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ño2023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<sst xmlns="http://schemas.openxmlformats.org/spreadsheetml/2006/main" count="18" uniqueCount="18">
  <si>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Salario Minimo</t>
  </si>
  <si>
    <t>Auxilio de Transporte</t>
  </si>
  <si>
    <t>Vacaciones</t>
  </si>
  <si>
    <t>Cesantias</t>
  </si>
  <si>
    <t>Prima de servicios</t>
  </si>
  <si>
    <t>Intereses cesantías</t>
  </si>
  <si>
    <t>Costo Empleado Con Salario  Mínimo Año 2023</t>
  </si>
  <si>
    <t>Caja Compensación</t>
  </si>
  <si>
    <t>Fondo de Pensión</t>
  </si>
  <si>
    <t>ARL</t>
  </si>
  <si>
    <t>TOTAL</t>
  </si>
  <si>
    <t>COSTO MES</t>
  </si>
  <si>
    <t>COSTO  AÑO</t>
  </si>
  <si>
    <t>COSTO  DIA</t>
  </si>
  <si>
    <t>Dotación (sugerida)</t>
  </si>
  <si>
    <t>Descarga el exel</t>
  </si>
  <si>
    <t>www.cecontar.com</t>
  </si>
  <si>
    <t>No se calcula EPS-SENA  e  ICBF Empresa exonerada Por Art 114-1ET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</si>
</sst>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_(&quot;$&quot;\ * #,##0_);_(&quot;$&quot;\ * \(#,##0\);_(&quot;$&quot;\ 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&quot;$&quot;\ * #,##0.0_);_(&quot;$&quot;\ * \(#,##0.0\);_(&quot;$&quot;\ * &quot;-&quot;??_);_(@_)"/>
    <numFmt numFmtId="193" formatCode="_(&quot;$&quot;\ * #,##0.000_);_(&quot;$&quot;\ * \(#,##0.000\);_(&quot;$&quot;\ * &quot;-&quot;??_);_(@_)"/>
    <numFmt numFmtId="194" formatCode="_(&quot;$&quot;\ * #,##0.0000_);_(&quot;$&quot;\ * \(#,##0.0000\);_(&quot;$&quot;\ * &quot;-&quot;??_);_(@_)"/>
    <numFmt numFmtId="195" formatCode="_(&quot;$&quot;\ * #,##0.00000_);_(&quot;$&quot;\ * \(#,##0.00000\);_(&quot;$&quot;\ * &quot;-&quot;??_);_(@_)"/>
    <numFmt numFmtId="196" formatCode="_(&quot;$&quot;\ * #,##0.000000_);_(&quot;$&quot;\ * \(#,##0.000000\);_(&quot;$&quot;\ * &quot;-&quot;??_);_(@_)"/>
    <numFmt numFmtId="197" formatCode="_(&quot;$&quot;\ * #,##0.0000000_);_(&quot;$&quot;\ * \(#,##0.0000000\);_(&quot;$&quot;\ * &quot;-&quot;??_);_(@_)"/>
    <numFmt numFmtId="198" formatCode="_(&quot;$&quot;\ * #,##0.00000000_);_(&quot;$&quot;\ * \(#,##0.00000000\);_(&quot;$&quot;\ 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8"/>
      <color indexed="39"/>
      <name val="Calibri"/>
      <family val="2"/>
    </font>
    <font>
      <sz val="18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u val="single"/>
      <sz val="18"/>
      <color theme="10"/>
      <name val="Calibri"/>
      <family val="2"/>
    </font>
    <font>
      <sz val="18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46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>
      <alignment horizontal="center"/>
    </xf>
    <xf numFmtId="187" fontId="48" fillId="33" borderId="0" xfId="51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187" fontId="48" fillId="34" borderId="0" xfId="51" applyNumberFormat="1" applyFont="1" applyFill="1" applyBorder="1" applyAlignment="1">
      <alignment/>
    </xf>
    <xf numFmtId="187" fontId="50" fillId="8" borderId="10" xfId="51" applyNumberFormat="1" applyFont="1" applyFill="1" applyBorder="1" applyAlignment="1">
      <alignment horizontal="left" vertical="center" wrapText="1"/>
    </xf>
    <xf numFmtId="187" fontId="50" fillId="8" borderId="11" xfId="51" applyNumberFormat="1" applyFont="1" applyFill="1" applyBorder="1" applyAlignment="1">
      <alignment horizontal="left" vertical="center" wrapText="1"/>
    </xf>
    <xf numFmtId="187" fontId="50" fillId="8" borderId="12" xfId="51" applyNumberFormat="1" applyFont="1" applyFill="1" applyBorder="1" applyAlignment="1">
      <alignment horizontal="left" vertical="center" wrapText="1"/>
    </xf>
    <xf numFmtId="187" fontId="50" fillId="34" borderId="13" xfId="51" applyNumberFormat="1" applyFont="1" applyFill="1" applyBorder="1" applyAlignment="1">
      <alignment horizontal="left" vertical="center" wrapText="1"/>
    </xf>
    <xf numFmtId="187" fontId="50" fillId="34" borderId="14" xfId="51" applyNumberFormat="1" applyFont="1" applyFill="1" applyBorder="1" applyAlignment="1">
      <alignment horizontal="left" vertical="center" wrapText="1"/>
    </xf>
    <xf numFmtId="187" fontId="50" fillId="34" borderId="15" xfId="51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/>
    </xf>
    <xf numFmtId="0" fontId="50" fillId="8" borderId="13" xfId="0" applyFont="1" applyFill="1" applyBorder="1" applyAlignment="1">
      <alignment horizontal="left" vertical="center" wrapText="1"/>
    </xf>
    <xf numFmtId="0" fontId="50" fillId="8" borderId="14" xfId="0" applyFont="1" applyFill="1" applyBorder="1" applyAlignment="1">
      <alignment horizontal="left" vertical="center" wrapText="1"/>
    </xf>
    <xf numFmtId="0" fontId="50" fillId="8" borderId="15" xfId="0" applyFont="1" applyFill="1" applyBorder="1" applyAlignment="1">
      <alignment horizontal="left" vertical="center" wrapText="1"/>
    </xf>
    <xf numFmtId="187" fontId="50" fillId="8" borderId="13" xfId="51" applyNumberFormat="1" applyFont="1" applyFill="1" applyBorder="1" applyAlignment="1">
      <alignment horizontal="left" vertical="center" wrapText="1"/>
    </xf>
    <xf numFmtId="187" fontId="50" fillId="8" borderId="14" xfId="51" applyNumberFormat="1" applyFont="1" applyFill="1" applyBorder="1" applyAlignment="1">
      <alignment horizontal="left" vertical="center" wrapText="1"/>
    </xf>
    <xf numFmtId="187" fontId="50" fillId="8" borderId="15" xfId="51" applyNumberFormat="1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50" fillId="8" borderId="10" xfId="0" applyFont="1" applyFill="1" applyBorder="1" applyAlignment="1">
      <alignment horizontal="left" vertical="center" wrapText="1"/>
    </xf>
    <xf numFmtId="0" fontId="50" fillId="8" borderId="11" xfId="0" applyFont="1" applyFill="1" applyBorder="1" applyAlignment="1">
      <alignment horizontal="left" vertical="center" wrapText="1"/>
    </xf>
    <xf numFmtId="0" fontId="50" fillId="8" borderId="12" xfId="0" applyFont="1" applyFill="1" applyBorder="1" applyAlignment="1">
      <alignment horizontal="left" vertical="center" wrapText="1"/>
    </xf>
    <xf numFmtId="0" fontId="35" fillId="0" borderId="0" xfId="46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21</xdr:row>
      <xdr:rowOff>0</xdr:rowOff>
    </xdr:from>
    <xdr:to>
      <xdr:col>19</xdr:col>
      <xdr:colOff>276225</xdr:colOff>
      <xdr:row>23</xdr:row>
      <xdr:rowOff>152400</xdr:rowOff>
    </xdr:to>
    <xdr:pic>
      <xdr:nvPicPr>
        <xdr:cNvPr id="1" name="Gráfico 2" descr="Flecha derecha con relleno sóli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038725"/>
          <a:ext cx="276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133350</xdr:rowOff>
    </xdr:from>
    <xdr:to>
      <xdr:col>22</xdr:col>
      <xdr:colOff>209550</xdr:colOff>
      <xdr:row>7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33350"/>
          <a:ext cx="3333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onta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3"/>
  <sheetViews>
    <sheetView showGridLines="0" tabSelected="1" zoomScale="80" zoomScaleNormal="80" zoomScaleSheetLayoutView="100" workbookViewId="0" topLeftCell="A1">
      <selection activeCell="X31" sqref="X31"/>
    </sheetView>
  </sheetViews>
  <sheetFormatPr defaultColWidth="11.421875" defaultRowHeight="15"/>
  <cols>
    <col min="1" max="1" width="6.8515625" style="1" customWidth="1"/>
    <col min="2" max="6" width="6.00390625" style="1" customWidth="1"/>
    <col min="7" max="7" width="0.71875" style="1" customWidth="1"/>
    <col min="8" max="9" width="6.00390625" style="2" hidden="1" customWidth="1"/>
    <col min="10" max="10" width="15.140625" style="2" hidden="1" customWidth="1"/>
    <col min="11" max="11" width="9.8515625" style="2" hidden="1" customWidth="1"/>
    <col min="12" max="12" width="6.00390625" style="2" hidden="1" customWidth="1"/>
    <col min="13" max="13" width="2.57421875" style="2" hidden="1" customWidth="1"/>
    <col min="14" max="14" width="6.00390625" style="2" hidden="1" customWidth="1"/>
    <col min="15" max="15" width="7.00390625" style="1" hidden="1" customWidth="1"/>
    <col min="16" max="16" width="8.8515625" style="1" hidden="1" customWidth="1"/>
    <col min="17" max="17" width="9.57421875" style="1" hidden="1" customWidth="1"/>
    <col min="18" max="19" width="6.00390625" style="1" hidden="1" customWidth="1"/>
    <col min="20" max="21" width="6.00390625" style="1" customWidth="1"/>
    <col min="22" max="22" width="17.421875" style="1" customWidth="1"/>
    <col min="23" max="23" width="6.00390625" style="1" customWidth="1"/>
    <col min="24" max="24" width="12.7109375" style="1" customWidth="1"/>
    <col min="25" max="25" width="9.140625" style="1" customWidth="1"/>
    <col min="26" max="26" width="10.28125" style="1" customWidth="1"/>
    <col min="27" max="32" width="6.00390625" style="1" customWidth="1"/>
    <col min="33" max="16384" width="11.421875" style="1" customWidth="1"/>
  </cols>
  <sheetData>
    <row r="1" spans="2:7" ht="14.25">
      <c r="B1" s="2"/>
      <c r="C1" s="2"/>
      <c r="D1" s="2"/>
      <c r="E1" s="2"/>
      <c r="F1" s="2"/>
      <c r="G1" s="2"/>
    </row>
    <row r="2" spans="2:7" ht="14.25">
      <c r="B2" s="2"/>
      <c r="C2" s="2"/>
      <c r="D2" s="2"/>
      <c r="E2" s="2"/>
      <c r="F2" s="2"/>
      <c r="G2" s="2"/>
    </row>
    <row r="3" spans="2:7" ht="14.25">
      <c r="B3" s="2"/>
      <c r="C3" s="2"/>
      <c r="D3" s="2"/>
      <c r="E3" s="2"/>
      <c r="F3" s="2"/>
      <c r="G3" s="2"/>
    </row>
    <row r="4" spans="2:7" ht="14.25">
      <c r="B4" s="2"/>
      <c r="C4" s="2"/>
      <c r="D4" s="2"/>
      <c r="E4" s="2"/>
      <c r="F4" s="2"/>
      <c r="G4" s="2"/>
    </row>
    <row r="5" spans="2:24" ht="14.25">
      <c r="B5" s="2"/>
      <c r="C5" s="2"/>
      <c r="D5" s="2"/>
      <c r="E5" s="2"/>
      <c r="F5" s="2"/>
      <c r="G5" s="2"/>
      <c r="X5" s="1" t="s">
        <v>15</v>
      </c>
    </row>
    <row r="6" spans="2:7" ht="14.25">
      <c r="B6" s="2"/>
      <c r="C6" s="2"/>
      <c r="D6" s="2"/>
      <c r="E6" s="2"/>
      <c r="F6" s="2"/>
      <c r="G6" s="2"/>
    </row>
    <row r="7" spans="2:24" ht="15">
      <c r="B7" s="2"/>
      <c r="C7" s="2"/>
      <c r="D7" s="2"/>
      <c r="E7" s="2"/>
      <c r="F7" s="2"/>
      <c r="G7" s="2"/>
      <c r="X7" s="29" t="s">
        <v>16</v>
      </c>
    </row>
    <row r="8" spans="2:7" ht="14.25">
      <c r="B8" s="2"/>
      <c r="C8" s="2"/>
      <c r="D8" s="2"/>
      <c r="E8" s="2"/>
      <c r="F8" s="2"/>
      <c r="G8" s="2"/>
    </row>
    <row r="9" spans="2:28" ht="28.5" customHeight="1">
      <c r="B9" s="14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2:28" ht="24" thickBot="1">
      <c r="B10" s="3"/>
      <c r="C10" s="4"/>
      <c r="D10" s="4"/>
      <c r="E10" s="4"/>
      <c r="F10" s="4"/>
      <c r="G10" s="4"/>
      <c r="V10" s="6" t="s">
        <v>11</v>
      </c>
      <c r="W10" s="16" t="s">
        <v>12</v>
      </c>
      <c r="X10" s="16"/>
      <c r="Y10" s="16"/>
      <c r="Z10" s="16" t="s">
        <v>13</v>
      </c>
      <c r="AA10" s="16"/>
      <c r="AB10" s="16"/>
    </row>
    <row r="11" spans="2:28" ht="20.25" customHeight="1" thickBot="1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5"/>
      <c r="T11" s="8">
        <v>1160000</v>
      </c>
      <c r="U11" s="9"/>
      <c r="V11" s="10"/>
      <c r="W11" s="8">
        <f>+T11*12</f>
        <v>13920000</v>
      </c>
      <c r="X11" s="9"/>
      <c r="Y11" s="10"/>
      <c r="Z11" s="8">
        <f>+T11/30</f>
        <v>38666.666666666664</v>
      </c>
      <c r="AA11" s="9"/>
      <c r="AB11" s="10"/>
    </row>
    <row r="12" spans="2:28" ht="21" thickBot="1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5"/>
      <c r="T12" s="20">
        <v>140606</v>
      </c>
      <c r="U12" s="21"/>
      <c r="V12" s="22"/>
      <c r="W12" s="8">
        <f aca="true" t="shared" si="0" ref="W12:W19">+T12*12</f>
        <v>1687272</v>
      </c>
      <c r="X12" s="9"/>
      <c r="Y12" s="10"/>
      <c r="Z12" s="8">
        <f>+T12/30</f>
        <v>4686.866666666667</v>
      </c>
      <c r="AA12" s="9"/>
      <c r="AB12" s="10"/>
    </row>
    <row r="13" spans="2:28" ht="21" thickBot="1">
      <c r="B13" s="17" t="s">
        <v>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5"/>
      <c r="T13" s="20">
        <f>($T$11+$T$12)*8.333333%</f>
        <v>108383.82899798</v>
      </c>
      <c r="U13" s="21"/>
      <c r="V13" s="22"/>
      <c r="W13" s="8">
        <f t="shared" si="0"/>
        <v>1300605.94797576</v>
      </c>
      <c r="X13" s="9"/>
      <c r="Y13" s="10"/>
      <c r="Z13" s="8">
        <f aca="true" t="shared" si="1" ref="Z12:Z19">+T13/30</f>
        <v>3612.794299932667</v>
      </c>
      <c r="AA13" s="9"/>
      <c r="AB13" s="10"/>
    </row>
    <row r="14" spans="2:28" ht="21" thickBot="1">
      <c r="B14" s="17" t="s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5"/>
      <c r="T14" s="20">
        <f>($T$11+$T$12)*1%</f>
        <v>13006.06</v>
      </c>
      <c r="U14" s="21"/>
      <c r="V14" s="22"/>
      <c r="W14" s="8">
        <f t="shared" si="0"/>
        <v>156072.72</v>
      </c>
      <c r="X14" s="9"/>
      <c r="Y14" s="10"/>
      <c r="Z14" s="8">
        <f t="shared" si="1"/>
        <v>433.5353333333333</v>
      </c>
      <c r="AA14" s="9"/>
      <c r="AB14" s="10"/>
    </row>
    <row r="15" spans="2:28" ht="21" thickBot="1">
      <c r="B15" s="17" t="s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5"/>
      <c r="T15" s="20">
        <f>($T$11+$T$12)*8.333333%</f>
        <v>108383.82899798</v>
      </c>
      <c r="U15" s="21"/>
      <c r="V15" s="22"/>
      <c r="W15" s="8">
        <f t="shared" si="0"/>
        <v>1300605.94797576</v>
      </c>
      <c r="X15" s="9"/>
      <c r="Y15" s="10"/>
      <c r="Z15" s="8">
        <f t="shared" si="1"/>
        <v>3612.794299932667</v>
      </c>
      <c r="AA15" s="9"/>
      <c r="AB15" s="10"/>
    </row>
    <row r="16" spans="2:28" ht="21" thickBot="1">
      <c r="B16" s="17" t="s">
        <v>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5"/>
      <c r="T16" s="20">
        <f>($T$11)*4.1666666%</f>
        <v>48333.332559999995</v>
      </c>
      <c r="U16" s="21"/>
      <c r="V16" s="22"/>
      <c r="W16" s="8">
        <f t="shared" si="0"/>
        <v>579999.9907199999</v>
      </c>
      <c r="X16" s="9"/>
      <c r="Y16" s="10"/>
      <c r="Z16" s="8">
        <f t="shared" si="1"/>
        <v>1611.1110853333332</v>
      </c>
      <c r="AA16" s="9"/>
      <c r="AB16" s="10"/>
    </row>
    <row r="17" spans="2:28" ht="21" thickBot="1">
      <c r="B17" s="17" t="s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5"/>
      <c r="T17" s="20">
        <f>($T$11)*12%</f>
        <v>139200</v>
      </c>
      <c r="U17" s="21"/>
      <c r="V17" s="22"/>
      <c r="W17" s="8">
        <f t="shared" si="0"/>
        <v>1670400</v>
      </c>
      <c r="X17" s="9"/>
      <c r="Y17" s="10"/>
      <c r="Z17" s="8">
        <f t="shared" si="1"/>
        <v>4640</v>
      </c>
      <c r="AA17" s="9"/>
      <c r="AB17" s="10"/>
    </row>
    <row r="18" spans="2:28" ht="21" thickBot="1">
      <c r="B18" s="17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5"/>
      <c r="T18" s="20">
        <f>($T$11)*1.12%</f>
        <v>12992.000000000002</v>
      </c>
      <c r="U18" s="21"/>
      <c r="V18" s="22"/>
      <c r="W18" s="8">
        <f t="shared" si="0"/>
        <v>155904.00000000003</v>
      </c>
      <c r="X18" s="9"/>
      <c r="Y18" s="10"/>
      <c r="Z18" s="8">
        <f t="shared" si="1"/>
        <v>433.0666666666667</v>
      </c>
      <c r="AA18" s="9"/>
      <c r="AB18" s="10"/>
    </row>
    <row r="19" spans="2:28" ht="21" thickBot="1">
      <c r="B19" s="17" t="s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5"/>
      <c r="T19" s="20">
        <f>($T$11)*4%</f>
        <v>46400</v>
      </c>
      <c r="U19" s="21"/>
      <c r="V19" s="22"/>
      <c r="W19" s="8">
        <f t="shared" si="0"/>
        <v>556800</v>
      </c>
      <c r="X19" s="9"/>
      <c r="Y19" s="10"/>
      <c r="Z19" s="8">
        <f t="shared" si="1"/>
        <v>1546.6666666666667</v>
      </c>
      <c r="AA19" s="9"/>
      <c r="AB19" s="10"/>
    </row>
    <row r="20" spans="2:28" ht="20.25" customHeight="1">
      <c r="B20" s="17" t="s">
        <v>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5"/>
      <c r="T20" s="20">
        <f>690000/12</f>
        <v>57500</v>
      </c>
      <c r="U20" s="21"/>
      <c r="V20" s="22"/>
      <c r="W20" s="8">
        <f>+T20*12</f>
        <v>690000</v>
      </c>
      <c r="X20" s="9"/>
      <c r="Y20" s="10"/>
      <c r="Z20" s="8">
        <f>+T20/30</f>
        <v>1916.6666666666667</v>
      </c>
      <c r="AA20" s="9"/>
      <c r="AB20" s="10"/>
    </row>
    <row r="21" spans="2:28" ht="21" thickBot="1">
      <c r="B21" s="23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7"/>
      <c r="T21" s="11">
        <f>SUM(T11:V20)</f>
        <v>1834805.0505559603</v>
      </c>
      <c r="U21" s="12"/>
      <c r="V21" s="13"/>
      <c r="W21" s="11">
        <f>SUM(W11:Y20)</f>
        <v>22017660.606671516</v>
      </c>
      <c r="X21" s="12"/>
      <c r="Y21" s="13"/>
      <c r="Z21" s="11">
        <f>SUM(Z11:AB20)</f>
        <v>61160.16835186533</v>
      </c>
      <c r="AA21" s="12"/>
      <c r="AB21" s="13"/>
    </row>
    <row r="22" ht="14.25"/>
    <row r="23" ht="14.25">
      <c r="U23" s="1" t="s">
        <v>17</v>
      </c>
    </row>
  </sheetData>
  <sheetProtection/>
  <mergeCells count="47">
    <mergeCell ref="Z20:AB20"/>
    <mergeCell ref="B11:R11"/>
    <mergeCell ref="T11:V11"/>
    <mergeCell ref="B12:R12"/>
    <mergeCell ref="T12:V12"/>
    <mergeCell ref="B20:R20"/>
    <mergeCell ref="T20:V20"/>
    <mergeCell ref="W20:Y20"/>
    <mergeCell ref="B19:R19"/>
    <mergeCell ref="T19:V19"/>
    <mergeCell ref="B21:R21"/>
    <mergeCell ref="T21:V21"/>
    <mergeCell ref="B13:R13"/>
    <mergeCell ref="T13:V13"/>
    <mergeCell ref="B14:R14"/>
    <mergeCell ref="T14:V14"/>
    <mergeCell ref="B15:R15"/>
    <mergeCell ref="T15:V15"/>
    <mergeCell ref="B17:R17"/>
    <mergeCell ref="B18:R18"/>
    <mergeCell ref="T17:V17"/>
    <mergeCell ref="T18:V18"/>
    <mergeCell ref="W17:Y17"/>
    <mergeCell ref="B16:R16"/>
    <mergeCell ref="T16:V16"/>
    <mergeCell ref="W11:Y11"/>
    <mergeCell ref="W12:Y12"/>
    <mergeCell ref="W13:Y13"/>
    <mergeCell ref="W14:Y14"/>
    <mergeCell ref="W15:Y15"/>
    <mergeCell ref="W16:Y16"/>
    <mergeCell ref="Z10:AB10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1:AB21"/>
    <mergeCell ref="B9:AB9"/>
    <mergeCell ref="W18:Y18"/>
    <mergeCell ref="W19:Y19"/>
    <mergeCell ref="W21:Y21"/>
    <mergeCell ref="W10:Y10"/>
  </mergeCells>
  <hyperlinks>
    <hyperlink ref="X7" r:id="rId1" display="www.cecontar.com"/>
  </hyperlinks>
  <printOptions horizontalCentered="1" verticalCentered="1"/>
  <pageMargins left="0.7086614173228347" right="0.7086614173228347" top="0.7480314960629921" bottom="0.7480314960629921" header="0" footer="0.31496062992125984"/>
  <pageSetup fitToHeight="7" horizontalDpi="600" verticalDpi="600" orientation="landscape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Maria Cristina</cp:lastModifiedBy>
  <cp:lastPrinted>2015-01-06T20:25:58Z</cp:lastPrinted>
  <dcterms:created xsi:type="dcterms:W3CDTF">2010-01-06T15:01:20Z</dcterms:created>
  <dcterms:modified xsi:type="dcterms:W3CDTF">2023-01-19T02:25:22Z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