
<file path=[Content_Types].xml><?xml version="1.0" encoding="utf-8"?>
<Types xmlns="http://schemas.openxmlformats.org/package/2006/content-types">
  <Default Extension="bin" ContentType="application/vnd.openxmlformats-officedocument.spreadsheetml.printerSettings"/>
  <Default Extension="jfif"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Maria Cristina\Downloads\"/>
    </mc:Choice>
  </mc:AlternateContent>
  <xr:revisionPtr revIDLastSave="0" documentId="8_{DE2DB9DC-39A1-4076-86F0-F13F92F400BB}" xr6:coauthVersionLast="47" xr6:coauthVersionMax="47" xr10:uidLastSave="{00000000-0000-0000-0000-000000000000}"/>
  <workbookProtection workbookAlgorithmName="SHA-512" workbookHashValue="g08QMSryUhrNRtUUbkVmEWa9nF3v4kBY+ZYcL8Ag5QKyxHVmrrUjcfNDQVSHqQHlKBSWVxVe0v9USc7cC5OFWg==" workbookSaltValue="Uy9NZkcy3eho7oMqGqKI3w==" workbookSpinCount="100000" lockStructure="1"/>
  <bookViews>
    <workbookView xWindow="-120" yWindow="-120" windowWidth="20730" windowHeight="11160" tabRatio="454" firstSheet="1" activeTab="4" xr2:uid="{6896BCA2-7C33-456E-A5CD-907AB8777895}"/>
  </bookViews>
  <sheets>
    <sheet name="MACROS" sheetId="3" state="hidden" r:id="rId1"/>
    <sheet name="Menú" sheetId="9" r:id="rId2"/>
    <sheet name="Normatividad" sheetId="7" r:id="rId3"/>
    <sheet name="Datos para cálculo" sheetId="2" r:id="rId4"/>
    <sheet name="Versión impresión" sheetId="10" r:id="rId5"/>
  </sheets>
  <definedNames>
    <definedName name="_xlnm.Print_Area" localSheetId="4">'Versión impresión'!$C$4:$I$57</definedName>
    <definedName name="Retencion_En_La_Fuente_Procedimiento_1__Juan_Pérez_123_Mayo_2022">'Versión impresión'!$E$3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9" i="2" l="1"/>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U509" i="2"/>
  <c r="U510" i="2"/>
  <c r="U511" i="2"/>
  <c r="U512" i="2"/>
  <c r="U513" i="2"/>
  <c r="U514" i="2"/>
  <c r="U515" i="2"/>
  <c r="U516" i="2"/>
  <c r="U517" i="2"/>
  <c r="U518" i="2"/>
  <c r="U519" i="2"/>
  <c r="U520" i="2"/>
  <c r="U521" i="2"/>
  <c r="U522" i="2"/>
  <c r="U523" i="2"/>
  <c r="U524" i="2"/>
  <c r="U525" i="2"/>
  <c r="U526" i="2"/>
  <c r="U527" i="2"/>
  <c r="U528" i="2"/>
  <c r="U529" i="2"/>
  <c r="U530" i="2"/>
  <c r="U531" i="2"/>
  <c r="U532" i="2"/>
  <c r="U533" i="2"/>
  <c r="U534" i="2"/>
  <c r="U535" i="2"/>
  <c r="U536" i="2"/>
  <c r="U537" i="2"/>
  <c r="U538" i="2"/>
  <c r="U539" i="2"/>
  <c r="U540" i="2"/>
  <c r="U541" i="2"/>
  <c r="U542" i="2"/>
  <c r="U543" i="2"/>
  <c r="U544" i="2"/>
  <c r="U545" i="2"/>
  <c r="U546" i="2"/>
  <c r="U547" i="2"/>
  <c r="U548" i="2"/>
  <c r="U549" i="2"/>
  <c r="U550" i="2"/>
  <c r="U551" i="2"/>
  <c r="U552" i="2"/>
  <c r="U553" i="2"/>
  <c r="U554" i="2"/>
  <c r="U555" i="2"/>
  <c r="U556" i="2"/>
  <c r="U557" i="2"/>
  <c r="U558" i="2"/>
  <c r="U559" i="2"/>
  <c r="U560" i="2"/>
  <c r="U561" i="2"/>
  <c r="U562" i="2"/>
  <c r="U563" i="2"/>
  <c r="U564" i="2"/>
  <c r="U565" i="2"/>
  <c r="U566" i="2"/>
  <c r="U567" i="2"/>
  <c r="U568" i="2"/>
  <c r="U569" i="2"/>
  <c r="U570" i="2"/>
  <c r="U571" i="2"/>
  <c r="U572" i="2"/>
  <c r="U573" i="2"/>
  <c r="U574" i="2"/>
  <c r="U575" i="2"/>
  <c r="U576" i="2"/>
  <c r="U577" i="2"/>
  <c r="U578" i="2"/>
  <c r="U579" i="2"/>
  <c r="U580" i="2"/>
  <c r="U581" i="2"/>
  <c r="U582" i="2"/>
  <c r="U583" i="2"/>
  <c r="U584" i="2"/>
  <c r="U585" i="2"/>
  <c r="U586" i="2"/>
  <c r="U587" i="2"/>
  <c r="U588" i="2"/>
  <c r="U589" i="2"/>
  <c r="U590" i="2"/>
  <c r="U591" i="2"/>
  <c r="U592" i="2"/>
  <c r="U593" i="2"/>
  <c r="U594" i="2"/>
  <c r="U595" i="2"/>
  <c r="U596" i="2"/>
  <c r="U597" i="2"/>
  <c r="U598" i="2"/>
  <c r="U599" i="2"/>
  <c r="U600" i="2"/>
  <c r="U601" i="2"/>
  <c r="U602" i="2"/>
  <c r="U603" i="2"/>
  <c r="U604" i="2"/>
  <c r="U605" i="2"/>
  <c r="U606" i="2"/>
  <c r="U607" i="2"/>
  <c r="U608" i="2"/>
  <c r="U609" i="2"/>
  <c r="U610" i="2"/>
  <c r="U611" i="2"/>
  <c r="U612" i="2"/>
  <c r="U613" i="2"/>
  <c r="U614" i="2"/>
  <c r="U615" i="2"/>
  <c r="U616" i="2"/>
  <c r="U617" i="2"/>
  <c r="U618" i="2"/>
  <c r="U619" i="2"/>
  <c r="U620" i="2"/>
  <c r="U621" i="2"/>
  <c r="U622" i="2"/>
  <c r="U623" i="2"/>
  <c r="U624" i="2"/>
  <c r="U625" i="2"/>
  <c r="U626" i="2"/>
  <c r="U627" i="2"/>
  <c r="U628" i="2"/>
  <c r="U629" i="2"/>
  <c r="U630" i="2"/>
  <c r="U631" i="2"/>
  <c r="U632" i="2"/>
  <c r="U633" i="2"/>
  <c r="U634" i="2"/>
  <c r="U635" i="2"/>
  <c r="U636" i="2"/>
  <c r="U637" i="2"/>
  <c r="U638" i="2"/>
  <c r="U639" i="2"/>
  <c r="U640" i="2"/>
  <c r="U641" i="2"/>
  <c r="U642" i="2"/>
  <c r="U643" i="2"/>
  <c r="U644" i="2"/>
  <c r="U645" i="2"/>
  <c r="U646" i="2"/>
  <c r="U647" i="2"/>
  <c r="U648" i="2"/>
  <c r="U649" i="2"/>
  <c r="U650" i="2"/>
  <c r="U651" i="2"/>
  <c r="U652" i="2"/>
  <c r="U653" i="2"/>
  <c r="U654" i="2"/>
  <c r="U655" i="2"/>
  <c r="U656" i="2"/>
  <c r="U657" i="2"/>
  <c r="U658" i="2"/>
  <c r="U659" i="2"/>
  <c r="U660" i="2"/>
  <c r="U661" i="2"/>
  <c r="U662" i="2"/>
  <c r="U663" i="2"/>
  <c r="U664" i="2"/>
  <c r="U665" i="2"/>
  <c r="U666" i="2"/>
  <c r="U667" i="2"/>
  <c r="U668" i="2"/>
  <c r="U669" i="2"/>
  <c r="U670" i="2"/>
  <c r="U671" i="2"/>
  <c r="U672" i="2"/>
  <c r="U673" i="2"/>
  <c r="U674" i="2"/>
  <c r="U675" i="2"/>
  <c r="U676" i="2"/>
  <c r="U677" i="2"/>
  <c r="U678" i="2"/>
  <c r="U679" i="2"/>
  <c r="U680" i="2"/>
  <c r="U681" i="2"/>
  <c r="U682" i="2"/>
  <c r="U683" i="2"/>
  <c r="U684" i="2"/>
  <c r="U685" i="2"/>
  <c r="U686" i="2"/>
  <c r="U687" i="2"/>
  <c r="U688" i="2"/>
  <c r="U689" i="2"/>
  <c r="U690" i="2"/>
  <c r="U691" i="2"/>
  <c r="U692" i="2"/>
  <c r="U693" i="2"/>
  <c r="U694" i="2"/>
  <c r="U695" i="2"/>
  <c r="U696" i="2"/>
  <c r="U697" i="2"/>
  <c r="U698" i="2"/>
  <c r="U699" i="2"/>
  <c r="U700" i="2"/>
  <c r="U701" i="2"/>
  <c r="U702" i="2"/>
  <c r="U703" i="2"/>
  <c r="U704" i="2"/>
  <c r="U705" i="2"/>
  <c r="U706" i="2"/>
  <c r="U707" i="2"/>
  <c r="U708" i="2"/>
  <c r="U709" i="2"/>
  <c r="U710" i="2"/>
  <c r="U711" i="2"/>
  <c r="U712" i="2"/>
  <c r="U713" i="2"/>
  <c r="U714" i="2"/>
  <c r="U715" i="2"/>
  <c r="U716" i="2"/>
  <c r="U717" i="2"/>
  <c r="U718" i="2"/>
  <c r="U719" i="2"/>
  <c r="U720" i="2"/>
  <c r="U721" i="2"/>
  <c r="U722" i="2"/>
  <c r="U723" i="2"/>
  <c r="U724" i="2"/>
  <c r="U725" i="2"/>
  <c r="U726" i="2"/>
  <c r="U727" i="2"/>
  <c r="U728" i="2"/>
  <c r="U729" i="2"/>
  <c r="U730" i="2"/>
  <c r="U731" i="2"/>
  <c r="U732" i="2"/>
  <c r="U733" i="2"/>
  <c r="U734" i="2"/>
  <c r="U735" i="2"/>
  <c r="U736" i="2"/>
  <c r="U737" i="2"/>
  <c r="U738" i="2"/>
  <c r="U739" i="2"/>
  <c r="U740" i="2"/>
  <c r="U741" i="2"/>
  <c r="U742" i="2"/>
  <c r="U743" i="2"/>
  <c r="U744" i="2"/>
  <c r="U745" i="2"/>
  <c r="U746" i="2"/>
  <c r="U747" i="2"/>
  <c r="U748" i="2"/>
  <c r="U749" i="2"/>
  <c r="U750" i="2"/>
  <c r="U751" i="2"/>
  <c r="U752" i="2"/>
  <c r="U753" i="2"/>
  <c r="U754" i="2"/>
  <c r="U755" i="2"/>
  <c r="U756" i="2"/>
  <c r="U757" i="2"/>
  <c r="U758" i="2"/>
  <c r="U759" i="2"/>
  <c r="U760" i="2"/>
  <c r="U761" i="2"/>
  <c r="U762" i="2"/>
  <c r="U763" i="2"/>
  <c r="U764" i="2"/>
  <c r="U765" i="2"/>
  <c r="U766" i="2"/>
  <c r="U767" i="2"/>
  <c r="U768" i="2"/>
  <c r="U769" i="2"/>
  <c r="U770" i="2"/>
  <c r="U771" i="2"/>
  <c r="U772" i="2"/>
  <c r="U773" i="2"/>
  <c r="U774" i="2"/>
  <c r="U775" i="2"/>
  <c r="U776" i="2"/>
  <c r="U777" i="2"/>
  <c r="U778" i="2"/>
  <c r="U779" i="2"/>
  <c r="U780" i="2"/>
  <c r="U781" i="2"/>
  <c r="U782" i="2"/>
  <c r="U783" i="2"/>
  <c r="U784" i="2"/>
  <c r="U785" i="2"/>
  <c r="U786" i="2"/>
  <c r="U787" i="2"/>
  <c r="U788" i="2"/>
  <c r="U789" i="2"/>
  <c r="U790" i="2"/>
  <c r="U791" i="2"/>
  <c r="U792" i="2"/>
  <c r="U793" i="2"/>
  <c r="U794" i="2"/>
  <c r="U795" i="2"/>
  <c r="U796" i="2"/>
  <c r="U797" i="2"/>
  <c r="U798" i="2"/>
  <c r="U799" i="2"/>
  <c r="U800" i="2"/>
  <c r="U801" i="2"/>
  <c r="U802" i="2"/>
  <c r="U803" i="2"/>
  <c r="U804" i="2"/>
  <c r="U805" i="2"/>
  <c r="U806" i="2"/>
  <c r="U807" i="2"/>
  <c r="U808" i="2"/>
  <c r="U809" i="2"/>
  <c r="U810" i="2"/>
  <c r="U811" i="2"/>
  <c r="U812" i="2"/>
  <c r="U813" i="2"/>
  <c r="U814" i="2"/>
  <c r="U815" i="2"/>
  <c r="U816" i="2"/>
  <c r="U817" i="2"/>
  <c r="U818" i="2"/>
  <c r="U819" i="2"/>
  <c r="U820" i="2"/>
  <c r="U821" i="2"/>
  <c r="U822" i="2"/>
  <c r="U823" i="2"/>
  <c r="U824" i="2"/>
  <c r="U825" i="2"/>
  <c r="U826" i="2"/>
  <c r="U827" i="2"/>
  <c r="U828" i="2"/>
  <c r="U829" i="2"/>
  <c r="U830" i="2"/>
  <c r="U831" i="2"/>
  <c r="U832" i="2"/>
  <c r="U833" i="2"/>
  <c r="U834" i="2"/>
  <c r="U835" i="2"/>
  <c r="U836" i="2"/>
  <c r="U837" i="2"/>
  <c r="U838" i="2"/>
  <c r="U839" i="2"/>
  <c r="U840" i="2"/>
  <c r="U841" i="2"/>
  <c r="U842" i="2"/>
  <c r="U843" i="2"/>
  <c r="U844" i="2"/>
  <c r="U845" i="2"/>
  <c r="U846" i="2"/>
  <c r="U847" i="2"/>
  <c r="U848" i="2"/>
  <c r="U849" i="2"/>
  <c r="U850" i="2"/>
  <c r="U851" i="2"/>
  <c r="U852" i="2"/>
  <c r="U853" i="2"/>
  <c r="U854" i="2"/>
  <c r="U855" i="2"/>
  <c r="U856" i="2"/>
  <c r="U857" i="2"/>
  <c r="U858" i="2"/>
  <c r="U859" i="2"/>
  <c r="U860" i="2"/>
  <c r="U861" i="2"/>
  <c r="U862" i="2"/>
  <c r="U863" i="2"/>
  <c r="U864" i="2"/>
  <c r="U865" i="2"/>
  <c r="U866" i="2"/>
  <c r="U867" i="2"/>
  <c r="U868" i="2"/>
  <c r="U869" i="2"/>
  <c r="U870" i="2"/>
  <c r="U871" i="2"/>
  <c r="U872" i="2"/>
  <c r="U873" i="2"/>
  <c r="U874" i="2"/>
  <c r="U875" i="2"/>
  <c r="U876" i="2"/>
  <c r="U877" i="2"/>
  <c r="U878" i="2"/>
  <c r="U879" i="2"/>
  <c r="U880" i="2"/>
  <c r="U881" i="2"/>
  <c r="U882" i="2"/>
  <c r="U883" i="2"/>
  <c r="U884" i="2"/>
  <c r="U885" i="2"/>
  <c r="U886" i="2"/>
  <c r="U887" i="2"/>
  <c r="U888" i="2"/>
  <c r="U889" i="2"/>
  <c r="U890" i="2"/>
  <c r="U891" i="2"/>
  <c r="U892" i="2"/>
  <c r="U893" i="2"/>
  <c r="U894" i="2"/>
  <c r="U895" i="2"/>
  <c r="U896" i="2"/>
  <c r="U897" i="2"/>
  <c r="U898" i="2"/>
  <c r="U899" i="2"/>
  <c r="U900" i="2"/>
  <c r="U901" i="2"/>
  <c r="U902" i="2"/>
  <c r="U903" i="2"/>
  <c r="U904" i="2"/>
  <c r="U905" i="2"/>
  <c r="U906" i="2"/>
  <c r="U907" i="2"/>
  <c r="U908" i="2"/>
  <c r="U909" i="2"/>
  <c r="U910" i="2"/>
  <c r="U911" i="2"/>
  <c r="U912" i="2"/>
  <c r="U913" i="2"/>
  <c r="U914" i="2"/>
  <c r="U915" i="2"/>
  <c r="U916" i="2"/>
  <c r="U917" i="2"/>
  <c r="U918" i="2"/>
  <c r="U919" i="2"/>
  <c r="U920" i="2"/>
  <c r="U921" i="2"/>
  <c r="U922" i="2"/>
  <c r="U923" i="2"/>
  <c r="U924" i="2"/>
  <c r="U925" i="2"/>
  <c r="U926" i="2"/>
  <c r="U927" i="2"/>
  <c r="U928" i="2"/>
  <c r="U929" i="2"/>
  <c r="U930" i="2"/>
  <c r="U931" i="2"/>
  <c r="U932" i="2"/>
  <c r="U933" i="2"/>
  <c r="U934" i="2"/>
  <c r="U935" i="2"/>
  <c r="U936" i="2"/>
  <c r="U937" i="2"/>
  <c r="U938" i="2"/>
  <c r="U939" i="2"/>
  <c r="U940" i="2"/>
  <c r="U941" i="2"/>
  <c r="U942" i="2"/>
  <c r="U943" i="2"/>
  <c r="U944" i="2"/>
  <c r="U945" i="2"/>
  <c r="U946" i="2"/>
  <c r="U947" i="2"/>
  <c r="U948" i="2"/>
  <c r="U949" i="2"/>
  <c r="U950" i="2"/>
  <c r="U951" i="2"/>
  <c r="U952" i="2"/>
  <c r="U953" i="2"/>
  <c r="U954" i="2"/>
  <c r="U955" i="2"/>
  <c r="U956" i="2"/>
  <c r="U957" i="2"/>
  <c r="U958" i="2"/>
  <c r="U959" i="2"/>
  <c r="U960" i="2"/>
  <c r="U961" i="2"/>
  <c r="U962" i="2"/>
  <c r="U963" i="2"/>
  <c r="U964" i="2"/>
  <c r="U965" i="2"/>
  <c r="U966" i="2"/>
  <c r="U967" i="2"/>
  <c r="U968" i="2"/>
  <c r="U969" i="2"/>
  <c r="U970" i="2"/>
  <c r="U971" i="2"/>
  <c r="U972" i="2"/>
  <c r="U973" i="2"/>
  <c r="U974" i="2"/>
  <c r="U975" i="2"/>
  <c r="U976" i="2"/>
  <c r="U977" i="2"/>
  <c r="U978" i="2"/>
  <c r="U979" i="2"/>
  <c r="U980" i="2"/>
  <c r="U981" i="2"/>
  <c r="U982" i="2"/>
  <c r="U983" i="2"/>
  <c r="U984" i="2"/>
  <c r="U985" i="2"/>
  <c r="U986" i="2"/>
  <c r="U987" i="2"/>
  <c r="U988" i="2"/>
  <c r="U989" i="2"/>
  <c r="U990" i="2"/>
  <c r="U991" i="2"/>
  <c r="U992" i="2"/>
  <c r="U993" i="2"/>
  <c r="U994" i="2"/>
  <c r="U995" i="2"/>
  <c r="U996" i="2"/>
  <c r="U997" i="2"/>
  <c r="U998" i="2"/>
  <c r="U999" i="2"/>
  <c r="U1000"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483" i="2"/>
  <c r="AA484" i="2"/>
  <c r="AA485" i="2"/>
  <c r="AA486" i="2"/>
  <c r="AA487" i="2"/>
  <c r="AA488" i="2"/>
  <c r="AA489" i="2"/>
  <c r="AA490" i="2"/>
  <c r="AA491" i="2"/>
  <c r="AA492" i="2"/>
  <c r="AA493" i="2"/>
  <c r="AA494" i="2"/>
  <c r="AA495" i="2"/>
  <c r="AA496" i="2"/>
  <c r="AA497" i="2"/>
  <c r="AA498" i="2"/>
  <c r="AA499" i="2"/>
  <c r="AA500" i="2"/>
  <c r="AA501" i="2"/>
  <c r="AA502" i="2"/>
  <c r="AA503" i="2"/>
  <c r="AA504" i="2"/>
  <c r="AA505" i="2"/>
  <c r="AA506" i="2"/>
  <c r="AA507" i="2"/>
  <c r="AA508" i="2"/>
  <c r="AA509" i="2"/>
  <c r="AA510" i="2"/>
  <c r="AA511" i="2"/>
  <c r="AA512" i="2"/>
  <c r="AA513" i="2"/>
  <c r="AA514" i="2"/>
  <c r="AA515" i="2"/>
  <c r="AA516" i="2"/>
  <c r="AA517" i="2"/>
  <c r="AA518" i="2"/>
  <c r="AA519" i="2"/>
  <c r="AA520" i="2"/>
  <c r="AA521" i="2"/>
  <c r="AA522" i="2"/>
  <c r="AA523" i="2"/>
  <c r="AA524" i="2"/>
  <c r="AA525" i="2"/>
  <c r="AA526" i="2"/>
  <c r="AA527" i="2"/>
  <c r="AA528" i="2"/>
  <c r="AA529" i="2"/>
  <c r="AA530" i="2"/>
  <c r="AA531" i="2"/>
  <c r="AA532" i="2"/>
  <c r="AA533" i="2"/>
  <c r="AA534" i="2"/>
  <c r="AA535" i="2"/>
  <c r="AA536" i="2"/>
  <c r="AA537" i="2"/>
  <c r="AA538" i="2"/>
  <c r="AA539" i="2"/>
  <c r="AA540" i="2"/>
  <c r="AA541" i="2"/>
  <c r="AA542" i="2"/>
  <c r="AA543" i="2"/>
  <c r="AA544" i="2"/>
  <c r="AA545" i="2"/>
  <c r="AA546" i="2"/>
  <c r="AA547" i="2"/>
  <c r="AA548" i="2"/>
  <c r="AA549" i="2"/>
  <c r="AA550" i="2"/>
  <c r="AA551" i="2"/>
  <c r="AA552" i="2"/>
  <c r="AA553" i="2"/>
  <c r="AA554" i="2"/>
  <c r="AA555" i="2"/>
  <c r="AA556" i="2"/>
  <c r="AA557" i="2"/>
  <c r="AA558" i="2"/>
  <c r="AA559" i="2"/>
  <c r="AA560" i="2"/>
  <c r="AA561" i="2"/>
  <c r="AA562" i="2"/>
  <c r="AA563" i="2"/>
  <c r="AA564" i="2"/>
  <c r="AA565" i="2"/>
  <c r="AA566" i="2"/>
  <c r="AA567" i="2"/>
  <c r="AA568" i="2"/>
  <c r="AA569" i="2"/>
  <c r="AA570" i="2"/>
  <c r="AA571" i="2"/>
  <c r="AA572" i="2"/>
  <c r="AA573" i="2"/>
  <c r="AA574" i="2"/>
  <c r="AA575" i="2"/>
  <c r="AA576" i="2"/>
  <c r="AA577" i="2"/>
  <c r="AA578" i="2"/>
  <c r="AA579" i="2"/>
  <c r="AA580" i="2"/>
  <c r="AA581" i="2"/>
  <c r="AA582" i="2"/>
  <c r="AA583" i="2"/>
  <c r="AA584" i="2"/>
  <c r="AA585" i="2"/>
  <c r="AA586" i="2"/>
  <c r="AA587" i="2"/>
  <c r="AA588" i="2"/>
  <c r="AA589" i="2"/>
  <c r="AA590" i="2"/>
  <c r="AA591" i="2"/>
  <c r="AA592" i="2"/>
  <c r="AA593" i="2"/>
  <c r="AA594" i="2"/>
  <c r="AA595" i="2"/>
  <c r="AA596" i="2"/>
  <c r="AA597" i="2"/>
  <c r="AA598" i="2"/>
  <c r="AA599" i="2"/>
  <c r="AA600" i="2"/>
  <c r="AA601" i="2"/>
  <c r="AA602" i="2"/>
  <c r="AA603" i="2"/>
  <c r="AA604" i="2"/>
  <c r="AA605" i="2"/>
  <c r="AA606" i="2"/>
  <c r="AA607" i="2"/>
  <c r="AA608" i="2"/>
  <c r="AA609" i="2"/>
  <c r="AA610" i="2"/>
  <c r="AA611" i="2"/>
  <c r="AA612" i="2"/>
  <c r="AA613" i="2"/>
  <c r="AA614" i="2"/>
  <c r="AA615" i="2"/>
  <c r="AA616" i="2"/>
  <c r="AA617" i="2"/>
  <c r="AA618" i="2"/>
  <c r="AA619" i="2"/>
  <c r="AA620" i="2"/>
  <c r="AA621" i="2"/>
  <c r="AA622" i="2"/>
  <c r="AA623" i="2"/>
  <c r="AA624" i="2"/>
  <c r="AA625" i="2"/>
  <c r="AA626" i="2"/>
  <c r="AA627" i="2"/>
  <c r="AA628" i="2"/>
  <c r="AA629" i="2"/>
  <c r="AA630" i="2"/>
  <c r="AA631" i="2"/>
  <c r="AA632" i="2"/>
  <c r="AA633" i="2"/>
  <c r="AA634" i="2"/>
  <c r="AA635" i="2"/>
  <c r="AA636" i="2"/>
  <c r="AA637" i="2"/>
  <c r="AA638" i="2"/>
  <c r="AA639" i="2"/>
  <c r="AA640" i="2"/>
  <c r="AA641" i="2"/>
  <c r="AA642" i="2"/>
  <c r="AA643" i="2"/>
  <c r="AA644" i="2"/>
  <c r="AA645" i="2"/>
  <c r="AA646" i="2"/>
  <c r="AA647" i="2"/>
  <c r="AA648" i="2"/>
  <c r="AA649" i="2"/>
  <c r="AA650" i="2"/>
  <c r="AA651" i="2"/>
  <c r="AA652" i="2"/>
  <c r="AA653" i="2"/>
  <c r="AA654" i="2"/>
  <c r="AA655" i="2"/>
  <c r="AA656" i="2"/>
  <c r="AA657" i="2"/>
  <c r="AA658" i="2"/>
  <c r="AA659" i="2"/>
  <c r="AA660" i="2"/>
  <c r="AA661" i="2"/>
  <c r="AA662" i="2"/>
  <c r="AA663" i="2"/>
  <c r="AA664" i="2"/>
  <c r="AA665" i="2"/>
  <c r="AA666" i="2"/>
  <c r="AA667" i="2"/>
  <c r="AA668" i="2"/>
  <c r="AA669" i="2"/>
  <c r="AA670" i="2"/>
  <c r="AA671" i="2"/>
  <c r="AA672" i="2"/>
  <c r="AA673" i="2"/>
  <c r="AA674" i="2"/>
  <c r="AA675" i="2"/>
  <c r="AA676" i="2"/>
  <c r="AA677" i="2"/>
  <c r="AA678" i="2"/>
  <c r="AA679" i="2"/>
  <c r="AA680" i="2"/>
  <c r="AA681" i="2"/>
  <c r="AA682" i="2"/>
  <c r="AA683" i="2"/>
  <c r="AA684" i="2"/>
  <c r="AA685" i="2"/>
  <c r="AA686" i="2"/>
  <c r="AA687" i="2"/>
  <c r="AA688" i="2"/>
  <c r="AA689" i="2"/>
  <c r="AA690" i="2"/>
  <c r="AA691" i="2"/>
  <c r="AA692" i="2"/>
  <c r="AA693" i="2"/>
  <c r="AA694" i="2"/>
  <c r="AA695" i="2"/>
  <c r="AA696" i="2"/>
  <c r="AA697" i="2"/>
  <c r="AA698" i="2"/>
  <c r="AA699" i="2"/>
  <c r="AA700" i="2"/>
  <c r="AA701" i="2"/>
  <c r="AA702" i="2"/>
  <c r="AA703" i="2"/>
  <c r="AA704" i="2"/>
  <c r="AA705" i="2"/>
  <c r="AA706" i="2"/>
  <c r="AA707" i="2"/>
  <c r="AA708" i="2"/>
  <c r="AA709" i="2"/>
  <c r="AA710" i="2"/>
  <c r="AA711" i="2"/>
  <c r="AA712" i="2"/>
  <c r="AA713" i="2"/>
  <c r="AA714" i="2"/>
  <c r="AA715" i="2"/>
  <c r="AA716" i="2"/>
  <c r="AA717" i="2"/>
  <c r="AA718" i="2"/>
  <c r="AA719" i="2"/>
  <c r="AA720" i="2"/>
  <c r="AA721" i="2"/>
  <c r="AA722" i="2"/>
  <c r="AA723" i="2"/>
  <c r="AA724" i="2"/>
  <c r="AA725" i="2"/>
  <c r="AA726" i="2"/>
  <c r="AA727" i="2"/>
  <c r="AA728" i="2"/>
  <c r="AA729" i="2"/>
  <c r="AA730" i="2"/>
  <c r="AA731" i="2"/>
  <c r="AA732" i="2"/>
  <c r="AA733" i="2"/>
  <c r="AA734" i="2"/>
  <c r="AA735" i="2"/>
  <c r="AA736" i="2"/>
  <c r="AA737" i="2"/>
  <c r="AA738" i="2"/>
  <c r="AA739" i="2"/>
  <c r="AA740" i="2"/>
  <c r="AA741" i="2"/>
  <c r="AA742" i="2"/>
  <c r="AA743" i="2"/>
  <c r="AA744" i="2"/>
  <c r="AA745" i="2"/>
  <c r="AA746" i="2"/>
  <c r="AA747" i="2"/>
  <c r="AA748" i="2"/>
  <c r="AA749" i="2"/>
  <c r="AA750" i="2"/>
  <c r="AA751" i="2"/>
  <c r="AA752" i="2"/>
  <c r="AA753" i="2"/>
  <c r="AA754" i="2"/>
  <c r="AA755" i="2"/>
  <c r="AA756" i="2"/>
  <c r="AA757" i="2"/>
  <c r="AA758" i="2"/>
  <c r="AA759" i="2"/>
  <c r="AA760" i="2"/>
  <c r="AA761" i="2"/>
  <c r="AA762" i="2"/>
  <c r="AA763" i="2"/>
  <c r="AA764" i="2"/>
  <c r="AA765" i="2"/>
  <c r="AA766" i="2"/>
  <c r="AA767" i="2"/>
  <c r="AA768" i="2"/>
  <c r="AA769" i="2"/>
  <c r="AA770" i="2"/>
  <c r="AA771" i="2"/>
  <c r="AA772" i="2"/>
  <c r="AA773" i="2"/>
  <c r="AA774" i="2"/>
  <c r="AA775" i="2"/>
  <c r="AA776" i="2"/>
  <c r="AA777" i="2"/>
  <c r="AA778" i="2"/>
  <c r="AA779" i="2"/>
  <c r="AA780" i="2"/>
  <c r="AA781" i="2"/>
  <c r="AA782" i="2"/>
  <c r="AA783" i="2"/>
  <c r="AA784" i="2"/>
  <c r="AA785" i="2"/>
  <c r="AA786" i="2"/>
  <c r="AA787" i="2"/>
  <c r="AA788" i="2"/>
  <c r="AA789" i="2"/>
  <c r="AA790" i="2"/>
  <c r="AA791" i="2"/>
  <c r="AA792" i="2"/>
  <c r="AA793" i="2"/>
  <c r="AA794" i="2"/>
  <c r="AA795" i="2"/>
  <c r="AA796" i="2"/>
  <c r="AA797" i="2"/>
  <c r="AA798" i="2"/>
  <c r="AA799" i="2"/>
  <c r="AA800" i="2"/>
  <c r="AA801" i="2"/>
  <c r="AA802" i="2"/>
  <c r="AA803" i="2"/>
  <c r="AA804" i="2"/>
  <c r="AA805" i="2"/>
  <c r="AA806" i="2"/>
  <c r="AA807" i="2"/>
  <c r="AA808" i="2"/>
  <c r="AA809" i="2"/>
  <c r="AA810" i="2"/>
  <c r="AA811" i="2"/>
  <c r="AA812" i="2"/>
  <c r="AA813" i="2"/>
  <c r="AA814" i="2"/>
  <c r="AA815" i="2"/>
  <c r="AA816" i="2"/>
  <c r="AA817" i="2"/>
  <c r="AA818" i="2"/>
  <c r="AA819" i="2"/>
  <c r="AA820" i="2"/>
  <c r="AA821" i="2"/>
  <c r="AA822" i="2"/>
  <c r="AA823" i="2"/>
  <c r="AA824" i="2"/>
  <c r="AA825" i="2"/>
  <c r="AA826" i="2"/>
  <c r="AA827" i="2"/>
  <c r="AA828" i="2"/>
  <c r="AA829" i="2"/>
  <c r="AA830" i="2"/>
  <c r="AA831" i="2"/>
  <c r="AA832" i="2"/>
  <c r="AA833" i="2"/>
  <c r="AA834" i="2"/>
  <c r="AA835" i="2"/>
  <c r="AA836" i="2"/>
  <c r="AA837" i="2"/>
  <c r="AA838" i="2"/>
  <c r="AA839" i="2"/>
  <c r="AA840" i="2"/>
  <c r="AA841" i="2"/>
  <c r="AA842" i="2"/>
  <c r="AA843" i="2"/>
  <c r="AA844" i="2"/>
  <c r="AA845" i="2"/>
  <c r="AA846" i="2"/>
  <c r="AA847" i="2"/>
  <c r="AA848" i="2"/>
  <c r="AA849" i="2"/>
  <c r="AA850" i="2"/>
  <c r="AA851" i="2"/>
  <c r="AA852" i="2"/>
  <c r="AA853" i="2"/>
  <c r="AA854" i="2"/>
  <c r="AA855" i="2"/>
  <c r="AA856" i="2"/>
  <c r="AA857" i="2"/>
  <c r="AA858" i="2"/>
  <c r="AA859" i="2"/>
  <c r="AA860" i="2"/>
  <c r="AA861" i="2"/>
  <c r="AA862" i="2"/>
  <c r="AA863" i="2"/>
  <c r="AA864" i="2"/>
  <c r="AA865" i="2"/>
  <c r="AA866" i="2"/>
  <c r="AA867" i="2"/>
  <c r="AA868" i="2"/>
  <c r="AA869" i="2"/>
  <c r="AA870" i="2"/>
  <c r="AA871" i="2"/>
  <c r="AA872" i="2"/>
  <c r="AA873" i="2"/>
  <c r="AA874" i="2"/>
  <c r="AA875" i="2"/>
  <c r="AA876" i="2"/>
  <c r="AA877" i="2"/>
  <c r="AA878" i="2"/>
  <c r="AA879" i="2"/>
  <c r="AA880" i="2"/>
  <c r="AA881" i="2"/>
  <c r="AA882" i="2"/>
  <c r="AA883" i="2"/>
  <c r="AA884" i="2"/>
  <c r="AA885" i="2"/>
  <c r="AA886" i="2"/>
  <c r="AA887" i="2"/>
  <c r="AA888" i="2"/>
  <c r="AA889" i="2"/>
  <c r="AA890" i="2"/>
  <c r="AA891" i="2"/>
  <c r="AA892" i="2"/>
  <c r="AA893" i="2"/>
  <c r="AA894" i="2"/>
  <c r="AA895" i="2"/>
  <c r="AA896" i="2"/>
  <c r="AA897" i="2"/>
  <c r="AA898" i="2"/>
  <c r="AA899" i="2"/>
  <c r="AA900" i="2"/>
  <c r="AA901" i="2"/>
  <c r="AA902" i="2"/>
  <c r="AA903" i="2"/>
  <c r="AA904" i="2"/>
  <c r="AA905" i="2"/>
  <c r="AA906" i="2"/>
  <c r="AA907" i="2"/>
  <c r="AA908" i="2"/>
  <c r="AA909" i="2"/>
  <c r="AA910" i="2"/>
  <c r="AA911" i="2"/>
  <c r="AA912" i="2"/>
  <c r="AA913" i="2"/>
  <c r="AA914" i="2"/>
  <c r="AA915" i="2"/>
  <c r="AA916" i="2"/>
  <c r="AA917" i="2"/>
  <c r="AA918" i="2"/>
  <c r="AA919" i="2"/>
  <c r="AA920" i="2"/>
  <c r="AA921" i="2"/>
  <c r="AA922" i="2"/>
  <c r="AA923" i="2"/>
  <c r="AA924" i="2"/>
  <c r="AA925" i="2"/>
  <c r="AA926" i="2"/>
  <c r="AA927" i="2"/>
  <c r="AA928" i="2"/>
  <c r="AA929" i="2"/>
  <c r="AA930" i="2"/>
  <c r="AA931" i="2"/>
  <c r="AA932" i="2"/>
  <c r="AA933" i="2"/>
  <c r="AA934" i="2"/>
  <c r="AA935" i="2"/>
  <c r="AA936" i="2"/>
  <c r="AA937" i="2"/>
  <c r="AA938" i="2"/>
  <c r="AA939" i="2"/>
  <c r="AA940" i="2"/>
  <c r="AA941" i="2"/>
  <c r="AA942" i="2"/>
  <c r="AA943" i="2"/>
  <c r="AA944" i="2"/>
  <c r="AA945" i="2"/>
  <c r="AA946" i="2"/>
  <c r="AA947" i="2"/>
  <c r="AA948" i="2"/>
  <c r="AA949" i="2"/>
  <c r="AA950" i="2"/>
  <c r="AA951" i="2"/>
  <c r="AA952" i="2"/>
  <c r="AA953" i="2"/>
  <c r="AA954" i="2"/>
  <c r="AA955" i="2"/>
  <c r="AA956" i="2"/>
  <c r="AA957" i="2"/>
  <c r="AA958" i="2"/>
  <c r="AA959" i="2"/>
  <c r="AA960" i="2"/>
  <c r="AA961" i="2"/>
  <c r="AA962" i="2"/>
  <c r="AA963" i="2"/>
  <c r="AA964" i="2"/>
  <c r="AA965" i="2"/>
  <c r="AA966" i="2"/>
  <c r="AA967" i="2"/>
  <c r="AA968" i="2"/>
  <c r="AA969" i="2"/>
  <c r="AA970" i="2"/>
  <c r="AA971" i="2"/>
  <c r="AA972" i="2"/>
  <c r="AA973" i="2"/>
  <c r="AA974" i="2"/>
  <c r="AA975" i="2"/>
  <c r="AA976" i="2"/>
  <c r="AA977" i="2"/>
  <c r="AA978" i="2"/>
  <c r="AA979" i="2"/>
  <c r="AA980" i="2"/>
  <c r="AA981" i="2"/>
  <c r="AA982" i="2"/>
  <c r="AA983" i="2"/>
  <c r="AA984" i="2"/>
  <c r="AA985" i="2"/>
  <c r="AA986" i="2"/>
  <c r="AA987" i="2"/>
  <c r="AA988" i="2"/>
  <c r="AA989" i="2"/>
  <c r="AA990" i="2"/>
  <c r="AA991" i="2"/>
  <c r="AA992" i="2"/>
  <c r="AA993" i="2"/>
  <c r="AA994" i="2"/>
  <c r="AA995" i="2"/>
  <c r="AA996" i="2"/>
  <c r="AA997" i="2"/>
  <c r="AA998" i="2"/>
  <c r="AA999" i="2"/>
  <c r="AA1000"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32" i="2"/>
  <c r="AC533" i="2"/>
  <c r="AC534" i="2"/>
  <c r="AC535" i="2"/>
  <c r="AC536" i="2"/>
  <c r="AC537" i="2"/>
  <c r="AC538" i="2"/>
  <c r="AC539" i="2"/>
  <c r="AC540" i="2"/>
  <c r="AC541" i="2"/>
  <c r="AC542"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C803" i="2"/>
  <c r="AC804" i="2"/>
  <c r="AC805" i="2"/>
  <c r="AC806" i="2"/>
  <c r="AC807" i="2"/>
  <c r="AC808" i="2"/>
  <c r="AC809" i="2"/>
  <c r="AC810" i="2"/>
  <c r="AC811" i="2"/>
  <c r="AC812" i="2"/>
  <c r="AC813" i="2"/>
  <c r="AC814" i="2"/>
  <c r="AC815" i="2"/>
  <c r="AC816" i="2"/>
  <c r="AC817" i="2"/>
  <c r="AC818" i="2"/>
  <c r="AC819" i="2"/>
  <c r="AC820" i="2"/>
  <c r="AC821" i="2"/>
  <c r="AC822" i="2"/>
  <c r="AC823" i="2"/>
  <c r="AC824" i="2"/>
  <c r="AC825" i="2"/>
  <c r="AC826" i="2"/>
  <c r="AC827" i="2"/>
  <c r="AC828" i="2"/>
  <c r="AC829" i="2"/>
  <c r="AC830" i="2"/>
  <c r="AC831" i="2"/>
  <c r="AC832" i="2"/>
  <c r="AC833" i="2"/>
  <c r="AC834" i="2"/>
  <c r="AC835" i="2"/>
  <c r="AC836" i="2"/>
  <c r="AC837" i="2"/>
  <c r="AC838" i="2"/>
  <c r="AC839" i="2"/>
  <c r="AC840" i="2"/>
  <c r="AC841" i="2"/>
  <c r="AC842" i="2"/>
  <c r="AC843" i="2"/>
  <c r="AC844" i="2"/>
  <c r="AC845" i="2"/>
  <c r="AC846" i="2"/>
  <c r="AC847" i="2"/>
  <c r="AC848" i="2"/>
  <c r="AC849" i="2"/>
  <c r="AC850" i="2"/>
  <c r="AC851" i="2"/>
  <c r="AC852" i="2"/>
  <c r="AC853" i="2"/>
  <c r="AC854" i="2"/>
  <c r="AC855" i="2"/>
  <c r="AC856" i="2"/>
  <c r="AC857" i="2"/>
  <c r="AC858" i="2"/>
  <c r="AC859" i="2"/>
  <c r="AC860" i="2"/>
  <c r="AC861" i="2"/>
  <c r="AC862" i="2"/>
  <c r="AC863" i="2"/>
  <c r="AC864" i="2"/>
  <c r="AC865" i="2"/>
  <c r="AC866" i="2"/>
  <c r="AC867" i="2"/>
  <c r="AC868" i="2"/>
  <c r="AC869" i="2"/>
  <c r="AC870" i="2"/>
  <c r="AC871" i="2"/>
  <c r="AC872" i="2"/>
  <c r="AC873" i="2"/>
  <c r="AC874" i="2"/>
  <c r="AC875" i="2"/>
  <c r="AC876" i="2"/>
  <c r="AC877" i="2"/>
  <c r="AC878" i="2"/>
  <c r="AC879" i="2"/>
  <c r="AC880" i="2"/>
  <c r="AC881" i="2"/>
  <c r="AC882" i="2"/>
  <c r="AC883" i="2"/>
  <c r="AC884" i="2"/>
  <c r="AC885" i="2"/>
  <c r="AC886" i="2"/>
  <c r="AC887" i="2"/>
  <c r="AC888" i="2"/>
  <c r="AC889" i="2"/>
  <c r="AC890" i="2"/>
  <c r="AC891" i="2"/>
  <c r="AC892" i="2"/>
  <c r="AC893" i="2"/>
  <c r="AC894" i="2"/>
  <c r="AC895" i="2"/>
  <c r="AC896" i="2"/>
  <c r="AC897" i="2"/>
  <c r="AC898" i="2"/>
  <c r="AC899" i="2"/>
  <c r="AC900" i="2"/>
  <c r="AC901" i="2"/>
  <c r="AC902" i="2"/>
  <c r="AC903" i="2"/>
  <c r="AC904" i="2"/>
  <c r="AC905" i="2"/>
  <c r="AC906" i="2"/>
  <c r="AC907" i="2"/>
  <c r="AC908" i="2"/>
  <c r="AC909" i="2"/>
  <c r="AC910" i="2"/>
  <c r="AC911" i="2"/>
  <c r="AC912" i="2"/>
  <c r="AC913" i="2"/>
  <c r="AC914" i="2"/>
  <c r="AC915" i="2"/>
  <c r="AC916" i="2"/>
  <c r="AC917" i="2"/>
  <c r="AC918" i="2"/>
  <c r="AC919" i="2"/>
  <c r="AC920" i="2"/>
  <c r="AC921" i="2"/>
  <c r="AC922" i="2"/>
  <c r="AC923" i="2"/>
  <c r="AC924" i="2"/>
  <c r="AC925" i="2"/>
  <c r="AC926" i="2"/>
  <c r="AC927" i="2"/>
  <c r="AC928" i="2"/>
  <c r="AC929" i="2"/>
  <c r="AC930" i="2"/>
  <c r="AC931" i="2"/>
  <c r="AC932" i="2"/>
  <c r="AC933" i="2"/>
  <c r="AC934" i="2"/>
  <c r="AC935" i="2"/>
  <c r="AC936" i="2"/>
  <c r="AC937" i="2"/>
  <c r="AC938" i="2"/>
  <c r="AC939" i="2"/>
  <c r="AC940" i="2"/>
  <c r="AC941" i="2"/>
  <c r="AC942" i="2"/>
  <c r="AC943" i="2"/>
  <c r="AC944" i="2"/>
  <c r="AC945" i="2"/>
  <c r="AC946" i="2"/>
  <c r="AC947" i="2"/>
  <c r="AC948" i="2"/>
  <c r="AC949" i="2"/>
  <c r="AC950" i="2"/>
  <c r="AC951" i="2"/>
  <c r="AC952" i="2"/>
  <c r="AC953" i="2"/>
  <c r="AC954" i="2"/>
  <c r="AC955" i="2"/>
  <c r="AC956" i="2"/>
  <c r="AC957" i="2"/>
  <c r="AC958" i="2"/>
  <c r="AC959" i="2"/>
  <c r="AC960" i="2"/>
  <c r="AC961" i="2"/>
  <c r="AC962" i="2"/>
  <c r="AC963" i="2"/>
  <c r="AC964" i="2"/>
  <c r="AC965" i="2"/>
  <c r="AC966" i="2"/>
  <c r="AC967" i="2"/>
  <c r="AC968" i="2"/>
  <c r="AC969" i="2"/>
  <c r="AC970" i="2"/>
  <c r="AC971" i="2"/>
  <c r="AC972" i="2"/>
  <c r="AC973" i="2"/>
  <c r="AC974" i="2"/>
  <c r="AC975" i="2"/>
  <c r="AC976" i="2"/>
  <c r="AC977" i="2"/>
  <c r="AC978" i="2"/>
  <c r="AC979" i="2"/>
  <c r="AC980" i="2"/>
  <c r="AC981" i="2"/>
  <c r="AC982" i="2"/>
  <c r="AC983" i="2"/>
  <c r="AC984" i="2"/>
  <c r="AC985" i="2"/>
  <c r="AC986" i="2"/>
  <c r="AC987" i="2"/>
  <c r="AC988" i="2"/>
  <c r="AC989" i="2"/>
  <c r="AC990" i="2"/>
  <c r="AC991" i="2"/>
  <c r="AC992" i="2"/>
  <c r="AC993" i="2"/>
  <c r="AC994" i="2"/>
  <c r="AC995" i="2"/>
  <c r="AC996" i="2"/>
  <c r="AC997" i="2"/>
  <c r="AC998" i="2"/>
  <c r="AC999" i="2"/>
  <c r="AC1000"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E693" i="2"/>
  <c r="AE694" i="2"/>
  <c r="AE695" i="2"/>
  <c r="AE696" i="2"/>
  <c r="AE697" i="2"/>
  <c r="AE698" i="2"/>
  <c r="AE699" i="2"/>
  <c r="AE700" i="2"/>
  <c r="AE701" i="2"/>
  <c r="AE702" i="2"/>
  <c r="AE703" i="2"/>
  <c r="AE704" i="2"/>
  <c r="AE705" i="2"/>
  <c r="AE706" i="2"/>
  <c r="AE707" i="2"/>
  <c r="AE708" i="2"/>
  <c r="AE709" i="2"/>
  <c r="AE710" i="2"/>
  <c r="AE711" i="2"/>
  <c r="AE712" i="2"/>
  <c r="AE713" i="2"/>
  <c r="AE714" i="2"/>
  <c r="AE715" i="2"/>
  <c r="AE716" i="2"/>
  <c r="AE717" i="2"/>
  <c r="AE718" i="2"/>
  <c r="AE719" i="2"/>
  <c r="AE720" i="2"/>
  <c r="AE721" i="2"/>
  <c r="AE722" i="2"/>
  <c r="AE723" i="2"/>
  <c r="AE724" i="2"/>
  <c r="AE725" i="2"/>
  <c r="AE726" i="2"/>
  <c r="AE727" i="2"/>
  <c r="AE728" i="2"/>
  <c r="AE729" i="2"/>
  <c r="AE730" i="2"/>
  <c r="AE731" i="2"/>
  <c r="AE732" i="2"/>
  <c r="AE733" i="2"/>
  <c r="AE734" i="2"/>
  <c r="AE735" i="2"/>
  <c r="AE736" i="2"/>
  <c r="AE737" i="2"/>
  <c r="AE738" i="2"/>
  <c r="AE739"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AE802" i="2"/>
  <c r="AE803" i="2"/>
  <c r="AE804" i="2"/>
  <c r="AE805" i="2"/>
  <c r="AE806" i="2"/>
  <c r="AE807" i="2"/>
  <c r="AE808" i="2"/>
  <c r="AE809" i="2"/>
  <c r="AE810" i="2"/>
  <c r="AE811" i="2"/>
  <c r="AE812" i="2"/>
  <c r="AE813" i="2"/>
  <c r="AE814" i="2"/>
  <c r="AE815" i="2"/>
  <c r="AE816" i="2"/>
  <c r="AE817" i="2"/>
  <c r="AE818" i="2"/>
  <c r="AE819" i="2"/>
  <c r="AE820" i="2"/>
  <c r="AE821" i="2"/>
  <c r="AE822" i="2"/>
  <c r="AE823" i="2"/>
  <c r="AE824" i="2"/>
  <c r="AE825" i="2"/>
  <c r="AE826" i="2"/>
  <c r="AE827" i="2"/>
  <c r="AE828" i="2"/>
  <c r="AE829" i="2"/>
  <c r="AE830" i="2"/>
  <c r="AE831" i="2"/>
  <c r="AE832" i="2"/>
  <c r="AE833" i="2"/>
  <c r="AE834" i="2"/>
  <c r="AE835" i="2"/>
  <c r="AE836" i="2"/>
  <c r="AE837" i="2"/>
  <c r="AE838" i="2"/>
  <c r="AE839" i="2"/>
  <c r="AE840" i="2"/>
  <c r="AE841" i="2"/>
  <c r="AE842" i="2"/>
  <c r="AE843" i="2"/>
  <c r="AE844" i="2"/>
  <c r="AE845" i="2"/>
  <c r="AE846" i="2"/>
  <c r="AE847" i="2"/>
  <c r="AE848" i="2"/>
  <c r="AE849" i="2"/>
  <c r="AE850" i="2"/>
  <c r="AE851" i="2"/>
  <c r="AE852" i="2"/>
  <c r="AE853" i="2"/>
  <c r="AE854" i="2"/>
  <c r="AE855" i="2"/>
  <c r="AE856" i="2"/>
  <c r="AE857" i="2"/>
  <c r="AE858" i="2"/>
  <c r="AE859" i="2"/>
  <c r="AE860" i="2"/>
  <c r="AE861" i="2"/>
  <c r="AE862" i="2"/>
  <c r="AE863" i="2"/>
  <c r="AE864" i="2"/>
  <c r="AE865" i="2"/>
  <c r="AE866" i="2"/>
  <c r="AE867" i="2"/>
  <c r="AE868" i="2"/>
  <c r="AE869" i="2"/>
  <c r="AE870" i="2"/>
  <c r="AE871" i="2"/>
  <c r="AE872" i="2"/>
  <c r="AE873" i="2"/>
  <c r="AE874" i="2"/>
  <c r="AE875" i="2"/>
  <c r="AE876" i="2"/>
  <c r="AE877" i="2"/>
  <c r="AE878" i="2"/>
  <c r="AE879" i="2"/>
  <c r="AE880" i="2"/>
  <c r="AE881" i="2"/>
  <c r="AE882" i="2"/>
  <c r="AE883" i="2"/>
  <c r="AE884" i="2"/>
  <c r="AE885" i="2"/>
  <c r="AE886" i="2"/>
  <c r="AE887" i="2"/>
  <c r="AE888" i="2"/>
  <c r="AE889" i="2"/>
  <c r="AE890" i="2"/>
  <c r="AE891" i="2"/>
  <c r="AE892" i="2"/>
  <c r="AE893" i="2"/>
  <c r="AE894" i="2"/>
  <c r="AE895" i="2"/>
  <c r="AE896" i="2"/>
  <c r="AE897" i="2"/>
  <c r="AE898" i="2"/>
  <c r="AE899" i="2"/>
  <c r="AE900" i="2"/>
  <c r="AE901" i="2"/>
  <c r="AE902" i="2"/>
  <c r="AE903" i="2"/>
  <c r="AE904" i="2"/>
  <c r="AE905" i="2"/>
  <c r="AE906" i="2"/>
  <c r="AE907" i="2"/>
  <c r="AE908" i="2"/>
  <c r="AE909" i="2"/>
  <c r="AE910" i="2"/>
  <c r="AE911" i="2"/>
  <c r="AE912" i="2"/>
  <c r="AE913" i="2"/>
  <c r="AE914" i="2"/>
  <c r="AE915" i="2"/>
  <c r="AE916" i="2"/>
  <c r="AE917" i="2"/>
  <c r="AE918" i="2"/>
  <c r="AE919" i="2"/>
  <c r="AE920" i="2"/>
  <c r="AE921" i="2"/>
  <c r="AE922" i="2"/>
  <c r="AE923" i="2"/>
  <c r="AE924" i="2"/>
  <c r="AE925" i="2"/>
  <c r="AE926" i="2"/>
  <c r="AE927" i="2"/>
  <c r="AE928" i="2"/>
  <c r="AE929" i="2"/>
  <c r="AE930" i="2"/>
  <c r="AE931" i="2"/>
  <c r="AE932" i="2"/>
  <c r="AE933" i="2"/>
  <c r="AE934" i="2"/>
  <c r="AE935" i="2"/>
  <c r="AE936" i="2"/>
  <c r="AE937" i="2"/>
  <c r="AE938" i="2"/>
  <c r="AE939" i="2"/>
  <c r="AE940" i="2"/>
  <c r="AE941" i="2"/>
  <c r="AE942" i="2"/>
  <c r="AE943" i="2"/>
  <c r="AE944" i="2"/>
  <c r="AE945" i="2"/>
  <c r="AE946" i="2"/>
  <c r="AE947" i="2"/>
  <c r="AE948" i="2"/>
  <c r="AE949" i="2"/>
  <c r="AE950" i="2"/>
  <c r="AE951" i="2"/>
  <c r="AE952" i="2"/>
  <c r="AE953" i="2"/>
  <c r="AE954" i="2"/>
  <c r="AE955" i="2"/>
  <c r="AE956" i="2"/>
  <c r="AE957" i="2"/>
  <c r="AE958" i="2"/>
  <c r="AE959" i="2"/>
  <c r="AE960" i="2"/>
  <c r="AE961" i="2"/>
  <c r="AE962" i="2"/>
  <c r="AE963" i="2"/>
  <c r="AE964" i="2"/>
  <c r="AE965" i="2"/>
  <c r="AE966" i="2"/>
  <c r="AE967" i="2"/>
  <c r="AE968" i="2"/>
  <c r="AE969" i="2"/>
  <c r="AE970" i="2"/>
  <c r="AE971" i="2"/>
  <c r="AE972" i="2"/>
  <c r="AE973" i="2"/>
  <c r="AE974" i="2"/>
  <c r="AE975" i="2"/>
  <c r="AE976" i="2"/>
  <c r="AE977" i="2"/>
  <c r="AE978" i="2"/>
  <c r="AE979" i="2"/>
  <c r="AE980" i="2"/>
  <c r="AE981" i="2"/>
  <c r="AE982" i="2"/>
  <c r="AE983" i="2"/>
  <c r="AE984" i="2"/>
  <c r="AE985" i="2"/>
  <c r="AE986" i="2"/>
  <c r="AE987" i="2"/>
  <c r="AE988" i="2"/>
  <c r="AE989" i="2"/>
  <c r="AE990" i="2"/>
  <c r="AE991" i="2"/>
  <c r="AE992" i="2"/>
  <c r="AE993" i="2"/>
  <c r="AE994" i="2"/>
  <c r="AE995" i="2"/>
  <c r="AE996" i="2"/>
  <c r="AE997" i="2"/>
  <c r="AE998" i="2"/>
  <c r="AE999" i="2"/>
  <c r="AE1000"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691" i="2"/>
  <c r="AK692" i="2"/>
  <c r="AK693" i="2"/>
  <c r="AK694" i="2"/>
  <c r="AK695" i="2"/>
  <c r="AK696" i="2"/>
  <c r="AK697" i="2"/>
  <c r="AK698" i="2"/>
  <c r="AK699" i="2"/>
  <c r="AK700" i="2"/>
  <c r="AK701" i="2"/>
  <c r="AK702" i="2"/>
  <c r="AK703" i="2"/>
  <c r="AK704" i="2"/>
  <c r="AK705" i="2"/>
  <c r="AK706"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K828" i="2"/>
  <c r="AK829" i="2"/>
  <c r="AK830" i="2"/>
  <c r="AK831" i="2"/>
  <c r="AK832" i="2"/>
  <c r="AK833" i="2"/>
  <c r="AK834" i="2"/>
  <c r="AK835" i="2"/>
  <c r="AK836" i="2"/>
  <c r="AK837" i="2"/>
  <c r="AK838" i="2"/>
  <c r="AK839" i="2"/>
  <c r="AK840" i="2"/>
  <c r="AK841" i="2"/>
  <c r="AK842" i="2"/>
  <c r="AK843" i="2"/>
  <c r="AK844" i="2"/>
  <c r="AK845" i="2"/>
  <c r="AK846" i="2"/>
  <c r="AK847" i="2"/>
  <c r="AK848" i="2"/>
  <c r="AK849" i="2"/>
  <c r="AK850" i="2"/>
  <c r="AK851" i="2"/>
  <c r="AK852" i="2"/>
  <c r="AK853" i="2"/>
  <c r="AK854" i="2"/>
  <c r="AK855" i="2"/>
  <c r="AK856" i="2"/>
  <c r="AK857" i="2"/>
  <c r="AK858" i="2"/>
  <c r="AK859" i="2"/>
  <c r="AK860" i="2"/>
  <c r="AK861" i="2"/>
  <c r="AK862" i="2"/>
  <c r="AK863" i="2"/>
  <c r="AK864" i="2"/>
  <c r="AK865" i="2"/>
  <c r="AK866" i="2"/>
  <c r="AK867" i="2"/>
  <c r="AK868" i="2"/>
  <c r="AK869" i="2"/>
  <c r="AK870" i="2"/>
  <c r="AK871" i="2"/>
  <c r="AK872" i="2"/>
  <c r="AK873" i="2"/>
  <c r="AK874" i="2"/>
  <c r="AK875" i="2"/>
  <c r="AK876" i="2"/>
  <c r="AK877" i="2"/>
  <c r="AK878" i="2"/>
  <c r="AK879" i="2"/>
  <c r="AK880" i="2"/>
  <c r="AK881" i="2"/>
  <c r="AK882" i="2"/>
  <c r="AK883" i="2"/>
  <c r="AK884" i="2"/>
  <c r="AK885" i="2"/>
  <c r="AK886" i="2"/>
  <c r="AK887" i="2"/>
  <c r="AK888" i="2"/>
  <c r="AK889" i="2"/>
  <c r="AK890" i="2"/>
  <c r="AK891" i="2"/>
  <c r="AK892" i="2"/>
  <c r="AK893" i="2"/>
  <c r="AK894" i="2"/>
  <c r="AK895" i="2"/>
  <c r="AK896" i="2"/>
  <c r="AK897" i="2"/>
  <c r="AK898" i="2"/>
  <c r="AK899" i="2"/>
  <c r="AK900" i="2"/>
  <c r="AK901" i="2"/>
  <c r="AK902" i="2"/>
  <c r="AK903" i="2"/>
  <c r="AK904" i="2"/>
  <c r="AK905" i="2"/>
  <c r="AK906" i="2"/>
  <c r="AK907" i="2"/>
  <c r="AK908" i="2"/>
  <c r="AK909" i="2"/>
  <c r="AK910" i="2"/>
  <c r="AK911" i="2"/>
  <c r="AK912" i="2"/>
  <c r="AK913" i="2"/>
  <c r="AK914" i="2"/>
  <c r="AK915" i="2"/>
  <c r="AK916" i="2"/>
  <c r="AK917" i="2"/>
  <c r="AK918" i="2"/>
  <c r="AK919" i="2"/>
  <c r="AK920" i="2"/>
  <c r="AK921" i="2"/>
  <c r="AK922" i="2"/>
  <c r="AK923" i="2"/>
  <c r="AK924" i="2"/>
  <c r="AK925" i="2"/>
  <c r="AK926" i="2"/>
  <c r="AK927" i="2"/>
  <c r="AK928" i="2"/>
  <c r="AK929" i="2"/>
  <c r="AK930" i="2"/>
  <c r="AK931" i="2"/>
  <c r="AK932" i="2"/>
  <c r="AK933" i="2"/>
  <c r="AK934" i="2"/>
  <c r="AK935" i="2"/>
  <c r="AK936" i="2"/>
  <c r="AK937" i="2"/>
  <c r="AK938" i="2"/>
  <c r="AK939" i="2"/>
  <c r="AK940" i="2"/>
  <c r="AK941" i="2"/>
  <c r="AK942" i="2"/>
  <c r="AK943" i="2"/>
  <c r="AK944" i="2"/>
  <c r="AK945" i="2"/>
  <c r="AK946" i="2"/>
  <c r="AK947" i="2"/>
  <c r="AK948" i="2"/>
  <c r="AK949" i="2"/>
  <c r="AK950" i="2"/>
  <c r="AK951" i="2"/>
  <c r="AK952" i="2"/>
  <c r="AK953" i="2"/>
  <c r="AK954" i="2"/>
  <c r="AK955" i="2"/>
  <c r="AK956" i="2"/>
  <c r="AK957" i="2"/>
  <c r="AK958" i="2"/>
  <c r="AK959" i="2"/>
  <c r="AK960" i="2"/>
  <c r="AK961" i="2"/>
  <c r="AK962" i="2"/>
  <c r="AK963" i="2"/>
  <c r="AK964" i="2"/>
  <c r="AK965" i="2"/>
  <c r="AK966" i="2"/>
  <c r="AK967" i="2"/>
  <c r="AK968" i="2"/>
  <c r="AK969" i="2"/>
  <c r="AK970" i="2"/>
  <c r="AK971" i="2"/>
  <c r="AK972" i="2"/>
  <c r="AK973" i="2"/>
  <c r="AK974" i="2"/>
  <c r="AK975" i="2"/>
  <c r="AK976" i="2"/>
  <c r="AK977" i="2"/>
  <c r="AK978" i="2"/>
  <c r="AK979" i="2"/>
  <c r="AK980" i="2"/>
  <c r="AK981" i="2"/>
  <c r="AK982" i="2"/>
  <c r="AK983" i="2"/>
  <c r="AK984" i="2"/>
  <c r="AK985" i="2"/>
  <c r="AK986" i="2"/>
  <c r="AK987" i="2"/>
  <c r="AK988" i="2"/>
  <c r="AK989" i="2"/>
  <c r="AK990" i="2"/>
  <c r="AK991" i="2"/>
  <c r="AK992" i="2"/>
  <c r="AK993" i="2"/>
  <c r="AK994" i="2"/>
  <c r="AK995" i="2"/>
  <c r="AK996" i="2"/>
  <c r="AK997" i="2"/>
  <c r="AK998" i="2"/>
  <c r="AK999" i="2"/>
  <c r="AK1000"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65" i="2"/>
  <c r="AV66" i="2"/>
  <c r="AV67" i="2"/>
  <c r="AV68" i="2"/>
  <c r="AV69" i="2"/>
  <c r="AV70" i="2"/>
  <c r="AV71" i="2"/>
  <c r="AV72" i="2"/>
  <c r="AV73" i="2"/>
  <c r="AV74" i="2"/>
  <c r="AV75" i="2"/>
  <c r="AV76" i="2"/>
  <c r="AV77" i="2"/>
  <c r="AV78" i="2"/>
  <c r="AV79" i="2"/>
  <c r="AV80" i="2"/>
  <c r="AV81" i="2"/>
  <c r="AV82" i="2"/>
  <c r="AV83" i="2"/>
  <c r="AV84" i="2"/>
  <c r="AV85" i="2"/>
  <c r="AV86" i="2"/>
  <c r="AV87" i="2"/>
  <c r="AV88" i="2"/>
  <c r="AV89" i="2"/>
  <c r="AV90" i="2"/>
  <c r="AV91" i="2"/>
  <c r="AV92" i="2"/>
  <c r="AV93" i="2"/>
  <c r="AV94" i="2"/>
  <c r="AV95" i="2"/>
  <c r="AV96" i="2"/>
  <c r="AV97" i="2"/>
  <c r="AV98" i="2"/>
  <c r="AV99" i="2"/>
  <c r="AV100" i="2"/>
  <c r="AV101" i="2"/>
  <c r="AV102" i="2"/>
  <c r="AV103" i="2"/>
  <c r="AV104" i="2"/>
  <c r="AV105" i="2"/>
  <c r="AV106" i="2"/>
  <c r="AV107" i="2"/>
  <c r="AV108" i="2"/>
  <c r="AV109" i="2"/>
  <c r="AV110" i="2"/>
  <c r="AV111" i="2"/>
  <c r="AV112" i="2"/>
  <c r="AV113" i="2"/>
  <c r="AV114" i="2"/>
  <c r="AV115" i="2"/>
  <c r="AV116" i="2"/>
  <c r="AV117" i="2"/>
  <c r="AV118" i="2"/>
  <c r="AV119" i="2"/>
  <c r="AV120" i="2"/>
  <c r="AV121" i="2"/>
  <c r="AV122" i="2"/>
  <c r="AV123" i="2"/>
  <c r="AV124" i="2"/>
  <c r="AV125" i="2"/>
  <c r="AV126" i="2"/>
  <c r="AV127" i="2"/>
  <c r="AV128" i="2"/>
  <c r="AV129" i="2"/>
  <c r="AV130" i="2"/>
  <c r="AV131" i="2"/>
  <c r="AV132" i="2"/>
  <c r="AV133" i="2"/>
  <c r="AV134" i="2"/>
  <c r="AV135" i="2"/>
  <c r="AV136" i="2"/>
  <c r="AV137" i="2"/>
  <c r="AV138" i="2"/>
  <c r="AV139" i="2"/>
  <c r="AV140" i="2"/>
  <c r="AV141" i="2"/>
  <c r="AV142" i="2"/>
  <c r="AV143" i="2"/>
  <c r="AV144" i="2"/>
  <c r="AV145" i="2"/>
  <c r="AV146" i="2"/>
  <c r="AV147" i="2"/>
  <c r="AV148" i="2"/>
  <c r="AV149" i="2"/>
  <c r="AV150" i="2"/>
  <c r="AV151" i="2"/>
  <c r="AV152" i="2"/>
  <c r="AV153" i="2"/>
  <c r="AV154" i="2"/>
  <c r="AV155" i="2"/>
  <c r="AV156" i="2"/>
  <c r="AV157" i="2"/>
  <c r="AV158" i="2"/>
  <c r="AV159" i="2"/>
  <c r="AV160" i="2"/>
  <c r="AV161" i="2"/>
  <c r="AV162" i="2"/>
  <c r="AV163" i="2"/>
  <c r="AV164" i="2"/>
  <c r="AV165" i="2"/>
  <c r="AV166" i="2"/>
  <c r="AV167" i="2"/>
  <c r="AV168" i="2"/>
  <c r="AV169" i="2"/>
  <c r="AV170" i="2"/>
  <c r="AV171" i="2"/>
  <c r="AV172" i="2"/>
  <c r="AV173" i="2"/>
  <c r="AV174" i="2"/>
  <c r="AV175" i="2"/>
  <c r="AV176" i="2"/>
  <c r="AV177" i="2"/>
  <c r="AV178" i="2"/>
  <c r="AV179" i="2"/>
  <c r="AV180" i="2"/>
  <c r="AV181" i="2"/>
  <c r="AV182" i="2"/>
  <c r="AV183" i="2"/>
  <c r="AV184" i="2"/>
  <c r="AV185" i="2"/>
  <c r="AV186" i="2"/>
  <c r="AV187" i="2"/>
  <c r="AV188" i="2"/>
  <c r="AV189" i="2"/>
  <c r="AV190" i="2"/>
  <c r="AV191" i="2"/>
  <c r="AV192" i="2"/>
  <c r="AV193" i="2"/>
  <c r="AV194" i="2"/>
  <c r="AV195" i="2"/>
  <c r="AV196" i="2"/>
  <c r="AV197" i="2"/>
  <c r="AV198" i="2"/>
  <c r="AV199" i="2"/>
  <c r="AV200" i="2"/>
  <c r="AV201" i="2"/>
  <c r="AV202" i="2"/>
  <c r="AV203" i="2"/>
  <c r="AV204" i="2"/>
  <c r="AV205" i="2"/>
  <c r="AV206" i="2"/>
  <c r="AV207" i="2"/>
  <c r="AV208" i="2"/>
  <c r="AV209" i="2"/>
  <c r="AV210" i="2"/>
  <c r="AV211" i="2"/>
  <c r="AV212" i="2"/>
  <c r="AV213" i="2"/>
  <c r="AV214" i="2"/>
  <c r="AV215" i="2"/>
  <c r="AV216" i="2"/>
  <c r="AV217" i="2"/>
  <c r="AV218" i="2"/>
  <c r="AV219" i="2"/>
  <c r="AV220" i="2"/>
  <c r="AV221" i="2"/>
  <c r="AV222" i="2"/>
  <c r="AV223" i="2"/>
  <c r="AV224" i="2"/>
  <c r="AV225" i="2"/>
  <c r="AV226" i="2"/>
  <c r="AV227" i="2"/>
  <c r="AV228" i="2"/>
  <c r="AV229" i="2"/>
  <c r="AV230" i="2"/>
  <c r="AV231" i="2"/>
  <c r="AV232" i="2"/>
  <c r="AV233" i="2"/>
  <c r="AV234" i="2"/>
  <c r="AV235" i="2"/>
  <c r="AV236" i="2"/>
  <c r="AV237" i="2"/>
  <c r="AV238" i="2"/>
  <c r="AV239" i="2"/>
  <c r="AV240" i="2"/>
  <c r="AV241" i="2"/>
  <c r="AV242" i="2"/>
  <c r="AV243" i="2"/>
  <c r="AV244" i="2"/>
  <c r="AV245" i="2"/>
  <c r="AV246" i="2"/>
  <c r="AV247" i="2"/>
  <c r="AV248" i="2"/>
  <c r="AV249" i="2"/>
  <c r="AV250" i="2"/>
  <c r="AV251" i="2"/>
  <c r="AV252" i="2"/>
  <c r="AV253" i="2"/>
  <c r="AV254" i="2"/>
  <c r="AV255" i="2"/>
  <c r="AV256" i="2"/>
  <c r="AV257" i="2"/>
  <c r="AV258" i="2"/>
  <c r="AV259" i="2"/>
  <c r="AV260" i="2"/>
  <c r="AV261" i="2"/>
  <c r="AV262" i="2"/>
  <c r="AV263" i="2"/>
  <c r="AV264" i="2"/>
  <c r="AV265" i="2"/>
  <c r="AV266" i="2"/>
  <c r="AV267" i="2"/>
  <c r="AV268" i="2"/>
  <c r="AV269" i="2"/>
  <c r="AV270" i="2"/>
  <c r="AV271" i="2"/>
  <c r="AV272" i="2"/>
  <c r="AV273" i="2"/>
  <c r="AV274" i="2"/>
  <c r="AV275" i="2"/>
  <c r="AV276" i="2"/>
  <c r="AV277" i="2"/>
  <c r="AV278" i="2"/>
  <c r="AV279" i="2"/>
  <c r="AV280" i="2"/>
  <c r="AV281" i="2"/>
  <c r="AV282" i="2"/>
  <c r="AV283" i="2"/>
  <c r="AV284" i="2"/>
  <c r="AV285" i="2"/>
  <c r="AV286" i="2"/>
  <c r="AV287" i="2"/>
  <c r="AV288" i="2"/>
  <c r="AV289" i="2"/>
  <c r="AV290" i="2"/>
  <c r="AV291" i="2"/>
  <c r="AV292" i="2"/>
  <c r="AV293" i="2"/>
  <c r="AV294" i="2"/>
  <c r="AV295" i="2"/>
  <c r="AV296" i="2"/>
  <c r="AV297" i="2"/>
  <c r="AV298" i="2"/>
  <c r="AV299" i="2"/>
  <c r="AV300" i="2"/>
  <c r="AV301" i="2"/>
  <c r="AV302" i="2"/>
  <c r="AV303" i="2"/>
  <c r="AV304" i="2"/>
  <c r="AV305" i="2"/>
  <c r="AV306" i="2"/>
  <c r="AV307" i="2"/>
  <c r="AV308" i="2"/>
  <c r="AV309" i="2"/>
  <c r="AV310" i="2"/>
  <c r="AV311" i="2"/>
  <c r="AV312" i="2"/>
  <c r="AV313" i="2"/>
  <c r="AV314" i="2"/>
  <c r="AV315" i="2"/>
  <c r="AV316" i="2"/>
  <c r="AV317" i="2"/>
  <c r="AV318" i="2"/>
  <c r="AV319" i="2"/>
  <c r="AV320" i="2"/>
  <c r="AV321" i="2"/>
  <c r="AV322" i="2"/>
  <c r="AV323" i="2"/>
  <c r="AV324" i="2"/>
  <c r="AV325" i="2"/>
  <c r="AV326" i="2"/>
  <c r="AV327" i="2"/>
  <c r="AV328" i="2"/>
  <c r="AV329" i="2"/>
  <c r="AV330" i="2"/>
  <c r="AV331" i="2"/>
  <c r="AV332" i="2"/>
  <c r="AV333" i="2"/>
  <c r="AV334" i="2"/>
  <c r="AV335" i="2"/>
  <c r="AV336" i="2"/>
  <c r="AV337" i="2"/>
  <c r="AV338" i="2"/>
  <c r="AV339" i="2"/>
  <c r="AV340" i="2"/>
  <c r="AV341" i="2"/>
  <c r="AV342" i="2"/>
  <c r="AV343" i="2"/>
  <c r="AV344" i="2"/>
  <c r="AV345" i="2"/>
  <c r="AV346" i="2"/>
  <c r="AV347" i="2"/>
  <c r="AV348" i="2"/>
  <c r="AV349" i="2"/>
  <c r="AV350" i="2"/>
  <c r="AV351" i="2"/>
  <c r="AV352" i="2"/>
  <c r="AV353" i="2"/>
  <c r="AV354" i="2"/>
  <c r="AV355" i="2"/>
  <c r="AV356" i="2"/>
  <c r="AV357" i="2"/>
  <c r="AV358" i="2"/>
  <c r="AV359" i="2"/>
  <c r="AV360" i="2"/>
  <c r="AV361" i="2"/>
  <c r="AV362" i="2"/>
  <c r="AV363" i="2"/>
  <c r="AV364" i="2"/>
  <c r="AV365" i="2"/>
  <c r="AV366" i="2"/>
  <c r="AV367" i="2"/>
  <c r="AV368" i="2"/>
  <c r="AV369" i="2"/>
  <c r="AV370" i="2"/>
  <c r="AV371" i="2"/>
  <c r="AV372" i="2"/>
  <c r="AV373" i="2"/>
  <c r="AV374" i="2"/>
  <c r="AV375" i="2"/>
  <c r="AV376" i="2"/>
  <c r="AV377" i="2"/>
  <c r="AV378" i="2"/>
  <c r="AV379" i="2"/>
  <c r="AV380" i="2"/>
  <c r="AV381" i="2"/>
  <c r="AV382" i="2"/>
  <c r="AV383" i="2"/>
  <c r="AV384" i="2"/>
  <c r="AV385" i="2"/>
  <c r="AV386" i="2"/>
  <c r="AV387" i="2"/>
  <c r="AV388" i="2"/>
  <c r="AV389" i="2"/>
  <c r="AV390" i="2"/>
  <c r="AV391" i="2"/>
  <c r="AV392" i="2"/>
  <c r="AV393" i="2"/>
  <c r="AV394" i="2"/>
  <c r="AV395" i="2"/>
  <c r="AV396" i="2"/>
  <c r="AV397" i="2"/>
  <c r="AV398" i="2"/>
  <c r="AV399" i="2"/>
  <c r="AV400" i="2"/>
  <c r="AV401" i="2"/>
  <c r="AV402" i="2"/>
  <c r="AV403" i="2"/>
  <c r="AV404" i="2"/>
  <c r="AV405" i="2"/>
  <c r="AV406" i="2"/>
  <c r="AV407" i="2"/>
  <c r="AV408" i="2"/>
  <c r="AV409" i="2"/>
  <c r="AV410" i="2"/>
  <c r="AV411" i="2"/>
  <c r="AV412" i="2"/>
  <c r="AV413" i="2"/>
  <c r="AV414" i="2"/>
  <c r="AV415" i="2"/>
  <c r="AV416" i="2"/>
  <c r="AV417" i="2"/>
  <c r="AV418" i="2"/>
  <c r="AV419" i="2"/>
  <c r="AV420" i="2"/>
  <c r="AV421" i="2"/>
  <c r="AV422" i="2"/>
  <c r="AV423" i="2"/>
  <c r="AV424" i="2"/>
  <c r="AV425" i="2"/>
  <c r="AV426" i="2"/>
  <c r="AV427" i="2"/>
  <c r="AV428" i="2"/>
  <c r="AV429" i="2"/>
  <c r="AV430" i="2"/>
  <c r="AV431" i="2"/>
  <c r="AV432" i="2"/>
  <c r="AV433" i="2"/>
  <c r="AV434" i="2"/>
  <c r="AV435" i="2"/>
  <c r="AV436" i="2"/>
  <c r="AV437" i="2"/>
  <c r="AV438" i="2"/>
  <c r="AV439" i="2"/>
  <c r="AV440" i="2"/>
  <c r="AV441" i="2"/>
  <c r="AV442" i="2"/>
  <c r="AV443" i="2"/>
  <c r="AV444" i="2"/>
  <c r="AV445" i="2"/>
  <c r="AV446" i="2"/>
  <c r="AV447" i="2"/>
  <c r="AV448" i="2"/>
  <c r="AV449" i="2"/>
  <c r="AV450" i="2"/>
  <c r="AV451" i="2"/>
  <c r="AV452" i="2"/>
  <c r="AV453" i="2"/>
  <c r="AV454" i="2"/>
  <c r="AV455" i="2"/>
  <c r="AV456" i="2"/>
  <c r="AV457" i="2"/>
  <c r="AV458" i="2"/>
  <c r="AV459" i="2"/>
  <c r="AV460" i="2"/>
  <c r="AV461" i="2"/>
  <c r="AV462" i="2"/>
  <c r="AV463" i="2"/>
  <c r="AV464" i="2"/>
  <c r="AV465" i="2"/>
  <c r="AV466" i="2"/>
  <c r="AV467" i="2"/>
  <c r="AV468" i="2"/>
  <c r="AV469" i="2"/>
  <c r="AV470" i="2"/>
  <c r="AV471" i="2"/>
  <c r="AV472" i="2"/>
  <c r="AV473" i="2"/>
  <c r="AV474" i="2"/>
  <c r="AV475" i="2"/>
  <c r="AV476" i="2"/>
  <c r="AV477" i="2"/>
  <c r="AV478" i="2"/>
  <c r="AV479" i="2"/>
  <c r="AV480" i="2"/>
  <c r="AV481" i="2"/>
  <c r="AV482" i="2"/>
  <c r="AV483" i="2"/>
  <c r="AV484" i="2"/>
  <c r="AV485" i="2"/>
  <c r="AV486" i="2"/>
  <c r="AV487" i="2"/>
  <c r="AV488" i="2"/>
  <c r="AV489" i="2"/>
  <c r="AV490" i="2"/>
  <c r="AV491" i="2"/>
  <c r="AV492" i="2"/>
  <c r="AV493" i="2"/>
  <c r="AV494" i="2"/>
  <c r="AV495" i="2"/>
  <c r="AV496" i="2"/>
  <c r="AV497" i="2"/>
  <c r="AV498" i="2"/>
  <c r="AV499" i="2"/>
  <c r="AV500" i="2"/>
  <c r="AV501" i="2"/>
  <c r="AV502" i="2"/>
  <c r="AV503" i="2"/>
  <c r="AV504" i="2"/>
  <c r="AV505" i="2"/>
  <c r="AV506" i="2"/>
  <c r="AV507" i="2"/>
  <c r="AV508" i="2"/>
  <c r="AV509" i="2"/>
  <c r="AV510" i="2"/>
  <c r="AV511" i="2"/>
  <c r="AV512" i="2"/>
  <c r="AV513" i="2"/>
  <c r="AV514" i="2"/>
  <c r="AV515" i="2"/>
  <c r="AV516" i="2"/>
  <c r="AV517" i="2"/>
  <c r="AV518" i="2"/>
  <c r="AV519" i="2"/>
  <c r="AV520" i="2"/>
  <c r="AV521" i="2"/>
  <c r="AV522" i="2"/>
  <c r="AV523" i="2"/>
  <c r="AV524" i="2"/>
  <c r="AV525" i="2"/>
  <c r="AV526" i="2"/>
  <c r="AV527" i="2"/>
  <c r="AV528" i="2"/>
  <c r="AV529" i="2"/>
  <c r="AV530" i="2"/>
  <c r="AV531" i="2"/>
  <c r="AV532" i="2"/>
  <c r="AV533" i="2"/>
  <c r="AV534" i="2"/>
  <c r="AV535" i="2"/>
  <c r="AV536" i="2"/>
  <c r="AV537" i="2"/>
  <c r="AV538" i="2"/>
  <c r="AV539" i="2"/>
  <c r="AV540" i="2"/>
  <c r="AV541" i="2"/>
  <c r="AV542" i="2"/>
  <c r="AV543" i="2"/>
  <c r="AV544" i="2"/>
  <c r="AV545" i="2"/>
  <c r="AV546" i="2"/>
  <c r="AV547" i="2"/>
  <c r="AV548" i="2"/>
  <c r="AV549" i="2"/>
  <c r="AV550" i="2"/>
  <c r="AV551" i="2"/>
  <c r="AV552" i="2"/>
  <c r="AV553" i="2"/>
  <c r="AV554" i="2"/>
  <c r="AV555" i="2"/>
  <c r="AV556" i="2"/>
  <c r="AV557" i="2"/>
  <c r="AV558" i="2"/>
  <c r="AV559" i="2"/>
  <c r="AV560" i="2"/>
  <c r="AV561" i="2"/>
  <c r="AV562" i="2"/>
  <c r="AV563" i="2"/>
  <c r="AV564" i="2"/>
  <c r="AV565" i="2"/>
  <c r="AV566" i="2"/>
  <c r="AV567" i="2"/>
  <c r="AV568" i="2"/>
  <c r="AV569" i="2"/>
  <c r="AV570" i="2"/>
  <c r="AV571" i="2"/>
  <c r="AV572" i="2"/>
  <c r="AV573" i="2"/>
  <c r="AV574" i="2"/>
  <c r="AV575" i="2"/>
  <c r="AV576" i="2"/>
  <c r="AV577" i="2"/>
  <c r="AV578" i="2"/>
  <c r="AV579" i="2"/>
  <c r="AV580" i="2"/>
  <c r="AV581" i="2"/>
  <c r="AV582" i="2"/>
  <c r="AV583" i="2"/>
  <c r="AV584" i="2"/>
  <c r="AV585" i="2"/>
  <c r="AV586" i="2"/>
  <c r="AV587" i="2"/>
  <c r="AV588" i="2"/>
  <c r="AV589" i="2"/>
  <c r="AV590" i="2"/>
  <c r="AV591" i="2"/>
  <c r="AV592" i="2"/>
  <c r="AV593" i="2"/>
  <c r="AV594" i="2"/>
  <c r="AV595" i="2"/>
  <c r="AV596" i="2"/>
  <c r="AV597" i="2"/>
  <c r="AV598" i="2"/>
  <c r="AV599" i="2"/>
  <c r="AV600" i="2"/>
  <c r="AV601" i="2"/>
  <c r="AV602" i="2"/>
  <c r="AV603" i="2"/>
  <c r="AV604" i="2"/>
  <c r="AV605" i="2"/>
  <c r="AV606" i="2"/>
  <c r="AV607" i="2"/>
  <c r="AV608" i="2"/>
  <c r="AV609" i="2"/>
  <c r="AV610" i="2"/>
  <c r="AV611" i="2"/>
  <c r="AV612" i="2"/>
  <c r="AV613" i="2"/>
  <c r="AV614" i="2"/>
  <c r="AV615" i="2"/>
  <c r="AV616" i="2"/>
  <c r="AV617" i="2"/>
  <c r="AV618" i="2"/>
  <c r="AV619" i="2"/>
  <c r="AV620" i="2"/>
  <c r="AV621" i="2"/>
  <c r="AV622" i="2"/>
  <c r="AV623" i="2"/>
  <c r="AV624" i="2"/>
  <c r="AV625" i="2"/>
  <c r="AV626" i="2"/>
  <c r="AV627" i="2"/>
  <c r="AV628" i="2"/>
  <c r="AV629" i="2"/>
  <c r="AV630" i="2"/>
  <c r="AV631" i="2"/>
  <c r="AV632" i="2"/>
  <c r="AV633" i="2"/>
  <c r="AV634" i="2"/>
  <c r="AV635" i="2"/>
  <c r="AV636" i="2"/>
  <c r="AV637" i="2"/>
  <c r="AV638" i="2"/>
  <c r="AV639" i="2"/>
  <c r="AV640" i="2"/>
  <c r="AV641" i="2"/>
  <c r="AV642" i="2"/>
  <c r="AV643" i="2"/>
  <c r="AV644" i="2"/>
  <c r="AV645" i="2"/>
  <c r="AV646" i="2"/>
  <c r="AV647" i="2"/>
  <c r="AV648" i="2"/>
  <c r="AV649" i="2"/>
  <c r="AV650" i="2"/>
  <c r="AV651" i="2"/>
  <c r="AV652" i="2"/>
  <c r="AV653" i="2"/>
  <c r="AV654" i="2"/>
  <c r="AV655" i="2"/>
  <c r="AV656" i="2"/>
  <c r="AV657" i="2"/>
  <c r="AV658" i="2"/>
  <c r="AV659" i="2"/>
  <c r="AV660" i="2"/>
  <c r="AV661" i="2"/>
  <c r="AV662" i="2"/>
  <c r="AV663" i="2"/>
  <c r="AV664" i="2"/>
  <c r="AV665" i="2"/>
  <c r="AV666" i="2"/>
  <c r="AV667" i="2"/>
  <c r="AV668" i="2"/>
  <c r="AV669" i="2"/>
  <c r="AV670" i="2"/>
  <c r="AV671" i="2"/>
  <c r="AV672" i="2"/>
  <c r="AV673" i="2"/>
  <c r="AV674" i="2"/>
  <c r="AV675" i="2"/>
  <c r="AV676" i="2"/>
  <c r="AV677" i="2"/>
  <c r="AV678" i="2"/>
  <c r="AV679" i="2"/>
  <c r="AV680" i="2"/>
  <c r="AV681" i="2"/>
  <c r="AV682" i="2"/>
  <c r="AV683" i="2"/>
  <c r="AV684" i="2"/>
  <c r="AV685" i="2"/>
  <c r="AV686" i="2"/>
  <c r="AV687" i="2"/>
  <c r="AV688" i="2"/>
  <c r="AV689" i="2"/>
  <c r="AV690" i="2"/>
  <c r="AV691" i="2"/>
  <c r="AV692" i="2"/>
  <c r="AV693" i="2"/>
  <c r="AV694" i="2"/>
  <c r="AV695" i="2"/>
  <c r="AV696" i="2"/>
  <c r="AV697" i="2"/>
  <c r="AV698" i="2"/>
  <c r="AV699" i="2"/>
  <c r="AV700" i="2"/>
  <c r="AV701" i="2"/>
  <c r="AV702" i="2"/>
  <c r="AV703" i="2"/>
  <c r="AV704" i="2"/>
  <c r="AV705" i="2"/>
  <c r="AV706" i="2"/>
  <c r="AV707" i="2"/>
  <c r="AV708" i="2"/>
  <c r="AV709" i="2"/>
  <c r="AV710" i="2"/>
  <c r="AV711" i="2"/>
  <c r="AV712" i="2"/>
  <c r="AV713" i="2"/>
  <c r="AV714" i="2"/>
  <c r="AV715" i="2"/>
  <c r="AV716" i="2"/>
  <c r="AV717" i="2"/>
  <c r="AV718" i="2"/>
  <c r="AV719" i="2"/>
  <c r="AV720" i="2"/>
  <c r="AV721" i="2"/>
  <c r="AV722" i="2"/>
  <c r="AV723" i="2"/>
  <c r="AV724" i="2"/>
  <c r="AV725" i="2"/>
  <c r="AV726" i="2"/>
  <c r="AV727" i="2"/>
  <c r="AV728" i="2"/>
  <c r="AV729" i="2"/>
  <c r="AV730" i="2"/>
  <c r="AV731" i="2"/>
  <c r="AV732" i="2"/>
  <c r="AV733" i="2"/>
  <c r="AV734" i="2"/>
  <c r="AV735" i="2"/>
  <c r="AV736" i="2"/>
  <c r="AV737" i="2"/>
  <c r="AV738" i="2"/>
  <c r="AV739" i="2"/>
  <c r="AV740" i="2"/>
  <c r="AV741" i="2"/>
  <c r="AV742" i="2"/>
  <c r="AV743" i="2"/>
  <c r="AV744" i="2"/>
  <c r="AV745" i="2"/>
  <c r="AV746" i="2"/>
  <c r="AV747" i="2"/>
  <c r="AV748" i="2"/>
  <c r="AV749" i="2"/>
  <c r="AV750" i="2"/>
  <c r="AV751" i="2"/>
  <c r="AV752" i="2"/>
  <c r="AV753" i="2"/>
  <c r="AV754" i="2"/>
  <c r="AV755" i="2"/>
  <c r="AV756" i="2"/>
  <c r="AV757" i="2"/>
  <c r="AV758" i="2"/>
  <c r="AV759" i="2"/>
  <c r="AV760" i="2"/>
  <c r="AV761" i="2"/>
  <c r="AV762" i="2"/>
  <c r="AV763" i="2"/>
  <c r="AV764" i="2"/>
  <c r="AV765" i="2"/>
  <c r="AV766" i="2"/>
  <c r="AV767" i="2"/>
  <c r="AV768" i="2"/>
  <c r="AV769" i="2"/>
  <c r="AV770" i="2"/>
  <c r="AV771" i="2"/>
  <c r="AV772" i="2"/>
  <c r="AV773" i="2"/>
  <c r="AV774" i="2"/>
  <c r="AV775" i="2"/>
  <c r="AV776" i="2"/>
  <c r="AV777" i="2"/>
  <c r="AV778" i="2"/>
  <c r="AV779" i="2"/>
  <c r="AV780" i="2"/>
  <c r="AV781" i="2"/>
  <c r="AV782" i="2"/>
  <c r="AV783" i="2"/>
  <c r="AV784" i="2"/>
  <c r="AV785" i="2"/>
  <c r="AV786" i="2"/>
  <c r="AV787" i="2"/>
  <c r="AV788" i="2"/>
  <c r="AV789" i="2"/>
  <c r="AV790" i="2"/>
  <c r="AV791" i="2"/>
  <c r="AV792" i="2"/>
  <c r="AV793" i="2"/>
  <c r="AV794" i="2"/>
  <c r="AV795" i="2"/>
  <c r="AV796" i="2"/>
  <c r="AV797" i="2"/>
  <c r="AV798" i="2"/>
  <c r="AV799" i="2"/>
  <c r="AV800" i="2"/>
  <c r="AV801" i="2"/>
  <c r="AV802" i="2"/>
  <c r="AV803" i="2"/>
  <c r="AV804" i="2"/>
  <c r="AV805" i="2"/>
  <c r="AV806" i="2"/>
  <c r="AV807" i="2"/>
  <c r="AV808" i="2"/>
  <c r="AV809" i="2"/>
  <c r="AV810" i="2"/>
  <c r="AV811" i="2"/>
  <c r="AV812" i="2"/>
  <c r="AV813" i="2"/>
  <c r="AV814" i="2"/>
  <c r="AV815" i="2"/>
  <c r="AV816" i="2"/>
  <c r="AV817" i="2"/>
  <c r="AV818" i="2"/>
  <c r="AV819" i="2"/>
  <c r="AV820" i="2"/>
  <c r="AV821" i="2"/>
  <c r="AV822" i="2"/>
  <c r="AV823" i="2"/>
  <c r="AV824" i="2"/>
  <c r="AV825" i="2"/>
  <c r="AV826" i="2"/>
  <c r="AV827" i="2"/>
  <c r="AV828" i="2"/>
  <c r="AV829" i="2"/>
  <c r="AV830" i="2"/>
  <c r="AV831" i="2"/>
  <c r="AV832" i="2"/>
  <c r="AV833" i="2"/>
  <c r="AV834" i="2"/>
  <c r="AV835" i="2"/>
  <c r="AV836" i="2"/>
  <c r="AV837" i="2"/>
  <c r="AV838" i="2"/>
  <c r="AV839" i="2"/>
  <c r="AV840" i="2"/>
  <c r="AV841" i="2"/>
  <c r="AV842" i="2"/>
  <c r="AV843" i="2"/>
  <c r="AV844" i="2"/>
  <c r="AV845" i="2"/>
  <c r="AV846" i="2"/>
  <c r="AV847" i="2"/>
  <c r="AV848" i="2"/>
  <c r="AV849" i="2"/>
  <c r="AV850" i="2"/>
  <c r="AV851" i="2"/>
  <c r="AV852" i="2"/>
  <c r="AV853" i="2"/>
  <c r="AV854" i="2"/>
  <c r="AV855" i="2"/>
  <c r="AV856" i="2"/>
  <c r="AV857" i="2"/>
  <c r="AV858" i="2"/>
  <c r="AV859" i="2"/>
  <c r="AV860" i="2"/>
  <c r="AV861" i="2"/>
  <c r="AV862" i="2"/>
  <c r="AV863" i="2"/>
  <c r="AV864" i="2"/>
  <c r="AV865" i="2"/>
  <c r="AV866" i="2"/>
  <c r="AV867" i="2"/>
  <c r="AV868" i="2"/>
  <c r="AV869" i="2"/>
  <c r="AV870" i="2"/>
  <c r="AV871" i="2"/>
  <c r="AV872" i="2"/>
  <c r="AV873" i="2"/>
  <c r="AV874" i="2"/>
  <c r="AV875" i="2"/>
  <c r="AV876" i="2"/>
  <c r="AV877" i="2"/>
  <c r="AV878" i="2"/>
  <c r="AV879" i="2"/>
  <c r="AV880" i="2"/>
  <c r="AV881" i="2"/>
  <c r="AV882" i="2"/>
  <c r="AV883" i="2"/>
  <c r="AV884" i="2"/>
  <c r="AV885" i="2"/>
  <c r="AV886" i="2"/>
  <c r="AV887" i="2"/>
  <c r="AV888" i="2"/>
  <c r="AV889" i="2"/>
  <c r="AV890" i="2"/>
  <c r="AV891" i="2"/>
  <c r="AV892" i="2"/>
  <c r="AV893" i="2"/>
  <c r="AV894" i="2"/>
  <c r="AV895" i="2"/>
  <c r="AV896" i="2"/>
  <c r="AV897" i="2"/>
  <c r="AV898" i="2"/>
  <c r="AV899" i="2"/>
  <c r="AV900" i="2"/>
  <c r="AV901" i="2"/>
  <c r="AV902" i="2"/>
  <c r="AV903" i="2"/>
  <c r="AV904" i="2"/>
  <c r="AV905" i="2"/>
  <c r="AV906" i="2"/>
  <c r="AV907" i="2"/>
  <c r="AV908" i="2"/>
  <c r="AV909" i="2"/>
  <c r="AV910" i="2"/>
  <c r="AV911" i="2"/>
  <c r="AV912" i="2"/>
  <c r="AV913" i="2"/>
  <c r="AV914" i="2"/>
  <c r="AV915" i="2"/>
  <c r="AV916" i="2"/>
  <c r="AV917" i="2"/>
  <c r="AV918" i="2"/>
  <c r="AV919" i="2"/>
  <c r="AV920" i="2"/>
  <c r="AV921" i="2"/>
  <c r="AV922" i="2"/>
  <c r="AV923" i="2"/>
  <c r="AV924" i="2"/>
  <c r="AV925" i="2"/>
  <c r="AV926" i="2"/>
  <c r="AV927" i="2"/>
  <c r="AV928" i="2"/>
  <c r="AV929" i="2"/>
  <c r="AV930" i="2"/>
  <c r="AV931" i="2"/>
  <c r="AV932" i="2"/>
  <c r="AV933" i="2"/>
  <c r="AV934" i="2"/>
  <c r="AV935" i="2"/>
  <c r="AV936" i="2"/>
  <c r="AV937" i="2"/>
  <c r="AV938" i="2"/>
  <c r="AV939" i="2"/>
  <c r="AV940" i="2"/>
  <c r="AV941" i="2"/>
  <c r="AV942" i="2"/>
  <c r="AV943" i="2"/>
  <c r="AV944" i="2"/>
  <c r="AV945" i="2"/>
  <c r="AV946" i="2"/>
  <c r="AV947" i="2"/>
  <c r="AV948" i="2"/>
  <c r="AV949" i="2"/>
  <c r="AV950" i="2"/>
  <c r="AV951" i="2"/>
  <c r="AV952" i="2"/>
  <c r="AV953" i="2"/>
  <c r="AV954" i="2"/>
  <c r="AV955" i="2"/>
  <c r="AV956" i="2"/>
  <c r="AV957" i="2"/>
  <c r="AV958" i="2"/>
  <c r="AV959" i="2"/>
  <c r="AV960" i="2"/>
  <c r="AV961" i="2"/>
  <c r="AV962" i="2"/>
  <c r="AV963" i="2"/>
  <c r="AV964" i="2"/>
  <c r="AV965" i="2"/>
  <c r="AV966" i="2"/>
  <c r="AV967" i="2"/>
  <c r="AV968" i="2"/>
  <c r="AV969" i="2"/>
  <c r="AV970" i="2"/>
  <c r="AV971" i="2"/>
  <c r="AV972" i="2"/>
  <c r="AV973" i="2"/>
  <c r="AV974" i="2"/>
  <c r="AV975" i="2"/>
  <c r="AV976" i="2"/>
  <c r="AV977" i="2"/>
  <c r="AV978" i="2"/>
  <c r="AV979" i="2"/>
  <c r="AV980" i="2"/>
  <c r="AV981" i="2"/>
  <c r="AV982" i="2"/>
  <c r="AV983" i="2"/>
  <c r="AV984" i="2"/>
  <c r="AV985" i="2"/>
  <c r="AV986" i="2"/>
  <c r="AV987" i="2"/>
  <c r="AV988" i="2"/>
  <c r="AV989" i="2"/>
  <c r="AV990" i="2"/>
  <c r="AV991" i="2"/>
  <c r="AV992" i="2"/>
  <c r="AV993" i="2"/>
  <c r="AV994" i="2"/>
  <c r="AV995" i="2"/>
  <c r="AV996" i="2"/>
  <c r="AV997" i="2"/>
  <c r="AV998" i="2"/>
  <c r="AV999" i="2"/>
  <c r="AV1000"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X244" i="2"/>
  <c r="AX245" i="2"/>
  <c r="AX246" i="2"/>
  <c r="AX247" i="2"/>
  <c r="AX248" i="2"/>
  <c r="AX249" i="2"/>
  <c r="AX250" i="2"/>
  <c r="AX251" i="2"/>
  <c r="AX252" i="2"/>
  <c r="AX253" i="2"/>
  <c r="AX254" i="2"/>
  <c r="AX255" i="2"/>
  <c r="AX256" i="2"/>
  <c r="AX257" i="2"/>
  <c r="AX258" i="2"/>
  <c r="AX259" i="2"/>
  <c r="AX260" i="2"/>
  <c r="AX261" i="2"/>
  <c r="AX262" i="2"/>
  <c r="AX263" i="2"/>
  <c r="AX264" i="2"/>
  <c r="AX265" i="2"/>
  <c r="AX266" i="2"/>
  <c r="AX267" i="2"/>
  <c r="AX268" i="2"/>
  <c r="AX269" i="2"/>
  <c r="AX270" i="2"/>
  <c r="AX271" i="2"/>
  <c r="AX272" i="2"/>
  <c r="AX273" i="2"/>
  <c r="AX274" i="2"/>
  <c r="AX275" i="2"/>
  <c r="AX276" i="2"/>
  <c r="AX277" i="2"/>
  <c r="AX278" i="2"/>
  <c r="AX279" i="2"/>
  <c r="AX280" i="2"/>
  <c r="AX281" i="2"/>
  <c r="AX282" i="2"/>
  <c r="AX283" i="2"/>
  <c r="AX284" i="2"/>
  <c r="AX285" i="2"/>
  <c r="AX286" i="2"/>
  <c r="AX287" i="2"/>
  <c r="AX288" i="2"/>
  <c r="AX289" i="2"/>
  <c r="AX290" i="2"/>
  <c r="AX291" i="2"/>
  <c r="AX292" i="2"/>
  <c r="AX293" i="2"/>
  <c r="AX294" i="2"/>
  <c r="AX295" i="2"/>
  <c r="AX296" i="2"/>
  <c r="AX297" i="2"/>
  <c r="AX298" i="2"/>
  <c r="AX299" i="2"/>
  <c r="AX300" i="2"/>
  <c r="AX301" i="2"/>
  <c r="AX302" i="2"/>
  <c r="AX303" i="2"/>
  <c r="AX304" i="2"/>
  <c r="AX305" i="2"/>
  <c r="AX306" i="2"/>
  <c r="AX307" i="2"/>
  <c r="AX308" i="2"/>
  <c r="AX309" i="2"/>
  <c r="AX310" i="2"/>
  <c r="AX311" i="2"/>
  <c r="AX312" i="2"/>
  <c r="AX313" i="2"/>
  <c r="AX314" i="2"/>
  <c r="AX315" i="2"/>
  <c r="AX316" i="2"/>
  <c r="AX317" i="2"/>
  <c r="AX318" i="2"/>
  <c r="AX319" i="2"/>
  <c r="AX320" i="2"/>
  <c r="AX321" i="2"/>
  <c r="AX322" i="2"/>
  <c r="AX323" i="2"/>
  <c r="AX324" i="2"/>
  <c r="AX325" i="2"/>
  <c r="AX326" i="2"/>
  <c r="AX327" i="2"/>
  <c r="AX328" i="2"/>
  <c r="AX329" i="2"/>
  <c r="AX330" i="2"/>
  <c r="AX331" i="2"/>
  <c r="AX332" i="2"/>
  <c r="AX333" i="2"/>
  <c r="AX334" i="2"/>
  <c r="AX335" i="2"/>
  <c r="AX336" i="2"/>
  <c r="AX337" i="2"/>
  <c r="AX338" i="2"/>
  <c r="AX339" i="2"/>
  <c r="AX340" i="2"/>
  <c r="AX341" i="2"/>
  <c r="AX342" i="2"/>
  <c r="AX343" i="2"/>
  <c r="AX344" i="2"/>
  <c r="AX345" i="2"/>
  <c r="AX346" i="2"/>
  <c r="AX347" i="2"/>
  <c r="AX348" i="2"/>
  <c r="AX349" i="2"/>
  <c r="AX350" i="2"/>
  <c r="AX351" i="2"/>
  <c r="AX352" i="2"/>
  <c r="AX353" i="2"/>
  <c r="AX354" i="2"/>
  <c r="AX355" i="2"/>
  <c r="AX356" i="2"/>
  <c r="AX357" i="2"/>
  <c r="AX358" i="2"/>
  <c r="AX359" i="2"/>
  <c r="AX360" i="2"/>
  <c r="AX361" i="2"/>
  <c r="AX362" i="2"/>
  <c r="AX363" i="2"/>
  <c r="AX364" i="2"/>
  <c r="AX365" i="2"/>
  <c r="AX366" i="2"/>
  <c r="AX367" i="2"/>
  <c r="AX368" i="2"/>
  <c r="AX369" i="2"/>
  <c r="AX370" i="2"/>
  <c r="AX371" i="2"/>
  <c r="AX372" i="2"/>
  <c r="AX373" i="2"/>
  <c r="AX374" i="2"/>
  <c r="AX375" i="2"/>
  <c r="AX376" i="2"/>
  <c r="AX377" i="2"/>
  <c r="AX378" i="2"/>
  <c r="AX379" i="2"/>
  <c r="AX380" i="2"/>
  <c r="AX381" i="2"/>
  <c r="AX382" i="2"/>
  <c r="AX383" i="2"/>
  <c r="AX384" i="2"/>
  <c r="AX385" i="2"/>
  <c r="AX386" i="2"/>
  <c r="AX387" i="2"/>
  <c r="AX388" i="2"/>
  <c r="AX389" i="2"/>
  <c r="AX390" i="2"/>
  <c r="AX391" i="2"/>
  <c r="AX392" i="2"/>
  <c r="AX393" i="2"/>
  <c r="AX394" i="2"/>
  <c r="AX395" i="2"/>
  <c r="AX396" i="2"/>
  <c r="AX397" i="2"/>
  <c r="AX398" i="2"/>
  <c r="AX399" i="2"/>
  <c r="AX400" i="2"/>
  <c r="AX401" i="2"/>
  <c r="AX402" i="2"/>
  <c r="AX403" i="2"/>
  <c r="AX404" i="2"/>
  <c r="AX405" i="2"/>
  <c r="AX406" i="2"/>
  <c r="AX407" i="2"/>
  <c r="AX408" i="2"/>
  <c r="AX409" i="2"/>
  <c r="AX410" i="2"/>
  <c r="AX411" i="2"/>
  <c r="AX412" i="2"/>
  <c r="AX413" i="2"/>
  <c r="AX414" i="2"/>
  <c r="AX415" i="2"/>
  <c r="AX416" i="2"/>
  <c r="AX417" i="2"/>
  <c r="AX418" i="2"/>
  <c r="AX419" i="2"/>
  <c r="AX420" i="2"/>
  <c r="AX421" i="2"/>
  <c r="AX422" i="2"/>
  <c r="AX423" i="2"/>
  <c r="AX424" i="2"/>
  <c r="AX425" i="2"/>
  <c r="AX426" i="2"/>
  <c r="AX427" i="2"/>
  <c r="AX428" i="2"/>
  <c r="AX429" i="2"/>
  <c r="AX430" i="2"/>
  <c r="AX431" i="2"/>
  <c r="AX432" i="2"/>
  <c r="AX433" i="2"/>
  <c r="AX434" i="2"/>
  <c r="AX435" i="2"/>
  <c r="AX436" i="2"/>
  <c r="AX437" i="2"/>
  <c r="AX438" i="2"/>
  <c r="AX439" i="2"/>
  <c r="AX440" i="2"/>
  <c r="AX441" i="2"/>
  <c r="AX442" i="2"/>
  <c r="AX443" i="2"/>
  <c r="AX444" i="2"/>
  <c r="AX445" i="2"/>
  <c r="AX446" i="2"/>
  <c r="AX447" i="2"/>
  <c r="AX448" i="2"/>
  <c r="AX449" i="2"/>
  <c r="AX450" i="2"/>
  <c r="AX451" i="2"/>
  <c r="AX452" i="2"/>
  <c r="AX453" i="2"/>
  <c r="AX454" i="2"/>
  <c r="AX455" i="2"/>
  <c r="AX456" i="2"/>
  <c r="AX457" i="2"/>
  <c r="AX458" i="2"/>
  <c r="AX459" i="2"/>
  <c r="AX460" i="2"/>
  <c r="AX461" i="2"/>
  <c r="AX462" i="2"/>
  <c r="AX463" i="2"/>
  <c r="AX464" i="2"/>
  <c r="AX465" i="2"/>
  <c r="AX466" i="2"/>
  <c r="AX467" i="2"/>
  <c r="AX468" i="2"/>
  <c r="AX469" i="2"/>
  <c r="AX470" i="2"/>
  <c r="AX471" i="2"/>
  <c r="AX472" i="2"/>
  <c r="AX473" i="2"/>
  <c r="AX474" i="2"/>
  <c r="AX475" i="2"/>
  <c r="AX476" i="2"/>
  <c r="AX477" i="2"/>
  <c r="AX478" i="2"/>
  <c r="AX479" i="2"/>
  <c r="AX480" i="2"/>
  <c r="AX481" i="2"/>
  <c r="AX482" i="2"/>
  <c r="AX483" i="2"/>
  <c r="AX484" i="2"/>
  <c r="AX485" i="2"/>
  <c r="AX486" i="2"/>
  <c r="AX487" i="2"/>
  <c r="AX488" i="2"/>
  <c r="AX489" i="2"/>
  <c r="AX490" i="2"/>
  <c r="AX491" i="2"/>
  <c r="AX492" i="2"/>
  <c r="AX493" i="2"/>
  <c r="AX494" i="2"/>
  <c r="AX495" i="2"/>
  <c r="AX496" i="2"/>
  <c r="AX497" i="2"/>
  <c r="AX498" i="2"/>
  <c r="AX499" i="2"/>
  <c r="AX500" i="2"/>
  <c r="AX501" i="2"/>
  <c r="AX502" i="2"/>
  <c r="AX503" i="2"/>
  <c r="AX504" i="2"/>
  <c r="AX505" i="2"/>
  <c r="AX506" i="2"/>
  <c r="AX507" i="2"/>
  <c r="AX508" i="2"/>
  <c r="AX509" i="2"/>
  <c r="AX510" i="2"/>
  <c r="AX511" i="2"/>
  <c r="AX512" i="2"/>
  <c r="AX513" i="2"/>
  <c r="AX514" i="2"/>
  <c r="AX515" i="2"/>
  <c r="AX516" i="2"/>
  <c r="AX517" i="2"/>
  <c r="AX518" i="2"/>
  <c r="AX519" i="2"/>
  <c r="AX520" i="2"/>
  <c r="AX521" i="2"/>
  <c r="AX522" i="2"/>
  <c r="AX523" i="2"/>
  <c r="AX524" i="2"/>
  <c r="AX525" i="2"/>
  <c r="AX526" i="2"/>
  <c r="AX527" i="2"/>
  <c r="AX528" i="2"/>
  <c r="AX529" i="2"/>
  <c r="AX530" i="2"/>
  <c r="AX531" i="2"/>
  <c r="AX532" i="2"/>
  <c r="AX533" i="2"/>
  <c r="AX534" i="2"/>
  <c r="AX535" i="2"/>
  <c r="AX536" i="2"/>
  <c r="AX537" i="2"/>
  <c r="AX538" i="2"/>
  <c r="AX539" i="2"/>
  <c r="AX540" i="2"/>
  <c r="AX541" i="2"/>
  <c r="AX542" i="2"/>
  <c r="AX543" i="2"/>
  <c r="AX544" i="2"/>
  <c r="AX545" i="2"/>
  <c r="AX546" i="2"/>
  <c r="AX547" i="2"/>
  <c r="AX548" i="2"/>
  <c r="AX549" i="2"/>
  <c r="AX550" i="2"/>
  <c r="AX551" i="2"/>
  <c r="AX552" i="2"/>
  <c r="AX553" i="2"/>
  <c r="AX554" i="2"/>
  <c r="AX555" i="2"/>
  <c r="AX556" i="2"/>
  <c r="AX557" i="2"/>
  <c r="AX558" i="2"/>
  <c r="AX559" i="2"/>
  <c r="AX560" i="2"/>
  <c r="AX561" i="2"/>
  <c r="AX562" i="2"/>
  <c r="AX563" i="2"/>
  <c r="AX564" i="2"/>
  <c r="AX565" i="2"/>
  <c r="AX566" i="2"/>
  <c r="AX567" i="2"/>
  <c r="AX568" i="2"/>
  <c r="AX569" i="2"/>
  <c r="AX570" i="2"/>
  <c r="AX571" i="2"/>
  <c r="AX572" i="2"/>
  <c r="AX573" i="2"/>
  <c r="AX574" i="2"/>
  <c r="AX575" i="2"/>
  <c r="AX576" i="2"/>
  <c r="AX577" i="2"/>
  <c r="AX578" i="2"/>
  <c r="AX579" i="2"/>
  <c r="AX580" i="2"/>
  <c r="AX581" i="2"/>
  <c r="AX582" i="2"/>
  <c r="AX583" i="2"/>
  <c r="AX584" i="2"/>
  <c r="AX585" i="2"/>
  <c r="AX586" i="2"/>
  <c r="AX587" i="2"/>
  <c r="AX588" i="2"/>
  <c r="AX589" i="2"/>
  <c r="AX590" i="2"/>
  <c r="AX591" i="2"/>
  <c r="AX592" i="2"/>
  <c r="AX593" i="2"/>
  <c r="AX594" i="2"/>
  <c r="AX595" i="2"/>
  <c r="AX596" i="2"/>
  <c r="AX597" i="2"/>
  <c r="AX598" i="2"/>
  <c r="AX599" i="2"/>
  <c r="AX600" i="2"/>
  <c r="AX601" i="2"/>
  <c r="AX602" i="2"/>
  <c r="AX603" i="2"/>
  <c r="AX604" i="2"/>
  <c r="AX605" i="2"/>
  <c r="AX606" i="2"/>
  <c r="AX607" i="2"/>
  <c r="AX608" i="2"/>
  <c r="AX609" i="2"/>
  <c r="AX610" i="2"/>
  <c r="AX611" i="2"/>
  <c r="AX612" i="2"/>
  <c r="AX613" i="2"/>
  <c r="AX614" i="2"/>
  <c r="AX615" i="2"/>
  <c r="AX616" i="2"/>
  <c r="AX617" i="2"/>
  <c r="AX618" i="2"/>
  <c r="AX619" i="2"/>
  <c r="AX620" i="2"/>
  <c r="AX621" i="2"/>
  <c r="AX622" i="2"/>
  <c r="AX623" i="2"/>
  <c r="AX624" i="2"/>
  <c r="AX625" i="2"/>
  <c r="AX626" i="2"/>
  <c r="AX627" i="2"/>
  <c r="AX628" i="2"/>
  <c r="AX629" i="2"/>
  <c r="AX630" i="2"/>
  <c r="AX631" i="2"/>
  <c r="AX632" i="2"/>
  <c r="AX633" i="2"/>
  <c r="AX634" i="2"/>
  <c r="AX635" i="2"/>
  <c r="AX636" i="2"/>
  <c r="AX637" i="2"/>
  <c r="AX638" i="2"/>
  <c r="AX639" i="2"/>
  <c r="AX640" i="2"/>
  <c r="AX641" i="2"/>
  <c r="AX642" i="2"/>
  <c r="AX643" i="2"/>
  <c r="AX644" i="2"/>
  <c r="AX645" i="2"/>
  <c r="AX646" i="2"/>
  <c r="AX647" i="2"/>
  <c r="AX648" i="2"/>
  <c r="AX649" i="2"/>
  <c r="AX650" i="2"/>
  <c r="AX651" i="2"/>
  <c r="AX652" i="2"/>
  <c r="AX653" i="2"/>
  <c r="AX654" i="2"/>
  <c r="AX655" i="2"/>
  <c r="AX656" i="2"/>
  <c r="AX657" i="2"/>
  <c r="AX658" i="2"/>
  <c r="AX659" i="2"/>
  <c r="AX660" i="2"/>
  <c r="AX661" i="2"/>
  <c r="AX662" i="2"/>
  <c r="AX663" i="2"/>
  <c r="AX664" i="2"/>
  <c r="AX665" i="2"/>
  <c r="AX666" i="2"/>
  <c r="AX667" i="2"/>
  <c r="AX668" i="2"/>
  <c r="AX669" i="2"/>
  <c r="AX670" i="2"/>
  <c r="AX671" i="2"/>
  <c r="AX672" i="2"/>
  <c r="AX673" i="2"/>
  <c r="AX674" i="2"/>
  <c r="AX675" i="2"/>
  <c r="AX676" i="2"/>
  <c r="AX677" i="2"/>
  <c r="AX678" i="2"/>
  <c r="AX679" i="2"/>
  <c r="AX680" i="2"/>
  <c r="AX681" i="2"/>
  <c r="AX682" i="2"/>
  <c r="AX683" i="2"/>
  <c r="AX684" i="2"/>
  <c r="AX685" i="2"/>
  <c r="AX686" i="2"/>
  <c r="AX687" i="2"/>
  <c r="AX688" i="2"/>
  <c r="AX689" i="2"/>
  <c r="AX690" i="2"/>
  <c r="AX691" i="2"/>
  <c r="AX692" i="2"/>
  <c r="AX693" i="2"/>
  <c r="AX694" i="2"/>
  <c r="AX695" i="2"/>
  <c r="AX696" i="2"/>
  <c r="AX697" i="2"/>
  <c r="AX698" i="2"/>
  <c r="AX699" i="2"/>
  <c r="AX700" i="2"/>
  <c r="AX701" i="2"/>
  <c r="AX702" i="2"/>
  <c r="AX703" i="2"/>
  <c r="AX704" i="2"/>
  <c r="AX705" i="2"/>
  <c r="AX706" i="2"/>
  <c r="AX707" i="2"/>
  <c r="AX708" i="2"/>
  <c r="AX709" i="2"/>
  <c r="AX710" i="2"/>
  <c r="AX711" i="2"/>
  <c r="AX712" i="2"/>
  <c r="AX713" i="2"/>
  <c r="AX714" i="2"/>
  <c r="AX715" i="2"/>
  <c r="AX716" i="2"/>
  <c r="AX717" i="2"/>
  <c r="AX718" i="2"/>
  <c r="AX719" i="2"/>
  <c r="AX720" i="2"/>
  <c r="AX721" i="2"/>
  <c r="AX722" i="2"/>
  <c r="AX723" i="2"/>
  <c r="AX724" i="2"/>
  <c r="AX725" i="2"/>
  <c r="AX726" i="2"/>
  <c r="AX727" i="2"/>
  <c r="AX728" i="2"/>
  <c r="AX729" i="2"/>
  <c r="AX730" i="2"/>
  <c r="AX731" i="2"/>
  <c r="AX732" i="2"/>
  <c r="AX733" i="2"/>
  <c r="AX734" i="2"/>
  <c r="AX735" i="2"/>
  <c r="AX736" i="2"/>
  <c r="AX737" i="2"/>
  <c r="AX738" i="2"/>
  <c r="AX739" i="2"/>
  <c r="AX740" i="2"/>
  <c r="AX741" i="2"/>
  <c r="AX742" i="2"/>
  <c r="AX743" i="2"/>
  <c r="AX744" i="2"/>
  <c r="AX745" i="2"/>
  <c r="AX746" i="2"/>
  <c r="AX747" i="2"/>
  <c r="AX748" i="2"/>
  <c r="AX749" i="2"/>
  <c r="AX750" i="2"/>
  <c r="AX751" i="2"/>
  <c r="AX752" i="2"/>
  <c r="AX753" i="2"/>
  <c r="AX754" i="2"/>
  <c r="AX755" i="2"/>
  <c r="AX756" i="2"/>
  <c r="AX757" i="2"/>
  <c r="AX758" i="2"/>
  <c r="AX759" i="2"/>
  <c r="AX760" i="2"/>
  <c r="AX761" i="2"/>
  <c r="AX762" i="2"/>
  <c r="AX763" i="2"/>
  <c r="AX764" i="2"/>
  <c r="AX765" i="2"/>
  <c r="AX766" i="2"/>
  <c r="AX767" i="2"/>
  <c r="AX768" i="2"/>
  <c r="AX769" i="2"/>
  <c r="AX770" i="2"/>
  <c r="AX771" i="2"/>
  <c r="AX772" i="2"/>
  <c r="AX773" i="2"/>
  <c r="AX774" i="2"/>
  <c r="AX775" i="2"/>
  <c r="AX776" i="2"/>
  <c r="AX777" i="2"/>
  <c r="AX778" i="2"/>
  <c r="AX779" i="2"/>
  <c r="AX780" i="2"/>
  <c r="AX781" i="2"/>
  <c r="AX782" i="2"/>
  <c r="AX783" i="2"/>
  <c r="AX784" i="2"/>
  <c r="AX785" i="2"/>
  <c r="AX786" i="2"/>
  <c r="AX787" i="2"/>
  <c r="AX788" i="2"/>
  <c r="AX789" i="2"/>
  <c r="AX790" i="2"/>
  <c r="AX791" i="2"/>
  <c r="AX792" i="2"/>
  <c r="AX793" i="2"/>
  <c r="AX794" i="2"/>
  <c r="AX795" i="2"/>
  <c r="AX796" i="2"/>
  <c r="AX797" i="2"/>
  <c r="AX798" i="2"/>
  <c r="AX799" i="2"/>
  <c r="AX800" i="2"/>
  <c r="AX801" i="2"/>
  <c r="AX802" i="2"/>
  <c r="AX803" i="2"/>
  <c r="AX804" i="2"/>
  <c r="AX805" i="2"/>
  <c r="AX806" i="2"/>
  <c r="AX807" i="2"/>
  <c r="AX808" i="2"/>
  <c r="AX809" i="2"/>
  <c r="AX810" i="2"/>
  <c r="AX811" i="2"/>
  <c r="AX812" i="2"/>
  <c r="AX813" i="2"/>
  <c r="AX814" i="2"/>
  <c r="AX815" i="2"/>
  <c r="AX816" i="2"/>
  <c r="AX817" i="2"/>
  <c r="AX818" i="2"/>
  <c r="AX819" i="2"/>
  <c r="AX820" i="2"/>
  <c r="AX821" i="2"/>
  <c r="AX822" i="2"/>
  <c r="AX823" i="2"/>
  <c r="AX824" i="2"/>
  <c r="AX825" i="2"/>
  <c r="AX826" i="2"/>
  <c r="AX827" i="2"/>
  <c r="AX828" i="2"/>
  <c r="AX829" i="2"/>
  <c r="AX830" i="2"/>
  <c r="AX831" i="2"/>
  <c r="AX832" i="2"/>
  <c r="AX833" i="2"/>
  <c r="AX834" i="2"/>
  <c r="AX835" i="2"/>
  <c r="AX836" i="2"/>
  <c r="AX837" i="2"/>
  <c r="AX838" i="2"/>
  <c r="AX839" i="2"/>
  <c r="AX840" i="2"/>
  <c r="AX841" i="2"/>
  <c r="AX842" i="2"/>
  <c r="AX843" i="2"/>
  <c r="AX844" i="2"/>
  <c r="AX845" i="2"/>
  <c r="AX846" i="2"/>
  <c r="AX847" i="2"/>
  <c r="AX848" i="2"/>
  <c r="AX849" i="2"/>
  <c r="AX850" i="2"/>
  <c r="AX851" i="2"/>
  <c r="AX852" i="2"/>
  <c r="AX853" i="2"/>
  <c r="AX854" i="2"/>
  <c r="AX855" i="2"/>
  <c r="AX856" i="2"/>
  <c r="AX857" i="2"/>
  <c r="AX858" i="2"/>
  <c r="AX859" i="2"/>
  <c r="AX860" i="2"/>
  <c r="AX861" i="2"/>
  <c r="AX862" i="2"/>
  <c r="AX863" i="2"/>
  <c r="AX864" i="2"/>
  <c r="AX865" i="2"/>
  <c r="AX866" i="2"/>
  <c r="AX867" i="2"/>
  <c r="AX868" i="2"/>
  <c r="AX869" i="2"/>
  <c r="AX870" i="2"/>
  <c r="AX871" i="2"/>
  <c r="AX872" i="2"/>
  <c r="AX873" i="2"/>
  <c r="AX874" i="2"/>
  <c r="AX875" i="2"/>
  <c r="AX876" i="2"/>
  <c r="AX877" i="2"/>
  <c r="AX878" i="2"/>
  <c r="AX879" i="2"/>
  <c r="AX880" i="2"/>
  <c r="AX881" i="2"/>
  <c r="AX882" i="2"/>
  <c r="AX883" i="2"/>
  <c r="AX884" i="2"/>
  <c r="AX885" i="2"/>
  <c r="AX886" i="2"/>
  <c r="AX887" i="2"/>
  <c r="AX888" i="2"/>
  <c r="AX889" i="2"/>
  <c r="AX890" i="2"/>
  <c r="AX891" i="2"/>
  <c r="AX892" i="2"/>
  <c r="AX893" i="2"/>
  <c r="AX894" i="2"/>
  <c r="AX895" i="2"/>
  <c r="AX896" i="2"/>
  <c r="AX897" i="2"/>
  <c r="AX898" i="2"/>
  <c r="AX899" i="2"/>
  <c r="AX900" i="2"/>
  <c r="AX901" i="2"/>
  <c r="AX902" i="2"/>
  <c r="AX903" i="2"/>
  <c r="AX904" i="2"/>
  <c r="AX905" i="2"/>
  <c r="AX906" i="2"/>
  <c r="AX907" i="2"/>
  <c r="AX908" i="2"/>
  <c r="AX909" i="2"/>
  <c r="AX910" i="2"/>
  <c r="AX911" i="2"/>
  <c r="AX912" i="2"/>
  <c r="AX913" i="2"/>
  <c r="AX914" i="2"/>
  <c r="AX915" i="2"/>
  <c r="AX916" i="2"/>
  <c r="AX917" i="2"/>
  <c r="AX918" i="2"/>
  <c r="AX919" i="2"/>
  <c r="AX920" i="2"/>
  <c r="AX921" i="2"/>
  <c r="AX922" i="2"/>
  <c r="AX923" i="2"/>
  <c r="AX924" i="2"/>
  <c r="AX925" i="2"/>
  <c r="AX926" i="2"/>
  <c r="AX927" i="2"/>
  <c r="AX928" i="2"/>
  <c r="AX929" i="2"/>
  <c r="AX930" i="2"/>
  <c r="AX931" i="2"/>
  <c r="AX932" i="2"/>
  <c r="AX933" i="2"/>
  <c r="AX934" i="2"/>
  <c r="AX935" i="2"/>
  <c r="AX936" i="2"/>
  <c r="AX937" i="2"/>
  <c r="AX938" i="2"/>
  <c r="AX939" i="2"/>
  <c r="AX940" i="2"/>
  <c r="AX941" i="2"/>
  <c r="AX942" i="2"/>
  <c r="AX943" i="2"/>
  <c r="AX944" i="2"/>
  <c r="AX945" i="2"/>
  <c r="AX946" i="2"/>
  <c r="AX947" i="2"/>
  <c r="AX948" i="2"/>
  <c r="AX949" i="2"/>
  <c r="AX950" i="2"/>
  <c r="AX951" i="2"/>
  <c r="AX952" i="2"/>
  <c r="AX953" i="2"/>
  <c r="AX954" i="2"/>
  <c r="AX955" i="2"/>
  <c r="AX956" i="2"/>
  <c r="AX957" i="2"/>
  <c r="AX958" i="2"/>
  <c r="AX959" i="2"/>
  <c r="AX960" i="2"/>
  <c r="AX961" i="2"/>
  <c r="AX962" i="2"/>
  <c r="AX963" i="2"/>
  <c r="AX964" i="2"/>
  <c r="AX965" i="2"/>
  <c r="AX966" i="2"/>
  <c r="AX967" i="2"/>
  <c r="AX968" i="2"/>
  <c r="AX969" i="2"/>
  <c r="AX970" i="2"/>
  <c r="AX971" i="2"/>
  <c r="AX972" i="2"/>
  <c r="AX973" i="2"/>
  <c r="AX974" i="2"/>
  <c r="AX975" i="2"/>
  <c r="AX976" i="2"/>
  <c r="AX977" i="2"/>
  <c r="AX978" i="2"/>
  <c r="AX979" i="2"/>
  <c r="AX980" i="2"/>
  <c r="AX981" i="2"/>
  <c r="AX982" i="2"/>
  <c r="AX983" i="2"/>
  <c r="AX984" i="2"/>
  <c r="AX985" i="2"/>
  <c r="AX986" i="2"/>
  <c r="AX987" i="2"/>
  <c r="AX988" i="2"/>
  <c r="AX989" i="2"/>
  <c r="AX990" i="2"/>
  <c r="AX991" i="2"/>
  <c r="AX992" i="2"/>
  <c r="AX993" i="2"/>
  <c r="AX994" i="2"/>
  <c r="AX995" i="2"/>
  <c r="AX996" i="2"/>
  <c r="AX997" i="2"/>
  <c r="AX998" i="2"/>
  <c r="AX999" i="2"/>
  <c r="AX1000"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Z77" i="2"/>
  <c r="AZ78" i="2"/>
  <c r="AZ79" i="2"/>
  <c r="AZ80" i="2"/>
  <c r="AZ81" i="2"/>
  <c r="AZ82" i="2"/>
  <c r="AZ83" i="2"/>
  <c r="AZ84" i="2"/>
  <c r="AZ85" i="2"/>
  <c r="AZ86" i="2"/>
  <c r="AZ87" i="2"/>
  <c r="AZ88" i="2"/>
  <c r="AZ89" i="2"/>
  <c r="AZ90" i="2"/>
  <c r="AZ91" i="2"/>
  <c r="AZ92" i="2"/>
  <c r="AZ93" i="2"/>
  <c r="AZ94" i="2"/>
  <c r="AZ95" i="2"/>
  <c r="AZ96" i="2"/>
  <c r="AZ97" i="2"/>
  <c r="AZ98" i="2"/>
  <c r="AZ99" i="2"/>
  <c r="AZ100" i="2"/>
  <c r="AZ101" i="2"/>
  <c r="AZ102" i="2"/>
  <c r="AZ103" i="2"/>
  <c r="AZ104" i="2"/>
  <c r="AZ105" i="2"/>
  <c r="AZ106" i="2"/>
  <c r="AZ107" i="2"/>
  <c r="AZ108" i="2"/>
  <c r="AZ109" i="2"/>
  <c r="AZ110" i="2"/>
  <c r="AZ111" i="2"/>
  <c r="AZ112" i="2"/>
  <c r="AZ113" i="2"/>
  <c r="AZ114" i="2"/>
  <c r="AZ115" i="2"/>
  <c r="AZ116" i="2"/>
  <c r="AZ117" i="2"/>
  <c r="AZ118" i="2"/>
  <c r="AZ119" i="2"/>
  <c r="AZ120" i="2"/>
  <c r="AZ121" i="2"/>
  <c r="AZ122" i="2"/>
  <c r="AZ123" i="2"/>
  <c r="AZ124" i="2"/>
  <c r="AZ125" i="2"/>
  <c r="AZ126" i="2"/>
  <c r="AZ127" i="2"/>
  <c r="AZ128" i="2"/>
  <c r="AZ129" i="2"/>
  <c r="AZ130" i="2"/>
  <c r="AZ131" i="2"/>
  <c r="AZ132" i="2"/>
  <c r="AZ133" i="2"/>
  <c r="AZ134" i="2"/>
  <c r="AZ135" i="2"/>
  <c r="AZ136" i="2"/>
  <c r="AZ137" i="2"/>
  <c r="AZ138" i="2"/>
  <c r="AZ139" i="2"/>
  <c r="AZ140" i="2"/>
  <c r="AZ141" i="2"/>
  <c r="AZ142" i="2"/>
  <c r="AZ143" i="2"/>
  <c r="AZ144" i="2"/>
  <c r="AZ145" i="2"/>
  <c r="AZ146" i="2"/>
  <c r="AZ147" i="2"/>
  <c r="AZ148" i="2"/>
  <c r="AZ149" i="2"/>
  <c r="AZ150" i="2"/>
  <c r="AZ151" i="2"/>
  <c r="AZ152" i="2"/>
  <c r="AZ153" i="2"/>
  <c r="AZ154" i="2"/>
  <c r="AZ155" i="2"/>
  <c r="AZ156" i="2"/>
  <c r="AZ157" i="2"/>
  <c r="AZ158" i="2"/>
  <c r="AZ159" i="2"/>
  <c r="AZ160" i="2"/>
  <c r="AZ161" i="2"/>
  <c r="AZ162" i="2"/>
  <c r="AZ163" i="2"/>
  <c r="AZ164" i="2"/>
  <c r="AZ165" i="2"/>
  <c r="AZ166" i="2"/>
  <c r="AZ167" i="2"/>
  <c r="AZ168" i="2"/>
  <c r="AZ169" i="2"/>
  <c r="AZ170" i="2"/>
  <c r="AZ171" i="2"/>
  <c r="AZ172" i="2"/>
  <c r="AZ173" i="2"/>
  <c r="AZ174" i="2"/>
  <c r="AZ175" i="2"/>
  <c r="AZ176" i="2"/>
  <c r="AZ177" i="2"/>
  <c r="AZ178" i="2"/>
  <c r="AZ179" i="2"/>
  <c r="AZ180" i="2"/>
  <c r="AZ181" i="2"/>
  <c r="AZ182" i="2"/>
  <c r="AZ183" i="2"/>
  <c r="AZ184" i="2"/>
  <c r="AZ185" i="2"/>
  <c r="AZ186" i="2"/>
  <c r="AZ187" i="2"/>
  <c r="AZ188" i="2"/>
  <c r="AZ189" i="2"/>
  <c r="AZ190" i="2"/>
  <c r="AZ191" i="2"/>
  <c r="AZ192" i="2"/>
  <c r="AZ193" i="2"/>
  <c r="AZ194" i="2"/>
  <c r="AZ195" i="2"/>
  <c r="AZ196" i="2"/>
  <c r="AZ197" i="2"/>
  <c r="AZ198" i="2"/>
  <c r="AZ199" i="2"/>
  <c r="AZ200" i="2"/>
  <c r="AZ201" i="2"/>
  <c r="AZ202" i="2"/>
  <c r="AZ203" i="2"/>
  <c r="AZ204" i="2"/>
  <c r="AZ205" i="2"/>
  <c r="AZ206" i="2"/>
  <c r="AZ207" i="2"/>
  <c r="AZ208" i="2"/>
  <c r="AZ209" i="2"/>
  <c r="AZ210" i="2"/>
  <c r="AZ211" i="2"/>
  <c r="AZ212" i="2"/>
  <c r="AZ213" i="2"/>
  <c r="AZ214" i="2"/>
  <c r="AZ215" i="2"/>
  <c r="AZ216" i="2"/>
  <c r="AZ217" i="2"/>
  <c r="AZ218" i="2"/>
  <c r="AZ219" i="2"/>
  <c r="AZ220" i="2"/>
  <c r="AZ221" i="2"/>
  <c r="AZ222" i="2"/>
  <c r="AZ223" i="2"/>
  <c r="AZ224" i="2"/>
  <c r="AZ225" i="2"/>
  <c r="AZ226" i="2"/>
  <c r="AZ227" i="2"/>
  <c r="AZ228" i="2"/>
  <c r="AZ229" i="2"/>
  <c r="AZ230" i="2"/>
  <c r="AZ231" i="2"/>
  <c r="AZ232" i="2"/>
  <c r="AZ233" i="2"/>
  <c r="AZ234" i="2"/>
  <c r="AZ235" i="2"/>
  <c r="AZ236" i="2"/>
  <c r="AZ237" i="2"/>
  <c r="AZ238" i="2"/>
  <c r="AZ239" i="2"/>
  <c r="AZ240" i="2"/>
  <c r="AZ241" i="2"/>
  <c r="AZ242" i="2"/>
  <c r="AZ243" i="2"/>
  <c r="AZ244" i="2"/>
  <c r="AZ245" i="2"/>
  <c r="AZ246" i="2"/>
  <c r="AZ247" i="2"/>
  <c r="AZ248" i="2"/>
  <c r="AZ249" i="2"/>
  <c r="AZ250" i="2"/>
  <c r="AZ251" i="2"/>
  <c r="AZ252" i="2"/>
  <c r="AZ253" i="2"/>
  <c r="AZ254" i="2"/>
  <c r="AZ255" i="2"/>
  <c r="AZ256" i="2"/>
  <c r="AZ257" i="2"/>
  <c r="AZ258" i="2"/>
  <c r="AZ259" i="2"/>
  <c r="AZ260" i="2"/>
  <c r="AZ261" i="2"/>
  <c r="AZ262" i="2"/>
  <c r="AZ263" i="2"/>
  <c r="AZ264" i="2"/>
  <c r="AZ265" i="2"/>
  <c r="AZ266" i="2"/>
  <c r="AZ267" i="2"/>
  <c r="AZ268" i="2"/>
  <c r="AZ269" i="2"/>
  <c r="AZ270" i="2"/>
  <c r="AZ271" i="2"/>
  <c r="AZ272" i="2"/>
  <c r="AZ273" i="2"/>
  <c r="AZ274" i="2"/>
  <c r="AZ275" i="2"/>
  <c r="AZ276" i="2"/>
  <c r="AZ277" i="2"/>
  <c r="AZ278" i="2"/>
  <c r="AZ279" i="2"/>
  <c r="AZ280" i="2"/>
  <c r="AZ281" i="2"/>
  <c r="AZ282" i="2"/>
  <c r="AZ283" i="2"/>
  <c r="AZ284" i="2"/>
  <c r="AZ285" i="2"/>
  <c r="AZ286" i="2"/>
  <c r="AZ287" i="2"/>
  <c r="AZ288" i="2"/>
  <c r="AZ289" i="2"/>
  <c r="AZ290" i="2"/>
  <c r="AZ291" i="2"/>
  <c r="AZ292" i="2"/>
  <c r="AZ293" i="2"/>
  <c r="AZ294" i="2"/>
  <c r="AZ295" i="2"/>
  <c r="AZ296" i="2"/>
  <c r="AZ297" i="2"/>
  <c r="AZ298" i="2"/>
  <c r="AZ299" i="2"/>
  <c r="AZ300" i="2"/>
  <c r="AZ301" i="2"/>
  <c r="AZ302" i="2"/>
  <c r="AZ303" i="2"/>
  <c r="AZ304" i="2"/>
  <c r="AZ305" i="2"/>
  <c r="AZ306" i="2"/>
  <c r="AZ307" i="2"/>
  <c r="AZ308" i="2"/>
  <c r="AZ309" i="2"/>
  <c r="AZ310" i="2"/>
  <c r="AZ311" i="2"/>
  <c r="AZ312" i="2"/>
  <c r="AZ313" i="2"/>
  <c r="AZ314" i="2"/>
  <c r="AZ315" i="2"/>
  <c r="AZ316" i="2"/>
  <c r="AZ317" i="2"/>
  <c r="AZ318" i="2"/>
  <c r="AZ319" i="2"/>
  <c r="AZ320" i="2"/>
  <c r="AZ321" i="2"/>
  <c r="AZ322" i="2"/>
  <c r="AZ323" i="2"/>
  <c r="AZ324" i="2"/>
  <c r="AZ325" i="2"/>
  <c r="AZ326" i="2"/>
  <c r="AZ327" i="2"/>
  <c r="AZ328" i="2"/>
  <c r="AZ329" i="2"/>
  <c r="AZ330" i="2"/>
  <c r="AZ331" i="2"/>
  <c r="AZ332" i="2"/>
  <c r="AZ333" i="2"/>
  <c r="AZ334" i="2"/>
  <c r="AZ335" i="2"/>
  <c r="AZ336" i="2"/>
  <c r="AZ337" i="2"/>
  <c r="AZ338" i="2"/>
  <c r="AZ339" i="2"/>
  <c r="AZ340" i="2"/>
  <c r="AZ341" i="2"/>
  <c r="AZ342" i="2"/>
  <c r="AZ343" i="2"/>
  <c r="AZ344" i="2"/>
  <c r="AZ345" i="2"/>
  <c r="AZ346" i="2"/>
  <c r="AZ347" i="2"/>
  <c r="AZ348" i="2"/>
  <c r="AZ349" i="2"/>
  <c r="AZ350" i="2"/>
  <c r="AZ351" i="2"/>
  <c r="AZ352" i="2"/>
  <c r="AZ353" i="2"/>
  <c r="AZ354" i="2"/>
  <c r="AZ355" i="2"/>
  <c r="AZ356" i="2"/>
  <c r="AZ357" i="2"/>
  <c r="AZ358" i="2"/>
  <c r="AZ359" i="2"/>
  <c r="AZ360" i="2"/>
  <c r="AZ361" i="2"/>
  <c r="AZ362" i="2"/>
  <c r="AZ363" i="2"/>
  <c r="AZ364" i="2"/>
  <c r="AZ365" i="2"/>
  <c r="AZ366" i="2"/>
  <c r="AZ367" i="2"/>
  <c r="AZ368" i="2"/>
  <c r="AZ369" i="2"/>
  <c r="AZ370" i="2"/>
  <c r="AZ371" i="2"/>
  <c r="AZ372" i="2"/>
  <c r="AZ373" i="2"/>
  <c r="AZ374" i="2"/>
  <c r="AZ375" i="2"/>
  <c r="AZ376" i="2"/>
  <c r="AZ377" i="2"/>
  <c r="AZ378" i="2"/>
  <c r="AZ379" i="2"/>
  <c r="AZ380" i="2"/>
  <c r="AZ381" i="2"/>
  <c r="AZ382" i="2"/>
  <c r="AZ383" i="2"/>
  <c r="AZ384" i="2"/>
  <c r="AZ385" i="2"/>
  <c r="AZ386" i="2"/>
  <c r="AZ387" i="2"/>
  <c r="AZ388" i="2"/>
  <c r="AZ389" i="2"/>
  <c r="AZ390" i="2"/>
  <c r="AZ391" i="2"/>
  <c r="AZ392" i="2"/>
  <c r="AZ393" i="2"/>
  <c r="AZ394" i="2"/>
  <c r="AZ395" i="2"/>
  <c r="AZ396" i="2"/>
  <c r="AZ397" i="2"/>
  <c r="AZ398" i="2"/>
  <c r="AZ399" i="2"/>
  <c r="AZ400" i="2"/>
  <c r="AZ401" i="2"/>
  <c r="AZ402" i="2"/>
  <c r="AZ403" i="2"/>
  <c r="AZ404" i="2"/>
  <c r="AZ405" i="2"/>
  <c r="AZ406" i="2"/>
  <c r="AZ407" i="2"/>
  <c r="AZ408" i="2"/>
  <c r="AZ409" i="2"/>
  <c r="AZ410" i="2"/>
  <c r="AZ411" i="2"/>
  <c r="AZ412" i="2"/>
  <c r="AZ413" i="2"/>
  <c r="AZ414" i="2"/>
  <c r="AZ415" i="2"/>
  <c r="AZ416" i="2"/>
  <c r="AZ417" i="2"/>
  <c r="AZ418" i="2"/>
  <c r="AZ419" i="2"/>
  <c r="AZ420" i="2"/>
  <c r="AZ421" i="2"/>
  <c r="AZ422" i="2"/>
  <c r="AZ423" i="2"/>
  <c r="AZ424" i="2"/>
  <c r="AZ425" i="2"/>
  <c r="AZ426" i="2"/>
  <c r="AZ427" i="2"/>
  <c r="AZ428" i="2"/>
  <c r="AZ429" i="2"/>
  <c r="AZ430" i="2"/>
  <c r="AZ431" i="2"/>
  <c r="AZ432" i="2"/>
  <c r="AZ433" i="2"/>
  <c r="AZ434" i="2"/>
  <c r="AZ435" i="2"/>
  <c r="AZ436" i="2"/>
  <c r="AZ437" i="2"/>
  <c r="AZ438" i="2"/>
  <c r="AZ439" i="2"/>
  <c r="AZ440" i="2"/>
  <c r="AZ441" i="2"/>
  <c r="AZ442" i="2"/>
  <c r="AZ443" i="2"/>
  <c r="AZ444" i="2"/>
  <c r="AZ445" i="2"/>
  <c r="AZ446" i="2"/>
  <c r="AZ447" i="2"/>
  <c r="AZ448" i="2"/>
  <c r="AZ449" i="2"/>
  <c r="AZ450" i="2"/>
  <c r="AZ451" i="2"/>
  <c r="AZ452" i="2"/>
  <c r="AZ453" i="2"/>
  <c r="AZ454" i="2"/>
  <c r="AZ455" i="2"/>
  <c r="AZ456" i="2"/>
  <c r="AZ457" i="2"/>
  <c r="AZ458" i="2"/>
  <c r="AZ459" i="2"/>
  <c r="AZ460" i="2"/>
  <c r="AZ461" i="2"/>
  <c r="AZ462" i="2"/>
  <c r="AZ463" i="2"/>
  <c r="AZ464" i="2"/>
  <c r="AZ465" i="2"/>
  <c r="AZ466" i="2"/>
  <c r="AZ467" i="2"/>
  <c r="AZ468" i="2"/>
  <c r="AZ469" i="2"/>
  <c r="AZ470" i="2"/>
  <c r="AZ471" i="2"/>
  <c r="AZ472" i="2"/>
  <c r="AZ473" i="2"/>
  <c r="AZ474" i="2"/>
  <c r="AZ475" i="2"/>
  <c r="AZ476" i="2"/>
  <c r="AZ477" i="2"/>
  <c r="AZ478" i="2"/>
  <c r="AZ479" i="2"/>
  <c r="AZ480" i="2"/>
  <c r="AZ481" i="2"/>
  <c r="AZ482" i="2"/>
  <c r="AZ483" i="2"/>
  <c r="AZ484" i="2"/>
  <c r="AZ485" i="2"/>
  <c r="AZ486" i="2"/>
  <c r="AZ487" i="2"/>
  <c r="AZ488" i="2"/>
  <c r="AZ489" i="2"/>
  <c r="AZ490" i="2"/>
  <c r="AZ491" i="2"/>
  <c r="AZ492" i="2"/>
  <c r="AZ493" i="2"/>
  <c r="AZ494" i="2"/>
  <c r="AZ495" i="2"/>
  <c r="AZ496" i="2"/>
  <c r="AZ497" i="2"/>
  <c r="AZ498" i="2"/>
  <c r="AZ499" i="2"/>
  <c r="AZ500" i="2"/>
  <c r="AZ501" i="2"/>
  <c r="AZ502" i="2"/>
  <c r="AZ503" i="2"/>
  <c r="AZ504" i="2"/>
  <c r="AZ505" i="2"/>
  <c r="AZ506" i="2"/>
  <c r="AZ507" i="2"/>
  <c r="AZ508" i="2"/>
  <c r="AZ509" i="2"/>
  <c r="AZ510" i="2"/>
  <c r="AZ511" i="2"/>
  <c r="AZ512" i="2"/>
  <c r="AZ513" i="2"/>
  <c r="AZ514" i="2"/>
  <c r="AZ515" i="2"/>
  <c r="AZ516" i="2"/>
  <c r="AZ517" i="2"/>
  <c r="AZ518" i="2"/>
  <c r="AZ519" i="2"/>
  <c r="AZ520" i="2"/>
  <c r="AZ521" i="2"/>
  <c r="AZ522" i="2"/>
  <c r="AZ523" i="2"/>
  <c r="AZ524" i="2"/>
  <c r="AZ525" i="2"/>
  <c r="AZ526" i="2"/>
  <c r="AZ527" i="2"/>
  <c r="AZ528" i="2"/>
  <c r="AZ529" i="2"/>
  <c r="AZ530" i="2"/>
  <c r="AZ531" i="2"/>
  <c r="AZ532" i="2"/>
  <c r="AZ533" i="2"/>
  <c r="AZ534" i="2"/>
  <c r="AZ535" i="2"/>
  <c r="AZ536" i="2"/>
  <c r="AZ537" i="2"/>
  <c r="AZ538" i="2"/>
  <c r="AZ539" i="2"/>
  <c r="AZ540" i="2"/>
  <c r="AZ541" i="2"/>
  <c r="AZ542" i="2"/>
  <c r="AZ543" i="2"/>
  <c r="AZ544" i="2"/>
  <c r="AZ545" i="2"/>
  <c r="AZ546" i="2"/>
  <c r="AZ547" i="2"/>
  <c r="AZ548" i="2"/>
  <c r="AZ549" i="2"/>
  <c r="AZ550" i="2"/>
  <c r="AZ551" i="2"/>
  <c r="AZ552" i="2"/>
  <c r="AZ553" i="2"/>
  <c r="AZ554" i="2"/>
  <c r="AZ555" i="2"/>
  <c r="AZ556" i="2"/>
  <c r="AZ557" i="2"/>
  <c r="AZ558" i="2"/>
  <c r="AZ559" i="2"/>
  <c r="AZ560" i="2"/>
  <c r="AZ561" i="2"/>
  <c r="AZ562" i="2"/>
  <c r="AZ563" i="2"/>
  <c r="AZ564" i="2"/>
  <c r="AZ565" i="2"/>
  <c r="AZ566" i="2"/>
  <c r="AZ567" i="2"/>
  <c r="AZ568" i="2"/>
  <c r="AZ569" i="2"/>
  <c r="AZ570" i="2"/>
  <c r="AZ571" i="2"/>
  <c r="AZ572" i="2"/>
  <c r="AZ573" i="2"/>
  <c r="AZ574" i="2"/>
  <c r="AZ575" i="2"/>
  <c r="AZ576" i="2"/>
  <c r="AZ577" i="2"/>
  <c r="AZ578" i="2"/>
  <c r="AZ579" i="2"/>
  <c r="AZ580" i="2"/>
  <c r="AZ581" i="2"/>
  <c r="AZ582" i="2"/>
  <c r="AZ583" i="2"/>
  <c r="AZ584" i="2"/>
  <c r="AZ585" i="2"/>
  <c r="AZ586" i="2"/>
  <c r="AZ587" i="2"/>
  <c r="AZ588" i="2"/>
  <c r="AZ589" i="2"/>
  <c r="AZ590" i="2"/>
  <c r="AZ591" i="2"/>
  <c r="AZ592" i="2"/>
  <c r="AZ593" i="2"/>
  <c r="AZ594" i="2"/>
  <c r="AZ595" i="2"/>
  <c r="AZ596" i="2"/>
  <c r="AZ597" i="2"/>
  <c r="AZ598" i="2"/>
  <c r="AZ599" i="2"/>
  <c r="AZ600" i="2"/>
  <c r="AZ601" i="2"/>
  <c r="AZ602" i="2"/>
  <c r="AZ603" i="2"/>
  <c r="AZ604" i="2"/>
  <c r="AZ605" i="2"/>
  <c r="AZ606" i="2"/>
  <c r="AZ607" i="2"/>
  <c r="AZ608" i="2"/>
  <c r="AZ609" i="2"/>
  <c r="AZ610" i="2"/>
  <c r="AZ611" i="2"/>
  <c r="AZ612" i="2"/>
  <c r="AZ613" i="2"/>
  <c r="AZ614" i="2"/>
  <c r="AZ615" i="2"/>
  <c r="AZ616" i="2"/>
  <c r="AZ617" i="2"/>
  <c r="AZ618" i="2"/>
  <c r="AZ619" i="2"/>
  <c r="AZ620" i="2"/>
  <c r="AZ621" i="2"/>
  <c r="AZ622" i="2"/>
  <c r="AZ623" i="2"/>
  <c r="AZ624" i="2"/>
  <c r="AZ625" i="2"/>
  <c r="AZ626" i="2"/>
  <c r="AZ627" i="2"/>
  <c r="AZ628" i="2"/>
  <c r="AZ629" i="2"/>
  <c r="AZ630" i="2"/>
  <c r="AZ631" i="2"/>
  <c r="AZ632" i="2"/>
  <c r="AZ633" i="2"/>
  <c r="AZ634" i="2"/>
  <c r="AZ635" i="2"/>
  <c r="AZ636" i="2"/>
  <c r="AZ637" i="2"/>
  <c r="AZ638" i="2"/>
  <c r="AZ639" i="2"/>
  <c r="AZ640" i="2"/>
  <c r="AZ641" i="2"/>
  <c r="AZ642" i="2"/>
  <c r="AZ643" i="2"/>
  <c r="AZ644" i="2"/>
  <c r="AZ645" i="2"/>
  <c r="AZ646" i="2"/>
  <c r="AZ647" i="2"/>
  <c r="AZ648" i="2"/>
  <c r="AZ649" i="2"/>
  <c r="AZ650" i="2"/>
  <c r="AZ651" i="2"/>
  <c r="AZ652" i="2"/>
  <c r="AZ653" i="2"/>
  <c r="AZ654" i="2"/>
  <c r="AZ655" i="2"/>
  <c r="AZ656" i="2"/>
  <c r="AZ657" i="2"/>
  <c r="AZ658" i="2"/>
  <c r="AZ659" i="2"/>
  <c r="AZ660" i="2"/>
  <c r="AZ661" i="2"/>
  <c r="AZ662" i="2"/>
  <c r="AZ663" i="2"/>
  <c r="AZ664" i="2"/>
  <c r="AZ665" i="2"/>
  <c r="AZ666" i="2"/>
  <c r="AZ667" i="2"/>
  <c r="AZ668" i="2"/>
  <c r="AZ669" i="2"/>
  <c r="AZ670" i="2"/>
  <c r="AZ671" i="2"/>
  <c r="AZ672" i="2"/>
  <c r="AZ673" i="2"/>
  <c r="AZ674" i="2"/>
  <c r="AZ675" i="2"/>
  <c r="AZ676" i="2"/>
  <c r="AZ677" i="2"/>
  <c r="AZ678" i="2"/>
  <c r="AZ679" i="2"/>
  <c r="AZ680" i="2"/>
  <c r="AZ681" i="2"/>
  <c r="AZ682" i="2"/>
  <c r="AZ683" i="2"/>
  <c r="AZ684" i="2"/>
  <c r="AZ685" i="2"/>
  <c r="AZ686" i="2"/>
  <c r="AZ687" i="2"/>
  <c r="AZ688" i="2"/>
  <c r="AZ689" i="2"/>
  <c r="AZ690" i="2"/>
  <c r="AZ691" i="2"/>
  <c r="AZ692" i="2"/>
  <c r="AZ693" i="2"/>
  <c r="AZ694" i="2"/>
  <c r="AZ695" i="2"/>
  <c r="AZ696" i="2"/>
  <c r="AZ697" i="2"/>
  <c r="AZ698" i="2"/>
  <c r="AZ699" i="2"/>
  <c r="AZ700" i="2"/>
  <c r="AZ701" i="2"/>
  <c r="AZ702" i="2"/>
  <c r="AZ703" i="2"/>
  <c r="AZ704" i="2"/>
  <c r="AZ705" i="2"/>
  <c r="AZ706" i="2"/>
  <c r="AZ707" i="2"/>
  <c r="AZ708" i="2"/>
  <c r="AZ709" i="2"/>
  <c r="AZ710" i="2"/>
  <c r="AZ711" i="2"/>
  <c r="AZ712" i="2"/>
  <c r="AZ713" i="2"/>
  <c r="AZ714" i="2"/>
  <c r="AZ715" i="2"/>
  <c r="AZ716" i="2"/>
  <c r="AZ717" i="2"/>
  <c r="AZ718" i="2"/>
  <c r="AZ719" i="2"/>
  <c r="AZ720" i="2"/>
  <c r="AZ721" i="2"/>
  <c r="AZ722" i="2"/>
  <c r="AZ723" i="2"/>
  <c r="AZ724" i="2"/>
  <c r="AZ725" i="2"/>
  <c r="AZ726" i="2"/>
  <c r="AZ727" i="2"/>
  <c r="AZ728" i="2"/>
  <c r="AZ729" i="2"/>
  <c r="AZ730" i="2"/>
  <c r="AZ731" i="2"/>
  <c r="AZ732" i="2"/>
  <c r="AZ733" i="2"/>
  <c r="AZ734" i="2"/>
  <c r="AZ735" i="2"/>
  <c r="AZ736" i="2"/>
  <c r="AZ737" i="2"/>
  <c r="AZ738" i="2"/>
  <c r="AZ739" i="2"/>
  <c r="AZ740" i="2"/>
  <c r="AZ741" i="2"/>
  <c r="AZ742" i="2"/>
  <c r="AZ743" i="2"/>
  <c r="AZ744" i="2"/>
  <c r="AZ745" i="2"/>
  <c r="AZ746" i="2"/>
  <c r="AZ747" i="2"/>
  <c r="AZ748" i="2"/>
  <c r="AZ749" i="2"/>
  <c r="AZ750" i="2"/>
  <c r="AZ751" i="2"/>
  <c r="AZ752" i="2"/>
  <c r="AZ753" i="2"/>
  <c r="AZ754" i="2"/>
  <c r="AZ755" i="2"/>
  <c r="AZ756" i="2"/>
  <c r="AZ757" i="2"/>
  <c r="AZ758" i="2"/>
  <c r="AZ759" i="2"/>
  <c r="AZ760" i="2"/>
  <c r="AZ761" i="2"/>
  <c r="AZ762" i="2"/>
  <c r="AZ763" i="2"/>
  <c r="AZ764" i="2"/>
  <c r="AZ765" i="2"/>
  <c r="AZ766" i="2"/>
  <c r="AZ767" i="2"/>
  <c r="AZ768" i="2"/>
  <c r="AZ769" i="2"/>
  <c r="AZ770" i="2"/>
  <c r="AZ771" i="2"/>
  <c r="AZ772" i="2"/>
  <c r="AZ773" i="2"/>
  <c r="AZ774" i="2"/>
  <c r="AZ775" i="2"/>
  <c r="AZ776" i="2"/>
  <c r="AZ777" i="2"/>
  <c r="AZ778" i="2"/>
  <c r="AZ779" i="2"/>
  <c r="AZ780" i="2"/>
  <c r="AZ781" i="2"/>
  <c r="AZ782" i="2"/>
  <c r="AZ783" i="2"/>
  <c r="AZ784" i="2"/>
  <c r="AZ785" i="2"/>
  <c r="AZ786" i="2"/>
  <c r="AZ787" i="2"/>
  <c r="AZ788" i="2"/>
  <c r="AZ789" i="2"/>
  <c r="AZ790" i="2"/>
  <c r="AZ791" i="2"/>
  <c r="AZ792" i="2"/>
  <c r="AZ793" i="2"/>
  <c r="AZ794" i="2"/>
  <c r="AZ795" i="2"/>
  <c r="AZ796" i="2"/>
  <c r="AZ797" i="2"/>
  <c r="AZ798" i="2"/>
  <c r="AZ799" i="2"/>
  <c r="AZ800" i="2"/>
  <c r="AZ801" i="2"/>
  <c r="AZ802" i="2"/>
  <c r="AZ803" i="2"/>
  <c r="AZ804" i="2"/>
  <c r="AZ805" i="2"/>
  <c r="AZ806" i="2"/>
  <c r="AZ807" i="2"/>
  <c r="AZ808" i="2"/>
  <c r="AZ809" i="2"/>
  <c r="AZ810" i="2"/>
  <c r="AZ811" i="2"/>
  <c r="AZ812" i="2"/>
  <c r="AZ813" i="2"/>
  <c r="AZ814" i="2"/>
  <c r="AZ815" i="2"/>
  <c r="AZ816" i="2"/>
  <c r="AZ817" i="2"/>
  <c r="AZ818" i="2"/>
  <c r="AZ819" i="2"/>
  <c r="AZ820" i="2"/>
  <c r="AZ821" i="2"/>
  <c r="AZ822" i="2"/>
  <c r="AZ823" i="2"/>
  <c r="AZ824" i="2"/>
  <c r="AZ825" i="2"/>
  <c r="AZ826" i="2"/>
  <c r="AZ827" i="2"/>
  <c r="AZ828" i="2"/>
  <c r="AZ829" i="2"/>
  <c r="AZ830" i="2"/>
  <c r="AZ831" i="2"/>
  <c r="AZ832" i="2"/>
  <c r="AZ833" i="2"/>
  <c r="AZ834" i="2"/>
  <c r="AZ835" i="2"/>
  <c r="AZ836" i="2"/>
  <c r="AZ837" i="2"/>
  <c r="AZ838" i="2"/>
  <c r="AZ839" i="2"/>
  <c r="AZ840" i="2"/>
  <c r="AZ841" i="2"/>
  <c r="AZ842" i="2"/>
  <c r="AZ843" i="2"/>
  <c r="AZ844" i="2"/>
  <c r="AZ845" i="2"/>
  <c r="AZ846" i="2"/>
  <c r="AZ847" i="2"/>
  <c r="AZ848" i="2"/>
  <c r="AZ849" i="2"/>
  <c r="AZ850" i="2"/>
  <c r="AZ851" i="2"/>
  <c r="AZ852" i="2"/>
  <c r="AZ853" i="2"/>
  <c r="AZ854" i="2"/>
  <c r="AZ855" i="2"/>
  <c r="AZ856" i="2"/>
  <c r="AZ857" i="2"/>
  <c r="AZ858" i="2"/>
  <c r="AZ859" i="2"/>
  <c r="AZ860" i="2"/>
  <c r="AZ861" i="2"/>
  <c r="AZ862" i="2"/>
  <c r="AZ863" i="2"/>
  <c r="AZ864" i="2"/>
  <c r="AZ865" i="2"/>
  <c r="AZ866" i="2"/>
  <c r="AZ867" i="2"/>
  <c r="AZ868" i="2"/>
  <c r="AZ869" i="2"/>
  <c r="AZ870" i="2"/>
  <c r="AZ871" i="2"/>
  <c r="AZ872" i="2"/>
  <c r="AZ873" i="2"/>
  <c r="AZ874" i="2"/>
  <c r="AZ875" i="2"/>
  <c r="AZ876" i="2"/>
  <c r="AZ877" i="2"/>
  <c r="AZ878" i="2"/>
  <c r="AZ879" i="2"/>
  <c r="AZ880" i="2"/>
  <c r="AZ881" i="2"/>
  <c r="AZ882" i="2"/>
  <c r="AZ883" i="2"/>
  <c r="AZ884" i="2"/>
  <c r="AZ885" i="2"/>
  <c r="AZ886" i="2"/>
  <c r="AZ887" i="2"/>
  <c r="AZ888" i="2"/>
  <c r="AZ889" i="2"/>
  <c r="AZ890" i="2"/>
  <c r="AZ891" i="2"/>
  <c r="AZ892" i="2"/>
  <c r="AZ893" i="2"/>
  <c r="AZ894" i="2"/>
  <c r="AZ895" i="2"/>
  <c r="AZ896" i="2"/>
  <c r="AZ897" i="2"/>
  <c r="AZ898" i="2"/>
  <c r="AZ899" i="2"/>
  <c r="AZ900" i="2"/>
  <c r="AZ901" i="2"/>
  <c r="AZ902" i="2"/>
  <c r="AZ903" i="2"/>
  <c r="AZ904" i="2"/>
  <c r="AZ905" i="2"/>
  <c r="AZ906" i="2"/>
  <c r="AZ907" i="2"/>
  <c r="AZ908" i="2"/>
  <c r="AZ909" i="2"/>
  <c r="AZ910" i="2"/>
  <c r="AZ911" i="2"/>
  <c r="AZ912" i="2"/>
  <c r="AZ913" i="2"/>
  <c r="AZ914" i="2"/>
  <c r="AZ915" i="2"/>
  <c r="AZ916" i="2"/>
  <c r="AZ917" i="2"/>
  <c r="AZ918" i="2"/>
  <c r="AZ919" i="2"/>
  <c r="AZ920" i="2"/>
  <c r="AZ921" i="2"/>
  <c r="AZ922" i="2"/>
  <c r="AZ923" i="2"/>
  <c r="AZ924" i="2"/>
  <c r="AZ925" i="2"/>
  <c r="AZ926" i="2"/>
  <c r="AZ927" i="2"/>
  <c r="AZ928" i="2"/>
  <c r="AZ929" i="2"/>
  <c r="AZ930" i="2"/>
  <c r="AZ931" i="2"/>
  <c r="AZ932" i="2"/>
  <c r="AZ933" i="2"/>
  <c r="AZ934" i="2"/>
  <c r="AZ935" i="2"/>
  <c r="AZ936" i="2"/>
  <c r="AZ937" i="2"/>
  <c r="AZ938" i="2"/>
  <c r="AZ939" i="2"/>
  <c r="AZ940" i="2"/>
  <c r="AZ941" i="2"/>
  <c r="AZ942" i="2"/>
  <c r="AZ943" i="2"/>
  <c r="AZ944" i="2"/>
  <c r="AZ945" i="2"/>
  <c r="AZ946" i="2"/>
  <c r="AZ947" i="2"/>
  <c r="AZ948" i="2"/>
  <c r="AZ949" i="2"/>
  <c r="AZ950" i="2"/>
  <c r="AZ951" i="2"/>
  <c r="AZ952" i="2"/>
  <c r="AZ953" i="2"/>
  <c r="AZ954" i="2"/>
  <c r="AZ955" i="2"/>
  <c r="AZ956" i="2"/>
  <c r="AZ957" i="2"/>
  <c r="AZ958" i="2"/>
  <c r="AZ959" i="2"/>
  <c r="AZ960" i="2"/>
  <c r="AZ961" i="2"/>
  <c r="AZ962" i="2"/>
  <c r="AZ963" i="2"/>
  <c r="AZ964" i="2"/>
  <c r="AZ965" i="2"/>
  <c r="AZ966" i="2"/>
  <c r="AZ967" i="2"/>
  <c r="AZ968" i="2"/>
  <c r="AZ969" i="2"/>
  <c r="AZ970" i="2"/>
  <c r="AZ971" i="2"/>
  <c r="AZ972" i="2"/>
  <c r="AZ973" i="2"/>
  <c r="AZ974" i="2"/>
  <c r="AZ975" i="2"/>
  <c r="AZ976" i="2"/>
  <c r="AZ977" i="2"/>
  <c r="AZ978" i="2"/>
  <c r="AZ979" i="2"/>
  <c r="AZ980" i="2"/>
  <c r="AZ981" i="2"/>
  <c r="AZ982" i="2"/>
  <c r="AZ983" i="2"/>
  <c r="AZ984" i="2"/>
  <c r="AZ985" i="2"/>
  <c r="AZ986" i="2"/>
  <c r="AZ987" i="2"/>
  <c r="AZ988" i="2"/>
  <c r="AZ989" i="2"/>
  <c r="AZ990" i="2"/>
  <c r="AZ991" i="2"/>
  <c r="AZ992" i="2"/>
  <c r="AZ993" i="2"/>
  <c r="AZ994" i="2"/>
  <c r="AZ995" i="2"/>
  <c r="AZ996" i="2"/>
  <c r="AZ997" i="2"/>
  <c r="AZ998" i="2"/>
  <c r="AZ999" i="2"/>
  <c r="AZ1000"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503" i="2"/>
  <c r="BB504" i="2"/>
  <c r="BB505" i="2"/>
  <c r="BB506" i="2"/>
  <c r="BB507" i="2"/>
  <c r="BB508" i="2"/>
  <c r="BB509" i="2"/>
  <c r="BB510" i="2"/>
  <c r="BB511" i="2"/>
  <c r="BB512" i="2"/>
  <c r="BB513" i="2"/>
  <c r="BB514" i="2"/>
  <c r="BB515" i="2"/>
  <c r="BB516" i="2"/>
  <c r="BB517" i="2"/>
  <c r="BB518" i="2"/>
  <c r="BB519" i="2"/>
  <c r="BB520" i="2"/>
  <c r="BB521" i="2"/>
  <c r="BB522" i="2"/>
  <c r="BB523" i="2"/>
  <c r="BB524" i="2"/>
  <c r="BB525" i="2"/>
  <c r="BB526" i="2"/>
  <c r="BB527" i="2"/>
  <c r="BB528" i="2"/>
  <c r="BB529" i="2"/>
  <c r="BB530" i="2"/>
  <c r="BB531" i="2"/>
  <c r="BB532" i="2"/>
  <c r="BB533" i="2"/>
  <c r="BB534" i="2"/>
  <c r="BB535" i="2"/>
  <c r="BB536" i="2"/>
  <c r="BB537" i="2"/>
  <c r="BB538" i="2"/>
  <c r="BB539" i="2"/>
  <c r="BB540" i="2"/>
  <c r="BB541" i="2"/>
  <c r="BB542" i="2"/>
  <c r="BB543" i="2"/>
  <c r="BB544" i="2"/>
  <c r="BB545" i="2"/>
  <c r="BB546" i="2"/>
  <c r="BB547" i="2"/>
  <c r="BB548" i="2"/>
  <c r="BB549" i="2"/>
  <c r="BB550" i="2"/>
  <c r="BB551" i="2"/>
  <c r="BB552" i="2"/>
  <c r="BB553" i="2"/>
  <c r="BB554" i="2"/>
  <c r="BB555" i="2"/>
  <c r="BB556" i="2"/>
  <c r="BB557" i="2"/>
  <c r="BB558" i="2"/>
  <c r="BB559" i="2"/>
  <c r="BB560" i="2"/>
  <c r="BB561" i="2"/>
  <c r="BB562" i="2"/>
  <c r="BB563" i="2"/>
  <c r="BB564" i="2"/>
  <c r="BB565" i="2"/>
  <c r="BB566" i="2"/>
  <c r="BB567" i="2"/>
  <c r="BB568" i="2"/>
  <c r="BB569" i="2"/>
  <c r="BB570" i="2"/>
  <c r="BB571" i="2"/>
  <c r="BB572" i="2"/>
  <c r="BB573" i="2"/>
  <c r="BB574" i="2"/>
  <c r="BB575" i="2"/>
  <c r="BB576" i="2"/>
  <c r="BB577" i="2"/>
  <c r="BB578" i="2"/>
  <c r="BB579" i="2"/>
  <c r="BB580" i="2"/>
  <c r="BB581" i="2"/>
  <c r="BB582" i="2"/>
  <c r="BB583" i="2"/>
  <c r="BB584" i="2"/>
  <c r="BB585" i="2"/>
  <c r="BB586" i="2"/>
  <c r="BB587" i="2"/>
  <c r="BB588" i="2"/>
  <c r="BB589" i="2"/>
  <c r="BB590" i="2"/>
  <c r="BB591" i="2"/>
  <c r="BB592" i="2"/>
  <c r="BB593" i="2"/>
  <c r="BB594" i="2"/>
  <c r="BB595" i="2"/>
  <c r="BB596" i="2"/>
  <c r="BB597" i="2"/>
  <c r="BB598" i="2"/>
  <c r="BB599" i="2"/>
  <c r="BB600" i="2"/>
  <c r="BB601" i="2"/>
  <c r="BB602" i="2"/>
  <c r="BB603" i="2"/>
  <c r="BB604" i="2"/>
  <c r="BB605" i="2"/>
  <c r="BB606" i="2"/>
  <c r="BB607" i="2"/>
  <c r="BB608" i="2"/>
  <c r="BB609" i="2"/>
  <c r="BB610" i="2"/>
  <c r="BB611" i="2"/>
  <c r="BB612" i="2"/>
  <c r="BB613" i="2"/>
  <c r="BB614" i="2"/>
  <c r="BB615" i="2"/>
  <c r="BB616" i="2"/>
  <c r="BB617" i="2"/>
  <c r="BB618" i="2"/>
  <c r="BB619" i="2"/>
  <c r="BB620" i="2"/>
  <c r="BB621" i="2"/>
  <c r="BB622" i="2"/>
  <c r="BB623" i="2"/>
  <c r="BB624" i="2"/>
  <c r="BB625" i="2"/>
  <c r="BB626" i="2"/>
  <c r="BB627" i="2"/>
  <c r="BB628" i="2"/>
  <c r="BB629" i="2"/>
  <c r="BB630" i="2"/>
  <c r="BB631" i="2"/>
  <c r="BB632" i="2"/>
  <c r="BB633" i="2"/>
  <c r="BB634" i="2"/>
  <c r="BB635" i="2"/>
  <c r="BB636" i="2"/>
  <c r="BB637" i="2"/>
  <c r="BB638" i="2"/>
  <c r="BB639" i="2"/>
  <c r="BB640" i="2"/>
  <c r="BB641" i="2"/>
  <c r="BB642" i="2"/>
  <c r="BB643" i="2"/>
  <c r="BB644" i="2"/>
  <c r="BB645" i="2"/>
  <c r="BB646" i="2"/>
  <c r="BB647" i="2"/>
  <c r="BB648" i="2"/>
  <c r="BB649" i="2"/>
  <c r="BB650" i="2"/>
  <c r="BB651" i="2"/>
  <c r="BB652" i="2"/>
  <c r="BB653" i="2"/>
  <c r="BB654" i="2"/>
  <c r="BB655" i="2"/>
  <c r="BB656" i="2"/>
  <c r="BB657" i="2"/>
  <c r="BB658" i="2"/>
  <c r="BB659" i="2"/>
  <c r="BB660" i="2"/>
  <c r="BB661" i="2"/>
  <c r="BB662" i="2"/>
  <c r="BB663" i="2"/>
  <c r="BB664" i="2"/>
  <c r="BB665" i="2"/>
  <c r="BB666" i="2"/>
  <c r="BB667" i="2"/>
  <c r="BB668" i="2"/>
  <c r="BB669" i="2"/>
  <c r="BB670" i="2"/>
  <c r="BB671" i="2"/>
  <c r="BB672" i="2"/>
  <c r="BB673" i="2"/>
  <c r="BB674" i="2"/>
  <c r="BB675" i="2"/>
  <c r="BB676" i="2"/>
  <c r="BB677" i="2"/>
  <c r="BB678" i="2"/>
  <c r="BB679" i="2"/>
  <c r="BB680" i="2"/>
  <c r="BB681" i="2"/>
  <c r="BB682" i="2"/>
  <c r="BB683" i="2"/>
  <c r="BB684" i="2"/>
  <c r="BB685" i="2"/>
  <c r="BB686" i="2"/>
  <c r="BB687" i="2"/>
  <c r="BB688" i="2"/>
  <c r="BB689" i="2"/>
  <c r="BB690" i="2"/>
  <c r="BB691" i="2"/>
  <c r="BB692" i="2"/>
  <c r="BB693" i="2"/>
  <c r="BB694" i="2"/>
  <c r="BB695" i="2"/>
  <c r="BB696" i="2"/>
  <c r="BB697" i="2"/>
  <c r="BB698" i="2"/>
  <c r="BB699" i="2"/>
  <c r="BB700" i="2"/>
  <c r="BB701" i="2"/>
  <c r="BB702" i="2"/>
  <c r="BB703" i="2"/>
  <c r="BB704" i="2"/>
  <c r="BB705" i="2"/>
  <c r="BB706" i="2"/>
  <c r="BB707" i="2"/>
  <c r="BB708" i="2"/>
  <c r="BB709" i="2"/>
  <c r="BB710" i="2"/>
  <c r="BB711" i="2"/>
  <c r="BB712" i="2"/>
  <c r="BB713" i="2"/>
  <c r="BB714" i="2"/>
  <c r="BB715" i="2"/>
  <c r="BB716" i="2"/>
  <c r="BB717" i="2"/>
  <c r="BB718" i="2"/>
  <c r="BB719" i="2"/>
  <c r="BB720" i="2"/>
  <c r="BB721" i="2"/>
  <c r="BB722" i="2"/>
  <c r="BB723" i="2"/>
  <c r="BB724" i="2"/>
  <c r="BB725" i="2"/>
  <c r="BB726" i="2"/>
  <c r="BB727" i="2"/>
  <c r="BB728" i="2"/>
  <c r="BB729" i="2"/>
  <c r="BB730" i="2"/>
  <c r="BB731" i="2"/>
  <c r="BB732" i="2"/>
  <c r="BB733" i="2"/>
  <c r="BB734" i="2"/>
  <c r="BB735" i="2"/>
  <c r="BB736" i="2"/>
  <c r="BB737" i="2"/>
  <c r="BB738" i="2"/>
  <c r="BB739" i="2"/>
  <c r="BB740" i="2"/>
  <c r="BB741" i="2"/>
  <c r="BB742" i="2"/>
  <c r="BB743" i="2"/>
  <c r="BB744" i="2"/>
  <c r="BB745" i="2"/>
  <c r="BB746" i="2"/>
  <c r="BB747" i="2"/>
  <c r="BB748" i="2"/>
  <c r="BB749" i="2"/>
  <c r="BB750" i="2"/>
  <c r="BB751" i="2"/>
  <c r="BB752" i="2"/>
  <c r="BB753" i="2"/>
  <c r="BB754" i="2"/>
  <c r="BB755" i="2"/>
  <c r="BB756" i="2"/>
  <c r="BB757" i="2"/>
  <c r="BB758" i="2"/>
  <c r="BB759" i="2"/>
  <c r="BB760" i="2"/>
  <c r="BB761" i="2"/>
  <c r="BB762" i="2"/>
  <c r="BB763" i="2"/>
  <c r="BB764" i="2"/>
  <c r="BB765" i="2"/>
  <c r="BB766" i="2"/>
  <c r="BB767" i="2"/>
  <c r="BB768" i="2"/>
  <c r="BB769" i="2"/>
  <c r="BB770" i="2"/>
  <c r="BB771" i="2"/>
  <c r="BB772" i="2"/>
  <c r="BB773" i="2"/>
  <c r="BB774" i="2"/>
  <c r="BB775" i="2"/>
  <c r="BB776" i="2"/>
  <c r="BB777" i="2"/>
  <c r="BB778" i="2"/>
  <c r="BB779" i="2"/>
  <c r="BB780" i="2"/>
  <c r="BB781" i="2"/>
  <c r="BB782" i="2"/>
  <c r="BB783" i="2"/>
  <c r="BB784" i="2"/>
  <c r="BB785" i="2"/>
  <c r="BB786" i="2"/>
  <c r="BB787" i="2"/>
  <c r="BB788" i="2"/>
  <c r="BB789" i="2"/>
  <c r="BB790" i="2"/>
  <c r="BB791" i="2"/>
  <c r="BB792" i="2"/>
  <c r="BB793" i="2"/>
  <c r="BB794" i="2"/>
  <c r="BB795" i="2"/>
  <c r="BB796" i="2"/>
  <c r="BB797" i="2"/>
  <c r="BB798" i="2"/>
  <c r="BB799" i="2"/>
  <c r="BB800" i="2"/>
  <c r="BB801" i="2"/>
  <c r="BB802" i="2"/>
  <c r="BB803" i="2"/>
  <c r="BB804" i="2"/>
  <c r="BB805" i="2"/>
  <c r="BB806" i="2"/>
  <c r="BB807" i="2"/>
  <c r="BB808" i="2"/>
  <c r="BB809" i="2"/>
  <c r="BB810" i="2"/>
  <c r="BB811" i="2"/>
  <c r="BB812" i="2"/>
  <c r="BB813" i="2"/>
  <c r="BB814" i="2"/>
  <c r="BB815" i="2"/>
  <c r="BB816" i="2"/>
  <c r="BB817" i="2"/>
  <c r="BB818" i="2"/>
  <c r="BB819" i="2"/>
  <c r="BB820" i="2"/>
  <c r="BB821" i="2"/>
  <c r="BB822" i="2"/>
  <c r="BB823" i="2"/>
  <c r="BB824" i="2"/>
  <c r="BB825" i="2"/>
  <c r="BB826" i="2"/>
  <c r="BB827" i="2"/>
  <c r="BB828" i="2"/>
  <c r="BB829" i="2"/>
  <c r="BB830" i="2"/>
  <c r="BB831" i="2"/>
  <c r="BB832" i="2"/>
  <c r="BB833" i="2"/>
  <c r="BB834" i="2"/>
  <c r="BB835" i="2"/>
  <c r="BB836" i="2"/>
  <c r="BB837" i="2"/>
  <c r="BB838" i="2"/>
  <c r="BB839" i="2"/>
  <c r="BB840" i="2"/>
  <c r="BB841" i="2"/>
  <c r="BB842" i="2"/>
  <c r="BB843" i="2"/>
  <c r="BB844" i="2"/>
  <c r="BB845" i="2"/>
  <c r="BB846" i="2"/>
  <c r="BB847" i="2"/>
  <c r="BB848" i="2"/>
  <c r="BB849" i="2"/>
  <c r="BB850" i="2"/>
  <c r="BB851" i="2"/>
  <c r="BB852" i="2"/>
  <c r="BB853" i="2"/>
  <c r="BB854" i="2"/>
  <c r="BB855" i="2"/>
  <c r="BB856" i="2"/>
  <c r="BB857" i="2"/>
  <c r="BB858" i="2"/>
  <c r="BB859" i="2"/>
  <c r="BB860" i="2"/>
  <c r="BB861" i="2"/>
  <c r="BB862" i="2"/>
  <c r="BB863" i="2"/>
  <c r="BB864" i="2"/>
  <c r="BB865" i="2"/>
  <c r="BB866" i="2"/>
  <c r="BB867" i="2"/>
  <c r="BB868" i="2"/>
  <c r="BB869" i="2"/>
  <c r="BB870" i="2"/>
  <c r="BB871" i="2"/>
  <c r="BB872" i="2"/>
  <c r="BB873" i="2"/>
  <c r="BB874" i="2"/>
  <c r="BB875" i="2"/>
  <c r="BB876" i="2"/>
  <c r="BB877" i="2"/>
  <c r="BB878" i="2"/>
  <c r="BB879" i="2"/>
  <c r="BB880" i="2"/>
  <c r="BB881" i="2"/>
  <c r="BB882" i="2"/>
  <c r="BB883" i="2"/>
  <c r="BB884" i="2"/>
  <c r="BB885" i="2"/>
  <c r="BB886" i="2"/>
  <c r="BB887" i="2"/>
  <c r="BB888" i="2"/>
  <c r="BB889" i="2"/>
  <c r="BB890" i="2"/>
  <c r="BB891" i="2"/>
  <c r="BB892" i="2"/>
  <c r="BB893" i="2"/>
  <c r="BB894" i="2"/>
  <c r="BB895" i="2"/>
  <c r="BB896" i="2"/>
  <c r="BB897" i="2"/>
  <c r="BB898" i="2"/>
  <c r="BB899" i="2"/>
  <c r="BB900" i="2"/>
  <c r="BB901" i="2"/>
  <c r="BB902" i="2"/>
  <c r="BB903" i="2"/>
  <c r="BB904" i="2"/>
  <c r="BB905" i="2"/>
  <c r="BB906" i="2"/>
  <c r="BB907" i="2"/>
  <c r="BB908" i="2"/>
  <c r="BB909" i="2"/>
  <c r="BB910" i="2"/>
  <c r="BB911" i="2"/>
  <c r="BB912" i="2"/>
  <c r="BB913" i="2"/>
  <c r="BB914" i="2"/>
  <c r="BB915" i="2"/>
  <c r="BB916" i="2"/>
  <c r="BB917" i="2"/>
  <c r="BB918" i="2"/>
  <c r="BB919" i="2"/>
  <c r="BB920" i="2"/>
  <c r="BB921" i="2"/>
  <c r="BB922" i="2"/>
  <c r="BB923" i="2"/>
  <c r="BB924" i="2"/>
  <c r="BB925" i="2"/>
  <c r="BB926" i="2"/>
  <c r="BB927" i="2"/>
  <c r="BB928" i="2"/>
  <c r="BB929" i="2"/>
  <c r="BB930" i="2"/>
  <c r="BB931" i="2"/>
  <c r="BB932" i="2"/>
  <c r="BB933" i="2"/>
  <c r="BB934" i="2"/>
  <c r="BB935" i="2"/>
  <c r="BB936" i="2"/>
  <c r="BB937" i="2"/>
  <c r="BB938" i="2"/>
  <c r="BB939" i="2"/>
  <c r="BB940" i="2"/>
  <c r="BB941" i="2"/>
  <c r="BB942" i="2"/>
  <c r="BB943" i="2"/>
  <c r="BB944" i="2"/>
  <c r="BB945" i="2"/>
  <c r="BB946" i="2"/>
  <c r="BB947" i="2"/>
  <c r="BB948" i="2"/>
  <c r="BB949" i="2"/>
  <c r="BB950" i="2"/>
  <c r="BB951" i="2"/>
  <c r="BB952" i="2"/>
  <c r="BB953" i="2"/>
  <c r="BB954" i="2"/>
  <c r="BB955" i="2"/>
  <c r="BB956" i="2"/>
  <c r="BB957" i="2"/>
  <c r="BB958" i="2"/>
  <c r="BB959" i="2"/>
  <c r="BB960" i="2"/>
  <c r="BB961" i="2"/>
  <c r="BB962" i="2"/>
  <c r="BB963" i="2"/>
  <c r="BB964" i="2"/>
  <c r="BB965" i="2"/>
  <c r="BB966" i="2"/>
  <c r="BB967" i="2"/>
  <c r="BB968" i="2"/>
  <c r="BB969" i="2"/>
  <c r="BB970" i="2"/>
  <c r="BB971" i="2"/>
  <c r="BB972" i="2"/>
  <c r="BB973" i="2"/>
  <c r="BB974" i="2"/>
  <c r="BB975" i="2"/>
  <c r="BB976" i="2"/>
  <c r="BB977" i="2"/>
  <c r="BB978" i="2"/>
  <c r="BB979" i="2"/>
  <c r="BB980" i="2"/>
  <c r="BB981" i="2"/>
  <c r="BB982" i="2"/>
  <c r="BB983" i="2"/>
  <c r="BB984" i="2"/>
  <c r="BB985" i="2"/>
  <c r="BB986" i="2"/>
  <c r="BB987" i="2"/>
  <c r="BB988" i="2"/>
  <c r="BB989" i="2"/>
  <c r="BB990" i="2"/>
  <c r="BB991" i="2"/>
  <c r="BB992" i="2"/>
  <c r="BB993" i="2"/>
  <c r="BB994" i="2"/>
  <c r="BB995" i="2"/>
  <c r="BB996" i="2"/>
  <c r="BB997" i="2"/>
  <c r="BB998" i="2"/>
  <c r="BB999" i="2"/>
  <c r="BB1000"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503" i="2"/>
  <c r="BD504" i="2"/>
  <c r="BD505" i="2"/>
  <c r="BD506" i="2"/>
  <c r="BD507" i="2"/>
  <c r="BD508" i="2"/>
  <c r="BD509" i="2"/>
  <c r="BD510" i="2"/>
  <c r="BD511" i="2"/>
  <c r="BD512" i="2"/>
  <c r="BD513" i="2"/>
  <c r="BD514" i="2"/>
  <c r="BD515" i="2"/>
  <c r="BD516" i="2"/>
  <c r="BD517" i="2"/>
  <c r="BD518" i="2"/>
  <c r="BD519" i="2"/>
  <c r="BD520" i="2"/>
  <c r="BD521" i="2"/>
  <c r="BD522" i="2"/>
  <c r="BD523" i="2"/>
  <c r="BD524" i="2"/>
  <c r="BD525" i="2"/>
  <c r="BD526" i="2"/>
  <c r="BD527" i="2"/>
  <c r="BD528" i="2"/>
  <c r="BD529" i="2"/>
  <c r="BD530" i="2"/>
  <c r="BD531" i="2"/>
  <c r="BD532" i="2"/>
  <c r="BD533" i="2"/>
  <c r="BD534" i="2"/>
  <c r="BD535" i="2"/>
  <c r="BD536" i="2"/>
  <c r="BD537" i="2"/>
  <c r="BD538" i="2"/>
  <c r="BD539" i="2"/>
  <c r="BD540" i="2"/>
  <c r="BD541" i="2"/>
  <c r="BD542" i="2"/>
  <c r="BD543" i="2"/>
  <c r="BD544" i="2"/>
  <c r="BD545" i="2"/>
  <c r="BD546" i="2"/>
  <c r="BD547" i="2"/>
  <c r="BD548" i="2"/>
  <c r="BD549" i="2"/>
  <c r="BD550" i="2"/>
  <c r="BD551" i="2"/>
  <c r="BD552" i="2"/>
  <c r="BD553" i="2"/>
  <c r="BD554" i="2"/>
  <c r="BD555" i="2"/>
  <c r="BD556" i="2"/>
  <c r="BD557" i="2"/>
  <c r="BD558" i="2"/>
  <c r="BD559" i="2"/>
  <c r="BD560" i="2"/>
  <c r="BD561" i="2"/>
  <c r="BD562" i="2"/>
  <c r="BD563" i="2"/>
  <c r="BD564" i="2"/>
  <c r="BD565" i="2"/>
  <c r="BD566" i="2"/>
  <c r="BD567" i="2"/>
  <c r="BD568" i="2"/>
  <c r="BD569" i="2"/>
  <c r="BD570" i="2"/>
  <c r="BD571" i="2"/>
  <c r="BD572" i="2"/>
  <c r="BD573" i="2"/>
  <c r="BD574" i="2"/>
  <c r="BD575" i="2"/>
  <c r="BD576" i="2"/>
  <c r="BD577" i="2"/>
  <c r="BD578" i="2"/>
  <c r="BD579" i="2"/>
  <c r="BD580" i="2"/>
  <c r="BD581" i="2"/>
  <c r="BD582" i="2"/>
  <c r="BD583" i="2"/>
  <c r="BD584" i="2"/>
  <c r="BD585" i="2"/>
  <c r="BD586" i="2"/>
  <c r="BD587" i="2"/>
  <c r="BD588" i="2"/>
  <c r="BD589" i="2"/>
  <c r="BD590" i="2"/>
  <c r="BD591" i="2"/>
  <c r="BD592" i="2"/>
  <c r="BD593" i="2"/>
  <c r="BD594" i="2"/>
  <c r="BD595" i="2"/>
  <c r="BD596" i="2"/>
  <c r="BD597" i="2"/>
  <c r="BD598" i="2"/>
  <c r="BD599" i="2"/>
  <c r="BD600" i="2"/>
  <c r="BD601" i="2"/>
  <c r="BD602" i="2"/>
  <c r="BD603" i="2"/>
  <c r="BD604" i="2"/>
  <c r="BD605" i="2"/>
  <c r="BD606" i="2"/>
  <c r="BD607" i="2"/>
  <c r="BD608" i="2"/>
  <c r="BD609" i="2"/>
  <c r="BD610" i="2"/>
  <c r="BD611" i="2"/>
  <c r="BD612" i="2"/>
  <c r="BD613" i="2"/>
  <c r="BD614" i="2"/>
  <c r="BD615" i="2"/>
  <c r="BD616" i="2"/>
  <c r="BD617" i="2"/>
  <c r="BD618" i="2"/>
  <c r="BD619" i="2"/>
  <c r="BD620" i="2"/>
  <c r="BD621" i="2"/>
  <c r="BD622" i="2"/>
  <c r="BD623" i="2"/>
  <c r="BD624" i="2"/>
  <c r="BD625" i="2"/>
  <c r="BD626" i="2"/>
  <c r="BD627" i="2"/>
  <c r="BD628" i="2"/>
  <c r="BD629" i="2"/>
  <c r="BD630" i="2"/>
  <c r="BD631" i="2"/>
  <c r="BD632" i="2"/>
  <c r="BD633" i="2"/>
  <c r="BD634" i="2"/>
  <c r="BD635" i="2"/>
  <c r="BD636" i="2"/>
  <c r="BD637" i="2"/>
  <c r="BD638" i="2"/>
  <c r="BD639" i="2"/>
  <c r="BD640" i="2"/>
  <c r="BD641" i="2"/>
  <c r="BD642" i="2"/>
  <c r="BD643" i="2"/>
  <c r="BD644" i="2"/>
  <c r="BD645" i="2"/>
  <c r="BD646" i="2"/>
  <c r="BD647" i="2"/>
  <c r="BD648" i="2"/>
  <c r="BD649" i="2"/>
  <c r="BD650" i="2"/>
  <c r="BD651" i="2"/>
  <c r="BD652" i="2"/>
  <c r="BD653" i="2"/>
  <c r="BD654" i="2"/>
  <c r="BD655" i="2"/>
  <c r="BD656" i="2"/>
  <c r="BD657" i="2"/>
  <c r="BD658" i="2"/>
  <c r="BD659" i="2"/>
  <c r="BD660" i="2"/>
  <c r="BD661" i="2"/>
  <c r="BD662" i="2"/>
  <c r="BD663" i="2"/>
  <c r="BD664" i="2"/>
  <c r="BD665" i="2"/>
  <c r="BD666" i="2"/>
  <c r="BD667" i="2"/>
  <c r="BD668" i="2"/>
  <c r="BD669" i="2"/>
  <c r="BD670" i="2"/>
  <c r="BD671" i="2"/>
  <c r="BD672" i="2"/>
  <c r="BD673" i="2"/>
  <c r="BD674" i="2"/>
  <c r="BD675" i="2"/>
  <c r="BD676" i="2"/>
  <c r="BD677" i="2"/>
  <c r="BD678" i="2"/>
  <c r="BD679" i="2"/>
  <c r="BD680" i="2"/>
  <c r="BD681" i="2"/>
  <c r="BD682" i="2"/>
  <c r="BD683" i="2"/>
  <c r="BD684" i="2"/>
  <c r="BD685" i="2"/>
  <c r="BD686" i="2"/>
  <c r="BD687" i="2"/>
  <c r="BD688" i="2"/>
  <c r="BD689" i="2"/>
  <c r="BD690" i="2"/>
  <c r="BD691" i="2"/>
  <c r="BD692" i="2"/>
  <c r="BD693" i="2"/>
  <c r="BD694" i="2"/>
  <c r="BD695" i="2"/>
  <c r="BD696" i="2"/>
  <c r="BD697" i="2"/>
  <c r="BD698" i="2"/>
  <c r="BD699" i="2"/>
  <c r="BD700" i="2"/>
  <c r="BD701" i="2"/>
  <c r="BD702" i="2"/>
  <c r="BD703" i="2"/>
  <c r="BD704" i="2"/>
  <c r="BD705" i="2"/>
  <c r="BD706" i="2"/>
  <c r="BD707" i="2"/>
  <c r="BD708" i="2"/>
  <c r="BD709" i="2"/>
  <c r="BD710" i="2"/>
  <c r="BD711" i="2"/>
  <c r="BD712" i="2"/>
  <c r="BD713" i="2"/>
  <c r="BD714" i="2"/>
  <c r="BD715" i="2"/>
  <c r="BD716" i="2"/>
  <c r="BD717" i="2"/>
  <c r="BD718" i="2"/>
  <c r="BD719" i="2"/>
  <c r="BD720" i="2"/>
  <c r="BD721" i="2"/>
  <c r="BD722" i="2"/>
  <c r="BD723" i="2"/>
  <c r="BD724" i="2"/>
  <c r="BD725" i="2"/>
  <c r="BD726" i="2"/>
  <c r="BD727" i="2"/>
  <c r="BD728" i="2"/>
  <c r="BD729" i="2"/>
  <c r="BD730" i="2"/>
  <c r="BD731" i="2"/>
  <c r="BD732" i="2"/>
  <c r="BD733" i="2"/>
  <c r="BD734" i="2"/>
  <c r="BD735" i="2"/>
  <c r="BD736" i="2"/>
  <c r="BD737" i="2"/>
  <c r="BD738" i="2"/>
  <c r="BD739" i="2"/>
  <c r="BD740" i="2"/>
  <c r="BD741" i="2"/>
  <c r="BD742" i="2"/>
  <c r="BD743" i="2"/>
  <c r="BD744" i="2"/>
  <c r="BD745" i="2"/>
  <c r="BD746" i="2"/>
  <c r="BD747" i="2"/>
  <c r="BD748" i="2"/>
  <c r="BD749" i="2"/>
  <c r="BD750" i="2"/>
  <c r="BD751" i="2"/>
  <c r="BD752" i="2"/>
  <c r="BD753" i="2"/>
  <c r="BD754" i="2"/>
  <c r="BD755" i="2"/>
  <c r="BD756" i="2"/>
  <c r="BD757" i="2"/>
  <c r="BD758" i="2"/>
  <c r="BD759" i="2"/>
  <c r="BD760" i="2"/>
  <c r="BD761" i="2"/>
  <c r="BD762" i="2"/>
  <c r="BD763" i="2"/>
  <c r="BD764" i="2"/>
  <c r="BD765" i="2"/>
  <c r="BD766" i="2"/>
  <c r="BD767" i="2"/>
  <c r="BD768" i="2"/>
  <c r="BD769" i="2"/>
  <c r="BD770" i="2"/>
  <c r="BD771" i="2"/>
  <c r="BD772" i="2"/>
  <c r="BD773" i="2"/>
  <c r="BD774" i="2"/>
  <c r="BD775" i="2"/>
  <c r="BD776" i="2"/>
  <c r="BD777" i="2"/>
  <c r="BD778" i="2"/>
  <c r="BD779" i="2"/>
  <c r="BD780" i="2"/>
  <c r="BD781" i="2"/>
  <c r="BD782" i="2"/>
  <c r="BD783" i="2"/>
  <c r="BD784" i="2"/>
  <c r="BD785" i="2"/>
  <c r="BD786" i="2"/>
  <c r="BD787" i="2"/>
  <c r="BD788" i="2"/>
  <c r="BD789" i="2"/>
  <c r="BD790" i="2"/>
  <c r="BD791" i="2"/>
  <c r="BD792" i="2"/>
  <c r="BD793" i="2"/>
  <c r="BD794" i="2"/>
  <c r="BD795" i="2"/>
  <c r="BD796" i="2"/>
  <c r="BD797" i="2"/>
  <c r="BD798" i="2"/>
  <c r="BD799" i="2"/>
  <c r="BD800" i="2"/>
  <c r="BD801" i="2"/>
  <c r="BD802" i="2"/>
  <c r="BD803" i="2"/>
  <c r="BD804" i="2"/>
  <c r="BD805" i="2"/>
  <c r="BD806" i="2"/>
  <c r="BD807" i="2"/>
  <c r="BD808" i="2"/>
  <c r="BD809" i="2"/>
  <c r="BD810" i="2"/>
  <c r="BD811" i="2"/>
  <c r="BD812" i="2"/>
  <c r="BD813" i="2"/>
  <c r="BD814" i="2"/>
  <c r="BD815" i="2"/>
  <c r="BD816" i="2"/>
  <c r="BD817" i="2"/>
  <c r="BD818" i="2"/>
  <c r="BD819" i="2"/>
  <c r="BD820" i="2"/>
  <c r="BD821" i="2"/>
  <c r="BD822" i="2"/>
  <c r="BD823" i="2"/>
  <c r="BD824" i="2"/>
  <c r="BD825" i="2"/>
  <c r="BD826" i="2"/>
  <c r="BD827" i="2"/>
  <c r="BD828" i="2"/>
  <c r="BD829" i="2"/>
  <c r="BD830" i="2"/>
  <c r="BD831" i="2"/>
  <c r="BD832" i="2"/>
  <c r="BD833" i="2"/>
  <c r="BD834" i="2"/>
  <c r="BD835" i="2"/>
  <c r="BD836" i="2"/>
  <c r="BD837" i="2"/>
  <c r="BD838" i="2"/>
  <c r="BD839" i="2"/>
  <c r="BD840" i="2"/>
  <c r="BD841" i="2"/>
  <c r="BD842" i="2"/>
  <c r="BD843" i="2"/>
  <c r="BD844" i="2"/>
  <c r="BD845" i="2"/>
  <c r="BD846" i="2"/>
  <c r="BD847" i="2"/>
  <c r="BD848" i="2"/>
  <c r="BD849" i="2"/>
  <c r="BD850" i="2"/>
  <c r="BD851" i="2"/>
  <c r="BD852" i="2"/>
  <c r="BD853" i="2"/>
  <c r="BD854" i="2"/>
  <c r="BD855" i="2"/>
  <c r="BD856" i="2"/>
  <c r="BD857" i="2"/>
  <c r="BD858" i="2"/>
  <c r="BD859" i="2"/>
  <c r="BD860" i="2"/>
  <c r="BD861" i="2"/>
  <c r="BD862" i="2"/>
  <c r="BD863" i="2"/>
  <c r="BD864" i="2"/>
  <c r="BD865" i="2"/>
  <c r="BD866" i="2"/>
  <c r="BD867" i="2"/>
  <c r="BD868" i="2"/>
  <c r="BD869" i="2"/>
  <c r="BD870" i="2"/>
  <c r="BD871" i="2"/>
  <c r="BD872" i="2"/>
  <c r="BD873" i="2"/>
  <c r="BD874" i="2"/>
  <c r="BD875" i="2"/>
  <c r="BD876" i="2"/>
  <c r="BD877" i="2"/>
  <c r="BD878" i="2"/>
  <c r="BD879" i="2"/>
  <c r="BD880" i="2"/>
  <c r="BD881" i="2"/>
  <c r="BD882" i="2"/>
  <c r="BD883" i="2"/>
  <c r="BD884" i="2"/>
  <c r="BD885" i="2"/>
  <c r="BD886" i="2"/>
  <c r="BD887" i="2"/>
  <c r="BD888" i="2"/>
  <c r="BD889" i="2"/>
  <c r="BD890" i="2"/>
  <c r="BD891" i="2"/>
  <c r="BD892" i="2"/>
  <c r="BD893" i="2"/>
  <c r="BD894" i="2"/>
  <c r="BD895" i="2"/>
  <c r="BD896" i="2"/>
  <c r="BD897" i="2"/>
  <c r="BD898" i="2"/>
  <c r="BD899" i="2"/>
  <c r="BD900" i="2"/>
  <c r="BD901" i="2"/>
  <c r="BD902" i="2"/>
  <c r="BD903" i="2"/>
  <c r="BD904" i="2"/>
  <c r="BD905" i="2"/>
  <c r="BD906" i="2"/>
  <c r="BD907" i="2"/>
  <c r="BD908" i="2"/>
  <c r="BD909" i="2"/>
  <c r="BD910" i="2"/>
  <c r="BD911" i="2"/>
  <c r="BD912" i="2"/>
  <c r="BD913" i="2"/>
  <c r="BD914" i="2"/>
  <c r="BD915" i="2"/>
  <c r="BD916" i="2"/>
  <c r="BD917" i="2"/>
  <c r="BD918" i="2"/>
  <c r="BD919" i="2"/>
  <c r="BD920" i="2"/>
  <c r="BD921" i="2"/>
  <c r="BD922" i="2"/>
  <c r="BD923" i="2"/>
  <c r="BD924" i="2"/>
  <c r="BD925" i="2"/>
  <c r="BD926" i="2"/>
  <c r="BD927" i="2"/>
  <c r="BD928" i="2"/>
  <c r="BD929" i="2"/>
  <c r="BD930" i="2"/>
  <c r="BD931" i="2"/>
  <c r="BD932" i="2"/>
  <c r="BD933" i="2"/>
  <c r="BD934" i="2"/>
  <c r="BD935" i="2"/>
  <c r="BD936" i="2"/>
  <c r="BD937" i="2"/>
  <c r="BD938" i="2"/>
  <c r="BD939" i="2"/>
  <c r="BD940" i="2"/>
  <c r="BD941" i="2"/>
  <c r="BD942" i="2"/>
  <c r="BD943" i="2"/>
  <c r="BD944" i="2"/>
  <c r="BD945" i="2"/>
  <c r="BD946" i="2"/>
  <c r="BD947" i="2"/>
  <c r="BD948" i="2"/>
  <c r="BD949" i="2"/>
  <c r="BD950" i="2"/>
  <c r="BD951" i="2"/>
  <c r="BD952" i="2"/>
  <c r="BD953" i="2"/>
  <c r="BD954" i="2"/>
  <c r="BD955" i="2"/>
  <c r="BD956" i="2"/>
  <c r="BD957" i="2"/>
  <c r="BD958" i="2"/>
  <c r="BD959" i="2"/>
  <c r="BD960" i="2"/>
  <c r="BD961" i="2"/>
  <c r="BD962" i="2"/>
  <c r="BD963" i="2"/>
  <c r="BD964" i="2"/>
  <c r="BD965" i="2"/>
  <c r="BD966" i="2"/>
  <c r="BD967" i="2"/>
  <c r="BD968" i="2"/>
  <c r="BD969" i="2"/>
  <c r="BD970" i="2"/>
  <c r="BD971" i="2"/>
  <c r="BD972" i="2"/>
  <c r="BD973" i="2"/>
  <c r="BD974" i="2"/>
  <c r="BD975" i="2"/>
  <c r="BD976" i="2"/>
  <c r="BD977" i="2"/>
  <c r="BD978" i="2"/>
  <c r="BD979" i="2"/>
  <c r="BD980" i="2"/>
  <c r="BD981" i="2"/>
  <c r="BD982" i="2"/>
  <c r="BD983" i="2"/>
  <c r="BD984" i="2"/>
  <c r="BD985" i="2"/>
  <c r="BD986" i="2"/>
  <c r="BD987" i="2"/>
  <c r="BD988" i="2"/>
  <c r="BD989" i="2"/>
  <c r="BD990" i="2"/>
  <c r="BD991" i="2"/>
  <c r="BD992" i="2"/>
  <c r="BD993" i="2"/>
  <c r="BD994" i="2"/>
  <c r="BD995" i="2"/>
  <c r="BD996" i="2"/>
  <c r="BD997" i="2"/>
  <c r="BD998" i="2"/>
  <c r="BD999" i="2"/>
  <c r="BD1000"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503" i="2"/>
  <c r="BF504" i="2"/>
  <c r="BF505" i="2"/>
  <c r="BF506" i="2"/>
  <c r="BF507" i="2"/>
  <c r="BF508" i="2"/>
  <c r="BF509" i="2"/>
  <c r="BF510" i="2"/>
  <c r="BF511" i="2"/>
  <c r="BF512" i="2"/>
  <c r="BF513" i="2"/>
  <c r="BF514" i="2"/>
  <c r="BF515" i="2"/>
  <c r="BF516" i="2"/>
  <c r="BF517" i="2"/>
  <c r="BF518" i="2"/>
  <c r="BF519" i="2"/>
  <c r="BF520" i="2"/>
  <c r="BF521" i="2"/>
  <c r="BF522" i="2"/>
  <c r="BF523" i="2"/>
  <c r="BF524" i="2"/>
  <c r="BF525" i="2"/>
  <c r="BF526" i="2"/>
  <c r="BF527" i="2"/>
  <c r="BF528" i="2"/>
  <c r="BF529" i="2"/>
  <c r="BF530" i="2"/>
  <c r="BF531" i="2"/>
  <c r="BF532" i="2"/>
  <c r="BF533" i="2"/>
  <c r="BF534" i="2"/>
  <c r="BF535" i="2"/>
  <c r="BF536" i="2"/>
  <c r="BF537" i="2"/>
  <c r="BF538" i="2"/>
  <c r="BF539" i="2"/>
  <c r="BF540" i="2"/>
  <c r="BF541" i="2"/>
  <c r="BF542" i="2"/>
  <c r="BF543" i="2"/>
  <c r="BF544" i="2"/>
  <c r="BF545" i="2"/>
  <c r="BF546" i="2"/>
  <c r="BF547" i="2"/>
  <c r="BF548" i="2"/>
  <c r="BF549" i="2"/>
  <c r="BF550" i="2"/>
  <c r="BF551" i="2"/>
  <c r="BF552" i="2"/>
  <c r="BF553" i="2"/>
  <c r="BF554" i="2"/>
  <c r="BF555" i="2"/>
  <c r="BF556" i="2"/>
  <c r="BF557" i="2"/>
  <c r="BF558" i="2"/>
  <c r="BF559" i="2"/>
  <c r="BF560" i="2"/>
  <c r="BF561" i="2"/>
  <c r="BF562" i="2"/>
  <c r="BF563" i="2"/>
  <c r="BF564" i="2"/>
  <c r="BF565" i="2"/>
  <c r="BF566" i="2"/>
  <c r="BF567" i="2"/>
  <c r="BF568" i="2"/>
  <c r="BF569" i="2"/>
  <c r="BF570" i="2"/>
  <c r="BF571" i="2"/>
  <c r="BF572" i="2"/>
  <c r="BF573" i="2"/>
  <c r="BF574" i="2"/>
  <c r="BF575" i="2"/>
  <c r="BF576" i="2"/>
  <c r="BF577" i="2"/>
  <c r="BF578" i="2"/>
  <c r="BF579" i="2"/>
  <c r="BF580" i="2"/>
  <c r="BF581" i="2"/>
  <c r="BF582" i="2"/>
  <c r="BF583" i="2"/>
  <c r="BF584" i="2"/>
  <c r="BF585" i="2"/>
  <c r="BF586" i="2"/>
  <c r="BF587" i="2"/>
  <c r="BF588" i="2"/>
  <c r="BF589" i="2"/>
  <c r="BF590" i="2"/>
  <c r="BF591" i="2"/>
  <c r="BF592" i="2"/>
  <c r="BF593" i="2"/>
  <c r="BF594" i="2"/>
  <c r="BF595" i="2"/>
  <c r="BF596" i="2"/>
  <c r="BF597" i="2"/>
  <c r="BF598" i="2"/>
  <c r="BF599" i="2"/>
  <c r="BF600" i="2"/>
  <c r="BF601" i="2"/>
  <c r="BF602" i="2"/>
  <c r="BF603" i="2"/>
  <c r="BF604" i="2"/>
  <c r="BF605" i="2"/>
  <c r="BF606" i="2"/>
  <c r="BF607" i="2"/>
  <c r="BF608" i="2"/>
  <c r="BF609" i="2"/>
  <c r="BF610" i="2"/>
  <c r="BF611" i="2"/>
  <c r="BF612" i="2"/>
  <c r="BF613" i="2"/>
  <c r="BF614" i="2"/>
  <c r="BF615" i="2"/>
  <c r="BF616" i="2"/>
  <c r="BF617" i="2"/>
  <c r="BF618" i="2"/>
  <c r="BF619" i="2"/>
  <c r="BF620" i="2"/>
  <c r="BF621" i="2"/>
  <c r="BF622" i="2"/>
  <c r="BF623" i="2"/>
  <c r="BF624" i="2"/>
  <c r="BF625" i="2"/>
  <c r="BF626" i="2"/>
  <c r="BF627" i="2"/>
  <c r="BF628" i="2"/>
  <c r="BF629" i="2"/>
  <c r="BF630" i="2"/>
  <c r="BF631" i="2"/>
  <c r="BF632" i="2"/>
  <c r="BF633" i="2"/>
  <c r="BF634" i="2"/>
  <c r="BF635" i="2"/>
  <c r="BF636" i="2"/>
  <c r="BF637" i="2"/>
  <c r="BF638" i="2"/>
  <c r="BF639" i="2"/>
  <c r="BF640" i="2"/>
  <c r="BF641" i="2"/>
  <c r="BF642" i="2"/>
  <c r="BF643" i="2"/>
  <c r="BF644" i="2"/>
  <c r="BF645" i="2"/>
  <c r="BF646" i="2"/>
  <c r="BF647" i="2"/>
  <c r="BF648" i="2"/>
  <c r="BF649" i="2"/>
  <c r="BF650" i="2"/>
  <c r="BF651" i="2"/>
  <c r="BF652" i="2"/>
  <c r="BF653" i="2"/>
  <c r="BF654" i="2"/>
  <c r="BF655" i="2"/>
  <c r="BF656" i="2"/>
  <c r="BF657" i="2"/>
  <c r="BF658" i="2"/>
  <c r="BF659" i="2"/>
  <c r="BF660" i="2"/>
  <c r="BF661" i="2"/>
  <c r="BF662" i="2"/>
  <c r="BF663" i="2"/>
  <c r="BF664" i="2"/>
  <c r="BF665" i="2"/>
  <c r="BF666" i="2"/>
  <c r="BF667" i="2"/>
  <c r="BF668" i="2"/>
  <c r="BF669" i="2"/>
  <c r="BF670" i="2"/>
  <c r="BF671" i="2"/>
  <c r="BF672" i="2"/>
  <c r="BF673" i="2"/>
  <c r="BF674" i="2"/>
  <c r="BF675" i="2"/>
  <c r="BF676" i="2"/>
  <c r="BF677" i="2"/>
  <c r="BF678" i="2"/>
  <c r="BF679" i="2"/>
  <c r="BF680" i="2"/>
  <c r="BF681" i="2"/>
  <c r="BF682" i="2"/>
  <c r="BF683" i="2"/>
  <c r="BF684" i="2"/>
  <c r="BF685" i="2"/>
  <c r="BF686" i="2"/>
  <c r="BF687" i="2"/>
  <c r="BF688" i="2"/>
  <c r="BF689" i="2"/>
  <c r="BF690" i="2"/>
  <c r="BF691" i="2"/>
  <c r="BF692" i="2"/>
  <c r="BF693" i="2"/>
  <c r="BF694" i="2"/>
  <c r="BF695" i="2"/>
  <c r="BF696" i="2"/>
  <c r="BF697" i="2"/>
  <c r="BF698" i="2"/>
  <c r="BF699" i="2"/>
  <c r="BF700" i="2"/>
  <c r="BF701" i="2"/>
  <c r="BF702" i="2"/>
  <c r="BF703" i="2"/>
  <c r="BF704" i="2"/>
  <c r="BF705" i="2"/>
  <c r="BF706" i="2"/>
  <c r="BF707" i="2"/>
  <c r="BF708" i="2"/>
  <c r="BF709" i="2"/>
  <c r="BF710" i="2"/>
  <c r="BF711" i="2"/>
  <c r="BF712" i="2"/>
  <c r="BF713" i="2"/>
  <c r="BF714" i="2"/>
  <c r="BF715" i="2"/>
  <c r="BF716" i="2"/>
  <c r="BF717" i="2"/>
  <c r="BF718" i="2"/>
  <c r="BF719" i="2"/>
  <c r="BF720" i="2"/>
  <c r="BF721" i="2"/>
  <c r="BF722" i="2"/>
  <c r="BF723" i="2"/>
  <c r="BF724" i="2"/>
  <c r="BF725" i="2"/>
  <c r="BF726" i="2"/>
  <c r="BF727" i="2"/>
  <c r="BF728" i="2"/>
  <c r="BF729" i="2"/>
  <c r="BF730" i="2"/>
  <c r="BF731" i="2"/>
  <c r="BF732" i="2"/>
  <c r="BF733" i="2"/>
  <c r="BF734" i="2"/>
  <c r="BF735" i="2"/>
  <c r="BF736" i="2"/>
  <c r="BF737" i="2"/>
  <c r="BF738" i="2"/>
  <c r="BF739" i="2"/>
  <c r="BF740" i="2"/>
  <c r="BF741" i="2"/>
  <c r="BF742" i="2"/>
  <c r="BF743" i="2"/>
  <c r="BF744" i="2"/>
  <c r="BF745" i="2"/>
  <c r="BF746" i="2"/>
  <c r="BF747" i="2"/>
  <c r="BF748" i="2"/>
  <c r="BF749" i="2"/>
  <c r="BF750" i="2"/>
  <c r="BF751" i="2"/>
  <c r="BF752" i="2"/>
  <c r="BF753" i="2"/>
  <c r="BF754" i="2"/>
  <c r="BF755" i="2"/>
  <c r="BF756" i="2"/>
  <c r="BF757" i="2"/>
  <c r="BF758" i="2"/>
  <c r="BF759" i="2"/>
  <c r="BF760" i="2"/>
  <c r="BF761" i="2"/>
  <c r="BF762" i="2"/>
  <c r="BF763" i="2"/>
  <c r="BF764" i="2"/>
  <c r="BF765" i="2"/>
  <c r="BF766" i="2"/>
  <c r="BF767" i="2"/>
  <c r="BF768" i="2"/>
  <c r="BF769" i="2"/>
  <c r="BF770" i="2"/>
  <c r="BF771" i="2"/>
  <c r="BF772" i="2"/>
  <c r="BF773" i="2"/>
  <c r="BF774" i="2"/>
  <c r="BF775" i="2"/>
  <c r="BF776" i="2"/>
  <c r="BF777" i="2"/>
  <c r="BF778" i="2"/>
  <c r="BF779" i="2"/>
  <c r="BF780" i="2"/>
  <c r="BF781" i="2"/>
  <c r="BF782" i="2"/>
  <c r="BF783" i="2"/>
  <c r="BF784" i="2"/>
  <c r="BF785" i="2"/>
  <c r="BF786" i="2"/>
  <c r="BF787" i="2"/>
  <c r="BF788" i="2"/>
  <c r="BF789" i="2"/>
  <c r="BF790" i="2"/>
  <c r="BF791" i="2"/>
  <c r="BF792" i="2"/>
  <c r="BF793" i="2"/>
  <c r="BF794" i="2"/>
  <c r="BF795" i="2"/>
  <c r="BF796" i="2"/>
  <c r="BF797" i="2"/>
  <c r="BF798" i="2"/>
  <c r="BF799" i="2"/>
  <c r="BF800" i="2"/>
  <c r="BF801" i="2"/>
  <c r="BF802" i="2"/>
  <c r="BF803" i="2"/>
  <c r="BF804" i="2"/>
  <c r="BF805" i="2"/>
  <c r="BF806" i="2"/>
  <c r="BF807" i="2"/>
  <c r="BF808" i="2"/>
  <c r="BF809" i="2"/>
  <c r="BF810" i="2"/>
  <c r="BF811" i="2"/>
  <c r="BF812" i="2"/>
  <c r="BF813" i="2"/>
  <c r="BF814" i="2"/>
  <c r="BF815" i="2"/>
  <c r="BF816" i="2"/>
  <c r="BF817" i="2"/>
  <c r="BF818" i="2"/>
  <c r="BF819" i="2"/>
  <c r="BF820" i="2"/>
  <c r="BF821" i="2"/>
  <c r="BF822" i="2"/>
  <c r="BF823" i="2"/>
  <c r="BF824" i="2"/>
  <c r="BF825" i="2"/>
  <c r="BF826" i="2"/>
  <c r="BF827" i="2"/>
  <c r="BF828" i="2"/>
  <c r="BF829" i="2"/>
  <c r="BF830" i="2"/>
  <c r="BF831" i="2"/>
  <c r="BF832" i="2"/>
  <c r="BF833" i="2"/>
  <c r="BF834" i="2"/>
  <c r="BF835" i="2"/>
  <c r="BF836" i="2"/>
  <c r="BF837" i="2"/>
  <c r="BF838" i="2"/>
  <c r="BF839" i="2"/>
  <c r="BF840" i="2"/>
  <c r="BF841" i="2"/>
  <c r="BF842" i="2"/>
  <c r="BF843" i="2"/>
  <c r="BF844" i="2"/>
  <c r="BF845" i="2"/>
  <c r="BF846" i="2"/>
  <c r="BF847" i="2"/>
  <c r="BF848" i="2"/>
  <c r="BF849" i="2"/>
  <c r="BF850" i="2"/>
  <c r="BF851" i="2"/>
  <c r="BF852" i="2"/>
  <c r="BF853" i="2"/>
  <c r="BF854" i="2"/>
  <c r="BF855" i="2"/>
  <c r="BF856" i="2"/>
  <c r="BF857" i="2"/>
  <c r="BF858" i="2"/>
  <c r="BF859" i="2"/>
  <c r="BF860" i="2"/>
  <c r="BF861" i="2"/>
  <c r="BF862" i="2"/>
  <c r="BF863" i="2"/>
  <c r="BF864" i="2"/>
  <c r="BF865" i="2"/>
  <c r="BF866" i="2"/>
  <c r="BF867" i="2"/>
  <c r="BF868" i="2"/>
  <c r="BF869" i="2"/>
  <c r="BF870" i="2"/>
  <c r="BF871" i="2"/>
  <c r="BF872" i="2"/>
  <c r="BF873" i="2"/>
  <c r="BF874" i="2"/>
  <c r="BF875" i="2"/>
  <c r="BF876" i="2"/>
  <c r="BF877" i="2"/>
  <c r="BF878" i="2"/>
  <c r="BF879" i="2"/>
  <c r="BF880" i="2"/>
  <c r="BF881" i="2"/>
  <c r="BF882" i="2"/>
  <c r="BF883" i="2"/>
  <c r="BF884" i="2"/>
  <c r="BF885" i="2"/>
  <c r="BF886" i="2"/>
  <c r="BF887" i="2"/>
  <c r="BF888" i="2"/>
  <c r="BF889" i="2"/>
  <c r="BF890" i="2"/>
  <c r="BF891" i="2"/>
  <c r="BF892" i="2"/>
  <c r="BF893" i="2"/>
  <c r="BF894" i="2"/>
  <c r="BF895" i="2"/>
  <c r="BF896" i="2"/>
  <c r="BF897" i="2"/>
  <c r="BF898" i="2"/>
  <c r="BF899" i="2"/>
  <c r="BF900" i="2"/>
  <c r="BF901" i="2"/>
  <c r="BF902" i="2"/>
  <c r="BF903" i="2"/>
  <c r="BF904" i="2"/>
  <c r="BF905" i="2"/>
  <c r="BF906" i="2"/>
  <c r="BF907" i="2"/>
  <c r="BF908" i="2"/>
  <c r="BF909" i="2"/>
  <c r="BF910" i="2"/>
  <c r="BF911" i="2"/>
  <c r="BF912" i="2"/>
  <c r="BF913" i="2"/>
  <c r="BF914" i="2"/>
  <c r="BF915" i="2"/>
  <c r="BF916" i="2"/>
  <c r="BF917" i="2"/>
  <c r="BF918" i="2"/>
  <c r="BF919" i="2"/>
  <c r="BF920" i="2"/>
  <c r="BF921" i="2"/>
  <c r="BF922" i="2"/>
  <c r="BF923" i="2"/>
  <c r="BF924" i="2"/>
  <c r="BF925" i="2"/>
  <c r="BF926" i="2"/>
  <c r="BF927" i="2"/>
  <c r="BF928" i="2"/>
  <c r="BF929" i="2"/>
  <c r="BF930" i="2"/>
  <c r="BF931" i="2"/>
  <c r="BF932" i="2"/>
  <c r="BF933" i="2"/>
  <c r="BF934" i="2"/>
  <c r="BF935" i="2"/>
  <c r="BF936" i="2"/>
  <c r="BF937" i="2"/>
  <c r="BF938" i="2"/>
  <c r="BF939" i="2"/>
  <c r="BF940" i="2"/>
  <c r="BF941" i="2"/>
  <c r="BF942" i="2"/>
  <c r="BF943" i="2"/>
  <c r="BF944" i="2"/>
  <c r="BF945" i="2"/>
  <c r="BF946" i="2"/>
  <c r="BF947" i="2"/>
  <c r="BF948" i="2"/>
  <c r="BF949" i="2"/>
  <c r="BF950" i="2"/>
  <c r="BF951" i="2"/>
  <c r="BF952" i="2"/>
  <c r="BF953" i="2"/>
  <c r="BF954" i="2"/>
  <c r="BF955" i="2"/>
  <c r="BF956" i="2"/>
  <c r="BF957" i="2"/>
  <c r="BF958" i="2"/>
  <c r="BF959" i="2"/>
  <c r="BF960" i="2"/>
  <c r="BF961" i="2"/>
  <c r="BF962" i="2"/>
  <c r="BF963" i="2"/>
  <c r="BF964" i="2"/>
  <c r="BF965" i="2"/>
  <c r="BF966" i="2"/>
  <c r="BF967" i="2"/>
  <c r="BF968" i="2"/>
  <c r="BF969" i="2"/>
  <c r="BF970" i="2"/>
  <c r="BF971" i="2"/>
  <c r="BF972" i="2"/>
  <c r="BF973" i="2"/>
  <c r="BF974" i="2"/>
  <c r="BF975" i="2"/>
  <c r="BF976" i="2"/>
  <c r="BF977" i="2"/>
  <c r="BF978" i="2"/>
  <c r="BF979" i="2"/>
  <c r="BF980" i="2"/>
  <c r="BF981" i="2"/>
  <c r="BF982" i="2"/>
  <c r="BF983" i="2"/>
  <c r="BF984" i="2"/>
  <c r="BF985" i="2"/>
  <c r="BF986" i="2"/>
  <c r="BF987" i="2"/>
  <c r="BF988" i="2"/>
  <c r="BF989" i="2"/>
  <c r="BF990" i="2"/>
  <c r="BF991" i="2"/>
  <c r="BF992" i="2"/>
  <c r="BF993" i="2"/>
  <c r="BF994" i="2"/>
  <c r="BF995" i="2"/>
  <c r="BF996" i="2"/>
  <c r="BF997" i="2"/>
  <c r="BF998" i="2"/>
  <c r="BF999" i="2"/>
  <c r="BF1000"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BH331" i="2"/>
  <c r="BH332" i="2"/>
  <c r="BH333" i="2"/>
  <c r="BH334" i="2"/>
  <c r="BH335" i="2"/>
  <c r="BH336" i="2"/>
  <c r="BH337" i="2"/>
  <c r="BH338" i="2"/>
  <c r="BH339" i="2"/>
  <c r="BH340" i="2"/>
  <c r="BH341" i="2"/>
  <c r="BH342" i="2"/>
  <c r="BH343" i="2"/>
  <c r="BH344" i="2"/>
  <c r="BH345" i="2"/>
  <c r="BH346" i="2"/>
  <c r="BH347" i="2"/>
  <c r="BH348" i="2"/>
  <c r="BH349" i="2"/>
  <c r="BH350" i="2"/>
  <c r="BH351" i="2"/>
  <c r="BH352" i="2"/>
  <c r="BH353" i="2"/>
  <c r="BH354" i="2"/>
  <c r="BH355" i="2"/>
  <c r="BH356" i="2"/>
  <c r="BH357" i="2"/>
  <c r="BH358" i="2"/>
  <c r="BH359" i="2"/>
  <c r="BH360" i="2"/>
  <c r="BH361" i="2"/>
  <c r="BH362" i="2"/>
  <c r="BH363" i="2"/>
  <c r="BH364" i="2"/>
  <c r="BH365" i="2"/>
  <c r="BH366" i="2"/>
  <c r="BH367" i="2"/>
  <c r="BH368" i="2"/>
  <c r="BH369" i="2"/>
  <c r="BH370" i="2"/>
  <c r="BH371" i="2"/>
  <c r="BH372" i="2"/>
  <c r="BH373" i="2"/>
  <c r="BH374" i="2"/>
  <c r="BH375" i="2"/>
  <c r="BH376" i="2"/>
  <c r="BH377" i="2"/>
  <c r="BH378" i="2"/>
  <c r="BH379" i="2"/>
  <c r="BH380" i="2"/>
  <c r="BH381" i="2"/>
  <c r="BH382" i="2"/>
  <c r="BH383" i="2"/>
  <c r="BH384" i="2"/>
  <c r="BH385" i="2"/>
  <c r="BH386" i="2"/>
  <c r="BH387" i="2"/>
  <c r="BH388" i="2"/>
  <c r="BH389" i="2"/>
  <c r="BH390" i="2"/>
  <c r="BH391" i="2"/>
  <c r="BH392" i="2"/>
  <c r="BH393" i="2"/>
  <c r="BH394" i="2"/>
  <c r="BH395" i="2"/>
  <c r="BH396" i="2"/>
  <c r="BH397" i="2"/>
  <c r="BH398" i="2"/>
  <c r="BH399" i="2"/>
  <c r="BH400" i="2"/>
  <c r="BH401" i="2"/>
  <c r="BH402" i="2"/>
  <c r="BH403" i="2"/>
  <c r="BH404" i="2"/>
  <c r="BH405" i="2"/>
  <c r="BH406" i="2"/>
  <c r="BH407" i="2"/>
  <c r="BH408" i="2"/>
  <c r="BH409" i="2"/>
  <c r="BH410" i="2"/>
  <c r="BH411" i="2"/>
  <c r="BH412" i="2"/>
  <c r="BH413" i="2"/>
  <c r="BH414" i="2"/>
  <c r="BH415" i="2"/>
  <c r="BH416" i="2"/>
  <c r="BH417" i="2"/>
  <c r="BH418" i="2"/>
  <c r="BH419" i="2"/>
  <c r="BH420" i="2"/>
  <c r="BH421" i="2"/>
  <c r="BH422" i="2"/>
  <c r="BH423" i="2"/>
  <c r="BH424" i="2"/>
  <c r="BH425" i="2"/>
  <c r="BH426" i="2"/>
  <c r="BH427" i="2"/>
  <c r="BH428" i="2"/>
  <c r="BH429" i="2"/>
  <c r="BH430" i="2"/>
  <c r="BH431" i="2"/>
  <c r="BH432" i="2"/>
  <c r="BH433" i="2"/>
  <c r="BH434" i="2"/>
  <c r="BH435" i="2"/>
  <c r="BH436" i="2"/>
  <c r="BH437" i="2"/>
  <c r="BH438" i="2"/>
  <c r="BH439" i="2"/>
  <c r="BH440" i="2"/>
  <c r="BH441" i="2"/>
  <c r="BH442" i="2"/>
  <c r="BH443" i="2"/>
  <c r="BH444" i="2"/>
  <c r="BH445" i="2"/>
  <c r="BH446" i="2"/>
  <c r="BH447" i="2"/>
  <c r="BH448" i="2"/>
  <c r="BH449" i="2"/>
  <c r="BH450" i="2"/>
  <c r="BH451" i="2"/>
  <c r="BH452" i="2"/>
  <c r="BH453" i="2"/>
  <c r="BH454" i="2"/>
  <c r="BH455" i="2"/>
  <c r="BH456" i="2"/>
  <c r="BH457" i="2"/>
  <c r="BH458" i="2"/>
  <c r="BH459" i="2"/>
  <c r="BH460" i="2"/>
  <c r="BH461" i="2"/>
  <c r="BH462" i="2"/>
  <c r="BH463" i="2"/>
  <c r="BH464" i="2"/>
  <c r="BH465" i="2"/>
  <c r="BH466" i="2"/>
  <c r="BH467" i="2"/>
  <c r="BH468" i="2"/>
  <c r="BH469" i="2"/>
  <c r="BH470" i="2"/>
  <c r="BH471" i="2"/>
  <c r="BH472" i="2"/>
  <c r="BH473" i="2"/>
  <c r="BH474" i="2"/>
  <c r="BH475" i="2"/>
  <c r="BH476" i="2"/>
  <c r="BH477" i="2"/>
  <c r="BH478" i="2"/>
  <c r="BH479" i="2"/>
  <c r="BH480" i="2"/>
  <c r="BH481" i="2"/>
  <c r="BH482" i="2"/>
  <c r="BH483" i="2"/>
  <c r="BH484" i="2"/>
  <c r="BH485" i="2"/>
  <c r="BH486" i="2"/>
  <c r="BH487" i="2"/>
  <c r="BH488" i="2"/>
  <c r="BH489" i="2"/>
  <c r="BH490" i="2"/>
  <c r="BH491" i="2"/>
  <c r="BH492" i="2"/>
  <c r="BH493" i="2"/>
  <c r="BH494" i="2"/>
  <c r="BH495" i="2"/>
  <c r="BH496" i="2"/>
  <c r="BH497" i="2"/>
  <c r="BH498" i="2"/>
  <c r="BH499" i="2"/>
  <c r="BH500" i="2"/>
  <c r="BH501" i="2"/>
  <c r="BH502" i="2"/>
  <c r="BH503" i="2"/>
  <c r="BH504" i="2"/>
  <c r="BH505" i="2"/>
  <c r="BH506" i="2"/>
  <c r="BH507" i="2"/>
  <c r="BH508" i="2"/>
  <c r="BH509" i="2"/>
  <c r="BH510" i="2"/>
  <c r="BH511" i="2"/>
  <c r="BH512" i="2"/>
  <c r="BH513" i="2"/>
  <c r="BH514" i="2"/>
  <c r="BH515" i="2"/>
  <c r="BH516" i="2"/>
  <c r="BH517" i="2"/>
  <c r="BH518" i="2"/>
  <c r="BH519" i="2"/>
  <c r="BH520" i="2"/>
  <c r="BH521" i="2"/>
  <c r="BH522" i="2"/>
  <c r="BH523" i="2"/>
  <c r="BH524" i="2"/>
  <c r="BH525" i="2"/>
  <c r="BH526" i="2"/>
  <c r="BH527" i="2"/>
  <c r="BH528" i="2"/>
  <c r="BH529" i="2"/>
  <c r="BH530" i="2"/>
  <c r="BH531" i="2"/>
  <c r="BH532" i="2"/>
  <c r="BH533" i="2"/>
  <c r="BH534" i="2"/>
  <c r="BH535" i="2"/>
  <c r="BH536" i="2"/>
  <c r="BH537" i="2"/>
  <c r="BH538" i="2"/>
  <c r="BH539" i="2"/>
  <c r="BH540" i="2"/>
  <c r="BH541" i="2"/>
  <c r="BH542" i="2"/>
  <c r="BH543" i="2"/>
  <c r="BH544" i="2"/>
  <c r="BH545" i="2"/>
  <c r="BH546" i="2"/>
  <c r="BH547" i="2"/>
  <c r="BH548" i="2"/>
  <c r="BH549" i="2"/>
  <c r="BH550" i="2"/>
  <c r="BH551" i="2"/>
  <c r="BH552" i="2"/>
  <c r="BH553" i="2"/>
  <c r="BH554" i="2"/>
  <c r="BH555" i="2"/>
  <c r="BH556" i="2"/>
  <c r="BH557" i="2"/>
  <c r="BH558" i="2"/>
  <c r="BH559" i="2"/>
  <c r="BH560" i="2"/>
  <c r="BH561" i="2"/>
  <c r="BH562" i="2"/>
  <c r="BH563" i="2"/>
  <c r="BH564" i="2"/>
  <c r="BH565" i="2"/>
  <c r="BH566" i="2"/>
  <c r="BH567" i="2"/>
  <c r="BH568" i="2"/>
  <c r="BH569" i="2"/>
  <c r="BH570" i="2"/>
  <c r="BH571" i="2"/>
  <c r="BH572" i="2"/>
  <c r="BH573" i="2"/>
  <c r="BH574" i="2"/>
  <c r="BH575" i="2"/>
  <c r="BH576" i="2"/>
  <c r="BH577" i="2"/>
  <c r="BH578" i="2"/>
  <c r="BH579" i="2"/>
  <c r="BH580" i="2"/>
  <c r="BH581" i="2"/>
  <c r="BH582" i="2"/>
  <c r="BH583" i="2"/>
  <c r="BH584" i="2"/>
  <c r="BH585" i="2"/>
  <c r="BH586" i="2"/>
  <c r="BH587" i="2"/>
  <c r="BH588" i="2"/>
  <c r="BH589" i="2"/>
  <c r="BH590" i="2"/>
  <c r="BH591" i="2"/>
  <c r="BH592" i="2"/>
  <c r="BH593" i="2"/>
  <c r="BH594" i="2"/>
  <c r="BH595" i="2"/>
  <c r="BH596" i="2"/>
  <c r="BH597" i="2"/>
  <c r="BH598" i="2"/>
  <c r="BH599" i="2"/>
  <c r="BH600" i="2"/>
  <c r="BH601" i="2"/>
  <c r="BH602" i="2"/>
  <c r="BH603" i="2"/>
  <c r="BH604" i="2"/>
  <c r="BH605" i="2"/>
  <c r="BH606" i="2"/>
  <c r="BH607" i="2"/>
  <c r="BH608" i="2"/>
  <c r="BH609" i="2"/>
  <c r="BH610" i="2"/>
  <c r="BH611" i="2"/>
  <c r="BH612" i="2"/>
  <c r="BH613" i="2"/>
  <c r="BH614" i="2"/>
  <c r="BH615" i="2"/>
  <c r="BH616" i="2"/>
  <c r="BH617" i="2"/>
  <c r="BH618" i="2"/>
  <c r="BH619" i="2"/>
  <c r="BH620" i="2"/>
  <c r="BH621" i="2"/>
  <c r="BH622" i="2"/>
  <c r="BH623" i="2"/>
  <c r="BH624" i="2"/>
  <c r="BH625" i="2"/>
  <c r="BH626" i="2"/>
  <c r="BH627" i="2"/>
  <c r="BH628" i="2"/>
  <c r="BH629" i="2"/>
  <c r="BH630" i="2"/>
  <c r="BH631" i="2"/>
  <c r="BH632" i="2"/>
  <c r="BH633" i="2"/>
  <c r="BH634" i="2"/>
  <c r="BH635" i="2"/>
  <c r="BH636" i="2"/>
  <c r="BH637" i="2"/>
  <c r="BH638" i="2"/>
  <c r="BH639" i="2"/>
  <c r="BH640" i="2"/>
  <c r="BH641" i="2"/>
  <c r="BH642" i="2"/>
  <c r="BH643" i="2"/>
  <c r="BH644" i="2"/>
  <c r="BH645" i="2"/>
  <c r="BH646" i="2"/>
  <c r="BH647" i="2"/>
  <c r="BH648" i="2"/>
  <c r="BH649" i="2"/>
  <c r="BH650" i="2"/>
  <c r="BH651" i="2"/>
  <c r="BH652" i="2"/>
  <c r="BH653" i="2"/>
  <c r="BH654" i="2"/>
  <c r="BH655" i="2"/>
  <c r="BH656" i="2"/>
  <c r="BH657" i="2"/>
  <c r="BH658" i="2"/>
  <c r="BH659" i="2"/>
  <c r="BH660" i="2"/>
  <c r="BH661" i="2"/>
  <c r="BH662" i="2"/>
  <c r="BH663" i="2"/>
  <c r="BH664" i="2"/>
  <c r="BH665" i="2"/>
  <c r="BH666" i="2"/>
  <c r="BH667" i="2"/>
  <c r="BH668" i="2"/>
  <c r="BH669" i="2"/>
  <c r="BH670" i="2"/>
  <c r="BH671" i="2"/>
  <c r="BH672" i="2"/>
  <c r="BH673" i="2"/>
  <c r="BH674" i="2"/>
  <c r="BH675" i="2"/>
  <c r="BH676" i="2"/>
  <c r="BH677" i="2"/>
  <c r="BH678" i="2"/>
  <c r="BH679" i="2"/>
  <c r="BH680" i="2"/>
  <c r="BH681" i="2"/>
  <c r="BH682" i="2"/>
  <c r="BH683" i="2"/>
  <c r="BH684" i="2"/>
  <c r="BH685" i="2"/>
  <c r="BH686" i="2"/>
  <c r="BH687" i="2"/>
  <c r="BH688" i="2"/>
  <c r="BH689" i="2"/>
  <c r="BH690" i="2"/>
  <c r="BH691" i="2"/>
  <c r="BH692" i="2"/>
  <c r="BH693" i="2"/>
  <c r="BH694" i="2"/>
  <c r="BH695" i="2"/>
  <c r="BH696" i="2"/>
  <c r="BH697" i="2"/>
  <c r="BH698" i="2"/>
  <c r="BH699" i="2"/>
  <c r="BH700" i="2"/>
  <c r="BH701" i="2"/>
  <c r="BH702" i="2"/>
  <c r="BH703" i="2"/>
  <c r="BH704" i="2"/>
  <c r="BH705" i="2"/>
  <c r="BH706" i="2"/>
  <c r="BH707" i="2"/>
  <c r="BH708" i="2"/>
  <c r="BH709" i="2"/>
  <c r="BH710" i="2"/>
  <c r="BH711" i="2"/>
  <c r="BH712" i="2"/>
  <c r="BH713" i="2"/>
  <c r="BH714" i="2"/>
  <c r="BH715" i="2"/>
  <c r="BH716" i="2"/>
  <c r="BH717" i="2"/>
  <c r="BH718" i="2"/>
  <c r="BH719" i="2"/>
  <c r="BH720" i="2"/>
  <c r="BH721" i="2"/>
  <c r="BH722" i="2"/>
  <c r="BH723" i="2"/>
  <c r="BH724" i="2"/>
  <c r="BH725" i="2"/>
  <c r="BH726" i="2"/>
  <c r="BH727" i="2"/>
  <c r="BH728" i="2"/>
  <c r="BH729" i="2"/>
  <c r="BH730" i="2"/>
  <c r="BH731" i="2"/>
  <c r="BH732" i="2"/>
  <c r="BH733" i="2"/>
  <c r="BH734" i="2"/>
  <c r="BH735" i="2"/>
  <c r="BH736" i="2"/>
  <c r="BH737" i="2"/>
  <c r="BH738" i="2"/>
  <c r="BH739" i="2"/>
  <c r="BH740" i="2"/>
  <c r="BH741" i="2"/>
  <c r="BH742" i="2"/>
  <c r="BH743" i="2"/>
  <c r="BH744" i="2"/>
  <c r="BH745" i="2"/>
  <c r="BH746" i="2"/>
  <c r="BH747" i="2"/>
  <c r="BH748" i="2"/>
  <c r="BH749" i="2"/>
  <c r="BH750" i="2"/>
  <c r="BH751" i="2"/>
  <c r="BH752" i="2"/>
  <c r="BH753" i="2"/>
  <c r="BH754" i="2"/>
  <c r="BH755" i="2"/>
  <c r="BH756" i="2"/>
  <c r="BH757" i="2"/>
  <c r="BH758" i="2"/>
  <c r="BH759" i="2"/>
  <c r="BH760" i="2"/>
  <c r="BH761" i="2"/>
  <c r="BH762" i="2"/>
  <c r="BH763" i="2"/>
  <c r="BH764" i="2"/>
  <c r="BH765" i="2"/>
  <c r="BH766" i="2"/>
  <c r="BH767" i="2"/>
  <c r="BH768" i="2"/>
  <c r="BH769" i="2"/>
  <c r="BH770" i="2"/>
  <c r="BH771" i="2"/>
  <c r="BH772" i="2"/>
  <c r="BH773" i="2"/>
  <c r="BH774" i="2"/>
  <c r="BH775" i="2"/>
  <c r="BH776" i="2"/>
  <c r="BH777" i="2"/>
  <c r="BH778" i="2"/>
  <c r="BH779" i="2"/>
  <c r="BH780" i="2"/>
  <c r="BH781" i="2"/>
  <c r="BH782" i="2"/>
  <c r="BH783" i="2"/>
  <c r="BH784" i="2"/>
  <c r="BH785" i="2"/>
  <c r="BH786" i="2"/>
  <c r="BH787" i="2"/>
  <c r="BH788" i="2"/>
  <c r="BH789" i="2"/>
  <c r="BH790" i="2"/>
  <c r="BH791" i="2"/>
  <c r="BH792" i="2"/>
  <c r="BH793" i="2"/>
  <c r="BH794" i="2"/>
  <c r="BH795" i="2"/>
  <c r="BH796" i="2"/>
  <c r="BH797" i="2"/>
  <c r="BH798" i="2"/>
  <c r="BH799" i="2"/>
  <c r="BH800" i="2"/>
  <c r="BH801" i="2"/>
  <c r="BH802" i="2"/>
  <c r="BH803" i="2"/>
  <c r="BH804" i="2"/>
  <c r="BH805" i="2"/>
  <c r="BH806" i="2"/>
  <c r="BH807" i="2"/>
  <c r="BH808" i="2"/>
  <c r="BH809" i="2"/>
  <c r="BH810" i="2"/>
  <c r="BH811" i="2"/>
  <c r="BH812" i="2"/>
  <c r="BH813" i="2"/>
  <c r="BH814" i="2"/>
  <c r="BH815" i="2"/>
  <c r="BH816" i="2"/>
  <c r="BH817" i="2"/>
  <c r="BH818" i="2"/>
  <c r="BH819" i="2"/>
  <c r="BH820" i="2"/>
  <c r="BH821" i="2"/>
  <c r="BH822" i="2"/>
  <c r="BH823" i="2"/>
  <c r="BH824" i="2"/>
  <c r="BH825" i="2"/>
  <c r="BH826" i="2"/>
  <c r="BH827" i="2"/>
  <c r="BH828" i="2"/>
  <c r="BH829" i="2"/>
  <c r="BH830" i="2"/>
  <c r="BH831" i="2"/>
  <c r="BH832" i="2"/>
  <c r="BH833" i="2"/>
  <c r="BH834" i="2"/>
  <c r="BH835" i="2"/>
  <c r="BH836" i="2"/>
  <c r="BH837" i="2"/>
  <c r="BH838" i="2"/>
  <c r="BH839" i="2"/>
  <c r="BH840" i="2"/>
  <c r="BH841" i="2"/>
  <c r="BH842" i="2"/>
  <c r="BH843" i="2"/>
  <c r="BH844" i="2"/>
  <c r="BH845" i="2"/>
  <c r="BH846" i="2"/>
  <c r="BH847" i="2"/>
  <c r="BH848" i="2"/>
  <c r="BH849" i="2"/>
  <c r="BH850" i="2"/>
  <c r="BH851" i="2"/>
  <c r="BH852" i="2"/>
  <c r="BH853" i="2"/>
  <c r="BH854" i="2"/>
  <c r="BH855" i="2"/>
  <c r="BH856" i="2"/>
  <c r="BH857" i="2"/>
  <c r="BH858" i="2"/>
  <c r="BH859" i="2"/>
  <c r="BH860" i="2"/>
  <c r="BH861" i="2"/>
  <c r="BH862" i="2"/>
  <c r="BH863" i="2"/>
  <c r="BH864" i="2"/>
  <c r="BH865" i="2"/>
  <c r="BH866" i="2"/>
  <c r="BH867" i="2"/>
  <c r="BH868" i="2"/>
  <c r="BH869" i="2"/>
  <c r="BH870" i="2"/>
  <c r="BH871" i="2"/>
  <c r="BH872" i="2"/>
  <c r="BH873" i="2"/>
  <c r="BH874" i="2"/>
  <c r="BH875" i="2"/>
  <c r="BH876" i="2"/>
  <c r="BH877" i="2"/>
  <c r="BH878" i="2"/>
  <c r="BH879" i="2"/>
  <c r="BH880" i="2"/>
  <c r="BH881" i="2"/>
  <c r="BH882" i="2"/>
  <c r="BH883" i="2"/>
  <c r="BH884" i="2"/>
  <c r="BH885" i="2"/>
  <c r="BH886" i="2"/>
  <c r="BH887" i="2"/>
  <c r="BH888" i="2"/>
  <c r="BH889" i="2"/>
  <c r="BH890" i="2"/>
  <c r="BH891" i="2"/>
  <c r="BH892" i="2"/>
  <c r="BH893" i="2"/>
  <c r="BH894" i="2"/>
  <c r="BH895" i="2"/>
  <c r="BH896" i="2"/>
  <c r="BH897" i="2"/>
  <c r="BH898" i="2"/>
  <c r="BH899" i="2"/>
  <c r="BH900" i="2"/>
  <c r="BH901" i="2"/>
  <c r="BH902" i="2"/>
  <c r="BH903" i="2"/>
  <c r="BH904" i="2"/>
  <c r="BH905" i="2"/>
  <c r="BH906" i="2"/>
  <c r="BH907" i="2"/>
  <c r="BH908" i="2"/>
  <c r="BH909" i="2"/>
  <c r="BH910" i="2"/>
  <c r="BH911" i="2"/>
  <c r="BH912" i="2"/>
  <c r="BH913" i="2"/>
  <c r="BH914" i="2"/>
  <c r="BH915" i="2"/>
  <c r="BH916" i="2"/>
  <c r="BH917" i="2"/>
  <c r="BH918" i="2"/>
  <c r="BH919" i="2"/>
  <c r="BH920" i="2"/>
  <c r="BH921" i="2"/>
  <c r="BH922" i="2"/>
  <c r="BH923" i="2"/>
  <c r="BH924" i="2"/>
  <c r="BH925" i="2"/>
  <c r="BH926" i="2"/>
  <c r="BH927" i="2"/>
  <c r="BH928" i="2"/>
  <c r="BH929" i="2"/>
  <c r="BH930" i="2"/>
  <c r="BH931" i="2"/>
  <c r="BH932" i="2"/>
  <c r="BH933" i="2"/>
  <c r="BH934" i="2"/>
  <c r="BH935" i="2"/>
  <c r="BH936" i="2"/>
  <c r="BH937" i="2"/>
  <c r="BH938" i="2"/>
  <c r="BH939" i="2"/>
  <c r="BH940" i="2"/>
  <c r="BH941" i="2"/>
  <c r="BH942" i="2"/>
  <c r="BH943" i="2"/>
  <c r="BH944" i="2"/>
  <c r="BH945" i="2"/>
  <c r="BH946" i="2"/>
  <c r="BH947" i="2"/>
  <c r="BH948" i="2"/>
  <c r="BH949" i="2"/>
  <c r="BH950" i="2"/>
  <c r="BH951" i="2"/>
  <c r="BH952" i="2"/>
  <c r="BH953" i="2"/>
  <c r="BH954" i="2"/>
  <c r="BH955" i="2"/>
  <c r="BH956" i="2"/>
  <c r="BH957" i="2"/>
  <c r="BH958" i="2"/>
  <c r="BH959" i="2"/>
  <c r="BH960" i="2"/>
  <c r="BH961" i="2"/>
  <c r="BH962" i="2"/>
  <c r="BH963" i="2"/>
  <c r="BH964" i="2"/>
  <c r="BH965" i="2"/>
  <c r="BH966" i="2"/>
  <c r="BH967" i="2"/>
  <c r="BH968" i="2"/>
  <c r="BH969" i="2"/>
  <c r="BH970" i="2"/>
  <c r="BH971" i="2"/>
  <c r="BH972" i="2"/>
  <c r="BH973" i="2"/>
  <c r="BH974" i="2"/>
  <c r="BH975" i="2"/>
  <c r="BH976" i="2"/>
  <c r="BH977" i="2"/>
  <c r="BH978" i="2"/>
  <c r="BH979" i="2"/>
  <c r="BH980" i="2"/>
  <c r="BH981" i="2"/>
  <c r="BH982" i="2"/>
  <c r="BH983" i="2"/>
  <c r="BH984" i="2"/>
  <c r="BH985" i="2"/>
  <c r="BH986" i="2"/>
  <c r="BH987" i="2"/>
  <c r="BH988" i="2"/>
  <c r="BH989" i="2"/>
  <c r="BH990" i="2"/>
  <c r="BH991" i="2"/>
  <c r="BH992" i="2"/>
  <c r="BH993" i="2"/>
  <c r="BH994" i="2"/>
  <c r="BH995" i="2"/>
  <c r="BH996" i="2"/>
  <c r="BH997" i="2"/>
  <c r="BH998" i="2"/>
  <c r="BH999" i="2"/>
  <c r="BH1000"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L403" i="2"/>
  <c r="BL404" i="2"/>
  <c r="BL405" i="2"/>
  <c r="BL406" i="2"/>
  <c r="BL407" i="2"/>
  <c r="BL408" i="2"/>
  <c r="BL409" i="2"/>
  <c r="BL410" i="2"/>
  <c r="BL411" i="2"/>
  <c r="BL412" i="2"/>
  <c r="BL413" i="2"/>
  <c r="BL414" i="2"/>
  <c r="BL415" i="2"/>
  <c r="BL416" i="2"/>
  <c r="BL417" i="2"/>
  <c r="BL418" i="2"/>
  <c r="BL419" i="2"/>
  <c r="BL420" i="2"/>
  <c r="BL421" i="2"/>
  <c r="BL422" i="2"/>
  <c r="BL423" i="2"/>
  <c r="BL424" i="2"/>
  <c r="BL425" i="2"/>
  <c r="BL426" i="2"/>
  <c r="BL427" i="2"/>
  <c r="BL428" i="2"/>
  <c r="BL429" i="2"/>
  <c r="BL430" i="2"/>
  <c r="BL431" i="2"/>
  <c r="BL432" i="2"/>
  <c r="BL433" i="2"/>
  <c r="BL434" i="2"/>
  <c r="BL435" i="2"/>
  <c r="BL436" i="2"/>
  <c r="BL437" i="2"/>
  <c r="BL438" i="2"/>
  <c r="BL439" i="2"/>
  <c r="BL440" i="2"/>
  <c r="BL441" i="2"/>
  <c r="BL442" i="2"/>
  <c r="BL443" i="2"/>
  <c r="BL444" i="2"/>
  <c r="BL445" i="2"/>
  <c r="BL446" i="2"/>
  <c r="BL447" i="2"/>
  <c r="BL448" i="2"/>
  <c r="BL449" i="2"/>
  <c r="BL450" i="2"/>
  <c r="BL451" i="2"/>
  <c r="BL452" i="2"/>
  <c r="BL453" i="2"/>
  <c r="BL454" i="2"/>
  <c r="BL455" i="2"/>
  <c r="BL456" i="2"/>
  <c r="BL457" i="2"/>
  <c r="BL458" i="2"/>
  <c r="BL459" i="2"/>
  <c r="BL460" i="2"/>
  <c r="BL461" i="2"/>
  <c r="BL462" i="2"/>
  <c r="BL463" i="2"/>
  <c r="BL464" i="2"/>
  <c r="BL465" i="2"/>
  <c r="BL466" i="2"/>
  <c r="BL467" i="2"/>
  <c r="BL468" i="2"/>
  <c r="BL469" i="2"/>
  <c r="BL470" i="2"/>
  <c r="BL471" i="2"/>
  <c r="BL472" i="2"/>
  <c r="BL473" i="2"/>
  <c r="BL474" i="2"/>
  <c r="BL475" i="2"/>
  <c r="BL476" i="2"/>
  <c r="BL477" i="2"/>
  <c r="BL478" i="2"/>
  <c r="BL479" i="2"/>
  <c r="BL480" i="2"/>
  <c r="BL481" i="2"/>
  <c r="BL482" i="2"/>
  <c r="BL483" i="2"/>
  <c r="BL484" i="2"/>
  <c r="BL485" i="2"/>
  <c r="BL486" i="2"/>
  <c r="BL487" i="2"/>
  <c r="BL488" i="2"/>
  <c r="BL489" i="2"/>
  <c r="BL490" i="2"/>
  <c r="BL491" i="2"/>
  <c r="BL492" i="2"/>
  <c r="BL493" i="2"/>
  <c r="BL494" i="2"/>
  <c r="BL495" i="2"/>
  <c r="BL496" i="2"/>
  <c r="BL497" i="2"/>
  <c r="BL498" i="2"/>
  <c r="BL499" i="2"/>
  <c r="BL500" i="2"/>
  <c r="BL501" i="2"/>
  <c r="BL502" i="2"/>
  <c r="BL503" i="2"/>
  <c r="BL504" i="2"/>
  <c r="BL505" i="2"/>
  <c r="BL506" i="2"/>
  <c r="BL507" i="2"/>
  <c r="BL508" i="2"/>
  <c r="BL509" i="2"/>
  <c r="BL510" i="2"/>
  <c r="BL511" i="2"/>
  <c r="BL512" i="2"/>
  <c r="BL513" i="2"/>
  <c r="BL514" i="2"/>
  <c r="BL515" i="2"/>
  <c r="BL516" i="2"/>
  <c r="BL517" i="2"/>
  <c r="BL518" i="2"/>
  <c r="BL519" i="2"/>
  <c r="BL520" i="2"/>
  <c r="BL521" i="2"/>
  <c r="BL522" i="2"/>
  <c r="BL523" i="2"/>
  <c r="BL524" i="2"/>
  <c r="BL525" i="2"/>
  <c r="BL526" i="2"/>
  <c r="BL527" i="2"/>
  <c r="BL528" i="2"/>
  <c r="BL529" i="2"/>
  <c r="BL530" i="2"/>
  <c r="BL531" i="2"/>
  <c r="BL532" i="2"/>
  <c r="BL533" i="2"/>
  <c r="BL534" i="2"/>
  <c r="BL535" i="2"/>
  <c r="BL536" i="2"/>
  <c r="BL537" i="2"/>
  <c r="BL538" i="2"/>
  <c r="BL539" i="2"/>
  <c r="BL540" i="2"/>
  <c r="BL541" i="2"/>
  <c r="BL542" i="2"/>
  <c r="BL543" i="2"/>
  <c r="BL544" i="2"/>
  <c r="BL545" i="2"/>
  <c r="BL546" i="2"/>
  <c r="BL547" i="2"/>
  <c r="BL548" i="2"/>
  <c r="BL549" i="2"/>
  <c r="BL550" i="2"/>
  <c r="BL551" i="2"/>
  <c r="BL552" i="2"/>
  <c r="BL553" i="2"/>
  <c r="BL554" i="2"/>
  <c r="BL555" i="2"/>
  <c r="BL556" i="2"/>
  <c r="BL557" i="2"/>
  <c r="BL558" i="2"/>
  <c r="BL559" i="2"/>
  <c r="BL560" i="2"/>
  <c r="BL561" i="2"/>
  <c r="BL562" i="2"/>
  <c r="BL563" i="2"/>
  <c r="BL564" i="2"/>
  <c r="BL565" i="2"/>
  <c r="BL566" i="2"/>
  <c r="BL567" i="2"/>
  <c r="BL568" i="2"/>
  <c r="BL569" i="2"/>
  <c r="BL570" i="2"/>
  <c r="BL571" i="2"/>
  <c r="BL572" i="2"/>
  <c r="BL573" i="2"/>
  <c r="BL574" i="2"/>
  <c r="BL575" i="2"/>
  <c r="BL576" i="2"/>
  <c r="BL577" i="2"/>
  <c r="BL578" i="2"/>
  <c r="BL579" i="2"/>
  <c r="BL580" i="2"/>
  <c r="BL581" i="2"/>
  <c r="BL582" i="2"/>
  <c r="BL583" i="2"/>
  <c r="BL584" i="2"/>
  <c r="BL585" i="2"/>
  <c r="BL586" i="2"/>
  <c r="BL587" i="2"/>
  <c r="BL588" i="2"/>
  <c r="BL589" i="2"/>
  <c r="BL590" i="2"/>
  <c r="BL591" i="2"/>
  <c r="BL592" i="2"/>
  <c r="BL593" i="2"/>
  <c r="BL594" i="2"/>
  <c r="BL595" i="2"/>
  <c r="BL596" i="2"/>
  <c r="BL597" i="2"/>
  <c r="BL598" i="2"/>
  <c r="BL599" i="2"/>
  <c r="BL600" i="2"/>
  <c r="BL601" i="2"/>
  <c r="BL602" i="2"/>
  <c r="BL603" i="2"/>
  <c r="BL604" i="2"/>
  <c r="BL605" i="2"/>
  <c r="BL606" i="2"/>
  <c r="BL607" i="2"/>
  <c r="BL608" i="2"/>
  <c r="BL609" i="2"/>
  <c r="BL610" i="2"/>
  <c r="BL611" i="2"/>
  <c r="BL612" i="2"/>
  <c r="BL613" i="2"/>
  <c r="BL614" i="2"/>
  <c r="BL615" i="2"/>
  <c r="BL616" i="2"/>
  <c r="BL617" i="2"/>
  <c r="BL618" i="2"/>
  <c r="BL619" i="2"/>
  <c r="BL620" i="2"/>
  <c r="BL621" i="2"/>
  <c r="BL622" i="2"/>
  <c r="BL623" i="2"/>
  <c r="BL624" i="2"/>
  <c r="BL625" i="2"/>
  <c r="BL626" i="2"/>
  <c r="BL627" i="2"/>
  <c r="BL628" i="2"/>
  <c r="BL629" i="2"/>
  <c r="BL630" i="2"/>
  <c r="BL631" i="2"/>
  <c r="BL632" i="2"/>
  <c r="BL633" i="2"/>
  <c r="BL634" i="2"/>
  <c r="BL635" i="2"/>
  <c r="BL636" i="2"/>
  <c r="BL637" i="2"/>
  <c r="BL638" i="2"/>
  <c r="BL639" i="2"/>
  <c r="BL640" i="2"/>
  <c r="BL641" i="2"/>
  <c r="BL642" i="2"/>
  <c r="BL643" i="2"/>
  <c r="BL644" i="2"/>
  <c r="BL645" i="2"/>
  <c r="BL646" i="2"/>
  <c r="BL647" i="2"/>
  <c r="BL648" i="2"/>
  <c r="BL649" i="2"/>
  <c r="BL650" i="2"/>
  <c r="BL651" i="2"/>
  <c r="BL652" i="2"/>
  <c r="BL653" i="2"/>
  <c r="BL654" i="2"/>
  <c r="BL655" i="2"/>
  <c r="BL656" i="2"/>
  <c r="BL657" i="2"/>
  <c r="BL658" i="2"/>
  <c r="BL659" i="2"/>
  <c r="BL660" i="2"/>
  <c r="BL661" i="2"/>
  <c r="BL662" i="2"/>
  <c r="BL663" i="2"/>
  <c r="BL664" i="2"/>
  <c r="BL665" i="2"/>
  <c r="BL666" i="2"/>
  <c r="BL667" i="2"/>
  <c r="BL668" i="2"/>
  <c r="BL669" i="2"/>
  <c r="BL670" i="2"/>
  <c r="BL671" i="2"/>
  <c r="BL672" i="2"/>
  <c r="BL673" i="2"/>
  <c r="BL674" i="2"/>
  <c r="BL675" i="2"/>
  <c r="BL676" i="2"/>
  <c r="BL677" i="2"/>
  <c r="BL678" i="2"/>
  <c r="BL679" i="2"/>
  <c r="BL680" i="2"/>
  <c r="BL681" i="2"/>
  <c r="BL682" i="2"/>
  <c r="BL683" i="2"/>
  <c r="BL684" i="2"/>
  <c r="BL685" i="2"/>
  <c r="BL686" i="2"/>
  <c r="BL687" i="2"/>
  <c r="BL688" i="2"/>
  <c r="BL689" i="2"/>
  <c r="BL690" i="2"/>
  <c r="BL691" i="2"/>
  <c r="BL692" i="2"/>
  <c r="BL693" i="2"/>
  <c r="BL694" i="2"/>
  <c r="BL695" i="2"/>
  <c r="BL696" i="2"/>
  <c r="BL697" i="2"/>
  <c r="BL698" i="2"/>
  <c r="BL699" i="2"/>
  <c r="BL700" i="2"/>
  <c r="BL701" i="2"/>
  <c r="BL702" i="2"/>
  <c r="BL703" i="2"/>
  <c r="BL704" i="2"/>
  <c r="BL705" i="2"/>
  <c r="BL706" i="2"/>
  <c r="BL707" i="2"/>
  <c r="BL708" i="2"/>
  <c r="BL709" i="2"/>
  <c r="BL710" i="2"/>
  <c r="BL711" i="2"/>
  <c r="BL712" i="2"/>
  <c r="BL713" i="2"/>
  <c r="BL714" i="2"/>
  <c r="BL715" i="2"/>
  <c r="BL716" i="2"/>
  <c r="BL717" i="2"/>
  <c r="BL718" i="2"/>
  <c r="BL719" i="2"/>
  <c r="BL720" i="2"/>
  <c r="BL721" i="2"/>
  <c r="BL722" i="2"/>
  <c r="BL723" i="2"/>
  <c r="BL724" i="2"/>
  <c r="BL725" i="2"/>
  <c r="BL726" i="2"/>
  <c r="BL727" i="2"/>
  <c r="BL728" i="2"/>
  <c r="BL729" i="2"/>
  <c r="BL730" i="2"/>
  <c r="BL731" i="2"/>
  <c r="BL732" i="2"/>
  <c r="BL733" i="2"/>
  <c r="BL734" i="2"/>
  <c r="BL735" i="2"/>
  <c r="BL736" i="2"/>
  <c r="BL737" i="2"/>
  <c r="BL738" i="2"/>
  <c r="BL739" i="2"/>
  <c r="BL740" i="2"/>
  <c r="BL741" i="2"/>
  <c r="BL742" i="2"/>
  <c r="BL743" i="2"/>
  <c r="BL744" i="2"/>
  <c r="BL745" i="2"/>
  <c r="BL746" i="2"/>
  <c r="BL747" i="2"/>
  <c r="BL748" i="2"/>
  <c r="BL749" i="2"/>
  <c r="BL750" i="2"/>
  <c r="BL751" i="2"/>
  <c r="BL752" i="2"/>
  <c r="BL753" i="2"/>
  <c r="BL754" i="2"/>
  <c r="BL755" i="2"/>
  <c r="BL756" i="2"/>
  <c r="BL757" i="2"/>
  <c r="BL758" i="2"/>
  <c r="BL759" i="2"/>
  <c r="BL760" i="2"/>
  <c r="BL761" i="2"/>
  <c r="BL762" i="2"/>
  <c r="BL763" i="2"/>
  <c r="BL764" i="2"/>
  <c r="BL765" i="2"/>
  <c r="BL766" i="2"/>
  <c r="BL767" i="2"/>
  <c r="BL768" i="2"/>
  <c r="BL769" i="2"/>
  <c r="BL770" i="2"/>
  <c r="BL771" i="2"/>
  <c r="BL772" i="2"/>
  <c r="BL773" i="2"/>
  <c r="BL774" i="2"/>
  <c r="BL775" i="2"/>
  <c r="BL776" i="2"/>
  <c r="BL777" i="2"/>
  <c r="BL778" i="2"/>
  <c r="BL779" i="2"/>
  <c r="BL780" i="2"/>
  <c r="BL781" i="2"/>
  <c r="BL782" i="2"/>
  <c r="BL783" i="2"/>
  <c r="BL784" i="2"/>
  <c r="BL785" i="2"/>
  <c r="BL786" i="2"/>
  <c r="BL787" i="2"/>
  <c r="BL788" i="2"/>
  <c r="BL789" i="2"/>
  <c r="BL790" i="2"/>
  <c r="BL791" i="2"/>
  <c r="BL792" i="2"/>
  <c r="BL793" i="2"/>
  <c r="BL794" i="2"/>
  <c r="BL795" i="2"/>
  <c r="BL796" i="2"/>
  <c r="BL797" i="2"/>
  <c r="BL798" i="2"/>
  <c r="BL799" i="2"/>
  <c r="BL800" i="2"/>
  <c r="BL801" i="2"/>
  <c r="BL802" i="2"/>
  <c r="BL803" i="2"/>
  <c r="BL804" i="2"/>
  <c r="BL805" i="2"/>
  <c r="BL806" i="2"/>
  <c r="BL807" i="2"/>
  <c r="BL808" i="2"/>
  <c r="BL809" i="2"/>
  <c r="BL810" i="2"/>
  <c r="BL811" i="2"/>
  <c r="BL812" i="2"/>
  <c r="BL813" i="2"/>
  <c r="BL814" i="2"/>
  <c r="BL815" i="2"/>
  <c r="BL816" i="2"/>
  <c r="BL817" i="2"/>
  <c r="BL818" i="2"/>
  <c r="BL819" i="2"/>
  <c r="BL820" i="2"/>
  <c r="BL821" i="2"/>
  <c r="BL822" i="2"/>
  <c r="BL823" i="2"/>
  <c r="BL824" i="2"/>
  <c r="BL825" i="2"/>
  <c r="BL826" i="2"/>
  <c r="BL827" i="2"/>
  <c r="BL828" i="2"/>
  <c r="BL829" i="2"/>
  <c r="BL830" i="2"/>
  <c r="BL831" i="2"/>
  <c r="BL832" i="2"/>
  <c r="BL833" i="2"/>
  <c r="BL834" i="2"/>
  <c r="BL835" i="2"/>
  <c r="BL836" i="2"/>
  <c r="BL837" i="2"/>
  <c r="BL838" i="2"/>
  <c r="BL839" i="2"/>
  <c r="BL840" i="2"/>
  <c r="BL841" i="2"/>
  <c r="BL842" i="2"/>
  <c r="BL843" i="2"/>
  <c r="BL844" i="2"/>
  <c r="BL845" i="2"/>
  <c r="BL846" i="2"/>
  <c r="BL847" i="2"/>
  <c r="BL848" i="2"/>
  <c r="BL849" i="2"/>
  <c r="BL850" i="2"/>
  <c r="BL851" i="2"/>
  <c r="BL852" i="2"/>
  <c r="BL853" i="2"/>
  <c r="BL854" i="2"/>
  <c r="BL855" i="2"/>
  <c r="BL856" i="2"/>
  <c r="BL857" i="2"/>
  <c r="BL858" i="2"/>
  <c r="BL859" i="2"/>
  <c r="BL860" i="2"/>
  <c r="BL861" i="2"/>
  <c r="BL862" i="2"/>
  <c r="BL863" i="2"/>
  <c r="BL864" i="2"/>
  <c r="BL865" i="2"/>
  <c r="BL866" i="2"/>
  <c r="BL867" i="2"/>
  <c r="BL868" i="2"/>
  <c r="BL869" i="2"/>
  <c r="BL870" i="2"/>
  <c r="BL871" i="2"/>
  <c r="BL872" i="2"/>
  <c r="BL873" i="2"/>
  <c r="BL874" i="2"/>
  <c r="BL875" i="2"/>
  <c r="BL876" i="2"/>
  <c r="BL877" i="2"/>
  <c r="BL878" i="2"/>
  <c r="BL879" i="2"/>
  <c r="BL880" i="2"/>
  <c r="BL881" i="2"/>
  <c r="BL882" i="2"/>
  <c r="BL883" i="2"/>
  <c r="BL884" i="2"/>
  <c r="BL885" i="2"/>
  <c r="BL886" i="2"/>
  <c r="BL887" i="2"/>
  <c r="BL888" i="2"/>
  <c r="BL889" i="2"/>
  <c r="BL890" i="2"/>
  <c r="BL891" i="2"/>
  <c r="BL892" i="2"/>
  <c r="BL893" i="2"/>
  <c r="BL894" i="2"/>
  <c r="BL895" i="2"/>
  <c r="BL896" i="2"/>
  <c r="BL897" i="2"/>
  <c r="BL898" i="2"/>
  <c r="BL899" i="2"/>
  <c r="BL900" i="2"/>
  <c r="BL901" i="2"/>
  <c r="BL902" i="2"/>
  <c r="BL903" i="2"/>
  <c r="BL904" i="2"/>
  <c r="BL905" i="2"/>
  <c r="BL906" i="2"/>
  <c r="BL907" i="2"/>
  <c r="BL908" i="2"/>
  <c r="BL909" i="2"/>
  <c r="BL910" i="2"/>
  <c r="BL911" i="2"/>
  <c r="BL912" i="2"/>
  <c r="BL913" i="2"/>
  <c r="BL914" i="2"/>
  <c r="BL915" i="2"/>
  <c r="BL916" i="2"/>
  <c r="BL917" i="2"/>
  <c r="BL918" i="2"/>
  <c r="BL919" i="2"/>
  <c r="BL920" i="2"/>
  <c r="BL921" i="2"/>
  <c r="BL922" i="2"/>
  <c r="BL923" i="2"/>
  <c r="BL924" i="2"/>
  <c r="BL925" i="2"/>
  <c r="BL926" i="2"/>
  <c r="BL927" i="2"/>
  <c r="BL928" i="2"/>
  <c r="BL929" i="2"/>
  <c r="BL930" i="2"/>
  <c r="BL931" i="2"/>
  <c r="BL932" i="2"/>
  <c r="BL933" i="2"/>
  <c r="BL934" i="2"/>
  <c r="BL935" i="2"/>
  <c r="BL936" i="2"/>
  <c r="BL937" i="2"/>
  <c r="BL938" i="2"/>
  <c r="BL939" i="2"/>
  <c r="BL940" i="2"/>
  <c r="BL941" i="2"/>
  <c r="BL942" i="2"/>
  <c r="BL943" i="2"/>
  <c r="BL944" i="2"/>
  <c r="BL945" i="2"/>
  <c r="BL946" i="2"/>
  <c r="BL947" i="2"/>
  <c r="BL948" i="2"/>
  <c r="BL949" i="2"/>
  <c r="BL950" i="2"/>
  <c r="BL951" i="2"/>
  <c r="BL952" i="2"/>
  <c r="BL953" i="2"/>
  <c r="BL954" i="2"/>
  <c r="BL955" i="2"/>
  <c r="BL956" i="2"/>
  <c r="BL957" i="2"/>
  <c r="BL958" i="2"/>
  <c r="BL959" i="2"/>
  <c r="BL960" i="2"/>
  <c r="BL961" i="2"/>
  <c r="BL962" i="2"/>
  <c r="BL963" i="2"/>
  <c r="BL964" i="2"/>
  <c r="BL965" i="2"/>
  <c r="BL966" i="2"/>
  <c r="BL967" i="2"/>
  <c r="BL968" i="2"/>
  <c r="BL969" i="2"/>
  <c r="BL970" i="2"/>
  <c r="BL971" i="2"/>
  <c r="BL972" i="2"/>
  <c r="BL973" i="2"/>
  <c r="BL974" i="2"/>
  <c r="BL975" i="2"/>
  <c r="BL976" i="2"/>
  <c r="BL977" i="2"/>
  <c r="BL978" i="2"/>
  <c r="BL979" i="2"/>
  <c r="BL980" i="2"/>
  <c r="BL981" i="2"/>
  <c r="BL982" i="2"/>
  <c r="BL983" i="2"/>
  <c r="BL984" i="2"/>
  <c r="BL985" i="2"/>
  <c r="BL986" i="2"/>
  <c r="BL987" i="2"/>
  <c r="BL988" i="2"/>
  <c r="BL989" i="2"/>
  <c r="BL990" i="2"/>
  <c r="BL991" i="2"/>
  <c r="BL992" i="2"/>
  <c r="BL993" i="2"/>
  <c r="BL994" i="2"/>
  <c r="BL995" i="2"/>
  <c r="BL996" i="2"/>
  <c r="BL997" i="2"/>
  <c r="BL998" i="2"/>
  <c r="BL999" i="2"/>
  <c r="BL1000"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R302" i="2"/>
  <c r="BR303" i="2"/>
  <c r="BR304" i="2"/>
  <c r="BR305" i="2"/>
  <c r="BR306" i="2"/>
  <c r="BR307" i="2"/>
  <c r="BR308" i="2"/>
  <c r="BR309" i="2"/>
  <c r="BR310" i="2"/>
  <c r="BR311" i="2"/>
  <c r="BR312" i="2"/>
  <c r="BR313" i="2"/>
  <c r="BR314" i="2"/>
  <c r="BR315" i="2"/>
  <c r="BR316" i="2"/>
  <c r="BR317" i="2"/>
  <c r="BR318" i="2"/>
  <c r="BR319" i="2"/>
  <c r="BR320" i="2"/>
  <c r="BR321" i="2"/>
  <c r="BR322" i="2"/>
  <c r="BR323" i="2"/>
  <c r="BR324" i="2"/>
  <c r="BR325" i="2"/>
  <c r="BR326" i="2"/>
  <c r="BR327" i="2"/>
  <c r="BR328" i="2"/>
  <c r="BR329" i="2"/>
  <c r="BR330" i="2"/>
  <c r="BR331" i="2"/>
  <c r="BR332" i="2"/>
  <c r="BR333" i="2"/>
  <c r="BR334" i="2"/>
  <c r="BR335" i="2"/>
  <c r="BR336" i="2"/>
  <c r="BR337" i="2"/>
  <c r="BR338" i="2"/>
  <c r="BR339" i="2"/>
  <c r="BR340" i="2"/>
  <c r="BR341" i="2"/>
  <c r="BR342" i="2"/>
  <c r="BR343" i="2"/>
  <c r="BR344" i="2"/>
  <c r="BR345" i="2"/>
  <c r="BR346" i="2"/>
  <c r="BR347" i="2"/>
  <c r="BR348" i="2"/>
  <c r="BR349" i="2"/>
  <c r="BR350" i="2"/>
  <c r="BR351" i="2"/>
  <c r="BR352" i="2"/>
  <c r="BR353" i="2"/>
  <c r="BR354" i="2"/>
  <c r="BR355" i="2"/>
  <c r="BR356" i="2"/>
  <c r="BR357" i="2"/>
  <c r="BR358" i="2"/>
  <c r="BR359" i="2"/>
  <c r="BR360" i="2"/>
  <c r="BR361" i="2"/>
  <c r="BR362" i="2"/>
  <c r="BR363" i="2"/>
  <c r="BR364" i="2"/>
  <c r="BR365" i="2"/>
  <c r="BR366" i="2"/>
  <c r="BR367" i="2"/>
  <c r="BR368" i="2"/>
  <c r="BR369" i="2"/>
  <c r="BR370" i="2"/>
  <c r="BR371" i="2"/>
  <c r="BR372" i="2"/>
  <c r="BR373" i="2"/>
  <c r="BR374" i="2"/>
  <c r="BR375" i="2"/>
  <c r="BR376" i="2"/>
  <c r="BR377" i="2"/>
  <c r="BR378" i="2"/>
  <c r="BR379" i="2"/>
  <c r="BR380" i="2"/>
  <c r="BR381" i="2"/>
  <c r="BR382" i="2"/>
  <c r="BR383" i="2"/>
  <c r="BR384" i="2"/>
  <c r="BR385" i="2"/>
  <c r="BR386" i="2"/>
  <c r="BR387" i="2"/>
  <c r="BR388" i="2"/>
  <c r="BR389" i="2"/>
  <c r="BR390" i="2"/>
  <c r="BR391" i="2"/>
  <c r="BR392" i="2"/>
  <c r="BR393" i="2"/>
  <c r="BR394" i="2"/>
  <c r="BR395" i="2"/>
  <c r="BR396" i="2"/>
  <c r="BR397" i="2"/>
  <c r="BR398" i="2"/>
  <c r="BR399" i="2"/>
  <c r="BR400" i="2"/>
  <c r="BR401" i="2"/>
  <c r="BR402" i="2"/>
  <c r="BR403" i="2"/>
  <c r="BR404" i="2"/>
  <c r="BR405" i="2"/>
  <c r="BR406" i="2"/>
  <c r="BR407" i="2"/>
  <c r="BR408" i="2"/>
  <c r="BR409" i="2"/>
  <c r="BR410" i="2"/>
  <c r="BR411" i="2"/>
  <c r="BR412" i="2"/>
  <c r="BR413" i="2"/>
  <c r="BR414" i="2"/>
  <c r="BR415" i="2"/>
  <c r="BR416" i="2"/>
  <c r="BR417" i="2"/>
  <c r="BR418" i="2"/>
  <c r="BR419" i="2"/>
  <c r="BR420" i="2"/>
  <c r="BR421" i="2"/>
  <c r="BR422" i="2"/>
  <c r="BR423" i="2"/>
  <c r="BR424" i="2"/>
  <c r="BR425" i="2"/>
  <c r="BR426" i="2"/>
  <c r="BR427" i="2"/>
  <c r="BR428" i="2"/>
  <c r="BR429" i="2"/>
  <c r="BR430" i="2"/>
  <c r="BR431" i="2"/>
  <c r="BR432" i="2"/>
  <c r="BR433" i="2"/>
  <c r="BR434" i="2"/>
  <c r="BR435" i="2"/>
  <c r="BR436" i="2"/>
  <c r="BR437" i="2"/>
  <c r="BR438" i="2"/>
  <c r="BR439" i="2"/>
  <c r="BR440" i="2"/>
  <c r="BR441" i="2"/>
  <c r="BR442" i="2"/>
  <c r="BR443" i="2"/>
  <c r="BR444" i="2"/>
  <c r="BR445" i="2"/>
  <c r="BR446" i="2"/>
  <c r="BR447" i="2"/>
  <c r="BR448" i="2"/>
  <c r="BR449" i="2"/>
  <c r="BR450" i="2"/>
  <c r="BR451" i="2"/>
  <c r="BR452" i="2"/>
  <c r="BR453" i="2"/>
  <c r="BR454" i="2"/>
  <c r="BR455" i="2"/>
  <c r="BR456" i="2"/>
  <c r="BR457" i="2"/>
  <c r="BR458" i="2"/>
  <c r="BR459" i="2"/>
  <c r="BR460" i="2"/>
  <c r="BR461" i="2"/>
  <c r="BR462" i="2"/>
  <c r="BR463" i="2"/>
  <c r="BR464" i="2"/>
  <c r="BR465" i="2"/>
  <c r="BR466" i="2"/>
  <c r="BR467" i="2"/>
  <c r="BR468" i="2"/>
  <c r="BR469" i="2"/>
  <c r="BR470" i="2"/>
  <c r="BR471" i="2"/>
  <c r="BR472" i="2"/>
  <c r="BR473" i="2"/>
  <c r="BR474" i="2"/>
  <c r="BR475" i="2"/>
  <c r="BR476" i="2"/>
  <c r="BR477" i="2"/>
  <c r="BR478" i="2"/>
  <c r="BR479" i="2"/>
  <c r="BR480" i="2"/>
  <c r="BR481" i="2"/>
  <c r="BR482" i="2"/>
  <c r="BR483" i="2"/>
  <c r="BR484" i="2"/>
  <c r="BR485" i="2"/>
  <c r="BR486" i="2"/>
  <c r="BR487" i="2"/>
  <c r="BR488" i="2"/>
  <c r="BR489" i="2"/>
  <c r="BR490" i="2"/>
  <c r="BR491" i="2"/>
  <c r="BR492" i="2"/>
  <c r="BR493" i="2"/>
  <c r="BR494" i="2"/>
  <c r="BR495" i="2"/>
  <c r="BR496" i="2"/>
  <c r="BR497" i="2"/>
  <c r="BR498" i="2"/>
  <c r="BR499" i="2"/>
  <c r="BR500" i="2"/>
  <c r="BR501" i="2"/>
  <c r="BR502" i="2"/>
  <c r="BR503" i="2"/>
  <c r="BR504" i="2"/>
  <c r="BR505" i="2"/>
  <c r="BR506" i="2"/>
  <c r="BR507" i="2"/>
  <c r="BR508" i="2"/>
  <c r="BR509" i="2"/>
  <c r="BR510" i="2"/>
  <c r="BR511" i="2"/>
  <c r="BR512" i="2"/>
  <c r="BR513" i="2"/>
  <c r="BR514" i="2"/>
  <c r="BR515" i="2"/>
  <c r="BR516" i="2"/>
  <c r="BR517" i="2"/>
  <c r="BR518" i="2"/>
  <c r="BR519" i="2"/>
  <c r="BR520" i="2"/>
  <c r="BR521" i="2"/>
  <c r="BR522" i="2"/>
  <c r="BR523" i="2"/>
  <c r="BR524" i="2"/>
  <c r="BR525" i="2"/>
  <c r="BR526" i="2"/>
  <c r="BR527" i="2"/>
  <c r="BR528" i="2"/>
  <c r="BR529" i="2"/>
  <c r="BR530" i="2"/>
  <c r="BR531" i="2"/>
  <c r="BR532" i="2"/>
  <c r="BR533" i="2"/>
  <c r="BR534" i="2"/>
  <c r="BR535" i="2"/>
  <c r="BR536" i="2"/>
  <c r="BR537" i="2"/>
  <c r="BR538" i="2"/>
  <c r="BR539" i="2"/>
  <c r="BR540" i="2"/>
  <c r="BR541" i="2"/>
  <c r="BR542" i="2"/>
  <c r="BR543" i="2"/>
  <c r="BR544" i="2"/>
  <c r="BR545" i="2"/>
  <c r="BR546" i="2"/>
  <c r="BR547" i="2"/>
  <c r="BR548" i="2"/>
  <c r="BR549" i="2"/>
  <c r="BR550" i="2"/>
  <c r="BR551" i="2"/>
  <c r="BR552" i="2"/>
  <c r="BR553" i="2"/>
  <c r="BR554" i="2"/>
  <c r="BR555" i="2"/>
  <c r="BR556" i="2"/>
  <c r="BR557" i="2"/>
  <c r="BR558" i="2"/>
  <c r="BR559" i="2"/>
  <c r="BR560" i="2"/>
  <c r="BR561" i="2"/>
  <c r="BR562" i="2"/>
  <c r="BR563" i="2"/>
  <c r="BR564" i="2"/>
  <c r="BR565" i="2"/>
  <c r="BR566" i="2"/>
  <c r="BR567" i="2"/>
  <c r="BR568" i="2"/>
  <c r="BR569" i="2"/>
  <c r="BR570" i="2"/>
  <c r="BR571" i="2"/>
  <c r="BR572" i="2"/>
  <c r="BR573" i="2"/>
  <c r="BR574" i="2"/>
  <c r="BR575" i="2"/>
  <c r="BR576" i="2"/>
  <c r="BR577" i="2"/>
  <c r="BR578" i="2"/>
  <c r="BR579" i="2"/>
  <c r="BR580" i="2"/>
  <c r="BR581" i="2"/>
  <c r="BR582" i="2"/>
  <c r="BR583" i="2"/>
  <c r="BR584" i="2"/>
  <c r="BR585" i="2"/>
  <c r="BR586" i="2"/>
  <c r="BR587" i="2"/>
  <c r="BR588" i="2"/>
  <c r="BR589" i="2"/>
  <c r="BR590" i="2"/>
  <c r="BR591" i="2"/>
  <c r="BR592" i="2"/>
  <c r="BR593" i="2"/>
  <c r="BR594" i="2"/>
  <c r="BR595" i="2"/>
  <c r="BR596" i="2"/>
  <c r="BR597" i="2"/>
  <c r="BR598" i="2"/>
  <c r="BR599" i="2"/>
  <c r="BR600" i="2"/>
  <c r="BR601" i="2"/>
  <c r="BR602" i="2"/>
  <c r="BR603" i="2"/>
  <c r="BR604" i="2"/>
  <c r="BR605" i="2"/>
  <c r="BR606" i="2"/>
  <c r="BR607" i="2"/>
  <c r="BR608" i="2"/>
  <c r="BR609" i="2"/>
  <c r="BR610" i="2"/>
  <c r="BR611" i="2"/>
  <c r="BR612" i="2"/>
  <c r="BR613" i="2"/>
  <c r="BR614" i="2"/>
  <c r="BR615" i="2"/>
  <c r="BR616" i="2"/>
  <c r="BR617" i="2"/>
  <c r="BR618" i="2"/>
  <c r="BR619" i="2"/>
  <c r="BR620" i="2"/>
  <c r="BR621" i="2"/>
  <c r="BR622" i="2"/>
  <c r="BR623" i="2"/>
  <c r="BR624" i="2"/>
  <c r="BR625" i="2"/>
  <c r="BR626" i="2"/>
  <c r="BR627" i="2"/>
  <c r="BR628" i="2"/>
  <c r="BR629" i="2"/>
  <c r="BR630" i="2"/>
  <c r="BR631" i="2"/>
  <c r="BR632" i="2"/>
  <c r="BR633" i="2"/>
  <c r="BR634" i="2"/>
  <c r="BR635" i="2"/>
  <c r="BR636" i="2"/>
  <c r="BR637" i="2"/>
  <c r="BR638" i="2"/>
  <c r="BR639" i="2"/>
  <c r="BR640" i="2"/>
  <c r="BR641" i="2"/>
  <c r="BR642" i="2"/>
  <c r="BR643" i="2"/>
  <c r="BR644" i="2"/>
  <c r="BR645" i="2"/>
  <c r="BR646" i="2"/>
  <c r="BR647" i="2"/>
  <c r="BR648" i="2"/>
  <c r="BR649" i="2"/>
  <c r="BR650" i="2"/>
  <c r="BR651" i="2"/>
  <c r="BR652" i="2"/>
  <c r="BR653" i="2"/>
  <c r="BR654" i="2"/>
  <c r="BR655" i="2"/>
  <c r="BR656" i="2"/>
  <c r="BR657" i="2"/>
  <c r="BR658" i="2"/>
  <c r="BR659" i="2"/>
  <c r="BR660" i="2"/>
  <c r="BR661" i="2"/>
  <c r="BR662" i="2"/>
  <c r="BR663" i="2"/>
  <c r="BR664" i="2"/>
  <c r="BR665" i="2"/>
  <c r="BR666" i="2"/>
  <c r="BR667" i="2"/>
  <c r="BR668" i="2"/>
  <c r="BR669" i="2"/>
  <c r="BR670" i="2"/>
  <c r="BR671" i="2"/>
  <c r="BR672" i="2"/>
  <c r="BR673" i="2"/>
  <c r="BR674" i="2"/>
  <c r="BR675" i="2"/>
  <c r="BR676" i="2"/>
  <c r="BR677" i="2"/>
  <c r="BR678" i="2"/>
  <c r="BR679" i="2"/>
  <c r="BR680" i="2"/>
  <c r="BR681" i="2"/>
  <c r="BR682" i="2"/>
  <c r="BR683" i="2"/>
  <c r="BR684" i="2"/>
  <c r="BR685" i="2"/>
  <c r="BR686" i="2"/>
  <c r="BR687" i="2"/>
  <c r="BR688" i="2"/>
  <c r="BR689" i="2"/>
  <c r="BR690" i="2"/>
  <c r="BR691" i="2"/>
  <c r="BR692" i="2"/>
  <c r="BR693" i="2"/>
  <c r="BR694" i="2"/>
  <c r="BR695" i="2"/>
  <c r="BR696" i="2"/>
  <c r="BR697" i="2"/>
  <c r="BR698" i="2"/>
  <c r="BR699" i="2"/>
  <c r="BR700" i="2"/>
  <c r="BR701" i="2"/>
  <c r="BR702" i="2"/>
  <c r="BR703" i="2"/>
  <c r="BR704" i="2"/>
  <c r="BR705" i="2"/>
  <c r="BR706" i="2"/>
  <c r="BR707" i="2"/>
  <c r="BR708" i="2"/>
  <c r="BR709" i="2"/>
  <c r="BR710" i="2"/>
  <c r="BR711" i="2"/>
  <c r="BR712" i="2"/>
  <c r="BR713" i="2"/>
  <c r="BR714" i="2"/>
  <c r="BR715" i="2"/>
  <c r="BR716" i="2"/>
  <c r="BR717" i="2"/>
  <c r="BR718" i="2"/>
  <c r="BR719" i="2"/>
  <c r="BR720" i="2"/>
  <c r="BR721" i="2"/>
  <c r="BR722" i="2"/>
  <c r="BR723" i="2"/>
  <c r="BR724" i="2"/>
  <c r="BR725" i="2"/>
  <c r="BR726" i="2"/>
  <c r="BR727" i="2"/>
  <c r="BR728" i="2"/>
  <c r="BR729" i="2"/>
  <c r="BR730" i="2"/>
  <c r="BR731" i="2"/>
  <c r="BR732" i="2"/>
  <c r="BR733" i="2"/>
  <c r="BR734" i="2"/>
  <c r="BR735" i="2"/>
  <c r="BR736" i="2"/>
  <c r="BR737" i="2"/>
  <c r="BR738" i="2"/>
  <c r="BR739" i="2"/>
  <c r="BR740" i="2"/>
  <c r="BR741" i="2"/>
  <c r="BR742" i="2"/>
  <c r="BR743" i="2"/>
  <c r="BR744" i="2"/>
  <c r="BR745" i="2"/>
  <c r="BR746" i="2"/>
  <c r="BR747" i="2"/>
  <c r="BR748" i="2"/>
  <c r="BR749" i="2"/>
  <c r="BR750" i="2"/>
  <c r="BR751" i="2"/>
  <c r="BR752" i="2"/>
  <c r="BR753" i="2"/>
  <c r="BR754" i="2"/>
  <c r="BR755" i="2"/>
  <c r="BR756" i="2"/>
  <c r="BR757" i="2"/>
  <c r="BR758" i="2"/>
  <c r="BR759" i="2"/>
  <c r="BR760" i="2"/>
  <c r="BR761" i="2"/>
  <c r="BR762" i="2"/>
  <c r="BR763" i="2"/>
  <c r="BR764" i="2"/>
  <c r="BR765" i="2"/>
  <c r="BR766" i="2"/>
  <c r="BR767" i="2"/>
  <c r="BR768" i="2"/>
  <c r="BR769" i="2"/>
  <c r="BR770" i="2"/>
  <c r="BR771" i="2"/>
  <c r="BR772" i="2"/>
  <c r="BR773" i="2"/>
  <c r="BR774" i="2"/>
  <c r="BR775" i="2"/>
  <c r="BR776" i="2"/>
  <c r="BR777" i="2"/>
  <c r="BR778" i="2"/>
  <c r="BR779" i="2"/>
  <c r="BR780" i="2"/>
  <c r="BR781" i="2"/>
  <c r="BR782" i="2"/>
  <c r="BR783" i="2"/>
  <c r="BR784" i="2"/>
  <c r="BR785" i="2"/>
  <c r="BR786" i="2"/>
  <c r="BR787" i="2"/>
  <c r="BR788" i="2"/>
  <c r="BR789" i="2"/>
  <c r="BR790" i="2"/>
  <c r="BR791" i="2"/>
  <c r="BR792" i="2"/>
  <c r="BR793" i="2"/>
  <c r="BR794" i="2"/>
  <c r="BR795" i="2"/>
  <c r="BR796" i="2"/>
  <c r="BR797" i="2"/>
  <c r="BR798" i="2"/>
  <c r="BR799" i="2"/>
  <c r="BR800" i="2"/>
  <c r="BR801" i="2"/>
  <c r="BR802" i="2"/>
  <c r="BR803" i="2"/>
  <c r="BR804" i="2"/>
  <c r="BR805" i="2"/>
  <c r="BR806" i="2"/>
  <c r="BR807" i="2"/>
  <c r="BR808" i="2"/>
  <c r="BR809" i="2"/>
  <c r="BR810" i="2"/>
  <c r="BR811" i="2"/>
  <c r="BR812" i="2"/>
  <c r="BR813" i="2"/>
  <c r="BR814" i="2"/>
  <c r="BR815" i="2"/>
  <c r="BR816" i="2"/>
  <c r="BR817" i="2"/>
  <c r="BR818" i="2"/>
  <c r="BR819" i="2"/>
  <c r="BR820" i="2"/>
  <c r="BR821" i="2"/>
  <c r="BR822" i="2"/>
  <c r="BR823" i="2"/>
  <c r="BR824" i="2"/>
  <c r="BR825" i="2"/>
  <c r="BR826" i="2"/>
  <c r="BR827" i="2"/>
  <c r="BR828" i="2"/>
  <c r="BR829" i="2"/>
  <c r="BR830" i="2"/>
  <c r="BR831" i="2"/>
  <c r="BR832" i="2"/>
  <c r="BR833" i="2"/>
  <c r="BR834" i="2"/>
  <c r="BR835" i="2"/>
  <c r="BR836" i="2"/>
  <c r="BR837" i="2"/>
  <c r="BR838" i="2"/>
  <c r="BR839" i="2"/>
  <c r="BR840" i="2"/>
  <c r="BR841" i="2"/>
  <c r="BR842" i="2"/>
  <c r="BR843" i="2"/>
  <c r="BR844" i="2"/>
  <c r="BR845" i="2"/>
  <c r="BR846" i="2"/>
  <c r="BR847" i="2"/>
  <c r="BR848" i="2"/>
  <c r="BR849" i="2"/>
  <c r="BR850" i="2"/>
  <c r="BR851" i="2"/>
  <c r="BR852" i="2"/>
  <c r="BR853" i="2"/>
  <c r="BR854" i="2"/>
  <c r="BR855" i="2"/>
  <c r="BR856" i="2"/>
  <c r="BR857" i="2"/>
  <c r="BR858" i="2"/>
  <c r="BR859" i="2"/>
  <c r="BR860" i="2"/>
  <c r="BR861" i="2"/>
  <c r="BR862" i="2"/>
  <c r="BR863" i="2"/>
  <c r="BR864" i="2"/>
  <c r="BR865" i="2"/>
  <c r="BR866" i="2"/>
  <c r="BR867" i="2"/>
  <c r="BR868" i="2"/>
  <c r="BR869" i="2"/>
  <c r="BR870" i="2"/>
  <c r="BR871" i="2"/>
  <c r="BR872" i="2"/>
  <c r="BR873" i="2"/>
  <c r="BR874" i="2"/>
  <c r="BR875" i="2"/>
  <c r="BR876" i="2"/>
  <c r="BR877" i="2"/>
  <c r="BR878" i="2"/>
  <c r="BR879" i="2"/>
  <c r="BR880" i="2"/>
  <c r="BR881" i="2"/>
  <c r="BR882" i="2"/>
  <c r="BR883" i="2"/>
  <c r="BR884" i="2"/>
  <c r="BR885" i="2"/>
  <c r="BR886" i="2"/>
  <c r="BR887" i="2"/>
  <c r="BR888" i="2"/>
  <c r="BR889" i="2"/>
  <c r="BR890" i="2"/>
  <c r="BR891" i="2"/>
  <c r="BR892" i="2"/>
  <c r="BR893" i="2"/>
  <c r="BR894" i="2"/>
  <c r="BR895" i="2"/>
  <c r="BR896" i="2"/>
  <c r="BR897" i="2"/>
  <c r="BR898" i="2"/>
  <c r="BR899" i="2"/>
  <c r="BR900" i="2"/>
  <c r="BR901" i="2"/>
  <c r="BR902" i="2"/>
  <c r="BR903" i="2"/>
  <c r="BR904" i="2"/>
  <c r="BR905" i="2"/>
  <c r="BR906" i="2"/>
  <c r="BR907" i="2"/>
  <c r="BR908" i="2"/>
  <c r="BR909" i="2"/>
  <c r="BR910" i="2"/>
  <c r="BR911" i="2"/>
  <c r="BR912" i="2"/>
  <c r="BR913" i="2"/>
  <c r="BR914" i="2"/>
  <c r="BR915" i="2"/>
  <c r="BR916" i="2"/>
  <c r="BR917" i="2"/>
  <c r="BR918" i="2"/>
  <c r="BR919" i="2"/>
  <c r="BR920" i="2"/>
  <c r="BR921" i="2"/>
  <c r="BR922" i="2"/>
  <c r="BR923" i="2"/>
  <c r="BR924" i="2"/>
  <c r="BR925" i="2"/>
  <c r="BR926" i="2"/>
  <c r="BR927" i="2"/>
  <c r="BR928" i="2"/>
  <c r="BR929" i="2"/>
  <c r="BR930" i="2"/>
  <c r="BR931" i="2"/>
  <c r="BR932" i="2"/>
  <c r="BR933" i="2"/>
  <c r="BR934" i="2"/>
  <c r="BR935" i="2"/>
  <c r="BR936" i="2"/>
  <c r="BR937" i="2"/>
  <c r="BR938" i="2"/>
  <c r="BR939" i="2"/>
  <c r="BR940" i="2"/>
  <c r="BR941" i="2"/>
  <c r="BR942" i="2"/>
  <c r="BR943" i="2"/>
  <c r="BR944" i="2"/>
  <c r="BR945" i="2"/>
  <c r="BR946" i="2"/>
  <c r="BR947" i="2"/>
  <c r="BR948" i="2"/>
  <c r="BR949" i="2"/>
  <c r="BR950" i="2"/>
  <c r="BR951" i="2"/>
  <c r="BR952" i="2"/>
  <c r="BR953" i="2"/>
  <c r="BR954" i="2"/>
  <c r="BR955" i="2"/>
  <c r="BR956" i="2"/>
  <c r="BR957" i="2"/>
  <c r="BR958" i="2"/>
  <c r="BR959" i="2"/>
  <c r="BR960" i="2"/>
  <c r="BR961" i="2"/>
  <c r="BR962" i="2"/>
  <c r="BR963" i="2"/>
  <c r="BR964" i="2"/>
  <c r="BR965" i="2"/>
  <c r="BR966" i="2"/>
  <c r="BR967" i="2"/>
  <c r="BR968" i="2"/>
  <c r="BR969" i="2"/>
  <c r="BR970" i="2"/>
  <c r="BR971" i="2"/>
  <c r="BR972" i="2"/>
  <c r="BR973" i="2"/>
  <c r="BR974" i="2"/>
  <c r="BR975" i="2"/>
  <c r="BR976" i="2"/>
  <c r="BR977" i="2"/>
  <c r="BR978" i="2"/>
  <c r="BR979" i="2"/>
  <c r="BR980" i="2"/>
  <c r="BR981" i="2"/>
  <c r="BR982" i="2"/>
  <c r="BR983" i="2"/>
  <c r="BR984" i="2"/>
  <c r="BR985" i="2"/>
  <c r="BR986" i="2"/>
  <c r="BR987" i="2"/>
  <c r="BR988" i="2"/>
  <c r="BR989" i="2"/>
  <c r="BR990" i="2"/>
  <c r="BR991" i="2"/>
  <c r="BR992" i="2"/>
  <c r="BR993" i="2"/>
  <c r="BR994" i="2"/>
  <c r="BR995" i="2"/>
  <c r="BR996" i="2"/>
  <c r="BR997" i="2"/>
  <c r="BR998" i="2"/>
  <c r="BR999" i="2"/>
  <c r="BR1000" i="2"/>
  <c r="A28" i="2"/>
  <c r="O28" i="2"/>
  <c r="Q28" i="2"/>
  <c r="S28" i="2"/>
  <c r="U28" i="2"/>
  <c r="AA28" i="2"/>
  <c r="AC28" i="2"/>
  <c r="AE28" i="2"/>
  <c r="AI28" i="2"/>
  <c r="AK28" i="2"/>
  <c r="AV28" i="2"/>
  <c r="AX28" i="2"/>
  <c r="AZ28" i="2"/>
  <c r="BB28" i="2"/>
  <c r="BD28" i="2"/>
  <c r="BF28" i="2"/>
  <c r="BH28" i="2"/>
  <c r="BL28" i="2"/>
  <c r="BR28" i="2"/>
  <c r="A27" i="2"/>
  <c r="O27" i="2"/>
  <c r="Q27" i="2"/>
  <c r="S27" i="2"/>
  <c r="U27" i="2"/>
  <c r="AA27" i="2"/>
  <c r="AC27" i="2"/>
  <c r="AE27" i="2"/>
  <c r="AK27" i="2"/>
  <c r="AV27" i="2"/>
  <c r="AX27" i="2"/>
  <c r="AZ27" i="2"/>
  <c r="BB27" i="2"/>
  <c r="BD27" i="2"/>
  <c r="BF27" i="2"/>
  <c r="BH27" i="2"/>
  <c r="BL27" i="2"/>
  <c r="BR27" i="2"/>
  <c r="A26" i="2"/>
  <c r="O26" i="2"/>
  <c r="Q26" i="2"/>
  <c r="S26" i="2"/>
  <c r="U26" i="2"/>
  <c r="AA26" i="2"/>
  <c r="AC26" i="2"/>
  <c r="AE26" i="2"/>
  <c r="AK26" i="2"/>
  <c r="AV26" i="2"/>
  <c r="AX26" i="2"/>
  <c r="AZ26" i="2"/>
  <c r="BB26" i="2"/>
  <c r="BD26" i="2"/>
  <c r="BF26" i="2"/>
  <c r="BH26" i="2"/>
  <c r="BL26" i="2"/>
  <c r="BR26" i="2"/>
  <c r="A25" i="2"/>
  <c r="O25" i="2"/>
  <c r="Q25" i="2"/>
  <c r="S25" i="2"/>
  <c r="U25" i="2"/>
  <c r="AA25" i="2"/>
  <c r="AC25" i="2"/>
  <c r="AE25" i="2"/>
  <c r="AK25" i="2"/>
  <c r="AV25" i="2"/>
  <c r="AX25" i="2"/>
  <c r="AZ25" i="2"/>
  <c r="BB25" i="2"/>
  <c r="BD25" i="2"/>
  <c r="BF25" i="2"/>
  <c r="BH25" i="2"/>
  <c r="BL25" i="2"/>
  <c r="BR25" i="2"/>
  <c r="A24" i="2"/>
  <c r="O24" i="2"/>
  <c r="Q24" i="2"/>
  <c r="S24" i="2"/>
  <c r="U24" i="2"/>
  <c r="AA24" i="2"/>
  <c r="AC24" i="2"/>
  <c r="AE24" i="2"/>
  <c r="AK24" i="2"/>
  <c r="AV24" i="2"/>
  <c r="AX24" i="2"/>
  <c r="AZ24" i="2"/>
  <c r="BB24" i="2"/>
  <c r="BD24" i="2"/>
  <c r="BF24" i="2"/>
  <c r="BH24" i="2"/>
  <c r="BL24" i="2"/>
  <c r="BR24" i="2"/>
  <c r="A23" i="2"/>
  <c r="O23" i="2"/>
  <c r="Q23" i="2"/>
  <c r="S23" i="2"/>
  <c r="U23" i="2"/>
  <c r="AA23" i="2"/>
  <c r="AC23" i="2"/>
  <c r="AE23" i="2"/>
  <c r="AK23" i="2"/>
  <c r="AV23" i="2"/>
  <c r="AX23" i="2"/>
  <c r="AZ23" i="2"/>
  <c r="BB23" i="2"/>
  <c r="BD23" i="2"/>
  <c r="BF23" i="2"/>
  <c r="BH23" i="2"/>
  <c r="BL23" i="2"/>
  <c r="BR23" i="2"/>
  <c r="BL6" i="2"/>
  <c r="BL7" i="2"/>
  <c r="BL8" i="2"/>
  <c r="BL9" i="2"/>
  <c r="BL10" i="2"/>
  <c r="BL11" i="2"/>
  <c r="BL12" i="2"/>
  <c r="BL13" i="2"/>
  <c r="BL14" i="2"/>
  <c r="BL15" i="2"/>
  <c r="BL16" i="2"/>
  <c r="BL17" i="2"/>
  <c r="BL18" i="2"/>
  <c r="BL19" i="2"/>
  <c r="BL20" i="2"/>
  <c r="BL21" i="2"/>
  <c r="BL22" i="2"/>
  <c r="BH6" i="2"/>
  <c r="BH7" i="2"/>
  <c r="BH8" i="2"/>
  <c r="BH9" i="2"/>
  <c r="BH10" i="2"/>
  <c r="BH11" i="2"/>
  <c r="BH12" i="2"/>
  <c r="BH13" i="2"/>
  <c r="BH14" i="2"/>
  <c r="BH15" i="2"/>
  <c r="BH16" i="2"/>
  <c r="BH17" i="2"/>
  <c r="BH18" i="2"/>
  <c r="BH19" i="2"/>
  <c r="BH20" i="2"/>
  <c r="BH21" i="2"/>
  <c r="BH22" i="2"/>
  <c r="BF6" i="2"/>
  <c r="BF7" i="2"/>
  <c r="BF8" i="2"/>
  <c r="BF9" i="2"/>
  <c r="BF10" i="2"/>
  <c r="BF11" i="2"/>
  <c r="BF12" i="2"/>
  <c r="BF13" i="2"/>
  <c r="BF14" i="2"/>
  <c r="BF15" i="2"/>
  <c r="BF16" i="2"/>
  <c r="BF17" i="2"/>
  <c r="BF18" i="2"/>
  <c r="BF19" i="2"/>
  <c r="BF20" i="2"/>
  <c r="BF21" i="2"/>
  <c r="BF22" i="2"/>
  <c r="BD6" i="2"/>
  <c r="BD7" i="2"/>
  <c r="BD8" i="2"/>
  <c r="BD9" i="2"/>
  <c r="BD10" i="2"/>
  <c r="BD11" i="2"/>
  <c r="BD12" i="2"/>
  <c r="BD13" i="2"/>
  <c r="BD14" i="2"/>
  <c r="BD15" i="2"/>
  <c r="BD16" i="2"/>
  <c r="BD17" i="2"/>
  <c r="BD18" i="2"/>
  <c r="BD19" i="2"/>
  <c r="BD20" i="2"/>
  <c r="BD21" i="2"/>
  <c r="BD22" i="2"/>
  <c r="AV6" i="2"/>
  <c r="AV7" i="2"/>
  <c r="AV8" i="2"/>
  <c r="AV9" i="2"/>
  <c r="AV10" i="2"/>
  <c r="AV11" i="2"/>
  <c r="AV12" i="2"/>
  <c r="AV13" i="2"/>
  <c r="AV14" i="2"/>
  <c r="AV15" i="2"/>
  <c r="AV16" i="2"/>
  <c r="AV17" i="2"/>
  <c r="AV18" i="2"/>
  <c r="AV19" i="2"/>
  <c r="AV20" i="2"/>
  <c r="AV21" i="2"/>
  <c r="AV22" i="2"/>
  <c r="AX6" i="2"/>
  <c r="AX7" i="2"/>
  <c r="AX8" i="2"/>
  <c r="AX9" i="2"/>
  <c r="AX10" i="2"/>
  <c r="AX11" i="2"/>
  <c r="AX12" i="2"/>
  <c r="AX13" i="2"/>
  <c r="AX14" i="2"/>
  <c r="AX15" i="2"/>
  <c r="AX16" i="2"/>
  <c r="AX17" i="2"/>
  <c r="AX18" i="2"/>
  <c r="AX19" i="2"/>
  <c r="AX20" i="2"/>
  <c r="AX21" i="2"/>
  <c r="AX22" i="2"/>
  <c r="AZ6" i="2"/>
  <c r="AZ7" i="2"/>
  <c r="AZ8" i="2"/>
  <c r="AZ9" i="2"/>
  <c r="AZ10" i="2"/>
  <c r="AZ11" i="2"/>
  <c r="AZ12" i="2"/>
  <c r="AZ13" i="2"/>
  <c r="AZ14" i="2"/>
  <c r="AZ15" i="2"/>
  <c r="AZ16" i="2"/>
  <c r="AZ17" i="2"/>
  <c r="AZ18" i="2"/>
  <c r="AZ19" i="2"/>
  <c r="AZ20" i="2"/>
  <c r="AZ21" i="2"/>
  <c r="AZ22" i="2"/>
  <c r="BB6" i="2"/>
  <c r="BB7" i="2"/>
  <c r="BB8" i="2"/>
  <c r="BB9" i="2"/>
  <c r="BB10" i="2"/>
  <c r="BB11" i="2"/>
  <c r="BB12" i="2"/>
  <c r="BB13" i="2"/>
  <c r="BB14" i="2"/>
  <c r="BB15" i="2"/>
  <c r="BB16" i="2"/>
  <c r="BB17" i="2"/>
  <c r="BB18" i="2"/>
  <c r="BB19" i="2"/>
  <c r="BB20" i="2"/>
  <c r="BB21" i="2"/>
  <c r="BB22" i="2"/>
  <c r="E14" i="7"/>
  <c r="AK7" i="2"/>
  <c r="AK8" i="2"/>
  <c r="AK9" i="2"/>
  <c r="AK10" i="2"/>
  <c r="AK11" i="2"/>
  <c r="AK12" i="2"/>
  <c r="AK13" i="2"/>
  <c r="AK14" i="2"/>
  <c r="AK15" i="2"/>
  <c r="AK16" i="2"/>
  <c r="AK17" i="2"/>
  <c r="AK18" i="2"/>
  <c r="AK19" i="2"/>
  <c r="AK20" i="2"/>
  <c r="AK21" i="2"/>
  <c r="AK22" i="2"/>
  <c r="Q6" i="2"/>
  <c r="BR6" i="2"/>
  <c r="BR7" i="2"/>
  <c r="BR8" i="2"/>
  <c r="BR9" i="2"/>
  <c r="BR10" i="2"/>
  <c r="BR11" i="2"/>
  <c r="BR12" i="2"/>
  <c r="BR13" i="2"/>
  <c r="BR14" i="2"/>
  <c r="BR15" i="2"/>
  <c r="BR16" i="2"/>
  <c r="BR17" i="2"/>
  <c r="BR18" i="2"/>
  <c r="BR19" i="2"/>
  <c r="BR20" i="2"/>
  <c r="BR21" i="2"/>
  <c r="BR22" i="2"/>
  <c r="E37" i="7"/>
  <c r="E29" i="7"/>
  <c r="E28" i="7"/>
  <c r="AQ492" i="2" s="1"/>
  <c r="AS492" i="2" s="1"/>
  <c r="E22" i="7"/>
  <c r="AM28" i="2" s="1"/>
  <c r="E21" i="7"/>
  <c r="E20" i="7"/>
  <c r="E11" i="7"/>
  <c r="L39" i="10"/>
  <c r="K35" i="10"/>
  <c r="C34" i="10"/>
  <c r="A34" i="10" s="1"/>
  <c r="C33" i="10"/>
  <c r="A33" i="10" s="1"/>
  <c r="C32" i="10"/>
  <c r="A32" i="10" s="1"/>
  <c r="C26" i="10"/>
  <c r="A26" i="10" s="1"/>
  <c r="L25" i="10"/>
  <c r="C25" i="10"/>
  <c r="A25" i="10" s="1"/>
  <c r="C24" i="10"/>
  <c r="A24" i="10" s="1"/>
  <c r="C23" i="10"/>
  <c r="C18" i="10"/>
  <c r="L17" i="10"/>
  <c r="C17" i="10"/>
  <c r="A17" i="10" s="1"/>
  <c r="C16" i="10"/>
  <c r="A16" i="10" s="1"/>
  <c r="C15" i="10"/>
  <c r="A15" i="10" s="1"/>
  <c r="A22" i="2"/>
  <c r="O22" i="2"/>
  <c r="Q22" i="2"/>
  <c r="S22" i="2"/>
  <c r="U22" i="2"/>
  <c r="AA22" i="2"/>
  <c r="AC22" i="2"/>
  <c r="AE22" i="2"/>
  <c r="A21" i="2"/>
  <c r="O21" i="2"/>
  <c r="Q21" i="2"/>
  <c r="S21" i="2"/>
  <c r="U21" i="2"/>
  <c r="AA21" i="2"/>
  <c r="AC21" i="2"/>
  <c r="AE21" i="2"/>
  <c r="A20" i="2"/>
  <c r="O20" i="2"/>
  <c r="Q20" i="2"/>
  <c r="S20" i="2"/>
  <c r="U20" i="2"/>
  <c r="AA20" i="2"/>
  <c r="AC20" i="2"/>
  <c r="AE20" i="2"/>
  <c r="A19" i="2"/>
  <c r="O19" i="2"/>
  <c r="Q19" i="2"/>
  <c r="S19" i="2"/>
  <c r="U19" i="2"/>
  <c r="AA19" i="2"/>
  <c r="AC19" i="2"/>
  <c r="AE19" i="2"/>
  <c r="B47" i="7"/>
  <c r="B46" i="7"/>
  <c r="B45" i="7"/>
  <c r="B44" i="7"/>
  <c r="B43" i="7"/>
  <c r="B42" i="7"/>
  <c r="CG8" i="2"/>
  <c r="CG7" i="2"/>
  <c r="CG6" i="2"/>
  <c r="CG5" i="2"/>
  <c r="CG4" i="2"/>
  <c r="CG3" i="2"/>
  <c r="BL4" i="2"/>
  <c r="BJ4" i="2"/>
  <c r="BH4" i="2"/>
  <c r="BF4" i="2"/>
  <c r="BD4" i="2"/>
  <c r="BB4" i="2"/>
  <c r="AZ4" i="2"/>
  <c r="AX4" i="2"/>
  <c r="AV4" i="2"/>
  <c r="AR4" i="2"/>
  <c r="AS4" i="2" s="1"/>
  <c r="AP4" i="2"/>
  <c r="AQ4" i="2" s="1"/>
  <c r="U6" i="2"/>
  <c r="U7" i="2"/>
  <c r="U8" i="2"/>
  <c r="U9" i="2"/>
  <c r="U10" i="2"/>
  <c r="U11" i="2"/>
  <c r="U12" i="2"/>
  <c r="U13" i="2"/>
  <c r="U14" i="2"/>
  <c r="U15" i="2"/>
  <c r="U16" i="2"/>
  <c r="U17" i="2"/>
  <c r="U18" i="2"/>
  <c r="AC6" i="2"/>
  <c r="AC7" i="2"/>
  <c r="AC8" i="2"/>
  <c r="AC9" i="2"/>
  <c r="AC10" i="2"/>
  <c r="AC11" i="2"/>
  <c r="AC12" i="2"/>
  <c r="AC13" i="2"/>
  <c r="AC14" i="2"/>
  <c r="AC15" i="2"/>
  <c r="AC16" i="2"/>
  <c r="AC17" i="2"/>
  <c r="AC18" i="2"/>
  <c r="AE6" i="2"/>
  <c r="AE7" i="2"/>
  <c r="AE8" i="2"/>
  <c r="AE9" i="2"/>
  <c r="AE10" i="2"/>
  <c r="AE11" i="2"/>
  <c r="AE12" i="2"/>
  <c r="AE13" i="2"/>
  <c r="AE14" i="2"/>
  <c r="AE15" i="2"/>
  <c r="AE16" i="2"/>
  <c r="AE17" i="2"/>
  <c r="AE18" i="2"/>
  <c r="S7" i="2"/>
  <c r="AE4" i="2"/>
  <c r="AC4" i="2"/>
  <c r="AA4" i="2"/>
  <c r="Y4" i="2"/>
  <c r="AI4" i="2"/>
  <c r="O6" i="2"/>
  <c r="O7" i="2"/>
  <c r="W7" i="2" s="1"/>
  <c r="O8" i="2"/>
  <c r="W8" i="2" s="1"/>
  <c r="O9" i="2"/>
  <c r="W9" i="2" s="1"/>
  <c r="O10" i="2"/>
  <c r="W10" i="2" s="1"/>
  <c r="O11" i="2"/>
  <c r="W11" i="2" s="1"/>
  <c r="O12" i="2"/>
  <c r="W12" i="2" s="1"/>
  <c r="O13" i="2"/>
  <c r="W13" i="2" s="1"/>
  <c r="O14" i="2"/>
  <c r="W14" i="2" s="1"/>
  <c r="O15" i="2"/>
  <c r="W15" i="2" s="1"/>
  <c r="O16" i="2"/>
  <c r="W16" i="2" s="1"/>
  <c r="O17" i="2"/>
  <c r="W17" i="2" s="1"/>
  <c r="O18" i="2"/>
  <c r="W18" i="2" s="1"/>
  <c r="AM4" i="2"/>
  <c r="AK4" i="2"/>
  <c r="W4" i="2"/>
  <c r="U4" i="2"/>
  <c r="S4" i="2"/>
  <c r="Q4" i="2"/>
  <c r="A15" i="2"/>
  <c r="A16" i="2"/>
  <c r="A17" i="2"/>
  <c r="A18" i="2"/>
  <c r="Q17" i="2"/>
  <c r="A6" i="2"/>
  <c r="A7" i="2"/>
  <c r="A8" i="2"/>
  <c r="A9" i="2"/>
  <c r="A10" i="2"/>
  <c r="A11" i="2"/>
  <c r="A12" i="2"/>
  <c r="A13" i="2"/>
  <c r="A14" i="2"/>
  <c r="B1" i="2"/>
  <c r="C1" i="2" s="1"/>
  <c r="D1" i="2" s="1"/>
  <c r="E1" i="2" s="1"/>
  <c r="F1" i="2" s="1"/>
  <c r="G1" i="2" s="1"/>
  <c r="H1" i="2" s="1"/>
  <c r="I1" i="2" s="1"/>
  <c r="J1" i="2" s="1"/>
  <c r="K1" i="2" s="1"/>
  <c r="L1" i="2" s="1"/>
  <c r="M1" i="2" s="1"/>
  <c r="N1" i="2" s="1"/>
  <c r="O1" i="2" s="1"/>
  <c r="P1" i="2" s="1"/>
  <c r="Q1" i="2" s="1"/>
  <c r="R1" i="2" s="1"/>
  <c r="S1" i="2" s="1"/>
  <c r="T1" i="2" s="1"/>
  <c r="U1" i="2" s="1"/>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Y28" i="2" l="1"/>
  <c r="AI25" i="2"/>
  <c r="AI29" i="2"/>
  <c r="AI37" i="2"/>
  <c r="AI45" i="2"/>
  <c r="AI53" i="2"/>
  <c r="AI61" i="2"/>
  <c r="AI69" i="2"/>
  <c r="AI77" i="2"/>
  <c r="AI85" i="2"/>
  <c r="AI93" i="2"/>
  <c r="AI101" i="2"/>
  <c r="AI109" i="2"/>
  <c r="AI30" i="2"/>
  <c r="AI38" i="2"/>
  <c r="AI46" i="2"/>
  <c r="AI54" i="2"/>
  <c r="AI62" i="2"/>
  <c r="AI70" i="2"/>
  <c r="AI78" i="2"/>
  <c r="AI86" i="2"/>
  <c r="AI94" i="2"/>
  <c r="AI102" i="2"/>
  <c r="AI110" i="2"/>
  <c r="AI118" i="2"/>
  <c r="AI126" i="2"/>
  <c r="AI32" i="2"/>
  <c r="AI40" i="2"/>
  <c r="AI48" i="2"/>
  <c r="AI56" i="2"/>
  <c r="AI34" i="2"/>
  <c r="AI42" i="2"/>
  <c r="AI50" i="2"/>
  <c r="AI58" i="2"/>
  <c r="AI31" i="2"/>
  <c r="AI47" i="2"/>
  <c r="AI63" i="2"/>
  <c r="AI73" i="2"/>
  <c r="AI83" i="2"/>
  <c r="AI95" i="2"/>
  <c r="AI105" i="2"/>
  <c r="AI115" i="2"/>
  <c r="AI124" i="2"/>
  <c r="AI133" i="2"/>
  <c r="AI141" i="2"/>
  <c r="AI149" i="2"/>
  <c r="AI157" i="2"/>
  <c r="AI165" i="2"/>
  <c r="AI173" i="2"/>
  <c r="AI181" i="2"/>
  <c r="AI189" i="2"/>
  <c r="AI197" i="2"/>
  <c r="AI205" i="2"/>
  <c r="AI213" i="2"/>
  <c r="AI221" i="2"/>
  <c r="AI229" i="2"/>
  <c r="AI237" i="2"/>
  <c r="AI245" i="2"/>
  <c r="AI253" i="2"/>
  <c r="AI261" i="2"/>
  <c r="AI269" i="2"/>
  <c r="AI277" i="2"/>
  <c r="AI285" i="2"/>
  <c r="AI293" i="2"/>
  <c r="AI301" i="2"/>
  <c r="AI309" i="2"/>
  <c r="AI317" i="2"/>
  <c r="AI325" i="2"/>
  <c r="AI333" i="2"/>
  <c r="AI341" i="2"/>
  <c r="AI349" i="2"/>
  <c r="AI357" i="2"/>
  <c r="AI365" i="2"/>
  <c r="AI373" i="2"/>
  <c r="AI381" i="2"/>
  <c r="AI389" i="2"/>
  <c r="AI397" i="2"/>
  <c r="AI405" i="2"/>
  <c r="AI413" i="2"/>
  <c r="AI421" i="2"/>
  <c r="AI429" i="2"/>
  <c r="AI437" i="2"/>
  <c r="AI445" i="2"/>
  <c r="AI453" i="2"/>
  <c r="AI461" i="2"/>
  <c r="AI469" i="2"/>
  <c r="AI477" i="2"/>
  <c r="AI485" i="2"/>
  <c r="AI493" i="2"/>
  <c r="AI501" i="2"/>
  <c r="AI509" i="2"/>
  <c r="AI517" i="2"/>
  <c r="AI525" i="2"/>
  <c r="AI533" i="2"/>
  <c r="AI541" i="2"/>
  <c r="AI549" i="2"/>
  <c r="AI557" i="2"/>
  <c r="AI565" i="2"/>
  <c r="AI573" i="2"/>
  <c r="AI581" i="2"/>
  <c r="AI589" i="2"/>
  <c r="AI597" i="2"/>
  <c r="AI605" i="2"/>
  <c r="AI613" i="2"/>
  <c r="AI621" i="2"/>
  <c r="AI629" i="2"/>
  <c r="AI637" i="2"/>
  <c r="AI645" i="2"/>
  <c r="AI653" i="2"/>
  <c r="AI661" i="2"/>
  <c r="AI669" i="2"/>
  <c r="AI677" i="2"/>
  <c r="AI685" i="2"/>
  <c r="AI693" i="2"/>
  <c r="AI701" i="2"/>
  <c r="AI709" i="2"/>
  <c r="AI33" i="2"/>
  <c r="AI49" i="2"/>
  <c r="AI64" i="2"/>
  <c r="AI74" i="2"/>
  <c r="AI84" i="2"/>
  <c r="AI96" i="2"/>
  <c r="AI106" i="2"/>
  <c r="AI116" i="2"/>
  <c r="AI125" i="2"/>
  <c r="AI134" i="2"/>
  <c r="AI142" i="2"/>
  <c r="AI150" i="2"/>
  <c r="AI158" i="2"/>
  <c r="AI166" i="2"/>
  <c r="AI174" i="2"/>
  <c r="AI182" i="2"/>
  <c r="AI190" i="2"/>
  <c r="AI198" i="2"/>
  <c r="AI206" i="2"/>
  <c r="AI214" i="2"/>
  <c r="AI222" i="2"/>
  <c r="AI230" i="2"/>
  <c r="AI238" i="2"/>
  <c r="AI246" i="2"/>
  <c r="AI254" i="2"/>
  <c r="AI262" i="2"/>
  <c r="AI270" i="2"/>
  <c r="AI278" i="2"/>
  <c r="AI286" i="2"/>
  <c r="AI294" i="2"/>
  <c r="AI302" i="2"/>
  <c r="AI310" i="2"/>
  <c r="AI318" i="2"/>
  <c r="AI326" i="2"/>
  <c r="AI334" i="2"/>
  <c r="AI342" i="2"/>
  <c r="AI350" i="2"/>
  <c r="AI358" i="2"/>
  <c r="AI366" i="2"/>
  <c r="AI374" i="2"/>
  <c r="AI382" i="2"/>
  <c r="AI390" i="2"/>
  <c r="AI398" i="2"/>
  <c r="AI406" i="2"/>
  <c r="AI414" i="2"/>
  <c r="AI422" i="2"/>
  <c r="AI430" i="2"/>
  <c r="AI438" i="2"/>
  <c r="AI446" i="2"/>
  <c r="AI454" i="2"/>
  <c r="AI462" i="2"/>
  <c r="AI470" i="2"/>
  <c r="AI478" i="2"/>
  <c r="AI486" i="2"/>
  <c r="AI494" i="2"/>
  <c r="AI502" i="2"/>
  <c r="AI510" i="2"/>
  <c r="AI518" i="2"/>
  <c r="AI526" i="2"/>
  <c r="AI534" i="2"/>
  <c r="AI542" i="2"/>
  <c r="AI550" i="2"/>
  <c r="AI558" i="2"/>
  <c r="AI566" i="2"/>
  <c r="AI574" i="2"/>
  <c r="AI582" i="2"/>
  <c r="AI590" i="2"/>
  <c r="AI598" i="2"/>
  <c r="AI606" i="2"/>
  <c r="AI614" i="2"/>
  <c r="AI622" i="2"/>
  <c r="AI630" i="2"/>
  <c r="AI638" i="2"/>
  <c r="AI646" i="2"/>
  <c r="AI654" i="2"/>
  <c r="AI662" i="2"/>
  <c r="AI670" i="2"/>
  <c r="AI678" i="2"/>
  <c r="AI686" i="2"/>
  <c r="AI694" i="2"/>
  <c r="AI702" i="2"/>
  <c r="AI710" i="2"/>
  <c r="AI718" i="2"/>
  <c r="AI726" i="2"/>
  <c r="AI734" i="2"/>
  <c r="AI742" i="2"/>
  <c r="AI36" i="2"/>
  <c r="AI52" i="2"/>
  <c r="AI66" i="2"/>
  <c r="AI76" i="2"/>
  <c r="AI88" i="2"/>
  <c r="AI98" i="2"/>
  <c r="AI108" i="2"/>
  <c r="AI119" i="2"/>
  <c r="AI128" i="2"/>
  <c r="AI136" i="2"/>
  <c r="AI144" i="2"/>
  <c r="AI152" i="2"/>
  <c r="AI160" i="2"/>
  <c r="AI168" i="2"/>
  <c r="AI176" i="2"/>
  <c r="AI184" i="2"/>
  <c r="AI192" i="2"/>
  <c r="AI200" i="2"/>
  <c r="AI208" i="2"/>
  <c r="AI216" i="2"/>
  <c r="AI224" i="2"/>
  <c r="AI232" i="2"/>
  <c r="AI240" i="2"/>
  <c r="AI248" i="2"/>
  <c r="AI256" i="2"/>
  <c r="AI264" i="2"/>
  <c r="AI272" i="2"/>
  <c r="AI280" i="2"/>
  <c r="AI288" i="2"/>
  <c r="AI296" i="2"/>
  <c r="AI304" i="2"/>
  <c r="AI312" i="2"/>
  <c r="AI320" i="2"/>
  <c r="AI328" i="2"/>
  <c r="AI336" i="2"/>
  <c r="AI344" i="2"/>
  <c r="AI352" i="2"/>
  <c r="AI360" i="2"/>
  <c r="AI368" i="2"/>
  <c r="AI376" i="2"/>
  <c r="AI384" i="2"/>
  <c r="AI392" i="2"/>
  <c r="AI400" i="2"/>
  <c r="AI408" i="2"/>
  <c r="AI416" i="2"/>
  <c r="AI424" i="2"/>
  <c r="AI432" i="2"/>
  <c r="AI440" i="2"/>
  <c r="AI448" i="2"/>
  <c r="AI456" i="2"/>
  <c r="AI464" i="2"/>
  <c r="AI472" i="2"/>
  <c r="AI480" i="2"/>
  <c r="AI488" i="2"/>
  <c r="AI496" i="2"/>
  <c r="AI504" i="2"/>
  <c r="AI512" i="2"/>
  <c r="AI520" i="2"/>
  <c r="AI528" i="2"/>
  <c r="AI536" i="2"/>
  <c r="AI544" i="2"/>
  <c r="AI552" i="2"/>
  <c r="AI560" i="2"/>
  <c r="AI568" i="2"/>
  <c r="AI576" i="2"/>
  <c r="AI584" i="2"/>
  <c r="AI592" i="2"/>
  <c r="AI600" i="2"/>
  <c r="AI608" i="2"/>
  <c r="AI616" i="2"/>
  <c r="AI624" i="2"/>
  <c r="AI632" i="2"/>
  <c r="AI640" i="2"/>
  <c r="AI648" i="2"/>
  <c r="AI656" i="2"/>
  <c r="AI664" i="2"/>
  <c r="AI672" i="2"/>
  <c r="AI680" i="2"/>
  <c r="AI688" i="2"/>
  <c r="AI696" i="2"/>
  <c r="AI704" i="2"/>
  <c r="AI712" i="2"/>
  <c r="AI720" i="2"/>
  <c r="AI728" i="2"/>
  <c r="AI736" i="2"/>
  <c r="AI744" i="2"/>
  <c r="AI41" i="2"/>
  <c r="AI57" i="2"/>
  <c r="AI68" i="2"/>
  <c r="AI80" i="2"/>
  <c r="AI90" i="2"/>
  <c r="AI100" i="2"/>
  <c r="AI112" i="2"/>
  <c r="AI121" i="2"/>
  <c r="AI130" i="2"/>
  <c r="AI138" i="2"/>
  <c r="AI146" i="2"/>
  <c r="AI154" i="2"/>
  <c r="AI162" i="2"/>
  <c r="AI170" i="2"/>
  <c r="AI178" i="2"/>
  <c r="AI186" i="2"/>
  <c r="AI194" i="2"/>
  <c r="AI202" i="2"/>
  <c r="AI210" i="2"/>
  <c r="AI218" i="2"/>
  <c r="AI226" i="2"/>
  <c r="AI234" i="2"/>
  <c r="AI242" i="2"/>
  <c r="AI250" i="2"/>
  <c r="AI258" i="2"/>
  <c r="AI266" i="2"/>
  <c r="AI274" i="2"/>
  <c r="AI282" i="2"/>
  <c r="AI290" i="2"/>
  <c r="AI298" i="2"/>
  <c r="AI306" i="2"/>
  <c r="AI314" i="2"/>
  <c r="AI322" i="2"/>
  <c r="AI330" i="2"/>
  <c r="AI338" i="2"/>
  <c r="AI346" i="2"/>
  <c r="AI354" i="2"/>
  <c r="AI362" i="2"/>
  <c r="AI370" i="2"/>
  <c r="AI378" i="2"/>
  <c r="AI386" i="2"/>
  <c r="AI394" i="2"/>
  <c r="AI402" i="2"/>
  <c r="AI410" i="2"/>
  <c r="AI418" i="2"/>
  <c r="AI426" i="2"/>
  <c r="AI434" i="2"/>
  <c r="AI442" i="2"/>
  <c r="AI450" i="2"/>
  <c r="AI458" i="2"/>
  <c r="AI466" i="2"/>
  <c r="AI474" i="2"/>
  <c r="AI482" i="2"/>
  <c r="AI490" i="2"/>
  <c r="AI498" i="2"/>
  <c r="AI506" i="2"/>
  <c r="AI514" i="2"/>
  <c r="AI522" i="2"/>
  <c r="AI530" i="2"/>
  <c r="AI538" i="2"/>
  <c r="AI546" i="2"/>
  <c r="AI554" i="2"/>
  <c r="AI562" i="2"/>
  <c r="AI570" i="2"/>
  <c r="AI578" i="2"/>
  <c r="AI586" i="2"/>
  <c r="AI594" i="2"/>
  <c r="AI602" i="2"/>
  <c r="AI610" i="2"/>
  <c r="AI618" i="2"/>
  <c r="AI626" i="2"/>
  <c r="AI634" i="2"/>
  <c r="AI642" i="2"/>
  <c r="AI650" i="2"/>
  <c r="AI658" i="2"/>
  <c r="AI666" i="2"/>
  <c r="AI674" i="2"/>
  <c r="AI682" i="2"/>
  <c r="AI690" i="2"/>
  <c r="AI698" i="2"/>
  <c r="AI44" i="2"/>
  <c r="AI60" i="2"/>
  <c r="AI72" i="2"/>
  <c r="AI82" i="2"/>
  <c r="AI92" i="2"/>
  <c r="AI104" i="2"/>
  <c r="AI114" i="2"/>
  <c r="AI123" i="2"/>
  <c r="AI132" i="2"/>
  <c r="AI140" i="2"/>
  <c r="AI148" i="2"/>
  <c r="AI156" i="2"/>
  <c r="AI164" i="2"/>
  <c r="AI172" i="2"/>
  <c r="AI180" i="2"/>
  <c r="AI188" i="2"/>
  <c r="AI196" i="2"/>
  <c r="AI204" i="2"/>
  <c r="AI212" i="2"/>
  <c r="AI220" i="2"/>
  <c r="AI228" i="2"/>
  <c r="AI236" i="2"/>
  <c r="AI244" i="2"/>
  <c r="AI252" i="2"/>
  <c r="AI260" i="2"/>
  <c r="AI268" i="2"/>
  <c r="AI276" i="2"/>
  <c r="AI284" i="2"/>
  <c r="AI292" i="2"/>
  <c r="AI300" i="2"/>
  <c r="AI308" i="2"/>
  <c r="AI316" i="2"/>
  <c r="AI324" i="2"/>
  <c r="AI332" i="2"/>
  <c r="AI340" i="2"/>
  <c r="AI348" i="2"/>
  <c r="AI356" i="2"/>
  <c r="AI364" i="2"/>
  <c r="AI372" i="2"/>
  <c r="AI380" i="2"/>
  <c r="AI388" i="2"/>
  <c r="AI396" i="2"/>
  <c r="AI404" i="2"/>
  <c r="AI412" i="2"/>
  <c r="AI420" i="2"/>
  <c r="AI428" i="2"/>
  <c r="AI436" i="2"/>
  <c r="AI444" i="2"/>
  <c r="AI452" i="2"/>
  <c r="AI460" i="2"/>
  <c r="AI468" i="2"/>
  <c r="AI476" i="2"/>
  <c r="AI484" i="2"/>
  <c r="AI492" i="2"/>
  <c r="AI500" i="2"/>
  <c r="AI508" i="2"/>
  <c r="AI516" i="2"/>
  <c r="AI524" i="2"/>
  <c r="AI532" i="2"/>
  <c r="AI540" i="2"/>
  <c r="AI548" i="2"/>
  <c r="AI556" i="2"/>
  <c r="AI564" i="2"/>
  <c r="AI572" i="2"/>
  <c r="AI580" i="2"/>
  <c r="AI588" i="2"/>
  <c r="AI596" i="2"/>
  <c r="AI604" i="2"/>
  <c r="AI612" i="2"/>
  <c r="AI620" i="2"/>
  <c r="AI628" i="2"/>
  <c r="AI636" i="2"/>
  <c r="AI39" i="2"/>
  <c r="AI75" i="2"/>
  <c r="AI103" i="2"/>
  <c r="AI129" i="2"/>
  <c r="AI151" i="2"/>
  <c r="AI171" i="2"/>
  <c r="AI193" i="2"/>
  <c r="AI215" i="2"/>
  <c r="AI235" i="2"/>
  <c r="AI257" i="2"/>
  <c r="AI279" i="2"/>
  <c r="AI299" i="2"/>
  <c r="AI321" i="2"/>
  <c r="AI343" i="2"/>
  <c r="AI363" i="2"/>
  <c r="AI385" i="2"/>
  <c r="AI407" i="2"/>
  <c r="AI427" i="2"/>
  <c r="AI449" i="2"/>
  <c r="AI471" i="2"/>
  <c r="AI491" i="2"/>
  <c r="AI513" i="2"/>
  <c r="AI535" i="2"/>
  <c r="AI555" i="2"/>
  <c r="AI577" i="2"/>
  <c r="AI599" i="2"/>
  <c r="AI619" i="2"/>
  <c r="AI641" i="2"/>
  <c r="AI657" i="2"/>
  <c r="AI673" i="2"/>
  <c r="AI689" i="2"/>
  <c r="AI705" i="2"/>
  <c r="AI716" i="2"/>
  <c r="AI727" i="2"/>
  <c r="AI738" i="2"/>
  <c r="AI748" i="2"/>
  <c r="AI756" i="2"/>
  <c r="AI764" i="2"/>
  <c r="AI772" i="2"/>
  <c r="AI780" i="2"/>
  <c r="AI788" i="2"/>
  <c r="AI796" i="2"/>
  <c r="AI804" i="2"/>
  <c r="AI812" i="2"/>
  <c r="AI820" i="2"/>
  <c r="AI828" i="2"/>
  <c r="AI836" i="2"/>
  <c r="AI844" i="2"/>
  <c r="AI852" i="2"/>
  <c r="AI860" i="2"/>
  <c r="AI868" i="2"/>
  <c r="AI876" i="2"/>
  <c r="AI884" i="2"/>
  <c r="AI892" i="2"/>
  <c r="AI900" i="2"/>
  <c r="AI908" i="2"/>
  <c r="AI916" i="2"/>
  <c r="AI924" i="2"/>
  <c r="AI932" i="2"/>
  <c r="AI940" i="2"/>
  <c r="AI948" i="2"/>
  <c r="AI956" i="2"/>
  <c r="AI964" i="2"/>
  <c r="AI972" i="2"/>
  <c r="AI980" i="2"/>
  <c r="AI988" i="2"/>
  <c r="AI996" i="2"/>
  <c r="AI43" i="2"/>
  <c r="AI79" i="2"/>
  <c r="AI107" i="2"/>
  <c r="AI131" i="2"/>
  <c r="AI153" i="2"/>
  <c r="AI175" i="2"/>
  <c r="AI195" i="2"/>
  <c r="AI217" i="2"/>
  <c r="AI239" i="2"/>
  <c r="AI259" i="2"/>
  <c r="AI281" i="2"/>
  <c r="AI303" i="2"/>
  <c r="AI323" i="2"/>
  <c r="AI345" i="2"/>
  <c r="AI367" i="2"/>
  <c r="AI387" i="2"/>
  <c r="AI409" i="2"/>
  <c r="AI431" i="2"/>
  <c r="AI451" i="2"/>
  <c r="AI473" i="2"/>
  <c r="AI495" i="2"/>
  <c r="AI515" i="2"/>
  <c r="AI537" i="2"/>
  <c r="AI559" i="2"/>
  <c r="AI579" i="2"/>
  <c r="AI601" i="2"/>
  <c r="AI623" i="2"/>
  <c r="AI643" i="2"/>
  <c r="AI659" i="2"/>
  <c r="AI675" i="2"/>
  <c r="AI691" i="2"/>
  <c r="AI706" i="2"/>
  <c r="AI717" i="2"/>
  <c r="AI729" i="2"/>
  <c r="AI739" i="2"/>
  <c r="AI749" i="2"/>
  <c r="AI757" i="2"/>
  <c r="AI765" i="2"/>
  <c r="AI773" i="2"/>
  <c r="AI781" i="2"/>
  <c r="AI789" i="2"/>
  <c r="AI797" i="2"/>
  <c r="AI805" i="2"/>
  <c r="AI813" i="2"/>
  <c r="AI821" i="2"/>
  <c r="AI829" i="2"/>
  <c r="AI837" i="2"/>
  <c r="AI845" i="2"/>
  <c r="AI853" i="2"/>
  <c r="AI861" i="2"/>
  <c r="AI869" i="2"/>
  <c r="AI877" i="2"/>
  <c r="AI885" i="2"/>
  <c r="AI893" i="2"/>
  <c r="AI901" i="2"/>
  <c r="AI909" i="2"/>
  <c r="AI917" i="2"/>
  <c r="AI925" i="2"/>
  <c r="AI933" i="2"/>
  <c r="AI941" i="2"/>
  <c r="AI949" i="2"/>
  <c r="AI957" i="2"/>
  <c r="AI965" i="2"/>
  <c r="AI973" i="2"/>
  <c r="AI981" i="2"/>
  <c r="AI989" i="2"/>
  <c r="AI997" i="2"/>
  <c r="AI55" i="2"/>
  <c r="AI87" i="2"/>
  <c r="AI113" i="2"/>
  <c r="AI137" i="2"/>
  <c r="AI159" i="2"/>
  <c r="AI179" i="2"/>
  <c r="AI201" i="2"/>
  <c r="AI223" i="2"/>
  <c r="AI243" i="2"/>
  <c r="AI265" i="2"/>
  <c r="AI287" i="2"/>
  <c r="AI307" i="2"/>
  <c r="AI329" i="2"/>
  <c r="AI351" i="2"/>
  <c r="AI371" i="2"/>
  <c r="AI393" i="2"/>
  <c r="AI415" i="2"/>
  <c r="AI435" i="2"/>
  <c r="AI457" i="2"/>
  <c r="AI479" i="2"/>
  <c r="AI499" i="2"/>
  <c r="AI521" i="2"/>
  <c r="AI543" i="2"/>
  <c r="AI563" i="2"/>
  <c r="AI585" i="2"/>
  <c r="AI607" i="2"/>
  <c r="AI627" i="2"/>
  <c r="AI647" i="2"/>
  <c r="AI663" i="2"/>
  <c r="AI679" i="2"/>
  <c r="AI695" i="2"/>
  <c r="AI708" i="2"/>
  <c r="AI721" i="2"/>
  <c r="AI731" i="2"/>
  <c r="AI741" i="2"/>
  <c r="AI751" i="2"/>
  <c r="AI759" i="2"/>
  <c r="AI767" i="2"/>
  <c r="AI775" i="2"/>
  <c r="AI783" i="2"/>
  <c r="AI791" i="2"/>
  <c r="AI799" i="2"/>
  <c r="AI807" i="2"/>
  <c r="AI815" i="2"/>
  <c r="AI823" i="2"/>
  <c r="AI831" i="2"/>
  <c r="AI839" i="2"/>
  <c r="AI847" i="2"/>
  <c r="AI855" i="2"/>
  <c r="AI863" i="2"/>
  <c r="AI871" i="2"/>
  <c r="AI879" i="2"/>
  <c r="AI887" i="2"/>
  <c r="AI895" i="2"/>
  <c r="AI903" i="2"/>
  <c r="AI911" i="2"/>
  <c r="AI919" i="2"/>
  <c r="AI927" i="2"/>
  <c r="AI935" i="2"/>
  <c r="AI943" i="2"/>
  <c r="AI951" i="2"/>
  <c r="AI959" i="2"/>
  <c r="AI967" i="2"/>
  <c r="AI975" i="2"/>
  <c r="AI983" i="2"/>
  <c r="AI991" i="2"/>
  <c r="AI999" i="2"/>
  <c r="AI65" i="2"/>
  <c r="AI91" i="2"/>
  <c r="AI120" i="2"/>
  <c r="AI143" i="2"/>
  <c r="AI163" i="2"/>
  <c r="AI185" i="2"/>
  <c r="AI207" i="2"/>
  <c r="AI227" i="2"/>
  <c r="AI249" i="2"/>
  <c r="AI271" i="2"/>
  <c r="AI291" i="2"/>
  <c r="AI313" i="2"/>
  <c r="AI335" i="2"/>
  <c r="AI355" i="2"/>
  <c r="AI377" i="2"/>
  <c r="AI399" i="2"/>
  <c r="AI419" i="2"/>
  <c r="AI441" i="2"/>
  <c r="AI463" i="2"/>
  <c r="AI483" i="2"/>
  <c r="AI505" i="2"/>
  <c r="AI527" i="2"/>
  <c r="AI547" i="2"/>
  <c r="AI569" i="2"/>
  <c r="AI591" i="2"/>
  <c r="AI611" i="2"/>
  <c r="AI633" i="2"/>
  <c r="AI651" i="2"/>
  <c r="AI667" i="2"/>
  <c r="AI683" i="2"/>
  <c r="AI699" i="2"/>
  <c r="AI713" i="2"/>
  <c r="AI723" i="2"/>
  <c r="AI733" i="2"/>
  <c r="AI745" i="2"/>
  <c r="AI753" i="2"/>
  <c r="AI761" i="2"/>
  <c r="AI769" i="2"/>
  <c r="AI777" i="2"/>
  <c r="AI785" i="2"/>
  <c r="AI793" i="2"/>
  <c r="AI801" i="2"/>
  <c r="AI809" i="2"/>
  <c r="AI817" i="2"/>
  <c r="AI825" i="2"/>
  <c r="AI833" i="2"/>
  <c r="AI841" i="2"/>
  <c r="AI849" i="2"/>
  <c r="AI857" i="2"/>
  <c r="AI865" i="2"/>
  <c r="AI873" i="2"/>
  <c r="AI881" i="2"/>
  <c r="AI889" i="2"/>
  <c r="AI897" i="2"/>
  <c r="AI905" i="2"/>
  <c r="AI913" i="2"/>
  <c r="AI921" i="2"/>
  <c r="AI929" i="2"/>
  <c r="AI937" i="2"/>
  <c r="AI945" i="2"/>
  <c r="AI953" i="2"/>
  <c r="AI961" i="2"/>
  <c r="AI969" i="2"/>
  <c r="AI977" i="2"/>
  <c r="AI985" i="2"/>
  <c r="AI993" i="2"/>
  <c r="AI67" i="2"/>
  <c r="AI97" i="2"/>
  <c r="AI122" i="2"/>
  <c r="AI145" i="2"/>
  <c r="AI167" i="2"/>
  <c r="AI187" i="2"/>
  <c r="AI209" i="2"/>
  <c r="AI231" i="2"/>
  <c r="AI251" i="2"/>
  <c r="AI273" i="2"/>
  <c r="AI295" i="2"/>
  <c r="AI315" i="2"/>
  <c r="AI337" i="2"/>
  <c r="AI359" i="2"/>
  <c r="AI379" i="2"/>
  <c r="AI401" i="2"/>
  <c r="AI423" i="2"/>
  <c r="AI443" i="2"/>
  <c r="AI465" i="2"/>
  <c r="AI487" i="2"/>
  <c r="AI507" i="2"/>
  <c r="AI529" i="2"/>
  <c r="AI551" i="2"/>
  <c r="AI571" i="2"/>
  <c r="AI593" i="2"/>
  <c r="AI615" i="2"/>
  <c r="AI635" i="2"/>
  <c r="AI652" i="2"/>
  <c r="AI668" i="2"/>
  <c r="AI684" i="2"/>
  <c r="AI700" i="2"/>
  <c r="AI714" i="2"/>
  <c r="AI724" i="2"/>
  <c r="AI735" i="2"/>
  <c r="AI746" i="2"/>
  <c r="AI754" i="2"/>
  <c r="AI762" i="2"/>
  <c r="AI770" i="2"/>
  <c r="AI778" i="2"/>
  <c r="AI786" i="2"/>
  <c r="AI794" i="2"/>
  <c r="AI802" i="2"/>
  <c r="AI810" i="2"/>
  <c r="AI818" i="2"/>
  <c r="AI826" i="2"/>
  <c r="AI834" i="2"/>
  <c r="AI842" i="2"/>
  <c r="AI850" i="2"/>
  <c r="AI858" i="2"/>
  <c r="AI866" i="2"/>
  <c r="AI874" i="2"/>
  <c r="AI882" i="2"/>
  <c r="AI890" i="2"/>
  <c r="AI35" i="2"/>
  <c r="AI71" i="2"/>
  <c r="AI99" i="2"/>
  <c r="AI127" i="2"/>
  <c r="AI147" i="2"/>
  <c r="AI169" i="2"/>
  <c r="AI191" i="2"/>
  <c r="AI211" i="2"/>
  <c r="AI233" i="2"/>
  <c r="AI255" i="2"/>
  <c r="AI275" i="2"/>
  <c r="AI297" i="2"/>
  <c r="AI319" i="2"/>
  <c r="AI339" i="2"/>
  <c r="AI361" i="2"/>
  <c r="AI383" i="2"/>
  <c r="AI403" i="2"/>
  <c r="AI425" i="2"/>
  <c r="AI447" i="2"/>
  <c r="AI467" i="2"/>
  <c r="AI489" i="2"/>
  <c r="AI511" i="2"/>
  <c r="AI531" i="2"/>
  <c r="AI553" i="2"/>
  <c r="AI575" i="2"/>
  <c r="AI595" i="2"/>
  <c r="AI617" i="2"/>
  <c r="AI639" i="2"/>
  <c r="AI655" i="2"/>
  <c r="AI671" i="2"/>
  <c r="AI687" i="2"/>
  <c r="AI703" i="2"/>
  <c r="AI715" i="2"/>
  <c r="AI725" i="2"/>
  <c r="AI737" i="2"/>
  <c r="AI747" i="2"/>
  <c r="AI755" i="2"/>
  <c r="AI763" i="2"/>
  <c r="AI771" i="2"/>
  <c r="AI779" i="2"/>
  <c r="AI787" i="2"/>
  <c r="AI795" i="2"/>
  <c r="AI803" i="2"/>
  <c r="AI811" i="2"/>
  <c r="AI819" i="2"/>
  <c r="AI827" i="2"/>
  <c r="AI835" i="2"/>
  <c r="AI843" i="2"/>
  <c r="AI851" i="2"/>
  <c r="AI859" i="2"/>
  <c r="AI867" i="2"/>
  <c r="AI875" i="2"/>
  <c r="AI883" i="2"/>
  <c r="AI891" i="2"/>
  <c r="AI899" i="2"/>
  <c r="AI907" i="2"/>
  <c r="AI915" i="2"/>
  <c r="AI923" i="2"/>
  <c r="AI931" i="2"/>
  <c r="AI939" i="2"/>
  <c r="AI947" i="2"/>
  <c r="AI955" i="2"/>
  <c r="AI963" i="2"/>
  <c r="AI971" i="2"/>
  <c r="AI979" i="2"/>
  <c r="AI987" i="2"/>
  <c r="AI995" i="2"/>
  <c r="AI111" i="2"/>
  <c r="AI199" i="2"/>
  <c r="AI283" i="2"/>
  <c r="AI369" i="2"/>
  <c r="AI455" i="2"/>
  <c r="AI539" i="2"/>
  <c r="AI625" i="2"/>
  <c r="AI692" i="2"/>
  <c r="AI740" i="2"/>
  <c r="AI774" i="2"/>
  <c r="AI806" i="2"/>
  <c r="AI838" i="2"/>
  <c r="AI870" i="2"/>
  <c r="AI898" i="2"/>
  <c r="AI920" i="2"/>
  <c r="AI942" i="2"/>
  <c r="AI962" i="2"/>
  <c r="AI984" i="2"/>
  <c r="AI117" i="2"/>
  <c r="AI203" i="2"/>
  <c r="AI289" i="2"/>
  <c r="AI375" i="2"/>
  <c r="AI459" i="2"/>
  <c r="AI545" i="2"/>
  <c r="AI631" i="2"/>
  <c r="AI697" i="2"/>
  <c r="AI743" i="2"/>
  <c r="AI776" i="2"/>
  <c r="AI808" i="2"/>
  <c r="AI840" i="2"/>
  <c r="AI872" i="2"/>
  <c r="AI902" i="2"/>
  <c r="AI922" i="2"/>
  <c r="AI944" i="2"/>
  <c r="AI966" i="2"/>
  <c r="AI986" i="2"/>
  <c r="AI139" i="2"/>
  <c r="AI225" i="2"/>
  <c r="AI311" i="2"/>
  <c r="AI395" i="2"/>
  <c r="AI481" i="2"/>
  <c r="AI567" i="2"/>
  <c r="AI649" i="2"/>
  <c r="AI711" i="2"/>
  <c r="AI752" i="2"/>
  <c r="AI784" i="2"/>
  <c r="AI816" i="2"/>
  <c r="AI848" i="2"/>
  <c r="AI880" i="2"/>
  <c r="AI906" i="2"/>
  <c r="AI928" i="2"/>
  <c r="AI950" i="2"/>
  <c r="AI970" i="2"/>
  <c r="AI992" i="2"/>
  <c r="AI51" i="2"/>
  <c r="AI155" i="2"/>
  <c r="AI241" i="2"/>
  <c r="AI327" i="2"/>
  <c r="AI411" i="2"/>
  <c r="AI497" i="2"/>
  <c r="AI583" i="2"/>
  <c r="AI660" i="2"/>
  <c r="AI719" i="2"/>
  <c r="AI758" i="2"/>
  <c r="AI790" i="2"/>
  <c r="AI822" i="2"/>
  <c r="AI854" i="2"/>
  <c r="AI886" i="2"/>
  <c r="AI910" i="2"/>
  <c r="AI930" i="2"/>
  <c r="AI952" i="2"/>
  <c r="AI974" i="2"/>
  <c r="AI994" i="2"/>
  <c r="AI59" i="2"/>
  <c r="AI161" i="2"/>
  <c r="AI247" i="2"/>
  <c r="AI331" i="2"/>
  <c r="AI417" i="2"/>
  <c r="AI503" i="2"/>
  <c r="AI587" i="2"/>
  <c r="AI665" i="2"/>
  <c r="AI722" i="2"/>
  <c r="AI760" i="2"/>
  <c r="AI792" i="2"/>
  <c r="AI824" i="2"/>
  <c r="AI856" i="2"/>
  <c r="AI888" i="2"/>
  <c r="AI912" i="2"/>
  <c r="AI934" i="2"/>
  <c r="AI954" i="2"/>
  <c r="AI976" i="2"/>
  <c r="AI998" i="2"/>
  <c r="AI81" i="2"/>
  <c r="AI177" i="2"/>
  <c r="AI263" i="2"/>
  <c r="AI347" i="2"/>
  <c r="AI433" i="2"/>
  <c r="AI519" i="2"/>
  <c r="AI603" i="2"/>
  <c r="AI676" i="2"/>
  <c r="AI730" i="2"/>
  <c r="AI766" i="2"/>
  <c r="AI798" i="2"/>
  <c r="AI830" i="2"/>
  <c r="AI862" i="2"/>
  <c r="AI894" i="2"/>
  <c r="AI914" i="2"/>
  <c r="AI936" i="2"/>
  <c r="AI958" i="2"/>
  <c r="AI978" i="2"/>
  <c r="AI1000" i="2"/>
  <c r="AI89" i="2"/>
  <c r="AI183" i="2"/>
  <c r="AI267" i="2"/>
  <c r="AI353" i="2"/>
  <c r="AI439" i="2"/>
  <c r="AI523" i="2"/>
  <c r="AI609" i="2"/>
  <c r="AI681" i="2"/>
  <c r="AI732" i="2"/>
  <c r="AI768" i="2"/>
  <c r="AI800" i="2"/>
  <c r="AI832" i="2"/>
  <c r="AI707" i="2"/>
  <c r="AI904" i="2"/>
  <c r="AI990" i="2"/>
  <c r="AI135" i="2"/>
  <c r="AI750" i="2"/>
  <c r="AI918" i="2"/>
  <c r="AI219" i="2"/>
  <c r="AI782" i="2"/>
  <c r="AI926" i="2"/>
  <c r="AI305" i="2"/>
  <c r="AI814" i="2"/>
  <c r="AI938" i="2"/>
  <c r="AI391" i="2"/>
  <c r="AI846" i="2"/>
  <c r="AI946" i="2"/>
  <c r="AI475" i="2"/>
  <c r="AI864" i="2"/>
  <c r="AI960" i="2"/>
  <c r="AI561" i="2"/>
  <c r="AI878" i="2"/>
  <c r="AI968" i="2"/>
  <c r="AI644" i="2"/>
  <c r="AI896" i="2"/>
  <c r="AI982" i="2"/>
  <c r="AI27" i="2"/>
  <c r="Y35" i="2"/>
  <c r="Y43" i="2"/>
  <c r="Y51" i="2"/>
  <c r="Y59" i="2"/>
  <c r="Y67" i="2"/>
  <c r="Y75" i="2"/>
  <c r="Y83" i="2"/>
  <c r="Y91" i="2"/>
  <c r="Y99" i="2"/>
  <c r="Y107" i="2"/>
  <c r="Y115" i="2"/>
  <c r="Y123" i="2"/>
  <c r="Y131" i="2"/>
  <c r="Y139" i="2"/>
  <c r="Y147" i="2"/>
  <c r="Y155" i="2"/>
  <c r="Y163" i="2"/>
  <c r="Y171" i="2"/>
  <c r="Y179" i="2"/>
  <c r="Y187" i="2"/>
  <c r="Y195" i="2"/>
  <c r="Y203" i="2"/>
  <c r="Y211" i="2"/>
  <c r="Y219" i="2"/>
  <c r="Y227" i="2"/>
  <c r="Y235" i="2"/>
  <c r="Y243" i="2"/>
  <c r="Y251" i="2"/>
  <c r="Y259" i="2"/>
  <c r="Y267" i="2"/>
  <c r="Y275" i="2"/>
  <c r="Y283" i="2"/>
  <c r="Y291" i="2"/>
  <c r="Y299" i="2"/>
  <c r="Y307" i="2"/>
  <c r="Y315" i="2"/>
  <c r="Y323" i="2"/>
  <c r="Y331" i="2"/>
  <c r="Y339" i="2"/>
  <c r="Y30" i="2"/>
  <c r="Y38" i="2"/>
  <c r="Y46" i="2"/>
  <c r="Y54" i="2"/>
  <c r="Y62" i="2"/>
  <c r="Y70" i="2"/>
  <c r="Y78" i="2"/>
  <c r="Y86" i="2"/>
  <c r="Y94" i="2"/>
  <c r="Y102" i="2"/>
  <c r="Y110" i="2"/>
  <c r="Y118" i="2"/>
  <c r="Y126" i="2"/>
  <c r="Y134" i="2"/>
  <c r="Y142" i="2"/>
  <c r="Y150" i="2"/>
  <c r="Y158" i="2"/>
  <c r="Y166" i="2"/>
  <c r="Y174" i="2"/>
  <c r="Y182" i="2"/>
  <c r="Y190" i="2"/>
  <c r="Y198" i="2"/>
  <c r="Y206" i="2"/>
  <c r="Y214" i="2"/>
  <c r="Y222" i="2"/>
  <c r="Y230" i="2"/>
  <c r="Y238" i="2"/>
  <c r="Y246" i="2"/>
  <c r="Y254" i="2"/>
  <c r="Y262" i="2"/>
  <c r="Y270" i="2"/>
  <c r="Y278" i="2"/>
  <c r="Y286" i="2"/>
  <c r="Y294" i="2"/>
  <c r="Y302" i="2"/>
  <c r="Y310" i="2"/>
  <c r="Y318" i="2"/>
  <c r="Y326" i="2"/>
  <c r="Y334" i="2"/>
  <c r="Y33" i="2"/>
  <c r="Y44" i="2"/>
  <c r="Y55" i="2"/>
  <c r="Y65" i="2"/>
  <c r="Y76" i="2"/>
  <c r="Y87" i="2"/>
  <c r="Y97" i="2"/>
  <c r="Y108" i="2"/>
  <c r="Y119" i="2"/>
  <c r="Y129" i="2"/>
  <c r="Y140" i="2"/>
  <c r="Y151" i="2"/>
  <c r="Y161" i="2"/>
  <c r="Y172" i="2"/>
  <c r="Y183" i="2"/>
  <c r="Y193" i="2"/>
  <c r="Y204" i="2"/>
  <c r="Y215" i="2"/>
  <c r="Y225" i="2"/>
  <c r="Y236" i="2"/>
  <c r="Y247" i="2"/>
  <c r="Y257" i="2"/>
  <c r="Y268" i="2"/>
  <c r="Y279" i="2"/>
  <c r="Y289" i="2"/>
  <c r="Y300" i="2"/>
  <c r="Y311" i="2"/>
  <c r="Y321" i="2"/>
  <c r="Y332" i="2"/>
  <c r="Y342" i="2"/>
  <c r="Y350" i="2"/>
  <c r="Y358" i="2"/>
  <c r="Y366" i="2"/>
  <c r="Y374" i="2"/>
  <c r="Y382" i="2"/>
  <c r="Y34" i="2"/>
  <c r="Y45" i="2"/>
  <c r="Y56" i="2"/>
  <c r="Y66" i="2"/>
  <c r="Y77" i="2"/>
  <c r="Y88" i="2"/>
  <c r="Y98" i="2"/>
  <c r="Y109" i="2"/>
  <c r="Y120" i="2"/>
  <c r="Y130" i="2"/>
  <c r="Y141" i="2"/>
  <c r="Y152" i="2"/>
  <c r="Y162" i="2"/>
  <c r="Y173" i="2"/>
  <c r="Y184" i="2"/>
  <c r="Y194" i="2"/>
  <c r="Y205" i="2"/>
  <c r="Y216" i="2"/>
  <c r="Y226" i="2"/>
  <c r="Y237" i="2"/>
  <c r="Y248" i="2"/>
  <c r="Y258" i="2"/>
  <c r="Y269" i="2"/>
  <c r="Y280" i="2"/>
  <c r="Y290" i="2"/>
  <c r="Y301" i="2"/>
  <c r="Y312" i="2"/>
  <c r="Y322" i="2"/>
  <c r="Y333" i="2"/>
  <c r="Y343" i="2"/>
  <c r="Y351" i="2"/>
  <c r="Y359" i="2"/>
  <c r="Y367" i="2"/>
  <c r="Y375" i="2"/>
  <c r="Y383" i="2"/>
  <c r="Y391" i="2"/>
  <c r="Y399" i="2"/>
  <c r="Y407" i="2"/>
  <c r="Y415" i="2"/>
  <c r="Y423" i="2"/>
  <c r="Y431" i="2"/>
  <c r="Y439" i="2"/>
  <c r="Y447" i="2"/>
  <c r="Y455" i="2"/>
  <c r="Y463" i="2"/>
  <c r="Y471" i="2"/>
  <c r="Y479" i="2"/>
  <c r="Y487" i="2"/>
  <c r="Y495" i="2"/>
  <c r="Y503" i="2"/>
  <c r="Y511" i="2"/>
  <c r="Y519" i="2"/>
  <c r="Y527" i="2"/>
  <c r="Y535" i="2"/>
  <c r="Y36" i="2"/>
  <c r="Y47" i="2"/>
  <c r="Y57" i="2"/>
  <c r="Y68" i="2"/>
  <c r="Y79" i="2"/>
  <c r="Y89" i="2"/>
  <c r="Y100" i="2"/>
  <c r="Y111" i="2"/>
  <c r="Y121" i="2"/>
  <c r="Y132" i="2"/>
  <c r="Y143" i="2"/>
  <c r="Y153" i="2"/>
  <c r="Y164" i="2"/>
  <c r="Y175" i="2"/>
  <c r="Y185" i="2"/>
  <c r="Y196" i="2"/>
  <c r="Y207" i="2"/>
  <c r="Y217" i="2"/>
  <c r="Y228" i="2"/>
  <c r="Y239" i="2"/>
  <c r="Y249" i="2"/>
  <c r="Y260" i="2"/>
  <c r="Y271" i="2"/>
  <c r="Y281" i="2"/>
  <c r="Y292" i="2"/>
  <c r="Y303" i="2"/>
  <c r="Y313" i="2"/>
  <c r="Y324" i="2"/>
  <c r="Y335" i="2"/>
  <c r="Y344" i="2"/>
  <c r="Y352" i="2"/>
  <c r="Y360" i="2"/>
  <c r="Y368" i="2"/>
  <c r="Y376" i="2"/>
  <c r="Y384" i="2"/>
  <c r="Y392" i="2"/>
  <c r="Y400" i="2"/>
  <c r="Y408" i="2"/>
  <c r="Y416" i="2"/>
  <c r="Y424" i="2"/>
  <c r="Y432" i="2"/>
  <c r="Y440" i="2"/>
  <c r="Y448" i="2"/>
  <c r="Y456" i="2"/>
  <c r="Y464" i="2"/>
  <c r="Y472" i="2"/>
  <c r="Y480" i="2"/>
  <c r="Y488" i="2"/>
  <c r="Y496" i="2"/>
  <c r="Y504" i="2"/>
  <c r="Y512" i="2"/>
  <c r="Y520" i="2"/>
  <c r="Y528" i="2"/>
  <c r="Y536" i="2"/>
  <c r="Y544" i="2"/>
  <c r="Y552" i="2"/>
  <c r="Y560" i="2"/>
  <c r="Y37" i="2"/>
  <c r="Y48" i="2"/>
  <c r="Y58" i="2"/>
  <c r="Y69" i="2"/>
  <c r="Y80" i="2"/>
  <c r="Y90" i="2"/>
  <c r="Y101" i="2"/>
  <c r="Y112" i="2"/>
  <c r="Y122" i="2"/>
  <c r="Y133" i="2"/>
  <c r="Y144" i="2"/>
  <c r="Y154" i="2"/>
  <c r="Y165" i="2"/>
  <c r="Y176" i="2"/>
  <c r="Y186" i="2"/>
  <c r="Y197" i="2"/>
  <c r="Y208" i="2"/>
  <c r="Y218" i="2"/>
  <c r="Y229" i="2"/>
  <c r="Y240" i="2"/>
  <c r="Y250" i="2"/>
  <c r="Y261" i="2"/>
  <c r="Y272" i="2"/>
  <c r="Y282" i="2"/>
  <c r="Y293" i="2"/>
  <c r="Y304" i="2"/>
  <c r="Y314" i="2"/>
  <c r="Y325" i="2"/>
  <c r="Y336" i="2"/>
  <c r="Y345" i="2"/>
  <c r="Y353" i="2"/>
  <c r="Y361" i="2"/>
  <c r="Y369" i="2"/>
  <c r="Y377" i="2"/>
  <c r="Y385" i="2"/>
  <c r="Y393" i="2"/>
  <c r="Y401" i="2"/>
  <c r="Y409" i="2"/>
  <c r="Y417" i="2"/>
  <c r="Y425" i="2"/>
  <c r="Y433" i="2"/>
  <c r="Y441" i="2"/>
  <c r="Y449" i="2"/>
  <c r="Y457" i="2"/>
  <c r="Y465" i="2"/>
  <c r="Y473" i="2"/>
  <c r="Y481" i="2"/>
  <c r="Y489" i="2"/>
  <c r="Y497" i="2"/>
  <c r="Y505" i="2"/>
  <c r="Y513" i="2"/>
  <c r="Y521" i="2"/>
  <c r="Y529" i="2"/>
  <c r="Y537" i="2"/>
  <c r="Y545" i="2"/>
  <c r="Y553" i="2"/>
  <c r="Y561" i="2"/>
  <c r="Y569" i="2"/>
  <c r="Y577" i="2"/>
  <c r="Y39" i="2"/>
  <c r="Y49" i="2"/>
  <c r="Y60" i="2"/>
  <c r="Y71" i="2"/>
  <c r="Y81" i="2"/>
  <c r="Y92" i="2"/>
  <c r="Y103" i="2"/>
  <c r="Y113" i="2"/>
  <c r="Y124" i="2"/>
  <c r="Y135" i="2"/>
  <c r="Y145" i="2"/>
  <c r="Y156" i="2"/>
  <c r="Y167" i="2"/>
  <c r="Y177" i="2"/>
  <c r="Y188" i="2"/>
  <c r="Y199" i="2"/>
  <c r="Y209" i="2"/>
  <c r="Y220" i="2"/>
  <c r="Y231" i="2"/>
  <c r="Y241" i="2"/>
  <c r="Y252" i="2"/>
  <c r="Y263" i="2"/>
  <c r="Y273" i="2"/>
  <c r="Y284" i="2"/>
  <c r="Y295" i="2"/>
  <c r="Y305" i="2"/>
  <c r="Y316" i="2"/>
  <c r="Y327" i="2"/>
  <c r="Y337" i="2"/>
  <c r="Y346" i="2"/>
  <c r="Y354" i="2"/>
  <c r="Y362" i="2"/>
  <c r="Y370" i="2"/>
  <c r="Y378" i="2"/>
  <c r="Y386" i="2"/>
  <c r="Y394" i="2"/>
  <c r="Y402" i="2"/>
  <c r="Y410" i="2"/>
  <c r="Y418" i="2"/>
  <c r="Y426" i="2"/>
  <c r="Y434" i="2"/>
  <c r="Y442" i="2"/>
  <c r="Y450" i="2"/>
  <c r="Y458" i="2"/>
  <c r="Y466" i="2"/>
  <c r="Y474" i="2"/>
  <c r="Y482" i="2"/>
  <c r="Y490" i="2"/>
  <c r="Y498" i="2"/>
  <c r="Y506" i="2"/>
  <c r="Y514" i="2"/>
  <c r="Y522" i="2"/>
  <c r="Y530" i="2"/>
  <c r="Y29" i="2"/>
  <c r="Y40" i="2"/>
  <c r="Y50" i="2"/>
  <c r="Y61" i="2"/>
  <c r="Y72" i="2"/>
  <c r="Y82" i="2"/>
  <c r="Y93" i="2"/>
  <c r="Y104" i="2"/>
  <c r="Y114" i="2"/>
  <c r="Y125" i="2"/>
  <c r="Y136" i="2"/>
  <c r="Y146" i="2"/>
  <c r="Y157" i="2"/>
  <c r="Y168" i="2"/>
  <c r="Y178" i="2"/>
  <c r="Y189" i="2"/>
  <c r="Y200" i="2"/>
  <c r="Y210" i="2"/>
  <c r="Y221" i="2"/>
  <c r="Y232" i="2"/>
  <c r="Y242" i="2"/>
  <c r="Y253" i="2"/>
  <c r="Y264" i="2"/>
  <c r="Y274" i="2"/>
  <c r="Y285" i="2"/>
  <c r="Y296" i="2"/>
  <c r="Y306" i="2"/>
  <c r="Y317" i="2"/>
  <c r="Y328" i="2"/>
  <c r="Y338" i="2"/>
  <c r="Y347" i="2"/>
  <c r="Y355" i="2"/>
  <c r="Y363" i="2"/>
  <c r="Y371" i="2"/>
  <c r="Y379" i="2"/>
  <c r="Y387" i="2"/>
  <c r="Y395" i="2"/>
  <c r="Y403" i="2"/>
  <c r="Y411" i="2"/>
  <c r="Y419" i="2"/>
  <c r="Y427" i="2"/>
  <c r="Y435" i="2"/>
  <c r="Y443" i="2"/>
  <c r="Y451" i="2"/>
  <c r="Y459" i="2"/>
  <c r="Y467" i="2"/>
  <c r="Y475" i="2"/>
  <c r="Y483" i="2"/>
  <c r="Y491" i="2"/>
  <c r="Y499" i="2"/>
  <c r="Y507" i="2"/>
  <c r="Y515" i="2"/>
  <c r="Y523" i="2"/>
  <c r="Y31" i="2"/>
  <c r="Y41" i="2"/>
  <c r="Y52" i="2"/>
  <c r="Y63" i="2"/>
  <c r="Y73" i="2"/>
  <c r="Y84" i="2"/>
  <c r="Y95" i="2"/>
  <c r="Y105" i="2"/>
  <c r="Y116" i="2"/>
  <c r="Y127" i="2"/>
  <c r="Y137" i="2"/>
  <c r="Y148" i="2"/>
  <c r="Y159" i="2"/>
  <c r="Y169" i="2"/>
  <c r="Y180" i="2"/>
  <c r="Y191" i="2"/>
  <c r="Y201" i="2"/>
  <c r="Y212" i="2"/>
  <c r="Y223" i="2"/>
  <c r="Y233" i="2"/>
  <c r="Y244" i="2"/>
  <c r="Y255" i="2"/>
  <c r="Y265" i="2"/>
  <c r="Y276" i="2"/>
  <c r="Y287" i="2"/>
  <c r="Y297" i="2"/>
  <c r="Y308" i="2"/>
  <c r="Y319" i="2"/>
  <c r="Y329" i="2"/>
  <c r="Y340" i="2"/>
  <c r="Y348" i="2"/>
  <c r="Y356" i="2"/>
  <c r="Y364" i="2"/>
  <c r="Y372" i="2"/>
  <c r="Y380" i="2"/>
  <c r="Y388" i="2"/>
  <c r="Y396" i="2"/>
  <c r="Y404" i="2"/>
  <c r="Y412" i="2"/>
  <c r="Y420" i="2"/>
  <c r="Y428" i="2"/>
  <c r="Y436" i="2"/>
  <c r="Y444" i="2"/>
  <c r="Y452" i="2"/>
  <c r="Y460" i="2"/>
  <c r="Y468" i="2"/>
  <c r="Y476" i="2"/>
  <c r="Y484" i="2"/>
  <c r="Y492" i="2"/>
  <c r="Y500" i="2"/>
  <c r="Y508" i="2"/>
  <c r="Y516" i="2"/>
  <c r="Y524" i="2"/>
  <c r="Y532" i="2"/>
  <c r="Y540" i="2"/>
  <c r="Y548" i="2"/>
  <c r="Y556" i="2"/>
  <c r="Y564" i="2"/>
  <c r="Y572" i="2"/>
  <c r="Y85" i="2"/>
  <c r="Y170" i="2"/>
  <c r="Y256" i="2"/>
  <c r="Y341" i="2"/>
  <c r="Y397" i="2"/>
  <c r="Y429" i="2"/>
  <c r="Y461" i="2"/>
  <c r="Y493" i="2"/>
  <c r="Y525" i="2"/>
  <c r="Y542" i="2"/>
  <c r="Y555" i="2"/>
  <c r="Y567" i="2"/>
  <c r="Y578" i="2"/>
  <c r="Y586" i="2"/>
  <c r="Y594" i="2"/>
  <c r="Y602" i="2"/>
  <c r="Y610" i="2"/>
  <c r="Y618" i="2"/>
  <c r="Y626" i="2"/>
  <c r="Y634" i="2"/>
  <c r="Y642" i="2"/>
  <c r="Y650" i="2"/>
  <c r="Y658" i="2"/>
  <c r="Y666" i="2"/>
  <c r="Y674" i="2"/>
  <c r="Y682" i="2"/>
  <c r="Y690" i="2"/>
  <c r="Y698" i="2"/>
  <c r="Y706" i="2"/>
  <c r="Y714" i="2"/>
  <c r="Y722" i="2"/>
  <c r="Y730" i="2"/>
  <c r="Y738" i="2"/>
  <c r="Y746" i="2"/>
  <c r="Y754" i="2"/>
  <c r="Y762" i="2"/>
  <c r="Y770" i="2"/>
  <c r="Y778" i="2"/>
  <c r="Y786" i="2"/>
  <c r="Y794" i="2"/>
  <c r="Y802" i="2"/>
  <c r="Y810" i="2"/>
  <c r="Y818" i="2"/>
  <c r="Y826" i="2"/>
  <c r="Y834" i="2"/>
  <c r="Y842" i="2"/>
  <c r="Y850" i="2"/>
  <c r="Y858" i="2"/>
  <c r="Y866" i="2"/>
  <c r="Y874" i="2"/>
  <c r="Y882" i="2"/>
  <c r="Y890" i="2"/>
  <c r="Y898" i="2"/>
  <c r="Y906" i="2"/>
  <c r="Y914" i="2"/>
  <c r="Y922" i="2"/>
  <c r="Y930" i="2"/>
  <c r="Y938" i="2"/>
  <c r="Y946" i="2"/>
  <c r="Y954" i="2"/>
  <c r="Y962" i="2"/>
  <c r="Y970" i="2"/>
  <c r="Y978" i="2"/>
  <c r="Y986" i="2"/>
  <c r="Y994" i="2"/>
  <c r="Y96" i="2"/>
  <c r="Y181" i="2"/>
  <c r="Y266" i="2"/>
  <c r="Y349" i="2"/>
  <c r="Y398" i="2"/>
  <c r="Y430" i="2"/>
  <c r="Y462" i="2"/>
  <c r="Y494" i="2"/>
  <c r="Y526" i="2"/>
  <c r="Y543" i="2"/>
  <c r="Y557" i="2"/>
  <c r="Y568" i="2"/>
  <c r="Y579" i="2"/>
  <c r="Y587" i="2"/>
  <c r="Y595" i="2"/>
  <c r="Y603" i="2"/>
  <c r="Y611" i="2"/>
  <c r="Y619" i="2"/>
  <c r="Y627" i="2"/>
  <c r="Y635" i="2"/>
  <c r="Y643" i="2"/>
  <c r="Y651" i="2"/>
  <c r="Y659" i="2"/>
  <c r="Y667" i="2"/>
  <c r="Y675" i="2"/>
  <c r="Y683" i="2"/>
  <c r="Y691" i="2"/>
  <c r="Y699" i="2"/>
  <c r="Y707" i="2"/>
  <c r="Y715" i="2"/>
  <c r="Y723" i="2"/>
  <c r="Y731" i="2"/>
  <c r="Y739" i="2"/>
  <c r="Y747" i="2"/>
  <c r="Y755" i="2"/>
  <c r="Y763" i="2"/>
  <c r="Y771" i="2"/>
  <c r="Y779" i="2"/>
  <c r="Y787" i="2"/>
  <c r="Y795" i="2"/>
  <c r="Y803" i="2"/>
  <c r="Y811" i="2"/>
  <c r="Y819" i="2"/>
  <c r="Y827" i="2"/>
  <c r="Y835" i="2"/>
  <c r="Y843" i="2"/>
  <c r="Y851" i="2"/>
  <c r="Y859" i="2"/>
  <c r="Y867" i="2"/>
  <c r="Y875" i="2"/>
  <c r="Y883" i="2"/>
  <c r="Y891" i="2"/>
  <c r="Y899" i="2"/>
  <c r="Y907" i="2"/>
  <c r="Y915" i="2"/>
  <c r="Y923" i="2"/>
  <c r="Y931" i="2"/>
  <c r="Y939" i="2"/>
  <c r="Y947" i="2"/>
  <c r="Y955" i="2"/>
  <c r="Y963" i="2"/>
  <c r="Y971" i="2"/>
  <c r="Y979" i="2"/>
  <c r="Y987" i="2"/>
  <c r="Y995" i="2"/>
  <c r="Y106" i="2"/>
  <c r="Y192" i="2"/>
  <c r="Y277" i="2"/>
  <c r="Y357" i="2"/>
  <c r="Y405" i="2"/>
  <c r="Y437" i="2"/>
  <c r="Y469" i="2"/>
  <c r="Y501" i="2"/>
  <c r="Y531" i="2"/>
  <c r="Y546" i="2"/>
  <c r="Y558" i="2"/>
  <c r="Y570" i="2"/>
  <c r="Y580" i="2"/>
  <c r="Y588" i="2"/>
  <c r="Y596" i="2"/>
  <c r="Y604" i="2"/>
  <c r="Y612" i="2"/>
  <c r="Y620" i="2"/>
  <c r="Y628" i="2"/>
  <c r="Y636" i="2"/>
  <c r="Y644" i="2"/>
  <c r="Y652" i="2"/>
  <c r="Y660" i="2"/>
  <c r="Y668" i="2"/>
  <c r="Y676" i="2"/>
  <c r="Y684" i="2"/>
  <c r="Y692" i="2"/>
  <c r="Y700" i="2"/>
  <c r="Y708" i="2"/>
  <c r="Y716" i="2"/>
  <c r="Y724" i="2"/>
  <c r="Y732" i="2"/>
  <c r="Y740" i="2"/>
  <c r="Y748" i="2"/>
  <c r="Y756" i="2"/>
  <c r="Y764" i="2"/>
  <c r="Y772" i="2"/>
  <c r="Y780" i="2"/>
  <c r="Y788" i="2"/>
  <c r="Y796" i="2"/>
  <c r="Y804" i="2"/>
  <c r="Y812" i="2"/>
  <c r="Y820" i="2"/>
  <c r="Y828" i="2"/>
  <c r="Y836" i="2"/>
  <c r="Y844" i="2"/>
  <c r="Y852" i="2"/>
  <c r="Y860" i="2"/>
  <c r="Y868" i="2"/>
  <c r="Y876" i="2"/>
  <c r="Y884" i="2"/>
  <c r="Y892" i="2"/>
  <c r="Y900" i="2"/>
  <c r="Y908" i="2"/>
  <c r="Y916" i="2"/>
  <c r="Y924" i="2"/>
  <c r="Y932" i="2"/>
  <c r="Y940" i="2"/>
  <c r="Y948" i="2"/>
  <c r="Y956" i="2"/>
  <c r="Y964" i="2"/>
  <c r="Y972" i="2"/>
  <c r="Y980" i="2"/>
  <c r="Y988" i="2"/>
  <c r="Y996" i="2"/>
  <c r="Y32" i="2"/>
  <c r="Y117" i="2"/>
  <c r="Y202" i="2"/>
  <c r="Y288" i="2"/>
  <c r="Y365" i="2"/>
  <c r="Y406" i="2"/>
  <c r="Y438" i="2"/>
  <c r="Y470" i="2"/>
  <c r="Y502" i="2"/>
  <c r="Y533" i="2"/>
  <c r="Y547" i="2"/>
  <c r="Y559" i="2"/>
  <c r="Y571" i="2"/>
  <c r="Y581" i="2"/>
  <c r="Y589" i="2"/>
  <c r="Y597" i="2"/>
  <c r="Y605" i="2"/>
  <c r="Y613" i="2"/>
  <c r="Y621" i="2"/>
  <c r="Y629" i="2"/>
  <c r="Y637" i="2"/>
  <c r="Y645" i="2"/>
  <c r="Y653" i="2"/>
  <c r="Y661" i="2"/>
  <c r="Y669" i="2"/>
  <c r="Y677" i="2"/>
  <c r="Y685" i="2"/>
  <c r="Y693" i="2"/>
  <c r="Y701" i="2"/>
  <c r="Y709" i="2"/>
  <c r="Y717" i="2"/>
  <c r="Y725" i="2"/>
  <c r="Y733" i="2"/>
  <c r="Y741" i="2"/>
  <c r="Y749" i="2"/>
  <c r="Y757" i="2"/>
  <c r="Y765" i="2"/>
  <c r="Y773" i="2"/>
  <c r="Y781" i="2"/>
  <c r="Y789" i="2"/>
  <c r="Y797" i="2"/>
  <c r="Y805" i="2"/>
  <c r="Y813" i="2"/>
  <c r="Y821" i="2"/>
  <c r="Y829" i="2"/>
  <c r="Y837" i="2"/>
  <c r="Y845" i="2"/>
  <c r="Y853" i="2"/>
  <c r="Y861" i="2"/>
  <c r="Y869" i="2"/>
  <c r="Y877" i="2"/>
  <c r="Y885" i="2"/>
  <c r="Y893" i="2"/>
  <c r="Y901" i="2"/>
  <c r="Y909" i="2"/>
  <c r="Y917" i="2"/>
  <c r="Y925" i="2"/>
  <c r="Y933" i="2"/>
  <c r="Y941" i="2"/>
  <c r="Y949" i="2"/>
  <c r="Y957" i="2"/>
  <c r="Y965" i="2"/>
  <c r="Y973" i="2"/>
  <c r="Y981" i="2"/>
  <c r="Y989" i="2"/>
  <c r="Y997" i="2"/>
  <c r="Y42" i="2"/>
  <c r="Y128" i="2"/>
  <c r="Y213" i="2"/>
  <c r="Y298" i="2"/>
  <c r="Y373" i="2"/>
  <c r="Y413" i="2"/>
  <c r="Y445" i="2"/>
  <c r="Y477" i="2"/>
  <c r="Y509" i="2"/>
  <c r="Y534" i="2"/>
  <c r="Y549" i="2"/>
  <c r="Y562" i="2"/>
  <c r="Y573" i="2"/>
  <c r="Y582" i="2"/>
  <c r="Y590" i="2"/>
  <c r="Y598" i="2"/>
  <c r="Y606" i="2"/>
  <c r="Y614" i="2"/>
  <c r="Y622" i="2"/>
  <c r="Y630" i="2"/>
  <c r="Y638" i="2"/>
  <c r="Y646" i="2"/>
  <c r="Y654" i="2"/>
  <c r="Y662" i="2"/>
  <c r="Y670" i="2"/>
  <c r="Y678" i="2"/>
  <c r="Y686" i="2"/>
  <c r="Y694" i="2"/>
  <c r="Y702" i="2"/>
  <c r="Y710" i="2"/>
  <c r="Y718" i="2"/>
  <c r="Y726" i="2"/>
  <c r="Y734" i="2"/>
  <c r="Y742" i="2"/>
  <c r="Y750" i="2"/>
  <c r="Y758" i="2"/>
  <c r="Y766" i="2"/>
  <c r="Y774" i="2"/>
  <c r="Y782" i="2"/>
  <c r="Y790" i="2"/>
  <c r="Y798" i="2"/>
  <c r="Y806" i="2"/>
  <c r="Y814" i="2"/>
  <c r="Y822" i="2"/>
  <c r="Y830" i="2"/>
  <c r="Y838" i="2"/>
  <c r="Y846" i="2"/>
  <c r="Y854" i="2"/>
  <c r="Y862" i="2"/>
  <c r="Y870" i="2"/>
  <c r="Y878" i="2"/>
  <c r="Y886" i="2"/>
  <c r="Y894" i="2"/>
  <c r="Y902" i="2"/>
  <c r="Y910" i="2"/>
  <c r="Y918" i="2"/>
  <c r="Y926" i="2"/>
  <c r="Y934" i="2"/>
  <c r="Y942" i="2"/>
  <c r="Y950" i="2"/>
  <c r="Y958" i="2"/>
  <c r="Y966" i="2"/>
  <c r="Y974" i="2"/>
  <c r="Y982" i="2"/>
  <c r="Y990" i="2"/>
  <c r="Y998" i="2"/>
  <c r="Y53" i="2"/>
  <c r="Y138" i="2"/>
  <c r="Y224" i="2"/>
  <c r="Y309" i="2"/>
  <c r="Y381" i="2"/>
  <c r="Y414" i="2"/>
  <c r="Y446" i="2"/>
  <c r="Y478" i="2"/>
  <c r="Y510" i="2"/>
  <c r="Y538" i="2"/>
  <c r="Y550" i="2"/>
  <c r="Y563" i="2"/>
  <c r="Y574" i="2"/>
  <c r="Y583" i="2"/>
  <c r="Y591" i="2"/>
  <c r="Y599" i="2"/>
  <c r="Y607" i="2"/>
  <c r="Y615" i="2"/>
  <c r="Y623" i="2"/>
  <c r="Y631" i="2"/>
  <c r="Y639" i="2"/>
  <c r="Y647" i="2"/>
  <c r="Y655" i="2"/>
  <c r="Y663" i="2"/>
  <c r="Y671" i="2"/>
  <c r="Y679" i="2"/>
  <c r="Y687" i="2"/>
  <c r="Y695" i="2"/>
  <c r="Y703" i="2"/>
  <c r="Y711" i="2"/>
  <c r="Y719" i="2"/>
  <c r="Y727" i="2"/>
  <c r="Y735" i="2"/>
  <c r="Y743" i="2"/>
  <c r="Y751" i="2"/>
  <c r="Y759" i="2"/>
  <c r="Y767" i="2"/>
  <c r="Y775" i="2"/>
  <c r="Y783" i="2"/>
  <c r="Y791" i="2"/>
  <c r="Y799" i="2"/>
  <c r="Y807" i="2"/>
  <c r="Y815" i="2"/>
  <c r="Y823" i="2"/>
  <c r="Y831" i="2"/>
  <c r="Y839" i="2"/>
  <c r="Y847" i="2"/>
  <c r="Y855" i="2"/>
  <c r="Y863" i="2"/>
  <c r="Y871" i="2"/>
  <c r="Y879" i="2"/>
  <c r="Y887" i="2"/>
  <c r="Y895" i="2"/>
  <c r="Y903" i="2"/>
  <c r="Y911" i="2"/>
  <c r="Y919" i="2"/>
  <c r="Y927" i="2"/>
  <c r="Y935" i="2"/>
  <c r="Y943" i="2"/>
  <c r="Y951" i="2"/>
  <c r="Y959" i="2"/>
  <c r="Y967" i="2"/>
  <c r="Y975" i="2"/>
  <c r="Y983" i="2"/>
  <c r="Y991" i="2"/>
  <c r="Y999" i="2"/>
  <c r="Y64" i="2"/>
  <c r="Y149" i="2"/>
  <c r="Y234" i="2"/>
  <c r="Y320" i="2"/>
  <c r="Y389" i="2"/>
  <c r="Y421" i="2"/>
  <c r="Y453" i="2"/>
  <c r="Y485" i="2"/>
  <c r="Y517" i="2"/>
  <c r="Y539" i="2"/>
  <c r="Y551" i="2"/>
  <c r="Y565" i="2"/>
  <c r="Y575" i="2"/>
  <c r="Y584" i="2"/>
  <c r="Y592" i="2"/>
  <c r="Y600" i="2"/>
  <c r="Y608" i="2"/>
  <c r="Y616" i="2"/>
  <c r="Y624" i="2"/>
  <c r="Y632" i="2"/>
  <c r="Y640" i="2"/>
  <c r="Y648" i="2"/>
  <c r="Y656" i="2"/>
  <c r="Y664" i="2"/>
  <c r="Y672" i="2"/>
  <c r="Y680" i="2"/>
  <c r="Y688" i="2"/>
  <c r="Y696" i="2"/>
  <c r="Y704" i="2"/>
  <c r="Y712" i="2"/>
  <c r="Y720" i="2"/>
  <c r="Y728" i="2"/>
  <c r="Y736" i="2"/>
  <c r="Y744" i="2"/>
  <c r="Y752" i="2"/>
  <c r="Y760" i="2"/>
  <c r="Y768" i="2"/>
  <c r="Y776" i="2"/>
  <c r="Y784" i="2"/>
  <c r="Y792" i="2"/>
  <c r="Y800" i="2"/>
  <c r="Y808" i="2"/>
  <c r="Y816" i="2"/>
  <c r="Y824" i="2"/>
  <c r="Y832" i="2"/>
  <c r="Y840" i="2"/>
  <c r="Y848" i="2"/>
  <c r="Y856" i="2"/>
  <c r="Y864" i="2"/>
  <c r="Y872" i="2"/>
  <c r="Y880" i="2"/>
  <c r="Y888" i="2"/>
  <c r="Y896" i="2"/>
  <c r="Y904" i="2"/>
  <c r="Y912" i="2"/>
  <c r="Y920" i="2"/>
  <c r="Y928" i="2"/>
  <c r="Y936" i="2"/>
  <c r="Y944" i="2"/>
  <c r="Y952" i="2"/>
  <c r="Y960" i="2"/>
  <c r="Y968" i="2"/>
  <c r="Y976" i="2"/>
  <c r="Y984" i="2"/>
  <c r="Y992" i="2"/>
  <c r="Y1000" i="2"/>
  <c r="Y74" i="2"/>
  <c r="Y518" i="2"/>
  <c r="Y609" i="2"/>
  <c r="Y673" i="2"/>
  <c r="Y737" i="2"/>
  <c r="Y801" i="2"/>
  <c r="Y865" i="2"/>
  <c r="Y929" i="2"/>
  <c r="Y993" i="2"/>
  <c r="Y160" i="2"/>
  <c r="Y541" i="2"/>
  <c r="Y617" i="2"/>
  <c r="Y681" i="2"/>
  <c r="Y745" i="2"/>
  <c r="Y809" i="2"/>
  <c r="Y873" i="2"/>
  <c r="Y937" i="2"/>
  <c r="Y245" i="2"/>
  <c r="Y554" i="2"/>
  <c r="Y625" i="2"/>
  <c r="Y689" i="2"/>
  <c r="Y753" i="2"/>
  <c r="Y817" i="2"/>
  <c r="Y881" i="2"/>
  <c r="Y945" i="2"/>
  <c r="Y330" i="2"/>
  <c r="Y566" i="2"/>
  <c r="Y633" i="2"/>
  <c r="Y697" i="2"/>
  <c r="Y761" i="2"/>
  <c r="Y825" i="2"/>
  <c r="Y889" i="2"/>
  <c r="Y953" i="2"/>
  <c r="Y390" i="2"/>
  <c r="Y576" i="2"/>
  <c r="Y641" i="2"/>
  <c r="Y705" i="2"/>
  <c r="Y769" i="2"/>
  <c r="Y833" i="2"/>
  <c r="Y897" i="2"/>
  <c r="Y961" i="2"/>
  <c r="Y422" i="2"/>
  <c r="Y585" i="2"/>
  <c r="Y649" i="2"/>
  <c r="Y713" i="2"/>
  <c r="Y777" i="2"/>
  <c r="Y841" i="2"/>
  <c r="Y905" i="2"/>
  <c r="Y969" i="2"/>
  <c r="Y454" i="2"/>
  <c r="Y593" i="2"/>
  <c r="Y657" i="2"/>
  <c r="Y721" i="2"/>
  <c r="Y785" i="2"/>
  <c r="Y849" i="2"/>
  <c r="Y913" i="2"/>
  <c r="Y977" i="2"/>
  <c r="Y729" i="2"/>
  <c r="Y793" i="2"/>
  <c r="Y857" i="2"/>
  <c r="Y921" i="2"/>
  <c r="Y985" i="2"/>
  <c r="Y486" i="2"/>
  <c r="Y601" i="2"/>
  <c r="Y665" i="2"/>
  <c r="AQ998" i="2"/>
  <c r="AS998" i="2" s="1"/>
  <c r="AQ990" i="2"/>
  <c r="AS990" i="2" s="1"/>
  <c r="BM990" i="2" s="1"/>
  <c r="AQ982" i="2"/>
  <c r="AS982" i="2" s="1"/>
  <c r="AQ972" i="2"/>
  <c r="AS972" i="2" s="1"/>
  <c r="AQ956" i="2"/>
  <c r="AS956" i="2" s="1"/>
  <c r="AQ937" i="2"/>
  <c r="AS937" i="2" s="1"/>
  <c r="AQ908" i="2"/>
  <c r="AS908" i="2" s="1"/>
  <c r="AQ844" i="2"/>
  <c r="AS844" i="2" s="1"/>
  <c r="AQ780" i="2"/>
  <c r="AS780" i="2" s="1"/>
  <c r="AQ716" i="2"/>
  <c r="AS716" i="2" s="1"/>
  <c r="AQ652" i="2"/>
  <c r="AS652" i="2" s="1"/>
  <c r="AQ588" i="2"/>
  <c r="AS588" i="2" s="1"/>
  <c r="AQ524" i="2"/>
  <c r="AS524" i="2" s="1"/>
  <c r="AQ460" i="2"/>
  <c r="AS460" i="2" s="1"/>
  <c r="W26" i="2"/>
  <c r="W36" i="2"/>
  <c r="W44" i="2"/>
  <c r="W52" i="2"/>
  <c r="W60" i="2"/>
  <c r="AF60" i="2" s="1"/>
  <c r="AG60" i="2" s="1"/>
  <c r="BQ60" i="2" s="1"/>
  <c r="W68" i="2"/>
  <c r="W76" i="2"/>
  <c r="W84" i="2"/>
  <c r="W92" i="2"/>
  <c r="W100" i="2"/>
  <c r="AF100" i="2" s="1"/>
  <c r="AG100" i="2" s="1"/>
  <c r="BQ100" i="2" s="1"/>
  <c r="W108" i="2"/>
  <c r="W116" i="2"/>
  <c r="W124" i="2"/>
  <c r="AF124" i="2" s="1"/>
  <c r="AG124" i="2" s="1"/>
  <c r="BQ124" i="2" s="1"/>
  <c r="W132" i="2"/>
  <c r="W140" i="2"/>
  <c r="W148" i="2"/>
  <c r="W156" i="2"/>
  <c r="W164" i="2"/>
  <c r="W172" i="2"/>
  <c r="W180" i="2"/>
  <c r="W188" i="2"/>
  <c r="AF188" i="2" s="1"/>
  <c r="AG188" i="2" s="1"/>
  <c r="BQ188" i="2" s="1"/>
  <c r="W196" i="2"/>
  <c r="W204" i="2"/>
  <c r="W212" i="2"/>
  <c r="W220" i="2"/>
  <c r="AF220" i="2" s="1"/>
  <c r="AG220" i="2" s="1"/>
  <c r="BQ220" i="2" s="1"/>
  <c r="W228" i="2"/>
  <c r="W236" i="2"/>
  <c r="W244" i="2"/>
  <c r="W252" i="2"/>
  <c r="W260" i="2"/>
  <c r="W268" i="2"/>
  <c r="AF268" i="2" s="1"/>
  <c r="AG268" i="2" s="1"/>
  <c r="BQ268" i="2" s="1"/>
  <c r="W276" i="2"/>
  <c r="W284" i="2"/>
  <c r="AF284" i="2" s="1"/>
  <c r="AG284" i="2" s="1"/>
  <c r="BQ284" i="2" s="1"/>
  <c r="W292" i="2"/>
  <c r="AF292" i="2" s="1"/>
  <c r="AG292" i="2" s="1"/>
  <c r="BQ292" i="2" s="1"/>
  <c r="W300" i="2"/>
  <c r="W308" i="2"/>
  <c r="W316" i="2"/>
  <c r="AF316" i="2" s="1"/>
  <c r="AG316" i="2" s="1"/>
  <c r="BQ316" i="2" s="1"/>
  <c r="W324" i="2"/>
  <c r="W332" i="2"/>
  <c r="W340" i="2"/>
  <c r="W348" i="2"/>
  <c r="AF348" i="2" s="1"/>
  <c r="AG348" i="2" s="1"/>
  <c r="BQ348" i="2" s="1"/>
  <c r="W356" i="2"/>
  <c r="W364" i="2"/>
  <c r="W372" i="2"/>
  <c r="W380" i="2"/>
  <c r="W388" i="2"/>
  <c r="W396" i="2"/>
  <c r="AF396" i="2" s="1"/>
  <c r="AG396" i="2" s="1"/>
  <c r="BQ396" i="2" s="1"/>
  <c r="W404" i="2"/>
  <c r="W412" i="2"/>
  <c r="W420" i="2"/>
  <c r="W428" i="2"/>
  <c r="W436" i="2"/>
  <c r="W444" i="2"/>
  <c r="W452" i="2"/>
  <c r="W460" i="2"/>
  <c r="AF460" i="2" s="1"/>
  <c r="AG460" i="2" s="1"/>
  <c r="BQ460" i="2" s="1"/>
  <c r="W468" i="2"/>
  <c r="W476" i="2"/>
  <c r="AF476" i="2" s="1"/>
  <c r="AG476" i="2" s="1"/>
  <c r="BQ476" i="2" s="1"/>
  <c r="W484" i="2"/>
  <c r="W492" i="2"/>
  <c r="W500" i="2"/>
  <c r="W508" i="2"/>
  <c r="W516" i="2"/>
  <c r="W524" i="2"/>
  <c r="AF524" i="2" s="1"/>
  <c r="AG524" i="2" s="1"/>
  <c r="BQ524" i="2" s="1"/>
  <c r="W532" i="2"/>
  <c r="W540" i="2"/>
  <c r="W548" i="2"/>
  <c r="W556" i="2"/>
  <c r="W564" i="2"/>
  <c r="W572" i="2"/>
  <c r="W580" i="2"/>
  <c r="W588" i="2"/>
  <c r="W596" i="2"/>
  <c r="W604" i="2"/>
  <c r="AF604" i="2" s="1"/>
  <c r="AG604" i="2" s="1"/>
  <c r="BQ604" i="2" s="1"/>
  <c r="W612" i="2"/>
  <c r="W620" i="2"/>
  <c r="W628" i="2"/>
  <c r="W636" i="2"/>
  <c r="W644" i="2"/>
  <c r="W652" i="2"/>
  <c r="W660" i="2"/>
  <c r="W668" i="2"/>
  <c r="AF668" i="2" s="1"/>
  <c r="AG668" i="2" s="1"/>
  <c r="W676" i="2"/>
  <c r="W684" i="2"/>
  <c r="W692" i="2"/>
  <c r="W700" i="2"/>
  <c r="W708" i="2"/>
  <c r="W31" i="2"/>
  <c r="W39" i="2"/>
  <c r="W47" i="2"/>
  <c r="W55" i="2"/>
  <c r="W63" i="2"/>
  <c r="W71" i="2"/>
  <c r="W79" i="2"/>
  <c r="AF79" i="2" s="1"/>
  <c r="AG79" i="2" s="1"/>
  <c r="BQ79" i="2" s="1"/>
  <c r="W87" i="2"/>
  <c r="AF87" i="2" s="1"/>
  <c r="AG87" i="2" s="1"/>
  <c r="BQ87" i="2" s="1"/>
  <c r="W95" i="2"/>
  <c r="AF95" i="2" s="1"/>
  <c r="AG95" i="2" s="1"/>
  <c r="W103" i="2"/>
  <c r="AF103" i="2" s="1"/>
  <c r="AG103" i="2" s="1"/>
  <c r="BQ103" i="2" s="1"/>
  <c r="W111" i="2"/>
  <c r="W119" i="2"/>
  <c r="W127" i="2"/>
  <c r="W135" i="2"/>
  <c r="W143" i="2"/>
  <c r="AF143" i="2" s="1"/>
  <c r="AG143" i="2" s="1"/>
  <c r="BQ143" i="2" s="1"/>
  <c r="W151" i="2"/>
  <c r="W159" i="2"/>
  <c r="AF159" i="2" s="1"/>
  <c r="AG159" i="2" s="1"/>
  <c r="BQ159" i="2" s="1"/>
  <c r="W167" i="2"/>
  <c r="W175" i="2"/>
  <c r="AF175" i="2" s="1"/>
  <c r="AG175" i="2" s="1"/>
  <c r="BQ175" i="2" s="1"/>
  <c r="W183" i="2"/>
  <c r="W191" i="2"/>
  <c r="AF191" i="2" s="1"/>
  <c r="AG191" i="2" s="1"/>
  <c r="BQ191" i="2" s="1"/>
  <c r="W199" i="2"/>
  <c r="W207" i="2"/>
  <c r="AF207" i="2" s="1"/>
  <c r="AG207" i="2" s="1"/>
  <c r="BQ207" i="2" s="1"/>
  <c r="W215" i="2"/>
  <c r="W223" i="2"/>
  <c r="AF223" i="2" s="1"/>
  <c r="AG223" i="2" s="1"/>
  <c r="BQ223" i="2" s="1"/>
  <c r="W231" i="2"/>
  <c r="AF231" i="2" s="1"/>
  <c r="AG231" i="2" s="1"/>
  <c r="BQ231" i="2" s="1"/>
  <c r="W239" i="2"/>
  <c r="AF239" i="2" s="1"/>
  <c r="AG239" i="2" s="1"/>
  <c r="BQ239" i="2" s="1"/>
  <c r="W247" i="2"/>
  <c r="W255" i="2"/>
  <c r="W263" i="2"/>
  <c r="W271" i="2"/>
  <c r="AF271" i="2" s="1"/>
  <c r="AG271" i="2" s="1"/>
  <c r="BQ271" i="2" s="1"/>
  <c r="W279" i="2"/>
  <c r="W287" i="2"/>
  <c r="AF287" i="2" s="1"/>
  <c r="AG287" i="2" s="1"/>
  <c r="BQ287" i="2" s="1"/>
  <c r="W295" i="2"/>
  <c r="W303" i="2"/>
  <c r="W311" i="2"/>
  <c r="W319" i="2"/>
  <c r="W327" i="2"/>
  <c r="W335" i="2"/>
  <c r="AF335" i="2" s="1"/>
  <c r="AG335" i="2" s="1"/>
  <c r="BQ335" i="2" s="1"/>
  <c r="W343" i="2"/>
  <c r="W351" i="2"/>
  <c r="AF351" i="2" s="1"/>
  <c r="AG351" i="2" s="1"/>
  <c r="BQ351" i="2" s="1"/>
  <c r="W359" i="2"/>
  <c r="W367" i="2"/>
  <c r="AF367" i="2" s="1"/>
  <c r="AG367" i="2" s="1"/>
  <c r="BQ367" i="2" s="1"/>
  <c r="W375" i="2"/>
  <c r="W383" i="2"/>
  <c r="W391" i="2"/>
  <c r="W399" i="2"/>
  <c r="AF399" i="2" s="1"/>
  <c r="AG399" i="2" s="1"/>
  <c r="BQ399" i="2" s="1"/>
  <c r="W407" i="2"/>
  <c r="W415" i="2"/>
  <c r="AF415" i="2" s="1"/>
  <c r="AG415" i="2" s="1"/>
  <c r="W423" i="2"/>
  <c r="W431" i="2"/>
  <c r="AF431" i="2" s="1"/>
  <c r="AG431" i="2" s="1"/>
  <c r="BQ431" i="2" s="1"/>
  <c r="W439" i="2"/>
  <c r="W447" i="2"/>
  <c r="W455" i="2"/>
  <c r="AF455" i="2" s="1"/>
  <c r="AG455" i="2" s="1"/>
  <c r="W463" i="2"/>
  <c r="AF463" i="2" s="1"/>
  <c r="AG463" i="2" s="1"/>
  <c r="BQ463" i="2" s="1"/>
  <c r="W471" i="2"/>
  <c r="W479" i="2"/>
  <c r="AF479" i="2" s="1"/>
  <c r="AG479" i="2" s="1"/>
  <c r="BQ479" i="2" s="1"/>
  <c r="W487" i="2"/>
  <c r="W495" i="2"/>
  <c r="AF495" i="2" s="1"/>
  <c r="AG495" i="2" s="1"/>
  <c r="BQ495" i="2" s="1"/>
  <c r="W503" i="2"/>
  <c r="W511" i="2"/>
  <c r="W519" i="2"/>
  <c r="W527" i="2"/>
  <c r="AF527" i="2" s="1"/>
  <c r="AG527" i="2" s="1"/>
  <c r="W535" i="2"/>
  <c r="W543" i="2"/>
  <c r="W551" i="2"/>
  <c r="W559" i="2"/>
  <c r="W567" i="2"/>
  <c r="W575" i="2"/>
  <c r="W583" i="2"/>
  <c r="W591" i="2"/>
  <c r="W599" i="2"/>
  <c r="W607" i="2"/>
  <c r="W615" i="2"/>
  <c r="W623" i="2"/>
  <c r="AF623" i="2" s="1"/>
  <c r="AG623" i="2" s="1"/>
  <c r="BQ623" i="2" s="1"/>
  <c r="W631" i="2"/>
  <c r="W639" i="2"/>
  <c r="W647" i="2"/>
  <c r="W655" i="2"/>
  <c r="W663" i="2"/>
  <c r="W671" i="2"/>
  <c r="W679" i="2"/>
  <c r="W687" i="2"/>
  <c r="W695" i="2"/>
  <c r="W703" i="2"/>
  <c r="W711" i="2"/>
  <c r="W34" i="2"/>
  <c r="AF34" i="2" s="1"/>
  <c r="AG34" i="2" s="1"/>
  <c r="BQ34" i="2" s="1"/>
  <c r="W45" i="2"/>
  <c r="W56" i="2"/>
  <c r="AF56" i="2" s="1"/>
  <c r="AG56" i="2" s="1"/>
  <c r="BQ56" i="2" s="1"/>
  <c r="W66" i="2"/>
  <c r="W77" i="2"/>
  <c r="W88" i="2"/>
  <c r="W98" i="2"/>
  <c r="AF98" i="2" s="1"/>
  <c r="AG98" i="2" s="1"/>
  <c r="BQ98" i="2" s="1"/>
  <c r="W109" i="2"/>
  <c r="W120" i="2"/>
  <c r="AF120" i="2" s="1"/>
  <c r="AG120" i="2" s="1"/>
  <c r="BQ120" i="2" s="1"/>
  <c r="W130" i="2"/>
  <c r="AF130" i="2" s="1"/>
  <c r="AG130" i="2" s="1"/>
  <c r="BQ130" i="2" s="1"/>
  <c r="W141" i="2"/>
  <c r="W152" i="2"/>
  <c r="W162" i="2"/>
  <c r="AF162" i="2" s="1"/>
  <c r="AG162" i="2" s="1"/>
  <c r="BQ162" i="2" s="1"/>
  <c r="W173" i="2"/>
  <c r="W184" i="2"/>
  <c r="AF184" i="2" s="1"/>
  <c r="AG184" i="2" s="1"/>
  <c r="BQ184" i="2" s="1"/>
  <c r="W194" i="2"/>
  <c r="W205" i="2"/>
  <c r="W216" i="2"/>
  <c r="W226" i="2"/>
  <c r="AF226" i="2" s="1"/>
  <c r="AG226" i="2" s="1"/>
  <c r="BQ226" i="2" s="1"/>
  <c r="W237" i="2"/>
  <c r="AF237" i="2" s="1"/>
  <c r="AG237" i="2" s="1"/>
  <c r="BQ237" i="2" s="1"/>
  <c r="W248" i="2"/>
  <c r="AF248" i="2" s="1"/>
  <c r="AG248" i="2" s="1"/>
  <c r="BQ248" i="2" s="1"/>
  <c r="W258" i="2"/>
  <c r="W269" i="2"/>
  <c r="AF269" i="2" s="1"/>
  <c r="AG269" i="2" s="1"/>
  <c r="BQ269" i="2" s="1"/>
  <c r="W280" i="2"/>
  <c r="W290" i="2"/>
  <c r="AF290" i="2" s="1"/>
  <c r="AG290" i="2" s="1"/>
  <c r="BQ290" i="2" s="1"/>
  <c r="W301" i="2"/>
  <c r="W312" i="2"/>
  <c r="AF312" i="2" s="1"/>
  <c r="AG312" i="2" s="1"/>
  <c r="BQ312" i="2" s="1"/>
  <c r="W322" i="2"/>
  <c r="AF322" i="2" s="1"/>
  <c r="AG322" i="2" s="1"/>
  <c r="BQ322" i="2" s="1"/>
  <c r="W333" i="2"/>
  <c r="AF333" i="2" s="1"/>
  <c r="AG333" i="2" s="1"/>
  <c r="BQ333" i="2" s="1"/>
  <c r="W344" i="2"/>
  <c r="AF344" i="2" s="1"/>
  <c r="AG344" i="2" s="1"/>
  <c r="BQ344" i="2" s="1"/>
  <c r="W354" i="2"/>
  <c r="W365" i="2"/>
  <c r="W376" i="2"/>
  <c r="W386" i="2"/>
  <c r="W397" i="2"/>
  <c r="AF397" i="2" s="1"/>
  <c r="AG397" i="2" s="1"/>
  <c r="BQ397" i="2" s="1"/>
  <c r="W408" i="2"/>
  <c r="W418" i="2"/>
  <c r="AF418" i="2" s="1"/>
  <c r="AG418" i="2" s="1"/>
  <c r="W429" i="2"/>
  <c r="AF429" i="2" s="1"/>
  <c r="AG429" i="2" s="1"/>
  <c r="BQ429" i="2" s="1"/>
  <c r="W440" i="2"/>
  <c r="W450" i="2"/>
  <c r="AF450" i="2" s="1"/>
  <c r="AG450" i="2" s="1"/>
  <c r="BQ450" i="2" s="1"/>
  <c r="W461" i="2"/>
  <c r="W472" i="2"/>
  <c r="AF472" i="2" s="1"/>
  <c r="AG472" i="2" s="1"/>
  <c r="BQ472" i="2" s="1"/>
  <c r="W482" i="2"/>
  <c r="AF482" i="2" s="1"/>
  <c r="AG482" i="2" s="1"/>
  <c r="BQ482" i="2" s="1"/>
  <c r="W493" i="2"/>
  <c r="W504" i="2"/>
  <c r="W514" i="2"/>
  <c r="AF514" i="2" s="1"/>
  <c r="AG514" i="2" s="1"/>
  <c r="BQ514" i="2" s="1"/>
  <c r="W525" i="2"/>
  <c r="W536" i="2"/>
  <c r="AF536" i="2" s="1"/>
  <c r="AG536" i="2" s="1"/>
  <c r="BQ536" i="2" s="1"/>
  <c r="W546" i="2"/>
  <c r="AF546" i="2" s="1"/>
  <c r="AG546" i="2" s="1"/>
  <c r="BQ546" i="2" s="1"/>
  <c r="W557" i="2"/>
  <c r="AF557" i="2" s="1"/>
  <c r="AG557" i="2" s="1"/>
  <c r="BQ557" i="2" s="1"/>
  <c r="W568" i="2"/>
  <c r="AF568" i="2" s="1"/>
  <c r="AG568" i="2" s="1"/>
  <c r="BQ568" i="2" s="1"/>
  <c r="W578" i="2"/>
  <c r="W589" i="2"/>
  <c r="AF589" i="2" s="1"/>
  <c r="AG589" i="2" s="1"/>
  <c r="W600" i="2"/>
  <c r="W610" i="2"/>
  <c r="W621" i="2"/>
  <c r="W632" i="2"/>
  <c r="AF632" i="2" s="1"/>
  <c r="AG632" i="2" s="1"/>
  <c r="BQ632" i="2" s="1"/>
  <c r="W642" i="2"/>
  <c r="W653" i="2"/>
  <c r="W664" i="2"/>
  <c r="W674" i="2"/>
  <c r="W685" i="2"/>
  <c r="W696" i="2"/>
  <c r="W706" i="2"/>
  <c r="W716" i="2"/>
  <c r="W724" i="2"/>
  <c r="W732" i="2"/>
  <c r="AF732" i="2" s="1"/>
  <c r="AG732" i="2" s="1"/>
  <c r="BQ732" i="2" s="1"/>
  <c r="W740" i="2"/>
  <c r="W748" i="2"/>
  <c r="AF748" i="2" s="1"/>
  <c r="AG748" i="2" s="1"/>
  <c r="BQ748" i="2" s="1"/>
  <c r="W756" i="2"/>
  <c r="W764" i="2"/>
  <c r="W772" i="2"/>
  <c r="W780" i="2"/>
  <c r="W35" i="2"/>
  <c r="W46" i="2"/>
  <c r="AF46" i="2" s="1"/>
  <c r="AG46" i="2" s="1"/>
  <c r="BQ46" i="2" s="1"/>
  <c r="W57" i="2"/>
  <c r="W67" i="2"/>
  <c r="AF67" i="2" s="1"/>
  <c r="AG67" i="2" s="1"/>
  <c r="W78" i="2"/>
  <c r="AF78" i="2" s="1"/>
  <c r="AG78" i="2" s="1"/>
  <c r="BQ78" i="2" s="1"/>
  <c r="W89" i="2"/>
  <c r="AF89" i="2" s="1"/>
  <c r="AG89" i="2" s="1"/>
  <c r="BQ89" i="2" s="1"/>
  <c r="W99" i="2"/>
  <c r="W110" i="2"/>
  <c r="AF110" i="2" s="1"/>
  <c r="AG110" i="2" s="1"/>
  <c r="BQ110" i="2" s="1"/>
  <c r="W121" i="2"/>
  <c r="W131" i="2"/>
  <c r="AF131" i="2" s="1"/>
  <c r="AG131" i="2" s="1"/>
  <c r="BQ131" i="2" s="1"/>
  <c r="W142" i="2"/>
  <c r="AF142" i="2" s="1"/>
  <c r="AG142" i="2" s="1"/>
  <c r="BQ142" i="2" s="1"/>
  <c r="W153" i="2"/>
  <c r="W163" i="2"/>
  <c r="W174" i="2"/>
  <c r="W185" i="2"/>
  <c r="AF185" i="2" s="1"/>
  <c r="AG185" i="2" s="1"/>
  <c r="BQ185" i="2" s="1"/>
  <c r="W195" i="2"/>
  <c r="AF195" i="2" s="1"/>
  <c r="AG195" i="2" s="1"/>
  <c r="W206" i="2"/>
  <c r="W217" i="2"/>
  <c r="W227" i="2"/>
  <c r="W238" i="2"/>
  <c r="AF238" i="2" s="1"/>
  <c r="AG238" i="2" s="1"/>
  <c r="BQ238" i="2" s="1"/>
  <c r="W249" i="2"/>
  <c r="W259" i="2"/>
  <c r="W270" i="2"/>
  <c r="W281" i="2"/>
  <c r="W291" i="2"/>
  <c r="W302" i="2"/>
  <c r="AF302" i="2" s="1"/>
  <c r="AG302" i="2" s="1"/>
  <c r="BQ302" i="2" s="1"/>
  <c r="W313" i="2"/>
  <c r="AF313" i="2" s="1"/>
  <c r="AG313" i="2" s="1"/>
  <c r="BQ313" i="2" s="1"/>
  <c r="W323" i="2"/>
  <c r="W334" i="2"/>
  <c r="AF334" i="2" s="1"/>
  <c r="AG334" i="2" s="1"/>
  <c r="BQ334" i="2" s="1"/>
  <c r="W345" i="2"/>
  <c r="W355" i="2"/>
  <c r="AF355" i="2" s="1"/>
  <c r="AG355" i="2" s="1"/>
  <c r="BQ355" i="2" s="1"/>
  <c r="W366" i="2"/>
  <c r="AF366" i="2" s="1"/>
  <c r="AG366" i="2" s="1"/>
  <c r="BQ366" i="2" s="1"/>
  <c r="W377" i="2"/>
  <c r="W387" i="2"/>
  <c r="AF387" i="2" s="1"/>
  <c r="AG387" i="2" s="1"/>
  <c r="BQ387" i="2" s="1"/>
  <c r="W398" i="2"/>
  <c r="W409" i="2"/>
  <c r="W419" i="2"/>
  <c r="W430" i="2"/>
  <c r="W441" i="2"/>
  <c r="AF441" i="2" s="1"/>
  <c r="AG441" i="2" s="1"/>
  <c r="BQ441" i="2" s="1"/>
  <c r="W451" i="2"/>
  <c r="AF451" i="2" s="1"/>
  <c r="AG451" i="2" s="1"/>
  <c r="BQ451" i="2" s="1"/>
  <c r="W462" i="2"/>
  <c r="W473" i="2"/>
  <c r="AF473" i="2" s="1"/>
  <c r="AG473" i="2" s="1"/>
  <c r="BQ473" i="2" s="1"/>
  <c r="W483" i="2"/>
  <c r="W494" i="2"/>
  <c r="W505" i="2"/>
  <c r="AF505" i="2" s="1"/>
  <c r="AG505" i="2" s="1"/>
  <c r="BQ505" i="2" s="1"/>
  <c r="W515" i="2"/>
  <c r="AF515" i="2" s="1"/>
  <c r="AG515" i="2" s="1"/>
  <c r="BQ515" i="2" s="1"/>
  <c r="W526" i="2"/>
  <c r="AF526" i="2" s="1"/>
  <c r="AG526" i="2" s="1"/>
  <c r="BQ526" i="2" s="1"/>
  <c r="W537" i="2"/>
  <c r="AF537" i="2" s="1"/>
  <c r="AG537" i="2" s="1"/>
  <c r="BQ537" i="2" s="1"/>
  <c r="W547" i="2"/>
  <c r="W558" i="2"/>
  <c r="AF558" i="2" s="1"/>
  <c r="AG558" i="2" s="1"/>
  <c r="BQ558" i="2" s="1"/>
  <c r="W569" i="2"/>
  <c r="AF569" i="2" s="1"/>
  <c r="AG569" i="2" s="1"/>
  <c r="BQ569" i="2" s="1"/>
  <c r="W579" i="2"/>
  <c r="AF579" i="2" s="1"/>
  <c r="AG579" i="2" s="1"/>
  <c r="BQ579" i="2" s="1"/>
  <c r="W590" i="2"/>
  <c r="AF590" i="2" s="1"/>
  <c r="AG590" i="2" s="1"/>
  <c r="BQ590" i="2" s="1"/>
  <c r="W601" i="2"/>
  <c r="W611" i="2"/>
  <c r="W622" i="2"/>
  <c r="W633" i="2"/>
  <c r="W643" i="2"/>
  <c r="AF643" i="2" s="1"/>
  <c r="AG643" i="2" s="1"/>
  <c r="BQ643" i="2" s="1"/>
  <c r="W37" i="2"/>
  <c r="W48" i="2"/>
  <c r="AF48" i="2" s="1"/>
  <c r="AG48" i="2" s="1"/>
  <c r="BQ48" i="2" s="1"/>
  <c r="W58" i="2"/>
  <c r="W69" i="2"/>
  <c r="W80" i="2"/>
  <c r="AF80" i="2" s="1"/>
  <c r="AG80" i="2" s="1"/>
  <c r="BQ80" i="2" s="1"/>
  <c r="W90" i="2"/>
  <c r="AF90" i="2" s="1"/>
  <c r="AG90" i="2" s="1"/>
  <c r="BQ90" i="2" s="1"/>
  <c r="W101" i="2"/>
  <c r="W112" i="2"/>
  <c r="AF112" i="2" s="1"/>
  <c r="AG112" i="2" s="1"/>
  <c r="BQ112" i="2" s="1"/>
  <c r="W122" i="2"/>
  <c r="W133" i="2"/>
  <c r="W144" i="2"/>
  <c r="W154" i="2"/>
  <c r="AF154" i="2" s="1"/>
  <c r="AG154" i="2" s="1"/>
  <c r="BQ154" i="2" s="1"/>
  <c r="W165" i="2"/>
  <c r="AF165" i="2" s="1"/>
  <c r="AG165" i="2" s="1"/>
  <c r="BQ165" i="2" s="1"/>
  <c r="W176" i="2"/>
  <c r="AF176" i="2" s="1"/>
  <c r="AG176" i="2" s="1"/>
  <c r="BQ176" i="2" s="1"/>
  <c r="W186" i="2"/>
  <c r="W197" i="2"/>
  <c r="W208" i="2"/>
  <c r="W218" i="2"/>
  <c r="AF218" i="2" s="1"/>
  <c r="AG218" i="2" s="1"/>
  <c r="BQ218" i="2" s="1"/>
  <c r="W229" i="2"/>
  <c r="W240" i="2"/>
  <c r="AF240" i="2" s="1"/>
  <c r="AG240" i="2" s="1"/>
  <c r="BQ240" i="2" s="1"/>
  <c r="W250" i="2"/>
  <c r="AF250" i="2" s="1"/>
  <c r="AG250" i="2" s="1"/>
  <c r="BQ250" i="2" s="1"/>
  <c r="W261" i="2"/>
  <c r="W272" i="2"/>
  <c r="W282" i="2"/>
  <c r="AF282" i="2" s="1"/>
  <c r="AG282" i="2" s="1"/>
  <c r="BQ282" i="2" s="1"/>
  <c r="W293" i="2"/>
  <c r="W304" i="2"/>
  <c r="AF304" i="2" s="1"/>
  <c r="AG304" i="2" s="1"/>
  <c r="BQ304" i="2" s="1"/>
  <c r="W314" i="2"/>
  <c r="W325" i="2"/>
  <c r="AF325" i="2" s="1"/>
  <c r="AG325" i="2" s="1"/>
  <c r="W336" i="2"/>
  <c r="AF336" i="2" s="1"/>
  <c r="AG336" i="2" s="1"/>
  <c r="BQ336" i="2" s="1"/>
  <c r="W346" i="2"/>
  <c r="W357" i="2"/>
  <c r="W368" i="2"/>
  <c r="AF368" i="2" s="1"/>
  <c r="AG368" i="2" s="1"/>
  <c r="BQ368" i="2" s="1"/>
  <c r="W378" i="2"/>
  <c r="AF378" i="2" s="1"/>
  <c r="AG378" i="2" s="1"/>
  <c r="BQ378" i="2" s="1"/>
  <c r="W389" i="2"/>
  <c r="AF389" i="2" s="1"/>
  <c r="AG389" i="2" s="1"/>
  <c r="W400" i="2"/>
  <c r="AF400" i="2" s="1"/>
  <c r="AG400" i="2" s="1"/>
  <c r="BQ400" i="2" s="1"/>
  <c r="W410" i="2"/>
  <c r="W421" i="2"/>
  <c r="W432" i="2"/>
  <c r="AF432" i="2" s="1"/>
  <c r="AG432" i="2" s="1"/>
  <c r="BQ432" i="2" s="1"/>
  <c r="W442" i="2"/>
  <c r="W453" i="2"/>
  <c r="W464" i="2"/>
  <c r="AF464" i="2" s="1"/>
  <c r="AG464" i="2" s="1"/>
  <c r="BQ464" i="2" s="1"/>
  <c r="W474" i="2"/>
  <c r="W485" i="2"/>
  <c r="W496" i="2"/>
  <c r="AF496" i="2" s="1"/>
  <c r="AG496" i="2" s="1"/>
  <c r="BQ496" i="2" s="1"/>
  <c r="W506" i="2"/>
  <c r="AF506" i="2" s="1"/>
  <c r="AG506" i="2" s="1"/>
  <c r="BQ506" i="2" s="1"/>
  <c r="W517" i="2"/>
  <c r="AF517" i="2" s="1"/>
  <c r="AG517" i="2" s="1"/>
  <c r="W528" i="2"/>
  <c r="W538" i="2"/>
  <c r="AF538" i="2" s="1"/>
  <c r="AG538" i="2" s="1"/>
  <c r="BQ538" i="2" s="1"/>
  <c r="W549" i="2"/>
  <c r="W560" i="2"/>
  <c r="W570" i="2"/>
  <c r="AF570" i="2" s="1"/>
  <c r="AG570" i="2" s="1"/>
  <c r="BQ570" i="2" s="1"/>
  <c r="W581" i="2"/>
  <c r="W592" i="2"/>
  <c r="W602" i="2"/>
  <c r="AF602" i="2" s="1"/>
  <c r="AG602" i="2" s="1"/>
  <c r="BQ602" i="2" s="1"/>
  <c r="W613" i="2"/>
  <c r="AF613" i="2" s="1"/>
  <c r="AG613" i="2" s="1"/>
  <c r="BQ613" i="2" s="1"/>
  <c r="W624" i="2"/>
  <c r="AF624" i="2" s="1"/>
  <c r="AG624" i="2" s="1"/>
  <c r="BQ624" i="2" s="1"/>
  <c r="W634" i="2"/>
  <c r="AF634" i="2" s="1"/>
  <c r="AG634" i="2" s="1"/>
  <c r="W645" i="2"/>
  <c r="W656" i="2"/>
  <c r="W666" i="2"/>
  <c r="W677" i="2"/>
  <c r="W688" i="2"/>
  <c r="W698" i="2"/>
  <c r="AF698" i="2" s="1"/>
  <c r="AG698" i="2" s="1"/>
  <c r="W709" i="2"/>
  <c r="W718" i="2"/>
  <c r="W726" i="2"/>
  <c r="AF726" i="2" s="1"/>
  <c r="AG726" i="2" s="1"/>
  <c r="BQ726" i="2" s="1"/>
  <c r="W734" i="2"/>
  <c r="W742" i="2"/>
  <c r="W750" i="2"/>
  <c r="W758" i="2"/>
  <c r="W766" i="2"/>
  <c r="AF766" i="2" s="1"/>
  <c r="AG766" i="2" s="1"/>
  <c r="BQ766" i="2" s="1"/>
  <c r="W774" i="2"/>
  <c r="W782" i="2"/>
  <c r="W790" i="2"/>
  <c r="W798" i="2"/>
  <c r="W806" i="2"/>
  <c r="W814" i="2"/>
  <c r="W822" i="2"/>
  <c r="W830" i="2"/>
  <c r="W838" i="2"/>
  <c r="W846" i="2"/>
  <c r="AF846" i="2" s="1"/>
  <c r="AG846" i="2" s="1"/>
  <c r="BQ846" i="2" s="1"/>
  <c r="W854" i="2"/>
  <c r="W862" i="2"/>
  <c r="W870" i="2"/>
  <c r="W878" i="2"/>
  <c r="W38" i="2"/>
  <c r="W49" i="2"/>
  <c r="W59" i="2"/>
  <c r="AF59" i="2" s="1"/>
  <c r="AG59" i="2" s="1"/>
  <c r="W70" i="2"/>
  <c r="AF70" i="2" s="1"/>
  <c r="AG70" i="2" s="1"/>
  <c r="BQ70" i="2" s="1"/>
  <c r="W81" i="2"/>
  <c r="W91" i="2"/>
  <c r="AF91" i="2" s="1"/>
  <c r="AG91" i="2" s="1"/>
  <c r="W102" i="2"/>
  <c r="W113" i="2"/>
  <c r="W123" i="2"/>
  <c r="AF123" i="2" s="1"/>
  <c r="AG123" i="2" s="1"/>
  <c r="W134" i="2"/>
  <c r="W145" i="2"/>
  <c r="AF145" i="2" s="1"/>
  <c r="AG145" i="2" s="1"/>
  <c r="BQ145" i="2" s="1"/>
  <c r="W155" i="2"/>
  <c r="AF155" i="2" s="1"/>
  <c r="AG155" i="2" s="1"/>
  <c r="BQ155" i="2" s="1"/>
  <c r="W166" i="2"/>
  <c r="W177" i="2"/>
  <c r="W187" i="2"/>
  <c r="W198" i="2"/>
  <c r="AF198" i="2" s="1"/>
  <c r="AG198" i="2" s="1"/>
  <c r="BQ198" i="2" s="1"/>
  <c r="W209" i="2"/>
  <c r="W219" i="2"/>
  <c r="W230" i="2"/>
  <c r="W241" i="2"/>
  <c r="W251" i="2"/>
  <c r="AF251" i="2" s="1"/>
  <c r="AG251" i="2" s="1"/>
  <c r="BQ251" i="2" s="1"/>
  <c r="W262" i="2"/>
  <c r="AF262" i="2" s="1"/>
  <c r="AG262" i="2" s="1"/>
  <c r="BQ262" i="2" s="1"/>
  <c r="W273" i="2"/>
  <c r="W283" i="2"/>
  <c r="AF283" i="2" s="1"/>
  <c r="AG283" i="2" s="1"/>
  <c r="W294" i="2"/>
  <c r="W305" i="2"/>
  <c r="W315" i="2"/>
  <c r="AF315" i="2" s="1"/>
  <c r="AG315" i="2" s="1"/>
  <c r="BQ315" i="2" s="1"/>
  <c r="W326" i="2"/>
  <c r="AF326" i="2" s="1"/>
  <c r="AG326" i="2" s="1"/>
  <c r="BQ326" i="2" s="1"/>
  <c r="W337" i="2"/>
  <c r="W347" i="2"/>
  <c r="W358" i="2"/>
  <c r="W369" i="2"/>
  <c r="W379" i="2"/>
  <c r="W390" i="2"/>
  <c r="W401" i="2"/>
  <c r="AF401" i="2" s="1"/>
  <c r="AG401" i="2" s="1"/>
  <c r="BQ401" i="2" s="1"/>
  <c r="W411" i="2"/>
  <c r="W422" i="2"/>
  <c r="W433" i="2"/>
  <c r="W443" i="2"/>
  <c r="W454" i="2"/>
  <c r="AF454" i="2" s="1"/>
  <c r="AG454" i="2" s="1"/>
  <c r="BQ454" i="2" s="1"/>
  <c r="W465" i="2"/>
  <c r="W475" i="2"/>
  <c r="W486" i="2"/>
  <c r="W497" i="2"/>
  <c r="W507" i="2"/>
  <c r="AF507" i="2" s="1"/>
  <c r="AG507" i="2" s="1"/>
  <c r="BQ507" i="2" s="1"/>
  <c r="W518" i="2"/>
  <c r="W529" i="2"/>
  <c r="W539" i="2"/>
  <c r="W550" i="2"/>
  <c r="AF550" i="2" s="1"/>
  <c r="AG550" i="2" s="1"/>
  <c r="BQ550" i="2" s="1"/>
  <c r="W561" i="2"/>
  <c r="W571" i="2"/>
  <c r="W582" i="2"/>
  <c r="W593" i="2"/>
  <c r="AF593" i="2" s="1"/>
  <c r="AG593" i="2" s="1"/>
  <c r="BQ593" i="2" s="1"/>
  <c r="W603" i="2"/>
  <c r="W614" i="2"/>
  <c r="W625" i="2"/>
  <c r="W635" i="2"/>
  <c r="AF635" i="2" s="1"/>
  <c r="AG635" i="2" s="1"/>
  <c r="W646" i="2"/>
  <c r="AF646" i="2" s="1"/>
  <c r="AG646" i="2" s="1"/>
  <c r="BQ646" i="2" s="1"/>
  <c r="W657" i="2"/>
  <c r="W667" i="2"/>
  <c r="W678" i="2"/>
  <c r="W689" i="2"/>
  <c r="AF689" i="2" s="1"/>
  <c r="AG689" i="2" s="1"/>
  <c r="BQ689" i="2" s="1"/>
  <c r="W699" i="2"/>
  <c r="W710" i="2"/>
  <c r="W719" i="2"/>
  <c r="AF719" i="2" s="1"/>
  <c r="AG719" i="2" s="1"/>
  <c r="W727" i="2"/>
  <c r="W735" i="2"/>
  <c r="W743" i="2"/>
  <c r="W751" i="2"/>
  <c r="AF751" i="2" s="1"/>
  <c r="AG751" i="2" s="1"/>
  <c r="W759" i="2"/>
  <c r="W767" i="2"/>
  <c r="W775" i="2"/>
  <c r="W783" i="2"/>
  <c r="AF783" i="2" s="1"/>
  <c r="AG783" i="2" s="1"/>
  <c r="W791" i="2"/>
  <c r="W799" i="2"/>
  <c r="W807" i="2"/>
  <c r="W815" i="2"/>
  <c r="AF815" i="2" s="1"/>
  <c r="AG815" i="2" s="1"/>
  <c r="W823" i="2"/>
  <c r="W831" i="2"/>
  <c r="W839" i="2"/>
  <c r="AF839" i="2" s="1"/>
  <c r="AG839" i="2" s="1"/>
  <c r="W847" i="2"/>
  <c r="AF847" i="2" s="1"/>
  <c r="AG847" i="2" s="1"/>
  <c r="W855" i="2"/>
  <c r="W863" i="2"/>
  <c r="W871" i="2"/>
  <c r="W879" i="2"/>
  <c r="AF879" i="2" s="1"/>
  <c r="AG879" i="2" s="1"/>
  <c r="BQ879" i="2" s="1"/>
  <c r="W887" i="2"/>
  <c r="W895" i="2"/>
  <c r="W903" i="2"/>
  <c r="AF903" i="2" s="1"/>
  <c r="AG903" i="2" s="1"/>
  <c r="W911" i="2"/>
  <c r="AF911" i="2" s="1"/>
  <c r="AG911" i="2" s="1"/>
  <c r="W919" i="2"/>
  <c r="W927" i="2"/>
  <c r="W935" i="2"/>
  <c r="W943" i="2"/>
  <c r="AF943" i="2" s="1"/>
  <c r="AG943" i="2" s="1"/>
  <c r="W951" i="2"/>
  <c r="W959" i="2"/>
  <c r="W967" i="2"/>
  <c r="AF967" i="2" s="1"/>
  <c r="AG967" i="2" s="1"/>
  <c r="BQ967" i="2" s="1"/>
  <c r="W975" i="2"/>
  <c r="AF975" i="2" s="1"/>
  <c r="AG975" i="2" s="1"/>
  <c r="W983" i="2"/>
  <c r="W991" i="2"/>
  <c r="W999" i="2"/>
  <c r="W29" i="2"/>
  <c r="W40" i="2"/>
  <c r="AF40" i="2" s="1"/>
  <c r="AG40" i="2" s="1"/>
  <c r="BQ40" i="2" s="1"/>
  <c r="W50" i="2"/>
  <c r="W61" i="2"/>
  <c r="W72" i="2"/>
  <c r="AF72" i="2" s="1"/>
  <c r="AG72" i="2" s="1"/>
  <c r="BQ72" i="2" s="1"/>
  <c r="W82" i="2"/>
  <c r="AF82" i="2" s="1"/>
  <c r="AG82" i="2" s="1"/>
  <c r="BQ82" i="2" s="1"/>
  <c r="W93" i="2"/>
  <c r="W104" i="2"/>
  <c r="W114" i="2"/>
  <c r="W125" i="2"/>
  <c r="AF125" i="2" s="1"/>
  <c r="AG125" i="2" s="1"/>
  <c r="BQ125" i="2" s="1"/>
  <c r="W136" i="2"/>
  <c r="W146" i="2"/>
  <c r="W157" i="2"/>
  <c r="AF157" i="2" s="1"/>
  <c r="AG157" i="2" s="1"/>
  <c r="BQ157" i="2" s="1"/>
  <c r="W168" i="2"/>
  <c r="AF168" i="2" s="1"/>
  <c r="AG168" i="2" s="1"/>
  <c r="BQ168" i="2" s="1"/>
  <c r="W178" i="2"/>
  <c r="W189" i="2"/>
  <c r="W200" i="2"/>
  <c r="W210" i="2"/>
  <c r="AF210" i="2" s="1"/>
  <c r="AG210" i="2" s="1"/>
  <c r="BQ210" i="2" s="1"/>
  <c r="W221" i="2"/>
  <c r="W232" i="2"/>
  <c r="AF232" i="2" s="1"/>
  <c r="AG232" i="2" s="1"/>
  <c r="BQ232" i="2" s="1"/>
  <c r="W242" i="2"/>
  <c r="AF242" i="2" s="1"/>
  <c r="AG242" i="2" s="1"/>
  <c r="BQ242" i="2" s="1"/>
  <c r="W253" i="2"/>
  <c r="W264" i="2"/>
  <c r="W274" i="2"/>
  <c r="W285" i="2"/>
  <c r="W296" i="2"/>
  <c r="W306" i="2"/>
  <c r="W317" i="2"/>
  <c r="W328" i="2"/>
  <c r="AF328" i="2" s="1"/>
  <c r="AG328" i="2" s="1"/>
  <c r="BQ328" i="2" s="1"/>
  <c r="W338" i="2"/>
  <c r="AF338" i="2" s="1"/>
  <c r="AG338" i="2" s="1"/>
  <c r="BQ338" i="2" s="1"/>
  <c r="W349" i="2"/>
  <c r="AF349" i="2" s="1"/>
  <c r="AG349" i="2" s="1"/>
  <c r="BQ349" i="2" s="1"/>
  <c r="W360" i="2"/>
  <c r="W370" i="2"/>
  <c r="AF370" i="2" s="1"/>
  <c r="AG370" i="2" s="1"/>
  <c r="BQ370" i="2" s="1"/>
  <c r="W381" i="2"/>
  <c r="W392" i="2"/>
  <c r="W402" i="2"/>
  <c r="AF402" i="2" s="1"/>
  <c r="AG402" i="2" s="1"/>
  <c r="BQ402" i="2" s="1"/>
  <c r="W413" i="2"/>
  <c r="W424" i="2"/>
  <c r="W434" i="2"/>
  <c r="AF434" i="2" s="1"/>
  <c r="AG434" i="2" s="1"/>
  <c r="BQ434" i="2" s="1"/>
  <c r="W445" i="2"/>
  <c r="W456" i="2"/>
  <c r="AF456" i="2" s="1"/>
  <c r="AG456" i="2" s="1"/>
  <c r="BQ456" i="2" s="1"/>
  <c r="W466" i="2"/>
  <c r="AF466" i="2" s="1"/>
  <c r="AG466" i="2" s="1"/>
  <c r="BQ466" i="2" s="1"/>
  <c r="W477" i="2"/>
  <c r="AF477" i="2" s="1"/>
  <c r="AG477" i="2" s="1"/>
  <c r="BQ477" i="2" s="1"/>
  <c r="W488" i="2"/>
  <c r="W498" i="2"/>
  <c r="AF498" i="2" s="1"/>
  <c r="AG498" i="2" s="1"/>
  <c r="BQ498" i="2" s="1"/>
  <c r="W509" i="2"/>
  <c r="W520" i="2"/>
  <c r="AF520" i="2" s="1"/>
  <c r="AG520" i="2" s="1"/>
  <c r="BQ520" i="2" s="1"/>
  <c r="W530" i="2"/>
  <c r="W541" i="2"/>
  <c r="AF541" i="2" s="1"/>
  <c r="AG541" i="2" s="1"/>
  <c r="W552" i="2"/>
  <c r="W562" i="2"/>
  <c r="W573" i="2"/>
  <c r="AF573" i="2" s="1"/>
  <c r="AG573" i="2" s="1"/>
  <c r="W584" i="2"/>
  <c r="W594" i="2"/>
  <c r="W605" i="2"/>
  <c r="AF605" i="2" s="1"/>
  <c r="AG605" i="2" s="1"/>
  <c r="BQ605" i="2" s="1"/>
  <c r="W616" i="2"/>
  <c r="W626" i="2"/>
  <c r="W637" i="2"/>
  <c r="AF637" i="2" s="1"/>
  <c r="AG637" i="2" s="1"/>
  <c r="BQ637" i="2" s="1"/>
  <c r="W648" i="2"/>
  <c r="W658" i="2"/>
  <c r="W669" i="2"/>
  <c r="AF669" i="2" s="1"/>
  <c r="AG669" i="2" s="1"/>
  <c r="BQ669" i="2" s="1"/>
  <c r="W680" i="2"/>
  <c r="W690" i="2"/>
  <c r="W701" i="2"/>
  <c r="W712" i="2"/>
  <c r="W720" i="2"/>
  <c r="AF720" i="2" s="1"/>
  <c r="AG720" i="2" s="1"/>
  <c r="BQ720" i="2" s="1"/>
  <c r="W728" i="2"/>
  <c r="W736" i="2"/>
  <c r="AF736" i="2" s="1"/>
  <c r="AG736" i="2" s="1"/>
  <c r="BQ736" i="2" s="1"/>
  <c r="W744" i="2"/>
  <c r="W752" i="2"/>
  <c r="W760" i="2"/>
  <c r="AF760" i="2" s="1"/>
  <c r="AG760" i="2" s="1"/>
  <c r="BQ760" i="2" s="1"/>
  <c r="W768" i="2"/>
  <c r="W776" i="2"/>
  <c r="W784" i="2"/>
  <c r="AF784" i="2" s="1"/>
  <c r="AG784" i="2" s="1"/>
  <c r="BQ784" i="2" s="1"/>
  <c r="W792" i="2"/>
  <c r="W800" i="2"/>
  <c r="AF800" i="2" s="1"/>
  <c r="AG800" i="2" s="1"/>
  <c r="BQ800" i="2" s="1"/>
  <c r="W808" i="2"/>
  <c r="W816" i="2"/>
  <c r="W824" i="2"/>
  <c r="AF824" i="2" s="1"/>
  <c r="AG824" i="2" s="1"/>
  <c r="BQ824" i="2" s="1"/>
  <c r="W832" i="2"/>
  <c r="W840" i="2"/>
  <c r="W30" i="2"/>
  <c r="AF30" i="2" s="1"/>
  <c r="AG30" i="2" s="1"/>
  <c r="BQ30" i="2" s="1"/>
  <c r="W41" i="2"/>
  <c r="W51" i="2"/>
  <c r="AF51" i="2" s="1"/>
  <c r="AG51" i="2" s="1"/>
  <c r="BQ51" i="2" s="1"/>
  <c r="W62" i="2"/>
  <c r="AF62" i="2" s="1"/>
  <c r="AG62" i="2" s="1"/>
  <c r="BQ62" i="2" s="1"/>
  <c r="W73" i="2"/>
  <c r="W83" i="2"/>
  <c r="W94" i="2"/>
  <c r="AF94" i="2" s="1"/>
  <c r="AG94" i="2" s="1"/>
  <c r="BQ94" i="2" s="1"/>
  <c r="W105" i="2"/>
  <c r="AF105" i="2" s="1"/>
  <c r="AG105" i="2" s="1"/>
  <c r="BQ105" i="2" s="1"/>
  <c r="W115" i="2"/>
  <c r="W126" i="2"/>
  <c r="AF126" i="2" s="1"/>
  <c r="AG126" i="2" s="1"/>
  <c r="BQ126" i="2" s="1"/>
  <c r="W137" i="2"/>
  <c r="AF137" i="2" s="1"/>
  <c r="AG137" i="2" s="1"/>
  <c r="BQ137" i="2" s="1"/>
  <c r="W147" i="2"/>
  <c r="W158" i="2"/>
  <c r="AF158" i="2" s="1"/>
  <c r="AG158" i="2" s="1"/>
  <c r="BQ158" i="2" s="1"/>
  <c r="W169" i="2"/>
  <c r="W179" i="2"/>
  <c r="AF179" i="2" s="1"/>
  <c r="AG179" i="2" s="1"/>
  <c r="BQ179" i="2" s="1"/>
  <c r="W190" i="2"/>
  <c r="AF190" i="2" s="1"/>
  <c r="AG190" i="2" s="1"/>
  <c r="BQ190" i="2" s="1"/>
  <c r="W201" i="2"/>
  <c r="AF201" i="2" s="1"/>
  <c r="AG201" i="2" s="1"/>
  <c r="BQ201" i="2" s="1"/>
  <c r="W211" i="2"/>
  <c r="W222" i="2"/>
  <c r="AF222" i="2" s="1"/>
  <c r="AG222" i="2" s="1"/>
  <c r="BQ222" i="2" s="1"/>
  <c r="W233" i="2"/>
  <c r="W243" i="2"/>
  <c r="W254" i="2"/>
  <c r="AF254" i="2" s="1"/>
  <c r="AG254" i="2" s="1"/>
  <c r="BQ254" i="2" s="1"/>
  <c r="W265" i="2"/>
  <c r="AF265" i="2" s="1"/>
  <c r="AG265" i="2" s="1"/>
  <c r="BQ265" i="2" s="1"/>
  <c r="W275" i="2"/>
  <c r="W286" i="2"/>
  <c r="AF286" i="2" s="1"/>
  <c r="AG286" i="2" s="1"/>
  <c r="BQ286" i="2" s="1"/>
  <c r="W297" i="2"/>
  <c r="W307" i="2"/>
  <c r="AF307" i="2" s="1"/>
  <c r="AG307" i="2" s="1"/>
  <c r="W318" i="2"/>
  <c r="AF318" i="2" s="1"/>
  <c r="AG318" i="2" s="1"/>
  <c r="BQ318" i="2" s="1"/>
  <c r="W329" i="2"/>
  <c r="W339" i="2"/>
  <c r="W350" i="2"/>
  <c r="AF350" i="2" s="1"/>
  <c r="AG350" i="2" s="1"/>
  <c r="BQ350" i="2" s="1"/>
  <c r="W361" i="2"/>
  <c r="W371" i="2"/>
  <c r="AF371" i="2" s="1"/>
  <c r="AG371" i="2" s="1"/>
  <c r="W382" i="2"/>
  <c r="W393" i="2"/>
  <c r="W403" i="2"/>
  <c r="AF403" i="2" s="1"/>
  <c r="AG403" i="2" s="1"/>
  <c r="W414" i="2"/>
  <c r="W425" i="2"/>
  <c r="AF425" i="2" s="1"/>
  <c r="AG425" i="2" s="1"/>
  <c r="BQ425" i="2" s="1"/>
  <c r="W435" i="2"/>
  <c r="AF435" i="2" s="1"/>
  <c r="AG435" i="2" s="1"/>
  <c r="W446" i="2"/>
  <c r="AF446" i="2" s="1"/>
  <c r="AG446" i="2" s="1"/>
  <c r="W457" i="2"/>
  <c r="AF457" i="2" s="1"/>
  <c r="AG457" i="2" s="1"/>
  <c r="BQ457" i="2" s="1"/>
  <c r="W467" i="2"/>
  <c r="AF467" i="2" s="1"/>
  <c r="AG467" i="2" s="1"/>
  <c r="W478" i="2"/>
  <c r="W489" i="2"/>
  <c r="AF489" i="2" s="1"/>
  <c r="AG489" i="2" s="1"/>
  <c r="BQ489" i="2" s="1"/>
  <c r="W499" i="2"/>
  <c r="AF499" i="2" s="1"/>
  <c r="AG499" i="2" s="1"/>
  <c r="BQ499" i="2" s="1"/>
  <c r="W510" i="2"/>
  <c r="W521" i="2"/>
  <c r="AF521" i="2" s="1"/>
  <c r="AG521" i="2" s="1"/>
  <c r="BQ521" i="2" s="1"/>
  <c r="W531" i="2"/>
  <c r="AF531" i="2" s="1"/>
  <c r="AG531" i="2" s="1"/>
  <c r="BQ531" i="2" s="1"/>
  <c r="W542" i="2"/>
  <c r="AF542" i="2" s="1"/>
  <c r="AG542" i="2" s="1"/>
  <c r="BQ542" i="2" s="1"/>
  <c r="W553" i="2"/>
  <c r="AF553" i="2" s="1"/>
  <c r="AG553" i="2" s="1"/>
  <c r="BQ553" i="2" s="1"/>
  <c r="W563" i="2"/>
  <c r="W574" i="2"/>
  <c r="AF574" i="2" s="1"/>
  <c r="AG574" i="2" s="1"/>
  <c r="BQ574" i="2" s="1"/>
  <c r="W585" i="2"/>
  <c r="W595" i="2"/>
  <c r="AF595" i="2" s="1"/>
  <c r="AG595" i="2" s="1"/>
  <c r="W606" i="2"/>
  <c r="AF606" i="2" s="1"/>
  <c r="AG606" i="2" s="1"/>
  <c r="BQ606" i="2" s="1"/>
  <c r="W32" i="2"/>
  <c r="AF32" i="2" s="1"/>
  <c r="AG32" i="2" s="1"/>
  <c r="W42" i="2"/>
  <c r="AF42" i="2" s="1"/>
  <c r="AG42" i="2" s="1"/>
  <c r="BQ42" i="2" s="1"/>
  <c r="W53" i="2"/>
  <c r="W64" i="2"/>
  <c r="W74" i="2"/>
  <c r="W85" i="2"/>
  <c r="W96" i="2"/>
  <c r="AF96" i="2" s="1"/>
  <c r="AG96" i="2" s="1"/>
  <c r="BQ96" i="2" s="1"/>
  <c r="W106" i="2"/>
  <c r="W117" i="2"/>
  <c r="W128" i="2"/>
  <c r="W138" i="2"/>
  <c r="W149" i="2"/>
  <c r="W160" i="2"/>
  <c r="W170" i="2"/>
  <c r="AF170" i="2" s="1"/>
  <c r="AG170" i="2" s="1"/>
  <c r="BQ170" i="2" s="1"/>
  <c r="W181" i="2"/>
  <c r="W192" i="2"/>
  <c r="AF192" i="2" s="1"/>
  <c r="AG192" i="2" s="1"/>
  <c r="BQ192" i="2" s="1"/>
  <c r="W202" i="2"/>
  <c r="AF202" i="2" s="1"/>
  <c r="AG202" i="2" s="1"/>
  <c r="BQ202" i="2" s="1"/>
  <c r="W213" i="2"/>
  <c r="W224" i="2"/>
  <c r="AF224" i="2" s="1"/>
  <c r="AG224" i="2" s="1"/>
  <c r="BQ224" i="2" s="1"/>
  <c r="W234" i="2"/>
  <c r="AF234" i="2" s="1"/>
  <c r="AG234" i="2" s="1"/>
  <c r="BQ234" i="2" s="1"/>
  <c r="W245" i="2"/>
  <c r="W256" i="2"/>
  <c r="W266" i="2"/>
  <c r="AF266" i="2" s="1"/>
  <c r="AG266" i="2" s="1"/>
  <c r="BQ266" i="2" s="1"/>
  <c r="W277" i="2"/>
  <c r="W288" i="2"/>
  <c r="W298" i="2"/>
  <c r="W309" i="2"/>
  <c r="W320" i="2"/>
  <c r="W330" i="2"/>
  <c r="W341" i="2"/>
  <c r="AF341" i="2" s="1"/>
  <c r="AG341" i="2" s="1"/>
  <c r="BQ341" i="2" s="1"/>
  <c r="W352" i="2"/>
  <c r="AF352" i="2" s="1"/>
  <c r="AG352" i="2" s="1"/>
  <c r="BQ352" i="2" s="1"/>
  <c r="W362" i="2"/>
  <c r="W373" i="2"/>
  <c r="AF373" i="2" s="1"/>
  <c r="AG373" i="2" s="1"/>
  <c r="BQ373" i="2" s="1"/>
  <c r="W384" i="2"/>
  <c r="AF384" i="2" s="1"/>
  <c r="AG384" i="2" s="1"/>
  <c r="BQ384" i="2" s="1"/>
  <c r="W394" i="2"/>
  <c r="W405" i="2"/>
  <c r="W416" i="2"/>
  <c r="AF416" i="2" s="1"/>
  <c r="AG416" i="2" s="1"/>
  <c r="BQ416" i="2" s="1"/>
  <c r="W426" i="2"/>
  <c r="W437" i="2"/>
  <c r="AF437" i="2" s="1"/>
  <c r="AG437" i="2" s="1"/>
  <c r="W448" i="2"/>
  <c r="AF448" i="2" s="1"/>
  <c r="AG448" i="2" s="1"/>
  <c r="BQ448" i="2" s="1"/>
  <c r="W458" i="2"/>
  <c r="W469" i="2"/>
  <c r="W480" i="2"/>
  <c r="AF480" i="2" s="1"/>
  <c r="AG480" i="2" s="1"/>
  <c r="BQ480" i="2" s="1"/>
  <c r="W490" i="2"/>
  <c r="AF490" i="2" s="1"/>
  <c r="AG490" i="2" s="1"/>
  <c r="BQ490" i="2" s="1"/>
  <c r="W501" i="2"/>
  <c r="AF501" i="2" s="1"/>
  <c r="AG501" i="2" s="1"/>
  <c r="BQ501" i="2" s="1"/>
  <c r="W512" i="2"/>
  <c r="AF512" i="2" s="1"/>
  <c r="AG512" i="2" s="1"/>
  <c r="BQ512" i="2" s="1"/>
  <c r="W522" i="2"/>
  <c r="W533" i="2"/>
  <c r="W544" i="2"/>
  <c r="AF544" i="2" s="1"/>
  <c r="AG544" i="2" s="1"/>
  <c r="BQ544" i="2" s="1"/>
  <c r="W554" i="2"/>
  <c r="W565" i="2"/>
  <c r="AF565" i="2" s="1"/>
  <c r="AG565" i="2" s="1"/>
  <c r="BQ565" i="2" s="1"/>
  <c r="W576" i="2"/>
  <c r="AF576" i="2" s="1"/>
  <c r="AG576" i="2" s="1"/>
  <c r="BQ576" i="2" s="1"/>
  <c r="W586" i="2"/>
  <c r="AF586" i="2" s="1"/>
  <c r="AG586" i="2" s="1"/>
  <c r="BQ586" i="2" s="1"/>
  <c r="W597" i="2"/>
  <c r="W608" i="2"/>
  <c r="AF608" i="2" s="1"/>
  <c r="AG608" i="2" s="1"/>
  <c r="BQ608" i="2" s="1"/>
  <c r="W618" i="2"/>
  <c r="AF618" i="2" s="1"/>
  <c r="AG618" i="2" s="1"/>
  <c r="W629" i="2"/>
  <c r="W640" i="2"/>
  <c r="W650" i="2"/>
  <c r="AF650" i="2" s="1"/>
  <c r="AG650" i="2" s="1"/>
  <c r="W661" i="2"/>
  <c r="W672" i="2"/>
  <c r="AF672" i="2" s="1"/>
  <c r="AG672" i="2" s="1"/>
  <c r="BQ672" i="2" s="1"/>
  <c r="W682" i="2"/>
  <c r="AF682" i="2" s="1"/>
  <c r="AG682" i="2" s="1"/>
  <c r="BQ682" i="2" s="1"/>
  <c r="W693" i="2"/>
  <c r="W704" i="2"/>
  <c r="AF704" i="2" s="1"/>
  <c r="AG704" i="2" s="1"/>
  <c r="BQ704" i="2" s="1"/>
  <c r="W714" i="2"/>
  <c r="AF714" i="2" s="1"/>
  <c r="AG714" i="2" s="1"/>
  <c r="BQ714" i="2" s="1"/>
  <c r="W722" i="2"/>
  <c r="W730" i="2"/>
  <c r="AF730" i="2" s="1"/>
  <c r="AG730" i="2" s="1"/>
  <c r="BQ730" i="2" s="1"/>
  <c r="W738" i="2"/>
  <c r="W746" i="2"/>
  <c r="AF746" i="2" s="1"/>
  <c r="AG746" i="2" s="1"/>
  <c r="W754" i="2"/>
  <c r="W762" i="2"/>
  <c r="AF762" i="2" s="1"/>
  <c r="AG762" i="2" s="1"/>
  <c r="BQ762" i="2" s="1"/>
  <c r="W770" i="2"/>
  <c r="AF770" i="2" s="1"/>
  <c r="AG770" i="2" s="1"/>
  <c r="BQ770" i="2" s="1"/>
  <c r="W778" i="2"/>
  <c r="AF778" i="2" s="1"/>
  <c r="AG778" i="2" s="1"/>
  <c r="BQ778" i="2" s="1"/>
  <c r="W786" i="2"/>
  <c r="W794" i="2"/>
  <c r="AF794" i="2" s="1"/>
  <c r="AG794" i="2" s="1"/>
  <c r="BQ794" i="2" s="1"/>
  <c r="W802" i="2"/>
  <c r="W810" i="2"/>
  <c r="AF810" i="2" s="1"/>
  <c r="AG810" i="2" s="1"/>
  <c r="BQ810" i="2" s="1"/>
  <c r="W818" i="2"/>
  <c r="W826" i="2"/>
  <c r="AF826" i="2" s="1"/>
  <c r="AG826" i="2" s="1"/>
  <c r="BQ826" i="2" s="1"/>
  <c r="W834" i="2"/>
  <c r="AF834" i="2" s="1"/>
  <c r="AG834" i="2" s="1"/>
  <c r="BQ834" i="2" s="1"/>
  <c r="W842" i="2"/>
  <c r="AF842" i="2" s="1"/>
  <c r="AG842" i="2" s="1"/>
  <c r="BQ842" i="2" s="1"/>
  <c r="W850" i="2"/>
  <c r="W858" i="2"/>
  <c r="AF858" i="2" s="1"/>
  <c r="AG858" i="2" s="1"/>
  <c r="BQ858" i="2" s="1"/>
  <c r="W866" i="2"/>
  <c r="W874" i="2"/>
  <c r="AF874" i="2" s="1"/>
  <c r="AG874" i="2" s="1"/>
  <c r="BQ874" i="2" s="1"/>
  <c r="W882" i="2"/>
  <c r="W890" i="2"/>
  <c r="AF890" i="2" s="1"/>
  <c r="AG890" i="2" s="1"/>
  <c r="BQ890" i="2" s="1"/>
  <c r="W898" i="2"/>
  <c r="AF898" i="2" s="1"/>
  <c r="AG898" i="2" s="1"/>
  <c r="BQ898" i="2" s="1"/>
  <c r="W906" i="2"/>
  <c r="AF906" i="2" s="1"/>
  <c r="AG906" i="2" s="1"/>
  <c r="BQ906" i="2" s="1"/>
  <c r="W914" i="2"/>
  <c r="W922" i="2"/>
  <c r="AF922" i="2" s="1"/>
  <c r="AG922" i="2" s="1"/>
  <c r="BQ922" i="2" s="1"/>
  <c r="W930" i="2"/>
  <c r="W938" i="2"/>
  <c r="AF938" i="2" s="1"/>
  <c r="AG938" i="2" s="1"/>
  <c r="BQ938" i="2" s="1"/>
  <c r="W946" i="2"/>
  <c r="W954" i="2"/>
  <c r="AF954" i="2" s="1"/>
  <c r="AG954" i="2" s="1"/>
  <c r="BQ954" i="2" s="1"/>
  <c r="W962" i="2"/>
  <c r="AF962" i="2" s="1"/>
  <c r="AG962" i="2" s="1"/>
  <c r="BQ962" i="2" s="1"/>
  <c r="W970" i="2"/>
  <c r="AF970" i="2" s="1"/>
  <c r="AG970" i="2" s="1"/>
  <c r="BQ970" i="2" s="1"/>
  <c r="W978" i="2"/>
  <c r="W986" i="2"/>
  <c r="W994" i="2"/>
  <c r="W75" i="2"/>
  <c r="AF75" i="2" s="1"/>
  <c r="AG75" i="2" s="1"/>
  <c r="BQ75" i="2" s="1"/>
  <c r="W161" i="2"/>
  <c r="W246" i="2"/>
  <c r="AF246" i="2" s="1"/>
  <c r="AG246" i="2" s="1"/>
  <c r="BQ246" i="2" s="1"/>
  <c r="W331" i="2"/>
  <c r="AF331" i="2" s="1"/>
  <c r="AG331" i="2" s="1"/>
  <c r="BQ331" i="2" s="1"/>
  <c r="W417" i="2"/>
  <c r="W502" i="2"/>
  <c r="AF502" i="2" s="1"/>
  <c r="AG502" i="2" s="1"/>
  <c r="BQ502" i="2" s="1"/>
  <c r="W587" i="2"/>
  <c r="W641" i="2"/>
  <c r="W673" i="2"/>
  <c r="W702" i="2"/>
  <c r="AF702" i="2" s="1"/>
  <c r="AG702" i="2" s="1"/>
  <c r="BQ702" i="2" s="1"/>
  <c r="W725" i="2"/>
  <c r="W747" i="2"/>
  <c r="W769" i="2"/>
  <c r="W788" i="2"/>
  <c r="W804" i="2"/>
  <c r="W820" i="2"/>
  <c r="AF820" i="2" s="1"/>
  <c r="AG820" i="2" s="1"/>
  <c r="BQ820" i="2" s="1"/>
  <c r="W836" i="2"/>
  <c r="W851" i="2"/>
  <c r="AF851" i="2" s="1"/>
  <c r="AG851" i="2" s="1"/>
  <c r="W864" i="2"/>
  <c r="AF864" i="2" s="1"/>
  <c r="AG864" i="2" s="1"/>
  <c r="BQ864" i="2" s="1"/>
  <c r="W876" i="2"/>
  <c r="AF876" i="2" s="1"/>
  <c r="AG876" i="2" s="1"/>
  <c r="BQ876" i="2" s="1"/>
  <c r="W888" i="2"/>
  <c r="W899" i="2"/>
  <c r="AF899" i="2" s="1"/>
  <c r="AG899" i="2" s="1"/>
  <c r="BQ899" i="2" s="1"/>
  <c r="W909" i="2"/>
  <c r="AF909" i="2" s="1"/>
  <c r="AG909" i="2" s="1"/>
  <c r="W920" i="2"/>
  <c r="W931" i="2"/>
  <c r="AF931" i="2" s="1"/>
  <c r="AG931" i="2" s="1"/>
  <c r="BQ931" i="2" s="1"/>
  <c r="W941" i="2"/>
  <c r="AF941" i="2" s="1"/>
  <c r="AG941" i="2" s="1"/>
  <c r="BQ941" i="2" s="1"/>
  <c r="W952" i="2"/>
  <c r="AF952" i="2" s="1"/>
  <c r="AG952" i="2" s="1"/>
  <c r="BQ952" i="2" s="1"/>
  <c r="W963" i="2"/>
  <c r="AF963" i="2" s="1"/>
  <c r="AG963" i="2" s="1"/>
  <c r="BQ963" i="2" s="1"/>
  <c r="W973" i="2"/>
  <c r="AF973" i="2" s="1"/>
  <c r="AG973" i="2" s="1"/>
  <c r="W984" i="2"/>
  <c r="W995" i="2"/>
  <c r="AF995" i="2" s="1"/>
  <c r="AG995" i="2" s="1"/>
  <c r="BQ995" i="2" s="1"/>
  <c r="W86" i="2"/>
  <c r="W171" i="2"/>
  <c r="AF171" i="2" s="1"/>
  <c r="AG171" i="2" s="1"/>
  <c r="W257" i="2"/>
  <c r="AF257" i="2" s="1"/>
  <c r="AG257" i="2" s="1"/>
  <c r="BQ257" i="2" s="1"/>
  <c r="W342" i="2"/>
  <c r="AF342" i="2" s="1"/>
  <c r="AG342" i="2" s="1"/>
  <c r="BQ342" i="2" s="1"/>
  <c r="W427" i="2"/>
  <c r="W513" i="2"/>
  <c r="AF513" i="2" s="1"/>
  <c r="AG513" i="2" s="1"/>
  <c r="BQ513" i="2" s="1"/>
  <c r="W598" i="2"/>
  <c r="AF598" i="2" s="1"/>
  <c r="AG598" i="2" s="1"/>
  <c r="BQ598" i="2" s="1"/>
  <c r="W649" i="2"/>
  <c r="W675" i="2"/>
  <c r="AF675" i="2" s="1"/>
  <c r="AG675" i="2" s="1"/>
  <c r="W705" i="2"/>
  <c r="AF705" i="2" s="1"/>
  <c r="AG705" i="2" s="1"/>
  <c r="BQ705" i="2" s="1"/>
  <c r="W729" i="2"/>
  <c r="W749" i="2"/>
  <c r="AF749" i="2" s="1"/>
  <c r="AG749" i="2" s="1"/>
  <c r="W771" i="2"/>
  <c r="AF771" i="2" s="1"/>
  <c r="AG771" i="2" s="1"/>
  <c r="W789" i="2"/>
  <c r="AF789" i="2" s="1"/>
  <c r="AG789" i="2" s="1"/>
  <c r="BQ789" i="2" s="1"/>
  <c r="W805" i="2"/>
  <c r="AF805" i="2" s="1"/>
  <c r="AG805" i="2" s="1"/>
  <c r="W821" i="2"/>
  <c r="W837" i="2"/>
  <c r="W852" i="2"/>
  <c r="W865" i="2"/>
  <c r="AF865" i="2" s="1"/>
  <c r="AG865" i="2" s="1"/>
  <c r="BQ865" i="2" s="1"/>
  <c r="W877" i="2"/>
  <c r="AF877" i="2" s="1"/>
  <c r="AG877" i="2" s="1"/>
  <c r="W889" i="2"/>
  <c r="W900" i="2"/>
  <c r="W910" i="2"/>
  <c r="AF910" i="2" s="1"/>
  <c r="AG910" i="2" s="1"/>
  <c r="W921" i="2"/>
  <c r="W932" i="2"/>
  <c r="AF932" i="2" s="1"/>
  <c r="AG932" i="2" s="1"/>
  <c r="BQ932" i="2" s="1"/>
  <c r="W942" i="2"/>
  <c r="AF942" i="2" s="1"/>
  <c r="AG942" i="2" s="1"/>
  <c r="BQ942" i="2" s="1"/>
  <c r="W953" i="2"/>
  <c r="W964" i="2"/>
  <c r="W974" i="2"/>
  <c r="AF974" i="2" s="1"/>
  <c r="AG974" i="2" s="1"/>
  <c r="BQ974" i="2" s="1"/>
  <c r="W985" i="2"/>
  <c r="W996" i="2"/>
  <c r="W97" i="2"/>
  <c r="W182" i="2"/>
  <c r="AF182" i="2" s="1"/>
  <c r="AG182" i="2" s="1"/>
  <c r="BQ182" i="2" s="1"/>
  <c r="W267" i="2"/>
  <c r="AF267" i="2" s="1"/>
  <c r="AG267" i="2" s="1"/>
  <c r="W353" i="2"/>
  <c r="W438" i="2"/>
  <c r="AF438" i="2" s="1"/>
  <c r="AG438" i="2" s="1"/>
  <c r="BQ438" i="2" s="1"/>
  <c r="W523" i="2"/>
  <c r="AF523" i="2" s="1"/>
  <c r="AG523" i="2" s="1"/>
  <c r="BQ523" i="2" s="1"/>
  <c r="W609" i="2"/>
  <c r="AF609" i="2" s="1"/>
  <c r="AG609" i="2" s="1"/>
  <c r="BQ609" i="2" s="1"/>
  <c r="W651" i="2"/>
  <c r="W681" i="2"/>
  <c r="W707" i="2"/>
  <c r="AF707" i="2" s="1"/>
  <c r="AG707" i="2" s="1"/>
  <c r="BQ707" i="2" s="1"/>
  <c r="W731" i="2"/>
  <c r="W753" i="2"/>
  <c r="W773" i="2"/>
  <c r="AF773" i="2" s="1"/>
  <c r="AG773" i="2" s="1"/>
  <c r="W793" i="2"/>
  <c r="AF793" i="2" s="1"/>
  <c r="AG793" i="2" s="1"/>
  <c r="BQ793" i="2" s="1"/>
  <c r="W809" i="2"/>
  <c r="AF809" i="2" s="1"/>
  <c r="AG809" i="2" s="1"/>
  <c r="BQ809" i="2" s="1"/>
  <c r="W825" i="2"/>
  <c r="W841" i="2"/>
  <c r="AF841" i="2" s="1"/>
  <c r="AG841" i="2" s="1"/>
  <c r="BQ841" i="2" s="1"/>
  <c r="W853" i="2"/>
  <c r="AF853" i="2" s="1"/>
  <c r="AG853" i="2" s="1"/>
  <c r="W867" i="2"/>
  <c r="AF867" i="2" s="1"/>
  <c r="AG867" i="2" s="1"/>
  <c r="W880" i="2"/>
  <c r="AF880" i="2" s="1"/>
  <c r="AG880" i="2" s="1"/>
  <c r="BQ880" i="2" s="1"/>
  <c r="W891" i="2"/>
  <c r="AF891" i="2" s="1"/>
  <c r="AG891" i="2" s="1"/>
  <c r="W901" i="2"/>
  <c r="W912" i="2"/>
  <c r="W923" i="2"/>
  <c r="W933" i="2"/>
  <c r="AF933" i="2" s="1"/>
  <c r="AG933" i="2" s="1"/>
  <c r="W944" i="2"/>
  <c r="AF944" i="2" s="1"/>
  <c r="AG944" i="2" s="1"/>
  <c r="BQ944" i="2" s="1"/>
  <c r="W955" i="2"/>
  <c r="AF955" i="2" s="1"/>
  <c r="AG955" i="2" s="1"/>
  <c r="W965" i="2"/>
  <c r="W976" i="2"/>
  <c r="AF976" i="2" s="1"/>
  <c r="AG976" i="2" s="1"/>
  <c r="BQ976" i="2" s="1"/>
  <c r="W987" i="2"/>
  <c r="W997" i="2"/>
  <c r="AF997" i="2" s="1"/>
  <c r="AG997" i="2" s="1"/>
  <c r="W107" i="2"/>
  <c r="AF107" i="2" s="1"/>
  <c r="AG107" i="2" s="1"/>
  <c r="BQ107" i="2" s="1"/>
  <c r="W193" i="2"/>
  <c r="W278" i="2"/>
  <c r="W363" i="2"/>
  <c r="W449" i="2"/>
  <c r="W534" i="2"/>
  <c r="W617" i="2"/>
  <c r="W654" i="2"/>
  <c r="AF654" i="2" s="1"/>
  <c r="AG654" i="2" s="1"/>
  <c r="BQ654" i="2" s="1"/>
  <c r="W683" i="2"/>
  <c r="W713" i="2"/>
  <c r="W733" i="2"/>
  <c r="AF733" i="2" s="1"/>
  <c r="AG733" i="2" s="1"/>
  <c r="W755" i="2"/>
  <c r="AF755" i="2" s="1"/>
  <c r="AG755" i="2" s="1"/>
  <c r="BQ755" i="2" s="1"/>
  <c r="W777" i="2"/>
  <c r="W795" i="2"/>
  <c r="AF795" i="2" s="1"/>
  <c r="AG795" i="2" s="1"/>
  <c r="BQ795" i="2" s="1"/>
  <c r="W811" i="2"/>
  <c r="W827" i="2"/>
  <c r="AF827" i="2" s="1"/>
  <c r="AG827" i="2" s="1"/>
  <c r="BQ827" i="2" s="1"/>
  <c r="W843" i="2"/>
  <c r="W856" i="2"/>
  <c r="W868" i="2"/>
  <c r="AF868" i="2" s="1"/>
  <c r="AG868" i="2" s="1"/>
  <c r="BQ868" i="2" s="1"/>
  <c r="W881" i="2"/>
  <c r="W892" i="2"/>
  <c r="AF892" i="2" s="1"/>
  <c r="AG892" i="2" s="1"/>
  <c r="BQ892" i="2" s="1"/>
  <c r="W902" i="2"/>
  <c r="W913" i="2"/>
  <c r="W924" i="2"/>
  <c r="AF924" i="2" s="1"/>
  <c r="AG924" i="2" s="1"/>
  <c r="BQ924" i="2" s="1"/>
  <c r="W934" i="2"/>
  <c r="W945" i="2"/>
  <c r="W956" i="2"/>
  <c r="AF956" i="2" s="1"/>
  <c r="AG956" i="2" s="1"/>
  <c r="BQ956" i="2" s="1"/>
  <c r="W966" i="2"/>
  <c r="AF966" i="2" s="1"/>
  <c r="AG966" i="2" s="1"/>
  <c r="BQ966" i="2" s="1"/>
  <c r="W977" i="2"/>
  <c r="W988" i="2"/>
  <c r="AF988" i="2" s="1"/>
  <c r="AG988" i="2" s="1"/>
  <c r="BQ988" i="2" s="1"/>
  <c r="W998" i="2"/>
  <c r="W33" i="2"/>
  <c r="W118" i="2"/>
  <c r="W203" i="2"/>
  <c r="AF203" i="2" s="1"/>
  <c r="AG203" i="2" s="1"/>
  <c r="BQ203" i="2" s="1"/>
  <c r="W289" i="2"/>
  <c r="W374" i="2"/>
  <c r="AF374" i="2" s="1"/>
  <c r="AG374" i="2" s="1"/>
  <c r="BQ374" i="2" s="1"/>
  <c r="W459" i="2"/>
  <c r="AF459" i="2" s="1"/>
  <c r="AG459" i="2" s="1"/>
  <c r="W545" i="2"/>
  <c r="W619" i="2"/>
  <c r="W659" i="2"/>
  <c r="W686" i="2"/>
  <c r="AF686" i="2" s="1"/>
  <c r="AG686" i="2" s="1"/>
  <c r="BQ686" i="2" s="1"/>
  <c r="W715" i="2"/>
  <c r="W737" i="2"/>
  <c r="AF737" i="2" s="1"/>
  <c r="AG737" i="2" s="1"/>
  <c r="BQ737" i="2" s="1"/>
  <c r="W757" i="2"/>
  <c r="W779" i="2"/>
  <c r="W796" i="2"/>
  <c r="AF796" i="2" s="1"/>
  <c r="AG796" i="2" s="1"/>
  <c r="BQ796" i="2" s="1"/>
  <c r="W812" i="2"/>
  <c r="AF812" i="2" s="1"/>
  <c r="AG812" i="2" s="1"/>
  <c r="BQ812" i="2" s="1"/>
  <c r="W828" i="2"/>
  <c r="AF828" i="2" s="1"/>
  <c r="AG828" i="2" s="1"/>
  <c r="BQ828" i="2" s="1"/>
  <c r="W844" i="2"/>
  <c r="AF844" i="2" s="1"/>
  <c r="AG844" i="2" s="1"/>
  <c r="BQ844" i="2" s="1"/>
  <c r="W857" i="2"/>
  <c r="W869" i="2"/>
  <c r="AF869" i="2" s="1"/>
  <c r="AG869" i="2" s="1"/>
  <c r="W883" i="2"/>
  <c r="AF883" i="2" s="1"/>
  <c r="AG883" i="2" s="1"/>
  <c r="W893" i="2"/>
  <c r="AF893" i="2" s="1"/>
  <c r="AG893" i="2" s="1"/>
  <c r="W904" i="2"/>
  <c r="W915" i="2"/>
  <c r="W925" i="2"/>
  <c r="AF925" i="2" s="1"/>
  <c r="AG925" i="2" s="1"/>
  <c r="W936" i="2"/>
  <c r="W947" i="2"/>
  <c r="AF947" i="2" s="1"/>
  <c r="AG947" i="2" s="1"/>
  <c r="BQ947" i="2" s="1"/>
  <c r="W957" i="2"/>
  <c r="AF957" i="2" s="1"/>
  <c r="AG957" i="2" s="1"/>
  <c r="W968" i="2"/>
  <c r="W979" i="2"/>
  <c r="AF979" i="2" s="1"/>
  <c r="AG979" i="2" s="1"/>
  <c r="W989" i="2"/>
  <c r="AF989" i="2" s="1"/>
  <c r="AG989" i="2" s="1"/>
  <c r="W1000" i="2"/>
  <c r="W43" i="2"/>
  <c r="AF43" i="2" s="1"/>
  <c r="AG43" i="2" s="1"/>
  <c r="BQ43" i="2" s="1"/>
  <c r="W129" i="2"/>
  <c r="AF129" i="2" s="1"/>
  <c r="AG129" i="2" s="1"/>
  <c r="BQ129" i="2" s="1"/>
  <c r="W214" i="2"/>
  <c r="W299" i="2"/>
  <c r="AF299" i="2" s="1"/>
  <c r="AG299" i="2" s="1"/>
  <c r="BQ299" i="2" s="1"/>
  <c r="W385" i="2"/>
  <c r="AF385" i="2" s="1"/>
  <c r="AG385" i="2" s="1"/>
  <c r="BQ385" i="2" s="1"/>
  <c r="W470" i="2"/>
  <c r="W555" i="2"/>
  <c r="AF555" i="2" s="1"/>
  <c r="AG555" i="2" s="1"/>
  <c r="W627" i="2"/>
  <c r="AF627" i="2" s="1"/>
  <c r="AG627" i="2" s="1"/>
  <c r="BQ627" i="2" s="1"/>
  <c r="W662" i="2"/>
  <c r="AF662" i="2" s="1"/>
  <c r="AG662" i="2" s="1"/>
  <c r="BQ662" i="2" s="1"/>
  <c r="W691" i="2"/>
  <c r="AF691" i="2" s="1"/>
  <c r="AG691" i="2" s="1"/>
  <c r="BQ691" i="2" s="1"/>
  <c r="W717" i="2"/>
  <c r="AF717" i="2" s="1"/>
  <c r="AG717" i="2" s="1"/>
  <c r="W739" i="2"/>
  <c r="AF739" i="2" s="1"/>
  <c r="AG739" i="2" s="1"/>
  <c r="BQ739" i="2" s="1"/>
  <c r="W761" i="2"/>
  <c r="W781" i="2"/>
  <c r="AF781" i="2" s="1"/>
  <c r="AG781" i="2" s="1"/>
  <c r="W797" i="2"/>
  <c r="AF797" i="2" s="1"/>
  <c r="AG797" i="2" s="1"/>
  <c r="W813" i="2"/>
  <c r="AF813" i="2" s="1"/>
  <c r="AG813" i="2" s="1"/>
  <c r="W829" i="2"/>
  <c r="W845" i="2"/>
  <c r="AF845" i="2" s="1"/>
  <c r="AG845" i="2" s="1"/>
  <c r="W859" i="2"/>
  <c r="W872" i="2"/>
  <c r="AF872" i="2" s="1"/>
  <c r="AG872" i="2" s="1"/>
  <c r="BQ872" i="2" s="1"/>
  <c r="W884" i="2"/>
  <c r="AF884" i="2" s="1"/>
  <c r="AG884" i="2" s="1"/>
  <c r="BQ884" i="2" s="1"/>
  <c r="W894" i="2"/>
  <c r="AF894" i="2" s="1"/>
  <c r="AG894" i="2" s="1"/>
  <c r="BQ894" i="2" s="1"/>
  <c r="W905" i="2"/>
  <c r="W916" i="2"/>
  <c r="W926" i="2"/>
  <c r="AF926" i="2" s="1"/>
  <c r="AG926" i="2" s="1"/>
  <c r="W937" i="2"/>
  <c r="AF937" i="2" s="1"/>
  <c r="AG937" i="2" s="1"/>
  <c r="BQ937" i="2" s="1"/>
  <c r="W948" i="2"/>
  <c r="AF948" i="2" s="1"/>
  <c r="AG948" i="2" s="1"/>
  <c r="BQ948" i="2" s="1"/>
  <c r="W958" i="2"/>
  <c r="AF958" i="2" s="1"/>
  <c r="AG958" i="2" s="1"/>
  <c r="BQ958" i="2" s="1"/>
  <c r="W969" i="2"/>
  <c r="W980" i="2"/>
  <c r="W990" i="2"/>
  <c r="AF990" i="2" s="1"/>
  <c r="AG990" i="2" s="1"/>
  <c r="BQ990" i="2" s="1"/>
  <c r="W54" i="2"/>
  <c r="AF54" i="2" s="1"/>
  <c r="AG54" i="2" s="1"/>
  <c r="BQ54" i="2" s="1"/>
  <c r="W139" i="2"/>
  <c r="AF139" i="2" s="1"/>
  <c r="AG139" i="2" s="1"/>
  <c r="W225" i="2"/>
  <c r="W310" i="2"/>
  <c r="AF310" i="2" s="1"/>
  <c r="AG310" i="2" s="1"/>
  <c r="BQ310" i="2" s="1"/>
  <c r="W395" i="2"/>
  <c r="AF395" i="2" s="1"/>
  <c r="AG395" i="2" s="1"/>
  <c r="W481" i="2"/>
  <c r="W566" i="2"/>
  <c r="AF566" i="2" s="1"/>
  <c r="AG566" i="2" s="1"/>
  <c r="BQ566" i="2" s="1"/>
  <c r="W630" i="2"/>
  <c r="AF630" i="2" s="1"/>
  <c r="AG630" i="2" s="1"/>
  <c r="BQ630" i="2" s="1"/>
  <c r="W665" i="2"/>
  <c r="W694" i="2"/>
  <c r="W721" i="2"/>
  <c r="AF721" i="2" s="1"/>
  <c r="AG721" i="2" s="1"/>
  <c r="BQ721" i="2" s="1"/>
  <c r="W741" i="2"/>
  <c r="AF741" i="2" s="1"/>
  <c r="AG741" i="2" s="1"/>
  <c r="W763" i="2"/>
  <c r="AF763" i="2" s="1"/>
  <c r="AG763" i="2" s="1"/>
  <c r="W785" i="2"/>
  <c r="W801" i="2"/>
  <c r="W817" i="2"/>
  <c r="AF817" i="2" s="1"/>
  <c r="AG817" i="2" s="1"/>
  <c r="BQ817" i="2" s="1"/>
  <c r="W833" i="2"/>
  <c r="AF833" i="2" s="1"/>
  <c r="AG833" i="2" s="1"/>
  <c r="BQ833" i="2" s="1"/>
  <c r="W848" i="2"/>
  <c r="W860" i="2"/>
  <c r="AF860" i="2" s="1"/>
  <c r="AG860" i="2" s="1"/>
  <c r="BQ860" i="2" s="1"/>
  <c r="W873" i="2"/>
  <c r="W885" i="2"/>
  <c r="W896" i="2"/>
  <c r="AF896" i="2" s="1"/>
  <c r="AG896" i="2" s="1"/>
  <c r="BQ896" i="2" s="1"/>
  <c r="W907" i="2"/>
  <c r="W917" i="2"/>
  <c r="W928" i="2"/>
  <c r="AF928" i="2" s="1"/>
  <c r="AG928" i="2" s="1"/>
  <c r="BQ928" i="2" s="1"/>
  <c r="W939" i="2"/>
  <c r="AF939" i="2" s="1"/>
  <c r="AG939" i="2" s="1"/>
  <c r="W949" i="2"/>
  <c r="W960" i="2"/>
  <c r="AF960" i="2" s="1"/>
  <c r="AG960" i="2" s="1"/>
  <c r="BQ960" i="2" s="1"/>
  <c r="W971" i="2"/>
  <c r="W981" i="2"/>
  <c r="AF981" i="2" s="1"/>
  <c r="AG981" i="2" s="1"/>
  <c r="W992" i="2"/>
  <c r="AF992" i="2" s="1"/>
  <c r="AG992" i="2" s="1"/>
  <c r="BQ992" i="2" s="1"/>
  <c r="W406" i="2"/>
  <c r="AF406" i="2" s="1"/>
  <c r="AG406" i="2" s="1"/>
  <c r="BQ406" i="2" s="1"/>
  <c r="W765" i="2"/>
  <c r="W886" i="2"/>
  <c r="W972" i="2"/>
  <c r="AF972" i="2" s="1"/>
  <c r="AG972" i="2" s="1"/>
  <c r="BQ972" i="2" s="1"/>
  <c r="W491" i="2"/>
  <c r="W787" i="2"/>
  <c r="AF787" i="2" s="1"/>
  <c r="AG787" i="2" s="1"/>
  <c r="W897" i="2"/>
  <c r="W982" i="2"/>
  <c r="AF982" i="2" s="1"/>
  <c r="AG982" i="2" s="1"/>
  <c r="BQ982" i="2" s="1"/>
  <c r="W577" i="2"/>
  <c r="AF577" i="2" s="1"/>
  <c r="AG577" i="2" s="1"/>
  <c r="BQ577" i="2" s="1"/>
  <c r="W803" i="2"/>
  <c r="AF803" i="2" s="1"/>
  <c r="AG803" i="2" s="1"/>
  <c r="W908" i="2"/>
  <c r="W993" i="2"/>
  <c r="AF993" i="2" s="1"/>
  <c r="AG993" i="2" s="1"/>
  <c r="BQ993" i="2" s="1"/>
  <c r="W638" i="2"/>
  <c r="AF638" i="2" s="1"/>
  <c r="AG638" i="2" s="1"/>
  <c r="BQ638" i="2" s="1"/>
  <c r="W819" i="2"/>
  <c r="AF819" i="2" s="1"/>
  <c r="AG819" i="2" s="1"/>
  <c r="BQ819" i="2" s="1"/>
  <c r="W918" i="2"/>
  <c r="AF918" i="2" s="1"/>
  <c r="AG918" i="2" s="1"/>
  <c r="W65" i="2"/>
  <c r="AF65" i="2" s="1"/>
  <c r="AG65" i="2" s="1"/>
  <c r="BQ65" i="2" s="1"/>
  <c r="W670" i="2"/>
  <c r="AF670" i="2" s="1"/>
  <c r="AG670" i="2" s="1"/>
  <c r="BQ670" i="2" s="1"/>
  <c r="W835" i="2"/>
  <c r="AF835" i="2" s="1"/>
  <c r="AG835" i="2" s="1"/>
  <c r="BQ835" i="2" s="1"/>
  <c r="W929" i="2"/>
  <c r="AF929" i="2" s="1"/>
  <c r="AG929" i="2" s="1"/>
  <c r="BQ929" i="2" s="1"/>
  <c r="W150" i="2"/>
  <c r="W697" i="2"/>
  <c r="W849" i="2"/>
  <c r="W940" i="2"/>
  <c r="AF940" i="2" s="1"/>
  <c r="AG940" i="2" s="1"/>
  <c r="BQ940" i="2" s="1"/>
  <c r="W235" i="2"/>
  <c r="AF235" i="2" s="1"/>
  <c r="AG235" i="2" s="1"/>
  <c r="W723" i="2"/>
  <c r="AF723" i="2" s="1"/>
  <c r="AG723" i="2" s="1"/>
  <c r="W861" i="2"/>
  <c r="AF861" i="2" s="1"/>
  <c r="AG861" i="2" s="1"/>
  <c r="W950" i="2"/>
  <c r="W321" i="2"/>
  <c r="W745" i="2"/>
  <c r="W875" i="2"/>
  <c r="AF875" i="2" s="1"/>
  <c r="AG875" i="2" s="1"/>
  <c r="W961" i="2"/>
  <c r="AF961" i="2" s="1"/>
  <c r="AG961" i="2" s="1"/>
  <c r="BQ961" i="2" s="1"/>
  <c r="AQ997" i="2"/>
  <c r="AS997" i="2" s="1"/>
  <c r="AQ989" i="2"/>
  <c r="AS989" i="2" s="1"/>
  <c r="BM989" i="2" s="1"/>
  <c r="AQ981" i="2"/>
  <c r="AS981" i="2" s="1"/>
  <c r="AQ971" i="2"/>
  <c r="AS971" i="2" s="1"/>
  <c r="AQ955" i="2"/>
  <c r="AS955" i="2" s="1"/>
  <c r="AQ932" i="2"/>
  <c r="AS932" i="2" s="1"/>
  <c r="AQ900" i="2"/>
  <c r="AS900" i="2" s="1"/>
  <c r="AQ836" i="2"/>
  <c r="AS836" i="2" s="1"/>
  <c r="AQ772" i="2"/>
  <c r="AS772" i="2" s="1"/>
  <c r="AQ708" i="2"/>
  <c r="AS708" i="2" s="1"/>
  <c r="AQ644" i="2"/>
  <c r="AS644" i="2" s="1"/>
  <c r="AQ580" i="2"/>
  <c r="AS580" i="2" s="1"/>
  <c r="AQ516" i="2"/>
  <c r="AS516" i="2" s="1"/>
  <c r="AQ452" i="2"/>
  <c r="AS452" i="2" s="1"/>
  <c r="BM998" i="2"/>
  <c r="BM982" i="2"/>
  <c r="AQ996" i="2"/>
  <c r="AS996" i="2" s="1"/>
  <c r="AQ988" i="2"/>
  <c r="AS988" i="2" s="1"/>
  <c r="AQ980" i="2"/>
  <c r="AS980" i="2" s="1"/>
  <c r="AQ970" i="2"/>
  <c r="AS970" i="2" s="1"/>
  <c r="AQ953" i="2"/>
  <c r="AS953" i="2" s="1"/>
  <c r="BM953" i="2" s="1"/>
  <c r="AQ931" i="2"/>
  <c r="AS931" i="2" s="1"/>
  <c r="AQ892" i="2"/>
  <c r="AS892" i="2" s="1"/>
  <c r="AQ828" i="2"/>
  <c r="AS828" i="2" s="1"/>
  <c r="AQ764" i="2"/>
  <c r="AS764" i="2" s="1"/>
  <c r="AQ700" i="2"/>
  <c r="AS700" i="2" s="1"/>
  <c r="AQ636" i="2"/>
  <c r="AS636" i="2" s="1"/>
  <c r="AQ572" i="2"/>
  <c r="AS572" i="2" s="1"/>
  <c r="AQ508" i="2"/>
  <c r="AS508" i="2" s="1"/>
  <c r="AQ444" i="2"/>
  <c r="AS444" i="2" s="1"/>
  <c r="BM997" i="2"/>
  <c r="BM981" i="2"/>
  <c r="AQ995" i="2"/>
  <c r="AS995" i="2" s="1"/>
  <c r="AQ987" i="2"/>
  <c r="AS987" i="2" s="1"/>
  <c r="AQ979" i="2"/>
  <c r="AS979" i="2" s="1"/>
  <c r="AQ969" i="2"/>
  <c r="AS969" i="2" s="1"/>
  <c r="AQ948" i="2"/>
  <c r="AS948" i="2" s="1"/>
  <c r="AQ929" i="2"/>
  <c r="AS929" i="2" s="1"/>
  <c r="BM929" i="2" s="1"/>
  <c r="AQ884" i="2"/>
  <c r="AS884" i="2" s="1"/>
  <c r="AQ820" i="2"/>
  <c r="AS820" i="2" s="1"/>
  <c r="AQ756" i="2"/>
  <c r="AS756" i="2" s="1"/>
  <c r="AQ692" i="2"/>
  <c r="AS692" i="2" s="1"/>
  <c r="AQ628" i="2"/>
  <c r="AS628" i="2" s="1"/>
  <c r="AQ564" i="2"/>
  <c r="AS564" i="2" s="1"/>
  <c r="AQ500" i="2"/>
  <c r="AS500" i="2" s="1"/>
  <c r="AQ436" i="2"/>
  <c r="AS436" i="2" s="1"/>
  <c r="AM13" i="2"/>
  <c r="AM36" i="2"/>
  <c r="AN36" i="2" s="1"/>
  <c r="AM44" i="2"/>
  <c r="AM52" i="2"/>
  <c r="AN52" i="2" s="1"/>
  <c r="AM60" i="2"/>
  <c r="AM68" i="2"/>
  <c r="AN68" i="2" s="1"/>
  <c r="AM29" i="2"/>
  <c r="AM37" i="2"/>
  <c r="AM45" i="2"/>
  <c r="AM53" i="2"/>
  <c r="AN53" i="2" s="1"/>
  <c r="AM61" i="2"/>
  <c r="AM69" i="2"/>
  <c r="AN69" i="2" s="1"/>
  <c r="AM77" i="2"/>
  <c r="AM85" i="2"/>
  <c r="AN85" i="2" s="1"/>
  <c r="AM93" i="2"/>
  <c r="AM31" i="2"/>
  <c r="AM39" i="2"/>
  <c r="AM47" i="2"/>
  <c r="AM55" i="2"/>
  <c r="AM63" i="2"/>
  <c r="AN63" i="2" s="1"/>
  <c r="AM38" i="2"/>
  <c r="AM50" i="2"/>
  <c r="AN50" i="2" s="1"/>
  <c r="AM64" i="2"/>
  <c r="AM74" i="2"/>
  <c r="AM83" i="2"/>
  <c r="AN83" i="2" s="1"/>
  <c r="AM92" i="2"/>
  <c r="AN92" i="2" s="1"/>
  <c r="AM101" i="2"/>
  <c r="AM109" i="2"/>
  <c r="AN109" i="2" s="1"/>
  <c r="AM117" i="2"/>
  <c r="AM125" i="2"/>
  <c r="AN125" i="2" s="1"/>
  <c r="AM133" i="2"/>
  <c r="AM141" i="2"/>
  <c r="AM149" i="2"/>
  <c r="AM157" i="2"/>
  <c r="AN157" i="2" s="1"/>
  <c r="AM165" i="2"/>
  <c r="AN165" i="2" s="1"/>
  <c r="AM173" i="2"/>
  <c r="AN173" i="2" s="1"/>
  <c r="AM181" i="2"/>
  <c r="AM189" i="2"/>
  <c r="AN189" i="2" s="1"/>
  <c r="AM197" i="2"/>
  <c r="AM205" i="2"/>
  <c r="AM213" i="2"/>
  <c r="AM221" i="2"/>
  <c r="AN221" i="2" s="1"/>
  <c r="AM229" i="2"/>
  <c r="AN229" i="2" s="1"/>
  <c r="AM237" i="2"/>
  <c r="AN237" i="2" s="1"/>
  <c r="AM245" i="2"/>
  <c r="AM253" i="2"/>
  <c r="AN253" i="2" s="1"/>
  <c r="AM261" i="2"/>
  <c r="AM269" i="2"/>
  <c r="AM277" i="2"/>
  <c r="AM285" i="2"/>
  <c r="AM293" i="2"/>
  <c r="AM301" i="2"/>
  <c r="AN301" i="2" s="1"/>
  <c r="AM309" i="2"/>
  <c r="AN309" i="2" s="1"/>
  <c r="AM317" i="2"/>
  <c r="AN317" i="2" s="1"/>
  <c r="AM325" i="2"/>
  <c r="AM333" i="2"/>
  <c r="AM341" i="2"/>
  <c r="AM349" i="2"/>
  <c r="AN349" i="2" s="1"/>
  <c r="AM357" i="2"/>
  <c r="AM365" i="2"/>
  <c r="AN365" i="2" s="1"/>
  <c r="AM373" i="2"/>
  <c r="AM381" i="2"/>
  <c r="AN381" i="2" s="1"/>
  <c r="AM389" i="2"/>
  <c r="AM397" i="2"/>
  <c r="AM405" i="2"/>
  <c r="AM413" i="2"/>
  <c r="AN413" i="2" s="1"/>
  <c r="AM421" i="2"/>
  <c r="AM429" i="2"/>
  <c r="AN429" i="2" s="1"/>
  <c r="AM437" i="2"/>
  <c r="AM445" i="2"/>
  <c r="AN445" i="2" s="1"/>
  <c r="AM453" i="2"/>
  <c r="AM461" i="2"/>
  <c r="AN461" i="2" s="1"/>
  <c r="AM469" i="2"/>
  <c r="AM477" i="2"/>
  <c r="AN477" i="2" s="1"/>
  <c r="AM485" i="2"/>
  <c r="AM493" i="2"/>
  <c r="AN493" i="2" s="1"/>
  <c r="AM501" i="2"/>
  <c r="AM509" i="2"/>
  <c r="AN509" i="2" s="1"/>
  <c r="AM517" i="2"/>
  <c r="AM525" i="2"/>
  <c r="AM533" i="2"/>
  <c r="AN533" i="2" s="1"/>
  <c r="AM541" i="2"/>
  <c r="AN541" i="2" s="1"/>
  <c r="AM549" i="2"/>
  <c r="AN549" i="2" s="1"/>
  <c r="AM557" i="2"/>
  <c r="AN557" i="2" s="1"/>
  <c r="AM565" i="2"/>
  <c r="AM573" i="2"/>
  <c r="AN573" i="2" s="1"/>
  <c r="AM581" i="2"/>
  <c r="AM589" i="2"/>
  <c r="AM597" i="2"/>
  <c r="AN597" i="2" s="1"/>
  <c r="AM605" i="2"/>
  <c r="AN605" i="2" s="1"/>
  <c r="AM613" i="2"/>
  <c r="AN613" i="2" s="1"/>
  <c r="AM621" i="2"/>
  <c r="AN621" i="2" s="1"/>
  <c r="AM629" i="2"/>
  <c r="AN629" i="2" s="1"/>
  <c r="AM637" i="2"/>
  <c r="AN637" i="2" s="1"/>
  <c r="AM645" i="2"/>
  <c r="AM653" i="2"/>
  <c r="AM661" i="2"/>
  <c r="AN661" i="2" s="1"/>
  <c r="AM669" i="2"/>
  <c r="AN669" i="2" s="1"/>
  <c r="AM677" i="2"/>
  <c r="AM685" i="2"/>
  <c r="AN685" i="2" s="1"/>
  <c r="AM693" i="2"/>
  <c r="AM701" i="2"/>
  <c r="AN701" i="2" s="1"/>
  <c r="AM709" i="2"/>
  <c r="AM717" i="2"/>
  <c r="AN717" i="2" s="1"/>
  <c r="AM725" i="2"/>
  <c r="AN725" i="2" s="1"/>
  <c r="AM733" i="2"/>
  <c r="AN733" i="2" s="1"/>
  <c r="AM741" i="2"/>
  <c r="AM749" i="2"/>
  <c r="AN749" i="2" s="1"/>
  <c r="AM757" i="2"/>
  <c r="AM765" i="2"/>
  <c r="AN765" i="2" s="1"/>
  <c r="AM773" i="2"/>
  <c r="AM781" i="2"/>
  <c r="AM789" i="2"/>
  <c r="AM797" i="2"/>
  <c r="AN797" i="2" s="1"/>
  <c r="AM805" i="2"/>
  <c r="AN805" i="2" s="1"/>
  <c r="AM813" i="2"/>
  <c r="AN813" i="2" s="1"/>
  <c r="AM821" i="2"/>
  <c r="AN821" i="2" s="1"/>
  <c r="AM829" i="2"/>
  <c r="AN829" i="2" s="1"/>
  <c r="AM837" i="2"/>
  <c r="AM845" i="2"/>
  <c r="AM853" i="2"/>
  <c r="AN853" i="2" s="1"/>
  <c r="AM861" i="2"/>
  <c r="AN861" i="2" s="1"/>
  <c r="AM869" i="2"/>
  <c r="AM877" i="2"/>
  <c r="AN877" i="2" s="1"/>
  <c r="AM885" i="2"/>
  <c r="AM893" i="2"/>
  <c r="AN893" i="2" s="1"/>
  <c r="AM901" i="2"/>
  <c r="AM909" i="2"/>
  <c r="AM917" i="2"/>
  <c r="AN917" i="2" s="1"/>
  <c r="AM925" i="2"/>
  <c r="AN925" i="2" s="1"/>
  <c r="AM933" i="2"/>
  <c r="AM941" i="2"/>
  <c r="AN941" i="2" s="1"/>
  <c r="AM949" i="2"/>
  <c r="AM957" i="2"/>
  <c r="AN957" i="2" s="1"/>
  <c r="AM965" i="2"/>
  <c r="AM973" i="2"/>
  <c r="AM981" i="2"/>
  <c r="AM989" i="2"/>
  <c r="AN989" i="2" s="1"/>
  <c r="AM997" i="2"/>
  <c r="AM40" i="2"/>
  <c r="AN40" i="2" s="1"/>
  <c r="AM51" i="2"/>
  <c r="AN51" i="2" s="1"/>
  <c r="AM65" i="2"/>
  <c r="AN65" i="2" s="1"/>
  <c r="AM75" i="2"/>
  <c r="AN75" i="2" s="1"/>
  <c r="AM84" i="2"/>
  <c r="AM94" i="2"/>
  <c r="AM102" i="2"/>
  <c r="AN102" i="2" s="1"/>
  <c r="AM110" i="2"/>
  <c r="AN110" i="2" s="1"/>
  <c r="AM118" i="2"/>
  <c r="AN118" i="2" s="1"/>
  <c r="AM126" i="2"/>
  <c r="AM134" i="2"/>
  <c r="AN134" i="2" s="1"/>
  <c r="AM142" i="2"/>
  <c r="AM150" i="2"/>
  <c r="AM158" i="2"/>
  <c r="AM166" i="2"/>
  <c r="AN166" i="2" s="1"/>
  <c r="AM174" i="2"/>
  <c r="AN174" i="2" s="1"/>
  <c r="AM182" i="2"/>
  <c r="AN182" i="2" s="1"/>
  <c r="AM190" i="2"/>
  <c r="AM198" i="2"/>
  <c r="AN198" i="2" s="1"/>
  <c r="AM206" i="2"/>
  <c r="AM214" i="2"/>
  <c r="AM222" i="2"/>
  <c r="AM230" i="2"/>
  <c r="AM238" i="2"/>
  <c r="AM246" i="2"/>
  <c r="AN246" i="2" s="1"/>
  <c r="AM254" i="2"/>
  <c r="AN254" i="2" s="1"/>
  <c r="AM262" i="2"/>
  <c r="AN262" i="2" s="1"/>
  <c r="AM270" i="2"/>
  <c r="AM278" i="2"/>
  <c r="AM286" i="2"/>
  <c r="AM294" i="2"/>
  <c r="AN294" i="2" s="1"/>
  <c r="AM302" i="2"/>
  <c r="AM310" i="2"/>
  <c r="AN310" i="2" s="1"/>
  <c r="AM318" i="2"/>
  <c r="AM326" i="2"/>
  <c r="AN326" i="2" s="1"/>
  <c r="AM334" i="2"/>
  <c r="AM342" i="2"/>
  <c r="AM350" i="2"/>
  <c r="AM358" i="2"/>
  <c r="AN358" i="2" s="1"/>
  <c r="AM366" i="2"/>
  <c r="AM374" i="2"/>
  <c r="AN374" i="2" s="1"/>
  <c r="AM382" i="2"/>
  <c r="AM390" i="2"/>
  <c r="AN390" i="2" s="1"/>
  <c r="AM398" i="2"/>
  <c r="AM406" i="2"/>
  <c r="AM414" i="2"/>
  <c r="AM422" i="2"/>
  <c r="AN422" i="2" s="1"/>
  <c r="AM430" i="2"/>
  <c r="AM438" i="2"/>
  <c r="AN438" i="2" s="1"/>
  <c r="AM446" i="2"/>
  <c r="AM454" i="2"/>
  <c r="AM462" i="2"/>
  <c r="AM470" i="2"/>
  <c r="AM478" i="2"/>
  <c r="AM486" i="2"/>
  <c r="AN486" i="2" s="1"/>
  <c r="AM494" i="2"/>
  <c r="AM502" i="2"/>
  <c r="AN502" i="2" s="1"/>
  <c r="AM510" i="2"/>
  <c r="AM518" i="2"/>
  <c r="AM526" i="2"/>
  <c r="AM534" i="2"/>
  <c r="AM542" i="2"/>
  <c r="AM550" i="2"/>
  <c r="AN550" i="2" s="1"/>
  <c r="AM558" i="2"/>
  <c r="AM566" i="2"/>
  <c r="AN566" i="2" s="1"/>
  <c r="AM574" i="2"/>
  <c r="AM582" i="2"/>
  <c r="AM590" i="2"/>
  <c r="AM598" i="2"/>
  <c r="AM606" i="2"/>
  <c r="AM614" i="2"/>
  <c r="AN614" i="2" s="1"/>
  <c r="AM622" i="2"/>
  <c r="AM630" i="2"/>
  <c r="AM638" i="2"/>
  <c r="AM646" i="2"/>
  <c r="AM654" i="2"/>
  <c r="AM662" i="2"/>
  <c r="AM670" i="2"/>
  <c r="AM678" i="2"/>
  <c r="AN678" i="2" s="1"/>
  <c r="AM686" i="2"/>
  <c r="AM694" i="2"/>
  <c r="AN694" i="2" s="1"/>
  <c r="AM702" i="2"/>
  <c r="AM710" i="2"/>
  <c r="AN710" i="2" s="1"/>
  <c r="AM718" i="2"/>
  <c r="AM726" i="2"/>
  <c r="AM734" i="2"/>
  <c r="AN734" i="2" s="1"/>
  <c r="AM742" i="2"/>
  <c r="AN742" i="2" s="1"/>
  <c r="AM750" i="2"/>
  <c r="AM758" i="2"/>
  <c r="AN758" i="2" s="1"/>
  <c r="AM766" i="2"/>
  <c r="AM774" i="2"/>
  <c r="AN774" i="2" s="1"/>
  <c r="AM782" i="2"/>
  <c r="AM790" i="2"/>
  <c r="AM798" i="2"/>
  <c r="AN798" i="2" s="1"/>
  <c r="AM806" i="2"/>
  <c r="AN806" i="2" s="1"/>
  <c r="AM814" i="2"/>
  <c r="AN814" i="2" s="1"/>
  <c r="AM822" i="2"/>
  <c r="AN822" i="2" s="1"/>
  <c r="AM830" i="2"/>
  <c r="AM838" i="2"/>
  <c r="AN838" i="2" s="1"/>
  <c r="AM846" i="2"/>
  <c r="AM854" i="2"/>
  <c r="AM862" i="2"/>
  <c r="AN862" i="2" s="1"/>
  <c r="AM870" i="2"/>
  <c r="AN870" i="2" s="1"/>
  <c r="AM878" i="2"/>
  <c r="AN878" i="2" s="1"/>
  <c r="AM886" i="2"/>
  <c r="AN886" i="2" s="1"/>
  <c r="AM894" i="2"/>
  <c r="AM902" i="2"/>
  <c r="AN902" i="2" s="1"/>
  <c r="AM910" i="2"/>
  <c r="AN910" i="2" s="1"/>
  <c r="AM918" i="2"/>
  <c r="AN918" i="2" s="1"/>
  <c r="AM926" i="2"/>
  <c r="AN926" i="2" s="1"/>
  <c r="AM934" i="2"/>
  <c r="AN934" i="2" s="1"/>
  <c r="AM942" i="2"/>
  <c r="AM950" i="2"/>
  <c r="AN950" i="2" s="1"/>
  <c r="AM958" i="2"/>
  <c r="AN958" i="2" s="1"/>
  <c r="AM966" i="2"/>
  <c r="AN966" i="2" s="1"/>
  <c r="AM974" i="2"/>
  <c r="AM982" i="2"/>
  <c r="AM990" i="2"/>
  <c r="AN990" i="2" s="1"/>
  <c r="AM998" i="2"/>
  <c r="AN998" i="2" s="1"/>
  <c r="AM30" i="2"/>
  <c r="AN30" i="2" s="1"/>
  <c r="AM42" i="2"/>
  <c r="AN42" i="2" s="1"/>
  <c r="AM56" i="2"/>
  <c r="AM67" i="2"/>
  <c r="AN67" i="2" s="1"/>
  <c r="AM78" i="2"/>
  <c r="AM87" i="2"/>
  <c r="AM96" i="2"/>
  <c r="AN96" i="2" s="1"/>
  <c r="AM104" i="2"/>
  <c r="AN104" i="2" s="1"/>
  <c r="AM112" i="2"/>
  <c r="AM120" i="2"/>
  <c r="AN120" i="2" s="1"/>
  <c r="AM128" i="2"/>
  <c r="AM136" i="2"/>
  <c r="AN136" i="2" s="1"/>
  <c r="AM144" i="2"/>
  <c r="AM152" i="2"/>
  <c r="AM160" i="2"/>
  <c r="AN160" i="2" s="1"/>
  <c r="AM168" i="2"/>
  <c r="AN168" i="2" s="1"/>
  <c r="AM176" i="2"/>
  <c r="AN176" i="2" s="1"/>
  <c r="AM184" i="2"/>
  <c r="AN184" i="2" s="1"/>
  <c r="AM192" i="2"/>
  <c r="AM200" i="2"/>
  <c r="AN200" i="2" s="1"/>
  <c r="AM208" i="2"/>
  <c r="AM216" i="2"/>
  <c r="AM224" i="2"/>
  <c r="AN224" i="2" s="1"/>
  <c r="AM232" i="2"/>
  <c r="AN232" i="2" s="1"/>
  <c r="AM240" i="2"/>
  <c r="AM248" i="2"/>
  <c r="AN248" i="2" s="1"/>
  <c r="AM256" i="2"/>
  <c r="AM264" i="2"/>
  <c r="AN264" i="2" s="1"/>
  <c r="AM272" i="2"/>
  <c r="AM280" i="2"/>
  <c r="AN280" i="2" s="1"/>
  <c r="AM288" i="2"/>
  <c r="AN288" i="2" s="1"/>
  <c r="AM296" i="2"/>
  <c r="AN296" i="2" s="1"/>
  <c r="AM304" i="2"/>
  <c r="AN304" i="2" s="1"/>
  <c r="AM312" i="2"/>
  <c r="AN312" i="2" s="1"/>
  <c r="AM320" i="2"/>
  <c r="AM328" i="2"/>
  <c r="AN328" i="2" s="1"/>
  <c r="AM336" i="2"/>
  <c r="AM344" i="2"/>
  <c r="AM352" i="2"/>
  <c r="AN352" i="2" s="1"/>
  <c r="AM360" i="2"/>
  <c r="AN360" i="2" s="1"/>
  <c r="AM368" i="2"/>
  <c r="AN368" i="2" s="1"/>
  <c r="AM376" i="2"/>
  <c r="AN376" i="2" s="1"/>
  <c r="AM384" i="2"/>
  <c r="AN384" i="2" s="1"/>
  <c r="AM392" i="2"/>
  <c r="AN392" i="2" s="1"/>
  <c r="AM400" i="2"/>
  <c r="AM408" i="2"/>
  <c r="AM416" i="2"/>
  <c r="AN416" i="2" s="1"/>
  <c r="AM424" i="2"/>
  <c r="AN424" i="2" s="1"/>
  <c r="AM432" i="2"/>
  <c r="AM440" i="2"/>
  <c r="AN440" i="2" s="1"/>
  <c r="AM448" i="2"/>
  <c r="AM456" i="2"/>
  <c r="AN456" i="2" s="1"/>
  <c r="AM464" i="2"/>
  <c r="AM472" i="2"/>
  <c r="AM480" i="2"/>
  <c r="AN480" i="2" s="1"/>
  <c r="AM488" i="2"/>
  <c r="AN488" i="2" s="1"/>
  <c r="AM496" i="2"/>
  <c r="AM504" i="2"/>
  <c r="AN504" i="2" s="1"/>
  <c r="AM512" i="2"/>
  <c r="AM520" i="2"/>
  <c r="AN520" i="2" s="1"/>
  <c r="AM528" i="2"/>
  <c r="AM536" i="2"/>
  <c r="AM544" i="2"/>
  <c r="AN544" i="2" s="1"/>
  <c r="AM552" i="2"/>
  <c r="AN552" i="2" s="1"/>
  <c r="AM560" i="2"/>
  <c r="AN560" i="2" s="1"/>
  <c r="AM568" i="2"/>
  <c r="AN568" i="2" s="1"/>
  <c r="AM576" i="2"/>
  <c r="AM584" i="2"/>
  <c r="AN584" i="2" s="1"/>
  <c r="AM592" i="2"/>
  <c r="AM600" i="2"/>
  <c r="AM608" i="2"/>
  <c r="AN608" i="2" s="1"/>
  <c r="AM616" i="2"/>
  <c r="AN616" i="2" s="1"/>
  <c r="AM624" i="2"/>
  <c r="AM632" i="2"/>
  <c r="AN632" i="2" s="1"/>
  <c r="AM640" i="2"/>
  <c r="AM648" i="2"/>
  <c r="AN648" i="2" s="1"/>
  <c r="AM656" i="2"/>
  <c r="AM664" i="2"/>
  <c r="AN664" i="2" s="1"/>
  <c r="AM672" i="2"/>
  <c r="AN672" i="2" s="1"/>
  <c r="AM680" i="2"/>
  <c r="AN680" i="2" s="1"/>
  <c r="AM688" i="2"/>
  <c r="AN688" i="2" s="1"/>
  <c r="AM696" i="2"/>
  <c r="AN696" i="2" s="1"/>
  <c r="AM704" i="2"/>
  <c r="AM712" i="2"/>
  <c r="AN712" i="2" s="1"/>
  <c r="AM720" i="2"/>
  <c r="AM728" i="2"/>
  <c r="AM736" i="2"/>
  <c r="AN736" i="2" s="1"/>
  <c r="AM744" i="2"/>
  <c r="AN744" i="2" s="1"/>
  <c r="AM752" i="2"/>
  <c r="AN752" i="2" s="1"/>
  <c r="AM760" i="2"/>
  <c r="AN760" i="2" s="1"/>
  <c r="AM768" i="2"/>
  <c r="AN768" i="2" s="1"/>
  <c r="AM776" i="2"/>
  <c r="AN776" i="2" s="1"/>
  <c r="AM784" i="2"/>
  <c r="AM792" i="2"/>
  <c r="AM800" i="2"/>
  <c r="AN800" i="2" s="1"/>
  <c r="AM808" i="2"/>
  <c r="AN808" i="2" s="1"/>
  <c r="AM816" i="2"/>
  <c r="AM824" i="2"/>
  <c r="AN824" i="2" s="1"/>
  <c r="AM832" i="2"/>
  <c r="AM840" i="2"/>
  <c r="AN840" i="2" s="1"/>
  <c r="AM848" i="2"/>
  <c r="AM856" i="2"/>
  <c r="AM864" i="2"/>
  <c r="AN864" i="2" s="1"/>
  <c r="AM872" i="2"/>
  <c r="AN872" i="2" s="1"/>
  <c r="AM880" i="2"/>
  <c r="AM888" i="2"/>
  <c r="AN888" i="2" s="1"/>
  <c r="AM896" i="2"/>
  <c r="AM904" i="2"/>
  <c r="AN904" i="2" s="1"/>
  <c r="AM912" i="2"/>
  <c r="AM920" i="2"/>
  <c r="AM928" i="2"/>
  <c r="AN928" i="2" s="1"/>
  <c r="AM936" i="2"/>
  <c r="AM944" i="2"/>
  <c r="AM952" i="2"/>
  <c r="AN952" i="2" s="1"/>
  <c r="AM960" i="2"/>
  <c r="AM968" i="2"/>
  <c r="AN968" i="2" s="1"/>
  <c r="AM976" i="2"/>
  <c r="AM984" i="2"/>
  <c r="AM992" i="2"/>
  <c r="AN992" i="2" s="1"/>
  <c r="AM1000" i="2"/>
  <c r="AN1000" i="2" s="1"/>
  <c r="AM32" i="2"/>
  <c r="AM43" i="2"/>
  <c r="AN43" i="2" s="1"/>
  <c r="AM57" i="2"/>
  <c r="AN57" i="2" s="1"/>
  <c r="AM70" i="2"/>
  <c r="AN70" i="2" s="1"/>
  <c r="AM79" i="2"/>
  <c r="AM88" i="2"/>
  <c r="AM97" i="2"/>
  <c r="AN97" i="2" s="1"/>
  <c r="AM105" i="2"/>
  <c r="AN105" i="2" s="1"/>
  <c r="AM113" i="2"/>
  <c r="AN113" i="2" s="1"/>
  <c r="AM121" i="2"/>
  <c r="AN121" i="2" s="1"/>
  <c r="AM129" i="2"/>
  <c r="AN129" i="2" s="1"/>
  <c r="AM137" i="2"/>
  <c r="AN137" i="2" s="1"/>
  <c r="AM145" i="2"/>
  <c r="AN145" i="2" s="1"/>
  <c r="AM153" i="2"/>
  <c r="AN153" i="2" s="1"/>
  <c r="AM161" i="2"/>
  <c r="AM169" i="2"/>
  <c r="AN169" i="2" s="1"/>
  <c r="AM177" i="2"/>
  <c r="AN177" i="2" s="1"/>
  <c r="AM185" i="2"/>
  <c r="AN185" i="2" s="1"/>
  <c r="AM193" i="2"/>
  <c r="AN193" i="2" s="1"/>
  <c r="AM201" i="2"/>
  <c r="AN201" i="2" s="1"/>
  <c r="AM209" i="2"/>
  <c r="AM217" i="2"/>
  <c r="AM225" i="2"/>
  <c r="AN225" i="2" s="1"/>
  <c r="AM233" i="2"/>
  <c r="AN233" i="2" s="1"/>
  <c r="AM241" i="2"/>
  <c r="AN241" i="2" s="1"/>
  <c r="AM249" i="2"/>
  <c r="AN249" i="2" s="1"/>
  <c r="AM257" i="2"/>
  <c r="AN257" i="2" s="1"/>
  <c r="AM265" i="2"/>
  <c r="AN265" i="2" s="1"/>
  <c r="AM273" i="2"/>
  <c r="AN273" i="2" s="1"/>
  <c r="AM281" i="2"/>
  <c r="AM289" i="2"/>
  <c r="AN289" i="2" s="1"/>
  <c r="AM297" i="2"/>
  <c r="AM305" i="2"/>
  <c r="AN305" i="2" s="1"/>
  <c r="AM313" i="2"/>
  <c r="AN313" i="2" s="1"/>
  <c r="AM321" i="2"/>
  <c r="AN321" i="2" s="1"/>
  <c r="AM329" i="2"/>
  <c r="AN329" i="2" s="1"/>
  <c r="AM337" i="2"/>
  <c r="AM345" i="2"/>
  <c r="AN345" i="2" s="1"/>
  <c r="AM353" i="2"/>
  <c r="AN353" i="2" s="1"/>
  <c r="AM361" i="2"/>
  <c r="AN361" i="2" s="1"/>
  <c r="AM369" i="2"/>
  <c r="AN369" i="2" s="1"/>
  <c r="AM377" i="2"/>
  <c r="AN377" i="2" s="1"/>
  <c r="AM385" i="2"/>
  <c r="AN385" i="2" s="1"/>
  <c r="AM393" i="2"/>
  <c r="AN393" i="2" s="1"/>
  <c r="AM401" i="2"/>
  <c r="AN401" i="2" s="1"/>
  <c r="AM409" i="2"/>
  <c r="AM417" i="2"/>
  <c r="AN417" i="2" s="1"/>
  <c r="AM425" i="2"/>
  <c r="AN425" i="2" s="1"/>
  <c r="AM433" i="2"/>
  <c r="AN433" i="2" s="1"/>
  <c r="AM441" i="2"/>
  <c r="AN441" i="2" s="1"/>
  <c r="AM449" i="2"/>
  <c r="AN449" i="2" s="1"/>
  <c r="AM457" i="2"/>
  <c r="AM465" i="2"/>
  <c r="AN465" i="2" s="1"/>
  <c r="AM473" i="2"/>
  <c r="AM481" i="2"/>
  <c r="AN481" i="2" s="1"/>
  <c r="AM489" i="2"/>
  <c r="AN489" i="2" s="1"/>
  <c r="AM497" i="2"/>
  <c r="AN497" i="2" s="1"/>
  <c r="AM505" i="2"/>
  <c r="AN505" i="2" s="1"/>
  <c r="AM513" i="2"/>
  <c r="AM521" i="2"/>
  <c r="AN521" i="2" s="1"/>
  <c r="AM529" i="2"/>
  <c r="AN529" i="2" s="1"/>
  <c r="AM537" i="2"/>
  <c r="AM545" i="2"/>
  <c r="AN545" i="2" s="1"/>
  <c r="AM553" i="2"/>
  <c r="AN553" i="2" s="1"/>
  <c r="AM561" i="2"/>
  <c r="AM569" i="2"/>
  <c r="AN569" i="2" s="1"/>
  <c r="AM577" i="2"/>
  <c r="AN577" i="2" s="1"/>
  <c r="AM585" i="2"/>
  <c r="AM593" i="2"/>
  <c r="AM601" i="2"/>
  <c r="AM609" i="2"/>
  <c r="AN609" i="2" s="1"/>
  <c r="AM617" i="2"/>
  <c r="AN617" i="2" s="1"/>
  <c r="AM625" i="2"/>
  <c r="AN625" i="2" s="1"/>
  <c r="AM633" i="2"/>
  <c r="AN633" i="2" s="1"/>
  <c r="AM641" i="2"/>
  <c r="AM649" i="2"/>
  <c r="AN649" i="2" s="1"/>
  <c r="AM657" i="2"/>
  <c r="AM665" i="2"/>
  <c r="AM673" i="2"/>
  <c r="AN673" i="2" s="1"/>
  <c r="AM681" i="2"/>
  <c r="AM689" i="2"/>
  <c r="AN689" i="2" s="1"/>
  <c r="AM697" i="2"/>
  <c r="AN697" i="2" s="1"/>
  <c r="AM705" i="2"/>
  <c r="AM713" i="2"/>
  <c r="AN713" i="2" s="1"/>
  <c r="AM721" i="2"/>
  <c r="AM729" i="2"/>
  <c r="AM737" i="2"/>
  <c r="AM745" i="2"/>
  <c r="AN745" i="2" s="1"/>
  <c r="AM753" i="2"/>
  <c r="AM761" i="2"/>
  <c r="AN761" i="2" s="1"/>
  <c r="AM769" i="2"/>
  <c r="AM777" i="2"/>
  <c r="AN777" i="2" s="1"/>
  <c r="AM785" i="2"/>
  <c r="AM793" i="2"/>
  <c r="AM801" i="2"/>
  <c r="AM809" i="2"/>
  <c r="AN809" i="2" s="1"/>
  <c r="AM817" i="2"/>
  <c r="AM825" i="2"/>
  <c r="AN825" i="2" s="1"/>
  <c r="AM833" i="2"/>
  <c r="AM841" i="2"/>
  <c r="AN841" i="2" s="1"/>
  <c r="AM849" i="2"/>
  <c r="AM857" i="2"/>
  <c r="AM865" i="2"/>
  <c r="AN865" i="2" s="1"/>
  <c r="AM873" i="2"/>
  <c r="AM881" i="2"/>
  <c r="AM889" i="2"/>
  <c r="AN889" i="2" s="1"/>
  <c r="AM897" i="2"/>
  <c r="AM905" i="2"/>
  <c r="AM913" i="2"/>
  <c r="AM921" i="2"/>
  <c r="AM929" i="2"/>
  <c r="AN929" i="2" s="1"/>
  <c r="AM937" i="2"/>
  <c r="AN937" i="2" s="1"/>
  <c r="AM945" i="2"/>
  <c r="AN945" i="2" s="1"/>
  <c r="AM953" i="2"/>
  <c r="AN953" i="2" s="1"/>
  <c r="AM33" i="2"/>
  <c r="AN33" i="2" s="1"/>
  <c r="AM46" i="2"/>
  <c r="AN46" i="2" s="1"/>
  <c r="AM58" i="2"/>
  <c r="AM71" i="2"/>
  <c r="AM80" i="2"/>
  <c r="AN80" i="2" s="1"/>
  <c r="AM89" i="2"/>
  <c r="AN89" i="2" s="1"/>
  <c r="AM98" i="2"/>
  <c r="AN98" i="2" s="1"/>
  <c r="AM106" i="2"/>
  <c r="AN106" i="2" s="1"/>
  <c r="AM114" i="2"/>
  <c r="AM122" i="2"/>
  <c r="AN122" i="2" s="1"/>
  <c r="AM130" i="2"/>
  <c r="AM138" i="2"/>
  <c r="AM146" i="2"/>
  <c r="AN146" i="2" s="1"/>
  <c r="AM154" i="2"/>
  <c r="AN154" i="2" s="1"/>
  <c r="AM162" i="2"/>
  <c r="AM170" i="2"/>
  <c r="AN170" i="2" s="1"/>
  <c r="AM178" i="2"/>
  <c r="AM186" i="2"/>
  <c r="AN186" i="2" s="1"/>
  <c r="AM194" i="2"/>
  <c r="AM202" i="2"/>
  <c r="AN202" i="2" s="1"/>
  <c r="AM210" i="2"/>
  <c r="AN210" i="2" s="1"/>
  <c r="AM218" i="2"/>
  <c r="AN218" i="2" s="1"/>
  <c r="AM226" i="2"/>
  <c r="AM234" i="2"/>
  <c r="AN234" i="2" s="1"/>
  <c r="AM242" i="2"/>
  <c r="AM250" i="2"/>
  <c r="AN250" i="2" s="1"/>
  <c r="AM258" i="2"/>
  <c r="AM266" i="2"/>
  <c r="AM274" i="2"/>
  <c r="AM282" i="2"/>
  <c r="AN282" i="2" s="1"/>
  <c r="AM290" i="2"/>
  <c r="AN290" i="2" s="1"/>
  <c r="AM298" i="2"/>
  <c r="AN298" i="2" s="1"/>
  <c r="AM306" i="2"/>
  <c r="AM314" i="2"/>
  <c r="AN314" i="2" s="1"/>
  <c r="AM322" i="2"/>
  <c r="AM330" i="2"/>
  <c r="AM338" i="2"/>
  <c r="AN338" i="2" s="1"/>
  <c r="AM346" i="2"/>
  <c r="AN346" i="2" s="1"/>
  <c r="AM354" i="2"/>
  <c r="AN354" i="2" s="1"/>
  <c r="AM362" i="2"/>
  <c r="AN362" i="2" s="1"/>
  <c r="AM370" i="2"/>
  <c r="AM378" i="2"/>
  <c r="AM386" i="2"/>
  <c r="AM394" i="2"/>
  <c r="AM402" i="2"/>
  <c r="AN402" i="2" s="1"/>
  <c r="AM410" i="2"/>
  <c r="AN410" i="2" s="1"/>
  <c r="AM418" i="2"/>
  <c r="AN418" i="2" s="1"/>
  <c r="AM426" i="2"/>
  <c r="AN426" i="2" s="1"/>
  <c r="AM434" i="2"/>
  <c r="AM442" i="2"/>
  <c r="AN442" i="2" s="1"/>
  <c r="AM450" i="2"/>
  <c r="AM458" i="2"/>
  <c r="AM466" i="2"/>
  <c r="AM474" i="2"/>
  <c r="AN474" i="2" s="1"/>
  <c r="AM482" i="2"/>
  <c r="AM490" i="2"/>
  <c r="AN490" i="2" s="1"/>
  <c r="AM498" i="2"/>
  <c r="AM506" i="2"/>
  <c r="AN506" i="2" s="1"/>
  <c r="AM514" i="2"/>
  <c r="AM522" i="2"/>
  <c r="AM530" i="2"/>
  <c r="AM538" i="2"/>
  <c r="AN538" i="2" s="1"/>
  <c r="AM546" i="2"/>
  <c r="AN546" i="2" s="1"/>
  <c r="AM554" i="2"/>
  <c r="AN554" i="2" s="1"/>
  <c r="AM562" i="2"/>
  <c r="AM570" i="2"/>
  <c r="AN570" i="2" s="1"/>
  <c r="AM578" i="2"/>
  <c r="AM586" i="2"/>
  <c r="AM594" i="2"/>
  <c r="AN594" i="2" s="1"/>
  <c r="AM602" i="2"/>
  <c r="AN602" i="2" s="1"/>
  <c r="AM610" i="2"/>
  <c r="AN610" i="2" s="1"/>
  <c r="AM618" i="2"/>
  <c r="AN618" i="2" s="1"/>
  <c r="AM626" i="2"/>
  <c r="AM634" i="2"/>
  <c r="AN634" i="2" s="1"/>
  <c r="AM642" i="2"/>
  <c r="AM650" i="2"/>
  <c r="AM658" i="2"/>
  <c r="AN658" i="2" s="1"/>
  <c r="AM666" i="2"/>
  <c r="AN666" i="2" s="1"/>
  <c r="AM674" i="2"/>
  <c r="AN674" i="2" s="1"/>
  <c r="AM682" i="2"/>
  <c r="AN682" i="2" s="1"/>
  <c r="AM690" i="2"/>
  <c r="AN690" i="2" s="1"/>
  <c r="AM698" i="2"/>
  <c r="AN698" i="2" s="1"/>
  <c r="AM706" i="2"/>
  <c r="AM714" i="2"/>
  <c r="AM722" i="2"/>
  <c r="AN722" i="2" s="1"/>
  <c r="AM730" i="2"/>
  <c r="AN730" i="2" s="1"/>
  <c r="AM738" i="2"/>
  <c r="AN738" i="2" s="1"/>
  <c r="AM746" i="2"/>
  <c r="AN746" i="2" s="1"/>
  <c r="AM754" i="2"/>
  <c r="AM762" i="2"/>
  <c r="AM770" i="2"/>
  <c r="AM778" i="2"/>
  <c r="AN778" i="2" s="1"/>
  <c r="AM786" i="2"/>
  <c r="AN786" i="2" s="1"/>
  <c r="AM794" i="2"/>
  <c r="AN794" i="2" s="1"/>
  <c r="AM802" i="2"/>
  <c r="AN802" i="2" s="1"/>
  <c r="AM810" i="2"/>
  <c r="AN810" i="2" s="1"/>
  <c r="AM818" i="2"/>
  <c r="AM826" i="2"/>
  <c r="AN826" i="2" s="1"/>
  <c r="AM834" i="2"/>
  <c r="AM842" i="2"/>
  <c r="AM850" i="2"/>
  <c r="AN850" i="2" s="1"/>
  <c r="AM858" i="2"/>
  <c r="AN858" i="2" s="1"/>
  <c r="AM866" i="2"/>
  <c r="AN866" i="2" s="1"/>
  <c r="AM874" i="2"/>
  <c r="AN874" i="2" s="1"/>
  <c r="AM882" i="2"/>
  <c r="AM890" i="2"/>
  <c r="AM898" i="2"/>
  <c r="AM906" i="2"/>
  <c r="AM914" i="2"/>
  <c r="AN914" i="2" s="1"/>
  <c r="AM922" i="2"/>
  <c r="AN922" i="2" s="1"/>
  <c r="AM930" i="2"/>
  <c r="AN930" i="2" s="1"/>
  <c r="AM938" i="2"/>
  <c r="AN938" i="2" s="1"/>
  <c r="AM946" i="2"/>
  <c r="AM954" i="2"/>
  <c r="AN954" i="2" s="1"/>
  <c r="AM962" i="2"/>
  <c r="AM970" i="2"/>
  <c r="AM978" i="2"/>
  <c r="AN978" i="2" s="1"/>
  <c r="AM986" i="2"/>
  <c r="AN986" i="2" s="1"/>
  <c r="AM994" i="2"/>
  <c r="AM34" i="2"/>
  <c r="AN34" i="2" s="1"/>
  <c r="AM48" i="2"/>
  <c r="AM59" i="2"/>
  <c r="AN59" i="2" s="1"/>
  <c r="AM72" i="2"/>
  <c r="AM81" i="2"/>
  <c r="AN81" i="2" s="1"/>
  <c r="AM90" i="2"/>
  <c r="AN90" i="2" s="1"/>
  <c r="AM99" i="2"/>
  <c r="AN99" i="2" s="1"/>
  <c r="AM107" i="2"/>
  <c r="AN107" i="2" s="1"/>
  <c r="AM115" i="2"/>
  <c r="AN115" i="2" s="1"/>
  <c r="AM123" i="2"/>
  <c r="AN123" i="2" s="1"/>
  <c r="AM131" i="2"/>
  <c r="AN131" i="2" s="1"/>
  <c r="AM139" i="2"/>
  <c r="AN139" i="2" s="1"/>
  <c r="AM147" i="2"/>
  <c r="AN147" i="2" s="1"/>
  <c r="AM155" i="2"/>
  <c r="AN155" i="2" s="1"/>
  <c r="AM163" i="2"/>
  <c r="AN163" i="2" s="1"/>
  <c r="AM171" i="2"/>
  <c r="AN171" i="2" s="1"/>
  <c r="AM179" i="2"/>
  <c r="AN179" i="2" s="1"/>
  <c r="AM187" i="2"/>
  <c r="AN187" i="2" s="1"/>
  <c r="AM195" i="2"/>
  <c r="AN195" i="2" s="1"/>
  <c r="AM203" i="2"/>
  <c r="AN203" i="2" s="1"/>
  <c r="AM211" i="2"/>
  <c r="AN211" i="2" s="1"/>
  <c r="AM219" i="2"/>
  <c r="AN219" i="2" s="1"/>
  <c r="AM227" i="2"/>
  <c r="AN227" i="2" s="1"/>
  <c r="AM235" i="2"/>
  <c r="AN235" i="2" s="1"/>
  <c r="AM243" i="2"/>
  <c r="AN243" i="2" s="1"/>
  <c r="AM251" i="2"/>
  <c r="AN251" i="2" s="1"/>
  <c r="AM259" i="2"/>
  <c r="AN259" i="2" s="1"/>
  <c r="AM267" i="2"/>
  <c r="AN267" i="2" s="1"/>
  <c r="AM275" i="2"/>
  <c r="AN275" i="2" s="1"/>
  <c r="AM283" i="2"/>
  <c r="AN283" i="2" s="1"/>
  <c r="AM291" i="2"/>
  <c r="AN291" i="2" s="1"/>
  <c r="AM299" i="2"/>
  <c r="AN299" i="2" s="1"/>
  <c r="AM307" i="2"/>
  <c r="AN307" i="2" s="1"/>
  <c r="AM315" i="2"/>
  <c r="AN315" i="2" s="1"/>
  <c r="AM323" i="2"/>
  <c r="AN323" i="2" s="1"/>
  <c r="AM331" i="2"/>
  <c r="AN331" i="2" s="1"/>
  <c r="AM339" i="2"/>
  <c r="AN339" i="2" s="1"/>
  <c r="AM347" i="2"/>
  <c r="AN347" i="2" s="1"/>
  <c r="AM355" i="2"/>
  <c r="AN355" i="2" s="1"/>
  <c r="AM363" i="2"/>
  <c r="AN363" i="2" s="1"/>
  <c r="AM371" i="2"/>
  <c r="AN371" i="2" s="1"/>
  <c r="AM379" i="2"/>
  <c r="AN379" i="2" s="1"/>
  <c r="AM387" i="2"/>
  <c r="AN387" i="2" s="1"/>
  <c r="AM395" i="2"/>
  <c r="AN395" i="2" s="1"/>
  <c r="AM403" i="2"/>
  <c r="AN403" i="2" s="1"/>
  <c r="AM411" i="2"/>
  <c r="AN411" i="2" s="1"/>
  <c r="AM419" i="2"/>
  <c r="AN419" i="2" s="1"/>
  <c r="AM427" i="2"/>
  <c r="AN427" i="2" s="1"/>
  <c r="AM435" i="2"/>
  <c r="AN435" i="2" s="1"/>
  <c r="AM443" i="2"/>
  <c r="AN443" i="2" s="1"/>
  <c r="AM451" i="2"/>
  <c r="AN451" i="2" s="1"/>
  <c r="AM459" i="2"/>
  <c r="AN459" i="2" s="1"/>
  <c r="AM467" i="2"/>
  <c r="AN467" i="2" s="1"/>
  <c r="AM475" i="2"/>
  <c r="AN475" i="2" s="1"/>
  <c r="AM483" i="2"/>
  <c r="AN483" i="2" s="1"/>
  <c r="AM491" i="2"/>
  <c r="AN491" i="2" s="1"/>
  <c r="AM499" i="2"/>
  <c r="AN499" i="2" s="1"/>
  <c r="AM507" i="2"/>
  <c r="AN507" i="2" s="1"/>
  <c r="AM515" i="2"/>
  <c r="AN515" i="2" s="1"/>
  <c r="AM523" i="2"/>
  <c r="AN523" i="2" s="1"/>
  <c r="AM531" i="2"/>
  <c r="AN531" i="2" s="1"/>
  <c r="AM539" i="2"/>
  <c r="AN539" i="2" s="1"/>
  <c r="AM547" i="2"/>
  <c r="AN547" i="2" s="1"/>
  <c r="AM555" i="2"/>
  <c r="AN555" i="2" s="1"/>
  <c r="AM563" i="2"/>
  <c r="AN563" i="2" s="1"/>
  <c r="AM571" i="2"/>
  <c r="AN571" i="2" s="1"/>
  <c r="AM579" i="2"/>
  <c r="AN579" i="2" s="1"/>
  <c r="AM587" i="2"/>
  <c r="AN587" i="2" s="1"/>
  <c r="AM595" i="2"/>
  <c r="AN595" i="2" s="1"/>
  <c r="AM603" i="2"/>
  <c r="AN603" i="2" s="1"/>
  <c r="AM611" i="2"/>
  <c r="AN611" i="2" s="1"/>
  <c r="AM619" i="2"/>
  <c r="AN619" i="2" s="1"/>
  <c r="AM627" i="2"/>
  <c r="AN627" i="2" s="1"/>
  <c r="AM635" i="2"/>
  <c r="AN635" i="2" s="1"/>
  <c r="AM643" i="2"/>
  <c r="AN643" i="2" s="1"/>
  <c r="AM651" i="2"/>
  <c r="AN651" i="2" s="1"/>
  <c r="AM659" i="2"/>
  <c r="AN659" i="2" s="1"/>
  <c r="AM667" i="2"/>
  <c r="AN667" i="2" s="1"/>
  <c r="AM675" i="2"/>
  <c r="AN675" i="2" s="1"/>
  <c r="AM683" i="2"/>
  <c r="AN683" i="2" s="1"/>
  <c r="AM691" i="2"/>
  <c r="AN691" i="2" s="1"/>
  <c r="AM699" i="2"/>
  <c r="AN699" i="2" s="1"/>
  <c r="AM707" i="2"/>
  <c r="AN707" i="2" s="1"/>
  <c r="AM715" i="2"/>
  <c r="AN715" i="2" s="1"/>
  <c r="AM723" i="2"/>
  <c r="AN723" i="2" s="1"/>
  <c r="AM731" i="2"/>
  <c r="AN731" i="2" s="1"/>
  <c r="AM739" i="2"/>
  <c r="AN739" i="2" s="1"/>
  <c r="AM747" i="2"/>
  <c r="AM755" i="2"/>
  <c r="AN755" i="2" s="1"/>
  <c r="AM763" i="2"/>
  <c r="AN763" i="2" s="1"/>
  <c r="AM771" i="2"/>
  <c r="AN771" i="2" s="1"/>
  <c r="AM779" i="2"/>
  <c r="AN779" i="2" s="1"/>
  <c r="AM787" i="2"/>
  <c r="AN787" i="2" s="1"/>
  <c r="AM795" i="2"/>
  <c r="AM803" i="2"/>
  <c r="AN803" i="2" s="1"/>
  <c r="AM811" i="2"/>
  <c r="AN811" i="2" s="1"/>
  <c r="AM819" i="2"/>
  <c r="AN819" i="2" s="1"/>
  <c r="AM827" i="2"/>
  <c r="AN827" i="2" s="1"/>
  <c r="AM835" i="2"/>
  <c r="AN835" i="2" s="1"/>
  <c r="AM843" i="2"/>
  <c r="AN843" i="2" s="1"/>
  <c r="AM851" i="2"/>
  <c r="AN851" i="2" s="1"/>
  <c r="AM859" i="2"/>
  <c r="AN859" i="2" s="1"/>
  <c r="AM867" i="2"/>
  <c r="AN867" i="2" s="1"/>
  <c r="AM875" i="2"/>
  <c r="AN875" i="2" s="1"/>
  <c r="AM883" i="2"/>
  <c r="AN883" i="2" s="1"/>
  <c r="AM891" i="2"/>
  <c r="AN891" i="2" s="1"/>
  <c r="AM899" i="2"/>
  <c r="AN899" i="2" s="1"/>
  <c r="AM907" i="2"/>
  <c r="AN907" i="2" s="1"/>
  <c r="AM915" i="2"/>
  <c r="AM923" i="2"/>
  <c r="AN923" i="2" s="1"/>
  <c r="AM931" i="2"/>
  <c r="AN931" i="2" s="1"/>
  <c r="AM939" i="2"/>
  <c r="AN939" i="2" s="1"/>
  <c r="AM947" i="2"/>
  <c r="AN947" i="2" s="1"/>
  <c r="AM955" i="2"/>
  <c r="AN955" i="2" s="1"/>
  <c r="AM963" i="2"/>
  <c r="AN963" i="2" s="1"/>
  <c r="AM971" i="2"/>
  <c r="AN971" i="2" s="1"/>
  <c r="AM979" i="2"/>
  <c r="AN979" i="2" s="1"/>
  <c r="AM987" i="2"/>
  <c r="AN987" i="2" s="1"/>
  <c r="AM995" i="2"/>
  <c r="AN995" i="2" s="1"/>
  <c r="AM54" i="2"/>
  <c r="AM95" i="2"/>
  <c r="AM127" i="2"/>
  <c r="AM159" i="2"/>
  <c r="AM191" i="2"/>
  <c r="AM223" i="2"/>
  <c r="AM255" i="2"/>
  <c r="AM287" i="2"/>
  <c r="AN287" i="2" s="1"/>
  <c r="AM319" i="2"/>
  <c r="AM351" i="2"/>
  <c r="AM383" i="2"/>
  <c r="AM415" i="2"/>
  <c r="AM447" i="2"/>
  <c r="AM479" i="2"/>
  <c r="AM511" i="2"/>
  <c r="AN511" i="2" s="1"/>
  <c r="AM543" i="2"/>
  <c r="AM575" i="2"/>
  <c r="AM607" i="2"/>
  <c r="AM639" i="2"/>
  <c r="AM671" i="2"/>
  <c r="AN671" i="2" s="1"/>
  <c r="AM703" i="2"/>
  <c r="AM735" i="2"/>
  <c r="AM767" i="2"/>
  <c r="AM799" i="2"/>
  <c r="AM831" i="2"/>
  <c r="AM863" i="2"/>
  <c r="AN863" i="2" s="1"/>
  <c r="AM895" i="2"/>
  <c r="AM927" i="2"/>
  <c r="AN927" i="2" s="1"/>
  <c r="AM959" i="2"/>
  <c r="AM980" i="2"/>
  <c r="AM62" i="2"/>
  <c r="AN62" i="2" s="1"/>
  <c r="AM100" i="2"/>
  <c r="AN100" i="2" s="1"/>
  <c r="AM132" i="2"/>
  <c r="AM164" i="2"/>
  <c r="AN164" i="2" s="1"/>
  <c r="AM196" i="2"/>
  <c r="AM228" i="2"/>
  <c r="AN228" i="2" s="1"/>
  <c r="AM260" i="2"/>
  <c r="AM292" i="2"/>
  <c r="AM324" i="2"/>
  <c r="AM356" i="2"/>
  <c r="AN356" i="2" s="1"/>
  <c r="AM388" i="2"/>
  <c r="AM420" i="2"/>
  <c r="AN420" i="2" s="1"/>
  <c r="AM452" i="2"/>
  <c r="AN452" i="2" s="1"/>
  <c r="AM484" i="2"/>
  <c r="AN484" i="2" s="1"/>
  <c r="AM516" i="2"/>
  <c r="AM548" i="2"/>
  <c r="AM580" i="2"/>
  <c r="AN580" i="2" s="1"/>
  <c r="AM612" i="2"/>
  <c r="AN612" i="2" s="1"/>
  <c r="AM644" i="2"/>
  <c r="AN644" i="2" s="1"/>
  <c r="AM676" i="2"/>
  <c r="AN676" i="2" s="1"/>
  <c r="AM708" i="2"/>
  <c r="AM740" i="2"/>
  <c r="AN740" i="2" s="1"/>
  <c r="AM772" i="2"/>
  <c r="AM804" i="2"/>
  <c r="AM836" i="2"/>
  <c r="AN836" i="2" s="1"/>
  <c r="AM868" i="2"/>
  <c r="AN868" i="2" s="1"/>
  <c r="AM900" i="2"/>
  <c r="AM932" i="2"/>
  <c r="AN932" i="2" s="1"/>
  <c r="AM961" i="2"/>
  <c r="AM983" i="2"/>
  <c r="AN983" i="2" s="1"/>
  <c r="AM66" i="2"/>
  <c r="AM103" i="2"/>
  <c r="AM135" i="2"/>
  <c r="AM167" i="2"/>
  <c r="AM199" i="2"/>
  <c r="AM231" i="2"/>
  <c r="AN231" i="2" s="1"/>
  <c r="AM263" i="2"/>
  <c r="AM295" i="2"/>
  <c r="AN295" i="2" s="1"/>
  <c r="AM327" i="2"/>
  <c r="AM359" i="2"/>
  <c r="AM391" i="2"/>
  <c r="AM423" i="2"/>
  <c r="AM455" i="2"/>
  <c r="AM487" i="2"/>
  <c r="AM519" i="2"/>
  <c r="AM551" i="2"/>
  <c r="AM583" i="2"/>
  <c r="AM615" i="2"/>
  <c r="AM647" i="2"/>
  <c r="AM679" i="2"/>
  <c r="AM711" i="2"/>
  <c r="AM743" i="2"/>
  <c r="AM775" i="2"/>
  <c r="AM807" i="2"/>
  <c r="AN807" i="2" s="1"/>
  <c r="AM839" i="2"/>
  <c r="AM871" i="2"/>
  <c r="AM903" i="2"/>
  <c r="AM935" i="2"/>
  <c r="AM964" i="2"/>
  <c r="AN964" i="2" s="1"/>
  <c r="AM985" i="2"/>
  <c r="AN985" i="2" s="1"/>
  <c r="AM73" i="2"/>
  <c r="AN73" i="2" s="1"/>
  <c r="AM108" i="2"/>
  <c r="AN108" i="2" s="1"/>
  <c r="AM140" i="2"/>
  <c r="AM172" i="2"/>
  <c r="AN172" i="2" s="1"/>
  <c r="AM204" i="2"/>
  <c r="AN204" i="2" s="1"/>
  <c r="AM236" i="2"/>
  <c r="AM268" i="2"/>
  <c r="AM300" i="2"/>
  <c r="AN300" i="2" s="1"/>
  <c r="AM332" i="2"/>
  <c r="AM364" i="2"/>
  <c r="AN364" i="2" s="1"/>
  <c r="AM396" i="2"/>
  <c r="AM428" i="2"/>
  <c r="AN428" i="2" s="1"/>
  <c r="AM460" i="2"/>
  <c r="AN460" i="2" s="1"/>
  <c r="AM492" i="2"/>
  <c r="AN492" i="2" s="1"/>
  <c r="AM524" i="2"/>
  <c r="AN524" i="2" s="1"/>
  <c r="AM556" i="2"/>
  <c r="AN556" i="2" s="1"/>
  <c r="AM588" i="2"/>
  <c r="AN588" i="2" s="1"/>
  <c r="AM620" i="2"/>
  <c r="AN620" i="2" s="1"/>
  <c r="AM652" i="2"/>
  <c r="AM684" i="2"/>
  <c r="AM716" i="2"/>
  <c r="AN716" i="2" s="1"/>
  <c r="AM748" i="2"/>
  <c r="AN748" i="2" s="1"/>
  <c r="AM780" i="2"/>
  <c r="AM812" i="2"/>
  <c r="AN812" i="2" s="1"/>
  <c r="AM844" i="2"/>
  <c r="AM876" i="2"/>
  <c r="AN876" i="2" s="1"/>
  <c r="AM908" i="2"/>
  <c r="AM940" i="2"/>
  <c r="AM967" i="2"/>
  <c r="AN967" i="2" s="1"/>
  <c r="AM988" i="2"/>
  <c r="AN988" i="2" s="1"/>
  <c r="AM76" i="2"/>
  <c r="AN76" i="2" s="1"/>
  <c r="AM111" i="2"/>
  <c r="AM143" i="2"/>
  <c r="AM175" i="2"/>
  <c r="AN175" i="2" s="1"/>
  <c r="AM207" i="2"/>
  <c r="AM239" i="2"/>
  <c r="AM271" i="2"/>
  <c r="AM303" i="2"/>
  <c r="AM335" i="2"/>
  <c r="AM367" i="2"/>
  <c r="AM399" i="2"/>
  <c r="AM431" i="2"/>
  <c r="AM463" i="2"/>
  <c r="AM495" i="2"/>
  <c r="AM527" i="2"/>
  <c r="AM559" i="2"/>
  <c r="AN559" i="2" s="1"/>
  <c r="AM591" i="2"/>
  <c r="AN591" i="2" s="1"/>
  <c r="AM623" i="2"/>
  <c r="AN623" i="2" s="1"/>
  <c r="AM655" i="2"/>
  <c r="AM687" i="2"/>
  <c r="AM719" i="2"/>
  <c r="AM751" i="2"/>
  <c r="AN751" i="2" s="1"/>
  <c r="AM783" i="2"/>
  <c r="AN783" i="2" s="1"/>
  <c r="AM815" i="2"/>
  <c r="AN815" i="2" s="1"/>
  <c r="AM847" i="2"/>
  <c r="AM879" i="2"/>
  <c r="AM911" i="2"/>
  <c r="AM943" i="2"/>
  <c r="AN943" i="2" s="1"/>
  <c r="AM969" i="2"/>
  <c r="AM991" i="2"/>
  <c r="AM35" i="2"/>
  <c r="AN35" i="2" s="1"/>
  <c r="AM82" i="2"/>
  <c r="AN82" i="2" s="1"/>
  <c r="AM116" i="2"/>
  <c r="AM148" i="2"/>
  <c r="AN148" i="2" s="1"/>
  <c r="AM180" i="2"/>
  <c r="AM212" i="2"/>
  <c r="AN212" i="2" s="1"/>
  <c r="AM244" i="2"/>
  <c r="AM276" i="2"/>
  <c r="AM308" i="2"/>
  <c r="AM340" i="2"/>
  <c r="AN340" i="2" s="1"/>
  <c r="AM372" i="2"/>
  <c r="AN372" i="2" s="1"/>
  <c r="AM404" i="2"/>
  <c r="AN404" i="2" s="1"/>
  <c r="AM436" i="2"/>
  <c r="AM468" i="2"/>
  <c r="AN468" i="2" s="1"/>
  <c r="AM500" i="2"/>
  <c r="AM532" i="2"/>
  <c r="AM564" i="2"/>
  <c r="AN564" i="2" s="1"/>
  <c r="AM596" i="2"/>
  <c r="AN596" i="2" s="1"/>
  <c r="AM628" i="2"/>
  <c r="AM660" i="2"/>
  <c r="AN660" i="2" s="1"/>
  <c r="AM692" i="2"/>
  <c r="AM724" i="2"/>
  <c r="AN724" i="2" s="1"/>
  <c r="AM756" i="2"/>
  <c r="AM788" i="2"/>
  <c r="AM820" i="2"/>
  <c r="AN820" i="2" s="1"/>
  <c r="AM852" i="2"/>
  <c r="AN852" i="2" s="1"/>
  <c r="AM884" i="2"/>
  <c r="AN884" i="2" s="1"/>
  <c r="AM916" i="2"/>
  <c r="AN916" i="2" s="1"/>
  <c r="AM948" i="2"/>
  <c r="AM972" i="2"/>
  <c r="AN972" i="2" s="1"/>
  <c r="AM993" i="2"/>
  <c r="AM41" i="2"/>
  <c r="AN41" i="2" s="1"/>
  <c r="AM86" i="2"/>
  <c r="AN86" i="2" s="1"/>
  <c r="AM119" i="2"/>
  <c r="AN119" i="2" s="1"/>
  <c r="AM151" i="2"/>
  <c r="AM183" i="2"/>
  <c r="AN183" i="2" s="1"/>
  <c r="AM215" i="2"/>
  <c r="AM247" i="2"/>
  <c r="AM279" i="2"/>
  <c r="AM311" i="2"/>
  <c r="AM343" i="2"/>
  <c r="AN343" i="2" s="1"/>
  <c r="AM375" i="2"/>
  <c r="AM407" i="2"/>
  <c r="AM439" i="2"/>
  <c r="AN439" i="2" s="1"/>
  <c r="AM471" i="2"/>
  <c r="AM503" i="2"/>
  <c r="AN503" i="2" s="1"/>
  <c r="AM535" i="2"/>
  <c r="AM567" i="2"/>
  <c r="AN567" i="2" s="1"/>
  <c r="AM599" i="2"/>
  <c r="AM631" i="2"/>
  <c r="AM663" i="2"/>
  <c r="AN663" i="2" s="1"/>
  <c r="AM695" i="2"/>
  <c r="AM727" i="2"/>
  <c r="AN727" i="2" s="1"/>
  <c r="AM759" i="2"/>
  <c r="AN759" i="2" s="1"/>
  <c r="AM791" i="2"/>
  <c r="AM823" i="2"/>
  <c r="AM855" i="2"/>
  <c r="AN855" i="2" s="1"/>
  <c r="AM887" i="2"/>
  <c r="AN887" i="2" s="1"/>
  <c r="AM919" i="2"/>
  <c r="AM951" i="2"/>
  <c r="AM975" i="2"/>
  <c r="AM996" i="2"/>
  <c r="AN996" i="2" s="1"/>
  <c r="AM49" i="2"/>
  <c r="AN49" i="2" s="1"/>
  <c r="AM91" i="2"/>
  <c r="AN91" i="2" s="1"/>
  <c r="AM124" i="2"/>
  <c r="AN124" i="2" s="1"/>
  <c r="AM156" i="2"/>
  <c r="AN156" i="2" s="1"/>
  <c r="AM188" i="2"/>
  <c r="AN188" i="2" s="1"/>
  <c r="AM220" i="2"/>
  <c r="AN220" i="2" s="1"/>
  <c r="AM252" i="2"/>
  <c r="AM284" i="2"/>
  <c r="AN284" i="2" s="1"/>
  <c r="AM316" i="2"/>
  <c r="AM348" i="2"/>
  <c r="AM380" i="2"/>
  <c r="AM412" i="2"/>
  <c r="AN412" i="2" s="1"/>
  <c r="AM444" i="2"/>
  <c r="AN444" i="2" s="1"/>
  <c r="AM476" i="2"/>
  <c r="AN476" i="2" s="1"/>
  <c r="AM508" i="2"/>
  <c r="AN508" i="2" s="1"/>
  <c r="AM540" i="2"/>
  <c r="AN540" i="2" s="1"/>
  <c r="AM572" i="2"/>
  <c r="AN572" i="2" s="1"/>
  <c r="AM604" i="2"/>
  <c r="AM636" i="2"/>
  <c r="AN636" i="2" s="1"/>
  <c r="AM668" i="2"/>
  <c r="AN668" i="2" s="1"/>
  <c r="AM700" i="2"/>
  <c r="AN700" i="2" s="1"/>
  <c r="AM732" i="2"/>
  <c r="AN732" i="2" s="1"/>
  <c r="AM764" i="2"/>
  <c r="AM796" i="2"/>
  <c r="AN796" i="2" s="1"/>
  <c r="AM828" i="2"/>
  <c r="AM860" i="2"/>
  <c r="AM892" i="2"/>
  <c r="AM924" i="2"/>
  <c r="AN924" i="2" s="1"/>
  <c r="AM956" i="2"/>
  <c r="AN956" i="2" s="1"/>
  <c r="AM977" i="2"/>
  <c r="AN977" i="2" s="1"/>
  <c r="AM999" i="2"/>
  <c r="AM27" i="2"/>
  <c r="AN27" i="2" s="1"/>
  <c r="AQ994" i="2"/>
  <c r="AS994" i="2" s="1"/>
  <c r="BM994" i="2" s="1"/>
  <c r="AQ986" i="2"/>
  <c r="AS986" i="2" s="1"/>
  <c r="BM986" i="2" s="1"/>
  <c r="AQ978" i="2"/>
  <c r="AS978" i="2" s="1"/>
  <c r="BM978" i="2" s="1"/>
  <c r="AQ967" i="2"/>
  <c r="AS967" i="2" s="1"/>
  <c r="AQ947" i="2"/>
  <c r="AS947" i="2" s="1"/>
  <c r="AQ924" i="2"/>
  <c r="AS924" i="2" s="1"/>
  <c r="AQ876" i="2"/>
  <c r="AS876" i="2" s="1"/>
  <c r="AQ812" i="2"/>
  <c r="AS812" i="2" s="1"/>
  <c r="AQ748" i="2"/>
  <c r="AS748" i="2" s="1"/>
  <c r="AQ684" i="2"/>
  <c r="AS684" i="2" s="1"/>
  <c r="AQ620" i="2"/>
  <c r="AS620" i="2" s="1"/>
  <c r="AQ556" i="2"/>
  <c r="AS556" i="2" s="1"/>
  <c r="AQ32" i="2"/>
  <c r="AS32" i="2" s="1"/>
  <c r="AQ40" i="2"/>
  <c r="AS40" i="2" s="1"/>
  <c r="AQ48" i="2"/>
  <c r="AS48" i="2" s="1"/>
  <c r="AQ56" i="2"/>
  <c r="AS56" i="2" s="1"/>
  <c r="AQ64" i="2"/>
  <c r="AS64" i="2" s="1"/>
  <c r="AQ72" i="2"/>
  <c r="AS72" i="2" s="1"/>
  <c r="AQ80" i="2"/>
  <c r="AS80" i="2" s="1"/>
  <c r="AQ35" i="2"/>
  <c r="AS35" i="2" s="1"/>
  <c r="AQ43" i="2"/>
  <c r="AS43" i="2" s="1"/>
  <c r="AQ51" i="2"/>
  <c r="AS51" i="2" s="1"/>
  <c r="AQ59" i="2"/>
  <c r="AS59" i="2" s="1"/>
  <c r="AQ67" i="2"/>
  <c r="AS67" i="2" s="1"/>
  <c r="AQ75" i="2"/>
  <c r="AS75" i="2" s="1"/>
  <c r="AQ83" i="2"/>
  <c r="AS83" i="2" s="1"/>
  <c r="AQ91" i="2"/>
  <c r="AS91" i="2" s="1"/>
  <c r="AQ99" i="2"/>
  <c r="AS99" i="2" s="1"/>
  <c r="AQ107" i="2"/>
  <c r="AS107" i="2" s="1"/>
  <c r="AQ115" i="2"/>
  <c r="AS115" i="2" s="1"/>
  <c r="AQ123" i="2"/>
  <c r="AS123" i="2" s="1"/>
  <c r="AQ131" i="2"/>
  <c r="AS131" i="2" s="1"/>
  <c r="AQ139" i="2"/>
  <c r="AS139" i="2" s="1"/>
  <c r="AQ147" i="2"/>
  <c r="AS147" i="2" s="1"/>
  <c r="AQ155" i="2"/>
  <c r="AS155" i="2" s="1"/>
  <c r="AQ163" i="2"/>
  <c r="AS163" i="2" s="1"/>
  <c r="AQ29" i="2"/>
  <c r="AS29" i="2" s="1"/>
  <c r="BM29" i="2" s="1"/>
  <c r="AQ37" i="2"/>
  <c r="AS37" i="2" s="1"/>
  <c r="AQ45" i="2"/>
  <c r="AS45" i="2" s="1"/>
  <c r="AQ53" i="2"/>
  <c r="AS53" i="2" s="1"/>
  <c r="BM53" i="2" s="1"/>
  <c r="AQ61" i="2"/>
  <c r="AS61" i="2" s="1"/>
  <c r="BM61" i="2" s="1"/>
  <c r="AQ69" i="2"/>
  <c r="AS69" i="2" s="1"/>
  <c r="AQ77" i="2"/>
  <c r="AS77" i="2" s="1"/>
  <c r="AQ85" i="2"/>
  <c r="AS85" i="2" s="1"/>
  <c r="BM85" i="2" s="1"/>
  <c r="AQ93" i="2"/>
  <c r="AS93" i="2" s="1"/>
  <c r="AQ101" i="2"/>
  <c r="AS101" i="2" s="1"/>
  <c r="AQ109" i="2"/>
  <c r="AS109" i="2" s="1"/>
  <c r="AQ117" i="2"/>
  <c r="AS117" i="2" s="1"/>
  <c r="AQ125" i="2"/>
  <c r="AS125" i="2" s="1"/>
  <c r="BM125" i="2" s="1"/>
  <c r="AQ133" i="2"/>
  <c r="AS133" i="2" s="1"/>
  <c r="BM133" i="2" s="1"/>
  <c r="AQ141" i="2"/>
  <c r="AS141" i="2" s="1"/>
  <c r="AQ149" i="2"/>
  <c r="AS149" i="2" s="1"/>
  <c r="AQ157" i="2"/>
  <c r="AS157" i="2" s="1"/>
  <c r="BM157" i="2" s="1"/>
  <c r="AQ165" i="2"/>
  <c r="AS165" i="2" s="1"/>
  <c r="AQ173" i="2"/>
  <c r="AS173" i="2" s="1"/>
  <c r="AQ33" i="2"/>
  <c r="AS33" i="2" s="1"/>
  <c r="BM33" i="2" s="1"/>
  <c r="AQ46" i="2"/>
  <c r="AS46" i="2" s="1"/>
  <c r="AQ58" i="2"/>
  <c r="AS58" i="2" s="1"/>
  <c r="BM58" i="2" s="1"/>
  <c r="AQ71" i="2"/>
  <c r="AS71" i="2" s="1"/>
  <c r="AQ84" i="2"/>
  <c r="AS84" i="2" s="1"/>
  <c r="AQ95" i="2"/>
  <c r="AS95" i="2" s="1"/>
  <c r="AQ105" i="2"/>
  <c r="AS105" i="2" s="1"/>
  <c r="BM105" i="2" s="1"/>
  <c r="AQ116" i="2"/>
  <c r="AS116" i="2" s="1"/>
  <c r="AQ127" i="2"/>
  <c r="AS127" i="2" s="1"/>
  <c r="AQ137" i="2"/>
  <c r="AS137" i="2" s="1"/>
  <c r="BM137" i="2" s="1"/>
  <c r="AQ148" i="2"/>
  <c r="AS148" i="2" s="1"/>
  <c r="AQ159" i="2"/>
  <c r="AS159" i="2" s="1"/>
  <c r="BM159" i="2" s="1"/>
  <c r="AQ169" i="2"/>
  <c r="AS169" i="2" s="1"/>
  <c r="BM169" i="2" s="1"/>
  <c r="AQ178" i="2"/>
  <c r="AS178" i="2" s="1"/>
  <c r="BM178" i="2" s="1"/>
  <c r="AQ186" i="2"/>
  <c r="AS186" i="2" s="1"/>
  <c r="BM186" i="2" s="1"/>
  <c r="AQ194" i="2"/>
  <c r="AS194" i="2" s="1"/>
  <c r="BM194" i="2" s="1"/>
  <c r="AQ202" i="2"/>
  <c r="AS202" i="2" s="1"/>
  <c r="BM202" i="2" s="1"/>
  <c r="AQ210" i="2"/>
  <c r="AS210" i="2" s="1"/>
  <c r="BM210" i="2" s="1"/>
  <c r="AQ218" i="2"/>
  <c r="AS218" i="2" s="1"/>
  <c r="AQ226" i="2"/>
  <c r="AS226" i="2" s="1"/>
  <c r="BM226" i="2" s="1"/>
  <c r="AQ234" i="2"/>
  <c r="AS234" i="2" s="1"/>
  <c r="BM234" i="2" s="1"/>
  <c r="AQ242" i="2"/>
  <c r="AS242" i="2" s="1"/>
  <c r="BM242" i="2" s="1"/>
  <c r="AQ250" i="2"/>
  <c r="AS250" i="2" s="1"/>
  <c r="AQ258" i="2"/>
  <c r="AS258" i="2" s="1"/>
  <c r="BM258" i="2" s="1"/>
  <c r="AQ266" i="2"/>
  <c r="AS266" i="2" s="1"/>
  <c r="BM266" i="2" s="1"/>
  <c r="AQ274" i="2"/>
  <c r="AS274" i="2" s="1"/>
  <c r="BM274" i="2" s="1"/>
  <c r="AQ282" i="2"/>
  <c r="AS282" i="2" s="1"/>
  <c r="BM282" i="2" s="1"/>
  <c r="AQ290" i="2"/>
  <c r="AS290" i="2" s="1"/>
  <c r="BM290" i="2" s="1"/>
  <c r="AQ298" i="2"/>
  <c r="AS298" i="2" s="1"/>
  <c r="BM298" i="2" s="1"/>
  <c r="AQ306" i="2"/>
  <c r="AS306" i="2" s="1"/>
  <c r="BM306" i="2" s="1"/>
  <c r="AQ314" i="2"/>
  <c r="AS314" i="2" s="1"/>
  <c r="AQ322" i="2"/>
  <c r="AS322" i="2" s="1"/>
  <c r="BM322" i="2" s="1"/>
  <c r="AQ330" i="2"/>
  <c r="AS330" i="2" s="1"/>
  <c r="BM330" i="2" s="1"/>
  <c r="AQ338" i="2"/>
  <c r="AS338" i="2" s="1"/>
  <c r="BM338" i="2" s="1"/>
  <c r="AQ346" i="2"/>
  <c r="AS346" i="2" s="1"/>
  <c r="BM346" i="2" s="1"/>
  <c r="AQ354" i="2"/>
  <c r="AS354" i="2" s="1"/>
  <c r="BM354" i="2" s="1"/>
  <c r="AQ362" i="2"/>
  <c r="AS362" i="2" s="1"/>
  <c r="BM362" i="2" s="1"/>
  <c r="AQ370" i="2"/>
  <c r="AS370" i="2" s="1"/>
  <c r="BM370" i="2" s="1"/>
  <c r="AQ378" i="2"/>
  <c r="AS378" i="2" s="1"/>
  <c r="AQ386" i="2"/>
  <c r="AS386" i="2" s="1"/>
  <c r="BM386" i="2" s="1"/>
  <c r="AQ394" i="2"/>
  <c r="AS394" i="2" s="1"/>
  <c r="BM394" i="2" s="1"/>
  <c r="AQ402" i="2"/>
  <c r="AS402" i="2" s="1"/>
  <c r="BM402" i="2" s="1"/>
  <c r="AQ410" i="2"/>
  <c r="AS410" i="2" s="1"/>
  <c r="BM410" i="2" s="1"/>
  <c r="AQ418" i="2"/>
  <c r="AS418" i="2" s="1"/>
  <c r="BM418" i="2" s="1"/>
  <c r="AQ426" i="2"/>
  <c r="AS426" i="2" s="1"/>
  <c r="BM426" i="2" s="1"/>
  <c r="AQ434" i="2"/>
  <c r="AS434" i="2" s="1"/>
  <c r="BM434" i="2" s="1"/>
  <c r="AQ442" i="2"/>
  <c r="AS442" i="2" s="1"/>
  <c r="AQ450" i="2"/>
  <c r="AS450" i="2" s="1"/>
  <c r="BM450" i="2" s="1"/>
  <c r="AQ458" i="2"/>
  <c r="AS458" i="2" s="1"/>
  <c r="BM458" i="2" s="1"/>
  <c r="AQ466" i="2"/>
  <c r="AS466" i="2" s="1"/>
  <c r="BM466" i="2" s="1"/>
  <c r="AQ474" i="2"/>
  <c r="AS474" i="2" s="1"/>
  <c r="BM474" i="2" s="1"/>
  <c r="AQ482" i="2"/>
  <c r="AS482" i="2" s="1"/>
  <c r="BM482" i="2" s="1"/>
  <c r="AQ490" i="2"/>
  <c r="AS490" i="2" s="1"/>
  <c r="BM490" i="2" s="1"/>
  <c r="AQ498" i="2"/>
  <c r="AS498" i="2" s="1"/>
  <c r="BM498" i="2" s="1"/>
  <c r="AQ506" i="2"/>
  <c r="AS506" i="2" s="1"/>
  <c r="AQ514" i="2"/>
  <c r="AS514" i="2" s="1"/>
  <c r="BM514" i="2" s="1"/>
  <c r="AQ522" i="2"/>
  <c r="AS522" i="2" s="1"/>
  <c r="BM522" i="2" s="1"/>
  <c r="AQ530" i="2"/>
  <c r="AS530" i="2" s="1"/>
  <c r="BM530" i="2" s="1"/>
  <c r="AQ538" i="2"/>
  <c r="AS538" i="2" s="1"/>
  <c r="BM538" i="2" s="1"/>
  <c r="AQ546" i="2"/>
  <c r="AS546" i="2" s="1"/>
  <c r="BM546" i="2" s="1"/>
  <c r="AQ554" i="2"/>
  <c r="AS554" i="2" s="1"/>
  <c r="BM554" i="2" s="1"/>
  <c r="AQ562" i="2"/>
  <c r="AS562" i="2" s="1"/>
  <c r="BM562" i="2" s="1"/>
  <c r="AQ570" i="2"/>
  <c r="AS570" i="2" s="1"/>
  <c r="AQ578" i="2"/>
  <c r="AS578" i="2" s="1"/>
  <c r="BM578" i="2" s="1"/>
  <c r="AQ586" i="2"/>
  <c r="AS586" i="2" s="1"/>
  <c r="BM586" i="2" s="1"/>
  <c r="AQ594" i="2"/>
  <c r="AS594" i="2" s="1"/>
  <c r="BM594" i="2" s="1"/>
  <c r="AQ602" i="2"/>
  <c r="AS602" i="2" s="1"/>
  <c r="BM602" i="2" s="1"/>
  <c r="AQ610" i="2"/>
  <c r="AS610" i="2" s="1"/>
  <c r="BM610" i="2" s="1"/>
  <c r="AQ618" i="2"/>
  <c r="AS618" i="2" s="1"/>
  <c r="AQ626" i="2"/>
  <c r="AS626" i="2" s="1"/>
  <c r="BM626" i="2" s="1"/>
  <c r="AQ634" i="2"/>
  <c r="AS634" i="2" s="1"/>
  <c r="BM634" i="2" s="1"/>
  <c r="AQ642" i="2"/>
  <c r="AS642" i="2" s="1"/>
  <c r="BM642" i="2" s="1"/>
  <c r="AQ650" i="2"/>
  <c r="AS650" i="2" s="1"/>
  <c r="AQ658" i="2"/>
  <c r="AS658" i="2" s="1"/>
  <c r="BM658" i="2" s="1"/>
  <c r="AQ666" i="2"/>
  <c r="AS666" i="2" s="1"/>
  <c r="BM666" i="2" s="1"/>
  <c r="AQ674" i="2"/>
  <c r="AS674" i="2" s="1"/>
  <c r="BM674" i="2" s="1"/>
  <c r="AQ682" i="2"/>
  <c r="AS682" i="2" s="1"/>
  <c r="BM682" i="2" s="1"/>
  <c r="AQ690" i="2"/>
  <c r="AS690" i="2" s="1"/>
  <c r="AQ698" i="2"/>
  <c r="AS698" i="2" s="1"/>
  <c r="BM698" i="2" s="1"/>
  <c r="AQ706" i="2"/>
  <c r="AS706" i="2" s="1"/>
  <c r="BM706" i="2" s="1"/>
  <c r="AQ714" i="2"/>
  <c r="AS714" i="2" s="1"/>
  <c r="BM714" i="2" s="1"/>
  <c r="AQ722" i="2"/>
  <c r="AS722" i="2" s="1"/>
  <c r="AQ730" i="2"/>
  <c r="AS730" i="2" s="1"/>
  <c r="BM730" i="2" s="1"/>
  <c r="AQ738" i="2"/>
  <c r="AS738" i="2" s="1"/>
  <c r="BM738" i="2" s="1"/>
  <c r="AQ746" i="2"/>
  <c r="AS746" i="2" s="1"/>
  <c r="AQ754" i="2"/>
  <c r="AS754" i="2" s="1"/>
  <c r="BM754" i="2" s="1"/>
  <c r="AQ762" i="2"/>
  <c r="AS762" i="2" s="1"/>
  <c r="BM762" i="2" s="1"/>
  <c r="AQ770" i="2"/>
  <c r="AS770" i="2" s="1"/>
  <c r="AQ778" i="2"/>
  <c r="AS778" i="2" s="1"/>
  <c r="BM778" i="2" s="1"/>
  <c r="AQ786" i="2"/>
  <c r="AS786" i="2" s="1"/>
  <c r="BM786" i="2" s="1"/>
  <c r="AQ794" i="2"/>
  <c r="AS794" i="2" s="1"/>
  <c r="BM794" i="2" s="1"/>
  <c r="AQ802" i="2"/>
  <c r="AS802" i="2" s="1"/>
  <c r="BM802" i="2" s="1"/>
  <c r="AQ810" i="2"/>
  <c r="AS810" i="2" s="1"/>
  <c r="AQ818" i="2"/>
  <c r="AS818" i="2" s="1"/>
  <c r="BM818" i="2" s="1"/>
  <c r="AQ826" i="2"/>
  <c r="AS826" i="2" s="1"/>
  <c r="AQ834" i="2"/>
  <c r="AS834" i="2" s="1"/>
  <c r="BM834" i="2" s="1"/>
  <c r="AQ842" i="2"/>
  <c r="AS842" i="2" s="1"/>
  <c r="BM842" i="2" s="1"/>
  <c r="AQ850" i="2"/>
  <c r="AS850" i="2" s="1"/>
  <c r="BM850" i="2" s="1"/>
  <c r="AQ858" i="2"/>
  <c r="AS858" i="2" s="1"/>
  <c r="BM858" i="2" s="1"/>
  <c r="AQ866" i="2"/>
  <c r="AS866" i="2" s="1"/>
  <c r="AQ874" i="2"/>
  <c r="AS874" i="2" s="1"/>
  <c r="BM874" i="2" s="1"/>
  <c r="AQ882" i="2"/>
  <c r="AS882" i="2" s="1"/>
  <c r="AQ890" i="2"/>
  <c r="AS890" i="2" s="1"/>
  <c r="BM890" i="2" s="1"/>
  <c r="AQ898" i="2"/>
  <c r="AS898" i="2" s="1"/>
  <c r="AQ906" i="2"/>
  <c r="AS906" i="2" s="1"/>
  <c r="BM906" i="2" s="1"/>
  <c r="AQ914" i="2"/>
  <c r="AS914" i="2" s="1"/>
  <c r="BM914" i="2" s="1"/>
  <c r="AQ922" i="2"/>
  <c r="AS922" i="2" s="1"/>
  <c r="AQ930" i="2"/>
  <c r="AS930" i="2" s="1"/>
  <c r="BM930" i="2" s="1"/>
  <c r="AQ938" i="2"/>
  <c r="AS938" i="2" s="1"/>
  <c r="BM938" i="2" s="1"/>
  <c r="AQ946" i="2"/>
  <c r="AS946" i="2" s="1"/>
  <c r="AQ954" i="2"/>
  <c r="AS954" i="2" s="1"/>
  <c r="BM954" i="2" s="1"/>
  <c r="AQ962" i="2"/>
  <c r="AS962" i="2" s="1"/>
  <c r="BM962" i="2" s="1"/>
  <c r="AQ34" i="2"/>
  <c r="AS34" i="2" s="1"/>
  <c r="BM34" i="2" s="1"/>
  <c r="AQ47" i="2"/>
  <c r="AS47" i="2" s="1"/>
  <c r="AQ60" i="2"/>
  <c r="AS60" i="2" s="1"/>
  <c r="AQ73" i="2"/>
  <c r="AS73" i="2" s="1"/>
  <c r="BM73" i="2" s="1"/>
  <c r="AQ86" i="2"/>
  <c r="AS86" i="2" s="1"/>
  <c r="BM86" i="2" s="1"/>
  <c r="AQ96" i="2"/>
  <c r="AS96" i="2" s="1"/>
  <c r="AQ106" i="2"/>
  <c r="AS106" i="2" s="1"/>
  <c r="BM106" i="2" s="1"/>
  <c r="AQ118" i="2"/>
  <c r="AS118" i="2" s="1"/>
  <c r="BM118" i="2" s="1"/>
  <c r="AQ128" i="2"/>
  <c r="AS128" i="2" s="1"/>
  <c r="AQ138" i="2"/>
  <c r="AS138" i="2" s="1"/>
  <c r="BM138" i="2" s="1"/>
  <c r="AQ150" i="2"/>
  <c r="AS150" i="2" s="1"/>
  <c r="AQ160" i="2"/>
  <c r="AS160" i="2" s="1"/>
  <c r="AQ170" i="2"/>
  <c r="AS170" i="2" s="1"/>
  <c r="BM170" i="2" s="1"/>
  <c r="AQ179" i="2"/>
  <c r="AS179" i="2" s="1"/>
  <c r="AQ187" i="2"/>
  <c r="AS187" i="2" s="1"/>
  <c r="AQ195" i="2"/>
  <c r="AS195" i="2" s="1"/>
  <c r="AQ203" i="2"/>
  <c r="AS203" i="2" s="1"/>
  <c r="AQ211" i="2"/>
  <c r="AS211" i="2" s="1"/>
  <c r="AQ219" i="2"/>
  <c r="AS219" i="2" s="1"/>
  <c r="AQ227" i="2"/>
  <c r="AS227" i="2" s="1"/>
  <c r="AQ235" i="2"/>
  <c r="AS235" i="2" s="1"/>
  <c r="AQ243" i="2"/>
  <c r="AS243" i="2" s="1"/>
  <c r="AQ251" i="2"/>
  <c r="AS251" i="2" s="1"/>
  <c r="AQ259" i="2"/>
  <c r="AS259" i="2" s="1"/>
  <c r="AQ267" i="2"/>
  <c r="AS267" i="2" s="1"/>
  <c r="AQ275" i="2"/>
  <c r="AS275" i="2" s="1"/>
  <c r="AQ283" i="2"/>
  <c r="AS283" i="2" s="1"/>
  <c r="AQ291" i="2"/>
  <c r="AS291" i="2" s="1"/>
  <c r="AQ299" i="2"/>
  <c r="AS299" i="2" s="1"/>
  <c r="AQ307" i="2"/>
  <c r="AS307" i="2" s="1"/>
  <c r="AQ315" i="2"/>
  <c r="AS315" i="2" s="1"/>
  <c r="AQ323" i="2"/>
  <c r="AS323" i="2" s="1"/>
  <c r="AQ331" i="2"/>
  <c r="AS331" i="2" s="1"/>
  <c r="AQ339" i="2"/>
  <c r="AS339" i="2" s="1"/>
  <c r="AQ347" i="2"/>
  <c r="AS347" i="2" s="1"/>
  <c r="AQ355" i="2"/>
  <c r="AS355" i="2" s="1"/>
  <c r="AQ363" i="2"/>
  <c r="AS363" i="2" s="1"/>
  <c r="AQ371" i="2"/>
  <c r="AS371" i="2" s="1"/>
  <c r="AQ379" i="2"/>
  <c r="AS379" i="2" s="1"/>
  <c r="AQ387" i="2"/>
  <c r="AS387" i="2" s="1"/>
  <c r="AQ395" i="2"/>
  <c r="AS395" i="2" s="1"/>
  <c r="AQ403" i="2"/>
  <c r="AS403" i="2" s="1"/>
  <c r="AQ411" i="2"/>
  <c r="AS411" i="2" s="1"/>
  <c r="AQ419" i="2"/>
  <c r="AS419" i="2" s="1"/>
  <c r="AQ427" i="2"/>
  <c r="AS427" i="2" s="1"/>
  <c r="AQ435" i="2"/>
  <c r="AS435" i="2" s="1"/>
  <c r="AQ443" i="2"/>
  <c r="AS443" i="2" s="1"/>
  <c r="AQ451" i="2"/>
  <c r="AS451" i="2" s="1"/>
  <c r="AQ459" i="2"/>
  <c r="AS459" i="2" s="1"/>
  <c r="AQ467" i="2"/>
  <c r="AS467" i="2" s="1"/>
  <c r="AQ475" i="2"/>
  <c r="AS475" i="2" s="1"/>
  <c r="AQ483" i="2"/>
  <c r="AS483" i="2" s="1"/>
  <c r="AQ491" i="2"/>
  <c r="AS491" i="2" s="1"/>
  <c r="AQ499" i="2"/>
  <c r="AS499" i="2" s="1"/>
  <c r="AQ507" i="2"/>
  <c r="AS507" i="2" s="1"/>
  <c r="AQ515" i="2"/>
  <c r="AS515" i="2" s="1"/>
  <c r="AQ523" i="2"/>
  <c r="AS523" i="2" s="1"/>
  <c r="AQ531" i="2"/>
  <c r="AS531" i="2" s="1"/>
  <c r="AQ539" i="2"/>
  <c r="AS539" i="2" s="1"/>
  <c r="AQ547" i="2"/>
  <c r="AS547" i="2" s="1"/>
  <c r="AQ555" i="2"/>
  <c r="AS555" i="2" s="1"/>
  <c r="AQ563" i="2"/>
  <c r="AS563" i="2" s="1"/>
  <c r="AQ571" i="2"/>
  <c r="AS571" i="2" s="1"/>
  <c r="AQ579" i="2"/>
  <c r="AS579" i="2" s="1"/>
  <c r="AQ587" i="2"/>
  <c r="AS587" i="2" s="1"/>
  <c r="AQ595" i="2"/>
  <c r="AS595" i="2" s="1"/>
  <c r="AQ603" i="2"/>
  <c r="AS603" i="2" s="1"/>
  <c r="AQ611" i="2"/>
  <c r="AS611" i="2" s="1"/>
  <c r="AQ619" i="2"/>
  <c r="AS619" i="2" s="1"/>
  <c r="AQ627" i="2"/>
  <c r="AS627" i="2" s="1"/>
  <c r="AQ635" i="2"/>
  <c r="AS635" i="2" s="1"/>
  <c r="AQ643" i="2"/>
  <c r="AS643" i="2" s="1"/>
  <c r="AQ651" i="2"/>
  <c r="AS651" i="2" s="1"/>
  <c r="AQ659" i="2"/>
  <c r="AS659" i="2" s="1"/>
  <c r="AQ667" i="2"/>
  <c r="AS667" i="2" s="1"/>
  <c r="AQ675" i="2"/>
  <c r="AS675" i="2" s="1"/>
  <c r="AQ683" i="2"/>
  <c r="AS683" i="2" s="1"/>
  <c r="AQ691" i="2"/>
  <c r="AS691" i="2" s="1"/>
  <c r="AQ699" i="2"/>
  <c r="AS699" i="2" s="1"/>
  <c r="AQ707" i="2"/>
  <c r="AS707" i="2" s="1"/>
  <c r="AQ715" i="2"/>
  <c r="AS715" i="2" s="1"/>
  <c r="AQ723" i="2"/>
  <c r="AS723" i="2" s="1"/>
  <c r="AQ731" i="2"/>
  <c r="AS731" i="2" s="1"/>
  <c r="AQ739" i="2"/>
  <c r="AS739" i="2" s="1"/>
  <c r="AQ747" i="2"/>
  <c r="AS747" i="2" s="1"/>
  <c r="AQ755" i="2"/>
  <c r="AS755" i="2" s="1"/>
  <c r="AQ763" i="2"/>
  <c r="AS763" i="2" s="1"/>
  <c r="AQ771" i="2"/>
  <c r="AS771" i="2" s="1"/>
  <c r="AQ779" i="2"/>
  <c r="AS779" i="2" s="1"/>
  <c r="AQ787" i="2"/>
  <c r="AS787" i="2" s="1"/>
  <c r="AQ795" i="2"/>
  <c r="AS795" i="2" s="1"/>
  <c r="AQ803" i="2"/>
  <c r="AS803" i="2" s="1"/>
  <c r="AQ811" i="2"/>
  <c r="AS811" i="2" s="1"/>
  <c r="AQ819" i="2"/>
  <c r="AS819" i="2" s="1"/>
  <c r="AQ827" i="2"/>
  <c r="AS827" i="2" s="1"/>
  <c r="AQ835" i="2"/>
  <c r="AS835" i="2" s="1"/>
  <c r="AQ843" i="2"/>
  <c r="AS843" i="2" s="1"/>
  <c r="AQ851" i="2"/>
  <c r="AS851" i="2" s="1"/>
  <c r="AQ859" i="2"/>
  <c r="AS859" i="2" s="1"/>
  <c r="AQ867" i="2"/>
  <c r="AS867" i="2" s="1"/>
  <c r="AQ875" i="2"/>
  <c r="AS875" i="2" s="1"/>
  <c r="AQ883" i="2"/>
  <c r="AS883" i="2" s="1"/>
  <c r="AQ891" i="2"/>
  <c r="AS891" i="2" s="1"/>
  <c r="AQ899" i="2"/>
  <c r="AS899" i="2" s="1"/>
  <c r="AQ907" i="2"/>
  <c r="AS907" i="2" s="1"/>
  <c r="AQ915" i="2"/>
  <c r="AS915" i="2" s="1"/>
  <c r="AQ36" i="2"/>
  <c r="AS36" i="2" s="1"/>
  <c r="AQ49" i="2"/>
  <c r="AS49" i="2" s="1"/>
  <c r="BM49" i="2" s="1"/>
  <c r="AQ62" i="2"/>
  <c r="AS62" i="2" s="1"/>
  <c r="AQ74" i="2"/>
  <c r="AS74" i="2" s="1"/>
  <c r="AQ87" i="2"/>
  <c r="AS87" i="2" s="1"/>
  <c r="AQ97" i="2"/>
  <c r="AS97" i="2" s="1"/>
  <c r="BM97" i="2" s="1"/>
  <c r="AQ108" i="2"/>
  <c r="AS108" i="2" s="1"/>
  <c r="AQ119" i="2"/>
  <c r="AS119" i="2" s="1"/>
  <c r="AQ129" i="2"/>
  <c r="AS129" i="2" s="1"/>
  <c r="BM129" i="2" s="1"/>
  <c r="AQ140" i="2"/>
  <c r="AS140" i="2" s="1"/>
  <c r="AQ151" i="2"/>
  <c r="AS151" i="2" s="1"/>
  <c r="AQ161" i="2"/>
  <c r="AS161" i="2" s="1"/>
  <c r="BM161" i="2" s="1"/>
  <c r="AQ171" i="2"/>
  <c r="AS171" i="2" s="1"/>
  <c r="AQ180" i="2"/>
  <c r="AS180" i="2" s="1"/>
  <c r="AQ188" i="2"/>
  <c r="AS188" i="2" s="1"/>
  <c r="AQ196" i="2"/>
  <c r="AS196" i="2" s="1"/>
  <c r="AQ204" i="2"/>
  <c r="AS204" i="2" s="1"/>
  <c r="AQ212" i="2"/>
  <c r="AS212" i="2" s="1"/>
  <c r="AQ220" i="2"/>
  <c r="AS220" i="2" s="1"/>
  <c r="AQ228" i="2"/>
  <c r="AS228" i="2" s="1"/>
  <c r="AQ236" i="2"/>
  <c r="AS236" i="2" s="1"/>
  <c r="AQ244" i="2"/>
  <c r="AS244" i="2" s="1"/>
  <c r="AQ252" i="2"/>
  <c r="AS252" i="2" s="1"/>
  <c r="AQ260" i="2"/>
  <c r="AS260" i="2" s="1"/>
  <c r="AQ268" i="2"/>
  <c r="AS268" i="2" s="1"/>
  <c r="AQ276" i="2"/>
  <c r="AS276" i="2" s="1"/>
  <c r="AQ284" i="2"/>
  <c r="AS284" i="2" s="1"/>
  <c r="BM284" i="2" s="1"/>
  <c r="AQ292" i="2"/>
  <c r="AS292" i="2" s="1"/>
  <c r="AQ300" i="2"/>
  <c r="AS300" i="2" s="1"/>
  <c r="AQ308" i="2"/>
  <c r="AS308" i="2" s="1"/>
  <c r="AQ316" i="2"/>
  <c r="AS316" i="2" s="1"/>
  <c r="AQ324" i="2"/>
  <c r="AS324" i="2" s="1"/>
  <c r="AQ332" i="2"/>
  <c r="AS332" i="2" s="1"/>
  <c r="AQ340" i="2"/>
  <c r="AS340" i="2" s="1"/>
  <c r="AQ348" i="2"/>
  <c r="AS348" i="2" s="1"/>
  <c r="AQ356" i="2"/>
  <c r="AS356" i="2" s="1"/>
  <c r="AQ364" i="2"/>
  <c r="AS364" i="2" s="1"/>
  <c r="AQ372" i="2"/>
  <c r="AS372" i="2" s="1"/>
  <c r="AQ380" i="2"/>
  <c r="AS380" i="2" s="1"/>
  <c r="AQ388" i="2"/>
  <c r="AS388" i="2" s="1"/>
  <c r="AQ396" i="2"/>
  <c r="AS396" i="2" s="1"/>
  <c r="AQ404" i="2"/>
  <c r="AS404" i="2" s="1"/>
  <c r="AQ412" i="2"/>
  <c r="AS412" i="2" s="1"/>
  <c r="AQ420" i="2"/>
  <c r="AS420" i="2" s="1"/>
  <c r="AQ428" i="2"/>
  <c r="AS428" i="2" s="1"/>
  <c r="AQ38" i="2"/>
  <c r="AS38" i="2" s="1"/>
  <c r="BM38" i="2" s="1"/>
  <c r="AQ50" i="2"/>
  <c r="AS50" i="2" s="1"/>
  <c r="BM50" i="2" s="1"/>
  <c r="AQ63" i="2"/>
  <c r="AS63" i="2" s="1"/>
  <c r="AQ76" i="2"/>
  <c r="AS76" i="2" s="1"/>
  <c r="AQ88" i="2"/>
  <c r="AS88" i="2" s="1"/>
  <c r="AQ98" i="2"/>
  <c r="AS98" i="2" s="1"/>
  <c r="BM98" i="2" s="1"/>
  <c r="AQ110" i="2"/>
  <c r="AS110" i="2" s="1"/>
  <c r="AQ120" i="2"/>
  <c r="AS120" i="2" s="1"/>
  <c r="AQ130" i="2"/>
  <c r="AS130" i="2" s="1"/>
  <c r="BM130" i="2" s="1"/>
  <c r="AQ142" i="2"/>
  <c r="AS142" i="2" s="1"/>
  <c r="BM142" i="2" s="1"/>
  <c r="AQ152" i="2"/>
  <c r="AS152" i="2" s="1"/>
  <c r="AQ162" i="2"/>
  <c r="AS162" i="2" s="1"/>
  <c r="BM162" i="2" s="1"/>
  <c r="AQ172" i="2"/>
  <c r="AS172" i="2" s="1"/>
  <c r="AQ181" i="2"/>
  <c r="AS181" i="2" s="1"/>
  <c r="AQ189" i="2"/>
  <c r="AS189" i="2" s="1"/>
  <c r="AQ197" i="2"/>
  <c r="AS197" i="2" s="1"/>
  <c r="BM197" i="2" s="1"/>
  <c r="AQ205" i="2"/>
  <c r="AS205" i="2" s="1"/>
  <c r="BM205" i="2" s="1"/>
  <c r="AQ213" i="2"/>
  <c r="AS213" i="2" s="1"/>
  <c r="AQ221" i="2"/>
  <c r="AS221" i="2" s="1"/>
  <c r="BM221" i="2" s="1"/>
  <c r="AQ229" i="2"/>
  <c r="AS229" i="2" s="1"/>
  <c r="BM229" i="2" s="1"/>
  <c r="AQ237" i="2"/>
  <c r="AS237" i="2" s="1"/>
  <c r="AQ245" i="2"/>
  <c r="AS245" i="2" s="1"/>
  <c r="BM245" i="2" s="1"/>
  <c r="AQ253" i="2"/>
  <c r="AS253" i="2" s="1"/>
  <c r="AQ261" i="2"/>
  <c r="AS261" i="2" s="1"/>
  <c r="AQ269" i="2"/>
  <c r="AS269" i="2" s="1"/>
  <c r="BM269" i="2" s="1"/>
  <c r="AQ277" i="2"/>
  <c r="AS277" i="2" s="1"/>
  <c r="AQ285" i="2"/>
  <c r="AS285" i="2" s="1"/>
  <c r="BM285" i="2" s="1"/>
  <c r="AQ293" i="2"/>
  <c r="AS293" i="2" s="1"/>
  <c r="AQ301" i="2"/>
  <c r="AS301" i="2" s="1"/>
  <c r="AQ309" i="2"/>
  <c r="AS309" i="2" s="1"/>
  <c r="BM309" i="2" s="1"/>
  <c r="AQ317" i="2"/>
  <c r="AS317" i="2" s="1"/>
  <c r="AQ325" i="2"/>
  <c r="AS325" i="2" s="1"/>
  <c r="AQ333" i="2"/>
  <c r="AS333" i="2" s="1"/>
  <c r="AQ341" i="2"/>
  <c r="AS341" i="2" s="1"/>
  <c r="AQ349" i="2"/>
  <c r="AS349" i="2" s="1"/>
  <c r="BM349" i="2" s="1"/>
  <c r="AQ357" i="2"/>
  <c r="AS357" i="2" s="1"/>
  <c r="BM357" i="2" s="1"/>
  <c r="AQ365" i="2"/>
  <c r="AS365" i="2" s="1"/>
  <c r="AQ373" i="2"/>
  <c r="AS373" i="2" s="1"/>
  <c r="BM373" i="2" s="1"/>
  <c r="AQ381" i="2"/>
  <c r="AS381" i="2" s="1"/>
  <c r="BM381" i="2" s="1"/>
  <c r="AQ389" i="2"/>
  <c r="AS389" i="2" s="1"/>
  <c r="BM389" i="2" s="1"/>
  <c r="AQ397" i="2"/>
  <c r="AS397" i="2" s="1"/>
  <c r="AQ405" i="2"/>
  <c r="AS405" i="2" s="1"/>
  <c r="AQ413" i="2"/>
  <c r="AS413" i="2" s="1"/>
  <c r="AQ421" i="2"/>
  <c r="AS421" i="2" s="1"/>
  <c r="AQ429" i="2"/>
  <c r="AS429" i="2" s="1"/>
  <c r="BM429" i="2" s="1"/>
  <c r="AQ437" i="2"/>
  <c r="AS437" i="2" s="1"/>
  <c r="AQ445" i="2"/>
  <c r="AS445" i="2" s="1"/>
  <c r="AQ453" i="2"/>
  <c r="AS453" i="2" s="1"/>
  <c r="AQ461" i="2"/>
  <c r="AS461" i="2" s="1"/>
  <c r="AQ469" i="2"/>
  <c r="AS469" i="2" s="1"/>
  <c r="AQ477" i="2"/>
  <c r="AS477" i="2" s="1"/>
  <c r="AQ485" i="2"/>
  <c r="AS485" i="2" s="1"/>
  <c r="AQ493" i="2"/>
  <c r="AS493" i="2" s="1"/>
  <c r="BM493" i="2" s="1"/>
  <c r="AQ501" i="2"/>
  <c r="AS501" i="2" s="1"/>
  <c r="BM501" i="2" s="1"/>
  <c r="AQ509" i="2"/>
  <c r="AS509" i="2" s="1"/>
  <c r="BM509" i="2" s="1"/>
  <c r="AQ517" i="2"/>
  <c r="AS517" i="2" s="1"/>
  <c r="BM517" i="2" s="1"/>
  <c r="AQ525" i="2"/>
  <c r="AS525" i="2" s="1"/>
  <c r="BM525" i="2" s="1"/>
  <c r="AQ533" i="2"/>
  <c r="AS533" i="2" s="1"/>
  <c r="AQ541" i="2"/>
  <c r="AS541" i="2" s="1"/>
  <c r="AQ549" i="2"/>
  <c r="AS549" i="2" s="1"/>
  <c r="BM549" i="2" s="1"/>
  <c r="AQ557" i="2"/>
  <c r="AS557" i="2" s="1"/>
  <c r="BM557" i="2" s="1"/>
  <c r="AQ565" i="2"/>
  <c r="AS565" i="2" s="1"/>
  <c r="BM565" i="2" s="1"/>
  <c r="AQ573" i="2"/>
  <c r="AS573" i="2" s="1"/>
  <c r="BM573" i="2" s="1"/>
  <c r="AQ581" i="2"/>
  <c r="AS581" i="2" s="1"/>
  <c r="AQ589" i="2"/>
  <c r="AS589" i="2" s="1"/>
  <c r="BM589" i="2" s="1"/>
  <c r="AQ597" i="2"/>
  <c r="AS597" i="2" s="1"/>
  <c r="BM597" i="2" s="1"/>
  <c r="AQ605" i="2"/>
  <c r="AS605" i="2" s="1"/>
  <c r="BM605" i="2" s="1"/>
  <c r="AQ613" i="2"/>
  <c r="AS613" i="2" s="1"/>
  <c r="BM613" i="2" s="1"/>
  <c r="AQ621" i="2"/>
  <c r="AS621" i="2" s="1"/>
  <c r="BM621" i="2" s="1"/>
  <c r="AQ629" i="2"/>
  <c r="AS629" i="2" s="1"/>
  <c r="AQ637" i="2"/>
  <c r="AS637" i="2" s="1"/>
  <c r="BM637" i="2" s="1"/>
  <c r="AQ645" i="2"/>
  <c r="AS645" i="2" s="1"/>
  <c r="BM645" i="2" s="1"/>
  <c r="AQ653" i="2"/>
  <c r="AS653" i="2" s="1"/>
  <c r="BM653" i="2" s="1"/>
  <c r="AQ661" i="2"/>
  <c r="AS661" i="2" s="1"/>
  <c r="BM661" i="2" s="1"/>
  <c r="AQ669" i="2"/>
  <c r="AS669" i="2" s="1"/>
  <c r="BM669" i="2" s="1"/>
  <c r="AQ677" i="2"/>
  <c r="AS677" i="2" s="1"/>
  <c r="AQ685" i="2"/>
  <c r="AS685" i="2" s="1"/>
  <c r="BM685" i="2" s="1"/>
  <c r="AQ693" i="2"/>
  <c r="AS693" i="2" s="1"/>
  <c r="BM693" i="2" s="1"/>
  <c r="AQ701" i="2"/>
  <c r="AS701" i="2" s="1"/>
  <c r="BM701" i="2" s="1"/>
  <c r="AQ709" i="2"/>
  <c r="AS709" i="2" s="1"/>
  <c r="BM709" i="2" s="1"/>
  <c r="AQ717" i="2"/>
  <c r="AS717" i="2" s="1"/>
  <c r="BM717" i="2" s="1"/>
  <c r="AQ725" i="2"/>
  <c r="AS725" i="2" s="1"/>
  <c r="AQ733" i="2"/>
  <c r="AS733" i="2" s="1"/>
  <c r="BM733" i="2" s="1"/>
  <c r="AQ741" i="2"/>
  <c r="AS741" i="2" s="1"/>
  <c r="BM741" i="2" s="1"/>
  <c r="AQ749" i="2"/>
  <c r="AS749" i="2" s="1"/>
  <c r="AQ757" i="2"/>
  <c r="AS757" i="2" s="1"/>
  <c r="AQ765" i="2"/>
  <c r="AS765" i="2" s="1"/>
  <c r="AQ773" i="2"/>
  <c r="AS773" i="2" s="1"/>
  <c r="AQ781" i="2"/>
  <c r="AS781" i="2" s="1"/>
  <c r="AQ789" i="2"/>
  <c r="AS789" i="2" s="1"/>
  <c r="AQ797" i="2"/>
  <c r="AS797" i="2" s="1"/>
  <c r="AQ805" i="2"/>
  <c r="AS805" i="2" s="1"/>
  <c r="BM805" i="2" s="1"/>
  <c r="AQ813" i="2"/>
  <c r="AS813" i="2" s="1"/>
  <c r="AQ821" i="2"/>
  <c r="AS821" i="2" s="1"/>
  <c r="BM821" i="2" s="1"/>
  <c r="AQ829" i="2"/>
  <c r="AS829" i="2" s="1"/>
  <c r="AQ837" i="2"/>
  <c r="AS837" i="2" s="1"/>
  <c r="BM837" i="2" s="1"/>
  <c r="AQ845" i="2"/>
  <c r="AS845" i="2" s="1"/>
  <c r="AQ853" i="2"/>
  <c r="AS853" i="2" s="1"/>
  <c r="BM853" i="2" s="1"/>
  <c r="AQ861" i="2"/>
  <c r="AS861" i="2" s="1"/>
  <c r="AQ869" i="2"/>
  <c r="AS869" i="2" s="1"/>
  <c r="BM869" i="2" s="1"/>
  <c r="AQ877" i="2"/>
  <c r="AS877" i="2" s="1"/>
  <c r="AQ885" i="2"/>
  <c r="AS885" i="2" s="1"/>
  <c r="BM885" i="2" s="1"/>
  <c r="AQ893" i="2"/>
  <c r="AS893" i="2" s="1"/>
  <c r="AQ901" i="2"/>
  <c r="AS901" i="2" s="1"/>
  <c r="BM901" i="2" s="1"/>
  <c r="AQ909" i="2"/>
  <c r="AS909" i="2" s="1"/>
  <c r="AQ917" i="2"/>
  <c r="AS917" i="2" s="1"/>
  <c r="BM917" i="2" s="1"/>
  <c r="AQ925" i="2"/>
  <c r="AS925" i="2" s="1"/>
  <c r="BM925" i="2" s="1"/>
  <c r="AQ933" i="2"/>
  <c r="AS933" i="2" s="1"/>
  <c r="AQ941" i="2"/>
  <c r="AS941" i="2" s="1"/>
  <c r="AQ949" i="2"/>
  <c r="AS949" i="2" s="1"/>
  <c r="BM949" i="2" s="1"/>
  <c r="AQ957" i="2"/>
  <c r="AS957" i="2" s="1"/>
  <c r="BM957" i="2" s="1"/>
  <c r="AQ965" i="2"/>
  <c r="AS965" i="2" s="1"/>
  <c r="BM965" i="2" s="1"/>
  <c r="AQ39" i="2"/>
  <c r="AS39" i="2" s="1"/>
  <c r="AQ52" i="2"/>
  <c r="AS52" i="2" s="1"/>
  <c r="AQ65" i="2"/>
  <c r="AS65" i="2" s="1"/>
  <c r="BM65" i="2" s="1"/>
  <c r="AQ78" i="2"/>
  <c r="AS78" i="2" s="1"/>
  <c r="AQ89" i="2"/>
  <c r="AS89" i="2" s="1"/>
  <c r="BM89" i="2" s="1"/>
  <c r="AQ100" i="2"/>
  <c r="AS100" i="2" s="1"/>
  <c r="AQ111" i="2"/>
  <c r="AS111" i="2" s="1"/>
  <c r="AQ121" i="2"/>
  <c r="AS121" i="2" s="1"/>
  <c r="BM121" i="2" s="1"/>
  <c r="AQ132" i="2"/>
  <c r="AS132" i="2" s="1"/>
  <c r="AQ143" i="2"/>
  <c r="AS143" i="2" s="1"/>
  <c r="AQ153" i="2"/>
  <c r="AS153" i="2" s="1"/>
  <c r="BM153" i="2" s="1"/>
  <c r="AQ164" i="2"/>
  <c r="AS164" i="2" s="1"/>
  <c r="AQ174" i="2"/>
  <c r="AS174" i="2" s="1"/>
  <c r="BM174" i="2" s="1"/>
  <c r="AQ182" i="2"/>
  <c r="AS182" i="2" s="1"/>
  <c r="AQ190" i="2"/>
  <c r="AS190" i="2" s="1"/>
  <c r="BM190" i="2" s="1"/>
  <c r="AQ198" i="2"/>
  <c r="AS198" i="2" s="1"/>
  <c r="BM198" i="2" s="1"/>
  <c r="AQ206" i="2"/>
  <c r="AS206" i="2" s="1"/>
  <c r="AQ214" i="2"/>
  <c r="AS214" i="2" s="1"/>
  <c r="BM214" i="2" s="1"/>
  <c r="AQ222" i="2"/>
  <c r="AS222" i="2" s="1"/>
  <c r="AQ230" i="2"/>
  <c r="AS230" i="2" s="1"/>
  <c r="BM230" i="2" s="1"/>
  <c r="AQ238" i="2"/>
  <c r="AS238" i="2" s="1"/>
  <c r="BM238" i="2" s="1"/>
  <c r="AQ246" i="2"/>
  <c r="AS246" i="2" s="1"/>
  <c r="BM246" i="2" s="1"/>
  <c r="AQ254" i="2"/>
  <c r="AS254" i="2" s="1"/>
  <c r="AQ262" i="2"/>
  <c r="AS262" i="2" s="1"/>
  <c r="BM262" i="2" s="1"/>
  <c r="AQ270" i="2"/>
  <c r="AS270" i="2" s="1"/>
  <c r="BM270" i="2" s="1"/>
  <c r="AQ278" i="2"/>
  <c r="AS278" i="2" s="1"/>
  <c r="AQ286" i="2"/>
  <c r="AS286" i="2" s="1"/>
  <c r="AQ294" i="2"/>
  <c r="AS294" i="2" s="1"/>
  <c r="AQ302" i="2"/>
  <c r="AS302" i="2" s="1"/>
  <c r="BM302" i="2" s="1"/>
  <c r="AQ310" i="2"/>
  <c r="AS310" i="2" s="1"/>
  <c r="BM310" i="2" s="1"/>
  <c r="AQ318" i="2"/>
  <c r="AS318" i="2" s="1"/>
  <c r="AQ326" i="2"/>
  <c r="AS326" i="2" s="1"/>
  <c r="BM326" i="2" s="1"/>
  <c r="AQ334" i="2"/>
  <c r="AS334" i="2" s="1"/>
  <c r="AQ342" i="2"/>
  <c r="AS342" i="2" s="1"/>
  <c r="BM342" i="2" s="1"/>
  <c r="AQ350" i="2"/>
  <c r="AS350" i="2" s="1"/>
  <c r="AQ358" i="2"/>
  <c r="AS358" i="2" s="1"/>
  <c r="BM358" i="2" s="1"/>
  <c r="AQ366" i="2"/>
  <c r="AS366" i="2" s="1"/>
  <c r="BM366" i="2" s="1"/>
  <c r="AQ374" i="2"/>
  <c r="AS374" i="2" s="1"/>
  <c r="AQ382" i="2"/>
  <c r="AS382" i="2" s="1"/>
  <c r="AQ390" i="2"/>
  <c r="AS390" i="2" s="1"/>
  <c r="BM390" i="2" s="1"/>
  <c r="AQ398" i="2"/>
  <c r="AS398" i="2" s="1"/>
  <c r="BM398" i="2" s="1"/>
  <c r="AQ406" i="2"/>
  <c r="AS406" i="2" s="1"/>
  <c r="BM406" i="2" s="1"/>
  <c r="AQ414" i="2"/>
  <c r="AS414" i="2" s="1"/>
  <c r="AQ422" i="2"/>
  <c r="AS422" i="2" s="1"/>
  <c r="AQ430" i="2"/>
  <c r="AS430" i="2" s="1"/>
  <c r="BM430" i="2" s="1"/>
  <c r="AQ438" i="2"/>
  <c r="AS438" i="2" s="1"/>
  <c r="BM438" i="2" s="1"/>
  <c r="AQ446" i="2"/>
  <c r="AS446" i="2" s="1"/>
  <c r="BM446" i="2" s="1"/>
  <c r="AQ454" i="2"/>
  <c r="AS454" i="2" s="1"/>
  <c r="AQ462" i="2"/>
  <c r="AS462" i="2" s="1"/>
  <c r="BM462" i="2" s="1"/>
  <c r="AQ470" i="2"/>
  <c r="AS470" i="2" s="1"/>
  <c r="BM470" i="2" s="1"/>
  <c r="AQ478" i="2"/>
  <c r="AS478" i="2" s="1"/>
  <c r="AQ486" i="2"/>
  <c r="AS486" i="2" s="1"/>
  <c r="AQ494" i="2"/>
  <c r="AS494" i="2" s="1"/>
  <c r="BM494" i="2" s="1"/>
  <c r="AQ502" i="2"/>
  <c r="AS502" i="2" s="1"/>
  <c r="BM502" i="2" s="1"/>
  <c r="AQ510" i="2"/>
  <c r="AS510" i="2" s="1"/>
  <c r="AQ518" i="2"/>
  <c r="AS518" i="2" s="1"/>
  <c r="BM518" i="2" s="1"/>
  <c r="AQ526" i="2"/>
  <c r="AS526" i="2" s="1"/>
  <c r="BM526" i="2" s="1"/>
  <c r="AQ534" i="2"/>
  <c r="AS534" i="2" s="1"/>
  <c r="AQ542" i="2"/>
  <c r="AS542" i="2" s="1"/>
  <c r="AQ550" i="2"/>
  <c r="AS550" i="2" s="1"/>
  <c r="BM550" i="2" s="1"/>
  <c r="AQ558" i="2"/>
  <c r="AS558" i="2" s="1"/>
  <c r="BM558" i="2" s="1"/>
  <c r="AQ566" i="2"/>
  <c r="AS566" i="2" s="1"/>
  <c r="AQ574" i="2"/>
  <c r="AS574" i="2" s="1"/>
  <c r="BM574" i="2" s="1"/>
  <c r="AQ582" i="2"/>
  <c r="AS582" i="2" s="1"/>
  <c r="AQ590" i="2"/>
  <c r="AS590" i="2" s="1"/>
  <c r="BM590" i="2" s="1"/>
  <c r="AQ598" i="2"/>
  <c r="AS598" i="2" s="1"/>
  <c r="BM598" i="2" s="1"/>
  <c r="AQ606" i="2"/>
  <c r="AS606" i="2" s="1"/>
  <c r="BM606" i="2" s="1"/>
  <c r="AQ614" i="2"/>
  <c r="AS614" i="2" s="1"/>
  <c r="BM614" i="2" s="1"/>
  <c r="AQ622" i="2"/>
  <c r="AS622" i="2" s="1"/>
  <c r="BM622" i="2" s="1"/>
  <c r="AQ630" i="2"/>
  <c r="AS630" i="2" s="1"/>
  <c r="AQ638" i="2"/>
  <c r="AS638" i="2" s="1"/>
  <c r="BM638" i="2" s="1"/>
  <c r="AQ646" i="2"/>
  <c r="AS646" i="2" s="1"/>
  <c r="BM646" i="2" s="1"/>
  <c r="AQ654" i="2"/>
  <c r="AS654" i="2" s="1"/>
  <c r="BM654" i="2" s="1"/>
  <c r="AQ662" i="2"/>
  <c r="AS662" i="2" s="1"/>
  <c r="BM662" i="2" s="1"/>
  <c r="AQ670" i="2"/>
  <c r="AS670" i="2" s="1"/>
  <c r="BM670" i="2" s="1"/>
  <c r="AQ678" i="2"/>
  <c r="AS678" i="2" s="1"/>
  <c r="AQ686" i="2"/>
  <c r="AS686" i="2" s="1"/>
  <c r="BM686" i="2" s="1"/>
  <c r="AQ694" i="2"/>
  <c r="AS694" i="2" s="1"/>
  <c r="AQ702" i="2"/>
  <c r="AS702" i="2" s="1"/>
  <c r="BM702" i="2" s="1"/>
  <c r="AQ710" i="2"/>
  <c r="AS710" i="2" s="1"/>
  <c r="BM710" i="2" s="1"/>
  <c r="AQ718" i="2"/>
  <c r="AS718" i="2" s="1"/>
  <c r="BM718" i="2" s="1"/>
  <c r="AQ726" i="2"/>
  <c r="AS726" i="2" s="1"/>
  <c r="BM726" i="2" s="1"/>
  <c r="AQ734" i="2"/>
  <c r="AS734" i="2" s="1"/>
  <c r="BM734" i="2" s="1"/>
  <c r="AQ742" i="2"/>
  <c r="AS742" i="2" s="1"/>
  <c r="AQ750" i="2"/>
  <c r="AS750" i="2" s="1"/>
  <c r="AQ758" i="2"/>
  <c r="AS758" i="2" s="1"/>
  <c r="BM758" i="2" s="1"/>
  <c r="AQ766" i="2"/>
  <c r="AS766" i="2" s="1"/>
  <c r="AQ774" i="2"/>
  <c r="AS774" i="2" s="1"/>
  <c r="BM774" i="2" s="1"/>
  <c r="AQ782" i="2"/>
  <c r="AS782" i="2" s="1"/>
  <c r="AQ790" i="2"/>
  <c r="AS790" i="2" s="1"/>
  <c r="BM790" i="2" s="1"/>
  <c r="AQ798" i="2"/>
  <c r="AS798" i="2" s="1"/>
  <c r="AQ806" i="2"/>
  <c r="AS806" i="2" s="1"/>
  <c r="AQ814" i="2"/>
  <c r="AS814" i="2" s="1"/>
  <c r="AQ822" i="2"/>
  <c r="AS822" i="2" s="1"/>
  <c r="AQ830" i="2"/>
  <c r="AS830" i="2" s="1"/>
  <c r="BM830" i="2" s="1"/>
  <c r="AQ838" i="2"/>
  <c r="AS838" i="2" s="1"/>
  <c r="BM838" i="2" s="1"/>
  <c r="AQ846" i="2"/>
  <c r="AS846" i="2" s="1"/>
  <c r="BM846" i="2" s="1"/>
  <c r="AQ854" i="2"/>
  <c r="AS854" i="2" s="1"/>
  <c r="BM854" i="2" s="1"/>
  <c r="AQ862" i="2"/>
  <c r="AS862" i="2" s="1"/>
  <c r="AQ870" i="2"/>
  <c r="AS870" i="2" s="1"/>
  <c r="BM870" i="2" s="1"/>
  <c r="AQ878" i="2"/>
  <c r="AS878" i="2" s="1"/>
  <c r="BM878" i="2" s="1"/>
  <c r="AQ886" i="2"/>
  <c r="AS886" i="2" s="1"/>
  <c r="BM886" i="2" s="1"/>
  <c r="AQ894" i="2"/>
  <c r="AS894" i="2" s="1"/>
  <c r="BM894" i="2" s="1"/>
  <c r="AQ902" i="2"/>
  <c r="AS902" i="2" s="1"/>
  <c r="BM902" i="2" s="1"/>
  <c r="AQ910" i="2"/>
  <c r="AS910" i="2" s="1"/>
  <c r="BM910" i="2" s="1"/>
  <c r="AQ918" i="2"/>
  <c r="AS918" i="2" s="1"/>
  <c r="BM918" i="2" s="1"/>
  <c r="AQ926" i="2"/>
  <c r="AS926" i="2" s="1"/>
  <c r="BM926" i="2" s="1"/>
  <c r="AQ934" i="2"/>
  <c r="AS934" i="2" s="1"/>
  <c r="BM934" i="2" s="1"/>
  <c r="AQ942" i="2"/>
  <c r="AS942" i="2" s="1"/>
  <c r="BM942" i="2" s="1"/>
  <c r="AQ950" i="2"/>
  <c r="AS950" i="2" s="1"/>
  <c r="AQ958" i="2"/>
  <c r="AS958" i="2" s="1"/>
  <c r="BM958" i="2" s="1"/>
  <c r="AQ966" i="2"/>
  <c r="AS966" i="2" s="1"/>
  <c r="BM966" i="2" s="1"/>
  <c r="AQ974" i="2"/>
  <c r="AS974" i="2" s="1"/>
  <c r="BM974" i="2" s="1"/>
  <c r="AQ41" i="2"/>
  <c r="AS41" i="2" s="1"/>
  <c r="BM41" i="2" s="1"/>
  <c r="AQ54" i="2"/>
  <c r="AS54" i="2" s="1"/>
  <c r="BM54" i="2" s="1"/>
  <c r="AQ66" i="2"/>
  <c r="AS66" i="2" s="1"/>
  <c r="BM66" i="2" s="1"/>
  <c r="AQ79" i="2"/>
  <c r="AS79" i="2" s="1"/>
  <c r="AQ90" i="2"/>
  <c r="AS90" i="2" s="1"/>
  <c r="BM90" i="2" s="1"/>
  <c r="AQ102" i="2"/>
  <c r="AS102" i="2" s="1"/>
  <c r="AQ112" i="2"/>
  <c r="AS112" i="2" s="1"/>
  <c r="AQ122" i="2"/>
  <c r="AS122" i="2" s="1"/>
  <c r="BM122" i="2" s="1"/>
  <c r="AQ134" i="2"/>
  <c r="AS134" i="2" s="1"/>
  <c r="AQ144" i="2"/>
  <c r="AS144" i="2" s="1"/>
  <c r="AQ154" i="2"/>
  <c r="AS154" i="2" s="1"/>
  <c r="BM154" i="2" s="1"/>
  <c r="AQ166" i="2"/>
  <c r="AS166" i="2" s="1"/>
  <c r="AQ175" i="2"/>
  <c r="AS175" i="2" s="1"/>
  <c r="AQ183" i="2"/>
  <c r="AS183" i="2" s="1"/>
  <c r="AQ191" i="2"/>
  <c r="AS191" i="2" s="1"/>
  <c r="AQ199" i="2"/>
  <c r="AS199" i="2" s="1"/>
  <c r="AQ207" i="2"/>
  <c r="AS207" i="2" s="1"/>
  <c r="AQ215" i="2"/>
  <c r="AS215" i="2" s="1"/>
  <c r="AQ223" i="2"/>
  <c r="AS223" i="2" s="1"/>
  <c r="AQ231" i="2"/>
  <c r="AS231" i="2" s="1"/>
  <c r="AQ239" i="2"/>
  <c r="AS239" i="2" s="1"/>
  <c r="AQ247" i="2"/>
  <c r="AS247" i="2" s="1"/>
  <c r="AQ255" i="2"/>
  <c r="AS255" i="2" s="1"/>
  <c r="AQ263" i="2"/>
  <c r="AS263" i="2" s="1"/>
  <c r="AQ271" i="2"/>
  <c r="AS271" i="2" s="1"/>
  <c r="AQ279" i="2"/>
  <c r="AS279" i="2" s="1"/>
  <c r="AQ287" i="2"/>
  <c r="AS287" i="2" s="1"/>
  <c r="AQ295" i="2"/>
  <c r="AS295" i="2" s="1"/>
  <c r="AQ303" i="2"/>
  <c r="AS303" i="2" s="1"/>
  <c r="AQ311" i="2"/>
  <c r="AS311" i="2" s="1"/>
  <c r="AQ319" i="2"/>
  <c r="AS319" i="2" s="1"/>
  <c r="AQ327" i="2"/>
  <c r="AS327" i="2" s="1"/>
  <c r="BM327" i="2" s="1"/>
  <c r="AQ335" i="2"/>
  <c r="AS335" i="2" s="1"/>
  <c r="AQ343" i="2"/>
  <c r="AS343" i="2" s="1"/>
  <c r="AQ351" i="2"/>
  <c r="AS351" i="2" s="1"/>
  <c r="AQ359" i="2"/>
  <c r="AS359" i="2" s="1"/>
  <c r="AQ367" i="2"/>
  <c r="AS367" i="2" s="1"/>
  <c r="AQ375" i="2"/>
  <c r="AS375" i="2" s="1"/>
  <c r="AQ383" i="2"/>
  <c r="AS383" i="2" s="1"/>
  <c r="AQ391" i="2"/>
  <c r="AS391" i="2" s="1"/>
  <c r="AQ399" i="2"/>
  <c r="AS399" i="2" s="1"/>
  <c r="AQ407" i="2"/>
  <c r="AS407" i="2" s="1"/>
  <c r="AQ415" i="2"/>
  <c r="AS415" i="2" s="1"/>
  <c r="AQ423" i="2"/>
  <c r="AS423" i="2" s="1"/>
  <c r="AQ431" i="2"/>
  <c r="AS431" i="2" s="1"/>
  <c r="AQ439" i="2"/>
  <c r="AS439" i="2" s="1"/>
  <c r="AQ447" i="2"/>
  <c r="AS447" i="2" s="1"/>
  <c r="AQ455" i="2"/>
  <c r="AS455" i="2" s="1"/>
  <c r="AQ463" i="2"/>
  <c r="AS463" i="2" s="1"/>
  <c r="AQ471" i="2"/>
  <c r="AS471" i="2" s="1"/>
  <c r="AQ479" i="2"/>
  <c r="AS479" i="2" s="1"/>
  <c r="AQ487" i="2"/>
  <c r="AS487" i="2" s="1"/>
  <c r="AQ495" i="2"/>
  <c r="AS495" i="2" s="1"/>
  <c r="AQ503" i="2"/>
  <c r="AS503" i="2" s="1"/>
  <c r="AQ511" i="2"/>
  <c r="AS511" i="2" s="1"/>
  <c r="AQ519" i="2"/>
  <c r="AS519" i="2" s="1"/>
  <c r="AQ527" i="2"/>
  <c r="AS527" i="2" s="1"/>
  <c r="AQ535" i="2"/>
  <c r="AS535" i="2" s="1"/>
  <c r="AQ543" i="2"/>
  <c r="AS543" i="2" s="1"/>
  <c r="AQ551" i="2"/>
  <c r="AS551" i="2" s="1"/>
  <c r="AQ559" i="2"/>
  <c r="AS559" i="2" s="1"/>
  <c r="AQ567" i="2"/>
  <c r="AS567" i="2" s="1"/>
  <c r="AQ575" i="2"/>
  <c r="AS575" i="2" s="1"/>
  <c r="AQ583" i="2"/>
  <c r="AS583" i="2" s="1"/>
  <c r="AQ591" i="2"/>
  <c r="AS591" i="2" s="1"/>
  <c r="AQ599" i="2"/>
  <c r="AS599" i="2" s="1"/>
  <c r="AQ607" i="2"/>
  <c r="AS607" i="2" s="1"/>
  <c r="AQ615" i="2"/>
  <c r="AS615" i="2" s="1"/>
  <c r="AQ623" i="2"/>
  <c r="AS623" i="2" s="1"/>
  <c r="AQ631" i="2"/>
  <c r="AS631" i="2" s="1"/>
  <c r="AQ639" i="2"/>
  <c r="AS639" i="2" s="1"/>
  <c r="AQ647" i="2"/>
  <c r="AS647" i="2" s="1"/>
  <c r="AQ655" i="2"/>
  <c r="AS655" i="2" s="1"/>
  <c r="AQ663" i="2"/>
  <c r="AS663" i="2" s="1"/>
  <c r="AQ671" i="2"/>
  <c r="AS671" i="2" s="1"/>
  <c r="AQ679" i="2"/>
  <c r="AS679" i="2" s="1"/>
  <c r="AQ687" i="2"/>
  <c r="AS687" i="2" s="1"/>
  <c r="AQ695" i="2"/>
  <c r="AS695" i="2" s="1"/>
  <c r="AQ703" i="2"/>
  <c r="AS703" i="2" s="1"/>
  <c r="AQ711" i="2"/>
  <c r="AS711" i="2" s="1"/>
  <c r="AQ719" i="2"/>
  <c r="AS719" i="2" s="1"/>
  <c r="AQ727" i="2"/>
  <c r="AS727" i="2" s="1"/>
  <c r="AQ735" i="2"/>
  <c r="AS735" i="2" s="1"/>
  <c r="AQ743" i="2"/>
  <c r="AS743" i="2" s="1"/>
  <c r="AQ751" i="2"/>
  <c r="AS751" i="2" s="1"/>
  <c r="AQ759" i="2"/>
  <c r="AS759" i="2" s="1"/>
  <c r="AQ767" i="2"/>
  <c r="AS767" i="2" s="1"/>
  <c r="AQ775" i="2"/>
  <c r="AS775" i="2" s="1"/>
  <c r="AQ783" i="2"/>
  <c r="AS783" i="2" s="1"/>
  <c r="AQ791" i="2"/>
  <c r="AS791" i="2" s="1"/>
  <c r="AQ799" i="2"/>
  <c r="AS799" i="2" s="1"/>
  <c r="AQ807" i="2"/>
  <c r="AS807" i="2" s="1"/>
  <c r="AQ815" i="2"/>
  <c r="AS815" i="2" s="1"/>
  <c r="AQ823" i="2"/>
  <c r="AS823" i="2" s="1"/>
  <c r="AQ831" i="2"/>
  <c r="AS831" i="2" s="1"/>
  <c r="AQ839" i="2"/>
  <c r="AS839" i="2" s="1"/>
  <c r="AQ847" i="2"/>
  <c r="AS847" i="2" s="1"/>
  <c r="AQ855" i="2"/>
  <c r="AS855" i="2" s="1"/>
  <c r="AQ863" i="2"/>
  <c r="AS863" i="2" s="1"/>
  <c r="AQ871" i="2"/>
  <c r="AS871" i="2" s="1"/>
  <c r="AQ879" i="2"/>
  <c r="AS879" i="2" s="1"/>
  <c r="AQ887" i="2"/>
  <c r="AS887" i="2" s="1"/>
  <c r="AQ895" i="2"/>
  <c r="AS895" i="2" s="1"/>
  <c r="AQ903" i="2"/>
  <c r="AS903" i="2" s="1"/>
  <c r="BM903" i="2" s="1"/>
  <c r="AQ911" i="2"/>
  <c r="AS911" i="2" s="1"/>
  <c r="AQ919" i="2"/>
  <c r="AS919" i="2" s="1"/>
  <c r="AQ927" i="2"/>
  <c r="AS927" i="2" s="1"/>
  <c r="AQ935" i="2"/>
  <c r="AS935" i="2" s="1"/>
  <c r="AQ943" i="2"/>
  <c r="AS943" i="2" s="1"/>
  <c r="AQ951" i="2"/>
  <c r="AS951" i="2" s="1"/>
  <c r="AQ959" i="2"/>
  <c r="AS959" i="2" s="1"/>
  <c r="AQ30" i="2"/>
  <c r="AS30" i="2" s="1"/>
  <c r="BM30" i="2" s="1"/>
  <c r="AQ42" i="2"/>
  <c r="AS42" i="2" s="1"/>
  <c r="BM42" i="2" s="1"/>
  <c r="AQ55" i="2"/>
  <c r="AS55" i="2" s="1"/>
  <c r="AQ68" i="2"/>
  <c r="AS68" i="2" s="1"/>
  <c r="AQ81" i="2"/>
  <c r="AS81" i="2" s="1"/>
  <c r="BM81" i="2" s="1"/>
  <c r="AQ92" i="2"/>
  <c r="AS92" i="2" s="1"/>
  <c r="AQ103" i="2"/>
  <c r="AS103" i="2" s="1"/>
  <c r="AQ113" i="2"/>
  <c r="AS113" i="2" s="1"/>
  <c r="BM113" i="2" s="1"/>
  <c r="AQ124" i="2"/>
  <c r="AS124" i="2" s="1"/>
  <c r="BM124" i="2" s="1"/>
  <c r="AQ135" i="2"/>
  <c r="AS135" i="2" s="1"/>
  <c r="AQ145" i="2"/>
  <c r="AS145" i="2" s="1"/>
  <c r="BM145" i="2" s="1"/>
  <c r="AQ156" i="2"/>
  <c r="AS156" i="2" s="1"/>
  <c r="AQ167" i="2"/>
  <c r="AS167" i="2" s="1"/>
  <c r="AQ176" i="2"/>
  <c r="AS176" i="2" s="1"/>
  <c r="AQ184" i="2"/>
  <c r="AS184" i="2" s="1"/>
  <c r="AQ192" i="2"/>
  <c r="AS192" i="2" s="1"/>
  <c r="AQ200" i="2"/>
  <c r="AS200" i="2" s="1"/>
  <c r="BM200" i="2" s="1"/>
  <c r="AQ208" i="2"/>
  <c r="AS208" i="2" s="1"/>
  <c r="AQ216" i="2"/>
  <c r="AS216" i="2" s="1"/>
  <c r="AQ224" i="2"/>
  <c r="AS224" i="2" s="1"/>
  <c r="AQ232" i="2"/>
  <c r="AS232" i="2" s="1"/>
  <c r="AQ240" i="2"/>
  <c r="AS240" i="2" s="1"/>
  <c r="AQ248" i="2"/>
  <c r="AS248" i="2" s="1"/>
  <c r="AQ256" i="2"/>
  <c r="AS256" i="2" s="1"/>
  <c r="AQ264" i="2"/>
  <c r="AS264" i="2" s="1"/>
  <c r="BM264" i="2" s="1"/>
  <c r="AQ272" i="2"/>
  <c r="AS272" i="2" s="1"/>
  <c r="AQ280" i="2"/>
  <c r="AS280" i="2" s="1"/>
  <c r="AQ288" i="2"/>
  <c r="AS288" i="2" s="1"/>
  <c r="AQ296" i="2"/>
  <c r="AS296" i="2" s="1"/>
  <c r="AQ304" i="2"/>
  <c r="AS304" i="2" s="1"/>
  <c r="AQ312" i="2"/>
  <c r="AS312" i="2" s="1"/>
  <c r="AQ320" i="2"/>
  <c r="AS320" i="2" s="1"/>
  <c r="AQ328" i="2"/>
  <c r="AS328" i="2" s="1"/>
  <c r="BM328" i="2" s="1"/>
  <c r="AQ336" i="2"/>
  <c r="AS336" i="2" s="1"/>
  <c r="AQ344" i="2"/>
  <c r="AS344" i="2" s="1"/>
  <c r="AQ352" i="2"/>
  <c r="AS352" i="2" s="1"/>
  <c r="AQ360" i="2"/>
  <c r="AS360" i="2" s="1"/>
  <c r="AQ368" i="2"/>
  <c r="AS368" i="2" s="1"/>
  <c r="AQ376" i="2"/>
  <c r="AS376" i="2" s="1"/>
  <c r="AQ384" i="2"/>
  <c r="AS384" i="2" s="1"/>
  <c r="AQ392" i="2"/>
  <c r="AS392" i="2" s="1"/>
  <c r="BM392" i="2" s="1"/>
  <c r="AQ400" i="2"/>
  <c r="AS400" i="2" s="1"/>
  <c r="AQ408" i="2"/>
  <c r="AS408" i="2" s="1"/>
  <c r="AQ416" i="2"/>
  <c r="AS416" i="2" s="1"/>
  <c r="AQ424" i="2"/>
  <c r="AS424" i="2" s="1"/>
  <c r="AQ432" i="2"/>
  <c r="AS432" i="2" s="1"/>
  <c r="AQ440" i="2"/>
  <c r="AS440" i="2" s="1"/>
  <c r="AQ448" i="2"/>
  <c r="AS448" i="2" s="1"/>
  <c r="AQ456" i="2"/>
  <c r="AS456" i="2" s="1"/>
  <c r="BM456" i="2" s="1"/>
  <c r="AQ464" i="2"/>
  <c r="AS464" i="2" s="1"/>
  <c r="AQ472" i="2"/>
  <c r="AS472" i="2" s="1"/>
  <c r="AQ480" i="2"/>
  <c r="AS480" i="2" s="1"/>
  <c r="AQ488" i="2"/>
  <c r="AS488" i="2" s="1"/>
  <c r="AQ496" i="2"/>
  <c r="AS496" i="2" s="1"/>
  <c r="AQ504" i="2"/>
  <c r="AS504" i="2" s="1"/>
  <c r="AQ512" i="2"/>
  <c r="AS512" i="2" s="1"/>
  <c r="AQ520" i="2"/>
  <c r="AS520" i="2" s="1"/>
  <c r="BM520" i="2" s="1"/>
  <c r="AQ528" i="2"/>
  <c r="AS528" i="2" s="1"/>
  <c r="AQ536" i="2"/>
  <c r="AS536" i="2" s="1"/>
  <c r="AQ544" i="2"/>
  <c r="AS544" i="2" s="1"/>
  <c r="AQ552" i="2"/>
  <c r="AS552" i="2" s="1"/>
  <c r="AQ560" i="2"/>
  <c r="AS560" i="2" s="1"/>
  <c r="AQ568" i="2"/>
  <c r="AS568" i="2" s="1"/>
  <c r="AQ576" i="2"/>
  <c r="AS576" i="2" s="1"/>
  <c r="AQ584" i="2"/>
  <c r="AS584" i="2" s="1"/>
  <c r="BM584" i="2" s="1"/>
  <c r="AQ592" i="2"/>
  <c r="AS592" i="2" s="1"/>
  <c r="AQ600" i="2"/>
  <c r="AS600" i="2" s="1"/>
  <c r="AQ608" i="2"/>
  <c r="AS608" i="2" s="1"/>
  <c r="AQ616" i="2"/>
  <c r="AS616" i="2" s="1"/>
  <c r="AQ624" i="2"/>
  <c r="AS624" i="2" s="1"/>
  <c r="AQ632" i="2"/>
  <c r="AS632" i="2" s="1"/>
  <c r="AQ640" i="2"/>
  <c r="AS640" i="2" s="1"/>
  <c r="AQ648" i="2"/>
  <c r="AS648" i="2" s="1"/>
  <c r="BM648" i="2" s="1"/>
  <c r="AQ656" i="2"/>
  <c r="AS656" i="2" s="1"/>
  <c r="AQ664" i="2"/>
  <c r="AS664" i="2" s="1"/>
  <c r="AQ672" i="2"/>
  <c r="AS672" i="2" s="1"/>
  <c r="AQ680" i="2"/>
  <c r="AS680" i="2" s="1"/>
  <c r="AQ688" i="2"/>
  <c r="AS688" i="2" s="1"/>
  <c r="AQ696" i="2"/>
  <c r="AS696" i="2" s="1"/>
  <c r="AQ704" i="2"/>
  <c r="AS704" i="2" s="1"/>
  <c r="AQ712" i="2"/>
  <c r="AS712" i="2" s="1"/>
  <c r="BM712" i="2" s="1"/>
  <c r="AQ720" i="2"/>
  <c r="AS720" i="2" s="1"/>
  <c r="AQ728" i="2"/>
  <c r="AS728" i="2" s="1"/>
  <c r="AQ736" i="2"/>
  <c r="AS736" i="2" s="1"/>
  <c r="AQ744" i="2"/>
  <c r="AS744" i="2" s="1"/>
  <c r="AQ752" i="2"/>
  <c r="AS752" i="2" s="1"/>
  <c r="AQ760" i="2"/>
  <c r="AS760" i="2" s="1"/>
  <c r="AQ768" i="2"/>
  <c r="AS768" i="2" s="1"/>
  <c r="AQ776" i="2"/>
  <c r="AS776" i="2" s="1"/>
  <c r="BM776" i="2" s="1"/>
  <c r="AQ784" i="2"/>
  <c r="AS784" i="2" s="1"/>
  <c r="AQ792" i="2"/>
  <c r="AS792" i="2" s="1"/>
  <c r="AQ800" i="2"/>
  <c r="AS800" i="2" s="1"/>
  <c r="AQ808" i="2"/>
  <c r="AS808" i="2" s="1"/>
  <c r="AQ816" i="2"/>
  <c r="AS816" i="2" s="1"/>
  <c r="AQ824" i="2"/>
  <c r="AS824" i="2" s="1"/>
  <c r="AQ832" i="2"/>
  <c r="AS832" i="2" s="1"/>
  <c r="AQ840" i="2"/>
  <c r="AS840" i="2" s="1"/>
  <c r="BM840" i="2" s="1"/>
  <c r="AQ848" i="2"/>
  <c r="AS848" i="2" s="1"/>
  <c r="AQ856" i="2"/>
  <c r="AS856" i="2" s="1"/>
  <c r="AQ864" i="2"/>
  <c r="AS864" i="2" s="1"/>
  <c r="AQ872" i="2"/>
  <c r="AS872" i="2" s="1"/>
  <c r="AQ880" i="2"/>
  <c r="AS880" i="2" s="1"/>
  <c r="AQ888" i="2"/>
  <c r="AS888" i="2" s="1"/>
  <c r="AQ896" i="2"/>
  <c r="AS896" i="2" s="1"/>
  <c r="AQ904" i="2"/>
  <c r="AS904" i="2" s="1"/>
  <c r="BM904" i="2" s="1"/>
  <c r="AQ912" i="2"/>
  <c r="AS912" i="2" s="1"/>
  <c r="AQ920" i="2"/>
  <c r="AS920" i="2" s="1"/>
  <c r="AQ928" i="2"/>
  <c r="AS928" i="2" s="1"/>
  <c r="AQ936" i="2"/>
  <c r="AS936" i="2" s="1"/>
  <c r="AQ944" i="2"/>
  <c r="AS944" i="2" s="1"/>
  <c r="AQ952" i="2"/>
  <c r="AS952" i="2" s="1"/>
  <c r="AQ960" i="2"/>
  <c r="AS960" i="2" s="1"/>
  <c r="AQ968" i="2"/>
  <c r="AS968" i="2" s="1"/>
  <c r="BM968" i="2" s="1"/>
  <c r="AQ976" i="2"/>
  <c r="AS976" i="2" s="1"/>
  <c r="AQ31" i="2"/>
  <c r="AS31" i="2" s="1"/>
  <c r="AQ44" i="2"/>
  <c r="AS44" i="2" s="1"/>
  <c r="AQ57" i="2"/>
  <c r="AS57" i="2" s="1"/>
  <c r="BM57" i="2" s="1"/>
  <c r="AQ70" i="2"/>
  <c r="AS70" i="2" s="1"/>
  <c r="BM70" i="2" s="1"/>
  <c r="AQ82" i="2"/>
  <c r="AS82" i="2" s="1"/>
  <c r="BM82" i="2" s="1"/>
  <c r="AQ94" i="2"/>
  <c r="AS94" i="2" s="1"/>
  <c r="AQ104" i="2"/>
  <c r="AS104" i="2" s="1"/>
  <c r="BM104" i="2" s="1"/>
  <c r="AQ114" i="2"/>
  <c r="AS114" i="2" s="1"/>
  <c r="BM114" i="2" s="1"/>
  <c r="AQ126" i="2"/>
  <c r="AS126" i="2" s="1"/>
  <c r="BM126" i="2" s="1"/>
  <c r="AQ136" i="2"/>
  <c r="AS136" i="2" s="1"/>
  <c r="AQ146" i="2"/>
  <c r="AS146" i="2" s="1"/>
  <c r="BM146" i="2" s="1"/>
  <c r="AQ158" i="2"/>
  <c r="AS158" i="2" s="1"/>
  <c r="AQ168" i="2"/>
  <c r="AS168" i="2" s="1"/>
  <c r="AQ177" i="2"/>
  <c r="AS177" i="2" s="1"/>
  <c r="BM177" i="2" s="1"/>
  <c r="AQ185" i="2"/>
  <c r="AS185" i="2" s="1"/>
  <c r="BM185" i="2" s="1"/>
  <c r="AQ193" i="2"/>
  <c r="AS193" i="2" s="1"/>
  <c r="BM193" i="2" s="1"/>
  <c r="AQ201" i="2"/>
  <c r="AS201" i="2" s="1"/>
  <c r="BM201" i="2" s="1"/>
  <c r="AQ209" i="2"/>
  <c r="AS209" i="2" s="1"/>
  <c r="BM209" i="2" s="1"/>
  <c r="AQ217" i="2"/>
  <c r="AS217" i="2" s="1"/>
  <c r="BM217" i="2" s="1"/>
  <c r="AQ225" i="2"/>
  <c r="AS225" i="2" s="1"/>
  <c r="BM225" i="2" s="1"/>
  <c r="AQ233" i="2"/>
  <c r="AS233" i="2" s="1"/>
  <c r="BM233" i="2" s="1"/>
  <c r="AQ241" i="2"/>
  <c r="AS241" i="2" s="1"/>
  <c r="BM241" i="2" s="1"/>
  <c r="AQ249" i="2"/>
  <c r="AS249" i="2" s="1"/>
  <c r="BM249" i="2" s="1"/>
  <c r="AQ257" i="2"/>
  <c r="AS257" i="2" s="1"/>
  <c r="BM257" i="2" s="1"/>
  <c r="AQ265" i="2"/>
  <c r="AS265" i="2" s="1"/>
  <c r="BM265" i="2" s="1"/>
  <c r="AQ273" i="2"/>
  <c r="AS273" i="2" s="1"/>
  <c r="BM273" i="2" s="1"/>
  <c r="AQ281" i="2"/>
  <c r="AS281" i="2" s="1"/>
  <c r="BM281" i="2" s="1"/>
  <c r="AQ289" i="2"/>
  <c r="AS289" i="2" s="1"/>
  <c r="BM289" i="2" s="1"/>
  <c r="AQ297" i="2"/>
  <c r="AS297" i="2" s="1"/>
  <c r="BM297" i="2" s="1"/>
  <c r="AQ305" i="2"/>
  <c r="AS305" i="2" s="1"/>
  <c r="BM305" i="2" s="1"/>
  <c r="AQ313" i="2"/>
  <c r="AS313" i="2" s="1"/>
  <c r="BM313" i="2" s="1"/>
  <c r="AQ321" i="2"/>
  <c r="AS321" i="2" s="1"/>
  <c r="BM321" i="2" s="1"/>
  <c r="AQ329" i="2"/>
  <c r="AS329" i="2" s="1"/>
  <c r="BM329" i="2" s="1"/>
  <c r="AQ337" i="2"/>
  <c r="AS337" i="2" s="1"/>
  <c r="BM337" i="2" s="1"/>
  <c r="AQ345" i="2"/>
  <c r="AS345" i="2" s="1"/>
  <c r="BM345" i="2" s="1"/>
  <c r="AQ353" i="2"/>
  <c r="AS353" i="2" s="1"/>
  <c r="BM353" i="2" s="1"/>
  <c r="AQ361" i="2"/>
  <c r="AS361" i="2" s="1"/>
  <c r="BM361" i="2" s="1"/>
  <c r="AQ369" i="2"/>
  <c r="AS369" i="2" s="1"/>
  <c r="BM369" i="2" s="1"/>
  <c r="AQ377" i="2"/>
  <c r="AS377" i="2" s="1"/>
  <c r="BM377" i="2" s="1"/>
  <c r="AQ385" i="2"/>
  <c r="AS385" i="2" s="1"/>
  <c r="BM385" i="2" s="1"/>
  <c r="AQ393" i="2"/>
  <c r="AS393" i="2" s="1"/>
  <c r="BM393" i="2" s="1"/>
  <c r="AQ401" i="2"/>
  <c r="AS401" i="2" s="1"/>
  <c r="BM401" i="2" s="1"/>
  <c r="AQ409" i="2"/>
  <c r="AS409" i="2" s="1"/>
  <c r="BM409" i="2" s="1"/>
  <c r="AQ417" i="2"/>
  <c r="AS417" i="2" s="1"/>
  <c r="BM417" i="2" s="1"/>
  <c r="AQ425" i="2"/>
  <c r="AS425" i="2" s="1"/>
  <c r="BM425" i="2" s="1"/>
  <c r="AQ433" i="2"/>
  <c r="AS433" i="2" s="1"/>
  <c r="BM433" i="2" s="1"/>
  <c r="AQ441" i="2"/>
  <c r="AS441" i="2" s="1"/>
  <c r="BM441" i="2" s="1"/>
  <c r="AQ449" i="2"/>
  <c r="AS449" i="2" s="1"/>
  <c r="BM449" i="2" s="1"/>
  <c r="AQ457" i="2"/>
  <c r="AS457" i="2" s="1"/>
  <c r="BM457" i="2" s="1"/>
  <c r="AQ465" i="2"/>
  <c r="AS465" i="2" s="1"/>
  <c r="BM465" i="2" s="1"/>
  <c r="AQ473" i="2"/>
  <c r="AS473" i="2" s="1"/>
  <c r="BM473" i="2" s="1"/>
  <c r="AQ481" i="2"/>
  <c r="AS481" i="2" s="1"/>
  <c r="BM481" i="2" s="1"/>
  <c r="AQ489" i="2"/>
  <c r="AS489" i="2" s="1"/>
  <c r="BM489" i="2" s="1"/>
  <c r="AQ497" i="2"/>
  <c r="AS497" i="2" s="1"/>
  <c r="BM497" i="2" s="1"/>
  <c r="AQ505" i="2"/>
  <c r="AS505" i="2" s="1"/>
  <c r="BM505" i="2" s="1"/>
  <c r="AQ513" i="2"/>
  <c r="AS513" i="2" s="1"/>
  <c r="BM513" i="2" s="1"/>
  <c r="AQ521" i="2"/>
  <c r="AS521" i="2" s="1"/>
  <c r="BM521" i="2" s="1"/>
  <c r="AQ529" i="2"/>
  <c r="AS529" i="2" s="1"/>
  <c r="BM529" i="2" s="1"/>
  <c r="AQ537" i="2"/>
  <c r="AS537" i="2" s="1"/>
  <c r="BM537" i="2" s="1"/>
  <c r="AQ545" i="2"/>
  <c r="AS545" i="2" s="1"/>
  <c r="AQ553" i="2"/>
  <c r="AS553" i="2" s="1"/>
  <c r="BM553" i="2" s="1"/>
  <c r="AQ561" i="2"/>
  <c r="AS561" i="2" s="1"/>
  <c r="BM561" i="2" s="1"/>
  <c r="AQ569" i="2"/>
  <c r="AS569" i="2" s="1"/>
  <c r="BM569" i="2" s="1"/>
  <c r="AQ577" i="2"/>
  <c r="AS577" i="2" s="1"/>
  <c r="BM577" i="2" s="1"/>
  <c r="AQ585" i="2"/>
  <c r="AS585" i="2" s="1"/>
  <c r="AQ593" i="2"/>
  <c r="AS593" i="2" s="1"/>
  <c r="BM593" i="2" s="1"/>
  <c r="AQ601" i="2"/>
  <c r="AS601" i="2" s="1"/>
  <c r="AQ609" i="2"/>
  <c r="AS609" i="2" s="1"/>
  <c r="BM609" i="2" s="1"/>
  <c r="AQ617" i="2"/>
  <c r="AS617" i="2" s="1"/>
  <c r="BM617" i="2" s="1"/>
  <c r="AQ625" i="2"/>
  <c r="AS625" i="2" s="1"/>
  <c r="BM625" i="2" s="1"/>
  <c r="AQ633" i="2"/>
  <c r="AS633" i="2" s="1"/>
  <c r="BM633" i="2" s="1"/>
  <c r="AQ641" i="2"/>
  <c r="AS641" i="2" s="1"/>
  <c r="BM641" i="2" s="1"/>
  <c r="AQ649" i="2"/>
  <c r="AS649" i="2" s="1"/>
  <c r="BM649" i="2" s="1"/>
  <c r="AQ657" i="2"/>
  <c r="AS657" i="2" s="1"/>
  <c r="BM657" i="2" s="1"/>
  <c r="AQ665" i="2"/>
  <c r="AS665" i="2" s="1"/>
  <c r="BM665" i="2" s="1"/>
  <c r="AQ673" i="2"/>
  <c r="AS673" i="2" s="1"/>
  <c r="BM673" i="2" s="1"/>
  <c r="AQ681" i="2"/>
  <c r="AS681" i="2" s="1"/>
  <c r="BM681" i="2" s="1"/>
  <c r="AQ689" i="2"/>
  <c r="AS689" i="2" s="1"/>
  <c r="BM689" i="2" s="1"/>
  <c r="AQ697" i="2"/>
  <c r="AS697" i="2" s="1"/>
  <c r="BM697" i="2" s="1"/>
  <c r="AQ705" i="2"/>
  <c r="AS705" i="2" s="1"/>
  <c r="AQ713" i="2"/>
  <c r="AS713" i="2" s="1"/>
  <c r="AQ721" i="2"/>
  <c r="AS721" i="2" s="1"/>
  <c r="BM721" i="2" s="1"/>
  <c r="AQ729" i="2"/>
  <c r="AS729" i="2" s="1"/>
  <c r="BM729" i="2" s="1"/>
  <c r="AQ737" i="2"/>
  <c r="AS737" i="2" s="1"/>
  <c r="BM737" i="2" s="1"/>
  <c r="AQ745" i="2"/>
  <c r="AS745" i="2" s="1"/>
  <c r="BM745" i="2" s="1"/>
  <c r="AQ753" i="2"/>
  <c r="AS753" i="2" s="1"/>
  <c r="BM753" i="2" s="1"/>
  <c r="AQ761" i="2"/>
  <c r="AS761" i="2" s="1"/>
  <c r="BM761" i="2" s="1"/>
  <c r="AQ769" i="2"/>
  <c r="AS769" i="2" s="1"/>
  <c r="BM769" i="2" s="1"/>
  <c r="AQ777" i="2"/>
  <c r="AS777" i="2" s="1"/>
  <c r="AQ785" i="2"/>
  <c r="AS785" i="2" s="1"/>
  <c r="BM785" i="2" s="1"/>
  <c r="AQ793" i="2"/>
  <c r="AS793" i="2" s="1"/>
  <c r="BM793" i="2" s="1"/>
  <c r="AQ801" i="2"/>
  <c r="AS801" i="2" s="1"/>
  <c r="BM801" i="2" s="1"/>
  <c r="AQ809" i="2"/>
  <c r="AS809" i="2" s="1"/>
  <c r="BM809" i="2" s="1"/>
  <c r="AQ817" i="2"/>
  <c r="AS817" i="2" s="1"/>
  <c r="BM817" i="2" s="1"/>
  <c r="AQ825" i="2"/>
  <c r="AS825" i="2" s="1"/>
  <c r="BM825" i="2" s="1"/>
  <c r="AQ833" i="2"/>
  <c r="AS833" i="2" s="1"/>
  <c r="AQ841" i="2"/>
  <c r="AS841" i="2" s="1"/>
  <c r="BM841" i="2" s="1"/>
  <c r="AQ849" i="2"/>
  <c r="AS849" i="2" s="1"/>
  <c r="BM849" i="2" s="1"/>
  <c r="AQ857" i="2"/>
  <c r="AS857" i="2" s="1"/>
  <c r="BM857" i="2" s="1"/>
  <c r="AQ865" i="2"/>
  <c r="AS865" i="2" s="1"/>
  <c r="BM865" i="2" s="1"/>
  <c r="AQ873" i="2"/>
  <c r="AS873" i="2" s="1"/>
  <c r="BM873" i="2" s="1"/>
  <c r="AQ881" i="2"/>
  <c r="AS881" i="2" s="1"/>
  <c r="BM881" i="2" s="1"/>
  <c r="AQ889" i="2"/>
  <c r="AS889" i="2" s="1"/>
  <c r="BM889" i="2" s="1"/>
  <c r="AQ897" i="2"/>
  <c r="AS897" i="2" s="1"/>
  <c r="BM897" i="2" s="1"/>
  <c r="AQ905" i="2"/>
  <c r="AS905" i="2" s="1"/>
  <c r="BM905" i="2" s="1"/>
  <c r="AQ913" i="2"/>
  <c r="AS913" i="2" s="1"/>
  <c r="Y27" i="2"/>
  <c r="BM31" i="2"/>
  <c r="BM227" i="2"/>
  <c r="AQ993" i="2"/>
  <c r="AS993" i="2" s="1"/>
  <c r="BM993" i="2" s="1"/>
  <c r="AQ985" i="2"/>
  <c r="AS985" i="2" s="1"/>
  <c r="BM985" i="2" s="1"/>
  <c r="AQ977" i="2"/>
  <c r="AS977" i="2" s="1"/>
  <c r="BM977" i="2" s="1"/>
  <c r="AQ964" i="2"/>
  <c r="AS964" i="2" s="1"/>
  <c r="AQ945" i="2"/>
  <c r="AS945" i="2" s="1"/>
  <c r="BM945" i="2" s="1"/>
  <c r="AQ923" i="2"/>
  <c r="AS923" i="2" s="1"/>
  <c r="AQ868" i="2"/>
  <c r="AS868" i="2" s="1"/>
  <c r="AQ804" i="2"/>
  <c r="AS804" i="2" s="1"/>
  <c r="AQ740" i="2"/>
  <c r="AS740" i="2" s="1"/>
  <c r="AQ676" i="2"/>
  <c r="AS676" i="2" s="1"/>
  <c r="BM676" i="2" s="1"/>
  <c r="AQ612" i="2"/>
  <c r="AS612" i="2" s="1"/>
  <c r="AQ548" i="2"/>
  <c r="AS548" i="2" s="1"/>
  <c r="AQ484" i="2"/>
  <c r="AS484" i="2" s="1"/>
  <c r="BM946" i="2"/>
  <c r="BM898" i="2"/>
  <c r="BM866" i="2"/>
  <c r="BM810" i="2"/>
  <c r="BM746" i="2"/>
  <c r="BM722" i="2"/>
  <c r="BM690" i="2"/>
  <c r="BM618" i="2"/>
  <c r="BM937" i="2"/>
  <c r="BM833" i="2"/>
  <c r="BM777" i="2"/>
  <c r="BM705" i="2"/>
  <c r="BM585" i="2"/>
  <c r="BM545" i="2"/>
  <c r="W28" i="2"/>
  <c r="AF28" i="2" s="1"/>
  <c r="AG28" i="2" s="1"/>
  <c r="AQ1000" i="2"/>
  <c r="AS1000" i="2" s="1"/>
  <c r="AQ992" i="2"/>
  <c r="AS992" i="2" s="1"/>
  <c r="BM992" i="2" s="1"/>
  <c r="AQ984" i="2"/>
  <c r="AS984" i="2" s="1"/>
  <c r="AQ975" i="2"/>
  <c r="AS975" i="2" s="1"/>
  <c r="AQ963" i="2"/>
  <c r="AS963" i="2" s="1"/>
  <c r="AQ940" i="2"/>
  <c r="AS940" i="2" s="1"/>
  <c r="AQ921" i="2"/>
  <c r="AS921" i="2" s="1"/>
  <c r="BM921" i="2" s="1"/>
  <c r="AQ860" i="2"/>
  <c r="AS860" i="2" s="1"/>
  <c r="AQ796" i="2"/>
  <c r="AS796" i="2" s="1"/>
  <c r="AQ732" i="2"/>
  <c r="AS732" i="2" s="1"/>
  <c r="BM732" i="2" s="1"/>
  <c r="AQ668" i="2"/>
  <c r="AS668" i="2" s="1"/>
  <c r="AQ604" i="2"/>
  <c r="AS604" i="2" s="1"/>
  <c r="AQ540" i="2"/>
  <c r="AS540" i="2" s="1"/>
  <c r="AQ476" i="2"/>
  <c r="AS476" i="2" s="1"/>
  <c r="BM970" i="2"/>
  <c r="BM922" i="2"/>
  <c r="BM882" i="2"/>
  <c r="BM826" i="2"/>
  <c r="BM770" i="2"/>
  <c r="BM650" i="2"/>
  <c r="BM969" i="2"/>
  <c r="BM913" i="2"/>
  <c r="BM601" i="2"/>
  <c r="AQ999" i="2"/>
  <c r="AS999" i="2" s="1"/>
  <c r="AQ991" i="2"/>
  <c r="AS991" i="2" s="1"/>
  <c r="BM991" i="2" s="1"/>
  <c r="AQ983" i="2"/>
  <c r="AS983" i="2" s="1"/>
  <c r="AQ973" i="2"/>
  <c r="AS973" i="2" s="1"/>
  <c r="AQ961" i="2"/>
  <c r="AS961" i="2" s="1"/>
  <c r="BM961" i="2" s="1"/>
  <c r="AQ939" i="2"/>
  <c r="AS939" i="2" s="1"/>
  <c r="AQ916" i="2"/>
  <c r="AS916" i="2" s="1"/>
  <c r="AQ852" i="2"/>
  <c r="AS852" i="2" s="1"/>
  <c r="AQ788" i="2"/>
  <c r="AS788" i="2" s="1"/>
  <c r="AQ724" i="2"/>
  <c r="AS724" i="2" s="1"/>
  <c r="BM724" i="2" s="1"/>
  <c r="AQ660" i="2"/>
  <c r="AS660" i="2" s="1"/>
  <c r="AQ596" i="2"/>
  <c r="AS596" i="2" s="1"/>
  <c r="AQ532" i="2"/>
  <c r="AS532" i="2" s="1"/>
  <c r="AQ468" i="2"/>
  <c r="AS468" i="2" s="1"/>
  <c r="AN845" i="2"/>
  <c r="AN837" i="2"/>
  <c r="AN789" i="2"/>
  <c r="AN781" i="2"/>
  <c r="AN773" i="2"/>
  <c r="AN757" i="2"/>
  <c r="AN741" i="2"/>
  <c r="AN709" i="2"/>
  <c r="AN693" i="2"/>
  <c r="AN677" i="2"/>
  <c r="AN653" i="2"/>
  <c r="AN645" i="2"/>
  <c r="AF699" i="2"/>
  <c r="AG699" i="2" s="1"/>
  <c r="BQ699" i="2" s="1"/>
  <c r="AF611" i="2"/>
  <c r="AG611" i="2" s="1"/>
  <c r="AN935" i="2"/>
  <c r="AN919" i="2"/>
  <c r="AN871" i="2"/>
  <c r="AN767" i="2"/>
  <c r="AN655" i="2"/>
  <c r="AN615" i="2"/>
  <c r="AN447" i="2"/>
  <c r="AN350" i="2"/>
  <c r="AN423" i="2"/>
  <c r="AN391" i="2"/>
  <c r="AN359" i="2"/>
  <c r="AN279" i="2"/>
  <c r="AN215" i="2"/>
  <c r="AN143" i="2"/>
  <c r="AN71" i="2"/>
  <c r="AN55" i="2"/>
  <c r="AN589" i="2"/>
  <c r="AN581" i="2"/>
  <c r="AN565" i="2"/>
  <c r="AN525" i="2"/>
  <c r="AN517" i="2"/>
  <c r="AN501" i="2"/>
  <c r="AN485" i="2"/>
  <c r="AN469" i="2"/>
  <c r="AN453" i="2"/>
  <c r="AN437" i="2"/>
  <c r="AN421" i="2"/>
  <c r="AN405" i="2"/>
  <c r="AN397" i="2"/>
  <c r="AN389" i="2"/>
  <c r="AN373" i="2"/>
  <c r="AN357" i="2"/>
  <c r="AN341" i="2"/>
  <c r="AN333" i="2"/>
  <c r="AN325" i="2"/>
  <c r="AN293" i="2"/>
  <c r="AN285" i="2"/>
  <c r="AN277" i="2"/>
  <c r="AN269" i="2"/>
  <c r="AN261" i="2"/>
  <c r="AN245" i="2"/>
  <c r="AN213" i="2"/>
  <c r="AN205" i="2"/>
  <c r="AN197" i="2"/>
  <c r="AN181" i="2"/>
  <c r="AN149" i="2"/>
  <c r="AN141" i="2"/>
  <c r="AN133" i="2"/>
  <c r="AN117" i="2"/>
  <c r="AN101" i="2"/>
  <c r="AN93" i="2"/>
  <c r="AN77" i="2"/>
  <c r="AN61" i="2"/>
  <c r="AN45" i="2"/>
  <c r="AN37" i="2"/>
  <c r="AF547" i="2"/>
  <c r="AG547" i="2" s="1"/>
  <c r="AF443" i="2"/>
  <c r="AG443" i="2" s="1"/>
  <c r="BQ443" i="2" s="1"/>
  <c r="AF419" i="2"/>
  <c r="AG419" i="2" s="1"/>
  <c r="BQ419" i="2" s="1"/>
  <c r="AF323" i="2"/>
  <c r="AG323" i="2" s="1"/>
  <c r="AN32" i="2"/>
  <c r="AF317" i="2"/>
  <c r="AG317" i="2" s="1"/>
  <c r="BQ317" i="2" s="1"/>
  <c r="AF259" i="2"/>
  <c r="AG259" i="2" s="1"/>
  <c r="BQ259" i="2" s="1"/>
  <c r="AF219" i="2"/>
  <c r="AG219" i="2" s="1"/>
  <c r="AF187" i="2"/>
  <c r="AG187" i="2" s="1"/>
  <c r="BQ187" i="2" s="1"/>
  <c r="AF878" i="2"/>
  <c r="AG878" i="2" s="1"/>
  <c r="BQ878" i="2" s="1"/>
  <c r="AF790" i="2"/>
  <c r="AG790" i="2" s="1"/>
  <c r="BQ790" i="2" s="1"/>
  <c r="AF462" i="2"/>
  <c r="AG462" i="2" s="1"/>
  <c r="BQ462" i="2" s="1"/>
  <c r="AF511" i="2"/>
  <c r="AG511" i="2" s="1"/>
  <c r="BQ511" i="2" s="1"/>
  <c r="AF391" i="2"/>
  <c r="AG391" i="2" s="1"/>
  <c r="AF383" i="2"/>
  <c r="AG383" i="2" s="1"/>
  <c r="BQ383" i="2" s="1"/>
  <c r="AF295" i="2"/>
  <c r="AG295" i="2" s="1"/>
  <c r="BQ295" i="2" s="1"/>
  <c r="AF199" i="2"/>
  <c r="AG199" i="2" s="1"/>
  <c r="BQ199" i="2" s="1"/>
  <c r="AF183" i="2"/>
  <c r="AG183" i="2" s="1"/>
  <c r="BQ183" i="2" s="1"/>
  <c r="AF167" i="2"/>
  <c r="AG167" i="2" s="1"/>
  <c r="BQ167" i="2" s="1"/>
  <c r="AF151" i="2"/>
  <c r="AG151" i="2" s="1"/>
  <c r="AF135" i="2"/>
  <c r="AG135" i="2" s="1"/>
  <c r="BQ135" i="2" s="1"/>
  <c r="AF601" i="2"/>
  <c r="AG601" i="2" s="1"/>
  <c r="BQ601" i="2" s="1"/>
  <c r="AF696" i="2"/>
  <c r="AG696" i="2" s="1"/>
  <c r="BQ696" i="2" s="1"/>
  <c r="AF528" i="2"/>
  <c r="AG528" i="2" s="1"/>
  <c r="BQ528" i="2" s="1"/>
  <c r="AF377" i="2"/>
  <c r="AG377" i="2" s="1"/>
  <c r="BQ377" i="2" s="1"/>
  <c r="AF57" i="2"/>
  <c r="AG57" i="2" s="1"/>
  <c r="BQ57" i="2" s="1"/>
  <c r="AF408" i="2"/>
  <c r="AG408" i="2" s="1"/>
  <c r="BQ408" i="2" s="1"/>
  <c r="AF296" i="2"/>
  <c r="AG296" i="2" s="1"/>
  <c r="BQ296" i="2" s="1"/>
  <c r="AF152" i="2"/>
  <c r="AG152" i="2" s="1"/>
  <c r="BQ152" i="2" s="1"/>
  <c r="AF64" i="2"/>
  <c r="AG64" i="2" s="1"/>
  <c r="BQ64" i="2" s="1"/>
  <c r="AF764" i="2"/>
  <c r="AG764" i="2" s="1"/>
  <c r="BQ764" i="2" s="1"/>
  <c r="AF692" i="2"/>
  <c r="AG692" i="2" s="1"/>
  <c r="BQ692" i="2" s="1"/>
  <c r="AF628" i="2"/>
  <c r="AG628" i="2" s="1"/>
  <c r="BQ628" i="2" s="1"/>
  <c r="AF620" i="2"/>
  <c r="AG620" i="2" s="1"/>
  <c r="BQ620" i="2" s="1"/>
  <c r="AF556" i="2"/>
  <c r="AG556" i="2" s="1"/>
  <c r="AF548" i="2"/>
  <c r="AG548" i="2" s="1"/>
  <c r="BQ548" i="2" s="1"/>
  <c r="AF492" i="2"/>
  <c r="AG492" i="2" s="1"/>
  <c r="BQ492" i="2" s="1"/>
  <c r="AF428" i="2"/>
  <c r="AG428" i="2" s="1"/>
  <c r="AF412" i="2"/>
  <c r="AG412" i="2" s="1"/>
  <c r="BQ412" i="2" s="1"/>
  <c r="AF356" i="2"/>
  <c r="AG356" i="2" s="1"/>
  <c r="BQ356" i="2" s="1"/>
  <c r="AF340" i="2"/>
  <c r="AG340" i="2" s="1"/>
  <c r="BQ340" i="2" s="1"/>
  <c r="AF308" i="2"/>
  <c r="AG308" i="2" s="1"/>
  <c r="BQ308" i="2" s="1"/>
  <c r="AF300" i="2"/>
  <c r="AG300" i="2" s="1"/>
  <c r="BQ300" i="2" s="1"/>
  <c r="AF260" i="2"/>
  <c r="AG260" i="2" s="1"/>
  <c r="BQ260" i="2" s="1"/>
  <c r="AF244" i="2"/>
  <c r="AG244" i="2" s="1"/>
  <c r="BQ244" i="2" s="1"/>
  <c r="AF236" i="2"/>
  <c r="AG236" i="2" s="1"/>
  <c r="BQ236" i="2" s="1"/>
  <c r="AF228" i="2"/>
  <c r="AG228" i="2" s="1"/>
  <c r="BQ228" i="2" s="1"/>
  <c r="AF180" i="2"/>
  <c r="AG180" i="2" s="1"/>
  <c r="BQ180" i="2" s="1"/>
  <c r="AF172" i="2"/>
  <c r="AG172" i="2" s="1"/>
  <c r="BQ172" i="2" s="1"/>
  <c r="AF164" i="2"/>
  <c r="AG164" i="2" s="1"/>
  <c r="BQ164" i="2" s="1"/>
  <c r="AF398" i="2"/>
  <c r="AG398" i="2" s="1"/>
  <c r="BQ398" i="2" s="1"/>
  <c r="AF390" i="2"/>
  <c r="AG390" i="2" s="1"/>
  <c r="AF358" i="2"/>
  <c r="AG358" i="2" s="1"/>
  <c r="BQ358" i="2" s="1"/>
  <c r="AF270" i="2"/>
  <c r="AG270" i="2" s="1"/>
  <c r="BQ270" i="2" s="1"/>
  <c r="AF206" i="2"/>
  <c r="AG206" i="2" s="1"/>
  <c r="BQ206" i="2" s="1"/>
  <c r="AF174" i="2"/>
  <c r="AG174" i="2" s="1"/>
  <c r="BQ174" i="2" s="1"/>
  <c r="AF134" i="2"/>
  <c r="AG134" i="2" s="1"/>
  <c r="BQ134" i="2" s="1"/>
  <c r="AF706" i="2"/>
  <c r="AG706" i="2" s="1"/>
  <c r="BQ706" i="2" s="1"/>
  <c r="AF642" i="2"/>
  <c r="AG642" i="2" s="1"/>
  <c r="BQ642" i="2" s="1"/>
  <c r="AF578" i="2"/>
  <c r="AG578" i="2" s="1"/>
  <c r="BQ578" i="2" s="1"/>
  <c r="AF386" i="2"/>
  <c r="AG386" i="2" s="1"/>
  <c r="BQ386" i="2" s="1"/>
  <c r="AF116" i="2"/>
  <c r="AG116" i="2" s="1"/>
  <c r="BQ116" i="2" s="1"/>
  <c r="AF108" i="2"/>
  <c r="AG108" i="2" s="1"/>
  <c r="BQ108" i="2" s="1"/>
  <c r="AF52" i="2"/>
  <c r="AG52" i="2" s="1"/>
  <c r="BQ52" i="2" s="1"/>
  <c r="AF44" i="2"/>
  <c r="AG44" i="2" s="1"/>
  <c r="BQ44" i="2" s="1"/>
  <c r="AF36" i="2"/>
  <c r="AG36" i="2" s="1"/>
  <c r="BQ36" i="2" s="1"/>
  <c r="AF146" i="2"/>
  <c r="AG146" i="2" s="1"/>
  <c r="BQ146" i="2" s="1"/>
  <c r="AF66" i="2"/>
  <c r="AG66" i="2" s="1"/>
  <c r="BQ66" i="2" s="1"/>
  <c r="BM713" i="2"/>
  <c r="BM973" i="2"/>
  <c r="BM757" i="2"/>
  <c r="BM218" i="2"/>
  <c r="Y26" i="2"/>
  <c r="BM74" i="2"/>
  <c r="BM822" i="2"/>
  <c r="BM534" i="2"/>
  <c r="BM454" i="2"/>
  <c r="BM206" i="2"/>
  <c r="BM158" i="2"/>
  <c r="BM78" i="2"/>
  <c r="BM62" i="2"/>
  <c r="BM1000" i="2"/>
  <c r="BM984" i="2"/>
  <c r="BM976" i="2"/>
  <c r="BM960" i="2"/>
  <c r="BM952" i="2"/>
  <c r="BM944" i="2"/>
  <c r="BM936" i="2"/>
  <c r="BM928" i="2"/>
  <c r="BM920" i="2"/>
  <c r="BM912" i="2"/>
  <c r="BM896" i="2"/>
  <c r="BM888" i="2"/>
  <c r="BM880" i="2"/>
  <c r="BM872" i="2"/>
  <c r="BM864" i="2"/>
  <c r="BM856" i="2"/>
  <c r="BM848" i="2"/>
  <c r="BM832" i="2"/>
  <c r="BM824" i="2"/>
  <c r="BM816" i="2"/>
  <c r="BM808" i="2"/>
  <c r="BM800" i="2"/>
  <c r="BM792" i="2"/>
  <c r="BM784" i="2"/>
  <c r="BM768" i="2"/>
  <c r="BM760" i="2"/>
  <c r="BM752" i="2"/>
  <c r="BM744" i="2"/>
  <c r="BM736" i="2"/>
  <c r="BM728" i="2"/>
  <c r="BM720" i="2"/>
  <c r="BM704" i="2"/>
  <c r="BM696" i="2"/>
  <c r="BM688" i="2"/>
  <c r="BM680" i="2"/>
  <c r="BM672" i="2"/>
  <c r="BM664" i="2"/>
  <c r="BM656" i="2"/>
  <c r="BM640" i="2"/>
  <c r="BM632" i="2"/>
  <c r="BM624" i="2"/>
  <c r="BM616" i="2"/>
  <c r="BM608" i="2"/>
  <c r="BM600" i="2"/>
  <c r="BM592" i="2"/>
  <c r="BM576" i="2"/>
  <c r="BM568" i="2"/>
  <c r="BM560" i="2"/>
  <c r="BM552" i="2"/>
  <c r="BM544" i="2"/>
  <c r="BM536" i="2"/>
  <c r="BM528" i="2"/>
  <c r="BM512" i="2"/>
  <c r="BM504" i="2"/>
  <c r="BM496" i="2"/>
  <c r="BM488" i="2"/>
  <c r="BM480" i="2"/>
  <c r="BM472" i="2"/>
  <c r="BM464" i="2"/>
  <c r="BM448" i="2"/>
  <c r="BM440" i="2"/>
  <c r="BM432" i="2"/>
  <c r="BM424" i="2"/>
  <c r="BM416" i="2"/>
  <c r="BM408" i="2"/>
  <c r="BM400" i="2"/>
  <c r="BM384" i="2"/>
  <c r="BM376" i="2"/>
  <c r="BM368" i="2"/>
  <c r="BM360" i="2"/>
  <c r="BM352" i="2"/>
  <c r="BM344" i="2"/>
  <c r="BM336" i="2"/>
  <c r="BM320" i="2"/>
  <c r="BM312" i="2"/>
  <c r="BM304" i="2"/>
  <c r="BM296" i="2"/>
  <c r="BM288" i="2"/>
  <c r="BM280" i="2"/>
  <c r="BM272" i="2"/>
  <c r="BM256" i="2"/>
  <c r="BM248" i="2"/>
  <c r="BM240" i="2"/>
  <c r="BM232" i="2"/>
  <c r="BM224" i="2"/>
  <c r="BM216" i="2"/>
  <c r="BM208" i="2"/>
  <c r="BM192" i="2"/>
  <c r="BM184" i="2"/>
  <c r="BM176" i="2"/>
  <c r="BM168" i="2"/>
  <c r="BM160" i="2"/>
  <c r="BM152" i="2"/>
  <c r="BM144" i="2"/>
  <c r="BM136" i="2"/>
  <c r="BM128" i="2"/>
  <c r="BM120" i="2"/>
  <c r="BM112" i="2"/>
  <c r="BM96" i="2"/>
  <c r="BM88" i="2"/>
  <c r="BM80" i="2"/>
  <c r="BM72" i="2"/>
  <c r="BM64" i="2"/>
  <c r="BM56" i="2"/>
  <c r="BM48" i="2"/>
  <c r="BM40" i="2"/>
  <c r="BM32" i="2"/>
  <c r="BM431" i="2"/>
  <c r="BM950" i="2"/>
  <c r="BM862" i="2"/>
  <c r="BM806" i="2"/>
  <c r="BM742" i="2"/>
  <c r="BM694" i="2"/>
  <c r="BM678" i="2"/>
  <c r="BM630" i="2"/>
  <c r="BM582" i="2"/>
  <c r="BM566" i="2"/>
  <c r="BM510" i="2"/>
  <c r="BM382" i="2"/>
  <c r="BM374" i="2"/>
  <c r="BM294" i="2"/>
  <c r="BM278" i="2"/>
  <c r="BM254" i="2"/>
  <c r="BM222" i="2"/>
  <c r="BM182" i="2"/>
  <c r="BM166" i="2"/>
  <c r="BM150" i="2"/>
  <c r="BM134" i="2"/>
  <c r="BM110" i="2"/>
  <c r="BM102" i="2"/>
  <c r="BM94" i="2"/>
  <c r="BM46" i="2"/>
  <c r="AN890" i="2"/>
  <c r="BM461" i="2"/>
  <c r="BM445" i="2"/>
  <c r="BM413" i="2"/>
  <c r="BM293" i="2"/>
  <c r="BM261" i="2"/>
  <c r="BM237" i="2"/>
  <c r="BM213" i="2"/>
  <c r="BM181" i="2"/>
  <c r="BM165" i="2"/>
  <c r="BM141" i="2"/>
  <c r="BM117" i="2"/>
  <c r="BM101" i="2"/>
  <c r="BM93" i="2"/>
  <c r="BM77" i="2"/>
  <c r="BM69" i="2"/>
  <c r="BM45" i="2"/>
  <c r="BM37" i="2"/>
  <c r="AN754" i="2"/>
  <c r="BM909" i="2"/>
  <c r="BM725" i="2"/>
  <c r="BM677" i="2"/>
  <c r="BM629" i="2"/>
  <c r="BM581" i="2"/>
  <c r="BM469" i="2"/>
  <c r="BM397" i="2"/>
  <c r="BM365" i="2"/>
  <c r="BM341" i="2"/>
  <c r="BM995" i="2"/>
  <c r="BM987" i="2"/>
  <c r="BM979" i="2"/>
  <c r="BM971" i="2"/>
  <c r="BM963" i="2"/>
  <c r="BM955" i="2"/>
  <c r="BM947" i="2"/>
  <c r="BM939" i="2"/>
  <c r="BM931" i="2"/>
  <c r="BM923" i="2"/>
  <c r="BM915" i="2"/>
  <c r="BM907" i="2"/>
  <c r="BM899" i="2"/>
  <c r="BM891" i="2"/>
  <c r="BM883" i="2"/>
  <c r="BM875" i="2"/>
  <c r="BM867" i="2"/>
  <c r="BM859" i="2"/>
  <c r="BM851" i="2"/>
  <c r="BM843" i="2"/>
  <c r="BM835" i="2"/>
  <c r="BM827" i="2"/>
  <c r="BM819" i="2"/>
  <c r="BM811" i="2"/>
  <c r="BM803" i="2"/>
  <c r="BM795" i="2"/>
  <c r="BM787" i="2"/>
  <c r="BM779" i="2"/>
  <c r="BM771" i="2"/>
  <c r="BM763" i="2"/>
  <c r="BM755" i="2"/>
  <c r="BM747" i="2"/>
  <c r="BM739" i="2"/>
  <c r="AN514" i="2"/>
  <c r="BM731" i="2"/>
  <c r="BM723" i="2"/>
  <c r="BM715" i="2"/>
  <c r="BM707" i="2"/>
  <c r="BM699" i="2"/>
  <c r="BM691" i="2"/>
  <c r="BM683" i="2"/>
  <c r="BM675" i="2"/>
  <c r="BM667" i="2"/>
  <c r="BM659" i="2"/>
  <c r="BM651" i="2"/>
  <c r="BM643" i="2"/>
  <c r="BM635" i="2"/>
  <c r="BM627" i="2"/>
  <c r="BM619" i="2"/>
  <c r="BM611" i="2"/>
  <c r="BM603" i="2"/>
  <c r="BM595" i="2"/>
  <c r="BM587" i="2"/>
  <c r="BM579" i="2"/>
  <c r="BM571" i="2"/>
  <c r="BM563" i="2"/>
  <c r="BM555" i="2"/>
  <c r="BM547" i="2"/>
  <c r="BM539" i="2"/>
  <c r="BM531" i="2"/>
  <c r="BM523" i="2"/>
  <c r="BM515" i="2"/>
  <c r="BM507" i="2"/>
  <c r="BM499" i="2"/>
  <c r="BM491" i="2"/>
  <c r="BM483" i="2"/>
  <c r="BM475" i="2"/>
  <c r="BM467" i="2"/>
  <c r="BM459" i="2"/>
  <c r="BM451" i="2"/>
  <c r="BM443" i="2"/>
  <c r="BM435" i="2"/>
  <c r="BM427" i="2"/>
  <c r="BM419" i="2"/>
  <c r="BM411" i="2"/>
  <c r="BM403" i="2"/>
  <c r="BM395" i="2"/>
  <c r="BM387" i="2"/>
  <c r="BM379" i="2"/>
  <c r="BM371" i="2"/>
  <c r="BM363" i="2"/>
  <c r="BM355" i="2"/>
  <c r="BM347" i="2"/>
  <c r="BM339" i="2"/>
  <c r="BM331" i="2"/>
  <c r="BM323" i="2"/>
  <c r="BM315" i="2"/>
  <c r="BM307" i="2"/>
  <c r="BM299" i="2"/>
  <c r="BM291" i="2"/>
  <c r="BM283" i="2"/>
  <c r="BM275" i="2"/>
  <c r="BM267" i="2"/>
  <c r="BM259" i="2"/>
  <c r="BM251" i="2"/>
  <c r="BM243" i="2"/>
  <c r="BM235" i="2"/>
  <c r="BM219" i="2"/>
  <c r="BM211" i="2"/>
  <c r="BM203" i="2"/>
  <c r="BM195" i="2"/>
  <c r="BM187" i="2"/>
  <c r="BM179" i="2"/>
  <c r="BM171" i="2"/>
  <c r="BM163" i="2"/>
  <c r="BM155" i="2"/>
  <c r="BM147" i="2"/>
  <c r="BM139" i="2"/>
  <c r="BM131" i="2"/>
  <c r="BM123" i="2"/>
  <c r="BM115" i="2"/>
  <c r="BM107" i="2"/>
  <c r="BM99" i="2"/>
  <c r="BM91" i="2"/>
  <c r="BM83" i="2"/>
  <c r="BM75" i="2"/>
  <c r="BM67" i="2"/>
  <c r="BM59" i="2"/>
  <c r="BM51" i="2"/>
  <c r="BM43" i="2"/>
  <c r="BM35" i="2"/>
  <c r="BM951" i="2"/>
  <c r="BM815" i="2"/>
  <c r="BM743" i="2"/>
  <c r="BM567" i="2"/>
  <c r="BM503" i="2"/>
  <c r="BM463" i="2"/>
  <c r="BM351" i="2"/>
  <c r="BM191" i="2"/>
  <c r="BM119" i="2"/>
  <c r="BM63" i="2"/>
  <c r="AN846" i="2"/>
  <c r="AN750" i="2"/>
  <c r="AN718" i="2"/>
  <c r="AN702" i="2"/>
  <c r="AN686" i="2"/>
  <c r="AN670" i="2"/>
  <c r="AN662" i="2"/>
  <c r="AN654" i="2"/>
  <c r="AN646" i="2"/>
  <c r="AN638" i="2"/>
  <c r="AN630" i="2"/>
  <c r="AN622" i="2"/>
  <c r="AN606" i="2"/>
  <c r="AN598" i="2"/>
  <c r="AN590" i="2"/>
  <c r="AN582" i="2"/>
  <c r="AN574" i="2"/>
  <c r="AN558" i="2"/>
  <c r="AN542" i="2"/>
  <c r="AN534" i="2"/>
  <c r="AN526" i="2"/>
  <c r="AN518" i="2"/>
  <c r="AN510" i="2"/>
  <c r="AN494" i="2"/>
  <c r="AN478" i="2"/>
  <c r="AN470" i="2"/>
  <c r="AN462" i="2"/>
  <c r="AN454" i="2"/>
  <c r="AN446" i="2"/>
  <c r="AN430" i="2"/>
  <c r="AN414" i="2"/>
  <c r="AN406" i="2"/>
  <c r="AN398" i="2"/>
  <c r="AN382" i="2"/>
  <c r="AN366" i="2"/>
  <c r="AN342" i="2"/>
  <c r="AN334" i="2"/>
  <c r="AN318" i="2"/>
  <c r="AN302" i="2"/>
  <c r="AN286" i="2"/>
  <c r="AN278" i="2"/>
  <c r="AN270" i="2"/>
  <c r="AN238" i="2"/>
  <c r="AN230" i="2"/>
  <c r="AN222" i="2"/>
  <c r="AN214" i="2"/>
  <c r="AN206" i="2"/>
  <c r="AN190" i="2"/>
  <c r="AN158" i="2"/>
  <c r="AN150" i="2"/>
  <c r="AN142" i="2"/>
  <c r="AN126" i="2"/>
  <c r="AN94" i="2"/>
  <c r="AN78" i="2"/>
  <c r="AN54" i="2"/>
  <c r="AN38" i="2"/>
  <c r="AN762" i="2"/>
  <c r="AN650" i="2"/>
  <c r="AN626" i="2"/>
  <c r="AN586" i="2"/>
  <c r="AN578" i="2"/>
  <c r="AN562" i="2"/>
  <c r="AN530" i="2"/>
  <c r="AN498" i="2"/>
  <c r="AN482" i="2"/>
  <c r="AN458" i="2"/>
  <c r="AN450" i="2"/>
  <c r="AN434" i="2"/>
  <c r="AN394" i="2"/>
  <c r="AN386" i="2"/>
  <c r="AN378" i="2"/>
  <c r="AN370" i="2"/>
  <c r="AN330" i="2"/>
  <c r="AN322" i="2"/>
  <c r="AN274" i="2"/>
  <c r="AN266" i="2"/>
  <c r="AN258" i="2"/>
  <c r="AN242" i="2"/>
  <c r="AN226" i="2"/>
  <c r="AN194" i="2"/>
  <c r="AN178" i="2"/>
  <c r="AN162" i="2"/>
  <c r="AN138" i="2"/>
  <c r="AN130" i="2"/>
  <c r="AN114" i="2"/>
  <c r="AN714" i="2"/>
  <c r="AF666" i="2"/>
  <c r="AG666" i="2" s="1"/>
  <c r="BQ666" i="2" s="1"/>
  <c r="AF626" i="2"/>
  <c r="AG626" i="2" s="1"/>
  <c r="AN981" i="2"/>
  <c r="AN973" i="2"/>
  <c r="AN965" i="2"/>
  <c r="AN949" i="2"/>
  <c r="AN933" i="2"/>
  <c r="AN909" i="2"/>
  <c r="AN901" i="2"/>
  <c r="AN885" i="2"/>
  <c r="AN869" i="2"/>
  <c r="AN847" i="2"/>
  <c r="AN831" i="2"/>
  <c r="AN719" i="2"/>
  <c r="AN74" i="2"/>
  <c r="AN66" i="2"/>
  <c r="AN58" i="2"/>
  <c r="AF986" i="2"/>
  <c r="AG986" i="2" s="1"/>
  <c r="BQ986" i="2" s="1"/>
  <c r="AF442" i="2"/>
  <c r="AG442" i="2" s="1"/>
  <c r="BQ442" i="2" s="1"/>
  <c r="AF354" i="2"/>
  <c r="AG354" i="2" s="1"/>
  <c r="BQ354" i="2" s="1"/>
  <c r="AF647" i="2"/>
  <c r="AG647" i="2" s="1"/>
  <c r="BQ647" i="2" s="1"/>
  <c r="AF365" i="2"/>
  <c r="AG365" i="2" s="1"/>
  <c r="AN28" i="2"/>
  <c r="BM996" i="2"/>
  <c r="BM988" i="2"/>
  <c r="BM980" i="2"/>
  <c r="BM972" i="2"/>
  <c r="BM964" i="2"/>
  <c r="BM956" i="2"/>
  <c r="BM948" i="2"/>
  <c r="BM940" i="2"/>
  <c r="BM932" i="2"/>
  <c r="BM924" i="2"/>
  <c r="BM916" i="2"/>
  <c r="BM908" i="2"/>
  <c r="BM900" i="2"/>
  <c r="BM892" i="2"/>
  <c r="BM884" i="2"/>
  <c r="BM876" i="2"/>
  <c r="BM868" i="2"/>
  <c r="BM860" i="2"/>
  <c r="BM852" i="2"/>
  <c r="BM844" i="2"/>
  <c r="BM836" i="2"/>
  <c r="BM828" i="2"/>
  <c r="BM820" i="2"/>
  <c r="BM812" i="2"/>
  <c r="BM804" i="2"/>
  <c r="BM796" i="2"/>
  <c r="BM788" i="2"/>
  <c r="BM780" i="2"/>
  <c r="BM772" i="2"/>
  <c r="BM764" i="2"/>
  <c r="BM756" i="2"/>
  <c r="BM748" i="2"/>
  <c r="BM740" i="2"/>
  <c r="BM716" i="2"/>
  <c r="BM708" i="2"/>
  <c r="BM700" i="2"/>
  <c r="BM692" i="2"/>
  <c r="BM684" i="2"/>
  <c r="BM668" i="2"/>
  <c r="BM660" i="2"/>
  <c r="BM652" i="2"/>
  <c r="BM644" i="2"/>
  <c r="BM636" i="2"/>
  <c r="BM628" i="2"/>
  <c r="BM620" i="2"/>
  <c r="BM612" i="2"/>
  <c r="BM604" i="2"/>
  <c r="BM596" i="2"/>
  <c r="BM588" i="2"/>
  <c r="BM580" i="2"/>
  <c r="BM572" i="2"/>
  <c r="BM564" i="2"/>
  <c r="BM556" i="2"/>
  <c r="BM548" i="2"/>
  <c r="BM540" i="2"/>
  <c r="BM532" i="2"/>
  <c r="BM524" i="2"/>
  <c r="BM516" i="2"/>
  <c r="BM508" i="2"/>
  <c r="BM500" i="2"/>
  <c r="BM492" i="2"/>
  <c r="BM484" i="2"/>
  <c r="BM476" i="2"/>
  <c r="BM468" i="2"/>
  <c r="BM460" i="2"/>
  <c r="BM452" i="2"/>
  <c r="BM444" i="2"/>
  <c r="BM436" i="2"/>
  <c r="BM428" i="2"/>
  <c r="BM420" i="2"/>
  <c r="BM412" i="2"/>
  <c r="BM404" i="2"/>
  <c r="BM396" i="2"/>
  <c r="BM388" i="2"/>
  <c r="BM380" i="2"/>
  <c r="BM372" i="2"/>
  <c r="BM364" i="2"/>
  <c r="BM356" i="2"/>
  <c r="BM348" i="2"/>
  <c r="BM340" i="2"/>
  <c r="BM332" i="2"/>
  <c r="BM324" i="2"/>
  <c r="BM316" i="2"/>
  <c r="BM308" i="2"/>
  <c r="BM300" i="2"/>
  <c r="BM292" i="2"/>
  <c r="BM276" i="2"/>
  <c r="BM268" i="2"/>
  <c r="BM260" i="2"/>
  <c r="BM252" i="2"/>
  <c r="BM244" i="2"/>
  <c r="BM236" i="2"/>
  <c r="BM228" i="2"/>
  <c r="BM220" i="2"/>
  <c r="BM212" i="2"/>
  <c r="BM204" i="2"/>
  <c r="BM196" i="2"/>
  <c r="BM188" i="2"/>
  <c r="BM180" i="2"/>
  <c r="BM172" i="2"/>
  <c r="BM164" i="2"/>
  <c r="BM156" i="2"/>
  <c r="BM148" i="2"/>
  <c r="BM140" i="2"/>
  <c r="BM132" i="2"/>
  <c r="BM116" i="2"/>
  <c r="BM108" i="2"/>
  <c r="BM100" i="2"/>
  <c r="BM92" i="2"/>
  <c r="BM84" i="2"/>
  <c r="BM76" i="2"/>
  <c r="BM68" i="2"/>
  <c r="AN993" i="2"/>
  <c r="AN969" i="2"/>
  <c r="AN961" i="2"/>
  <c r="AN921" i="2"/>
  <c r="AN913" i="2"/>
  <c r="AN905" i="2"/>
  <c r="AN897" i="2"/>
  <c r="AN881" i="2"/>
  <c r="BM941" i="2"/>
  <c r="BM773" i="2"/>
  <c r="BM60" i="2"/>
  <c r="BM52" i="2"/>
  <c r="BM44" i="2"/>
  <c r="BM36" i="2"/>
  <c r="BM506" i="2"/>
  <c r="BM378" i="2"/>
  <c r="BM933" i="2"/>
  <c r="BM893" i="2"/>
  <c r="BM877" i="2"/>
  <c r="BM861" i="2"/>
  <c r="BM845" i="2"/>
  <c r="BM829" i="2"/>
  <c r="BM813" i="2"/>
  <c r="BM797" i="2"/>
  <c r="BM789" i="2"/>
  <c r="BM781" i="2"/>
  <c r="BM765" i="2"/>
  <c r="BM749" i="2"/>
  <c r="BM541" i="2"/>
  <c r="BM485" i="2"/>
  <c r="BM477" i="2"/>
  <c r="BM453" i="2"/>
  <c r="BM437" i="2"/>
  <c r="BM421" i="2"/>
  <c r="BM405" i="2"/>
  <c r="BM333" i="2"/>
  <c r="BM325" i="2"/>
  <c r="BM317" i="2"/>
  <c r="BM301" i="2"/>
  <c r="BM277" i="2"/>
  <c r="BM253" i="2"/>
  <c r="BM189" i="2"/>
  <c r="BM173" i="2"/>
  <c r="BM149" i="2"/>
  <c r="BM109" i="2"/>
  <c r="AN873" i="2"/>
  <c r="AN857" i="2"/>
  <c r="AN849" i="2"/>
  <c r="AN833" i="2"/>
  <c r="AN817" i="2"/>
  <c r="AN801" i="2"/>
  <c r="AN793" i="2"/>
  <c r="AN785" i="2"/>
  <c r="AN769" i="2"/>
  <c r="AN753" i="2"/>
  <c r="AN665" i="2"/>
  <c r="BM542" i="2"/>
  <c r="BM533" i="2"/>
  <c r="BM570" i="2"/>
  <c r="BM350" i="2"/>
  <c r="BM478" i="2"/>
  <c r="AN737" i="2"/>
  <c r="AN729" i="2"/>
  <c r="AN721" i="2"/>
  <c r="AN705" i="2"/>
  <c r="AN681" i="2"/>
  <c r="AN657" i="2"/>
  <c r="AN641" i="2"/>
  <c r="AN601" i="2"/>
  <c r="AN593" i="2"/>
  <c r="AN585" i="2"/>
  <c r="AN561" i="2"/>
  <c r="AN537" i="2"/>
  <c r="AN473" i="2"/>
  <c r="BM814" i="2"/>
  <c r="BM798" i="2"/>
  <c r="BM782" i="2"/>
  <c r="BM766" i="2"/>
  <c r="BM750" i="2"/>
  <c r="BM486" i="2"/>
  <c r="BM422" i="2"/>
  <c r="BM334" i="2"/>
  <c r="BM318" i="2"/>
  <c r="BM314" i="2"/>
  <c r="AN982" i="2"/>
  <c r="AN854" i="2"/>
  <c r="BM999" i="2"/>
  <c r="BM983" i="2"/>
  <c r="BM975" i="2"/>
  <c r="BM967" i="2"/>
  <c r="BM959" i="2"/>
  <c r="BM943" i="2"/>
  <c r="BM935" i="2"/>
  <c r="BM927" i="2"/>
  <c r="BM919" i="2"/>
  <c r="BM911" i="2"/>
  <c r="BM895" i="2"/>
  <c r="BM887" i="2"/>
  <c r="BM879" i="2"/>
  <c r="BM871" i="2"/>
  <c r="BM863" i="2"/>
  <c r="BM855" i="2"/>
  <c r="BM847" i="2"/>
  <c r="BM839" i="2"/>
  <c r="BM831" i="2"/>
  <c r="BM823" i="2"/>
  <c r="BM807" i="2"/>
  <c r="BM799" i="2"/>
  <c r="BM791" i="2"/>
  <c r="BM783" i="2"/>
  <c r="BM775" i="2"/>
  <c r="BM767" i="2"/>
  <c r="BM759" i="2"/>
  <c r="BM751" i="2"/>
  <c r="BM735" i="2"/>
  <c r="BM727" i="2"/>
  <c r="BM719" i="2"/>
  <c r="BM711" i="2"/>
  <c r="BM703" i="2"/>
  <c r="BM695" i="2"/>
  <c r="BM687" i="2"/>
  <c r="BM679" i="2"/>
  <c r="BM671" i="2"/>
  <c r="BM663" i="2"/>
  <c r="BM655" i="2"/>
  <c r="BM647" i="2"/>
  <c r="BM639" i="2"/>
  <c r="BM631" i="2"/>
  <c r="BM623" i="2"/>
  <c r="BM615" i="2"/>
  <c r="BM607" i="2"/>
  <c r="BM599" i="2"/>
  <c r="BM591" i="2"/>
  <c r="BM583" i="2"/>
  <c r="BM575" i="2"/>
  <c r="BM559" i="2"/>
  <c r="BM551" i="2"/>
  <c r="BM543" i="2"/>
  <c r="BM535" i="2"/>
  <c r="BM407" i="2"/>
  <c r="BM311" i="2"/>
  <c r="BM247" i="2"/>
  <c r="BM135" i="2"/>
  <c r="BM250" i="2"/>
  <c r="BM442" i="2"/>
  <c r="BM414" i="2"/>
  <c r="AN994" i="2"/>
  <c r="AN970" i="2"/>
  <c r="AN962" i="2"/>
  <c r="AN946" i="2"/>
  <c r="AN906" i="2"/>
  <c r="AN898" i="2"/>
  <c r="AN882" i="2"/>
  <c r="AN513" i="2"/>
  <c r="AN457" i="2"/>
  <c r="AN409" i="2"/>
  <c r="AN337" i="2"/>
  <c r="AN297" i="2"/>
  <c r="AN281" i="2"/>
  <c r="AN217" i="2"/>
  <c r="AN209" i="2"/>
  <c r="AN161" i="2"/>
  <c r="BM286" i="2"/>
  <c r="AN974" i="2"/>
  <c r="AN942" i="2"/>
  <c r="AN894" i="2"/>
  <c r="AN830" i="2"/>
  <c r="AN790" i="2"/>
  <c r="AN782" i="2"/>
  <c r="AN766" i="2"/>
  <c r="AN726" i="2"/>
  <c r="AN997" i="2"/>
  <c r="AN842" i="2"/>
  <c r="AN834" i="2"/>
  <c r="AN818" i="2"/>
  <c r="AN770" i="2"/>
  <c r="AN706" i="2"/>
  <c r="AN642" i="2"/>
  <c r="AN522" i="2"/>
  <c r="AN466" i="2"/>
  <c r="AN388" i="2"/>
  <c r="AN380" i="2"/>
  <c r="AN348" i="2"/>
  <c r="AN332" i="2"/>
  <c r="AN324" i="2"/>
  <c r="AN316" i="2"/>
  <c r="AN308" i="2"/>
  <c r="AN292" i="2"/>
  <c r="AN276" i="2"/>
  <c r="AN268" i="2"/>
  <c r="AN260" i="2"/>
  <c r="AN252" i="2"/>
  <c r="AN244" i="2"/>
  <c r="AN236" i="2"/>
  <c r="AN196" i="2"/>
  <c r="AN180" i="2"/>
  <c r="AN140" i="2"/>
  <c r="AN132" i="2"/>
  <c r="AN116" i="2"/>
  <c r="AN84" i="2"/>
  <c r="AN60" i="2"/>
  <c r="AN44" i="2"/>
  <c r="AN984" i="2"/>
  <c r="AN976" i="2"/>
  <c r="AN960" i="2"/>
  <c r="AN944" i="2"/>
  <c r="AN936" i="2"/>
  <c r="AN920" i="2"/>
  <c r="AN912" i="2"/>
  <c r="AN896" i="2"/>
  <c r="AN880" i="2"/>
  <c r="AN856" i="2"/>
  <c r="AN848" i="2"/>
  <c r="AN832" i="2"/>
  <c r="AN816" i="2"/>
  <c r="AN792" i="2"/>
  <c r="AN784" i="2"/>
  <c r="AN728" i="2"/>
  <c r="AN720" i="2"/>
  <c r="AN704" i="2"/>
  <c r="AN656" i="2"/>
  <c r="AN640" i="2"/>
  <c r="AN624" i="2"/>
  <c r="AN600" i="2"/>
  <c r="AN592" i="2"/>
  <c r="AN576" i="2"/>
  <c r="AN536" i="2"/>
  <c r="AN528" i="2"/>
  <c r="AN512" i="2"/>
  <c r="AN306" i="2"/>
  <c r="AF895" i="2"/>
  <c r="AG895" i="2" s="1"/>
  <c r="AF567" i="2"/>
  <c r="AG567" i="2" s="1"/>
  <c r="AF519" i="2"/>
  <c r="AG519" i="2" s="1"/>
  <c r="AN496" i="2"/>
  <c r="AN472" i="2"/>
  <c r="AN464" i="2"/>
  <c r="AN448" i="2"/>
  <c r="AN432" i="2"/>
  <c r="AN408" i="2"/>
  <c r="AN400" i="2"/>
  <c r="AN344" i="2"/>
  <c r="AN336" i="2"/>
  <c r="AN320" i="2"/>
  <c r="AN272" i="2"/>
  <c r="AN256" i="2"/>
  <c r="AN240" i="2"/>
  <c r="AN216" i="2"/>
  <c r="AN208" i="2"/>
  <c r="AN192" i="2"/>
  <c r="AN152" i="2"/>
  <c r="AN144" i="2"/>
  <c r="AN128" i="2"/>
  <c r="AN112" i="2"/>
  <c r="AN88" i="2"/>
  <c r="AN72" i="2"/>
  <c r="AN64" i="2"/>
  <c r="AN56" i="2"/>
  <c r="AN48" i="2"/>
  <c r="AF767" i="2"/>
  <c r="AG767" i="2" s="1"/>
  <c r="AF687" i="2"/>
  <c r="AG687" i="2" s="1"/>
  <c r="AF639" i="2"/>
  <c r="AG639" i="2" s="1"/>
  <c r="AF583" i="2"/>
  <c r="AG583" i="2" s="1"/>
  <c r="AF575" i="2"/>
  <c r="AG575" i="2" s="1"/>
  <c r="AF551" i="2"/>
  <c r="AG551" i="2" s="1"/>
  <c r="AF447" i="2"/>
  <c r="AG447" i="2" s="1"/>
  <c r="AF407" i="2"/>
  <c r="AG407" i="2" s="1"/>
  <c r="AF375" i="2"/>
  <c r="AG375" i="2" s="1"/>
  <c r="AF279" i="2"/>
  <c r="AG279" i="2" s="1"/>
  <c r="AF215" i="2"/>
  <c r="AG215" i="2" s="1"/>
  <c r="BM527" i="2"/>
  <c r="BM519" i="2"/>
  <c r="BM511" i="2"/>
  <c r="BM495" i="2"/>
  <c r="BM487" i="2"/>
  <c r="BM479" i="2"/>
  <c r="BM471" i="2"/>
  <c r="BM455" i="2"/>
  <c r="BM447" i="2"/>
  <c r="BM439" i="2"/>
  <c r="BM423" i="2"/>
  <c r="BM415" i="2"/>
  <c r="BM399" i="2"/>
  <c r="BM391" i="2"/>
  <c r="BM383" i="2"/>
  <c r="BM375" i="2"/>
  <c r="BM367" i="2"/>
  <c r="BM359" i="2"/>
  <c r="BM343" i="2"/>
  <c r="BM335" i="2"/>
  <c r="BM319" i="2"/>
  <c r="BM303" i="2"/>
  <c r="BM295" i="2"/>
  <c r="BM287" i="2"/>
  <c r="BM279" i="2"/>
  <c r="BM271" i="2"/>
  <c r="BM263" i="2"/>
  <c r="BM255" i="2"/>
  <c r="BM239" i="2"/>
  <c r="BM231" i="2"/>
  <c r="BM223" i="2"/>
  <c r="BM215" i="2"/>
  <c r="BM207" i="2"/>
  <c r="BM199" i="2"/>
  <c r="BM183" i="2"/>
  <c r="BM175" i="2"/>
  <c r="BM167" i="2"/>
  <c r="BM151" i="2"/>
  <c r="BM143" i="2"/>
  <c r="BM127" i="2"/>
  <c r="BM111" i="2"/>
  <c r="BM103" i="2"/>
  <c r="BM95" i="2"/>
  <c r="BM87" i="2"/>
  <c r="BM79" i="2"/>
  <c r="BM71" i="2"/>
  <c r="BM55" i="2"/>
  <c r="BM47" i="2"/>
  <c r="BM39" i="2"/>
  <c r="AN892" i="2"/>
  <c r="AN980" i="2"/>
  <c r="AN948" i="2"/>
  <c r="AN940" i="2"/>
  <c r="AN908" i="2"/>
  <c r="AN900" i="2"/>
  <c r="AN860" i="2"/>
  <c r="AN844" i="2"/>
  <c r="AN828" i="2"/>
  <c r="AN804" i="2"/>
  <c r="AN788" i="2"/>
  <c r="AN780" i="2"/>
  <c r="AN772" i="2"/>
  <c r="AN764" i="2"/>
  <c r="AN756" i="2"/>
  <c r="AN708" i="2"/>
  <c r="AN692" i="2"/>
  <c r="AN684" i="2"/>
  <c r="AN652" i="2"/>
  <c r="AN628" i="2"/>
  <c r="AN604" i="2"/>
  <c r="AN532" i="2"/>
  <c r="AN500" i="2"/>
  <c r="AN548" i="2"/>
  <c r="AN516" i="2"/>
  <c r="AN436" i="2"/>
  <c r="AN396" i="2"/>
  <c r="AQ24" i="2"/>
  <c r="AS24" i="2" s="1"/>
  <c r="BM24" i="2" s="1"/>
  <c r="AQ27" i="2"/>
  <c r="AS27" i="2" s="1"/>
  <c r="BM27" i="2" s="1"/>
  <c r="W27" i="2"/>
  <c r="AQ28" i="2"/>
  <c r="AS28" i="2" s="1"/>
  <c r="BM28" i="2" s="1"/>
  <c r="Y24" i="2"/>
  <c r="AI10" i="2"/>
  <c r="AI24" i="2"/>
  <c r="AQ26" i="2"/>
  <c r="AS26" i="2" s="1"/>
  <c r="BM26" i="2" s="1"/>
  <c r="AM23" i="2"/>
  <c r="Y23" i="2"/>
  <c r="AQ25" i="2"/>
  <c r="AS25" i="2" s="1"/>
  <c r="BM25" i="2" s="1"/>
  <c r="AM26" i="2"/>
  <c r="AI23" i="2"/>
  <c r="AM25" i="2"/>
  <c r="AN25" i="2" s="1"/>
  <c r="Y25" i="2"/>
  <c r="AI26" i="2"/>
  <c r="AM24" i="2"/>
  <c r="W25" i="2"/>
  <c r="W24" i="2"/>
  <c r="W23" i="2"/>
  <c r="E10" i="10"/>
  <c r="C4" i="10" s="1"/>
  <c r="AQ23" i="2"/>
  <c r="AS23" i="2" s="1"/>
  <c r="BM23" i="2" s="1"/>
  <c r="J23" i="10"/>
  <c r="A23" i="10"/>
  <c r="F25" i="10"/>
  <c r="AK6" i="2"/>
  <c r="F33" i="10" s="1"/>
  <c r="AM12" i="2"/>
  <c r="AM11" i="2"/>
  <c r="AM10" i="2"/>
  <c r="AN10" i="2" s="1"/>
  <c r="AM8" i="2"/>
  <c r="AM20" i="2"/>
  <c r="AQ21" i="2"/>
  <c r="AS21" i="2" s="1"/>
  <c r="BM21" i="2" s="1"/>
  <c r="AM19" i="2"/>
  <c r="AQ20" i="2"/>
  <c r="AS20" i="2" s="1"/>
  <c r="BM20" i="2" s="1"/>
  <c r="AM18" i="2"/>
  <c r="AQ13" i="2"/>
  <c r="AS13" i="2" s="1"/>
  <c r="BM13" i="2" s="1"/>
  <c r="AM16" i="2"/>
  <c r="AQ12" i="2"/>
  <c r="AS12" i="2" s="1"/>
  <c r="BM12" i="2" s="1"/>
  <c r="AQ19" i="2"/>
  <c r="AS19" i="2" s="1"/>
  <c r="BM19" i="2" s="1"/>
  <c r="AQ11" i="2"/>
  <c r="AS11" i="2" s="1"/>
  <c r="BM11" i="2" s="1"/>
  <c r="W19" i="2"/>
  <c r="W20" i="2"/>
  <c r="W21" i="2"/>
  <c r="W22" i="2"/>
  <c r="AM17" i="2"/>
  <c r="AM9" i="2"/>
  <c r="AQ18" i="2"/>
  <c r="AS18" i="2" s="1"/>
  <c r="BM18" i="2" s="1"/>
  <c r="AQ10" i="2"/>
  <c r="AS10" i="2" s="1"/>
  <c r="BM10" i="2" s="1"/>
  <c r="AQ17" i="2"/>
  <c r="AS17" i="2" s="1"/>
  <c r="BM17" i="2" s="1"/>
  <c r="AQ9" i="2"/>
  <c r="AS9" i="2" s="1"/>
  <c r="BM9" i="2" s="1"/>
  <c r="AM15" i="2"/>
  <c r="AM7" i="2"/>
  <c r="AQ16" i="2"/>
  <c r="AS16" i="2" s="1"/>
  <c r="BM16" i="2" s="1"/>
  <c r="AQ8" i="2"/>
  <c r="AS8" i="2" s="1"/>
  <c r="BM8" i="2" s="1"/>
  <c r="AM22" i="2"/>
  <c r="AM14" i="2"/>
  <c r="AM6" i="2"/>
  <c r="AQ15" i="2"/>
  <c r="AS15" i="2" s="1"/>
  <c r="BM15" i="2" s="1"/>
  <c r="AQ7" i="2"/>
  <c r="AS7" i="2" s="1"/>
  <c r="BM7" i="2" s="1"/>
  <c r="AM21" i="2"/>
  <c r="AQ22" i="2"/>
  <c r="AS22" i="2" s="1"/>
  <c r="BM22" i="2" s="1"/>
  <c r="AQ14" i="2"/>
  <c r="AS14" i="2" s="1"/>
  <c r="BM14" i="2" s="1"/>
  <c r="AQ6" i="2"/>
  <c r="AS6" i="2" s="1"/>
  <c r="BM6" i="2" s="1"/>
  <c r="F42" i="10" s="1"/>
  <c r="Y7" i="2"/>
  <c r="Y21" i="2"/>
  <c r="Y13" i="2"/>
  <c r="Y20" i="2"/>
  <c r="Y12" i="2"/>
  <c r="Y19" i="2"/>
  <c r="Y11" i="2"/>
  <c r="Y18" i="2"/>
  <c r="Y10" i="2"/>
  <c r="Y17" i="2"/>
  <c r="Y9" i="2"/>
  <c r="Y16" i="2"/>
  <c r="Y8" i="2"/>
  <c r="Y15" i="2"/>
  <c r="Y22" i="2"/>
  <c r="Y14" i="2"/>
  <c r="Y6" i="2"/>
  <c r="J34" i="10"/>
  <c r="J32" i="10"/>
  <c r="W6" i="2"/>
  <c r="F26" i="10" s="1"/>
  <c r="C39" i="10"/>
  <c r="A39" i="10" s="1"/>
  <c r="C40" i="10"/>
  <c r="A40" i="10" s="1"/>
  <c r="AI22" i="2"/>
  <c r="AI21" i="2"/>
  <c r="AI20" i="2"/>
  <c r="O28" i="10"/>
  <c r="AI19" i="2"/>
  <c r="M19" i="10"/>
  <c r="N19" i="10"/>
  <c r="J26" i="10"/>
  <c r="F17" i="10"/>
  <c r="M27" i="10"/>
  <c r="R42" i="10"/>
  <c r="L41" i="10"/>
  <c r="M41" i="10"/>
  <c r="T41" i="10"/>
  <c r="L27" i="10"/>
  <c r="S42" i="10"/>
  <c r="F18" i="10"/>
  <c r="N41" i="10"/>
  <c r="T42" i="10"/>
  <c r="O27" i="10"/>
  <c r="O26" i="10" s="1"/>
  <c r="O41" i="10"/>
  <c r="Q19" i="10"/>
  <c r="Q18" i="10" s="1"/>
  <c r="P41" i="10"/>
  <c r="N42" i="10"/>
  <c r="O19" i="10"/>
  <c r="N27" i="10"/>
  <c r="L42" i="10"/>
  <c r="F15" i="10"/>
  <c r="P19" i="10"/>
  <c r="M42" i="10"/>
  <c r="F16" i="10"/>
  <c r="F20" i="10"/>
  <c r="Q41" i="10"/>
  <c r="Q40" i="10" s="1"/>
  <c r="O42" i="10"/>
  <c r="R41" i="10"/>
  <c r="P42" i="10"/>
  <c r="J24" i="10"/>
  <c r="J25" i="10"/>
  <c r="L19" i="10"/>
  <c r="N28" i="10"/>
  <c r="S41" i="10"/>
  <c r="Q42" i="10"/>
  <c r="A18" i="10"/>
  <c r="AT1" i="2"/>
  <c r="AU1" i="2" s="1"/>
  <c r="AV1" i="2" s="1"/>
  <c r="AW1" i="2" s="1"/>
  <c r="AX1" i="2" s="1"/>
  <c r="AY1" i="2" s="1"/>
  <c r="AZ1" i="2" s="1"/>
  <c r="BA1" i="2" s="1"/>
  <c r="BB1" i="2" s="1"/>
  <c r="BC1" i="2" s="1"/>
  <c r="BD1" i="2" s="1"/>
  <c r="BE1" i="2" s="1"/>
  <c r="BF1" i="2" s="1"/>
  <c r="BG1" i="2" s="1"/>
  <c r="BH1" i="2" s="1"/>
  <c r="BI1" i="2" s="1"/>
  <c r="BJ1" i="2" s="1"/>
  <c r="BK1" i="2" s="1"/>
  <c r="BL1" i="2" s="1"/>
  <c r="BM1" i="2" s="1"/>
  <c r="BN1" i="2" s="1"/>
  <c r="BO1" i="2" s="1"/>
  <c r="AI15" i="2"/>
  <c r="AI7" i="2"/>
  <c r="Q13" i="2"/>
  <c r="Q12" i="2"/>
  <c r="AA18" i="2"/>
  <c r="Q11" i="2"/>
  <c r="S14" i="2"/>
  <c r="S6" i="2"/>
  <c r="F24" i="10" s="1"/>
  <c r="AI17" i="2"/>
  <c r="AI9" i="2"/>
  <c r="AA10" i="2"/>
  <c r="Q18" i="2"/>
  <c r="AA17" i="2"/>
  <c r="AA9" i="2"/>
  <c r="S13" i="2"/>
  <c r="Q10" i="2"/>
  <c r="AI16" i="2"/>
  <c r="AI8" i="2"/>
  <c r="AA16" i="2"/>
  <c r="Q9" i="2"/>
  <c r="Q16" i="2"/>
  <c r="AA15" i="2"/>
  <c r="AA7" i="2"/>
  <c r="S11" i="2"/>
  <c r="Q8" i="2"/>
  <c r="AI14" i="2"/>
  <c r="AA8" i="2"/>
  <c r="S12" i="2"/>
  <c r="Q15" i="2"/>
  <c r="AA14" i="2"/>
  <c r="AA6" i="2"/>
  <c r="S18" i="2"/>
  <c r="S10" i="2"/>
  <c r="Q7" i="2"/>
  <c r="AI13" i="2"/>
  <c r="AN13" i="2" s="1"/>
  <c r="Q14" i="2"/>
  <c r="AA13" i="2"/>
  <c r="S17" i="2"/>
  <c r="S9" i="2"/>
  <c r="F23" i="10"/>
  <c r="AI12" i="2"/>
  <c r="AA12" i="2"/>
  <c r="S16" i="2"/>
  <c r="S8" i="2"/>
  <c r="AI11" i="2"/>
  <c r="AA11" i="2"/>
  <c r="S15" i="2"/>
  <c r="AI18" i="2"/>
  <c r="AF510" i="2" l="1"/>
  <c r="AG510" i="2" s="1"/>
  <c r="BQ510" i="2" s="1"/>
  <c r="AF991" i="2"/>
  <c r="AG991" i="2" s="1"/>
  <c r="AF927" i="2"/>
  <c r="AG927" i="2" s="1"/>
  <c r="AF863" i="2"/>
  <c r="AG863" i="2" s="1"/>
  <c r="BQ863" i="2" s="1"/>
  <c r="AF799" i="2"/>
  <c r="AG799" i="2" s="1"/>
  <c r="BQ799" i="2" s="1"/>
  <c r="AF735" i="2"/>
  <c r="AG735" i="2" s="1"/>
  <c r="BQ735" i="2" s="1"/>
  <c r="AF571" i="2"/>
  <c r="AG571" i="2" s="1"/>
  <c r="BQ571" i="2" s="1"/>
  <c r="AF453" i="2"/>
  <c r="AG453" i="2" s="1"/>
  <c r="BQ453" i="2" s="1"/>
  <c r="AF671" i="2"/>
  <c r="AG671" i="2" s="1"/>
  <c r="AF607" i="2"/>
  <c r="AG607" i="2" s="1"/>
  <c r="AF652" i="2"/>
  <c r="AG652" i="2" s="1"/>
  <c r="BQ652" i="2" s="1"/>
  <c r="AF588" i="2"/>
  <c r="AG588" i="2" s="1"/>
  <c r="BQ588" i="2" s="1"/>
  <c r="AF697" i="2"/>
  <c r="AG697" i="2" s="1"/>
  <c r="BQ697" i="2" s="1"/>
  <c r="AF713" i="2"/>
  <c r="AG713" i="2" s="1"/>
  <c r="BQ713" i="2" s="1"/>
  <c r="AF681" i="2"/>
  <c r="AG681" i="2" s="1"/>
  <c r="BQ681" i="2" s="1"/>
  <c r="AF921" i="2"/>
  <c r="AG921" i="2" s="1"/>
  <c r="BQ921" i="2" s="1"/>
  <c r="AF959" i="2"/>
  <c r="AG959" i="2" s="1"/>
  <c r="AF703" i="2"/>
  <c r="AG703" i="2" s="1"/>
  <c r="BQ703" i="2" s="1"/>
  <c r="AF684" i="2"/>
  <c r="AG684" i="2" s="1"/>
  <c r="BQ684" i="2" s="1"/>
  <c r="AF549" i="2"/>
  <c r="AG549" i="2" s="1"/>
  <c r="BQ549" i="2" s="1"/>
  <c r="AF631" i="2"/>
  <c r="AG631" i="2" s="1"/>
  <c r="AF612" i="2"/>
  <c r="AG612" i="2" s="1"/>
  <c r="BQ612" i="2" s="1"/>
  <c r="AF439" i="2"/>
  <c r="AG439" i="2" s="1"/>
  <c r="AF301" i="2"/>
  <c r="AG301" i="2" s="1"/>
  <c r="BQ301" i="2" s="1"/>
  <c r="AF902" i="2"/>
  <c r="AG902" i="2" s="1"/>
  <c r="BQ902" i="2" s="1"/>
  <c r="AF725" i="2"/>
  <c r="AG725" i="2" s="1"/>
  <c r="AF838" i="2"/>
  <c r="AG838" i="2" s="1"/>
  <c r="BQ838" i="2" s="1"/>
  <c r="AF543" i="2"/>
  <c r="AG543" i="2" s="1"/>
  <c r="AF332" i="2"/>
  <c r="AG332" i="2" s="1"/>
  <c r="BQ332" i="2" s="1"/>
  <c r="AF76" i="2"/>
  <c r="AG76" i="2" s="1"/>
  <c r="BQ76" i="2" s="1"/>
  <c r="AF917" i="2"/>
  <c r="AG917" i="2" s="1"/>
  <c r="AF905" i="2"/>
  <c r="AG905" i="2" s="1"/>
  <c r="BQ905" i="2" s="1"/>
  <c r="AF690" i="2"/>
  <c r="AG690" i="2" s="1"/>
  <c r="BQ690" i="2" s="1"/>
  <c r="AF774" i="2"/>
  <c r="AG774" i="2" s="1"/>
  <c r="BQ774" i="2" s="1"/>
  <c r="AF26" i="2"/>
  <c r="AG26" i="2" s="1"/>
  <c r="AF470" i="2"/>
  <c r="AG470" i="2" s="1"/>
  <c r="BQ470" i="2" s="1"/>
  <c r="AF449" i="2"/>
  <c r="AG449" i="2" s="1"/>
  <c r="BQ449" i="2" s="1"/>
  <c r="AF729" i="2"/>
  <c r="AG729" i="2" s="1"/>
  <c r="BQ729" i="2" s="1"/>
  <c r="AF161" i="2"/>
  <c r="AG161" i="2" s="1"/>
  <c r="BQ161" i="2" s="1"/>
  <c r="AF946" i="2"/>
  <c r="AG946" i="2" s="1"/>
  <c r="BQ946" i="2" s="1"/>
  <c r="AF882" i="2"/>
  <c r="AG882" i="2" s="1"/>
  <c r="BQ882" i="2" s="1"/>
  <c r="AF818" i="2"/>
  <c r="AG818" i="2" s="1"/>
  <c r="BQ818" i="2" s="1"/>
  <c r="AF754" i="2"/>
  <c r="AG754" i="2" s="1"/>
  <c r="BQ754" i="2" s="1"/>
  <c r="AF597" i="2"/>
  <c r="AG597" i="2" s="1"/>
  <c r="BQ597" i="2" s="1"/>
  <c r="AF426" i="2"/>
  <c r="AG426" i="2" s="1"/>
  <c r="BQ426" i="2" s="1"/>
  <c r="AF256" i="2"/>
  <c r="AG256" i="2" s="1"/>
  <c r="BQ256" i="2" s="1"/>
  <c r="AF414" i="2"/>
  <c r="AG414" i="2" s="1"/>
  <c r="BQ414" i="2" s="1"/>
  <c r="AF243" i="2"/>
  <c r="AG243" i="2" s="1"/>
  <c r="BQ243" i="2" s="1"/>
  <c r="AF509" i="2"/>
  <c r="AG509" i="2" s="1"/>
  <c r="BQ509" i="2" s="1"/>
  <c r="AF830" i="2"/>
  <c r="AG830" i="2" s="1"/>
  <c r="BQ830" i="2" s="1"/>
  <c r="AF216" i="2"/>
  <c r="AG216" i="2" s="1"/>
  <c r="BQ216" i="2" s="1"/>
  <c r="AF324" i="2"/>
  <c r="AG324" i="2" s="1"/>
  <c r="BQ324" i="2" s="1"/>
  <c r="AF68" i="2"/>
  <c r="AG68" i="2" s="1"/>
  <c r="BQ68" i="2" s="1"/>
  <c r="AF897" i="2"/>
  <c r="AG897" i="2" s="1"/>
  <c r="BQ897" i="2" s="1"/>
  <c r="AF881" i="2"/>
  <c r="AG881" i="2" s="1"/>
  <c r="BQ881" i="2" s="1"/>
  <c r="AF808" i="2"/>
  <c r="AG808" i="2" s="1"/>
  <c r="BQ808" i="2" s="1"/>
  <c r="AF744" i="2"/>
  <c r="AG744" i="2" s="1"/>
  <c r="BQ744" i="2" s="1"/>
  <c r="AF413" i="2"/>
  <c r="AG413" i="2" s="1"/>
  <c r="BQ413" i="2" s="1"/>
  <c r="AF379" i="2"/>
  <c r="AG379" i="2" s="1"/>
  <c r="AF661" i="2"/>
  <c r="AG661" i="2" s="1"/>
  <c r="BQ661" i="2" s="1"/>
  <c r="AF563" i="2"/>
  <c r="AG563" i="2" s="1"/>
  <c r="AF710" i="2"/>
  <c r="AG710" i="2" s="1"/>
  <c r="BQ710" i="2" s="1"/>
  <c r="AF539" i="2"/>
  <c r="AG539" i="2" s="1"/>
  <c r="AF873" i="2"/>
  <c r="AG873" i="2" s="1"/>
  <c r="BQ873" i="2" s="1"/>
  <c r="AF804" i="2"/>
  <c r="AG804" i="2" s="1"/>
  <c r="BQ804" i="2" s="1"/>
  <c r="AF392" i="2"/>
  <c r="AG392" i="2" s="1"/>
  <c r="BQ392" i="2" s="1"/>
  <c r="AF306" i="2"/>
  <c r="AG306" i="2" s="1"/>
  <c r="BQ306" i="2" s="1"/>
  <c r="AF136" i="2"/>
  <c r="AG136" i="2" s="1"/>
  <c r="BQ136" i="2" s="1"/>
  <c r="AF50" i="2"/>
  <c r="AG50" i="2" s="1"/>
  <c r="BQ50" i="2" s="1"/>
  <c r="AF255" i="2"/>
  <c r="AG255" i="2" s="1"/>
  <c r="AF118" i="2"/>
  <c r="AG118" i="2" s="1"/>
  <c r="BQ118" i="2" s="1"/>
  <c r="AF683" i="2"/>
  <c r="AG683" i="2" s="1"/>
  <c r="BQ683" i="2" s="1"/>
  <c r="AF996" i="2"/>
  <c r="AG996" i="2" s="1"/>
  <c r="BQ996" i="2" s="1"/>
  <c r="AF640" i="2"/>
  <c r="AG640" i="2" s="1"/>
  <c r="BQ640" i="2" s="1"/>
  <c r="AF115" i="2"/>
  <c r="AG115" i="2" s="1"/>
  <c r="BQ115" i="2" s="1"/>
  <c r="AF518" i="2"/>
  <c r="AG518" i="2" s="1"/>
  <c r="BQ518" i="2" s="1"/>
  <c r="AF314" i="2"/>
  <c r="AG314" i="2" s="1"/>
  <c r="BQ314" i="2" s="1"/>
  <c r="AF144" i="2"/>
  <c r="AG144" i="2" s="1"/>
  <c r="BQ144" i="2" s="1"/>
  <c r="AF58" i="2"/>
  <c r="AG58" i="2" s="1"/>
  <c r="BQ58" i="2" s="1"/>
  <c r="AF756" i="2"/>
  <c r="AG756" i="2" s="1"/>
  <c r="BQ756" i="2" s="1"/>
  <c r="AF503" i="2"/>
  <c r="AG503" i="2" s="1"/>
  <c r="BQ503" i="2" s="1"/>
  <c r="AF247" i="2"/>
  <c r="AG247" i="2" s="1"/>
  <c r="BQ247" i="2" s="1"/>
  <c r="AF484" i="2"/>
  <c r="AG484" i="2" s="1"/>
  <c r="BQ484" i="2" s="1"/>
  <c r="AF420" i="2"/>
  <c r="AG420" i="2" s="1"/>
  <c r="BQ420" i="2" s="1"/>
  <c r="AF1000" i="2"/>
  <c r="AG1000" i="2" s="1"/>
  <c r="BQ1000" i="2" s="1"/>
  <c r="AF619" i="2"/>
  <c r="AG619" i="2" s="1"/>
  <c r="AF913" i="2"/>
  <c r="AG913" i="2" s="1"/>
  <c r="BQ913" i="2" s="1"/>
  <c r="AF811" i="2"/>
  <c r="AG811" i="2" s="1"/>
  <c r="BQ811" i="2" s="1"/>
  <c r="AF889" i="2"/>
  <c r="AG889" i="2" s="1"/>
  <c r="BQ889" i="2" s="1"/>
  <c r="AF747" i="2"/>
  <c r="AG747" i="2" s="1"/>
  <c r="BQ747" i="2" s="1"/>
  <c r="AF362" i="2"/>
  <c r="AG362" i="2" s="1"/>
  <c r="BQ362" i="2" s="1"/>
  <c r="AF106" i="2"/>
  <c r="AG106" i="2" s="1"/>
  <c r="BQ106" i="2" s="1"/>
  <c r="AF616" i="2"/>
  <c r="AG616" i="2" s="1"/>
  <c r="BQ616" i="2" s="1"/>
  <c r="AF582" i="2"/>
  <c r="AG582" i="2" s="1"/>
  <c r="BQ582" i="2" s="1"/>
  <c r="AF740" i="2"/>
  <c r="AG740" i="2" s="1"/>
  <c r="BQ740" i="2" s="1"/>
  <c r="AF532" i="2"/>
  <c r="AG532" i="2" s="1"/>
  <c r="BQ532" i="2" s="1"/>
  <c r="AF468" i="2"/>
  <c r="AG468" i="2" s="1"/>
  <c r="BQ468" i="2" s="1"/>
  <c r="AF404" i="2"/>
  <c r="AG404" i="2" s="1"/>
  <c r="BQ404" i="2" s="1"/>
  <c r="AF84" i="2"/>
  <c r="AG84" i="2" s="1"/>
  <c r="BQ84" i="2" s="1"/>
  <c r="AF680" i="2"/>
  <c r="AG680" i="2" s="1"/>
  <c r="BQ680" i="2" s="1"/>
  <c r="AF951" i="2"/>
  <c r="AG951" i="2" s="1"/>
  <c r="AF887" i="2"/>
  <c r="AG887" i="2" s="1"/>
  <c r="AF823" i="2"/>
  <c r="AG823" i="2" s="1"/>
  <c r="AF759" i="2"/>
  <c r="AG759" i="2" s="1"/>
  <c r="BQ759" i="2" s="1"/>
  <c r="AF676" i="2"/>
  <c r="AG676" i="2" s="1"/>
  <c r="BQ676" i="2" s="1"/>
  <c r="AN16" i="2"/>
  <c r="F34" i="10"/>
  <c r="I34" i="10" s="1"/>
  <c r="K34" i="10" s="1"/>
  <c r="AF656" i="2"/>
  <c r="AG656" i="2" s="1"/>
  <c r="BQ656" i="2" s="1"/>
  <c r="AF685" i="2"/>
  <c r="AG685" i="2" s="1"/>
  <c r="BQ685" i="2" s="1"/>
  <c r="AN23" i="2"/>
  <c r="AF695" i="2"/>
  <c r="AG695" i="2" s="1"/>
  <c r="BQ695" i="2" s="1"/>
  <c r="AF622" i="2"/>
  <c r="AG622" i="2" s="1"/>
  <c r="BQ622" i="2" s="1"/>
  <c r="AF780" i="2"/>
  <c r="AG780" i="2" s="1"/>
  <c r="BQ780" i="2" s="1"/>
  <c r="AF716" i="2"/>
  <c r="AG716" i="2" s="1"/>
  <c r="BQ716" i="2" s="1"/>
  <c r="AF572" i="2"/>
  <c r="AG572" i="2" s="1"/>
  <c r="AO572" i="2" s="1"/>
  <c r="BN572" i="2" s="1"/>
  <c r="AF508" i="2"/>
  <c r="AG508" i="2" s="1"/>
  <c r="AF444" i="2"/>
  <c r="AG444" i="2" s="1"/>
  <c r="BQ444" i="2" s="1"/>
  <c r="AF380" i="2"/>
  <c r="AG380" i="2" s="1"/>
  <c r="BQ380" i="2" s="1"/>
  <c r="AF252" i="2"/>
  <c r="AG252" i="2" s="1"/>
  <c r="BQ252" i="2" s="1"/>
  <c r="AF500" i="2"/>
  <c r="AG500" i="2" s="1"/>
  <c r="BQ500" i="2" s="1"/>
  <c r="AF814" i="2"/>
  <c r="AG814" i="2" s="1"/>
  <c r="BQ814" i="2" s="1"/>
  <c r="AF750" i="2"/>
  <c r="AG750" i="2" s="1"/>
  <c r="BQ750" i="2" s="1"/>
  <c r="AF592" i="2"/>
  <c r="AG592" i="2" s="1"/>
  <c r="BQ592" i="2" s="1"/>
  <c r="AF908" i="2"/>
  <c r="AG908" i="2" s="1"/>
  <c r="BQ908" i="2" s="1"/>
  <c r="AF848" i="2"/>
  <c r="AG848" i="2" s="1"/>
  <c r="BQ848" i="2" s="1"/>
  <c r="AF829" i="2"/>
  <c r="AG829" i="2" s="1"/>
  <c r="AF659" i="2"/>
  <c r="AG659" i="2" s="1"/>
  <c r="AO659" i="2" s="1"/>
  <c r="BN659" i="2" s="1"/>
  <c r="AF912" i="2"/>
  <c r="AG912" i="2" s="1"/>
  <c r="BQ912" i="2" s="1"/>
  <c r="AF888" i="2"/>
  <c r="AG888" i="2" s="1"/>
  <c r="BQ888" i="2" s="1"/>
  <c r="AF361" i="2"/>
  <c r="AG361" i="2" s="1"/>
  <c r="BQ361" i="2" s="1"/>
  <c r="AF337" i="2"/>
  <c r="AG337" i="2" s="1"/>
  <c r="BQ337" i="2" s="1"/>
  <c r="AF81" i="2"/>
  <c r="AG81" i="2" s="1"/>
  <c r="BQ81" i="2" s="1"/>
  <c r="AF560" i="2"/>
  <c r="AG560" i="2" s="1"/>
  <c r="BQ560" i="2" s="1"/>
  <c r="AF540" i="2"/>
  <c r="AG540" i="2" s="1"/>
  <c r="AF765" i="2"/>
  <c r="AG765" i="2" s="1"/>
  <c r="BQ765" i="2" s="1"/>
  <c r="AF915" i="2"/>
  <c r="AG915" i="2" s="1"/>
  <c r="BQ915" i="2" s="1"/>
  <c r="AF701" i="2"/>
  <c r="AG701" i="2" s="1"/>
  <c r="BQ701" i="2" s="1"/>
  <c r="AF530" i="2"/>
  <c r="AG530" i="2" s="1"/>
  <c r="BQ530" i="2" s="1"/>
  <c r="AF445" i="2"/>
  <c r="AG445" i="2" s="1"/>
  <c r="BQ445" i="2" s="1"/>
  <c r="AF274" i="2"/>
  <c r="AG274" i="2" s="1"/>
  <c r="BQ274" i="2" s="1"/>
  <c r="AF104" i="2"/>
  <c r="AG104" i="2" s="1"/>
  <c r="BQ104" i="2" s="1"/>
  <c r="AF782" i="2"/>
  <c r="AG782" i="2" s="1"/>
  <c r="BQ782" i="2" s="1"/>
  <c r="AF718" i="2"/>
  <c r="AG718" i="2" s="1"/>
  <c r="BQ718" i="2" s="1"/>
  <c r="AF483" i="2"/>
  <c r="AG483" i="2" s="1"/>
  <c r="AO483" i="2" s="1"/>
  <c r="BN483" i="2" s="1"/>
  <c r="BO483" i="2" s="1"/>
  <c r="BP483" i="2" s="1"/>
  <c r="AF493" i="2"/>
  <c r="AG493" i="2" s="1"/>
  <c r="BQ493" i="2" s="1"/>
  <c r="AF722" i="2"/>
  <c r="AG722" i="2" s="1"/>
  <c r="BQ722" i="2" s="1"/>
  <c r="AO451" i="2"/>
  <c r="BN451" i="2" s="1"/>
  <c r="BO451" i="2" s="1"/>
  <c r="BP451" i="2" s="1"/>
  <c r="BS451" i="2" s="1"/>
  <c r="BT451" i="2" s="1"/>
  <c r="BZ451" i="2" s="1"/>
  <c r="AF969" i="2"/>
  <c r="AG969" i="2" s="1"/>
  <c r="BQ969" i="2" s="1"/>
  <c r="AF74" i="2"/>
  <c r="AG74" i="2" s="1"/>
  <c r="BQ74" i="2" s="1"/>
  <c r="AF665" i="2"/>
  <c r="AG665" i="2" s="1"/>
  <c r="BQ665" i="2" s="1"/>
  <c r="AF554" i="2"/>
  <c r="AG554" i="2" s="1"/>
  <c r="AF862" i="2"/>
  <c r="AG862" i="2" s="1"/>
  <c r="BQ862" i="2" s="1"/>
  <c r="AF798" i="2"/>
  <c r="AG798" i="2" s="1"/>
  <c r="BQ798" i="2" s="1"/>
  <c r="AF734" i="2"/>
  <c r="AG734" i="2" s="1"/>
  <c r="BQ734" i="2" s="1"/>
  <c r="AF832" i="2"/>
  <c r="AG832" i="2" s="1"/>
  <c r="BQ832" i="2" s="1"/>
  <c r="AF768" i="2"/>
  <c r="AG768" i="2" s="1"/>
  <c r="BQ768" i="2" s="1"/>
  <c r="AF977" i="2"/>
  <c r="AG977" i="2" s="1"/>
  <c r="BQ977" i="2" s="1"/>
  <c r="AF953" i="2"/>
  <c r="AG953" i="2" s="1"/>
  <c r="BQ953" i="2" s="1"/>
  <c r="AF585" i="2"/>
  <c r="AG585" i="2" s="1"/>
  <c r="BQ585" i="2" s="1"/>
  <c r="AF816" i="2"/>
  <c r="AG816" i="2" s="1"/>
  <c r="BQ816" i="2" s="1"/>
  <c r="AF752" i="2"/>
  <c r="AG752" i="2" s="1"/>
  <c r="BQ752" i="2" s="1"/>
  <c r="AF945" i="2"/>
  <c r="AG945" i="2" s="1"/>
  <c r="BQ945" i="2" s="1"/>
  <c r="AF831" i="2"/>
  <c r="AG831" i="2" s="1"/>
  <c r="BQ831" i="2" s="1"/>
  <c r="AF364" i="2"/>
  <c r="AG364" i="2" s="1"/>
  <c r="BQ364" i="2" s="1"/>
  <c r="AF688" i="2"/>
  <c r="AG688" i="2" s="1"/>
  <c r="BQ688" i="2" s="1"/>
  <c r="AF711" i="2"/>
  <c r="AG711" i="2" s="1"/>
  <c r="BQ711" i="2" s="1"/>
  <c r="AF330" i="2"/>
  <c r="AG330" i="2" s="1"/>
  <c r="BQ330" i="2" s="1"/>
  <c r="AF245" i="2"/>
  <c r="AG245" i="2" s="1"/>
  <c r="BQ245" i="2" s="1"/>
  <c r="AF160" i="2"/>
  <c r="AG160" i="2" s="1"/>
  <c r="BQ160" i="2" s="1"/>
  <c r="AF320" i="2"/>
  <c r="AG320" i="2" s="1"/>
  <c r="BQ320" i="2" s="1"/>
  <c r="AF775" i="2"/>
  <c r="AG775" i="2" s="1"/>
  <c r="BQ775" i="2" s="1"/>
  <c r="AF677" i="2"/>
  <c r="AG677" i="2" s="1"/>
  <c r="BQ677" i="2" s="1"/>
  <c r="AF422" i="2"/>
  <c r="AG422" i="2" s="1"/>
  <c r="BQ422" i="2" s="1"/>
  <c r="AF854" i="2"/>
  <c r="AG854" i="2" s="1"/>
  <c r="BQ854" i="2" s="1"/>
  <c r="AF533" i="2"/>
  <c r="AG533" i="2" s="1"/>
  <c r="BQ533" i="2" s="1"/>
  <c r="AF277" i="2"/>
  <c r="AG277" i="2" s="1"/>
  <c r="BQ277" i="2" s="1"/>
  <c r="AF276" i="2"/>
  <c r="AG276" i="2" s="1"/>
  <c r="BQ276" i="2" s="1"/>
  <c r="AO50" i="2"/>
  <c r="AO344" i="2"/>
  <c r="BN344" i="2" s="1"/>
  <c r="BO344" i="2" s="1"/>
  <c r="BP344" i="2" s="1"/>
  <c r="BS344" i="2" s="1"/>
  <c r="BT344" i="2" s="1"/>
  <c r="BZ344" i="2" s="1"/>
  <c r="AO942" i="2"/>
  <c r="BN942" i="2" s="1"/>
  <c r="BO942" i="2" s="1"/>
  <c r="BP942" i="2" s="1"/>
  <c r="BS942" i="2" s="1"/>
  <c r="BT942" i="2" s="1"/>
  <c r="BZ942" i="2" s="1"/>
  <c r="AF936" i="2"/>
  <c r="AG936" i="2" s="1"/>
  <c r="BQ936" i="2" s="1"/>
  <c r="AF825" i="2"/>
  <c r="AG825" i="2" s="1"/>
  <c r="BQ825" i="2" s="1"/>
  <c r="AF792" i="2"/>
  <c r="AG792" i="2" s="1"/>
  <c r="BQ792" i="2" s="1"/>
  <c r="AF600" i="2"/>
  <c r="AG600" i="2" s="1"/>
  <c r="BQ600" i="2" s="1"/>
  <c r="AF615" i="2"/>
  <c r="AG615" i="2" s="1"/>
  <c r="AO615" i="2" s="1"/>
  <c r="BN615" i="2" s="1"/>
  <c r="AF724" i="2"/>
  <c r="AG724" i="2" s="1"/>
  <c r="BQ724" i="2" s="1"/>
  <c r="AF660" i="2"/>
  <c r="AG660" i="2" s="1"/>
  <c r="BQ660" i="2" s="1"/>
  <c r="AF596" i="2"/>
  <c r="AG596" i="2" s="1"/>
  <c r="BQ596" i="2" s="1"/>
  <c r="AF469" i="2"/>
  <c r="AG469" i="2" s="1"/>
  <c r="BQ469" i="2" s="1"/>
  <c r="AF667" i="2"/>
  <c r="AG667" i="2" s="1"/>
  <c r="BQ667" i="2" s="1"/>
  <c r="AF994" i="2"/>
  <c r="AG994" i="2" s="1"/>
  <c r="BQ994" i="2" s="1"/>
  <c r="AF674" i="2"/>
  <c r="AG674" i="2" s="1"/>
  <c r="BQ674" i="2" s="1"/>
  <c r="AF610" i="2"/>
  <c r="AG610" i="2" s="1"/>
  <c r="BQ610" i="2" s="1"/>
  <c r="AF319" i="2"/>
  <c r="AG319" i="2" s="1"/>
  <c r="AF491" i="2"/>
  <c r="AG491" i="2" s="1"/>
  <c r="BQ491" i="2" s="1"/>
  <c r="AF474" i="2"/>
  <c r="AG474" i="2" s="1"/>
  <c r="BQ474" i="2" s="1"/>
  <c r="AF410" i="2"/>
  <c r="AG410" i="2" s="1"/>
  <c r="BQ410" i="2" s="1"/>
  <c r="AF263" i="2"/>
  <c r="AG263" i="2" s="1"/>
  <c r="BQ263" i="2" s="1"/>
  <c r="AF92" i="2"/>
  <c r="AG92" i="2" s="1"/>
  <c r="BQ92" i="2" s="1"/>
  <c r="AF561" i="2"/>
  <c r="AG561" i="2" s="1"/>
  <c r="BQ561" i="2" s="1"/>
  <c r="AF433" i="2"/>
  <c r="AG433" i="2" s="1"/>
  <c r="BQ433" i="2" s="1"/>
  <c r="AF504" i="2"/>
  <c r="AG504" i="2" s="1"/>
  <c r="BQ504" i="2" s="1"/>
  <c r="AF303" i="2"/>
  <c r="AG303" i="2" s="1"/>
  <c r="BQ303" i="2" s="1"/>
  <c r="AF487" i="2"/>
  <c r="AG487" i="2" s="1"/>
  <c r="BQ487" i="2" s="1"/>
  <c r="AF359" i="2"/>
  <c r="AG359" i="2" s="1"/>
  <c r="BQ359" i="2" s="1"/>
  <c r="AF280" i="2"/>
  <c r="AG280" i="2" s="1"/>
  <c r="BQ280" i="2" s="1"/>
  <c r="AF194" i="2"/>
  <c r="AG194" i="2" s="1"/>
  <c r="BQ194" i="2" s="1"/>
  <c r="AF109" i="2"/>
  <c r="AG109" i="2" s="1"/>
  <c r="BQ109" i="2" s="1"/>
  <c r="AF382" i="2"/>
  <c r="AG382" i="2" s="1"/>
  <c r="BQ382" i="2" s="1"/>
  <c r="AF140" i="2"/>
  <c r="AG140" i="2" s="1"/>
  <c r="BQ140" i="2" s="1"/>
  <c r="AF55" i="2"/>
  <c r="AG55" i="2" s="1"/>
  <c r="BQ55" i="2" s="1"/>
  <c r="AF166" i="2"/>
  <c r="AG166" i="2" s="1"/>
  <c r="BQ166" i="2" s="1"/>
  <c r="AF102" i="2"/>
  <c r="AG102" i="2" s="1"/>
  <c r="BQ102" i="2" s="1"/>
  <c r="AF291" i="2"/>
  <c r="AG291" i="2" s="1"/>
  <c r="BQ291" i="2" s="1"/>
  <c r="AF163" i="2"/>
  <c r="AG163" i="2" s="1"/>
  <c r="BQ163" i="2" s="1"/>
  <c r="AF35" i="2"/>
  <c r="AG35" i="2" s="1"/>
  <c r="BQ35" i="2" s="1"/>
  <c r="AF217" i="2"/>
  <c r="AG217" i="2" s="1"/>
  <c r="BQ217" i="2" s="1"/>
  <c r="AO296" i="2"/>
  <c r="BN296" i="2" s="1"/>
  <c r="BO296" i="2" s="1"/>
  <c r="BP296" i="2" s="1"/>
  <c r="BS296" i="2" s="1"/>
  <c r="BT296" i="2" s="1"/>
  <c r="BZ296" i="2" s="1"/>
  <c r="AF709" i="2"/>
  <c r="AG709" i="2" s="1"/>
  <c r="AO709" i="2" s="1"/>
  <c r="BN709" i="2" s="1"/>
  <c r="AF363" i="2"/>
  <c r="AG363" i="2" s="1"/>
  <c r="BQ363" i="2" s="1"/>
  <c r="AF769" i="2"/>
  <c r="AG769" i="2" s="1"/>
  <c r="BQ769" i="2" s="1"/>
  <c r="AF856" i="2"/>
  <c r="AG856" i="2" s="1"/>
  <c r="BQ856" i="2" s="1"/>
  <c r="AF728" i="2"/>
  <c r="AG728" i="2" s="1"/>
  <c r="BQ728" i="2" s="1"/>
  <c r="AF485" i="2"/>
  <c r="AG485" i="2" s="1"/>
  <c r="BQ485" i="2" s="1"/>
  <c r="AF871" i="2"/>
  <c r="AG871" i="2" s="1"/>
  <c r="AF807" i="2"/>
  <c r="AG807" i="2" s="1"/>
  <c r="AO807" i="2" s="1"/>
  <c r="BN807" i="2" s="1"/>
  <c r="AF138" i="2"/>
  <c r="AG138" i="2" s="1"/>
  <c r="BQ138" i="2" s="1"/>
  <c r="AF562" i="2"/>
  <c r="AG562" i="2" s="1"/>
  <c r="BQ562" i="2" s="1"/>
  <c r="AF298" i="2"/>
  <c r="AG298" i="2" s="1"/>
  <c r="BQ298" i="2" s="1"/>
  <c r="AF965" i="2"/>
  <c r="AG965" i="2" s="1"/>
  <c r="AO965" i="2" s="1"/>
  <c r="BN965" i="2" s="1"/>
  <c r="AF645" i="2"/>
  <c r="AG645" i="2" s="1"/>
  <c r="AO645" i="2" s="1"/>
  <c r="BN645" i="2" s="1"/>
  <c r="BO645" i="2" s="1"/>
  <c r="BP645" i="2" s="1"/>
  <c r="AF581" i="2"/>
  <c r="AG581" i="2" s="1"/>
  <c r="AO581" i="2" s="1"/>
  <c r="BN581" i="2" s="1"/>
  <c r="AF788" i="2"/>
  <c r="AG788" i="2" s="1"/>
  <c r="BQ788" i="2" s="1"/>
  <c r="AF494" i="2"/>
  <c r="AG494" i="2" s="1"/>
  <c r="BQ494" i="2" s="1"/>
  <c r="AF738" i="2"/>
  <c r="AG738" i="2" s="1"/>
  <c r="BQ738" i="2" s="1"/>
  <c r="AF525" i="2"/>
  <c r="AG525" i="2" s="1"/>
  <c r="BQ525" i="2" s="1"/>
  <c r="AF516" i="2"/>
  <c r="AG516" i="2" s="1"/>
  <c r="BQ516" i="2" s="1"/>
  <c r="AF452" i="2"/>
  <c r="AG452" i="2" s="1"/>
  <c r="BQ452" i="2" s="1"/>
  <c r="AF388" i="2"/>
  <c r="AG388" i="2" s="1"/>
  <c r="BQ388" i="2" s="1"/>
  <c r="AF148" i="2"/>
  <c r="AG148" i="2" s="1"/>
  <c r="BQ148" i="2" s="1"/>
  <c r="AF63" i="2"/>
  <c r="AG63" i="2" s="1"/>
  <c r="BQ63" i="2" s="1"/>
  <c r="AF200" i="2"/>
  <c r="AG200" i="2" s="1"/>
  <c r="BQ200" i="2" s="1"/>
  <c r="AF114" i="2"/>
  <c r="AG114" i="2" s="1"/>
  <c r="BQ114" i="2" s="1"/>
  <c r="AF177" i="2"/>
  <c r="AG177" i="2" s="1"/>
  <c r="BQ177" i="2" s="1"/>
  <c r="AF369" i="2"/>
  <c r="AG369" i="2" s="1"/>
  <c r="BQ369" i="2" s="1"/>
  <c r="AF440" i="2"/>
  <c r="AG440" i="2" s="1"/>
  <c r="BQ440" i="2" s="1"/>
  <c r="AF132" i="2"/>
  <c r="AG132" i="2" s="1"/>
  <c r="BQ132" i="2" s="1"/>
  <c r="AF47" i="2"/>
  <c r="AG47" i="2" s="1"/>
  <c r="BQ47" i="2" s="1"/>
  <c r="AF311" i="2"/>
  <c r="AG311" i="2" s="1"/>
  <c r="AF230" i="2"/>
  <c r="AG230" i="2" s="1"/>
  <c r="BQ230" i="2" s="1"/>
  <c r="AF99" i="2"/>
  <c r="AG99" i="2" s="1"/>
  <c r="BQ99" i="2" s="1"/>
  <c r="AO948" i="2"/>
  <c r="BN948" i="2" s="1"/>
  <c r="BO948" i="2" s="1"/>
  <c r="BP948" i="2" s="1"/>
  <c r="BS948" i="2" s="1"/>
  <c r="BT948" i="2" s="1"/>
  <c r="BZ948" i="2" s="1"/>
  <c r="AF801" i="2"/>
  <c r="AG801" i="2" s="1"/>
  <c r="BQ801" i="2" s="1"/>
  <c r="AF980" i="2"/>
  <c r="AG980" i="2" s="1"/>
  <c r="BQ980" i="2" s="1"/>
  <c r="AF777" i="2"/>
  <c r="AG777" i="2" s="1"/>
  <c r="BQ777" i="2" s="1"/>
  <c r="AF753" i="2"/>
  <c r="AG753" i="2" s="1"/>
  <c r="BQ753" i="2" s="1"/>
  <c r="AF785" i="2"/>
  <c r="AG785" i="2" s="1"/>
  <c r="BQ785" i="2" s="1"/>
  <c r="AF761" i="2"/>
  <c r="AG761" i="2" s="1"/>
  <c r="BQ761" i="2" s="1"/>
  <c r="AF731" i="2"/>
  <c r="AG731" i="2" s="1"/>
  <c r="BQ731" i="2" s="1"/>
  <c r="AF852" i="2"/>
  <c r="AG852" i="2" s="1"/>
  <c r="BQ852" i="2" s="1"/>
  <c r="AF233" i="2"/>
  <c r="AG233" i="2" s="1"/>
  <c r="BQ233" i="2" s="1"/>
  <c r="AF294" i="2"/>
  <c r="AG294" i="2" s="1"/>
  <c r="BQ294" i="2" s="1"/>
  <c r="AF38" i="2"/>
  <c r="AG38" i="2" s="1"/>
  <c r="BQ38" i="2" s="1"/>
  <c r="AF822" i="2"/>
  <c r="AG822" i="2" s="1"/>
  <c r="BQ822" i="2" s="1"/>
  <c r="AF758" i="2"/>
  <c r="AG758" i="2" s="1"/>
  <c r="BQ758" i="2" s="1"/>
  <c r="AF346" i="2"/>
  <c r="AG346" i="2" s="1"/>
  <c r="BQ346" i="2" s="1"/>
  <c r="AF376" i="2"/>
  <c r="AG376" i="2" s="1"/>
  <c r="BQ376" i="2" s="1"/>
  <c r="AF837" i="2"/>
  <c r="AG837" i="2" s="1"/>
  <c r="AO837" i="2" s="1"/>
  <c r="BN837" i="2" s="1"/>
  <c r="BO837" i="2" s="1"/>
  <c r="BP837" i="2" s="1"/>
  <c r="AF920" i="2"/>
  <c r="AG920" i="2" s="1"/>
  <c r="BQ920" i="2" s="1"/>
  <c r="AF930" i="2"/>
  <c r="AG930" i="2" s="1"/>
  <c r="BQ930" i="2" s="1"/>
  <c r="AF866" i="2"/>
  <c r="AG866" i="2" s="1"/>
  <c r="BQ866" i="2" s="1"/>
  <c r="AF802" i="2"/>
  <c r="AG802" i="2" s="1"/>
  <c r="BQ802" i="2" s="1"/>
  <c r="AO480" i="2"/>
  <c r="BN480" i="2" s="1"/>
  <c r="BO480" i="2" s="1"/>
  <c r="BP480" i="2" s="1"/>
  <c r="BS480" i="2" s="1"/>
  <c r="BT480" i="2" s="1"/>
  <c r="BZ480" i="2" s="1"/>
  <c r="AO568" i="2"/>
  <c r="BN568" i="2" s="1"/>
  <c r="BO568" i="2" s="1"/>
  <c r="AO681" i="2"/>
  <c r="BN681" i="2" s="1"/>
  <c r="BO681" i="2" s="1"/>
  <c r="BP681" i="2" s="1"/>
  <c r="BS681" i="2" s="1"/>
  <c r="BT681" i="2" s="1"/>
  <c r="BZ681" i="2" s="1"/>
  <c r="AF745" i="2"/>
  <c r="AG745" i="2" s="1"/>
  <c r="BQ745" i="2" s="1"/>
  <c r="AF859" i="2"/>
  <c r="AG859" i="2" s="1"/>
  <c r="BQ859" i="2" s="1"/>
  <c r="AO242" i="2"/>
  <c r="BN242" i="2" s="1"/>
  <c r="BO242" i="2" s="1"/>
  <c r="BP242" i="2" s="1"/>
  <c r="BS242" i="2" s="1"/>
  <c r="BT242" i="2" s="1"/>
  <c r="BZ242" i="2" s="1"/>
  <c r="AO414" i="2"/>
  <c r="BN414" i="2" s="1"/>
  <c r="BO414" i="2" s="1"/>
  <c r="BP414" i="2" s="1"/>
  <c r="BS414" i="2" s="1"/>
  <c r="BT414" i="2" s="1"/>
  <c r="BU414" i="2" s="1"/>
  <c r="AF225" i="2"/>
  <c r="AG225" i="2" s="1"/>
  <c r="BQ225" i="2" s="1"/>
  <c r="AF923" i="2"/>
  <c r="AG923" i="2" s="1"/>
  <c r="BQ923" i="2" s="1"/>
  <c r="AF984" i="2"/>
  <c r="AG984" i="2" s="1"/>
  <c r="BQ984" i="2" s="1"/>
  <c r="AF603" i="2"/>
  <c r="AG603" i="2" s="1"/>
  <c r="BQ603" i="2" s="1"/>
  <c r="AF950" i="2"/>
  <c r="AG950" i="2" s="1"/>
  <c r="AO950" i="2" s="1"/>
  <c r="BN950" i="2" s="1"/>
  <c r="BO950" i="2" s="1"/>
  <c r="BP950" i="2" s="1"/>
  <c r="AF886" i="2"/>
  <c r="AG886" i="2" s="1"/>
  <c r="BQ886" i="2" s="1"/>
  <c r="AF694" i="2"/>
  <c r="AG694" i="2" s="1"/>
  <c r="BQ694" i="2" s="1"/>
  <c r="AF985" i="2"/>
  <c r="AG985" i="2" s="1"/>
  <c r="BQ985" i="2" s="1"/>
  <c r="AO804" i="2"/>
  <c r="BN804" i="2" s="1"/>
  <c r="BO804" i="2" s="1"/>
  <c r="BP804" i="2" s="1"/>
  <c r="BS804" i="2" s="1"/>
  <c r="BT804" i="2" s="1"/>
  <c r="BZ804" i="2" s="1"/>
  <c r="AO494" i="2"/>
  <c r="BN494" i="2" s="1"/>
  <c r="BO494" i="2" s="1"/>
  <c r="BP494" i="2" s="1"/>
  <c r="BS494" i="2" s="1"/>
  <c r="BT494" i="2" s="1"/>
  <c r="BZ494" i="2" s="1"/>
  <c r="AF916" i="2"/>
  <c r="AG916" i="2" s="1"/>
  <c r="BQ916" i="2" s="1"/>
  <c r="AF987" i="2"/>
  <c r="AG987" i="2" s="1"/>
  <c r="BQ987" i="2" s="1"/>
  <c r="AF901" i="2"/>
  <c r="AG901" i="2" s="1"/>
  <c r="AF427" i="2"/>
  <c r="AG427" i="2" s="1"/>
  <c r="BQ427" i="2" s="1"/>
  <c r="AF999" i="2"/>
  <c r="AG999" i="2" s="1"/>
  <c r="AF935" i="2"/>
  <c r="AG935" i="2" s="1"/>
  <c r="AO935" i="2" s="1"/>
  <c r="BN935" i="2" s="1"/>
  <c r="AF743" i="2"/>
  <c r="AG743" i="2" s="1"/>
  <c r="BQ743" i="2" s="1"/>
  <c r="AF497" i="2"/>
  <c r="AG497" i="2" s="1"/>
  <c r="BQ497" i="2" s="1"/>
  <c r="AF208" i="2"/>
  <c r="AG208" i="2" s="1"/>
  <c r="BQ208" i="2" s="1"/>
  <c r="AF122" i="2"/>
  <c r="AG122" i="2" s="1"/>
  <c r="BQ122" i="2" s="1"/>
  <c r="AF227" i="2"/>
  <c r="AG227" i="2" s="1"/>
  <c r="AO227" i="2" s="1"/>
  <c r="BN227" i="2" s="1"/>
  <c r="BO227" i="2" s="1"/>
  <c r="BP227" i="2" s="1"/>
  <c r="AF423" i="2"/>
  <c r="AG423" i="2" s="1"/>
  <c r="AO423" i="2" s="1"/>
  <c r="BN423" i="2" s="1"/>
  <c r="BO423" i="2" s="1"/>
  <c r="BP423" i="2" s="1"/>
  <c r="AO947" i="2"/>
  <c r="BN947" i="2" s="1"/>
  <c r="AO162" i="2"/>
  <c r="BN162" i="2" s="1"/>
  <c r="BO162" i="2" s="1"/>
  <c r="BP162" i="2" s="1"/>
  <c r="BS162" i="2" s="1"/>
  <c r="BT162" i="2" s="1"/>
  <c r="BZ162" i="2" s="1"/>
  <c r="AO68" i="2"/>
  <c r="BN68" i="2" s="1"/>
  <c r="AO684" i="2"/>
  <c r="BN684" i="2" s="1"/>
  <c r="BO684" i="2" s="1"/>
  <c r="BP684" i="2" s="1"/>
  <c r="BS684" i="2" s="1"/>
  <c r="BT684" i="2" s="1"/>
  <c r="BZ684" i="2" s="1"/>
  <c r="AO64" i="2"/>
  <c r="BN64" i="2" s="1"/>
  <c r="BO64" i="2" s="1"/>
  <c r="BP64" i="2" s="1"/>
  <c r="BS64" i="2" s="1"/>
  <c r="BT64" i="2" s="1"/>
  <c r="BZ64" i="2" s="1"/>
  <c r="AO44" i="2"/>
  <c r="AO813" i="2"/>
  <c r="BN813" i="2" s="1"/>
  <c r="BO813" i="2" s="1"/>
  <c r="BP813" i="2" s="1"/>
  <c r="AF664" i="2"/>
  <c r="AG664" i="2" s="1"/>
  <c r="BQ664" i="2" s="1"/>
  <c r="AF679" i="2"/>
  <c r="AG679" i="2" s="1"/>
  <c r="BQ679" i="2" s="1"/>
  <c r="AO826" i="2"/>
  <c r="BN826" i="2" s="1"/>
  <c r="BO826" i="2" s="1"/>
  <c r="BP826" i="2" s="1"/>
  <c r="BS826" i="2" s="1"/>
  <c r="BT826" i="2" s="1"/>
  <c r="BZ826" i="2" s="1"/>
  <c r="AO312" i="2"/>
  <c r="BN312" i="2" s="1"/>
  <c r="BO312" i="2" s="1"/>
  <c r="BP312" i="2" s="1"/>
  <c r="BS312" i="2" s="1"/>
  <c r="BT312" i="2" s="1"/>
  <c r="BZ312" i="2" s="1"/>
  <c r="AO528" i="2"/>
  <c r="BN528" i="2" s="1"/>
  <c r="BO528" i="2" s="1"/>
  <c r="AO720" i="2"/>
  <c r="BN720" i="2" s="1"/>
  <c r="BO720" i="2" s="1"/>
  <c r="BP720" i="2" s="1"/>
  <c r="BS720" i="2" s="1"/>
  <c r="BT720" i="2" s="1"/>
  <c r="AO260" i="2"/>
  <c r="AO492" i="2"/>
  <c r="BN492" i="2" s="1"/>
  <c r="AO995" i="2"/>
  <c r="BN995" i="2" s="1"/>
  <c r="AO578" i="2"/>
  <c r="BN578" i="2" s="1"/>
  <c r="BO578" i="2" s="1"/>
  <c r="BP578" i="2" s="1"/>
  <c r="BS578" i="2" s="1"/>
  <c r="BT578" i="2" s="1"/>
  <c r="BZ578" i="2" s="1"/>
  <c r="AF849" i="2"/>
  <c r="AG849" i="2" s="1"/>
  <c r="BQ849" i="2" s="1"/>
  <c r="AO692" i="2"/>
  <c r="BN692" i="2" s="1"/>
  <c r="BO692" i="2" s="1"/>
  <c r="BP692" i="2" s="1"/>
  <c r="BS692" i="2" s="1"/>
  <c r="BT692" i="2" s="1"/>
  <c r="BZ692" i="2" s="1"/>
  <c r="AO152" i="2"/>
  <c r="BN152" i="2" s="1"/>
  <c r="BO152" i="2" s="1"/>
  <c r="BP152" i="2" s="1"/>
  <c r="BS152" i="2" s="1"/>
  <c r="BT152" i="2" s="1"/>
  <c r="BZ152" i="2" s="1"/>
  <c r="AO408" i="2"/>
  <c r="BN408" i="2" s="1"/>
  <c r="BO408" i="2" s="1"/>
  <c r="AO766" i="2"/>
  <c r="BN766" i="2" s="1"/>
  <c r="AO784" i="2"/>
  <c r="BN784" i="2" s="1"/>
  <c r="BO784" i="2" s="1"/>
  <c r="BP784" i="2" s="1"/>
  <c r="BS784" i="2" s="1"/>
  <c r="BT784" i="2" s="1"/>
  <c r="BZ784" i="2" s="1"/>
  <c r="AO476" i="2"/>
  <c r="BN476" i="2" s="1"/>
  <c r="AO356" i="2"/>
  <c r="BN356" i="2" s="1"/>
  <c r="BO356" i="2" s="1"/>
  <c r="BP356" i="2" s="1"/>
  <c r="BS356" i="2" s="1"/>
  <c r="BT356" i="2" s="1"/>
  <c r="BZ356" i="2" s="1"/>
  <c r="AO472" i="2"/>
  <c r="BN472" i="2" s="1"/>
  <c r="BO472" i="2" s="1"/>
  <c r="BP472" i="2" s="1"/>
  <c r="BS472" i="2" s="1"/>
  <c r="BT472" i="2" s="1"/>
  <c r="BZ472" i="2" s="1"/>
  <c r="AO164" i="2"/>
  <c r="AO858" i="2"/>
  <c r="BN858" i="2" s="1"/>
  <c r="BO858" i="2" s="1"/>
  <c r="BP858" i="2" s="1"/>
  <c r="BS858" i="2" s="1"/>
  <c r="BT858" i="2" s="1"/>
  <c r="AO844" i="2"/>
  <c r="BN844" i="2" s="1"/>
  <c r="BO844" i="2" s="1"/>
  <c r="BP844" i="2" s="1"/>
  <c r="BS844" i="2" s="1"/>
  <c r="BT844" i="2" s="1"/>
  <c r="BZ844" i="2" s="1"/>
  <c r="AO28" i="2"/>
  <c r="BN28" i="2" s="1"/>
  <c r="BO28" i="2" s="1"/>
  <c r="BP28" i="2" s="1"/>
  <c r="AO308" i="2"/>
  <c r="AO643" i="2"/>
  <c r="AO387" i="2"/>
  <c r="BN387" i="2" s="1"/>
  <c r="BO387" i="2" s="1"/>
  <c r="BP387" i="2" s="1"/>
  <c r="BS387" i="2" s="1"/>
  <c r="BT387" i="2" s="1"/>
  <c r="AO184" i="2"/>
  <c r="BN184" i="2" s="1"/>
  <c r="BO184" i="2" s="1"/>
  <c r="BP184" i="2" s="1"/>
  <c r="BS184" i="2" s="1"/>
  <c r="BT184" i="2" s="1"/>
  <c r="BZ184" i="2" s="1"/>
  <c r="AO699" i="2"/>
  <c r="BN699" i="2" s="1"/>
  <c r="BO699" i="2" s="1"/>
  <c r="BP699" i="2" s="1"/>
  <c r="BS699" i="2" s="1"/>
  <c r="BT699" i="2" s="1"/>
  <c r="BZ699" i="2" s="1"/>
  <c r="BQ910" i="2"/>
  <c r="AO910" i="2"/>
  <c r="BN910" i="2" s="1"/>
  <c r="BO910" i="2" s="1"/>
  <c r="BP910" i="2" s="1"/>
  <c r="AO168" i="2"/>
  <c r="BN168" i="2" s="1"/>
  <c r="BO168" i="2" s="1"/>
  <c r="AO960" i="2"/>
  <c r="BN960" i="2" s="1"/>
  <c r="BO960" i="2" s="1"/>
  <c r="BP960" i="2" s="1"/>
  <c r="BS960" i="2" s="1"/>
  <c r="BT960" i="2" s="1"/>
  <c r="BZ960" i="2" s="1"/>
  <c r="AO974" i="2"/>
  <c r="BN974" i="2" s="1"/>
  <c r="BO974" i="2" s="1"/>
  <c r="BP974" i="2" s="1"/>
  <c r="BS974" i="2" s="1"/>
  <c r="BT974" i="2" s="1"/>
  <c r="BZ974" i="2" s="1"/>
  <c r="AO929" i="2"/>
  <c r="BN929" i="2" s="1"/>
  <c r="AO460" i="2"/>
  <c r="BN460" i="2" s="1"/>
  <c r="BO460" i="2" s="1"/>
  <c r="BP460" i="2" s="1"/>
  <c r="BS460" i="2" s="1"/>
  <c r="BT460" i="2" s="1"/>
  <c r="BZ460" i="2" s="1"/>
  <c r="AO115" i="2"/>
  <c r="AF486" i="2"/>
  <c r="AG486" i="2" s="1"/>
  <c r="BQ486" i="2" s="1"/>
  <c r="AO56" i="2"/>
  <c r="BN56" i="2" s="1"/>
  <c r="BO56" i="2" s="1"/>
  <c r="BP56" i="2" s="1"/>
  <c r="BS56" i="2" s="1"/>
  <c r="BT56" i="2" s="1"/>
  <c r="BZ56" i="2" s="1"/>
  <c r="AO248" i="2"/>
  <c r="BN248" i="2" s="1"/>
  <c r="BO248" i="2" s="1"/>
  <c r="AO842" i="2"/>
  <c r="BN842" i="2" s="1"/>
  <c r="AO473" i="2"/>
  <c r="BN473" i="2" s="1"/>
  <c r="BO473" i="2" s="1"/>
  <c r="BP473" i="2" s="1"/>
  <c r="BS473" i="2" s="1"/>
  <c r="BT473" i="2" s="1"/>
  <c r="AO358" i="2"/>
  <c r="BN358" i="2" s="1"/>
  <c r="BO358" i="2" s="1"/>
  <c r="BP358" i="2" s="1"/>
  <c r="BS358" i="2" s="1"/>
  <c r="BT358" i="2" s="1"/>
  <c r="BZ358" i="2" s="1"/>
  <c r="AO686" i="2"/>
  <c r="BN686" i="2" s="1"/>
  <c r="BO686" i="2" s="1"/>
  <c r="BP686" i="2" s="1"/>
  <c r="BS686" i="2" s="1"/>
  <c r="BT686" i="2" s="1"/>
  <c r="BZ686" i="2" s="1"/>
  <c r="AO448" i="2"/>
  <c r="BN448" i="2" s="1"/>
  <c r="BO448" i="2" s="1"/>
  <c r="BP448" i="2" s="1"/>
  <c r="BS448" i="2" s="1"/>
  <c r="BT448" i="2" s="1"/>
  <c r="AO996" i="2"/>
  <c r="BN996" i="2" s="1"/>
  <c r="BO996" i="2" s="1"/>
  <c r="BP996" i="2" s="1"/>
  <c r="BS996" i="2" s="1"/>
  <c r="BT996" i="2" s="1"/>
  <c r="BZ996" i="2" s="1"/>
  <c r="AO689" i="2"/>
  <c r="BN689" i="2" s="1"/>
  <c r="BO689" i="2" s="1"/>
  <c r="BP689" i="2" s="1"/>
  <c r="BS689" i="2" s="1"/>
  <c r="BT689" i="2" s="1"/>
  <c r="BZ689" i="2" s="1"/>
  <c r="AO155" i="2"/>
  <c r="BN155" i="2" s="1"/>
  <c r="BO155" i="2" s="1"/>
  <c r="BP155" i="2" s="1"/>
  <c r="BS155" i="2" s="1"/>
  <c r="BT155" i="2" s="1"/>
  <c r="AO464" i="2"/>
  <c r="BN464" i="2" s="1"/>
  <c r="BO464" i="2" s="1"/>
  <c r="BP464" i="2" s="1"/>
  <c r="BS464" i="2" s="1"/>
  <c r="BT464" i="2" s="1"/>
  <c r="BZ464" i="2" s="1"/>
  <c r="AO544" i="2"/>
  <c r="BN544" i="2" s="1"/>
  <c r="BO544" i="2" s="1"/>
  <c r="BP544" i="2" s="1"/>
  <c r="BS544" i="2" s="1"/>
  <c r="BT544" i="2" s="1"/>
  <c r="AO340" i="2"/>
  <c r="BN340" i="2" s="1"/>
  <c r="BO340" i="2" s="1"/>
  <c r="BP340" i="2" s="1"/>
  <c r="BS340" i="2" s="1"/>
  <c r="BT340" i="2" s="1"/>
  <c r="AO963" i="2"/>
  <c r="BN963" i="2" s="1"/>
  <c r="BO963" i="2" s="1"/>
  <c r="BP963" i="2" s="1"/>
  <c r="BS963" i="2" s="1"/>
  <c r="BT963" i="2" s="1"/>
  <c r="BZ963" i="2" s="1"/>
  <c r="AO680" i="2"/>
  <c r="BN680" i="2" s="1"/>
  <c r="BO680" i="2" s="1"/>
  <c r="BP680" i="2" s="1"/>
  <c r="BS680" i="2" s="1"/>
  <c r="BT680" i="2" s="1"/>
  <c r="BZ680" i="2" s="1"/>
  <c r="AO322" i="2"/>
  <c r="AO899" i="2"/>
  <c r="BN899" i="2" s="1"/>
  <c r="BO899" i="2" s="1"/>
  <c r="BP899" i="2" s="1"/>
  <c r="BS899" i="2" s="1"/>
  <c r="BT899" i="2" s="1"/>
  <c r="AO876" i="2"/>
  <c r="BN876" i="2" s="1"/>
  <c r="BO876" i="2" s="1"/>
  <c r="BP876" i="2" s="1"/>
  <c r="BS876" i="2" s="1"/>
  <c r="BT876" i="2" s="1"/>
  <c r="BZ876" i="2" s="1"/>
  <c r="AO40" i="2"/>
  <c r="BN40" i="2" s="1"/>
  <c r="BO40" i="2" s="1"/>
  <c r="AO108" i="2"/>
  <c r="BN108" i="2" s="1"/>
  <c r="AO706" i="2"/>
  <c r="BN706" i="2" s="1"/>
  <c r="BO706" i="2" s="1"/>
  <c r="BP706" i="2" s="1"/>
  <c r="BS706" i="2" s="1"/>
  <c r="BT706" i="2" s="1"/>
  <c r="BZ706" i="2" s="1"/>
  <c r="AO782" i="2"/>
  <c r="BN782" i="2" s="1"/>
  <c r="BO782" i="2" s="1"/>
  <c r="BP782" i="2" s="1"/>
  <c r="BS782" i="2" s="1"/>
  <c r="BT782" i="2" s="1"/>
  <c r="BZ782" i="2" s="1"/>
  <c r="AO569" i="2"/>
  <c r="BN569" i="2" s="1"/>
  <c r="AO932" i="2"/>
  <c r="AO800" i="2"/>
  <c r="BN800" i="2" s="1"/>
  <c r="BO800" i="2" s="1"/>
  <c r="BP800" i="2" s="1"/>
  <c r="BS800" i="2" s="1"/>
  <c r="BT800" i="2" s="1"/>
  <c r="BZ800" i="2" s="1"/>
  <c r="AO601" i="2"/>
  <c r="BN601" i="2" s="1"/>
  <c r="BO601" i="2" s="1"/>
  <c r="BP601" i="2" s="1"/>
  <c r="BS601" i="2" s="1"/>
  <c r="BT601" i="2" s="1"/>
  <c r="BZ601" i="2" s="1"/>
  <c r="AO691" i="2"/>
  <c r="BN691" i="2" s="1"/>
  <c r="BO691" i="2" s="1"/>
  <c r="BP691" i="2" s="1"/>
  <c r="BS691" i="2" s="1"/>
  <c r="BT691" i="2" s="1"/>
  <c r="BZ691" i="2" s="1"/>
  <c r="AO627" i="2"/>
  <c r="BN627" i="2" s="1"/>
  <c r="AO216" i="2"/>
  <c r="BN216" i="2" s="1"/>
  <c r="BO216" i="2" s="1"/>
  <c r="BP216" i="2" s="1"/>
  <c r="BS216" i="2" s="1"/>
  <c r="BT216" i="2" s="1"/>
  <c r="BZ216" i="2" s="1"/>
  <c r="AO616" i="2"/>
  <c r="BN616" i="2" s="1"/>
  <c r="BO616" i="2" s="1"/>
  <c r="BP616" i="2" s="1"/>
  <c r="BS616" i="2" s="1"/>
  <c r="BT616" i="2" s="1"/>
  <c r="AO1000" i="2"/>
  <c r="BN1000" i="2" s="1"/>
  <c r="BO1000" i="2" s="1"/>
  <c r="BP1000" i="2" s="1"/>
  <c r="BS1000" i="2" s="1"/>
  <c r="BT1000" i="2" s="1"/>
  <c r="BZ1000" i="2" s="1"/>
  <c r="AO466" i="2"/>
  <c r="BN466" i="2" s="1"/>
  <c r="AO609" i="2"/>
  <c r="BN609" i="2" s="1"/>
  <c r="BO609" i="2" s="1"/>
  <c r="BP609" i="2" s="1"/>
  <c r="BS609" i="2" s="1"/>
  <c r="BT609" i="2" s="1"/>
  <c r="AO402" i="2"/>
  <c r="BN402" i="2" s="1"/>
  <c r="BO402" i="2" s="1"/>
  <c r="BP402" i="2" s="1"/>
  <c r="BS402" i="2" s="1"/>
  <c r="BT402" i="2" s="1"/>
  <c r="BZ402" i="2" s="1"/>
  <c r="AO299" i="2"/>
  <c r="BN299" i="2" s="1"/>
  <c r="BO299" i="2" s="1"/>
  <c r="BP299" i="2" s="1"/>
  <c r="BS299" i="2" s="1"/>
  <c r="BT299" i="2" s="1"/>
  <c r="AO944" i="2"/>
  <c r="BN944" i="2" s="1"/>
  <c r="BO944" i="2" s="1"/>
  <c r="BP944" i="2" s="1"/>
  <c r="BS944" i="2" s="1"/>
  <c r="BT944" i="2" s="1"/>
  <c r="BZ944" i="2" s="1"/>
  <c r="AO292" i="2"/>
  <c r="BN292" i="2" s="1"/>
  <c r="AO739" i="2"/>
  <c r="BN739" i="2" s="1"/>
  <c r="BO739" i="2" s="1"/>
  <c r="BP739" i="2" s="1"/>
  <c r="BS739" i="2" s="1"/>
  <c r="BT739" i="2" s="1"/>
  <c r="BZ739" i="2" s="1"/>
  <c r="AO419" i="2"/>
  <c r="BN419" i="2" s="1"/>
  <c r="BO419" i="2" s="1"/>
  <c r="BP419" i="2" s="1"/>
  <c r="BS419" i="2" s="1"/>
  <c r="BT419" i="2" s="1"/>
  <c r="BZ419" i="2" s="1"/>
  <c r="AF655" i="2"/>
  <c r="AG655" i="2" s="1"/>
  <c r="BQ655" i="2" s="1"/>
  <c r="AF591" i="2"/>
  <c r="AG591" i="2" s="1"/>
  <c r="BQ591" i="2" s="1"/>
  <c r="AF700" i="2"/>
  <c r="AG700" i="2" s="1"/>
  <c r="AF636" i="2"/>
  <c r="AG636" i="2" s="1"/>
  <c r="BQ636" i="2" s="1"/>
  <c r="AO232" i="2"/>
  <c r="BN232" i="2" s="1"/>
  <c r="BO232" i="2" s="1"/>
  <c r="BP232" i="2" s="1"/>
  <c r="BS232" i="2" s="1"/>
  <c r="BT232" i="2" s="1"/>
  <c r="AO576" i="2"/>
  <c r="BN576" i="2" s="1"/>
  <c r="BO576" i="2" s="1"/>
  <c r="BP576" i="2" s="1"/>
  <c r="BS576" i="2" s="1"/>
  <c r="BT576" i="2" s="1"/>
  <c r="BZ576" i="2" s="1"/>
  <c r="AO52" i="2"/>
  <c r="BN52" i="2" s="1"/>
  <c r="BO52" i="2" s="1"/>
  <c r="BP52" i="2" s="1"/>
  <c r="BS52" i="2" s="1"/>
  <c r="BT52" i="2" s="1"/>
  <c r="BZ52" i="2" s="1"/>
  <c r="AO265" i="2"/>
  <c r="BN265" i="2" s="1"/>
  <c r="BO265" i="2" s="1"/>
  <c r="BP265" i="2" s="1"/>
  <c r="BS265" i="2" s="1"/>
  <c r="BT265" i="2" s="1"/>
  <c r="AO665" i="2"/>
  <c r="BN665" i="2" s="1"/>
  <c r="BO665" i="2" s="1"/>
  <c r="BP665" i="2" s="1"/>
  <c r="BS665" i="2" s="1"/>
  <c r="BT665" i="2" s="1"/>
  <c r="BZ665" i="2" s="1"/>
  <c r="AO450" i="2"/>
  <c r="BN450" i="2" s="1"/>
  <c r="BO450" i="2" s="1"/>
  <c r="BP450" i="2" s="1"/>
  <c r="BS450" i="2" s="1"/>
  <c r="BT450" i="2" s="1"/>
  <c r="BZ450" i="2" s="1"/>
  <c r="AO958" i="2"/>
  <c r="BN958" i="2" s="1"/>
  <c r="BO958" i="2" s="1"/>
  <c r="BP958" i="2" s="1"/>
  <c r="BS958" i="2" s="1"/>
  <c r="BT958" i="2" s="1"/>
  <c r="BZ958" i="2" s="1"/>
  <c r="AO620" i="2"/>
  <c r="BN620" i="2" s="1"/>
  <c r="BO620" i="2" s="1"/>
  <c r="BP620" i="2" s="1"/>
  <c r="BS620" i="2" s="1"/>
  <c r="BT620" i="2" s="1"/>
  <c r="AO612" i="2"/>
  <c r="BN612" i="2" s="1"/>
  <c r="BO612" i="2" s="1"/>
  <c r="BP612" i="2" s="1"/>
  <c r="BS612" i="2" s="1"/>
  <c r="BT612" i="2" s="1"/>
  <c r="BZ612" i="2" s="1"/>
  <c r="AO908" i="2"/>
  <c r="BN908" i="2" s="1"/>
  <c r="BO908" i="2" s="1"/>
  <c r="BP908" i="2" s="1"/>
  <c r="BS908" i="2" s="1"/>
  <c r="BT908" i="2" s="1"/>
  <c r="BZ908" i="2" s="1"/>
  <c r="AO441" i="2"/>
  <c r="BN441" i="2" s="1"/>
  <c r="BO441" i="2" s="1"/>
  <c r="BP441" i="2" s="1"/>
  <c r="BS441" i="2" s="1"/>
  <c r="BT441" i="2" s="1"/>
  <c r="BZ441" i="2" s="1"/>
  <c r="AO638" i="2"/>
  <c r="BN638" i="2" s="1"/>
  <c r="BO638" i="2" s="1"/>
  <c r="BP638" i="2" s="1"/>
  <c r="BS638" i="2" s="1"/>
  <c r="BT638" i="2" s="1"/>
  <c r="BZ638" i="2" s="1"/>
  <c r="AO518" i="2"/>
  <c r="BN518" i="2" s="1"/>
  <c r="BO518" i="2" s="1"/>
  <c r="BP518" i="2" s="1"/>
  <c r="BS518" i="2" s="1"/>
  <c r="BT518" i="2" s="1"/>
  <c r="BZ518" i="2" s="1"/>
  <c r="AF27" i="2"/>
  <c r="AG27" i="2" s="1"/>
  <c r="BQ27" i="2" s="1"/>
  <c r="AO136" i="2"/>
  <c r="BN136" i="2" s="1"/>
  <c r="BO136" i="2" s="1"/>
  <c r="AO268" i="2"/>
  <c r="BN268" i="2" s="1"/>
  <c r="AO734" i="2"/>
  <c r="BN734" i="2" s="1"/>
  <c r="BO734" i="2" s="1"/>
  <c r="BP734" i="2" s="1"/>
  <c r="BS734" i="2" s="1"/>
  <c r="BT734" i="2" s="1"/>
  <c r="BZ734" i="2" s="1"/>
  <c r="AO970" i="2"/>
  <c r="BN970" i="2" s="1"/>
  <c r="BO970" i="2" s="1"/>
  <c r="BP970" i="2" s="1"/>
  <c r="BS970" i="2" s="1"/>
  <c r="BT970" i="2" s="1"/>
  <c r="BZ970" i="2" s="1"/>
  <c r="AO841" i="2"/>
  <c r="BN841" i="2" s="1"/>
  <c r="BO841" i="2" s="1"/>
  <c r="BP841" i="2" s="1"/>
  <c r="BS841" i="2" s="1"/>
  <c r="BT841" i="2" s="1"/>
  <c r="BZ841" i="2" s="1"/>
  <c r="AO187" i="2"/>
  <c r="BN187" i="2" s="1"/>
  <c r="BO187" i="2" s="1"/>
  <c r="BP187" i="2" s="1"/>
  <c r="BS187" i="2" s="1"/>
  <c r="BT187" i="2" s="1"/>
  <c r="BQ851" i="2"/>
  <c r="AO851" i="2"/>
  <c r="BN851" i="2" s="1"/>
  <c r="BO851" i="2" s="1"/>
  <c r="BP851" i="2" s="1"/>
  <c r="BQ763" i="2"/>
  <c r="AO763" i="2"/>
  <c r="BN763" i="2" s="1"/>
  <c r="BO763" i="2" s="1"/>
  <c r="BP763" i="2" s="1"/>
  <c r="BQ459" i="2"/>
  <c r="AO459" i="2"/>
  <c r="BN459" i="2" s="1"/>
  <c r="BO459" i="2" s="1"/>
  <c r="BP459" i="2" s="1"/>
  <c r="BQ979" i="2"/>
  <c r="AO979" i="2"/>
  <c r="BN979" i="2" s="1"/>
  <c r="BO979" i="2" s="1"/>
  <c r="BP979" i="2" s="1"/>
  <c r="BQ926" i="2"/>
  <c r="AO926" i="2"/>
  <c r="BN926" i="2" s="1"/>
  <c r="BO926" i="2" s="1"/>
  <c r="BP926" i="2" s="1"/>
  <c r="AO266" i="2"/>
  <c r="BN266" i="2" s="1"/>
  <c r="BO266" i="2" s="1"/>
  <c r="BP266" i="2" s="1"/>
  <c r="BS266" i="2" s="1"/>
  <c r="BT266" i="2" s="1"/>
  <c r="BZ266" i="2" s="1"/>
  <c r="AO558" i="2"/>
  <c r="BN558" i="2" s="1"/>
  <c r="BO558" i="2" s="1"/>
  <c r="BP558" i="2" s="1"/>
  <c r="BS558" i="2" s="1"/>
  <c r="BT558" i="2" s="1"/>
  <c r="BZ558" i="2" s="1"/>
  <c r="AO819" i="2"/>
  <c r="BN819" i="2" s="1"/>
  <c r="BO819" i="2" s="1"/>
  <c r="BP819" i="2" s="1"/>
  <c r="BS819" i="2" s="1"/>
  <c r="BT819" i="2" s="1"/>
  <c r="BZ819" i="2" s="1"/>
  <c r="AO484" i="2"/>
  <c r="BN484" i="2" s="1"/>
  <c r="BO484" i="2" s="1"/>
  <c r="BP484" i="2" s="1"/>
  <c r="BS484" i="2" s="1"/>
  <c r="BT484" i="2" s="1"/>
  <c r="BZ484" i="2" s="1"/>
  <c r="AO628" i="2"/>
  <c r="BN628" i="2" s="1"/>
  <c r="BO628" i="2" s="1"/>
  <c r="BP628" i="2" s="1"/>
  <c r="BS628" i="2" s="1"/>
  <c r="BT628" i="2" s="1"/>
  <c r="BZ628" i="2" s="1"/>
  <c r="AO988" i="2"/>
  <c r="BN988" i="2" s="1"/>
  <c r="BO988" i="2" s="1"/>
  <c r="BP988" i="2" s="1"/>
  <c r="BS988" i="2" s="1"/>
  <c r="BT988" i="2" s="1"/>
  <c r="BZ988" i="2" s="1"/>
  <c r="AO496" i="2"/>
  <c r="BN496" i="2" s="1"/>
  <c r="AO512" i="2"/>
  <c r="BN512" i="2" s="1"/>
  <c r="BO512" i="2" s="1"/>
  <c r="BP512" i="2" s="1"/>
  <c r="BS512" i="2" s="1"/>
  <c r="BT512" i="2" s="1"/>
  <c r="BZ512" i="2" s="1"/>
  <c r="AO640" i="2"/>
  <c r="BN640" i="2" s="1"/>
  <c r="BO640" i="2" s="1"/>
  <c r="BP640" i="2" s="1"/>
  <c r="BS640" i="2" s="1"/>
  <c r="BT640" i="2" s="1"/>
  <c r="BV640" i="2" s="1"/>
  <c r="AO116" i="2"/>
  <c r="BN116" i="2" s="1"/>
  <c r="AO244" i="2"/>
  <c r="BN244" i="2" s="1"/>
  <c r="AO937" i="2"/>
  <c r="BN937" i="2" s="1"/>
  <c r="BO937" i="2" s="1"/>
  <c r="BP937" i="2" s="1"/>
  <c r="BS937" i="2" s="1"/>
  <c r="BT937" i="2" s="1"/>
  <c r="BZ937" i="2" s="1"/>
  <c r="AO443" i="2"/>
  <c r="BN443" i="2" s="1"/>
  <c r="BO443" i="2" s="1"/>
  <c r="BP443" i="2" s="1"/>
  <c r="BS443" i="2" s="1"/>
  <c r="BT443" i="2" s="1"/>
  <c r="BZ443" i="2" s="1"/>
  <c r="AO438" i="2"/>
  <c r="BN438" i="2" s="1"/>
  <c r="BO438" i="2" s="1"/>
  <c r="BP438" i="2" s="1"/>
  <c r="BS438" i="2" s="1"/>
  <c r="BT438" i="2" s="1"/>
  <c r="AO702" i="2"/>
  <c r="BN702" i="2" s="1"/>
  <c r="BO702" i="2" s="1"/>
  <c r="BP702" i="2" s="1"/>
  <c r="BS702" i="2" s="1"/>
  <c r="BT702" i="2" s="1"/>
  <c r="BZ702" i="2" s="1"/>
  <c r="AO878" i="2"/>
  <c r="BN878" i="2" s="1"/>
  <c r="BO878" i="2" s="1"/>
  <c r="BP878" i="2" s="1"/>
  <c r="BS878" i="2" s="1"/>
  <c r="BT878" i="2" s="1"/>
  <c r="BZ878" i="2" s="1"/>
  <c r="AO333" i="2"/>
  <c r="BN333" i="2" s="1"/>
  <c r="BO333" i="2" s="1"/>
  <c r="BP333" i="2" s="1"/>
  <c r="BS333" i="2" s="1"/>
  <c r="BT333" i="2" s="1"/>
  <c r="BZ333" i="2" s="1"/>
  <c r="AO510" i="2"/>
  <c r="BN510" i="2" s="1"/>
  <c r="AF657" i="2"/>
  <c r="AG657" i="2" s="1"/>
  <c r="BQ657" i="2" s="1"/>
  <c r="AF649" i="2"/>
  <c r="AG649" i="2" s="1"/>
  <c r="BQ649" i="2" s="1"/>
  <c r="AF641" i="2"/>
  <c r="AG641" i="2" s="1"/>
  <c r="BQ641" i="2" s="1"/>
  <c r="AF633" i="2"/>
  <c r="AG633" i="2" s="1"/>
  <c r="BQ633" i="2" s="1"/>
  <c r="AF625" i="2"/>
  <c r="AG625" i="2" s="1"/>
  <c r="BQ625" i="2" s="1"/>
  <c r="AF617" i="2"/>
  <c r="AG617" i="2" s="1"/>
  <c r="BQ617" i="2" s="1"/>
  <c r="AF904" i="2"/>
  <c r="AG904" i="2" s="1"/>
  <c r="BQ904" i="2" s="1"/>
  <c r="AF840" i="2"/>
  <c r="AG840" i="2" s="1"/>
  <c r="BQ840" i="2" s="1"/>
  <c r="AF776" i="2"/>
  <c r="AG776" i="2" s="1"/>
  <c r="BQ776" i="2" s="1"/>
  <c r="AF712" i="2"/>
  <c r="AG712" i="2" s="1"/>
  <c r="BQ712" i="2" s="1"/>
  <c r="AF648" i="2"/>
  <c r="AG648" i="2" s="1"/>
  <c r="BQ648" i="2" s="1"/>
  <c r="AF421" i="2"/>
  <c r="AG421" i="2" s="1"/>
  <c r="BQ421" i="2" s="1"/>
  <c r="AF983" i="2"/>
  <c r="AG983" i="2" s="1"/>
  <c r="AO983" i="2" s="1"/>
  <c r="BN983" i="2" s="1"/>
  <c r="BO983" i="2" s="1"/>
  <c r="BP983" i="2" s="1"/>
  <c r="AF919" i="2"/>
  <c r="AG919" i="2" s="1"/>
  <c r="AO919" i="2" s="1"/>
  <c r="BN919" i="2" s="1"/>
  <c r="BO919" i="2" s="1"/>
  <c r="BP919" i="2" s="1"/>
  <c r="AF855" i="2"/>
  <c r="AG855" i="2" s="1"/>
  <c r="BQ855" i="2" s="1"/>
  <c r="AF791" i="2"/>
  <c r="AG791" i="2" s="1"/>
  <c r="BQ791" i="2" s="1"/>
  <c r="AF727" i="2"/>
  <c r="AG727" i="2" s="1"/>
  <c r="AO727" i="2" s="1"/>
  <c r="BN727" i="2" s="1"/>
  <c r="AF663" i="2"/>
  <c r="AG663" i="2" s="1"/>
  <c r="AF599" i="2"/>
  <c r="AG599" i="2" s="1"/>
  <c r="BQ599" i="2" s="1"/>
  <c r="AF478" i="2"/>
  <c r="AG478" i="2" s="1"/>
  <c r="BQ478" i="2" s="1"/>
  <c r="AO548" i="2"/>
  <c r="BN548" i="2" s="1"/>
  <c r="BO548" i="2" s="1"/>
  <c r="BP548" i="2" s="1"/>
  <c r="BS548" i="2" s="1"/>
  <c r="BT548" i="2" s="1"/>
  <c r="BZ548" i="2" s="1"/>
  <c r="AO652" i="2"/>
  <c r="BN652" i="2" s="1"/>
  <c r="BO652" i="2" s="1"/>
  <c r="BP652" i="2" s="1"/>
  <c r="BS652" i="2" s="1"/>
  <c r="BT652" i="2" s="1"/>
  <c r="BZ652" i="2" s="1"/>
  <c r="AO732" i="2"/>
  <c r="BN732" i="2" s="1"/>
  <c r="BO732" i="2" s="1"/>
  <c r="BP732" i="2" s="1"/>
  <c r="BS732" i="2" s="1"/>
  <c r="BT732" i="2" s="1"/>
  <c r="BZ732" i="2" s="1"/>
  <c r="AO796" i="2"/>
  <c r="BN796" i="2" s="1"/>
  <c r="BO796" i="2" s="1"/>
  <c r="BP796" i="2" s="1"/>
  <c r="BS796" i="2" s="1"/>
  <c r="BT796" i="2" s="1"/>
  <c r="BZ796" i="2" s="1"/>
  <c r="AO860" i="2"/>
  <c r="BN860" i="2" s="1"/>
  <c r="BO860" i="2" s="1"/>
  <c r="BP860" i="2" s="1"/>
  <c r="BS860" i="2" s="1"/>
  <c r="BT860" i="2" s="1"/>
  <c r="BZ860" i="2" s="1"/>
  <c r="AO192" i="2"/>
  <c r="BN192" i="2" s="1"/>
  <c r="BO192" i="2" s="1"/>
  <c r="BP192" i="2" s="1"/>
  <c r="BS192" i="2" s="1"/>
  <c r="BT192" i="2" s="1"/>
  <c r="AO256" i="2"/>
  <c r="BN256" i="2" s="1"/>
  <c r="BO256" i="2" s="1"/>
  <c r="BP256" i="2" s="1"/>
  <c r="BS256" i="2" s="1"/>
  <c r="BT256" i="2" s="1"/>
  <c r="AO384" i="2"/>
  <c r="BN384" i="2" s="1"/>
  <c r="BO384" i="2" s="1"/>
  <c r="BP384" i="2" s="1"/>
  <c r="BS384" i="2" s="1"/>
  <c r="BT384" i="2" s="1"/>
  <c r="BV384" i="2" s="1"/>
  <c r="AO656" i="2"/>
  <c r="BN656" i="2" s="1"/>
  <c r="BO656" i="2" s="1"/>
  <c r="AO848" i="2"/>
  <c r="BN848" i="2" s="1"/>
  <c r="BO848" i="2" s="1"/>
  <c r="BP848" i="2" s="1"/>
  <c r="BS848" i="2" s="1"/>
  <c r="BT848" i="2" s="1"/>
  <c r="AO976" i="2"/>
  <c r="BN976" i="2" s="1"/>
  <c r="BO976" i="2" s="1"/>
  <c r="BP976" i="2" s="1"/>
  <c r="BS976" i="2" s="1"/>
  <c r="BT976" i="2" s="1"/>
  <c r="BZ976" i="2" s="1"/>
  <c r="AO324" i="2"/>
  <c r="AO726" i="2"/>
  <c r="BN726" i="2" s="1"/>
  <c r="BO726" i="2" s="1"/>
  <c r="BP726" i="2" s="1"/>
  <c r="BS726" i="2" s="1"/>
  <c r="BT726" i="2" s="1"/>
  <c r="BZ726" i="2" s="1"/>
  <c r="AO967" i="2"/>
  <c r="BN967" i="2" s="1"/>
  <c r="AO882" i="2"/>
  <c r="BN882" i="2" s="1"/>
  <c r="AO835" i="2"/>
  <c r="BN835" i="2" s="1"/>
  <c r="BO835" i="2" s="1"/>
  <c r="BP835" i="2" s="1"/>
  <c r="BS835" i="2" s="1"/>
  <c r="BT835" i="2" s="1"/>
  <c r="AO54" i="2"/>
  <c r="BN54" i="2" s="1"/>
  <c r="AO182" i="2"/>
  <c r="BN182" i="2" s="1"/>
  <c r="BO182" i="2" s="1"/>
  <c r="BP182" i="2" s="1"/>
  <c r="BS182" i="2" s="1"/>
  <c r="BT182" i="2" s="1"/>
  <c r="AO246" i="2"/>
  <c r="BN246" i="2" s="1"/>
  <c r="BO246" i="2" s="1"/>
  <c r="BP246" i="2" s="1"/>
  <c r="BS246" i="2" s="1"/>
  <c r="BT246" i="2" s="1"/>
  <c r="BZ246" i="2" s="1"/>
  <c r="AO310" i="2"/>
  <c r="BN310" i="2" s="1"/>
  <c r="BO310" i="2" s="1"/>
  <c r="BP310" i="2" s="1"/>
  <c r="BS310" i="2" s="1"/>
  <c r="BT310" i="2" s="1"/>
  <c r="BZ310" i="2" s="1"/>
  <c r="AO582" i="2"/>
  <c r="BN582" i="2" s="1"/>
  <c r="BO582" i="2" s="1"/>
  <c r="BP582" i="2" s="1"/>
  <c r="BS582" i="2" s="1"/>
  <c r="BT582" i="2" s="1"/>
  <c r="AO646" i="2"/>
  <c r="BN646" i="2" s="1"/>
  <c r="BO646" i="2" s="1"/>
  <c r="BP646" i="2" s="1"/>
  <c r="BS646" i="2" s="1"/>
  <c r="BT646" i="2" s="1"/>
  <c r="AO477" i="2"/>
  <c r="BN477" i="2" s="1"/>
  <c r="BO477" i="2" s="1"/>
  <c r="BP477" i="2" s="1"/>
  <c r="BS477" i="2" s="1"/>
  <c r="BT477" i="2" s="1"/>
  <c r="BZ477" i="2" s="1"/>
  <c r="AO218" i="2"/>
  <c r="BN218" i="2" s="1"/>
  <c r="BO218" i="2" s="1"/>
  <c r="BP218" i="2" s="1"/>
  <c r="BS218" i="2" s="1"/>
  <c r="BT218" i="2" s="1"/>
  <c r="AO538" i="2"/>
  <c r="BN538" i="2" s="1"/>
  <c r="BO538" i="2" s="1"/>
  <c r="BP538" i="2" s="1"/>
  <c r="BS538" i="2" s="1"/>
  <c r="BT538" i="2" s="1"/>
  <c r="BZ538" i="2" s="1"/>
  <c r="AO740" i="2"/>
  <c r="BN740" i="2" s="1"/>
  <c r="BO740" i="2" s="1"/>
  <c r="BP740" i="2" s="1"/>
  <c r="BS740" i="2" s="1"/>
  <c r="BT740" i="2" s="1"/>
  <c r="BZ740" i="2" s="1"/>
  <c r="AO868" i="2"/>
  <c r="BN868" i="2" s="1"/>
  <c r="BO868" i="2" s="1"/>
  <c r="BP868" i="2" s="1"/>
  <c r="BS868" i="2" s="1"/>
  <c r="BT868" i="2" s="1"/>
  <c r="BZ868" i="2" s="1"/>
  <c r="AO972" i="2"/>
  <c r="BN972" i="2" s="1"/>
  <c r="AO306" i="2"/>
  <c r="BN306" i="2" s="1"/>
  <c r="BO306" i="2" s="1"/>
  <c r="BP306" i="2" s="1"/>
  <c r="BS306" i="2" s="1"/>
  <c r="BT306" i="2" s="1"/>
  <c r="BZ306" i="2" s="1"/>
  <c r="AO536" i="2"/>
  <c r="BN536" i="2" s="1"/>
  <c r="BO536" i="2" s="1"/>
  <c r="AO76" i="2"/>
  <c r="BN76" i="2" s="1"/>
  <c r="BO76" i="2" s="1"/>
  <c r="BP76" i="2" s="1"/>
  <c r="BS76" i="2" s="1"/>
  <c r="BT76" i="2" s="1"/>
  <c r="BZ76" i="2" s="1"/>
  <c r="AO332" i="2"/>
  <c r="BN332" i="2" s="1"/>
  <c r="AO838" i="2"/>
  <c r="BN838" i="2" s="1"/>
  <c r="BO838" i="2" s="1"/>
  <c r="BP838" i="2" s="1"/>
  <c r="BS838" i="2" s="1"/>
  <c r="BT838" i="2" s="1"/>
  <c r="BZ838" i="2" s="1"/>
  <c r="AO161" i="2"/>
  <c r="BN161" i="2" s="1"/>
  <c r="BO161" i="2" s="1"/>
  <c r="BP161" i="2" s="1"/>
  <c r="BS161" i="2" s="1"/>
  <c r="BT161" i="2" s="1"/>
  <c r="BZ161" i="2" s="1"/>
  <c r="AO898" i="2"/>
  <c r="BN898" i="2" s="1"/>
  <c r="BO898" i="2" s="1"/>
  <c r="AO713" i="2"/>
  <c r="BN713" i="2" s="1"/>
  <c r="BO713" i="2" s="1"/>
  <c r="BP713" i="2" s="1"/>
  <c r="BS713" i="2" s="1"/>
  <c r="BT713" i="2" s="1"/>
  <c r="BZ713" i="2" s="1"/>
  <c r="AO793" i="2"/>
  <c r="BN793" i="2" s="1"/>
  <c r="BO793" i="2" s="1"/>
  <c r="BP793" i="2" s="1"/>
  <c r="BS793" i="2" s="1"/>
  <c r="BT793" i="2" s="1"/>
  <c r="BZ793" i="2" s="1"/>
  <c r="AO865" i="2"/>
  <c r="BN865" i="2" s="1"/>
  <c r="BO865" i="2" s="1"/>
  <c r="BP865" i="2" s="1"/>
  <c r="BS865" i="2" s="1"/>
  <c r="BT865" i="2" s="1"/>
  <c r="BZ865" i="2" s="1"/>
  <c r="AO203" i="2"/>
  <c r="BN203" i="2" s="1"/>
  <c r="AO827" i="2"/>
  <c r="BN827" i="2" s="1"/>
  <c r="BO827" i="2" s="1"/>
  <c r="BP827" i="2" s="1"/>
  <c r="BS827" i="2" s="1"/>
  <c r="BT827" i="2" s="1"/>
  <c r="BZ827" i="2" s="1"/>
  <c r="AO226" i="2"/>
  <c r="BN226" i="2" s="1"/>
  <c r="BO226" i="2" s="1"/>
  <c r="BP226" i="2" s="1"/>
  <c r="BS226" i="2" s="1"/>
  <c r="BT226" i="2" s="1"/>
  <c r="BZ226" i="2" s="1"/>
  <c r="AO462" i="2"/>
  <c r="BN462" i="2" s="1"/>
  <c r="AO526" i="2"/>
  <c r="BN526" i="2" s="1"/>
  <c r="BO526" i="2" s="1"/>
  <c r="BP526" i="2" s="1"/>
  <c r="BS526" i="2" s="1"/>
  <c r="BT526" i="2" s="1"/>
  <c r="BZ526" i="2" s="1"/>
  <c r="AO590" i="2"/>
  <c r="BN590" i="2" s="1"/>
  <c r="AO654" i="2"/>
  <c r="BN654" i="2" s="1"/>
  <c r="BO654" i="2" s="1"/>
  <c r="BP654" i="2" s="1"/>
  <c r="BS654" i="2" s="1"/>
  <c r="BT654" i="2" s="1"/>
  <c r="AO990" i="2"/>
  <c r="BN990" i="2" s="1"/>
  <c r="BO990" i="2" s="1"/>
  <c r="BP990" i="2" s="1"/>
  <c r="BS990" i="2" s="1"/>
  <c r="BT990" i="2" s="1"/>
  <c r="AO748" i="2"/>
  <c r="BN748" i="2" s="1"/>
  <c r="BO748" i="2" s="1"/>
  <c r="BP748" i="2" s="1"/>
  <c r="BS748" i="2" s="1"/>
  <c r="BT748" i="2" s="1"/>
  <c r="BZ748" i="2" s="1"/>
  <c r="AO812" i="2"/>
  <c r="BN812" i="2" s="1"/>
  <c r="BO812" i="2" s="1"/>
  <c r="BP812" i="2" s="1"/>
  <c r="BS812" i="2" s="1"/>
  <c r="BT812" i="2" s="1"/>
  <c r="BZ812" i="2" s="1"/>
  <c r="AO608" i="2"/>
  <c r="BN608" i="2" s="1"/>
  <c r="BO608" i="2" s="1"/>
  <c r="BP608" i="2" s="1"/>
  <c r="BS608" i="2" s="1"/>
  <c r="BT608" i="2" s="1"/>
  <c r="BZ608" i="2" s="1"/>
  <c r="AO736" i="2"/>
  <c r="BN736" i="2" s="1"/>
  <c r="BO736" i="2" s="1"/>
  <c r="BP736" i="2" s="1"/>
  <c r="BS736" i="2" s="1"/>
  <c r="BT736" i="2" s="1"/>
  <c r="BZ736" i="2" s="1"/>
  <c r="AO864" i="2"/>
  <c r="BN864" i="2" s="1"/>
  <c r="BO864" i="2" s="1"/>
  <c r="BP864" i="2" s="1"/>
  <c r="BS864" i="2" s="1"/>
  <c r="BT864" i="2" s="1"/>
  <c r="BZ864" i="2" s="1"/>
  <c r="AO928" i="2"/>
  <c r="BN928" i="2" s="1"/>
  <c r="BO928" i="2" s="1"/>
  <c r="BP928" i="2" s="1"/>
  <c r="BS928" i="2" s="1"/>
  <c r="BT928" i="2" s="1"/>
  <c r="BZ928" i="2" s="1"/>
  <c r="AO906" i="2"/>
  <c r="BN906" i="2" s="1"/>
  <c r="BO906" i="2" s="1"/>
  <c r="BP906" i="2" s="1"/>
  <c r="BS906" i="2" s="1"/>
  <c r="BT906" i="2" s="1"/>
  <c r="BU906" i="2" s="1"/>
  <c r="AO801" i="2"/>
  <c r="BN801" i="2" s="1"/>
  <c r="BO801" i="2" s="1"/>
  <c r="BP801" i="2" s="1"/>
  <c r="BS801" i="2" s="1"/>
  <c r="BT801" i="2" s="1"/>
  <c r="BZ801" i="2" s="1"/>
  <c r="AO507" i="2"/>
  <c r="AO710" i="2"/>
  <c r="BN710" i="2" s="1"/>
  <c r="BO710" i="2" s="1"/>
  <c r="BP710" i="2" s="1"/>
  <c r="BS710" i="2" s="1"/>
  <c r="BT710" i="2" s="1"/>
  <c r="AO468" i="2"/>
  <c r="BN468" i="2" s="1"/>
  <c r="AO767" i="2"/>
  <c r="BN767" i="2" s="1"/>
  <c r="BO767" i="2" s="1"/>
  <c r="BP767" i="2" s="1"/>
  <c r="AO642" i="2"/>
  <c r="BN642" i="2" s="1"/>
  <c r="BO642" i="2" s="1"/>
  <c r="BP642" i="2" s="1"/>
  <c r="BS642" i="2" s="1"/>
  <c r="BT642" i="2" s="1"/>
  <c r="BZ642" i="2" s="1"/>
  <c r="AO894" i="2"/>
  <c r="BN894" i="2" s="1"/>
  <c r="BO894" i="2" s="1"/>
  <c r="BP894" i="2" s="1"/>
  <c r="BS894" i="2" s="1"/>
  <c r="BT894" i="2" s="1"/>
  <c r="BZ894" i="2" s="1"/>
  <c r="AO729" i="2"/>
  <c r="BN729" i="2" s="1"/>
  <c r="AO809" i="2"/>
  <c r="BN809" i="2" s="1"/>
  <c r="BO809" i="2" s="1"/>
  <c r="BP809" i="2" s="1"/>
  <c r="BS809" i="2" s="1"/>
  <c r="BT809" i="2" s="1"/>
  <c r="BZ809" i="2" s="1"/>
  <c r="AO315" i="2"/>
  <c r="BN315" i="2" s="1"/>
  <c r="BO315" i="2" s="1"/>
  <c r="BP315" i="2" s="1"/>
  <c r="BS315" i="2" s="1"/>
  <c r="BT315" i="2" s="1"/>
  <c r="BZ315" i="2" s="1"/>
  <c r="AO523" i="2"/>
  <c r="BN523" i="2" s="1"/>
  <c r="AO542" i="2"/>
  <c r="BN542" i="2" s="1"/>
  <c r="BO542" i="2" s="1"/>
  <c r="BP542" i="2" s="1"/>
  <c r="BS542" i="2" s="1"/>
  <c r="BT542" i="2" s="1"/>
  <c r="BZ542" i="2" s="1"/>
  <c r="AO606" i="2"/>
  <c r="BN606" i="2" s="1"/>
  <c r="BO606" i="2" s="1"/>
  <c r="BP606" i="2" s="1"/>
  <c r="BS606" i="2" s="1"/>
  <c r="BT606" i="2" s="1"/>
  <c r="BZ606" i="2" s="1"/>
  <c r="AO670" i="2"/>
  <c r="BN670" i="2" s="1"/>
  <c r="BO670" i="2" s="1"/>
  <c r="BP670" i="2" s="1"/>
  <c r="BS670" i="2" s="1"/>
  <c r="BT670" i="2" s="1"/>
  <c r="BZ670" i="2" s="1"/>
  <c r="AF23" i="2"/>
  <c r="AG23" i="2" s="1"/>
  <c r="BQ23" i="2" s="1"/>
  <c r="AO396" i="2"/>
  <c r="BN396" i="2" s="1"/>
  <c r="BO396" i="2" s="1"/>
  <c r="BP396" i="2" s="1"/>
  <c r="BS396" i="2" s="1"/>
  <c r="BT396" i="2" s="1"/>
  <c r="BZ396" i="2" s="1"/>
  <c r="AO604" i="2"/>
  <c r="BN604" i="2" s="1"/>
  <c r="BO604" i="2" s="1"/>
  <c r="BP604" i="2" s="1"/>
  <c r="BS604" i="2" s="1"/>
  <c r="BT604" i="2" s="1"/>
  <c r="BZ604" i="2" s="1"/>
  <c r="AO624" i="2"/>
  <c r="BN624" i="2" s="1"/>
  <c r="AO880" i="2"/>
  <c r="BN880" i="2" s="1"/>
  <c r="BO880" i="2" s="1"/>
  <c r="BP880" i="2" s="1"/>
  <c r="BS880" i="2" s="1"/>
  <c r="BT880" i="2" s="1"/>
  <c r="AO36" i="2"/>
  <c r="BN36" i="2" s="1"/>
  <c r="AO100" i="2"/>
  <c r="BN100" i="2" s="1"/>
  <c r="AO228" i="2"/>
  <c r="BN228" i="2" s="1"/>
  <c r="AO682" i="2"/>
  <c r="BN682" i="2" s="1"/>
  <c r="BO682" i="2" s="1"/>
  <c r="BP682" i="2" s="1"/>
  <c r="BS682" i="2" s="1"/>
  <c r="BT682" i="2" s="1"/>
  <c r="BZ682" i="2" s="1"/>
  <c r="AO449" i="2"/>
  <c r="BN449" i="2" s="1"/>
  <c r="BO449" i="2" s="1"/>
  <c r="BP449" i="2" s="1"/>
  <c r="BS449" i="2" s="1"/>
  <c r="BT449" i="2" s="1"/>
  <c r="AO737" i="2"/>
  <c r="BN737" i="2" s="1"/>
  <c r="BO737" i="2" s="1"/>
  <c r="BP737" i="2" s="1"/>
  <c r="BS737" i="2" s="1"/>
  <c r="BT737" i="2" s="1"/>
  <c r="BZ737" i="2" s="1"/>
  <c r="AO993" i="2"/>
  <c r="BN993" i="2" s="1"/>
  <c r="BO993" i="2" s="1"/>
  <c r="BP993" i="2" s="1"/>
  <c r="BS993" i="2" s="1"/>
  <c r="BT993" i="2" s="1"/>
  <c r="BZ993" i="2" s="1"/>
  <c r="AO331" i="2"/>
  <c r="BN331" i="2" s="1"/>
  <c r="AO579" i="2"/>
  <c r="BN579" i="2" s="1"/>
  <c r="AO66" i="2"/>
  <c r="BN66" i="2" s="1"/>
  <c r="BO66" i="2" s="1"/>
  <c r="BP66" i="2" s="1"/>
  <c r="BS66" i="2" s="1"/>
  <c r="BT66" i="2" s="1"/>
  <c r="BZ66" i="2" s="1"/>
  <c r="AO106" i="2"/>
  <c r="BN106" i="2" s="1"/>
  <c r="BO106" i="2" s="1"/>
  <c r="BP106" i="2" s="1"/>
  <c r="BS106" i="2" s="1"/>
  <c r="BT106" i="2" s="1"/>
  <c r="BZ106" i="2" s="1"/>
  <c r="AO338" i="2"/>
  <c r="BN338" i="2" s="1"/>
  <c r="BO338" i="2" s="1"/>
  <c r="BP338" i="2" s="1"/>
  <c r="BS338" i="2" s="1"/>
  <c r="BT338" i="2" s="1"/>
  <c r="BZ338" i="2" s="1"/>
  <c r="AO342" i="2"/>
  <c r="BN342" i="2" s="1"/>
  <c r="BO342" i="2" s="1"/>
  <c r="BP342" i="2" s="1"/>
  <c r="BS342" i="2" s="1"/>
  <c r="BT342" i="2" s="1"/>
  <c r="BZ342" i="2" s="1"/>
  <c r="AO846" i="2"/>
  <c r="BN846" i="2" s="1"/>
  <c r="BO846" i="2" s="1"/>
  <c r="BP846" i="2" s="1"/>
  <c r="BS846" i="2" s="1"/>
  <c r="BT846" i="2" s="1"/>
  <c r="BZ846" i="2" s="1"/>
  <c r="AF998" i="2"/>
  <c r="AG998" i="2" s="1"/>
  <c r="BQ998" i="2" s="1"/>
  <c r="AF934" i="2"/>
  <c r="AG934" i="2" s="1"/>
  <c r="AO934" i="2" s="1"/>
  <c r="BN934" i="2" s="1"/>
  <c r="BO934" i="2" s="1"/>
  <c r="BP934" i="2" s="1"/>
  <c r="AF870" i="2"/>
  <c r="AG870" i="2" s="1"/>
  <c r="BQ870" i="2" s="1"/>
  <c r="AF806" i="2"/>
  <c r="AG806" i="2" s="1"/>
  <c r="BQ806" i="2" s="1"/>
  <c r="AF742" i="2"/>
  <c r="AG742" i="2" s="1"/>
  <c r="BQ742" i="2" s="1"/>
  <c r="AF678" i="2"/>
  <c r="AG678" i="2" s="1"/>
  <c r="BQ678" i="2" s="1"/>
  <c r="AF614" i="2"/>
  <c r="AG614" i="2" s="1"/>
  <c r="BQ614" i="2" s="1"/>
  <c r="AF534" i="2"/>
  <c r="AG534" i="2" s="1"/>
  <c r="BQ534" i="2" s="1"/>
  <c r="AF128" i="2"/>
  <c r="AG128" i="2" s="1"/>
  <c r="BQ128" i="2" s="1"/>
  <c r="AF949" i="2"/>
  <c r="AG949" i="2" s="1"/>
  <c r="AO949" i="2" s="1"/>
  <c r="BN949" i="2" s="1"/>
  <c r="AF885" i="2"/>
  <c r="AG885" i="2" s="1"/>
  <c r="AO885" i="2" s="1"/>
  <c r="BN885" i="2" s="1"/>
  <c r="AF821" i="2"/>
  <c r="AG821" i="2" s="1"/>
  <c r="AO821" i="2" s="1"/>
  <c r="BN821" i="2" s="1"/>
  <c r="AF757" i="2"/>
  <c r="AG757" i="2" s="1"/>
  <c r="AO757" i="2" s="1"/>
  <c r="BN757" i="2" s="1"/>
  <c r="BO757" i="2" s="1"/>
  <c r="BP757" i="2" s="1"/>
  <c r="AF693" i="2"/>
  <c r="AG693" i="2" s="1"/>
  <c r="BQ693" i="2" s="1"/>
  <c r="AF629" i="2"/>
  <c r="AG629" i="2" s="1"/>
  <c r="BQ629" i="2" s="1"/>
  <c r="AF559" i="2"/>
  <c r="AG559" i="2" s="1"/>
  <c r="AO559" i="2" s="1"/>
  <c r="BN559" i="2" s="1"/>
  <c r="AF288" i="2"/>
  <c r="AG288" i="2" s="1"/>
  <c r="BQ288" i="2" s="1"/>
  <c r="AF964" i="2"/>
  <c r="AG964" i="2" s="1"/>
  <c r="BQ964" i="2" s="1"/>
  <c r="AF900" i="2"/>
  <c r="AG900" i="2" s="1"/>
  <c r="BQ900" i="2" s="1"/>
  <c r="AF772" i="2"/>
  <c r="AG772" i="2" s="1"/>
  <c r="BQ772" i="2" s="1"/>
  <c r="AF708" i="2"/>
  <c r="AG708" i="2" s="1"/>
  <c r="BQ708" i="2" s="1"/>
  <c r="AF644" i="2"/>
  <c r="AG644" i="2" s="1"/>
  <c r="BQ644" i="2" s="1"/>
  <c r="AF580" i="2"/>
  <c r="AG580" i="2" s="1"/>
  <c r="BQ580" i="2" s="1"/>
  <c r="AF405" i="2"/>
  <c r="AG405" i="2" s="1"/>
  <c r="AO405" i="2" s="1"/>
  <c r="BN405" i="2" s="1"/>
  <c r="AF971" i="2"/>
  <c r="AG971" i="2" s="1"/>
  <c r="BQ971" i="2" s="1"/>
  <c r="AF907" i="2"/>
  <c r="AG907" i="2" s="1"/>
  <c r="BQ907" i="2" s="1"/>
  <c r="AF843" i="2"/>
  <c r="AG843" i="2" s="1"/>
  <c r="BQ843" i="2" s="1"/>
  <c r="AF779" i="2"/>
  <c r="AG779" i="2" s="1"/>
  <c r="BQ779" i="2" s="1"/>
  <c r="AF715" i="2"/>
  <c r="AG715" i="2" s="1"/>
  <c r="BQ715" i="2" s="1"/>
  <c r="AF651" i="2"/>
  <c r="AG651" i="2" s="1"/>
  <c r="BQ651" i="2" s="1"/>
  <c r="AF587" i="2"/>
  <c r="AG587" i="2" s="1"/>
  <c r="BQ587" i="2" s="1"/>
  <c r="AF430" i="2"/>
  <c r="AG430" i="2" s="1"/>
  <c r="BQ430" i="2" s="1"/>
  <c r="AF978" i="2"/>
  <c r="AG978" i="2" s="1"/>
  <c r="BQ978" i="2" s="1"/>
  <c r="AF914" i="2"/>
  <c r="AG914" i="2" s="1"/>
  <c r="BQ914" i="2" s="1"/>
  <c r="AF850" i="2"/>
  <c r="AG850" i="2" s="1"/>
  <c r="BQ850" i="2" s="1"/>
  <c r="AF786" i="2"/>
  <c r="AG786" i="2" s="1"/>
  <c r="BQ786" i="2" s="1"/>
  <c r="AF658" i="2"/>
  <c r="AG658" i="2" s="1"/>
  <c r="BQ658" i="2" s="1"/>
  <c r="AF594" i="2"/>
  <c r="AG594" i="2" s="1"/>
  <c r="BQ594" i="2" s="1"/>
  <c r="AF564" i="2"/>
  <c r="AG564" i="2" s="1"/>
  <c r="BQ564" i="2" s="1"/>
  <c r="AF436" i="2"/>
  <c r="AG436" i="2" s="1"/>
  <c r="BQ436" i="2" s="1"/>
  <c r="AF372" i="2"/>
  <c r="AG372" i="2" s="1"/>
  <c r="BQ372" i="2" s="1"/>
  <c r="AF212" i="2"/>
  <c r="AG212" i="2" s="1"/>
  <c r="BQ212" i="2" s="1"/>
  <c r="AF127" i="2"/>
  <c r="AG127" i="2" s="1"/>
  <c r="BQ127" i="2" s="1"/>
  <c r="AF41" i="2"/>
  <c r="AG41" i="2" s="1"/>
  <c r="BQ41" i="2" s="1"/>
  <c r="AF475" i="2"/>
  <c r="AG475" i="2" s="1"/>
  <c r="BQ475" i="2" s="1"/>
  <c r="AF411" i="2"/>
  <c r="AG411" i="2" s="1"/>
  <c r="AO411" i="2" s="1"/>
  <c r="BN411" i="2" s="1"/>
  <c r="BO411" i="2" s="1"/>
  <c r="BP411" i="2" s="1"/>
  <c r="AF347" i="2"/>
  <c r="AG347" i="2" s="1"/>
  <c r="BQ347" i="2" s="1"/>
  <c r="AF264" i="2"/>
  <c r="AG264" i="2" s="1"/>
  <c r="BQ264" i="2" s="1"/>
  <c r="AF178" i="2"/>
  <c r="AG178" i="2" s="1"/>
  <c r="BQ178" i="2" s="1"/>
  <c r="AF93" i="2"/>
  <c r="AG93" i="2" s="1"/>
  <c r="BQ93" i="2" s="1"/>
  <c r="AF522" i="2"/>
  <c r="AG522" i="2" s="1"/>
  <c r="BQ522" i="2" s="1"/>
  <c r="AF458" i="2"/>
  <c r="AG458" i="2" s="1"/>
  <c r="BQ458" i="2" s="1"/>
  <c r="AF394" i="2"/>
  <c r="AG394" i="2" s="1"/>
  <c r="BQ394" i="2" s="1"/>
  <c r="AF327" i="2"/>
  <c r="AG327" i="2" s="1"/>
  <c r="BQ327" i="2" s="1"/>
  <c r="AF241" i="2"/>
  <c r="AG241" i="2" s="1"/>
  <c r="BQ241" i="2" s="1"/>
  <c r="AF156" i="2"/>
  <c r="AG156" i="2" s="1"/>
  <c r="BQ156" i="2" s="1"/>
  <c r="AF71" i="2"/>
  <c r="AG71" i="2" s="1"/>
  <c r="BQ71" i="2" s="1"/>
  <c r="AF545" i="2"/>
  <c r="AG545" i="2" s="1"/>
  <c r="BQ545" i="2" s="1"/>
  <c r="AF417" i="2"/>
  <c r="AG417" i="2" s="1"/>
  <c r="BQ417" i="2" s="1"/>
  <c r="AF353" i="2"/>
  <c r="AG353" i="2" s="1"/>
  <c r="BQ353" i="2" s="1"/>
  <c r="AF272" i="2"/>
  <c r="AG272" i="2" s="1"/>
  <c r="BQ272" i="2" s="1"/>
  <c r="AF186" i="2"/>
  <c r="AG186" i="2" s="1"/>
  <c r="BQ186" i="2" s="1"/>
  <c r="AF552" i="2"/>
  <c r="AG552" i="2" s="1"/>
  <c r="BQ552" i="2" s="1"/>
  <c r="AF488" i="2"/>
  <c r="AG488" i="2" s="1"/>
  <c r="BQ488" i="2" s="1"/>
  <c r="AF424" i="2"/>
  <c r="AG424" i="2" s="1"/>
  <c r="BQ424" i="2" s="1"/>
  <c r="AF360" i="2"/>
  <c r="AG360" i="2" s="1"/>
  <c r="BQ360" i="2" s="1"/>
  <c r="AF196" i="2"/>
  <c r="AG196" i="2" s="1"/>
  <c r="BQ196" i="2" s="1"/>
  <c r="AF111" i="2"/>
  <c r="AG111" i="2" s="1"/>
  <c r="BQ111" i="2" s="1"/>
  <c r="AF535" i="2"/>
  <c r="AG535" i="2" s="1"/>
  <c r="AF471" i="2"/>
  <c r="AG471" i="2" s="1"/>
  <c r="BQ471" i="2" s="1"/>
  <c r="AF343" i="2"/>
  <c r="AG343" i="2" s="1"/>
  <c r="BQ343" i="2" s="1"/>
  <c r="AF258" i="2"/>
  <c r="AG258" i="2" s="1"/>
  <c r="AO258" i="2" s="1"/>
  <c r="BN258" i="2" s="1"/>
  <c r="AF88" i="2"/>
  <c r="AG88" i="2" s="1"/>
  <c r="BQ88" i="2" s="1"/>
  <c r="AF289" i="2"/>
  <c r="AG289" i="2" s="1"/>
  <c r="BQ289" i="2" s="1"/>
  <c r="AF204" i="2"/>
  <c r="AG204" i="2" s="1"/>
  <c r="BQ204" i="2" s="1"/>
  <c r="AF119" i="2"/>
  <c r="AG119" i="2" s="1"/>
  <c r="BQ119" i="2" s="1"/>
  <c r="AF33" i="2"/>
  <c r="AG33" i="2" s="1"/>
  <c r="BQ33" i="2" s="1"/>
  <c r="AF278" i="2"/>
  <c r="AG278" i="2" s="1"/>
  <c r="BQ278" i="2" s="1"/>
  <c r="AF214" i="2"/>
  <c r="AG214" i="2" s="1"/>
  <c r="BQ214" i="2" s="1"/>
  <c r="AF150" i="2"/>
  <c r="AG150" i="2" s="1"/>
  <c r="BQ150" i="2" s="1"/>
  <c r="AF86" i="2"/>
  <c r="AG86" i="2" s="1"/>
  <c r="BQ86" i="2" s="1"/>
  <c r="AF339" i="2"/>
  <c r="AG339" i="2" s="1"/>
  <c r="AO339" i="2" s="1"/>
  <c r="BN339" i="2" s="1"/>
  <c r="BO339" i="2" s="1"/>
  <c r="BP339" i="2" s="1"/>
  <c r="AF275" i="2"/>
  <c r="AG275" i="2" s="1"/>
  <c r="AO275" i="2" s="1"/>
  <c r="BN275" i="2" s="1"/>
  <c r="BO275" i="2" s="1"/>
  <c r="BP275" i="2" s="1"/>
  <c r="AF211" i="2"/>
  <c r="AG211" i="2" s="1"/>
  <c r="BQ211" i="2" s="1"/>
  <c r="AF83" i="2"/>
  <c r="AG83" i="2" s="1"/>
  <c r="AO83" i="2" s="1"/>
  <c r="BN83" i="2" s="1"/>
  <c r="BO83" i="2" s="1"/>
  <c r="BP83" i="2" s="1"/>
  <c r="BQ403" i="2"/>
  <c r="AO403" i="2"/>
  <c r="BQ918" i="2"/>
  <c r="AO918" i="2"/>
  <c r="BN918" i="2" s="1"/>
  <c r="BO918" i="2" s="1"/>
  <c r="BP918" i="2" s="1"/>
  <c r="BQ955" i="2"/>
  <c r="AO955" i="2"/>
  <c r="BN955" i="2" s="1"/>
  <c r="BQ635" i="2"/>
  <c r="AO635" i="2"/>
  <c r="BN635" i="2" s="1"/>
  <c r="BO635" i="2" s="1"/>
  <c r="BP635" i="2" s="1"/>
  <c r="AO744" i="2"/>
  <c r="BN744" i="2" s="1"/>
  <c r="BO744" i="2" s="1"/>
  <c r="BP744" i="2" s="1"/>
  <c r="BS744" i="2" s="1"/>
  <c r="BT744" i="2" s="1"/>
  <c r="BV744" i="2" s="1"/>
  <c r="AO872" i="2"/>
  <c r="BN872" i="2" s="1"/>
  <c r="BO872" i="2" s="1"/>
  <c r="BP872" i="2" s="1"/>
  <c r="BS872" i="2" s="1"/>
  <c r="BT872" i="2" s="1"/>
  <c r="BZ872" i="2" s="1"/>
  <c r="AO755" i="2"/>
  <c r="BN755" i="2" s="1"/>
  <c r="BQ556" i="2"/>
  <c r="AO556" i="2"/>
  <c r="BN556" i="2" s="1"/>
  <c r="BO556" i="2" s="1"/>
  <c r="BP556" i="2" s="1"/>
  <c r="BQ787" i="2"/>
  <c r="AO787" i="2"/>
  <c r="BN787" i="2" s="1"/>
  <c r="BO787" i="2" s="1"/>
  <c r="BP787" i="2" s="1"/>
  <c r="BQ555" i="2"/>
  <c r="AO555" i="2"/>
  <c r="BN555" i="2" s="1"/>
  <c r="BO555" i="2" s="1"/>
  <c r="BP555" i="2" s="1"/>
  <c r="BQ883" i="2"/>
  <c r="AO883" i="2"/>
  <c r="BN883" i="2" s="1"/>
  <c r="AF461" i="2"/>
  <c r="AG461" i="2" s="1"/>
  <c r="BQ461" i="2" s="1"/>
  <c r="AF481" i="2"/>
  <c r="AG481" i="2" s="1"/>
  <c r="BQ481" i="2" s="1"/>
  <c r="AF147" i="2"/>
  <c r="AG147" i="2" s="1"/>
  <c r="BQ147" i="2" s="1"/>
  <c r="AF24" i="2"/>
  <c r="AG24" i="2" s="1"/>
  <c r="BQ24" i="2" s="1"/>
  <c r="AO966" i="2"/>
  <c r="BN966" i="2" s="1"/>
  <c r="BQ467" i="2"/>
  <c r="AO467" i="2"/>
  <c r="BN467" i="2" s="1"/>
  <c r="BQ939" i="2"/>
  <c r="AO939" i="2"/>
  <c r="BN939" i="2" s="1"/>
  <c r="BO939" i="2" s="1"/>
  <c r="BP939" i="2" s="1"/>
  <c r="AO924" i="2"/>
  <c r="BN924" i="2" s="1"/>
  <c r="BO924" i="2" s="1"/>
  <c r="BP924" i="2" s="1"/>
  <c r="BS924" i="2" s="1"/>
  <c r="BT924" i="2" s="1"/>
  <c r="BZ924" i="2" s="1"/>
  <c r="AO704" i="2"/>
  <c r="BN704" i="2" s="1"/>
  <c r="BO704" i="2" s="1"/>
  <c r="BP704" i="2" s="1"/>
  <c r="BS704" i="2" s="1"/>
  <c r="BT704" i="2" s="1"/>
  <c r="BZ704" i="2" s="1"/>
  <c r="AO896" i="2"/>
  <c r="BN896" i="2" s="1"/>
  <c r="BO896" i="2" s="1"/>
  <c r="BP896" i="2" s="1"/>
  <c r="BS896" i="2" s="1"/>
  <c r="BT896" i="2" s="1"/>
  <c r="BZ896" i="2" s="1"/>
  <c r="AO180" i="2"/>
  <c r="BN180" i="2" s="1"/>
  <c r="AO90" i="2"/>
  <c r="BN90" i="2" s="1"/>
  <c r="BO90" i="2" s="1"/>
  <c r="BP90" i="2" s="1"/>
  <c r="BS90" i="2" s="1"/>
  <c r="BT90" i="2" s="1"/>
  <c r="BZ90" i="2" s="1"/>
  <c r="BQ32" i="2"/>
  <c r="AO32" i="2"/>
  <c r="BN32" i="2" s="1"/>
  <c r="BO32" i="2" s="1"/>
  <c r="BP32" i="2" s="1"/>
  <c r="BQ446" i="2"/>
  <c r="AO446" i="2"/>
  <c r="BN446" i="2" s="1"/>
  <c r="BO446" i="2" s="1"/>
  <c r="BP446" i="2" s="1"/>
  <c r="BQ428" i="2"/>
  <c r="AO428" i="2"/>
  <c r="BN428" i="2" s="1"/>
  <c r="BQ219" i="2"/>
  <c r="AO219" i="2"/>
  <c r="BN219" i="2" s="1"/>
  <c r="BO219" i="2" s="1"/>
  <c r="BP219" i="2" s="1"/>
  <c r="AO874" i="2"/>
  <c r="BN874" i="2" s="1"/>
  <c r="BO874" i="2" s="1"/>
  <c r="BP874" i="2" s="1"/>
  <c r="BS874" i="2" s="1"/>
  <c r="BT874" i="2" s="1"/>
  <c r="BZ874" i="2" s="1"/>
  <c r="BQ589" i="2"/>
  <c r="AO589" i="2"/>
  <c r="BN589" i="2" s="1"/>
  <c r="BO589" i="2" s="1"/>
  <c r="BP589" i="2" s="1"/>
  <c r="BQ390" i="2"/>
  <c r="AO390" i="2"/>
  <c r="BN390" i="2" s="1"/>
  <c r="BO390" i="2" s="1"/>
  <c r="BP390" i="2" s="1"/>
  <c r="BQ875" i="2"/>
  <c r="AO875" i="2"/>
  <c r="BN875" i="2" s="1"/>
  <c r="BO875" i="2" s="1"/>
  <c r="BP875" i="2" s="1"/>
  <c r="BQ668" i="2"/>
  <c r="AO668" i="2"/>
  <c r="BN668" i="2" s="1"/>
  <c r="BO668" i="2" s="1"/>
  <c r="BP668" i="2" s="1"/>
  <c r="BQ867" i="2"/>
  <c r="AO867" i="2"/>
  <c r="BN867" i="2" s="1"/>
  <c r="BO867" i="2" s="1"/>
  <c r="BP867" i="2" s="1"/>
  <c r="BQ379" i="2"/>
  <c r="AO379" i="2"/>
  <c r="BN379" i="2" s="1"/>
  <c r="BO379" i="2" s="1"/>
  <c r="BP379" i="2" s="1"/>
  <c r="AF968" i="2"/>
  <c r="AG968" i="2" s="1"/>
  <c r="BQ968" i="2" s="1"/>
  <c r="AF836" i="2"/>
  <c r="AG836" i="2" s="1"/>
  <c r="AO940" i="2"/>
  <c r="BN940" i="2" s="1"/>
  <c r="AO546" i="2"/>
  <c r="BN546" i="2" s="1"/>
  <c r="BO546" i="2" s="1"/>
  <c r="BP546" i="2" s="1"/>
  <c r="BS546" i="2" s="1"/>
  <c r="BT546" i="2" s="1"/>
  <c r="BZ546" i="2" s="1"/>
  <c r="AO931" i="2"/>
  <c r="BN931" i="2" s="1"/>
  <c r="AO489" i="2"/>
  <c r="BN489" i="2" s="1"/>
  <c r="BO489" i="2" s="1"/>
  <c r="BP489" i="2" s="1"/>
  <c r="BS489" i="2" s="1"/>
  <c r="BT489" i="2" s="1"/>
  <c r="BZ489" i="2" s="1"/>
  <c r="AO366" i="2"/>
  <c r="BN366" i="2" s="1"/>
  <c r="BO366" i="2" s="1"/>
  <c r="AO125" i="2"/>
  <c r="BN125" i="2" s="1"/>
  <c r="BO125" i="2" s="1"/>
  <c r="BP125" i="2" s="1"/>
  <c r="BS125" i="2" s="1"/>
  <c r="BT125" i="2" s="1"/>
  <c r="BZ125" i="2" s="1"/>
  <c r="BQ891" i="2"/>
  <c r="AO891" i="2"/>
  <c r="BN891" i="2" s="1"/>
  <c r="BO891" i="2" s="1"/>
  <c r="BP891" i="2" s="1"/>
  <c r="BQ547" i="2"/>
  <c r="AO547" i="2"/>
  <c r="BN547" i="2" s="1"/>
  <c r="BO547" i="2" s="1"/>
  <c r="BP547" i="2" s="1"/>
  <c r="AO72" i="2"/>
  <c r="BN72" i="2" s="1"/>
  <c r="BO72" i="2" s="1"/>
  <c r="BP72" i="2" s="1"/>
  <c r="BS72" i="2" s="1"/>
  <c r="BT72" i="2" s="1"/>
  <c r="BZ72" i="2" s="1"/>
  <c r="AO328" i="2"/>
  <c r="BN328" i="2" s="1"/>
  <c r="BO328" i="2" s="1"/>
  <c r="BP328" i="2" s="1"/>
  <c r="BS328" i="2" s="1"/>
  <c r="BT328" i="2" s="1"/>
  <c r="BZ328" i="2" s="1"/>
  <c r="AO412" i="2"/>
  <c r="BN412" i="2" s="1"/>
  <c r="BO412" i="2" s="1"/>
  <c r="BP412" i="2" s="1"/>
  <c r="BS412" i="2" s="1"/>
  <c r="BT412" i="2" s="1"/>
  <c r="BZ412" i="2" s="1"/>
  <c r="AO570" i="2"/>
  <c r="BN570" i="2" s="1"/>
  <c r="AO881" i="2"/>
  <c r="BN881" i="2" s="1"/>
  <c r="BO881" i="2" s="1"/>
  <c r="BP881" i="2" s="1"/>
  <c r="BS881" i="2" s="1"/>
  <c r="BT881" i="2" s="1"/>
  <c r="BZ881" i="2" s="1"/>
  <c r="AO961" i="2"/>
  <c r="BN961" i="2" s="1"/>
  <c r="BO961" i="2" s="1"/>
  <c r="BP961" i="2" s="1"/>
  <c r="BS961" i="2" s="1"/>
  <c r="BT961" i="2" s="1"/>
  <c r="BZ961" i="2" s="1"/>
  <c r="AO707" i="2"/>
  <c r="BN707" i="2" s="1"/>
  <c r="BO707" i="2" s="1"/>
  <c r="BP707" i="2" s="1"/>
  <c r="BS707" i="2" s="1"/>
  <c r="BT707" i="2" s="1"/>
  <c r="BQ540" i="2"/>
  <c r="AO540" i="2"/>
  <c r="BN540" i="2" s="1"/>
  <c r="BO540" i="2" s="1"/>
  <c r="BP540" i="2" s="1"/>
  <c r="BQ595" i="2"/>
  <c r="AO595" i="2"/>
  <c r="BN595" i="2" s="1"/>
  <c r="AF673" i="2"/>
  <c r="AG673" i="2" s="1"/>
  <c r="BQ673" i="2" s="1"/>
  <c r="AF584" i="2"/>
  <c r="AG584" i="2" s="1"/>
  <c r="BQ584" i="2" s="1"/>
  <c r="AF281" i="2"/>
  <c r="AG281" i="2" s="1"/>
  <c r="BQ281" i="2" s="1"/>
  <c r="AO820" i="2"/>
  <c r="BN820" i="2" s="1"/>
  <c r="BO820" i="2" s="1"/>
  <c r="BP820" i="2" s="1"/>
  <c r="BS820" i="2" s="1"/>
  <c r="BT820" i="2" s="1"/>
  <c r="BZ820" i="2" s="1"/>
  <c r="AO884" i="2"/>
  <c r="BN884" i="2" s="1"/>
  <c r="BO884" i="2" s="1"/>
  <c r="BP884" i="2" s="1"/>
  <c r="BS884" i="2" s="1"/>
  <c r="BT884" i="2" s="1"/>
  <c r="BZ884" i="2" s="1"/>
  <c r="AO537" i="2"/>
  <c r="BN537" i="2" s="1"/>
  <c r="AO897" i="2"/>
  <c r="BN897" i="2" s="1"/>
  <c r="BO897" i="2" s="1"/>
  <c r="BP897" i="2" s="1"/>
  <c r="BS897" i="2" s="1"/>
  <c r="BT897" i="2" s="1"/>
  <c r="BZ897" i="2" s="1"/>
  <c r="AO969" i="2"/>
  <c r="BN969" i="2" s="1"/>
  <c r="BO969" i="2" s="1"/>
  <c r="BP969" i="2" s="1"/>
  <c r="BS969" i="2" s="1"/>
  <c r="BT969" i="2" s="1"/>
  <c r="AO531" i="2"/>
  <c r="BN531" i="2" s="1"/>
  <c r="BQ91" i="2"/>
  <c r="AO91" i="2"/>
  <c r="BN91" i="2" s="1"/>
  <c r="BQ771" i="2"/>
  <c r="AO771" i="2"/>
  <c r="BN771" i="2" s="1"/>
  <c r="BO771" i="2" s="1"/>
  <c r="BP771" i="2" s="1"/>
  <c r="AO120" i="2"/>
  <c r="BN120" i="2" s="1"/>
  <c r="BO120" i="2" s="1"/>
  <c r="BP120" i="2" s="1"/>
  <c r="BS120" i="2" s="1"/>
  <c r="BT120" i="2" s="1"/>
  <c r="BZ120" i="2" s="1"/>
  <c r="AO440" i="2"/>
  <c r="BN440" i="2" s="1"/>
  <c r="BO440" i="2" s="1"/>
  <c r="BP440" i="2" s="1"/>
  <c r="BS440" i="2" s="1"/>
  <c r="BT440" i="2" s="1"/>
  <c r="BZ440" i="2" s="1"/>
  <c r="AO60" i="2"/>
  <c r="BN60" i="2" s="1"/>
  <c r="AO730" i="2"/>
  <c r="BN730" i="2" s="1"/>
  <c r="BO730" i="2" s="1"/>
  <c r="BP730" i="2" s="1"/>
  <c r="BS730" i="2" s="1"/>
  <c r="BT730" i="2" s="1"/>
  <c r="BZ730" i="2" s="1"/>
  <c r="AO790" i="2"/>
  <c r="BN790" i="2" s="1"/>
  <c r="BO790" i="2" s="1"/>
  <c r="BP790" i="2" s="1"/>
  <c r="BS790" i="2" s="1"/>
  <c r="BT790" i="2" s="1"/>
  <c r="BZ790" i="2" s="1"/>
  <c r="AO938" i="2"/>
  <c r="BN938" i="2" s="1"/>
  <c r="BO938" i="2" s="1"/>
  <c r="BP938" i="2" s="1"/>
  <c r="BS938" i="2" s="1"/>
  <c r="BT938" i="2" s="1"/>
  <c r="BZ938" i="2" s="1"/>
  <c r="AO201" i="2"/>
  <c r="BN201" i="2" s="1"/>
  <c r="BO201" i="2" s="1"/>
  <c r="BP201" i="2" s="1"/>
  <c r="BS201" i="2" s="1"/>
  <c r="BT201" i="2" s="1"/>
  <c r="BZ201" i="2" s="1"/>
  <c r="AO505" i="2"/>
  <c r="BN505" i="2" s="1"/>
  <c r="BO505" i="2" s="1"/>
  <c r="BP505" i="2" s="1"/>
  <c r="BS505" i="2" s="1"/>
  <c r="BT505" i="2" s="1"/>
  <c r="BU505" i="2" s="1"/>
  <c r="AO705" i="2"/>
  <c r="BN705" i="2" s="1"/>
  <c r="BO705" i="2" s="1"/>
  <c r="BP705" i="2" s="1"/>
  <c r="BS705" i="2" s="1"/>
  <c r="BT705" i="2" s="1"/>
  <c r="BZ705" i="2" s="1"/>
  <c r="AO163" i="2"/>
  <c r="BN163" i="2" s="1"/>
  <c r="AO82" i="2"/>
  <c r="BN82" i="2" s="1"/>
  <c r="BO82" i="2" s="1"/>
  <c r="BP82" i="2" s="1"/>
  <c r="BS82" i="2" s="1"/>
  <c r="BT82" i="2" s="1"/>
  <c r="BZ82" i="2" s="1"/>
  <c r="AO434" i="2"/>
  <c r="BN434" i="2" s="1"/>
  <c r="BO434" i="2" s="1"/>
  <c r="BP434" i="2" s="1"/>
  <c r="BS434" i="2" s="1"/>
  <c r="BT434" i="2" s="1"/>
  <c r="BZ434" i="2" s="1"/>
  <c r="AO550" i="2"/>
  <c r="BN550" i="2" s="1"/>
  <c r="BO550" i="2" s="1"/>
  <c r="BP550" i="2" s="1"/>
  <c r="BS550" i="2" s="1"/>
  <c r="BT550" i="2" s="1"/>
  <c r="BZ550" i="2" s="1"/>
  <c r="AO210" i="2"/>
  <c r="BN210" i="2" s="1"/>
  <c r="AO80" i="2"/>
  <c r="BN80" i="2" s="1"/>
  <c r="BO80" i="2" s="1"/>
  <c r="BP80" i="2" s="1"/>
  <c r="BS80" i="2" s="1"/>
  <c r="BT80" i="2" s="1"/>
  <c r="BZ80" i="2" s="1"/>
  <c r="AO144" i="2"/>
  <c r="BN144" i="2" s="1"/>
  <c r="BO144" i="2" s="1"/>
  <c r="BP144" i="2" s="1"/>
  <c r="BS144" i="2" s="1"/>
  <c r="BT144" i="2" s="1"/>
  <c r="BZ144" i="2" s="1"/>
  <c r="AO336" i="2"/>
  <c r="BN336" i="2" s="1"/>
  <c r="BO336" i="2" s="1"/>
  <c r="BP336" i="2" s="1"/>
  <c r="BS336" i="2" s="1"/>
  <c r="BT336" i="2" s="1"/>
  <c r="BZ336" i="2" s="1"/>
  <c r="AO400" i="2"/>
  <c r="BN400" i="2" s="1"/>
  <c r="AO672" i="2"/>
  <c r="BN672" i="2" s="1"/>
  <c r="BO672" i="2" s="1"/>
  <c r="BP672" i="2" s="1"/>
  <c r="BS672" i="2" s="1"/>
  <c r="BT672" i="2" s="1"/>
  <c r="BZ672" i="2" s="1"/>
  <c r="AO992" i="2"/>
  <c r="BN992" i="2" s="1"/>
  <c r="BO992" i="2" s="1"/>
  <c r="BP992" i="2" s="1"/>
  <c r="BS992" i="2" s="1"/>
  <c r="BT992" i="2" s="1"/>
  <c r="BZ992" i="2" s="1"/>
  <c r="AO84" i="2"/>
  <c r="BN84" i="2" s="1"/>
  <c r="BO84" i="2" s="1"/>
  <c r="BP84" i="2" s="1"/>
  <c r="BS84" i="2" s="1"/>
  <c r="BT84" i="2" s="1"/>
  <c r="BZ84" i="2" s="1"/>
  <c r="AO602" i="2"/>
  <c r="BN602" i="2" s="1"/>
  <c r="BO602" i="2" s="1"/>
  <c r="BP602" i="2" s="1"/>
  <c r="BS602" i="2" s="1"/>
  <c r="BT602" i="2" s="1"/>
  <c r="BZ602" i="2" s="1"/>
  <c r="AO794" i="2"/>
  <c r="BN794" i="2" s="1"/>
  <c r="AO457" i="2"/>
  <c r="BN457" i="2" s="1"/>
  <c r="AO854" i="2"/>
  <c r="BN854" i="2" s="1"/>
  <c r="BO854" i="2" s="1"/>
  <c r="BP854" i="2" s="1"/>
  <c r="BS854" i="2" s="1"/>
  <c r="BT854" i="2" s="1"/>
  <c r="BZ854" i="2" s="1"/>
  <c r="AO34" i="2"/>
  <c r="BN34" i="2" s="1"/>
  <c r="BO34" i="2" s="1"/>
  <c r="BP34" i="2" s="1"/>
  <c r="BS34" i="2" s="1"/>
  <c r="BT34" i="2" s="1"/>
  <c r="AO130" i="2"/>
  <c r="BN130" i="2" s="1"/>
  <c r="BO130" i="2" s="1"/>
  <c r="BP130" i="2" s="1"/>
  <c r="BS130" i="2" s="1"/>
  <c r="BT130" i="2" s="1"/>
  <c r="BZ130" i="2" s="1"/>
  <c r="AO290" i="2"/>
  <c r="BN290" i="2" s="1"/>
  <c r="BO290" i="2" s="1"/>
  <c r="BP290" i="2" s="1"/>
  <c r="BS290" i="2" s="1"/>
  <c r="BT290" i="2" s="1"/>
  <c r="BZ290" i="2" s="1"/>
  <c r="AO370" i="2"/>
  <c r="BN370" i="2" s="1"/>
  <c r="BO370" i="2" s="1"/>
  <c r="BP370" i="2" s="1"/>
  <c r="BS370" i="2" s="1"/>
  <c r="BT370" i="2" s="1"/>
  <c r="BZ370" i="2" s="1"/>
  <c r="AO46" i="2"/>
  <c r="BN46" i="2" s="1"/>
  <c r="AO110" i="2"/>
  <c r="BN110" i="2" s="1"/>
  <c r="BO110" i="2" s="1"/>
  <c r="BP110" i="2" s="1"/>
  <c r="BS110" i="2" s="1"/>
  <c r="BT110" i="2" s="1"/>
  <c r="BU110" i="2" s="1"/>
  <c r="AO174" i="2"/>
  <c r="BN174" i="2" s="1"/>
  <c r="AO238" i="2"/>
  <c r="BN238" i="2" s="1"/>
  <c r="BO238" i="2" s="1"/>
  <c r="BP238" i="2" s="1"/>
  <c r="BS238" i="2" s="1"/>
  <c r="BT238" i="2" s="1"/>
  <c r="BZ238" i="2" s="1"/>
  <c r="AO302" i="2"/>
  <c r="BN302" i="2" s="1"/>
  <c r="BO302" i="2" s="1"/>
  <c r="BP302" i="2" s="1"/>
  <c r="BS302" i="2" s="1"/>
  <c r="BT302" i="2" s="1"/>
  <c r="BZ302" i="2" s="1"/>
  <c r="AO374" i="2"/>
  <c r="BN374" i="2" s="1"/>
  <c r="BO374" i="2" s="1"/>
  <c r="BP374" i="2" s="1"/>
  <c r="BS374" i="2" s="1"/>
  <c r="BT374" i="2" s="1"/>
  <c r="BZ374" i="2" s="1"/>
  <c r="AO574" i="2"/>
  <c r="BN574" i="2" s="1"/>
  <c r="BO574" i="2" s="1"/>
  <c r="BP574" i="2" s="1"/>
  <c r="BS574" i="2" s="1"/>
  <c r="BT574" i="2" s="1"/>
  <c r="BZ574" i="2" s="1"/>
  <c r="AO349" i="2"/>
  <c r="BN349" i="2" s="1"/>
  <c r="BO349" i="2" s="1"/>
  <c r="BP349" i="2" s="1"/>
  <c r="BS349" i="2" s="1"/>
  <c r="BT349" i="2" s="1"/>
  <c r="AO143" i="2"/>
  <c r="BN143" i="2" s="1"/>
  <c r="BO143" i="2" s="1"/>
  <c r="BP143" i="2" s="1"/>
  <c r="BS143" i="2" s="1"/>
  <c r="BT143" i="2" s="1"/>
  <c r="BZ143" i="2" s="1"/>
  <c r="AO220" i="2"/>
  <c r="BN220" i="2" s="1"/>
  <c r="AO284" i="2"/>
  <c r="BN284" i="2" s="1"/>
  <c r="BO284" i="2" s="1"/>
  <c r="BP284" i="2" s="1"/>
  <c r="BS284" i="2" s="1"/>
  <c r="BT284" i="2" s="1"/>
  <c r="BZ284" i="2" s="1"/>
  <c r="AO348" i="2"/>
  <c r="BN348" i="2" s="1"/>
  <c r="BO348" i="2" s="1"/>
  <c r="BP348" i="2" s="1"/>
  <c r="BS348" i="2" s="1"/>
  <c r="BT348" i="2" s="1"/>
  <c r="BZ348" i="2" s="1"/>
  <c r="AO982" i="2"/>
  <c r="BN982" i="2" s="1"/>
  <c r="BO982" i="2" s="1"/>
  <c r="BP982" i="2" s="1"/>
  <c r="BS982" i="2" s="1"/>
  <c r="BT982" i="2" s="1"/>
  <c r="BZ982" i="2" s="1"/>
  <c r="AO913" i="2"/>
  <c r="BN913" i="2" s="1"/>
  <c r="AO482" i="2"/>
  <c r="BN482" i="2" s="1"/>
  <c r="BO482" i="2" s="1"/>
  <c r="BP482" i="2" s="1"/>
  <c r="BS482" i="2" s="1"/>
  <c r="BT482" i="2" s="1"/>
  <c r="BZ482" i="2" s="1"/>
  <c r="AO454" i="2"/>
  <c r="BN454" i="2" s="1"/>
  <c r="BO454" i="2" s="1"/>
  <c r="BP454" i="2" s="1"/>
  <c r="BS454" i="2" s="1"/>
  <c r="BT454" i="2" s="1"/>
  <c r="BZ454" i="2" s="1"/>
  <c r="AO96" i="2"/>
  <c r="BN96" i="2" s="1"/>
  <c r="BO96" i="2" s="1"/>
  <c r="BP96" i="2" s="1"/>
  <c r="BS96" i="2" s="1"/>
  <c r="BT96" i="2" s="1"/>
  <c r="AO224" i="2"/>
  <c r="BN224" i="2" s="1"/>
  <c r="BO224" i="2" s="1"/>
  <c r="BP224" i="2" s="1"/>
  <c r="BS224" i="2" s="1"/>
  <c r="BT224" i="2" s="1"/>
  <c r="BV224" i="2" s="1"/>
  <c r="AO352" i="2"/>
  <c r="BN352" i="2" s="1"/>
  <c r="BO352" i="2" s="1"/>
  <c r="BP352" i="2" s="1"/>
  <c r="BS352" i="2" s="1"/>
  <c r="BT352" i="2" s="1"/>
  <c r="BZ352" i="2" s="1"/>
  <c r="AO416" i="2"/>
  <c r="BN416" i="2" s="1"/>
  <c r="BO416" i="2" s="1"/>
  <c r="BP416" i="2" s="1"/>
  <c r="BS416" i="2" s="1"/>
  <c r="BT416" i="2" s="1"/>
  <c r="BZ416" i="2" s="1"/>
  <c r="AO818" i="2"/>
  <c r="BN818" i="2" s="1"/>
  <c r="AO217" i="2"/>
  <c r="BN217" i="2" s="1"/>
  <c r="BO217" i="2" s="1"/>
  <c r="BP217" i="2" s="1"/>
  <c r="BS217" i="2" s="1"/>
  <c r="BT217" i="2" s="1"/>
  <c r="BZ217" i="2" s="1"/>
  <c r="AO513" i="2"/>
  <c r="BN513" i="2" s="1"/>
  <c r="BO513" i="2" s="1"/>
  <c r="BP513" i="2" s="1"/>
  <c r="BS513" i="2" s="1"/>
  <c r="BT513" i="2" s="1"/>
  <c r="BZ513" i="2" s="1"/>
  <c r="AO817" i="2"/>
  <c r="BN817" i="2" s="1"/>
  <c r="BO817" i="2" s="1"/>
  <c r="BP817" i="2" s="1"/>
  <c r="BS817" i="2" s="1"/>
  <c r="BT817" i="2" s="1"/>
  <c r="BZ817" i="2" s="1"/>
  <c r="AO58" i="2"/>
  <c r="BN58" i="2" s="1"/>
  <c r="BO58" i="2" s="1"/>
  <c r="BP58" i="2" s="1"/>
  <c r="BS58" i="2" s="1"/>
  <c r="BT58" i="2" s="1"/>
  <c r="BZ58" i="2" s="1"/>
  <c r="AO146" i="2"/>
  <c r="BN146" i="2" s="1"/>
  <c r="BO146" i="2" s="1"/>
  <c r="BP146" i="2" s="1"/>
  <c r="BS146" i="2" s="1"/>
  <c r="BT146" i="2" s="1"/>
  <c r="BZ146" i="2" s="1"/>
  <c r="AO386" i="2"/>
  <c r="BN386" i="2" s="1"/>
  <c r="BO386" i="2" s="1"/>
  <c r="BP386" i="2" s="1"/>
  <c r="BS386" i="2" s="1"/>
  <c r="BT386" i="2" s="1"/>
  <c r="AO62" i="2"/>
  <c r="BN62" i="2" s="1"/>
  <c r="BO62" i="2" s="1"/>
  <c r="BP62" i="2" s="1"/>
  <c r="BS62" i="2" s="1"/>
  <c r="BT62" i="2" s="1"/>
  <c r="BZ62" i="2" s="1"/>
  <c r="AO126" i="2"/>
  <c r="BN126" i="2" s="1"/>
  <c r="BO126" i="2" s="1"/>
  <c r="BP126" i="2" s="1"/>
  <c r="BS126" i="2" s="1"/>
  <c r="BT126" i="2" s="1"/>
  <c r="BZ126" i="2" s="1"/>
  <c r="AO190" i="2"/>
  <c r="BN190" i="2" s="1"/>
  <c r="BO190" i="2" s="1"/>
  <c r="BP190" i="2" s="1"/>
  <c r="BS190" i="2" s="1"/>
  <c r="BT190" i="2" s="1"/>
  <c r="AO254" i="2"/>
  <c r="BN254" i="2" s="1"/>
  <c r="AO318" i="2"/>
  <c r="BN318" i="2" s="1"/>
  <c r="BO318" i="2" s="1"/>
  <c r="BP318" i="2" s="1"/>
  <c r="BS318" i="2" s="1"/>
  <c r="BT318" i="2" s="1"/>
  <c r="BZ318" i="2" s="1"/>
  <c r="AO514" i="2"/>
  <c r="BN514" i="2" s="1"/>
  <c r="BO514" i="2" s="1"/>
  <c r="BP514" i="2" s="1"/>
  <c r="BS514" i="2" s="1"/>
  <c r="BT514" i="2" s="1"/>
  <c r="AO890" i="2"/>
  <c r="BN890" i="2" s="1"/>
  <c r="BO890" i="2" s="1"/>
  <c r="BP890" i="2" s="1"/>
  <c r="BS890" i="2" s="1"/>
  <c r="BT890" i="2" s="1"/>
  <c r="BZ890" i="2" s="1"/>
  <c r="AO632" i="2"/>
  <c r="BN632" i="2" s="1"/>
  <c r="BO632" i="2" s="1"/>
  <c r="BP632" i="2" s="1"/>
  <c r="BS632" i="2" s="1"/>
  <c r="BT632" i="2" s="1"/>
  <c r="BZ632" i="2" s="1"/>
  <c r="AO696" i="2"/>
  <c r="BN696" i="2" s="1"/>
  <c r="BO696" i="2" s="1"/>
  <c r="BP696" i="2" s="1"/>
  <c r="BS696" i="2" s="1"/>
  <c r="BT696" i="2" s="1"/>
  <c r="BV696" i="2" s="1"/>
  <c r="AO760" i="2"/>
  <c r="BN760" i="2" s="1"/>
  <c r="BO760" i="2" s="1"/>
  <c r="BP760" i="2" s="1"/>
  <c r="BS760" i="2" s="1"/>
  <c r="BT760" i="2" s="1"/>
  <c r="BZ760" i="2" s="1"/>
  <c r="AO824" i="2"/>
  <c r="BN824" i="2" s="1"/>
  <c r="BO824" i="2" s="1"/>
  <c r="BP824" i="2" s="1"/>
  <c r="BS824" i="2" s="1"/>
  <c r="BT824" i="2" s="1"/>
  <c r="AO952" i="2"/>
  <c r="BN952" i="2" s="1"/>
  <c r="BO952" i="2" s="1"/>
  <c r="BP952" i="2" s="1"/>
  <c r="BS952" i="2" s="1"/>
  <c r="BT952" i="2" s="1"/>
  <c r="BZ952" i="2" s="1"/>
  <c r="AO172" i="2"/>
  <c r="BN172" i="2" s="1"/>
  <c r="AO236" i="2"/>
  <c r="BN236" i="2" s="1"/>
  <c r="BO236" i="2" s="1"/>
  <c r="BP236" i="2" s="1"/>
  <c r="BS236" i="2" s="1"/>
  <c r="BT236" i="2" s="1"/>
  <c r="BZ236" i="2" s="1"/>
  <c r="AO300" i="2"/>
  <c r="BN300" i="2" s="1"/>
  <c r="AO902" i="2"/>
  <c r="BN902" i="2" s="1"/>
  <c r="BO902" i="2" s="1"/>
  <c r="BP902" i="2" s="1"/>
  <c r="BS902" i="2" s="1"/>
  <c r="BT902" i="2" s="1"/>
  <c r="BZ902" i="2" s="1"/>
  <c r="AO377" i="2"/>
  <c r="BN377" i="2" s="1"/>
  <c r="BO377" i="2" s="1"/>
  <c r="BP377" i="2" s="1"/>
  <c r="BS377" i="2" s="1"/>
  <c r="BT377" i="2" s="1"/>
  <c r="BZ377" i="2" s="1"/>
  <c r="AO922" i="2"/>
  <c r="BN922" i="2" s="1"/>
  <c r="BO922" i="2" s="1"/>
  <c r="BP922" i="2" s="1"/>
  <c r="BS922" i="2" s="1"/>
  <c r="BT922" i="2" s="1"/>
  <c r="BZ922" i="2" s="1"/>
  <c r="AO833" i="2"/>
  <c r="BN833" i="2" s="1"/>
  <c r="BO833" i="2" s="1"/>
  <c r="BP833" i="2" s="1"/>
  <c r="BS833" i="2" s="1"/>
  <c r="BT833" i="2" s="1"/>
  <c r="BZ833" i="2" s="1"/>
  <c r="AO234" i="2"/>
  <c r="BN234" i="2" s="1"/>
  <c r="BO234" i="2" s="1"/>
  <c r="AO70" i="2"/>
  <c r="BN70" i="2" s="1"/>
  <c r="BO70" i="2" s="1"/>
  <c r="BP70" i="2" s="1"/>
  <c r="BS70" i="2" s="1"/>
  <c r="BT70" i="2" s="1"/>
  <c r="BZ70" i="2" s="1"/>
  <c r="AO134" i="2"/>
  <c r="BN134" i="2" s="1"/>
  <c r="BO134" i="2" s="1"/>
  <c r="BP134" i="2" s="1"/>
  <c r="BS134" i="2" s="1"/>
  <c r="BT134" i="2" s="1"/>
  <c r="BZ134" i="2" s="1"/>
  <c r="AO198" i="2"/>
  <c r="BN198" i="2" s="1"/>
  <c r="BO198" i="2" s="1"/>
  <c r="BP198" i="2" s="1"/>
  <c r="BS198" i="2" s="1"/>
  <c r="BT198" i="2" s="1"/>
  <c r="BZ198" i="2" s="1"/>
  <c r="AO262" i="2"/>
  <c r="BN262" i="2" s="1"/>
  <c r="BO262" i="2" s="1"/>
  <c r="BP262" i="2" s="1"/>
  <c r="BS262" i="2" s="1"/>
  <c r="BT262" i="2" s="1"/>
  <c r="BZ262" i="2" s="1"/>
  <c r="AO326" i="2"/>
  <c r="BN326" i="2" s="1"/>
  <c r="BO326" i="2" s="1"/>
  <c r="BP326" i="2" s="1"/>
  <c r="BS326" i="2" s="1"/>
  <c r="BT326" i="2" s="1"/>
  <c r="BZ326" i="2" s="1"/>
  <c r="AO406" i="2"/>
  <c r="BN406" i="2" s="1"/>
  <c r="BO406" i="2" s="1"/>
  <c r="BP406" i="2" s="1"/>
  <c r="BS406" i="2" s="1"/>
  <c r="BT406" i="2" s="1"/>
  <c r="AO470" i="2"/>
  <c r="BN470" i="2" s="1"/>
  <c r="BO470" i="2" s="1"/>
  <c r="BP470" i="2" s="1"/>
  <c r="BS470" i="2" s="1"/>
  <c r="BT470" i="2" s="1"/>
  <c r="AO598" i="2"/>
  <c r="BN598" i="2" s="1"/>
  <c r="BO598" i="2" s="1"/>
  <c r="BP598" i="2" s="1"/>
  <c r="BS598" i="2" s="1"/>
  <c r="BT598" i="2" s="1"/>
  <c r="AO662" i="2"/>
  <c r="BN662" i="2" s="1"/>
  <c r="BO662" i="2" s="1"/>
  <c r="BP662" i="2" s="1"/>
  <c r="BS662" i="2" s="1"/>
  <c r="BT662" i="2" s="1"/>
  <c r="BZ662" i="2" s="1"/>
  <c r="AN26" i="2"/>
  <c r="AO26" i="2" s="1"/>
  <c r="BN26" i="2" s="1"/>
  <c r="BO26" i="2" s="1"/>
  <c r="BP26" i="2" s="1"/>
  <c r="AO502" i="2"/>
  <c r="BN502" i="2" s="1"/>
  <c r="BO502" i="2" s="1"/>
  <c r="BP502" i="2" s="1"/>
  <c r="BS502" i="2" s="1"/>
  <c r="BT502" i="2" s="1"/>
  <c r="AO566" i="2"/>
  <c r="BN566" i="2" s="1"/>
  <c r="BO566" i="2" s="1"/>
  <c r="BP566" i="2" s="1"/>
  <c r="BS566" i="2" s="1"/>
  <c r="BT566" i="2" s="1"/>
  <c r="BZ566" i="2" s="1"/>
  <c r="AO630" i="2"/>
  <c r="BN630" i="2" s="1"/>
  <c r="AO764" i="2"/>
  <c r="BN764" i="2" s="1"/>
  <c r="BO764" i="2" s="1"/>
  <c r="BP764" i="2" s="1"/>
  <c r="BS764" i="2" s="1"/>
  <c r="BT764" i="2" s="1"/>
  <c r="BZ764" i="2" s="1"/>
  <c r="AO828" i="2"/>
  <c r="BN828" i="2" s="1"/>
  <c r="BO828" i="2" s="1"/>
  <c r="BP828" i="2" s="1"/>
  <c r="BS828" i="2" s="1"/>
  <c r="BT828" i="2" s="1"/>
  <c r="BZ828" i="2" s="1"/>
  <c r="BQ634" i="2"/>
  <c r="AO634" i="2"/>
  <c r="BN634" i="2" s="1"/>
  <c r="BO634" i="2" s="1"/>
  <c r="BP634" i="2" s="1"/>
  <c r="BQ508" i="2"/>
  <c r="AO508" i="2"/>
  <c r="BN508" i="2" s="1"/>
  <c r="BO508" i="2" s="1"/>
  <c r="BP508" i="2" s="1"/>
  <c r="BQ700" i="2"/>
  <c r="AO700" i="2"/>
  <c r="BN700" i="2" s="1"/>
  <c r="BO700" i="2" s="1"/>
  <c r="BP700" i="2" s="1"/>
  <c r="BQ255" i="2"/>
  <c r="BQ950" i="2"/>
  <c r="AO171" i="2"/>
  <c r="BN171" i="2" s="1"/>
  <c r="BO171" i="2" s="1"/>
  <c r="BP171" i="2" s="1"/>
  <c r="BQ171" i="2"/>
  <c r="BQ235" i="2"/>
  <c r="AO235" i="2"/>
  <c r="BN235" i="2" s="1"/>
  <c r="BO235" i="2" s="1"/>
  <c r="BP235" i="2" s="1"/>
  <c r="AO307" i="2"/>
  <c r="BN307" i="2" s="1"/>
  <c r="BO307" i="2" s="1"/>
  <c r="BP307" i="2" s="1"/>
  <c r="BQ307" i="2"/>
  <c r="BQ371" i="2"/>
  <c r="AO371" i="2"/>
  <c r="BN371" i="2" s="1"/>
  <c r="BQ435" i="2"/>
  <c r="AO435" i="2"/>
  <c r="BN435" i="2" s="1"/>
  <c r="BQ563" i="2"/>
  <c r="AO563" i="2"/>
  <c r="BN563" i="2" s="1"/>
  <c r="BQ611" i="2"/>
  <c r="AO611" i="2"/>
  <c r="BN611" i="2" s="1"/>
  <c r="BO611" i="2" s="1"/>
  <c r="BP611" i="2" s="1"/>
  <c r="BQ675" i="2"/>
  <c r="AO675" i="2"/>
  <c r="BN675" i="2" s="1"/>
  <c r="BQ803" i="2"/>
  <c r="AO803" i="2"/>
  <c r="BN803" i="2" s="1"/>
  <c r="BO803" i="2" s="1"/>
  <c r="BP803" i="2" s="1"/>
  <c r="AO456" i="2"/>
  <c r="BN456" i="2" s="1"/>
  <c r="BO456" i="2" s="1"/>
  <c r="BP456" i="2" s="1"/>
  <c r="BS456" i="2" s="1"/>
  <c r="BT456" i="2" s="1"/>
  <c r="BU456" i="2" s="1"/>
  <c r="AO954" i="2"/>
  <c r="BN954" i="2" s="1"/>
  <c r="BO954" i="2" s="1"/>
  <c r="BP954" i="2" s="1"/>
  <c r="BS954" i="2" s="1"/>
  <c r="BT954" i="2" s="1"/>
  <c r="AO444" i="2"/>
  <c r="BN444" i="2" s="1"/>
  <c r="AO48" i="2"/>
  <c r="BN48" i="2" s="1"/>
  <c r="BO48" i="2" s="1"/>
  <c r="BP48" i="2" s="1"/>
  <c r="BS48" i="2" s="1"/>
  <c r="BT48" i="2" s="1"/>
  <c r="BV48" i="2" s="1"/>
  <c r="AO112" i="2"/>
  <c r="BN112" i="2" s="1"/>
  <c r="BO112" i="2" s="1"/>
  <c r="BP112" i="2" s="1"/>
  <c r="BS112" i="2" s="1"/>
  <c r="BT112" i="2" s="1"/>
  <c r="BZ112" i="2" s="1"/>
  <c r="AO176" i="2"/>
  <c r="BN176" i="2" s="1"/>
  <c r="BO176" i="2" s="1"/>
  <c r="BP176" i="2" s="1"/>
  <c r="BS176" i="2" s="1"/>
  <c r="BT176" i="2" s="1"/>
  <c r="AO240" i="2"/>
  <c r="BN240" i="2" s="1"/>
  <c r="AO304" i="2"/>
  <c r="BN304" i="2" s="1"/>
  <c r="BO304" i="2" s="1"/>
  <c r="BP304" i="2" s="1"/>
  <c r="BS304" i="2" s="1"/>
  <c r="BT304" i="2" s="1"/>
  <c r="BZ304" i="2" s="1"/>
  <c r="AO368" i="2"/>
  <c r="BN368" i="2" s="1"/>
  <c r="AO432" i="2"/>
  <c r="BN432" i="2" s="1"/>
  <c r="BO432" i="2" s="1"/>
  <c r="BP432" i="2" s="1"/>
  <c r="BS432" i="2" s="1"/>
  <c r="BT432" i="2" s="1"/>
  <c r="BZ432" i="2" s="1"/>
  <c r="AO380" i="2"/>
  <c r="BN380" i="2" s="1"/>
  <c r="BO380" i="2" s="1"/>
  <c r="BP380" i="2" s="1"/>
  <c r="BS380" i="2" s="1"/>
  <c r="BT380" i="2" s="1"/>
  <c r="BZ380" i="2" s="1"/>
  <c r="AO834" i="2"/>
  <c r="BN834" i="2" s="1"/>
  <c r="AO994" i="2"/>
  <c r="BN994" i="2" s="1"/>
  <c r="BO994" i="2" s="1"/>
  <c r="BP994" i="2" s="1"/>
  <c r="BS994" i="2" s="1"/>
  <c r="BT994" i="2" s="1"/>
  <c r="BZ994" i="2" s="1"/>
  <c r="AO98" i="2"/>
  <c r="BN98" i="2" s="1"/>
  <c r="BO98" i="2" s="1"/>
  <c r="BP98" i="2" s="1"/>
  <c r="BS98" i="2" s="1"/>
  <c r="BT98" i="2" s="1"/>
  <c r="BZ98" i="2" s="1"/>
  <c r="AO78" i="2"/>
  <c r="BN78" i="2" s="1"/>
  <c r="AO142" i="2"/>
  <c r="BN142" i="2" s="1"/>
  <c r="BO142" i="2" s="1"/>
  <c r="BP142" i="2" s="1"/>
  <c r="BS142" i="2" s="1"/>
  <c r="BT142" i="2" s="1"/>
  <c r="BZ142" i="2" s="1"/>
  <c r="AO206" i="2"/>
  <c r="BN206" i="2" s="1"/>
  <c r="BO206" i="2" s="1"/>
  <c r="BP206" i="2" s="1"/>
  <c r="BS206" i="2" s="1"/>
  <c r="BT206" i="2" s="1"/>
  <c r="BZ206" i="2" s="1"/>
  <c r="AO270" i="2"/>
  <c r="BN270" i="2" s="1"/>
  <c r="BO270" i="2" s="1"/>
  <c r="BP270" i="2" s="1"/>
  <c r="BS270" i="2" s="1"/>
  <c r="BT270" i="2" s="1"/>
  <c r="BW270" i="2" s="1"/>
  <c r="AO334" i="2"/>
  <c r="BN334" i="2" s="1"/>
  <c r="BO334" i="2" s="1"/>
  <c r="BP334" i="2" s="1"/>
  <c r="BS334" i="2" s="1"/>
  <c r="BT334" i="2" s="1"/>
  <c r="BZ334" i="2" s="1"/>
  <c r="AO588" i="2"/>
  <c r="BN588" i="2" s="1"/>
  <c r="BQ95" i="2"/>
  <c r="AO539" i="2"/>
  <c r="BN539" i="2" s="1"/>
  <c r="BO539" i="2" s="1"/>
  <c r="BP539" i="2" s="1"/>
  <c r="BQ539" i="2"/>
  <c r="AO81" i="2"/>
  <c r="BN81" i="2" s="1"/>
  <c r="BO81" i="2" s="1"/>
  <c r="BP81" i="2" s="1"/>
  <c r="BS81" i="2" s="1"/>
  <c r="BT81" i="2" s="1"/>
  <c r="AF85" i="2"/>
  <c r="AG85" i="2" s="1"/>
  <c r="AF285" i="2"/>
  <c r="AG285" i="2" s="1"/>
  <c r="BQ285" i="2" s="1"/>
  <c r="AF29" i="2"/>
  <c r="AG29" i="2" s="1"/>
  <c r="BQ29" i="2" s="1"/>
  <c r="AF293" i="2"/>
  <c r="AG293" i="2" s="1"/>
  <c r="AF37" i="2"/>
  <c r="AG37" i="2" s="1"/>
  <c r="AN583" i="2"/>
  <c r="AO583" i="2" s="1"/>
  <c r="BN583" i="2" s="1"/>
  <c r="AN455" i="2"/>
  <c r="AO455" i="2" s="1"/>
  <c r="BN455" i="2" s="1"/>
  <c r="AN703" i="2"/>
  <c r="AO703" i="2" s="1"/>
  <c r="BN703" i="2" s="1"/>
  <c r="AN383" i="2"/>
  <c r="AO383" i="2" s="1"/>
  <c r="BN383" i="2" s="1"/>
  <c r="BO383" i="2" s="1"/>
  <c r="BP383" i="2" s="1"/>
  <c r="BS383" i="2" s="1"/>
  <c r="BT383" i="2" s="1"/>
  <c r="BZ383" i="2" s="1"/>
  <c r="AN167" i="2"/>
  <c r="AO167" i="2" s="1"/>
  <c r="BN167" i="2" s="1"/>
  <c r="BO167" i="2" s="1"/>
  <c r="BP167" i="2" s="1"/>
  <c r="BS167" i="2" s="1"/>
  <c r="BT167" i="2" s="1"/>
  <c r="BZ167" i="2" s="1"/>
  <c r="AN207" i="2"/>
  <c r="AO207" i="2" s="1"/>
  <c r="BN207" i="2" s="1"/>
  <c r="BO207" i="2" s="1"/>
  <c r="BP207" i="2" s="1"/>
  <c r="BS207" i="2" s="1"/>
  <c r="BT207" i="2" s="1"/>
  <c r="BZ207" i="2" s="1"/>
  <c r="AN991" i="2"/>
  <c r="AO991" i="2" s="1"/>
  <c r="BN991" i="2" s="1"/>
  <c r="AN799" i="2"/>
  <c r="AO799" i="2" s="1"/>
  <c r="BN799" i="2" s="1"/>
  <c r="BO799" i="2" s="1"/>
  <c r="BP799" i="2" s="1"/>
  <c r="BS799" i="2" s="1"/>
  <c r="BT799" i="2" s="1"/>
  <c r="BZ799" i="2" s="1"/>
  <c r="AN607" i="2"/>
  <c r="AO607" i="2" s="1"/>
  <c r="BN607" i="2" s="1"/>
  <c r="BO607" i="2" s="1"/>
  <c r="BP607" i="2" s="1"/>
  <c r="AN87" i="2"/>
  <c r="AO87" i="2" s="1"/>
  <c r="BN87" i="2" s="1"/>
  <c r="BO87" i="2" s="1"/>
  <c r="BP87" i="2" s="1"/>
  <c r="BS87" i="2" s="1"/>
  <c r="BT87" i="2" s="1"/>
  <c r="BZ87" i="2" s="1"/>
  <c r="AN495" i="2"/>
  <c r="AO495" i="2" s="1"/>
  <c r="BN495" i="2" s="1"/>
  <c r="BO495" i="2" s="1"/>
  <c r="BP495" i="2" s="1"/>
  <c r="BS495" i="2" s="1"/>
  <c r="BT495" i="2" s="1"/>
  <c r="BZ495" i="2" s="1"/>
  <c r="AN95" i="2"/>
  <c r="AO95" i="2" s="1"/>
  <c r="BN95" i="2" s="1"/>
  <c r="BO95" i="2" s="1"/>
  <c r="BP95" i="2" s="1"/>
  <c r="AO520" i="2"/>
  <c r="BN520" i="2" s="1"/>
  <c r="BO520" i="2" s="1"/>
  <c r="BP520" i="2" s="1"/>
  <c r="BS520" i="2" s="1"/>
  <c r="BT520" i="2" s="1"/>
  <c r="BU520" i="2" s="1"/>
  <c r="AO124" i="2"/>
  <c r="BN124" i="2" s="1"/>
  <c r="AO188" i="2"/>
  <c r="BN188" i="2" s="1"/>
  <c r="BO188" i="2" s="1"/>
  <c r="BP188" i="2" s="1"/>
  <c r="BS188" i="2" s="1"/>
  <c r="BT188" i="2" s="1"/>
  <c r="BZ188" i="2" s="1"/>
  <c r="AO316" i="2"/>
  <c r="BN316" i="2" s="1"/>
  <c r="BO316" i="2" s="1"/>
  <c r="BP316" i="2" s="1"/>
  <c r="BS316" i="2" s="1"/>
  <c r="BT316" i="2" s="1"/>
  <c r="BZ316" i="2" s="1"/>
  <c r="AO170" i="2"/>
  <c r="BN170" i="2" s="1"/>
  <c r="AO810" i="2"/>
  <c r="BN810" i="2" s="1"/>
  <c r="BO810" i="2" s="1"/>
  <c r="BP810" i="2" s="1"/>
  <c r="BS810" i="2" s="1"/>
  <c r="BT810" i="2" s="1"/>
  <c r="AO42" i="2"/>
  <c r="BN42" i="2" s="1"/>
  <c r="BO42" i="2" s="1"/>
  <c r="BP42" i="2" s="1"/>
  <c r="BS42" i="2" s="1"/>
  <c r="BT42" i="2" s="1"/>
  <c r="AO283" i="2"/>
  <c r="BN283" i="2" s="1"/>
  <c r="BQ283" i="2"/>
  <c r="AO269" i="2"/>
  <c r="BN269" i="2" s="1"/>
  <c r="BO269" i="2" s="1"/>
  <c r="BP269" i="2" s="1"/>
  <c r="BS269" i="2" s="1"/>
  <c r="BT269" i="2" s="1"/>
  <c r="BZ269" i="2" s="1"/>
  <c r="AO397" i="2"/>
  <c r="BN397" i="2" s="1"/>
  <c r="BO397" i="2" s="1"/>
  <c r="BP397" i="2" s="1"/>
  <c r="BS397" i="2" s="1"/>
  <c r="BT397" i="2" s="1"/>
  <c r="BZ397" i="2" s="1"/>
  <c r="AO597" i="2"/>
  <c r="BN597" i="2" s="1"/>
  <c r="AO287" i="2"/>
  <c r="BN287" i="2" s="1"/>
  <c r="BO287" i="2" s="1"/>
  <c r="BP287" i="2" s="1"/>
  <c r="BS287" i="2" s="1"/>
  <c r="BT287" i="2" s="1"/>
  <c r="BZ287" i="2" s="1"/>
  <c r="AO723" i="2"/>
  <c r="BN723" i="2" s="1"/>
  <c r="BO723" i="2" s="1"/>
  <c r="BP723" i="2" s="1"/>
  <c r="BQ723" i="2"/>
  <c r="AO401" i="2"/>
  <c r="BN401" i="2" s="1"/>
  <c r="BO401" i="2" s="1"/>
  <c r="BP401" i="2" s="1"/>
  <c r="BS401" i="2" s="1"/>
  <c r="BT401" i="2" s="1"/>
  <c r="BZ401" i="2" s="1"/>
  <c r="AO145" i="2"/>
  <c r="BN145" i="2" s="1"/>
  <c r="BO145" i="2" s="1"/>
  <c r="BP145" i="2" s="1"/>
  <c r="BS145" i="2" s="1"/>
  <c r="BT145" i="2" s="1"/>
  <c r="BZ145" i="2" s="1"/>
  <c r="AO75" i="2"/>
  <c r="BN75" i="2" s="1"/>
  <c r="BO75" i="2" s="1"/>
  <c r="BP75" i="2" s="1"/>
  <c r="BS75" i="2" s="1"/>
  <c r="BT75" i="2" s="1"/>
  <c r="BZ75" i="2" s="1"/>
  <c r="AF53" i="2"/>
  <c r="AG53" i="2" s="1"/>
  <c r="BQ53" i="2" s="1"/>
  <c r="AF213" i="2"/>
  <c r="AG213" i="2" s="1"/>
  <c r="BQ213" i="2" s="1"/>
  <c r="AF189" i="2"/>
  <c r="AG189" i="2" s="1"/>
  <c r="BQ189" i="2" s="1"/>
  <c r="AF197" i="2"/>
  <c r="AG197" i="2" s="1"/>
  <c r="BQ197" i="2" s="1"/>
  <c r="AF121" i="2"/>
  <c r="AG121" i="2" s="1"/>
  <c r="BQ121" i="2" s="1"/>
  <c r="AN247" i="2"/>
  <c r="AO247" i="2" s="1"/>
  <c r="BN247" i="2" s="1"/>
  <c r="BO247" i="2" s="1"/>
  <c r="BP247" i="2" s="1"/>
  <c r="BS247" i="2" s="1"/>
  <c r="BT247" i="2" s="1"/>
  <c r="BZ247" i="2" s="1"/>
  <c r="AN711" i="2"/>
  <c r="AO711" i="2" s="1"/>
  <c r="BN711" i="2" s="1"/>
  <c r="BO711" i="2" s="1"/>
  <c r="BP711" i="2" s="1"/>
  <c r="BS711" i="2" s="1"/>
  <c r="BT711" i="2" s="1"/>
  <c r="BZ711" i="2" s="1"/>
  <c r="AN687" i="2"/>
  <c r="AO687" i="2" s="1"/>
  <c r="BN687" i="2" s="1"/>
  <c r="AN191" i="2"/>
  <c r="AO191" i="2" s="1"/>
  <c r="BN191" i="2" s="1"/>
  <c r="BO191" i="2" s="1"/>
  <c r="BP191" i="2" s="1"/>
  <c r="BS191" i="2" s="1"/>
  <c r="BT191" i="2" s="1"/>
  <c r="BZ191" i="2" s="1"/>
  <c r="AN487" i="2"/>
  <c r="AN527" i="2"/>
  <c r="AO527" i="2" s="1"/>
  <c r="BN527" i="2" s="1"/>
  <c r="BO527" i="2" s="1"/>
  <c r="BP527" i="2" s="1"/>
  <c r="AN791" i="2"/>
  <c r="AN415" i="2"/>
  <c r="AO415" i="2" s="1"/>
  <c r="BN415" i="2" s="1"/>
  <c r="AN303" i="2"/>
  <c r="AN535" i="2"/>
  <c r="AO956" i="2"/>
  <c r="BN956" i="2" s="1"/>
  <c r="BO956" i="2" s="1"/>
  <c r="BP956" i="2" s="1"/>
  <c r="BS956" i="2" s="1"/>
  <c r="BT956" i="2" s="1"/>
  <c r="BZ956" i="2" s="1"/>
  <c r="AO282" i="2"/>
  <c r="BN282" i="2" s="1"/>
  <c r="BO282" i="2" s="1"/>
  <c r="BP282" i="2" s="1"/>
  <c r="BS282" i="2" s="1"/>
  <c r="BT282" i="2" s="1"/>
  <c r="BZ282" i="2" s="1"/>
  <c r="AO770" i="2"/>
  <c r="BN770" i="2" s="1"/>
  <c r="BO770" i="2" s="1"/>
  <c r="BP770" i="2" s="1"/>
  <c r="BS770" i="2" s="1"/>
  <c r="BT770" i="2" s="1"/>
  <c r="BZ770" i="2" s="1"/>
  <c r="AO425" i="2"/>
  <c r="BN425" i="2" s="1"/>
  <c r="BO425" i="2" s="1"/>
  <c r="BP425" i="2" s="1"/>
  <c r="BS425" i="2" s="1"/>
  <c r="BT425" i="2" s="1"/>
  <c r="AO593" i="2"/>
  <c r="BN593" i="2" s="1"/>
  <c r="BO593" i="2" s="1"/>
  <c r="BP593" i="2" s="1"/>
  <c r="BS593" i="2" s="1"/>
  <c r="BT593" i="2" s="1"/>
  <c r="AO30" i="2"/>
  <c r="BN30" i="2" s="1"/>
  <c r="BO30" i="2" s="1"/>
  <c r="BP30" i="2" s="1"/>
  <c r="BS30" i="2" s="1"/>
  <c r="BT30" i="2" s="1"/>
  <c r="BZ30" i="2" s="1"/>
  <c r="AO94" i="2"/>
  <c r="BN94" i="2" s="1"/>
  <c r="AO158" i="2"/>
  <c r="BN158" i="2" s="1"/>
  <c r="AO222" i="2"/>
  <c r="BN222" i="2" s="1"/>
  <c r="AO286" i="2"/>
  <c r="BN286" i="2" s="1"/>
  <c r="BO286" i="2" s="1"/>
  <c r="BP286" i="2" s="1"/>
  <c r="BS286" i="2" s="1"/>
  <c r="BT286" i="2" s="1"/>
  <c r="BZ286" i="2" s="1"/>
  <c r="AO524" i="2"/>
  <c r="BN524" i="2" s="1"/>
  <c r="BO524" i="2" s="1"/>
  <c r="BP524" i="2" s="1"/>
  <c r="BS524" i="2" s="1"/>
  <c r="BT524" i="2" s="1"/>
  <c r="BZ524" i="2" s="1"/>
  <c r="AO605" i="2"/>
  <c r="BN605" i="2" s="1"/>
  <c r="BO605" i="2" s="1"/>
  <c r="BP605" i="2" s="1"/>
  <c r="BS605" i="2" s="1"/>
  <c r="BT605" i="2" s="1"/>
  <c r="BZ605" i="2" s="1"/>
  <c r="AO295" i="2"/>
  <c r="BN295" i="2" s="1"/>
  <c r="BO295" i="2" s="1"/>
  <c r="BP295" i="2" s="1"/>
  <c r="BS295" i="2" s="1"/>
  <c r="BT295" i="2" s="1"/>
  <c r="BZ295" i="2" s="1"/>
  <c r="AO623" i="2"/>
  <c r="BN623" i="2" s="1"/>
  <c r="BO623" i="2" s="1"/>
  <c r="BP623" i="2" s="1"/>
  <c r="BS623" i="2" s="1"/>
  <c r="BT623" i="2" s="1"/>
  <c r="BZ623" i="2" s="1"/>
  <c r="AO669" i="2"/>
  <c r="BN669" i="2" s="1"/>
  <c r="BO669" i="2" s="1"/>
  <c r="BP669" i="2" s="1"/>
  <c r="BS669" i="2" s="1"/>
  <c r="BT669" i="2" s="1"/>
  <c r="BZ669" i="2" s="1"/>
  <c r="AO515" i="2"/>
  <c r="BN515" i="2" s="1"/>
  <c r="BO515" i="2" s="1"/>
  <c r="BP515" i="2" s="1"/>
  <c r="BS515" i="2" s="1"/>
  <c r="BT515" i="2" s="1"/>
  <c r="BZ515" i="2" s="1"/>
  <c r="AO259" i="2"/>
  <c r="BN259" i="2" s="1"/>
  <c r="AO131" i="2"/>
  <c r="BN131" i="2" s="1"/>
  <c r="AO521" i="2"/>
  <c r="BN521" i="2" s="1"/>
  <c r="BO521" i="2" s="1"/>
  <c r="BP521" i="2" s="1"/>
  <c r="BS521" i="2" s="1"/>
  <c r="BT521" i="2" s="1"/>
  <c r="BZ521" i="2" s="1"/>
  <c r="AO137" i="2"/>
  <c r="BN137" i="2" s="1"/>
  <c r="BO137" i="2" s="1"/>
  <c r="BP137" i="2" s="1"/>
  <c r="BS137" i="2" s="1"/>
  <c r="BT137" i="2" s="1"/>
  <c r="BZ137" i="2" s="1"/>
  <c r="AO65" i="2"/>
  <c r="BN65" i="2" s="1"/>
  <c r="BO65" i="2" s="1"/>
  <c r="BP65" i="2" s="1"/>
  <c r="BS65" i="2" s="1"/>
  <c r="BT65" i="2" s="1"/>
  <c r="BZ65" i="2" s="1"/>
  <c r="AF857" i="2"/>
  <c r="AG857" i="2" s="1"/>
  <c r="BQ857" i="2" s="1"/>
  <c r="AF297" i="2"/>
  <c r="AG297" i="2" s="1"/>
  <c r="BQ297" i="2" s="1"/>
  <c r="AF101" i="2"/>
  <c r="AG101" i="2" s="1"/>
  <c r="BQ101" i="2" s="1"/>
  <c r="AF173" i="2"/>
  <c r="AG173" i="2" s="1"/>
  <c r="AN743" i="2"/>
  <c r="AN335" i="2"/>
  <c r="AO335" i="2" s="1"/>
  <c r="BN335" i="2" s="1"/>
  <c r="BO335" i="2" s="1"/>
  <c r="BP335" i="2" s="1"/>
  <c r="BS335" i="2" s="1"/>
  <c r="BT335" i="2" s="1"/>
  <c r="BZ335" i="2" s="1"/>
  <c r="AN975" i="2"/>
  <c r="AO975" i="2" s="1"/>
  <c r="BN975" i="2" s="1"/>
  <c r="BO975" i="2" s="1"/>
  <c r="BP975" i="2" s="1"/>
  <c r="AN911" i="2"/>
  <c r="AO911" i="2" s="1"/>
  <c r="BN911" i="2" s="1"/>
  <c r="BO911" i="2" s="1"/>
  <c r="BP911" i="2" s="1"/>
  <c r="AN223" i="2"/>
  <c r="AO223" i="2" s="1"/>
  <c r="BN223" i="2" s="1"/>
  <c r="AO571" i="2"/>
  <c r="BN571" i="2" s="1"/>
  <c r="BO571" i="2" s="1"/>
  <c r="BP571" i="2" s="1"/>
  <c r="BS571" i="2" s="1"/>
  <c r="BT571" i="2" s="1"/>
  <c r="BZ571" i="2" s="1"/>
  <c r="AO251" i="2"/>
  <c r="BN251" i="2" s="1"/>
  <c r="BO251" i="2" s="1"/>
  <c r="BP251" i="2" s="1"/>
  <c r="BS251" i="2" s="1"/>
  <c r="BT251" i="2" s="1"/>
  <c r="BZ251" i="2" s="1"/>
  <c r="AO577" i="2"/>
  <c r="BN577" i="2" s="1"/>
  <c r="BO577" i="2" s="1"/>
  <c r="BP577" i="2" s="1"/>
  <c r="BS577" i="2" s="1"/>
  <c r="BT577" i="2" s="1"/>
  <c r="AO385" i="2"/>
  <c r="BN385" i="2" s="1"/>
  <c r="BO385" i="2" s="1"/>
  <c r="BP385" i="2" s="1"/>
  <c r="BS385" i="2" s="1"/>
  <c r="BT385" i="2" s="1"/>
  <c r="AO257" i="2"/>
  <c r="BN257" i="2" s="1"/>
  <c r="BO257" i="2" s="1"/>
  <c r="BP257" i="2" s="1"/>
  <c r="BS257" i="2" s="1"/>
  <c r="BT257" i="2" s="1"/>
  <c r="BZ257" i="2" s="1"/>
  <c r="AO129" i="2"/>
  <c r="BN129" i="2" s="1"/>
  <c r="BO129" i="2" s="1"/>
  <c r="BP129" i="2" s="1"/>
  <c r="BS129" i="2" s="1"/>
  <c r="BT129" i="2" s="1"/>
  <c r="BZ129" i="2" s="1"/>
  <c r="AO57" i="2"/>
  <c r="BN57" i="2" s="1"/>
  <c r="AO51" i="2"/>
  <c r="BN51" i="2" s="1"/>
  <c r="AF621" i="2"/>
  <c r="AG621" i="2" s="1"/>
  <c r="AF357" i="2"/>
  <c r="AG357" i="2" s="1"/>
  <c r="BQ357" i="2" s="1"/>
  <c r="AF31" i="2"/>
  <c r="AG31" i="2" s="1"/>
  <c r="AF253" i="2"/>
  <c r="AG253" i="2" s="1"/>
  <c r="BQ253" i="2" s="1"/>
  <c r="AF409" i="2"/>
  <c r="AG409" i="2" s="1"/>
  <c r="BQ409" i="2" s="1"/>
  <c r="AF345" i="2"/>
  <c r="AG345" i="2" s="1"/>
  <c r="BQ345" i="2" s="1"/>
  <c r="AF261" i="2"/>
  <c r="AG261" i="2" s="1"/>
  <c r="BQ261" i="2" s="1"/>
  <c r="AF77" i="2"/>
  <c r="AG77" i="2" s="1"/>
  <c r="BQ77" i="2" s="1"/>
  <c r="AF193" i="2"/>
  <c r="AG193" i="2" s="1"/>
  <c r="AN519" i="2"/>
  <c r="AO519" i="2" s="1"/>
  <c r="BN519" i="2" s="1"/>
  <c r="BO519" i="2" s="1"/>
  <c r="BP519" i="2" s="1"/>
  <c r="AN327" i="2"/>
  <c r="AN199" i="2"/>
  <c r="AO199" i="2" s="1"/>
  <c r="BN199" i="2" s="1"/>
  <c r="BO199" i="2" s="1"/>
  <c r="BP199" i="2" s="1"/>
  <c r="BS199" i="2" s="1"/>
  <c r="BT199" i="2" s="1"/>
  <c r="BZ199" i="2" s="1"/>
  <c r="AN319" i="2"/>
  <c r="AN735" i="2"/>
  <c r="AO735" i="2" s="1"/>
  <c r="BN735" i="2" s="1"/>
  <c r="BO735" i="2" s="1"/>
  <c r="BP735" i="2" s="1"/>
  <c r="BS735" i="2" s="1"/>
  <c r="BT735" i="2" s="1"/>
  <c r="BZ735" i="2" s="1"/>
  <c r="AN903" i="2"/>
  <c r="AO903" i="2" s="1"/>
  <c r="BN903" i="2" s="1"/>
  <c r="AN839" i="2"/>
  <c r="AO839" i="2" s="1"/>
  <c r="BN839" i="2" s="1"/>
  <c r="BO839" i="2" s="1"/>
  <c r="BP839" i="2" s="1"/>
  <c r="AN775" i="2"/>
  <c r="AN695" i="2"/>
  <c r="AO695" i="2" s="1"/>
  <c r="BN695" i="2" s="1"/>
  <c r="AN543" i="2"/>
  <c r="AO543" i="2" s="1"/>
  <c r="BN543" i="2" s="1"/>
  <c r="AN431" i="2"/>
  <c r="AO431" i="2" s="1"/>
  <c r="BN431" i="2" s="1"/>
  <c r="BO431" i="2" s="1"/>
  <c r="BP431" i="2" s="1"/>
  <c r="BS431" i="2" s="1"/>
  <c r="BT431" i="2" s="1"/>
  <c r="BZ431" i="2" s="1"/>
  <c r="AN79" i="2"/>
  <c r="AO79" i="2" s="1"/>
  <c r="BN79" i="2" s="1"/>
  <c r="BO79" i="2" s="1"/>
  <c r="BP79" i="2" s="1"/>
  <c r="BS79" i="2" s="1"/>
  <c r="BT79" i="2" s="1"/>
  <c r="BZ79" i="2" s="1"/>
  <c r="AN151" i="2"/>
  <c r="AO151" i="2" s="1"/>
  <c r="BN151" i="2" s="1"/>
  <c r="BO151" i="2" s="1"/>
  <c r="BP151" i="2" s="1"/>
  <c r="AO557" i="2"/>
  <c r="BN557" i="2" s="1"/>
  <c r="BO557" i="2" s="1"/>
  <c r="BP557" i="2" s="1"/>
  <c r="BS557" i="2" s="1"/>
  <c r="BT557" i="2" s="1"/>
  <c r="BZ557" i="2" s="1"/>
  <c r="AO962" i="2"/>
  <c r="BN962" i="2" s="1"/>
  <c r="BO962" i="2" s="1"/>
  <c r="BP962" i="2" s="1"/>
  <c r="BS962" i="2" s="1"/>
  <c r="BT962" i="2" s="1"/>
  <c r="BZ962" i="2" s="1"/>
  <c r="AO175" i="2"/>
  <c r="BN175" i="2" s="1"/>
  <c r="BO175" i="2" s="1"/>
  <c r="BP175" i="2" s="1"/>
  <c r="BS175" i="2" s="1"/>
  <c r="BT175" i="2" s="1"/>
  <c r="BZ175" i="2" s="1"/>
  <c r="AO503" i="2"/>
  <c r="BN503" i="2" s="1"/>
  <c r="BO503" i="2" s="1"/>
  <c r="BP503" i="2" s="1"/>
  <c r="BS503" i="2" s="1"/>
  <c r="BT503" i="2" s="1"/>
  <c r="BZ503" i="2" s="1"/>
  <c r="AO619" i="2"/>
  <c r="BN619" i="2" s="1"/>
  <c r="BO619" i="2" s="1"/>
  <c r="BP619" i="2" s="1"/>
  <c r="BQ619" i="2"/>
  <c r="AO685" i="2"/>
  <c r="BN685" i="2" s="1"/>
  <c r="BO685" i="2" s="1"/>
  <c r="BP685" i="2" s="1"/>
  <c r="BS685" i="2" s="1"/>
  <c r="BT685" i="2" s="1"/>
  <c r="BZ685" i="2" s="1"/>
  <c r="AO499" i="2"/>
  <c r="BN499" i="2" s="1"/>
  <c r="AO179" i="2"/>
  <c r="BN179" i="2" s="1"/>
  <c r="BO179" i="2" s="1"/>
  <c r="BP179" i="2" s="1"/>
  <c r="BS179" i="2" s="1"/>
  <c r="BT179" i="2" s="1"/>
  <c r="AO889" i="2"/>
  <c r="BN889" i="2" s="1"/>
  <c r="BO889" i="2" s="1"/>
  <c r="BP889" i="2" s="1"/>
  <c r="BS889" i="2" s="1"/>
  <c r="BT889" i="2" s="1"/>
  <c r="BW889" i="2" s="1"/>
  <c r="AO825" i="2"/>
  <c r="BN825" i="2" s="1"/>
  <c r="BO825" i="2" s="1"/>
  <c r="BP825" i="2" s="1"/>
  <c r="BS825" i="2" s="1"/>
  <c r="BT825" i="2" s="1"/>
  <c r="AO697" i="2"/>
  <c r="BN697" i="2" s="1"/>
  <c r="AO313" i="2"/>
  <c r="BN313" i="2" s="1"/>
  <c r="BO313" i="2" s="1"/>
  <c r="BP313" i="2" s="1"/>
  <c r="BS313" i="2" s="1"/>
  <c r="BT313" i="2" s="1"/>
  <c r="BZ313" i="2" s="1"/>
  <c r="AO185" i="2"/>
  <c r="BN185" i="2" s="1"/>
  <c r="AO43" i="2"/>
  <c r="BN43" i="2" s="1"/>
  <c r="BO43" i="2" s="1"/>
  <c r="BP43" i="2" s="1"/>
  <c r="BS43" i="2" s="1"/>
  <c r="BT43" i="2" s="1"/>
  <c r="BZ43" i="2" s="1"/>
  <c r="AF117" i="2"/>
  <c r="AG117" i="2" s="1"/>
  <c r="BQ117" i="2" s="1"/>
  <c r="AF305" i="2"/>
  <c r="AG305" i="2" s="1"/>
  <c r="BQ305" i="2" s="1"/>
  <c r="AF49" i="2"/>
  <c r="AG49" i="2" s="1"/>
  <c r="BQ49" i="2" s="1"/>
  <c r="AF529" i="2"/>
  <c r="AG529" i="2" s="1"/>
  <c r="BQ529" i="2" s="1"/>
  <c r="AF465" i="2"/>
  <c r="AG465" i="2" s="1"/>
  <c r="BQ465" i="2" s="1"/>
  <c r="AF97" i="2"/>
  <c r="AG97" i="2" s="1"/>
  <c r="BQ97" i="2" s="1"/>
  <c r="AN631" i="2"/>
  <c r="AO631" i="2" s="1"/>
  <c r="BN631" i="2" s="1"/>
  <c r="AN111" i="2"/>
  <c r="AN747" i="2"/>
  <c r="AO747" i="2" s="1"/>
  <c r="BN747" i="2" s="1"/>
  <c r="BO747" i="2" s="1"/>
  <c r="BP747" i="2" s="1"/>
  <c r="BS747" i="2" s="1"/>
  <c r="BT747" i="2" s="1"/>
  <c r="BZ747" i="2" s="1"/>
  <c r="AN639" i="2"/>
  <c r="AO639" i="2" s="1"/>
  <c r="BN639" i="2" s="1"/>
  <c r="AN127" i="2"/>
  <c r="AN463" i="2"/>
  <c r="AO463" i="2" s="1"/>
  <c r="BN463" i="2" s="1"/>
  <c r="AN959" i="2"/>
  <c r="AO959" i="2" s="1"/>
  <c r="BN959" i="2" s="1"/>
  <c r="AN895" i="2"/>
  <c r="AO895" i="2" s="1"/>
  <c r="BN895" i="2" s="1"/>
  <c r="BO895" i="2" s="1"/>
  <c r="BP895" i="2" s="1"/>
  <c r="AN679" i="2"/>
  <c r="AN351" i="2"/>
  <c r="AO351" i="2" s="1"/>
  <c r="BN351" i="2" s="1"/>
  <c r="BO351" i="2" s="1"/>
  <c r="BP351" i="2" s="1"/>
  <c r="BS351" i="2" s="1"/>
  <c r="BT351" i="2" s="1"/>
  <c r="BZ351" i="2" s="1"/>
  <c r="AN239" i="2"/>
  <c r="AO239" i="2" s="1"/>
  <c r="BN239" i="2" s="1"/>
  <c r="BO239" i="2" s="1"/>
  <c r="BP239" i="2" s="1"/>
  <c r="BS239" i="2" s="1"/>
  <c r="BT239" i="2" s="1"/>
  <c r="BZ239" i="2" s="1"/>
  <c r="AN471" i="2"/>
  <c r="AN47" i="2"/>
  <c r="AO202" i="2"/>
  <c r="BN202" i="2" s="1"/>
  <c r="BO202" i="2" s="1"/>
  <c r="BP202" i="2" s="1"/>
  <c r="BS202" i="2" s="1"/>
  <c r="BT202" i="2" s="1"/>
  <c r="BZ202" i="2" s="1"/>
  <c r="AO378" i="2"/>
  <c r="BN378" i="2" s="1"/>
  <c r="BO378" i="2" s="1"/>
  <c r="BP378" i="2" s="1"/>
  <c r="BS378" i="2" s="1"/>
  <c r="BT378" i="2" s="1"/>
  <c r="BZ378" i="2" s="1"/>
  <c r="AO391" i="2"/>
  <c r="BN391" i="2" s="1"/>
  <c r="BQ391" i="2"/>
  <c r="AO59" i="2"/>
  <c r="BN59" i="2" s="1"/>
  <c r="BQ59" i="2"/>
  <c r="AO123" i="2"/>
  <c r="BN123" i="2" s="1"/>
  <c r="BO123" i="2" s="1"/>
  <c r="BP123" i="2" s="1"/>
  <c r="BQ123" i="2"/>
  <c r="AO323" i="2"/>
  <c r="BN323" i="2" s="1"/>
  <c r="BO323" i="2" s="1"/>
  <c r="BP323" i="2" s="1"/>
  <c r="BQ323" i="2"/>
  <c r="AO237" i="2"/>
  <c r="BN237" i="2" s="1"/>
  <c r="BO237" i="2" s="1"/>
  <c r="BP237" i="2" s="1"/>
  <c r="BS237" i="2" s="1"/>
  <c r="BT237" i="2" s="1"/>
  <c r="BZ237" i="2" s="1"/>
  <c r="AO183" i="2"/>
  <c r="BN183" i="2" s="1"/>
  <c r="BO183" i="2" s="1"/>
  <c r="BP183" i="2" s="1"/>
  <c r="BS183" i="2" s="1"/>
  <c r="BT183" i="2" s="1"/>
  <c r="BZ183" i="2" s="1"/>
  <c r="AO511" i="2"/>
  <c r="BN511" i="2" s="1"/>
  <c r="BO511" i="2" s="1"/>
  <c r="BP511" i="2" s="1"/>
  <c r="BS511" i="2" s="1"/>
  <c r="BT511" i="2" s="1"/>
  <c r="BZ511" i="2" s="1"/>
  <c r="AO107" i="2"/>
  <c r="BN107" i="2" s="1"/>
  <c r="BO107" i="2" s="1"/>
  <c r="BP107" i="2" s="1"/>
  <c r="BS107" i="2" s="1"/>
  <c r="BT107" i="2" s="1"/>
  <c r="BZ107" i="2" s="1"/>
  <c r="AO433" i="2"/>
  <c r="BN433" i="2" s="1"/>
  <c r="BO433" i="2" s="1"/>
  <c r="BP433" i="2" s="1"/>
  <c r="BS433" i="2" s="1"/>
  <c r="BT433" i="2" s="1"/>
  <c r="AF381" i="2"/>
  <c r="AG381" i="2" s="1"/>
  <c r="AF61" i="2"/>
  <c r="AG61" i="2" s="1"/>
  <c r="AF209" i="2"/>
  <c r="AG209" i="2" s="1"/>
  <c r="BQ209" i="2" s="1"/>
  <c r="AF39" i="2"/>
  <c r="AG39" i="2" s="1"/>
  <c r="AF393" i="2"/>
  <c r="AG393" i="2" s="1"/>
  <c r="BQ393" i="2" s="1"/>
  <c r="AF69" i="2"/>
  <c r="AG69" i="2" s="1"/>
  <c r="BQ69" i="2" s="1"/>
  <c r="AF249" i="2"/>
  <c r="AG249" i="2" s="1"/>
  <c r="AF141" i="2"/>
  <c r="AG141" i="2" s="1"/>
  <c r="BQ141" i="2" s="1"/>
  <c r="AN271" i="2"/>
  <c r="AO271" i="2" s="1"/>
  <c r="BN271" i="2" s="1"/>
  <c r="BO271" i="2" s="1"/>
  <c r="BP271" i="2" s="1"/>
  <c r="BS271" i="2" s="1"/>
  <c r="BT271" i="2" s="1"/>
  <c r="BZ271" i="2" s="1"/>
  <c r="AN951" i="2"/>
  <c r="AO951" i="2" s="1"/>
  <c r="BN951" i="2" s="1"/>
  <c r="BO951" i="2" s="1"/>
  <c r="BP951" i="2" s="1"/>
  <c r="AN823" i="2"/>
  <c r="AO823" i="2" s="1"/>
  <c r="BN823" i="2" s="1"/>
  <c r="AN159" i="2"/>
  <c r="AO159" i="2" s="1"/>
  <c r="BN159" i="2" s="1"/>
  <c r="BO159" i="2" s="1"/>
  <c r="BP159" i="2" s="1"/>
  <c r="BS159" i="2" s="1"/>
  <c r="BT159" i="2" s="1"/>
  <c r="AN103" i="2"/>
  <c r="AO103" i="2" s="1"/>
  <c r="BN103" i="2" s="1"/>
  <c r="BO103" i="2" s="1"/>
  <c r="BP103" i="2" s="1"/>
  <c r="BS103" i="2" s="1"/>
  <c r="BT103" i="2" s="1"/>
  <c r="BZ103" i="2" s="1"/>
  <c r="AN31" i="2"/>
  <c r="AN29" i="2"/>
  <c r="AO426" i="2"/>
  <c r="BN426" i="2" s="1"/>
  <c r="BO426" i="2" s="1"/>
  <c r="BP426" i="2" s="1"/>
  <c r="BS426" i="2" s="1"/>
  <c r="BT426" i="2" s="1"/>
  <c r="BZ426" i="2" s="1"/>
  <c r="AO398" i="2"/>
  <c r="BN398" i="2" s="1"/>
  <c r="BO398" i="2" s="1"/>
  <c r="BP398" i="2" s="1"/>
  <c r="BS398" i="2" s="1"/>
  <c r="BT398" i="2" s="1"/>
  <c r="BZ398" i="2" s="1"/>
  <c r="AO350" i="2"/>
  <c r="BN350" i="2" s="1"/>
  <c r="BO350" i="2" s="1"/>
  <c r="BP350" i="2" s="1"/>
  <c r="BS350" i="2" s="1"/>
  <c r="BT350" i="2" s="1"/>
  <c r="BZ350" i="2" s="1"/>
  <c r="BQ527" i="2"/>
  <c r="AO67" i="2"/>
  <c r="BN67" i="2" s="1"/>
  <c r="BQ67" i="2"/>
  <c r="AO195" i="2"/>
  <c r="BN195" i="2" s="1"/>
  <c r="BQ195" i="2"/>
  <c r="AO395" i="2"/>
  <c r="BN395" i="2" s="1"/>
  <c r="BO395" i="2" s="1"/>
  <c r="BP395" i="2" s="1"/>
  <c r="BQ395" i="2"/>
  <c r="AO373" i="2"/>
  <c r="BN373" i="2" s="1"/>
  <c r="BO373" i="2" s="1"/>
  <c r="BP373" i="2" s="1"/>
  <c r="BS373" i="2" s="1"/>
  <c r="BT373" i="2" s="1"/>
  <c r="BZ373" i="2" s="1"/>
  <c r="AO637" i="2"/>
  <c r="BN637" i="2" s="1"/>
  <c r="BO637" i="2" s="1"/>
  <c r="BP637" i="2" s="1"/>
  <c r="BS637" i="2" s="1"/>
  <c r="BT637" i="2" s="1"/>
  <c r="BZ637" i="2" s="1"/>
  <c r="AO355" i="2"/>
  <c r="BN355" i="2" s="1"/>
  <c r="BO355" i="2" s="1"/>
  <c r="BP355" i="2" s="1"/>
  <c r="BS355" i="2" s="1"/>
  <c r="BT355" i="2" s="1"/>
  <c r="BZ355" i="2" s="1"/>
  <c r="AO89" i="2"/>
  <c r="BN89" i="2" s="1"/>
  <c r="BO89" i="2" s="1"/>
  <c r="BP89" i="2" s="1"/>
  <c r="BS89" i="2" s="1"/>
  <c r="BT89" i="2" s="1"/>
  <c r="BZ89" i="2" s="1"/>
  <c r="AO553" i="2"/>
  <c r="BN553" i="2" s="1"/>
  <c r="BO553" i="2" s="1"/>
  <c r="BP553" i="2" s="1"/>
  <c r="BS553" i="2" s="1"/>
  <c r="BT553" i="2" s="1"/>
  <c r="AO105" i="2"/>
  <c r="BN105" i="2" s="1"/>
  <c r="BO105" i="2" s="1"/>
  <c r="BP105" i="2" s="1"/>
  <c r="BS105" i="2" s="1"/>
  <c r="BT105" i="2" s="1"/>
  <c r="BZ105" i="2" s="1"/>
  <c r="AF149" i="2"/>
  <c r="AG149" i="2" s="1"/>
  <c r="BQ149" i="2" s="1"/>
  <c r="AF309" i="2"/>
  <c r="AG309" i="2" s="1"/>
  <c r="BQ309" i="2" s="1"/>
  <c r="AF181" i="2"/>
  <c r="AG181" i="2" s="1"/>
  <c r="AO181" i="2" s="1"/>
  <c r="BN181" i="2" s="1"/>
  <c r="BO181" i="2" s="1"/>
  <c r="BP181" i="2" s="1"/>
  <c r="AF169" i="2"/>
  <c r="AG169" i="2" s="1"/>
  <c r="BQ169" i="2" s="1"/>
  <c r="AF221" i="2"/>
  <c r="AG221" i="2" s="1"/>
  <c r="AF113" i="2"/>
  <c r="AG113" i="2" s="1"/>
  <c r="BQ113" i="2" s="1"/>
  <c r="AF229" i="2"/>
  <c r="AG229" i="2" s="1"/>
  <c r="AF153" i="2"/>
  <c r="AG153" i="2" s="1"/>
  <c r="BQ153" i="2" s="1"/>
  <c r="AF45" i="2"/>
  <c r="AG45" i="2" s="1"/>
  <c r="AN135" i="2"/>
  <c r="AO135" i="2" s="1"/>
  <c r="BN135" i="2" s="1"/>
  <c r="BO135" i="2" s="1"/>
  <c r="AN263" i="2"/>
  <c r="AO263" i="2" s="1"/>
  <c r="BN263" i="2" s="1"/>
  <c r="BO263" i="2" s="1"/>
  <c r="BP263" i="2" s="1"/>
  <c r="BS263" i="2" s="1"/>
  <c r="BT263" i="2" s="1"/>
  <c r="BZ263" i="2" s="1"/>
  <c r="AN311" i="2"/>
  <c r="AO311" i="2" s="1"/>
  <c r="BN311" i="2" s="1"/>
  <c r="AN795" i="2"/>
  <c r="AO795" i="2" s="1"/>
  <c r="BN795" i="2" s="1"/>
  <c r="BO795" i="2" s="1"/>
  <c r="BP795" i="2" s="1"/>
  <c r="BS795" i="2" s="1"/>
  <c r="BT795" i="2" s="1"/>
  <c r="BZ795" i="2" s="1"/>
  <c r="AN255" i="2"/>
  <c r="AO255" i="2" s="1"/>
  <c r="BN255" i="2" s="1"/>
  <c r="AN551" i="2"/>
  <c r="AO551" i="2" s="1"/>
  <c r="BN551" i="2" s="1"/>
  <c r="AN879" i="2"/>
  <c r="AO879" i="2" s="1"/>
  <c r="BN879" i="2" s="1"/>
  <c r="AN647" i="2"/>
  <c r="AO647" i="2" s="1"/>
  <c r="BN647" i="2" s="1"/>
  <c r="BO647" i="2" s="1"/>
  <c r="BP647" i="2" s="1"/>
  <c r="BS647" i="2" s="1"/>
  <c r="BT647" i="2" s="1"/>
  <c r="BZ647" i="2" s="1"/>
  <c r="AN479" i="2"/>
  <c r="AO479" i="2" s="1"/>
  <c r="BN479" i="2" s="1"/>
  <c r="BO479" i="2" s="1"/>
  <c r="BP479" i="2" s="1"/>
  <c r="BS479" i="2" s="1"/>
  <c r="BT479" i="2" s="1"/>
  <c r="BZ479" i="2" s="1"/>
  <c r="AN367" i="2"/>
  <c r="AO367" i="2" s="1"/>
  <c r="BN367" i="2" s="1"/>
  <c r="BO367" i="2" s="1"/>
  <c r="BP367" i="2" s="1"/>
  <c r="BS367" i="2" s="1"/>
  <c r="BT367" i="2" s="1"/>
  <c r="BZ367" i="2" s="1"/>
  <c r="AN599" i="2"/>
  <c r="BN932" i="2"/>
  <c r="BO932" i="2" s="1"/>
  <c r="BP932" i="2" s="1"/>
  <c r="BS932" i="2" s="1"/>
  <c r="BT932" i="2" s="1"/>
  <c r="BZ932" i="2" s="1"/>
  <c r="AO892" i="2"/>
  <c r="BN892" i="2" s="1"/>
  <c r="BO892" i="2" s="1"/>
  <c r="BP892" i="2" s="1"/>
  <c r="BS892" i="2" s="1"/>
  <c r="BT892" i="2" s="1"/>
  <c r="BZ892" i="2" s="1"/>
  <c r="AO749" i="2"/>
  <c r="BN749" i="2" s="1"/>
  <c r="BO749" i="2" s="1"/>
  <c r="BP749" i="2" s="1"/>
  <c r="AO506" i="2"/>
  <c r="BN506" i="2" s="1"/>
  <c r="BO506" i="2" s="1"/>
  <c r="BP506" i="2" s="1"/>
  <c r="BS506" i="2" s="1"/>
  <c r="BT506" i="2" s="1"/>
  <c r="BZ506" i="2" s="1"/>
  <c r="AO986" i="2"/>
  <c r="BN986" i="2" s="1"/>
  <c r="BO986" i="2" s="1"/>
  <c r="BP986" i="2" s="1"/>
  <c r="BS986" i="2" s="1"/>
  <c r="BT986" i="2" s="1"/>
  <c r="BZ986" i="2" s="1"/>
  <c r="AO721" i="2"/>
  <c r="BN721" i="2" s="1"/>
  <c r="BO721" i="2" s="1"/>
  <c r="BP721" i="2" s="1"/>
  <c r="BS721" i="2" s="1"/>
  <c r="BT721" i="2" s="1"/>
  <c r="BN50" i="2"/>
  <c r="BO50" i="2" s="1"/>
  <c r="BP50" i="2" s="1"/>
  <c r="BS50" i="2" s="1"/>
  <c r="BT50" i="2" s="1"/>
  <c r="BZ50" i="2" s="1"/>
  <c r="AO157" i="2"/>
  <c r="BN157" i="2" s="1"/>
  <c r="BO157" i="2" s="1"/>
  <c r="BP157" i="2" s="1"/>
  <c r="BS157" i="2" s="1"/>
  <c r="BT157" i="2" s="1"/>
  <c r="BZ157" i="2" s="1"/>
  <c r="AO341" i="2"/>
  <c r="BN341" i="2" s="1"/>
  <c r="BO341" i="2" s="1"/>
  <c r="BP341" i="2" s="1"/>
  <c r="BS341" i="2" s="1"/>
  <c r="BT341" i="2" s="1"/>
  <c r="BZ341" i="2" s="1"/>
  <c r="BN322" i="2"/>
  <c r="BO322" i="2" s="1"/>
  <c r="BP322" i="2" s="1"/>
  <c r="BS322" i="2" s="1"/>
  <c r="BT322" i="2" s="1"/>
  <c r="BZ322" i="2" s="1"/>
  <c r="BQ151" i="2"/>
  <c r="AO139" i="2"/>
  <c r="BN139" i="2" s="1"/>
  <c r="BQ139" i="2"/>
  <c r="AO267" i="2"/>
  <c r="BN267" i="2" s="1"/>
  <c r="BO267" i="2" s="1"/>
  <c r="BP267" i="2" s="1"/>
  <c r="BQ267" i="2"/>
  <c r="AO317" i="2"/>
  <c r="BN317" i="2" s="1"/>
  <c r="BO317" i="2" s="1"/>
  <c r="BP317" i="2" s="1"/>
  <c r="BS317" i="2" s="1"/>
  <c r="BT317" i="2" s="1"/>
  <c r="BZ317" i="2" s="1"/>
  <c r="AO231" i="2"/>
  <c r="BN231" i="2" s="1"/>
  <c r="BO231" i="2" s="1"/>
  <c r="BP231" i="2" s="1"/>
  <c r="BS231" i="2" s="1"/>
  <c r="BT231" i="2" s="1"/>
  <c r="BZ231" i="2" s="1"/>
  <c r="AF653" i="2"/>
  <c r="AG653" i="2" s="1"/>
  <c r="BQ653" i="2" s="1"/>
  <c r="AF329" i="2"/>
  <c r="AG329" i="2" s="1"/>
  <c r="BQ329" i="2" s="1"/>
  <c r="AF73" i="2"/>
  <c r="AG73" i="2" s="1"/>
  <c r="BQ73" i="2" s="1"/>
  <c r="AF273" i="2"/>
  <c r="AG273" i="2" s="1"/>
  <c r="BQ273" i="2" s="1"/>
  <c r="AF133" i="2"/>
  <c r="AG133" i="2" s="1"/>
  <c r="BQ133" i="2" s="1"/>
  <c r="AF205" i="2"/>
  <c r="AG205" i="2" s="1"/>
  <c r="BQ205" i="2" s="1"/>
  <c r="AF321" i="2"/>
  <c r="AG321" i="2" s="1"/>
  <c r="BQ321" i="2" s="1"/>
  <c r="AN375" i="2"/>
  <c r="AO375" i="2" s="1"/>
  <c r="BN375" i="2" s="1"/>
  <c r="AN915" i="2"/>
  <c r="AN575" i="2"/>
  <c r="AO575" i="2" s="1"/>
  <c r="BN575" i="2" s="1"/>
  <c r="AN399" i="2"/>
  <c r="AO399" i="2" s="1"/>
  <c r="BN399" i="2" s="1"/>
  <c r="AN999" i="2"/>
  <c r="AN407" i="2"/>
  <c r="AO407" i="2" s="1"/>
  <c r="BN407" i="2" s="1"/>
  <c r="AN39" i="2"/>
  <c r="BP136" i="2"/>
  <c r="BS136" i="2" s="1"/>
  <c r="BT136" i="2" s="1"/>
  <c r="BQ375" i="2"/>
  <c r="BQ607" i="2"/>
  <c r="AO613" i="2"/>
  <c r="BN613" i="2" s="1"/>
  <c r="BO613" i="2" s="1"/>
  <c r="BP613" i="2" s="1"/>
  <c r="BS613" i="2" s="1"/>
  <c r="BT613" i="2" s="1"/>
  <c r="BZ613" i="2" s="1"/>
  <c r="AO863" i="2"/>
  <c r="BN863" i="2" s="1"/>
  <c r="BO863" i="2" s="1"/>
  <c r="BP863" i="2" s="1"/>
  <c r="BS863" i="2" s="1"/>
  <c r="BT863" i="2" s="1"/>
  <c r="BZ863" i="2" s="1"/>
  <c r="AO154" i="2"/>
  <c r="BN154" i="2" s="1"/>
  <c r="AO498" i="2"/>
  <c r="BN498" i="2" s="1"/>
  <c r="AO618" i="2"/>
  <c r="BN618" i="2" s="1"/>
  <c r="BO618" i="2" s="1"/>
  <c r="BP618" i="2" s="1"/>
  <c r="BQ365" i="2"/>
  <c r="AO751" i="2"/>
  <c r="BN751" i="2" s="1"/>
  <c r="BO751" i="2" s="1"/>
  <c r="BP751" i="2" s="1"/>
  <c r="BQ751" i="2"/>
  <c r="AO554" i="2"/>
  <c r="BN554" i="2" s="1"/>
  <c r="BQ554" i="2"/>
  <c r="AO74" i="2"/>
  <c r="BN74" i="2" s="1"/>
  <c r="AO501" i="2"/>
  <c r="BN501" i="2" s="1"/>
  <c r="BO501" i="2" s="1"/>
  <c r="BP501" i="2" s="1"/>
  <c r="BS501" i="2" s="1"/>
  <c r="BT501" i="2" s="1"/>
  <c r="BZ501" i="2" s="1"/>
  <c r="AO762" i="2"/>
  <c r="BN762" i="2" s="1"/>
  <c r="BO762" i="2" s="1"/>
  <c r="BP762" i="2" s="1"/>
  <c r="BS762" i="2" s="1"/>
  <c r="BT762" i="2" s="1"/>
  <c r="BZ762" i="2" s="1"/>
  <c r="AO887" i="2"/>
  <c r="BN887" i="2" s="1"/>
  <c r="BO887" i="2" s="1"/>
  <c r="BP887" i="2" s="1"/>
  <c r="BQ887" i="2"/>
  <c r="BQ698" i="2"/>
  <c r="AO365" i="2"/>
  <c r="BN365" i="2" s="1"/>
  <c r="AO509" i="2"/>
  <c r="BN509" i="2" s="1"/>
  <c r="BO509" i="2" s="1"/>
  <c r="BP509" i="2" s="1"/>
  <c r="BS509" i="2" s="1"/>
  <c r="BT509" i="2" s="1"/>
  <c r="BZ509" i="2" s="1"/>
  <c r="AO650" i="2"/>
  <c r="BN650" i="2" s="1"/>
  <c r="BO650" i="2" s="1"/>
  <c r="BP650" i="2" s="1"/>
  <c r="AO671" i="2"/>
  <c r="BN671" i="2" s="1"/>
  <c r="BO671" i="2" s="1"/>
  <c r="BP671" i="2" s="1"/>
  <c r="BQ671" i="2"/>
  <c r="BQ903" i="2"/>
  <c r="AO661" i="2"/>
  <c r="BN661" i="2" s="1"/>
  <c r="AO354" i="2"/>
  <c r="BN354" i="2" s="1"/>
  <c r="BO354" i="2" s="1"/>
  <c r="BP354" i="2" s="1"/>
  <c r="BS354" i="2" s="1"/>
  <c r="BT354" i="2" s="1"/>
  <c r="AO442" i="2"/>
  <c r="BN442" i="2" s="1"/>
  <c r="BN115" i="2"/>
  <c r="BN507" i="2"/>
  <c r="BO507" i="2" s="1"/>
  <c r="BP507" i="2" s="1"/>
  <c r="BS507" i="2" s="1"/>
  <c r="BT507" i="2" s="1"/>
  <c r="BQ951" i="2"/>
  <c r="AO418" i="2"/>
  <c r="BN418" i="2" s="1"/>
  <c r="BO418" i="2" s="1"/>
  <c r="BP418" i="2" s="1"/>
  <c r="BQ418" i="2"/>
  <c r="AO533" i="2"/>
  <c r="BN533" i="2" s="1"/>
  <c r="BO533" i="2" s="1"/>
  <c r="BP533" i="2" s="1"/>
  <c r="BS533" i="2" s="1"/>
  <c r="BT533" i="2" s="1"/>
  <c r="BZ533" i="2" s="1"/>
  <c r="AO362" i="2"/>
  <c r="BN362" i="2" s="1"/>
  <c r="AO666" i="2"/>
  <c r="BN666" i="2" s="1"/>
  <c r="BN643" i="2"/>
  <c r="BO643" i="2" s="1"/>
  <c r="BP643" i="2" s="1"/>
  <c r="BS643" i="2" s="1"/>
  <c r="BT643" i="2" s="1"/>
  <c r="BQ543" i="2"/>
  <c r="AO815" i="2"/>
  <c r="BN815" i="2" s="1"/>
  <c r="BO815" i="2" s="1"/>
  <c r="BP815" i="2" s="1"/>
  <c r="BQ815" i="2"/>
  <c r="BQ618" i="2"/>
  <c r="AO746" i="2"/>
  <c r="BN746" i="2" s="1"/>
  <c r="BO746" i="2" s="1"/>
  <c r="BP746" i="2" s="1"/>
  <c r="BQ746" i="2"/>
  <c r="AO429" i="2"/>
  <c r="BN429" i="2" s="1"/>
  <c r="BO429" i="2" s="1"/>
  <c r="BP429" i="2" s="1"/>
  <c r="BS429" i="2" s="1"/>
  <c r="BT429" i="2" s="1"/>
  <c r="BZ429" i="2" s="1"/>
  <c r="AO549" i="2"/>
  <c r="BN549" i="2" s="1"/>
  <c r="AO714" i="2"/>
  <c r="BN714" i="2" s="1"/>
  <c r="BO714" i="2" s="1"/>
  <c r="BP714" i="2" s="1"/>
  <c r="BS714" i="2" s="1"/>
  <c r="BT714" i="2" s="1"/>
  <c r="BZ714" i="2" s="1"/>
  <c r="AO194" i="2"/>
  <c r="BN194" i="2" s="1"/>
  <c r="AO586" i="2"/>
  <c r="BN586" i="2" s="1"/>
  <c r="AO719" i="2"/>
  <c r="BN719" i="2" s="1"/>
  <c r="BO719" i="2" s="1"/>
  <c r="BQ719" i="2"/>
  <c r="BQ650" i="2"/>
  <c r="AO565" i="2"/>
  <c r="BN565" i="2" s="1"/>
  <c r="BO565" i="2" s="1"/>
  <c r="BP565" i="2" s="1"/>
  <c r="BS565" i="2" s="1"/>
  <c r="BT565" i="2" s="1"/>
  <c r="BZ565" i="2" s="1"/>
  <c r="AO690" i="2"/>
  <c r="BN690" i="2" s="1"/>
  <c r="BO690" i="2" s="1"/>
  <c r="BP690" i="2" s="1"/>
  <c r="BS690" i="2" s="1"/>
  <c r="BT690" i="2" s="1"/>
  <c r="BN403" i="2"/>
  <c r="AO250" i="2"/>
  <c r="BN250" i="2" s="1"/>
  <c r="BO250" i="2" s="1"/>
  <c r="BP250" i="2" s="1"/>
  <c r="BS250" i="2" s="1"/>
  <c r="BT250" i="2" s="1"/>
  <c r="BZ250" i="2" s="1"/>
  <c r="AO778" i="2"/>
  <c r="BN778" i="2" s="1"/>
  <c r="BO778" i="2" s="1"/>
  <c r="BP778" i="2" s="1"/>
  <c r="BS778" i="2" s="1"/>
  <c r="BT778" i="2" s="1"/>
  <c r="BZ778" i="2" s="1"/>
  <c r="AO847" i="2"/>
  <c r="BN847" i="2" s="1"/>
  <c r="BO847" i="2" s="1"/>
  <c r="BP847" i="2" s="1"/>
  <c r="BQ847" i="2"/>
  <c r="AO165" i="2"/>
  <c r="BN165" i="2" s="1"/>
  <c r="BO165" i="2" s="1"/>
  <c r="BP165" i="2" s="1"/>
  <c r="BS165" i="2" s="1"/>
  <c r="BT165" i="2" s="1"/>
  <c r="BU165" i="2" s="1"/>
  <c r="AO626" i="2"/>
  <c r="BN626" i="2" s="1"/>
  <c r="BQ626" i="2"/>
  <c r="AO314" i="2"/>
  <c r="BN314" i="2" s="1"/>
  <c r="AO490" i="2"/>
  <c r="BN490" i="2" s="1"/>
  <c r="AO698" i="2"/>
  <c r="BN698" i="2" s="1"/>
  <c r="AO754" i="2"/>
  <c r="BN754" i="2" s="1"/>
  <c r="AN20" i="2"/>
  <c r="BO995" i="2"/>
  <c r="BP995" i="2" s="1"/>
  <c r="BS995" i="2" s="1"/>
  <c r="BT995" i="2" s="1"/>
  <c r="BZ995" i="2" s="1"/>
  <c r="AN24" i="2"/>
  <c r="BQ829" i="2"/>
  <c r="AO829" i="2"/>
  <c r="BN829" i="2" s="1"/>
  <c r="AO893" i="2"/>
  <c r="BN893" i="2" s="1"/>
  <c r="BQ893" i="2"/>
  <c r="AO957" i="2"/>
  <c r="BN957" i="2" s="1"/>
  <c r="BQ957" i="2"/>
  <c r="BQ279" i="2"/>
  <c r="AO279" i="2"/>
  <c r="BN279" i="2" s="1"/>
  <c r="BO279" i="2" s="1"/>
  <c r="BP279" i="2" s="1"/>
  <c r="BQ423" i="2"/>
  <c r="AO943" i="2"/>
  <c r="BN943" i="2" s="1"/>
  <c r="BO943" i="2" s="1"/>
  <c r="BP943" i="2" s="1"/>
  <c r="BQ943" i="2"/>
  <c r="AO439" i="2"/>
  <c r="BN439" i="2" s="1"/>
  <c r="BO439" i="2" s="1"/>
  <c r="BP439" i="2" s="1"/>
  <c r="BQ439" i="2"/>
  <c r="AO437" i="2"/>
  <c r="BN437" i="2" s="1"/>
  <c r="BO437" i="2" s="1"/>
  <c r="BP437" i="2" s="1"/>
  <c r="BQ437" i="2"/>
  <c r="BQ709" i="2"/>
  <c r="AO773" i="2"/>
  <c r="BN773" i="2" s="1"/>
  <c r="BQ773" i="2"/>
  <c r="AO901" i="2"/>
  <c r="BN901" i="2" s="1"/>
  <c r="BO901" i="2" s="1"/>
  <c r="BP901" i="2" s="1"/>
  <c r="BQ901" i="2"/>
  <c r="BQ965" i="2"/>
  <c r="BQ311" i="2"/>
  <c r="AO447" i="2"/>
  <c r="BN447" i="2" s="1"/>
  <c r="BO447" i="2" s="1"/>
  <c r="BP447" i="2" s="1"/>
  <c r="BQ447" i="2"/>
  <c r="BQ823" i="2"/>
  <c r="BQ959" i="2"/>
  <c r="BQ519" i="2"/>
  <c r="AO717" i="2"/>
  <c r="BN717" i="2" s="1"/>
  <c r="BQ717" i="2"/>
  <c r="AO781" i="2"/>
  <c r="BN781" i="2" s="1"/>
  <c r="BQ781" i="2"/>
  <c r="AO845" i="2"/>
  <c r="BN845" i="2" s="1"/>
  <c r="BQ845" i="2"/>
  <c r="AO909" i="2"/>
  <c r="BN909" i="2" s="1"/>
  <c r="BQ909" i="2"/>
  <c r="AO973" i="2"/>
  <c r="BN973" i="2" s="1"/>
  <c r="BQ973" i="2"/>
  <c r="BQ319" i="2"/>
  <c r="BQ455" i="2"/>
  <c r="BQ639" i="2"/>
  <c r="BQ839" i="2"/>
  <c r="BQ975" i="2"/>
  <c r="AO567" i="2"/>
  <c r="BN567" i="2" s="1"/>
  <c r="BQ567" i="2"/>
  <c r="AO517" i="2"/>
  <c r="BN517" i="2" s="1"/>
  <c r="BQ517" i="2"/>
  <c r="AO725" i="2"/>
  <c r="BN725" i="2" s="1"/>
  <c r="BQ725" i="2"/>
  <c r="AO853" i="2"/>
  <c r="BN853" i="2" s="1"/>
  <c r="BO853" i="2" s="1"/>
  <c r="BP853" i="2" s="1"/>
  <c r="BQ853" i="2"/>
  <c r="AO917" i="2"/>
  <c r="BN917" i="2" s="1"/>
  <c r="BQ917" i="2"/>
  <c r="AO981" i="2"/>
  <c r="BN981" i="2" s="1"/>
  <c r="BQ981" i="2"/>
  <c r="AO663" i="2"/>
  <c r="BN663" i="2" s="1"/>
  <c r="BQ663" i="2"/>
  <c r="BQ631" i="2"/>
  <c r="BN44" i="2"/>
  <c r="BN164" i="2"/>
  <c r="AO541" i="2"/>
  <c r="BN541" i="2" s="1"/>
  <c r="BQ541" i="2"/>
  <c r="AO733" i="2"/>
  <c r="BN733" i="2" s="1"/>
  <c r="BQ733" i="2"/>
  <c r="AO797" i="2"/>
  <c r="BN797" i="2" s="1"/>
  <c r="BQ797" i="2"/>
  <c r="AO861" i="2"/>
  <c r="BN861" i="2" s="1"/>
  <c r="BQ861" i="2"/>
  <c r="AO925" i="2"/>
  <c r="BN925" i="2" s="1"/>
  <c r="BQ925" i="2"/>
  <c r="AO989" i="2"/>
  <c r="BN989" i="2" s="1"/>
  <c r="BQ989" i="2"/>
  <c r="BQ687" i="2"/>
  <c r="BQ911" i="2"/>
  <c r="BQ991" i="2"/>
  <c r="BN308" i="2"/>
  <c r="AO789" i="2"/>
  <c r="BN789" i="2" s="1"/>
  <c r="BO789" i="2" s="1"/>
  <c r="BP789" i="2" s="1"/>
  <c r="BS789" i="2" s="1"/>
  <c r="BT789" i="2" s="1"/>
  <c r="AO573" i="2"/>
  <c r="BN573" i="2" s="1"/>
  <c r="BQ573" i="2"/>
  <c r="AO741" i="2"/>
  <c r="BN741" i="2" s="1"/>
  <c r="BQ741" i="2"/>
  <c r="AO805" i="2"/>
  <c r="BN805" i="2" s="1"/>
  <c r="BQ805" i="2"/>
  <c r="AO869" i="2"/>
  <c r="BN869" i="2" s="1"/>
  <c r="BO869" i="2" s="1"/>
  <c r="BP869" i="2" s="1"/>
  <c r="BQ869" i="2"/>
  <c r="AO933" i="2"/>
  <c r="BN933" i="2" s="1"/>
  <c r="BQ933" i="2"/>
  <c r="AO997" i="2"/>
  <c r="BN997" i="2" s="1"/>
  <c r="BQ997" i="2"/>
  <c r="BQ551" i="2"/>
  <c r="BQ999" i="2"/>
  <c r="BO882" i="2"/>
  <c r="BP882" i="2" s="1"/>
  <c r="BS882" i="2" s="1"/>
  <c r="BT882" i="2" s="1"/>
  <c r="BZ882" i="2" s="1"/>
  <c r="AO325" i="2"/>
  <c r="BN325" i="2" s="1"/>
  <c r="BQ325" i="2"/>
  <c r="BQ749" i="2"/>
  <c r="BQ813" i="2"/>
  <c r="BQ877" i="2"/>
  <c r="AO215" i="2"/>
  <c r="BN215" i="2" s="1"/>
  <c r="BQ215" i="2"/>
  <c r="BQ407" i="2"/>
  <c r="BQ575" i="2"/>
  <c r="BQ767" i="2"/>
  <c r="AO927" i="2"/>
  <c r="BN927" i="2" s="1"/>
  <c r="BQ927" i="2"/>
  <c r="AO871" i="2"/>
  <c r="BN871" i="2" s="1"/>
  <c r="BQ871" i="2"/>
  <c r="BN324" i="2"/>
  <c r="AO389" i="2"/>
  <c r="BN389" i="2" s="1"/>
  <c r="BQ389" i="2"/>
  <c r="BQ415" i="2"/>
  <c r="BQ583" i="2"/>
  <c r="AO783" i="2"/>
  <c r="BN783" i="2" s="1"/>
  <c r="BQ783" i="2"/>
  <c r="BQ895" i="2"/>
  <c r="BO466" i="2"/>
  <c r="BP466" i="2" s="1"/>
  <c r="BS466" i="2" s="1"/>
  <c r="BT466" i="2" s="1"/>
  <c r="BZ466" i="2" s="1"/>
  <c r="BN260" i="2"/>
  <c r="AO877" i="2"/>
  <c r="BN877" i="2" s="1"/>
  <c r="BV582" i="2"/>
  <c r="AO941" i="2"/>
  <c r="BN941" i="2" s="1"/>
  <c r="BU881" i="2"/>
  <c r="BW881" i="2"/>
  <c r="BU152" i="2"/>
  <c r="BV152" i="2"/>
  <c r="BW152" i="2"/>
  <c r="BU480" i="2"/>
  <c r="BV480" i="2"/>
  <c r="BW480" i="2"/>
  <c r="BU56" i="2"/>
  <c r="BV56" i="2"/>
  <c r="BW56" i="2"/>
  <c r="BW184" i="2"/>
  <c r="BU296" i="2"/>
  <c r="BV296" i="2"/>
  <c r="BW296" i="2"/>
  <c r="BW872" i="2"/>
  <c r="BO940" i="2"/>
  <c r="BP940" i="2" s="1"/>
  <c r="BS940" i="2" s="1"/>
  <c r="BT940" i="2" s="1"/>
  <c r="BZ940" i="2" s="1"/>
  <c r="BO972" i="2"/>
  <c r="BP972" i="2" s="1"/>
  <c r="BS972" i="2" s="1"/>
  <c r="BT972" i="2" s="1"/>
  <c r="BZ972" i="2" s="1"/>
  <c r="BO268" i="2"/>
  <c r="BP268" i="2" s="1"/>
  <c r="BS268" i="2" s="1"/>
  <c r="BT268" i="2" s="1"/>
  <c r="BZ268" i="2" s="1"/>
  <c r="BU472" i="2"/>
  <c r="BV472" i="2"/>
  <c r="BQ28" i="2"/>
  <c r="AF25" i="2"/>
  <c r="AG25" i="2" s="1"/>
  <c r="AO25" i="2" s="1"/>
  <c r="BN25" i="2" s="1"/>
  <c r="BO25" i="2" s="1"/>
  <c r="BP25" i="2" s="1"/>
  <c r="AN18" i="2"/>
  <c r="BQ26" i="2"/>
  <c r="AN22" i="2"/>
  <c r="AN14" i="2"/>
  <c r="AN7" i="2"/>
  <c r="AN12" i="2"/>
  <c r="AN11" i="2"/>
  <c r="I25" i="10"/>
  <c r="K25" i="10" s="1"/>
  <c r="O40" i="10"/>
  <c r="I23" i="10"/>
  <c r="K23" i="10" s="1"/>
  <c r="P40" i="10"/>
  <c r="N40" i="10"/>
  <c r="L40" i="10"/>
  <c r="P18" i="10"/>
  <c r="O18" i="10"/>
  <c r="AN9" i="2"/>
  <c r="AN8" i="2"/>
  <c r="AN21" i="2"/>
  <c r="J33" i="10"/>
  <c r="I33" i="10" s="1"/>
  <c r="K33" i="10" s="1"/>
  <c r="AN15" i="2"/>
  <c r="AF22" i="2"/>
  <c r="AG22" i="2" s="1"/>
  <c r="BQ22" i="2" s="1"/>
  <c r="AF21" i="2"/>
  <c r="AG21" i="2" s="1"/>
  <c r="AN6" i="2"/>
  <c r="F40" i="10"/>
  <c r="F39" i="10"/>
  <c r="AN19" i="2"/>
  <c r="AF19" i="2"/>
  <c r="AG19" i="2" s="1"/>
  <c r="BQ19" i="2" s="1"/>
  <c r="AF20" i="2"/>
  <c r="AG20" i="2" s="1"/>
  <c r="J40" i="10"/>
  <c r="AN17" i="2"/>
  <c r="I26" i="10"/>
  <c r="K26" i="10" s="1"/>
  <c r="J27" i="10"/>
  <c r="I24" i="10"/>
  <c r="K24" i="10" s="1"/>
  <c r="J39" i="10"/>
  <c r="N26" i="10"/>
  <c r="M26" i="10"/>
  <c r="L26" i="10"/>
  <c r="L18" i="10"/>
  <c r="N18" i="10"/>
  <c r="M18" i="10"/>
  <c r="M28" i="10"/>
  <c r="F32" i="10"/>
  <c r="I32" i="10" s="1"/>
  <c r="K32" i="10" s="1"/>
  <c r="L28" i="10"/>
  <c r="M40" i="10"/>
  <c r="F41" i="10"/>
  <c r="F19" i="10"/>
  <c r="J41" i="10"/>
  <c r="BP1" i="2"/>
  <c r="BQ1" i="2" s="1"/>
  <c r="AF12" i="2"/>
  <c r="AG12" i="2" s="1"/>
  <c r="AF10" i="2"/>
  <c r="AG10" i="2" s="1"/>
  <c r="AF13" i="2"/>
  <c r="AG13" i="2" s="1"/>
  <c r="AF6" i="2"/>
  <c r="AF15" i="2"/>
  <c r="AG15" i="2" s="1"/>
  <c r="AF16" i="2"/>
  <c r="AG16" i="2" s="1"/>
  <c r="AF7" i="2"/>
  <c r="AG7" i="2" s="1"/>
  <c r="AF18" i="2"/>
  <c r="AG18" i="2" s="1"/>
  <c r="AF17" i="2"/>
  <c r="AG17" i="2" s="1"/>
  <c r="AF9" i="2"/>
  <c r="AG9" i="2" s="1"/>
  <c r="AF14" i="2"/>
  <c r="AG14" i="2" s="1"/>
  <c r="AF8" i="2"/>
  <c r="AG8" i="2" s="1"/>
  <c r="AF11" i="2"/>
  <c r="AG11" i="2" s="1"/>
  <c r="BV184" i="2" l="1"/>
  <c r="AO759" i="2"/>
  <c r="BN759" i="2" s="1"/>
  <c r="AO243" i="2"/>
  <c r="BN243" i="2" s="1"/>
  <c r="BU184" i="2"/>
  <c r="BU328" i="2"/>
  <c r="AO453" i="2"/>
  <c r="BN453" i="2" s="1"/>
  <c r="BW120" i="2"/>
  <c r="AO301" i="2"/>
  <c r="BN301" i="2" s="1"/>
  <c r="BO301" i="2" s="1"/>
  <c r="BP301" i="2" s="1"/>
  <c r="BS301" i="2" s="1"/>
  <c r="BT301" i="2" s="1"/>
  <c r="BZ301" i="2" s="1"/>
  <c r="AO225" i="2"/>
  <c r="BN225" i="2" s="1"/>
  <c r="BO225" i="2" s="1"/>
  <c r="BP225" i="2" s="1"/>
  <c r="BS225" i="2" s="1"/>
  <c r="BT225" i="2" s="1"/>
  <c r="BZ225" i="2" s="1"/>
  <c r="AO683" i="2"/>
  <c r="BN683" i="2" s="1"/>
  <c r="BW472" i="2"/>
  <c r="AO915" i="2"/>
  <c r="BN915" i="2" s="1"/>
  <c r="AO921" i="2"/>
  <c r="BN921" i="2" s="1"/>
  <c r="BO921" i="2" s="1"/>
  <c r="BP921" i="2" s="1"/>
  <c r="BS921" i="2" s="1"/>
  <c r="BT921" i="2" s="1"/>
  <c r="BZ921" i="2" s="1"/>
  <c r="AO404" i="2"/>
  <c r="BN404" i="2" s="1"/>
  <c r="AO945" i="2"/>
  <c r="BN945" i="2" s="1"/>
  <c r="BO945" i="2" s="1"/>
  <c r="BP945" i="2" s="1"/>
  <c r="BS945" i="2" s="1"/>
  <c r="BT945" i="2" s="1"/>
  <c r="BZ945" i="2" s="1"/>
  <c r="BW112" i="2"/>
  <c r="BX112" i="2" s="1"/>
  <c r="BY112" i="2" s="1"/>
  <c r="AO392" i="2"/>
  <c r="BN392" i="2" s="1"/>
  <c r="BO392" i="2" s="1"/>
  <c r="BP392" i="2" s="1"/>
  <c r="BS392" i="2" s="1"/>
  <c r="BT392" i="2" s="1"/>
  <c r="BV112" i="2"/>
  <c r="AO855" i="2"/>
  <c r="BN855" i="2" s="1"/>
  <c r="AO140" i="2"/>
  <c r="BN140" i="2" s="1"/>
  <c r="BO140" i="2" s="1"/>
  <c r="BP140" i="2" s="1"/>
  <c r="BS140" i="2" s="1"/>
  <c r="BT140" i="2" s="1"/>
  <c r="BZ140" i="2" s="1"/>
  <c r="BU112" i="2"/>
  <c r="AO750" i="2"/>
  <c r="BN750" i="2" s="1"/>
  <c r="BO750" i="2" s="1"/>
  <c r="BP750" i="2" s="1"/>
  <c r="BS750" i="2" s="1"/>
  <c r="BT750" i="2" s="1"/>
  <c r="BZ750" i="2" s="1"/>
  <c r="BQ885" i="2"/>
  <c r="AO530" i="2"/>
  <c r="BN530" i="2" s="1"/>
  <c r="BO530" i="2" s="1"/>
  <c r="BP530" i="2" s="1"/>
  <c r="BS530" i="2" s="1"/>
  <c r="BT530" i="2" s="1"/>
  <c r="BZ530" i="2" s="1"/>
  <c r="AO413" i="2"/>
  <c r="BN413" i="2" s="1"/>
  <c r="BO413" i="2" s="1"/>
  <c r="BP413" i="2" s="1"/>
  <c r="BS413" i="2" s="1"/>
  <c r="BT413" i="2" s="1"/>
  <c r="BW413" i="2" s="1"/>
  <c r="AO722" i="2"/>
  <c r="BN722" i="2" s="1"/>
  <c r="BO722" i="2" s="1"/>
  <c r="BP722" i="2" s="1"/>
  <c r="BS722" i="2" s="1"/>
  <c r="BT722" i="2" s="1"/>
  <c r="BZ722" i="2" s="1"/>
  <c r="AO774" i="2"/>
  <c r="BN774" i="2" s="1"/>
  <c r="BO774" i="2" s="1"/>
  <c r="BP774" i="2" s="1"/>
  <c r="BS774" i="2" s="1"/>
  <c r="BT774" i="2" s="1"/>
  <c r="BZ774" i="2" s="1"/>
  <c r="AO274" i="2"/>
  <c r="BN274" i="2" s="1"/>
  <c r="BO274" i="2" s="1"/>
  <c r="AO420" i="2"/>
  <c r="BN420" i="2" s="1"/>
  <c r="BO420" i="2" s="1"/>
  <c r="BP420" i="2" s="1"/>
  <c r="BS420" i="2" s="1"/>
  <c r="BT420" i="2" s="1"/>
  <c r="BZ420" i="2" s="1"/>
  <c r="AO830" i="2"/>
  <c r="BN830" i="2" s="1"/>
  <c r="BO830" i="2" s="1"/>
  <c r="BP830" i="2" s="1"/>
  <c r="BS830" i="2" s="1"/>
  <c r="BT830" i="2" s="1"/>
  <c r="BZ830" i="2" s="1"/>
  <c r="AO756" i="2"/>
  <c r="BN756" i="2" s="1"/>
  <c r="BO756" i="2" s="1"/>
  <c r="BP756" i="2" s="1"/>
  <c r="BS756" i="2" s="1"/>
  <c r="BT756" i="2" s="1"/>
  <c r="BZ756" i="2" s="1"/>
  <c r="AO118" i="2"/>
  <c r="BN118" i="2" s="1"/>
  <c r="BO118" i="2" s="1"/>
  <c r="BP118" i="2" s="1"/>
  <c r="BS118" i="2" s="1"/>
  <c r="BT118" i="2" s="1"/>
  <c r="BZ118" i="2" s="1"/>
  <c r="AO808" i="2"/>
  <c r="BN808" i="2" s="1"/>
  <c r="BO808" i="2" s="1"/>
  <c r="BP808" i="2" s="1"/>
  <c r="BS808" i="2" s="1"/>
  <c r="BT808" i="2" s="1"/>
  <c r="BZ808" i="2" s="1"/>
  <c r="AO873" i="2"/>
  <c r="BN873" i="2" s="1"/>
  <c r="BO873" i="2" s="1"/>
  <c r="BP873" i="2" s="1"/>
  <c r="BS873" i="2" s="1"/>
  <c r="BT873" i="2" s="1"/>
  <c r="BZ873" i="2" s="1"/>
  <c r="AO946" i="2"/>
  <c r="BN946" i="2" s="1"/>
  <c r="BO946" i="2" s="1"/>
  <c r="BP946" i="2" s="1"/>
  <c r="BS946" i="2" s="1"/>
  <c r="BT946" i="2" s="1"/>
  <c r="BZ946" i="2" s="1"/>
  <c r="AO905" i="2"/>
  <c r="BN905" i="2" s="1"/>
  <c r="BO905" i="2" s="1"/>
  <c r="BP905" i="2" s="1"/>
  <c r="BS905" i="2" s="1"/>
  <c r="BT905" i="2" s="1"/>
  <c r="BZ905" i="2" s="1"/>
  <c r="AO532" i="2"/>
  <c r="BN532" i="2" s="1"/>
  <c r="BO532" i="2" s="1"/>
  <c r="BP532" i="2" s="1"/>
  <c r="BS532" i="2" s="1"/>
  <c r="BT532" i="2" s="1"/>
  <c r="BZ532" i="2" s="1"/>
  <c r="BW1000" i="2"/>
  <c r="BV1000" i="2"/>
  <c r="BU1000" i="2"/>
  <c r="BX1000" i="2" s="1"/>
  <c r="BY1000" i="2" s="1"/>
  <c r="AO811" i="2"/>
  <c r="BN811" i="2" s="1"/>
  <c r="BO811" i="2" s="1"/>
  <c r="BP811" i="2" s="1"/>
  <c r="BS811" i="2" s="1"/>
  <c r="BT811" i="2" s="1"/>
  <c r="BZ811" i="2" s="1"/>
  <c r="AO343" i="2"/>
  <c r="BN343" i="2" s="1"/>
  <c r="BO343" i="2" s="1"/>
  <c r="BP343" i="2" s="1"/>
  <c r="BS343" i="2" s="1"/>
  <c r="BT343" i="2" s="1"/>
  <c r="BZ343" i="2" s="1"/>
  <c r="AO676" i="2"/>
  <c r="BN676" i="2" s="1"/>
  <c r="BO676" i="2" s="1"/>
  <c r="BP676" i="2" s="1"/>
  <c r="BS676" i="2" s="1"/>
  <c r="BT676" i="2" s="1"/>
  <c r="BZ676" i="2" s="1"/>
  <c r="AO491" i="2"/>
  <c r="BN491" i="2" s="1"/>
  <c r="AO660" i="2"/>
  <c r="BN660" i="2" s="1"/>
  <c r="BO660" i="2" s="1"/>
  <c r="BP660" i="2" s="1"/>
  <c r="BS660" i="2" s="1"/>
  <c r="BT660" i="2" s="1"/>
  <c r="BZ660" i="2" s="1"/>
  <c r="AO337" i="2"/>
  <c r="BN337" i="2" s="1"/>
  <c r="BO337" i="2" s="1"/>
  <c r="BP337" i="2" s="1"/>
  <c r="BS337" i="2" s="1"/>
  <c r="BT337" i="2" s="1"/>
  <c r="BZ337" i="2" s="1"/>
  <c r="BQ572" i="2"/>
  <c r="BV344" i="2"/>
  <c r="BU344" i="2"/>
  <c r="BW608" i="2"/>
  <c r="AO775" i="2"/>
  <c r="BN775" i="2" s="1"/>
  <c r="BO775" i="2" s="1"/>
  <c r="BP775" i="2" s="1"/>
  <c r="BS775" i="2" s="1"/>
  <c r="BT775" i="2" s="1"/>
  <c r="BZ775" i="2" s="1"/>
  <c r="AO629" i="2"/>
  <c r="BN629" i="2" s="1"/>
  <c r="BO629" i="2" s="1"/>
  <c r="BP629" i="2" s="1"/>
  <c r="BS629" i="2" s="1"/>
  <c r="BT629" i="2" s="1"/>
  <c r="BU629" i="2" s="1"/>
  <c r="BW344" i="2"/>
  <c r="AO55" i="2"/>
  <c r="BN55" i="2" s="1"/>
  <c r="BO55" i="2" s="1"/>
  <c r="BP55" i="2" s="1"/>
  <c r="BS55" i="2" s="1"/>
  <c r="BT55" i="2" s="1"/>
  <c r="BZ55" i="2" s="1"/>
  <c r="AO303" i="2"/>
  <c r="BN303" i="2" s="1"/>
  <c r="BO303" i="2" s="1"/>
  <c r="BP303" i="2" s="1"/>
  <c r="BS303" i="2" s="1"/>
  <c r="BT303" i="2" s="1"/>
  <c r="BZ303" i="2" s="1"/>
  <c r="AO445" i="2"/>
  <c r="BN445" i="2" s="1"/>
  <c r="BO445" i="2" s="1"/>
  <c r="BP445" i="2" s="1"/>
  <c r="BS445" i="2" s="1"/>
  <c r="BT445" i="2" s="1"/>
  <c r="BZ445" i="2" s="1"/>
  <c r="AO587" i="2"/>
  <c r="BN587" i="2" s="1"/>
  <c r="BO587" i="2" s="1"/>
  <c r="BP587" i="2" s="1"/>
  <c r="BS587" i="2" s="1"/>
  <c r="BT587" i="2" s="1"/>
  <c r="BZ587" i="2" s="1"/>
  <c r="AO592" i="2"/>
  <c r="BN592" i="2" s="1"/>
  <c r="BO592" i="2" s="1"/>
  <c r="BP592" i="2" s="1"/>
  <c r="BS592" i="2" s="1"/>
  <c r="BT592" i="2" s="1"/>
  <c r="BZ592" i="2" s="1"/>
  <c r="AO831" i="2"/>
  <c r="BN831" i="2" s="1"/>
  <c r="BO831" i="2" s="1"/>
  <c r="BP831" i="2" s="1"/>
  <c r="BS831" i="2" s="1"/>
  <c r="BT831" i="2" s="1"/>
  <c r="BZ831" i="2" s="1"/>
  <c r="BU64" i="2"/>
  <c r="AO63" i="2"/>
  <c r="BN63" i="2" s="1"/>
  <c r="BO63" i="2" s="1"/>
  <c r="BP63" i="2" s="1"/>
  <c r="BS63" i="2" s="1"/>
  <c r="BT63" i="2" s="1"/>
  <c r="BZ63" i="2" s="1"/>
  <c r="AO814" i="2"/>
  <c r="BN814" i="2" s="1"/>
  <c r="BO814" i="2" s="1"/>
  <c r="BP814" i="2" s="1"/>
  <c r="BS814" i="2" s="1"/>
  <c r="BT814" i="2" s="1"/>
  <c r="BU120" i="2"/>
  <c r="AO780" i="2"/>
  <c r="BN780" i="2" s="1"/>
  <c r="BO780" i="2" s="1"/>
  <c r="BP780" i="2" s="1"/>
  <c r="BS780" i="2" s="1"/>
  <c r="BT780" i="2" s="1"/>
  <c r="BZ780" i="2" s="1"/>
  <c r="AO109" i="2"/>
  <c r="BN109" i="2" s="1"/>
  <c r="BO109" i="2" s="1"/>
  <c r="BP109" i="2" s="1"/>
  <c r="BS109" i="2" s="1"/>
  <c r="BT109" i="2" s="1"/>
  <c r="BZ109" i="2" s="1"/>
  <c r="AO585" i="2"/>
  <c r="BN585" i="2" s="1"/>
  <c r="BO585" i="2" s="1"/>
  <c r="BP585" i="2" s="1"/>
  <c r="BS585" i="2" s="1"/>
  <c r="BT585" i="2" s="1"/>
  <c r="BZ585" i="2" s="1"/>
  <c r="AO277" i="2"/>
  <c r="BN277" i="2" s="1"/>
  <c r="BO277" i="2" s="1"/>
  <c r="BP277" i="2" s="1"/>
  <c r="BS277" i="2" s="1"/>
  <c r="BT277" i="2" s="1"/>
  <c r="BZ277" i="2" s="1"/>
  <c r="AO493" i="2"/>
  <c r="BN493" i="2" s="1"/>
  <c r="BO493" i="2" s="1"/>
  <c r="BP493" i="2" s="1"/>
  <c r="BS493" i="2" s="1"/>
  <c r="BT493" i="2" s="1"/>
  <c r="BZ493" i="2" s="1"/>
  <c r="AO330" i="2"/>
  <c r="BN330" i="2" s="1"/>
  <c r="BO330" i="2" s="1"/>
  <c r="BP330" i="2" s="1"/>
  <c r="BS330" i="2" s="1"/>
  <c r="BT330" i="2" s="1"/>
  <c r="BZ330" i="2" s="1"/>
  <c r="BW328" i="2"/>
  <c r="AO245" i="2"/>
  <c r="BN245" i="2" s="1"/>
  <c r="BO245" i="2" s="1"/>
  <c r="BP245" i="2" s="1"/>
  <c r="BS245" i="2" s="1"/>
  <c r="BT245" i="2" s="1"/>
  <c r="BZ245" i="2" s="1"/>
  <c r="AO674" i="2"/>
  <c r="BN674" i="2" s="1"/>
  <c r="BO674" i="2" s="1"/>
  <c r="BP674" i="2" s="1"/>
  <c r="BS674" i="2" s="1"/>
  <c r="BT674" i="2" s="1"/>
  <c r="BZ674" i="2" s="1"/>
  <c r="BV328" i="2"/>
  <c r="AO701" i="2"/>
  <c r="BN701" i="2" s="1"/>
  <c r="BO701" i="2" s="1"/>
  <c r="BP701" i="2" s="1"/>
  <c r="BS701" i="2" s="1"/>
  <c r="BT701" i="2" s="1"/>
  <c r="BW701" i="2" s="1"/>
  <c r="AO92" i="2"/>
  <c r="BN92" i="2" s="1"/>
  <c r="BO92" i="2" s="1"/>
  <c r="BP92" i="2" s="1"/>
  <c r="BS92" i="2" s="1"/>
  <c r="BT92" i="2" s="1"/>
  <c r="BZ92" i="2" s="1"/>
  <c r="AO888" i="2"/>
  <c r="BN888" i="2" s="1"/>
  <c r="BO888" i="2" s="1"/>
  <c r="BP888" i="2" s="1"/>
  <c r="BS888" i="2" s="1"/>
  <c r="BT888" i="2" s="1"/>
  <c r="BZ888" i="2" s="1"/>
  <c r="AO35" i="2"/>
  <c r="BN35" i="2" s="1"/>
  <c r="BO35" i="2" s="1"/>
  <c r="BP35" i="2" s="1"/>
  <c r="BS35" i="2" s="1"/>
  <c r="BT35" i="2" s="1"/>
  <c r="BZ35" i="2" s="1"/>
  <c r="BQ483" i="2"/>
  <c r="AO912" i="2"/>
  <c r="BN912" i="2" s="1"/>
  <c r="BO912" i="2" s="1"/>
  <c r="BP912" i="2" s="1"/>
  <c r="BS912" i="2" s="1"/>
  <c r="BT912" i="2" s="1"/>
  <c r="AO427" i="2"/>
  <c r="BN427" i="2" s="1"/>
  <c r="BO427" i="2" s="1"/>
  <c r="BP427" i="2" s="1"/>
  <c r="BS427" i="2" s="1"/>
  <c r="BT427" i="2" s="1"/>
  <c r="BZ427" i="2" s="1"/>
  <c r="AO716" i="2"/>
  <c r="BN716" i="2" s="1"/>
  <c r="BO716" i="2" s="1"/>
  <c r="BP716" i="2" s="1"/>
  <c r="BS716" i="2" s="1"/>
  <c r="BT716" i="2" s="1"/>
  <c r="BZ716" i="2" s="1"/>
  <c r="AO953" i="2"/>
  <c r="BN953" i="2" s="1"/>
  <c r="BO953" i="2" s="1"/>
  <c r="BP953" i="2" s="1"/>
  <c r="BS953" i="2" s="1"/>
  <c r="BT953" i="2" s="1"/>
  <c r="AO886" i="2"/>
  <c r="BN886" i="2" s="1"/>
  <c r="BO886" i="2" s="1"/>
  <c r="BP886" i="2" s="1"/>
  <c r="BS886" i="2" s="1"/>
  <c r="BT886" i="2" s="1"/>
  <c r="BZ886" i="2" s="1"/>
  <c r="AO452" i="2"/>
  <c r="BN452" i="2" s="1"/>
  <c r="BO452" i="2" s="1"/>
  <c r="BP452" i="2" s="1"/>
  <c r="BS452" i="2" s="1"/>
  <c r="BT452" i="2" s="1"/>
  <c r="BZ452" i="2" s="1"/>
  <c r="AO500" i="2"/>
  <c r="BN500" i="2" s="1"/>
  <c r="BO500" i="2" s="1"/>
  <c r="BP500" i="2" s="1"/>
  <c r="BS500" i="2" s="1"/>
  <c r="BT500" i="2" s="1"/>
  <c r="BZ500" i="2" s="1"/>
  <c r="AO622" i="2"/>
  <c r="BN622" i="2" s="1"/>
  <c r="BO622" i="2" s="1"/>
  <c r="BP622" i="2" s="1"/>
  <c r="BS622" i="2" s="1"/>
  <c r="BT622" i="2" s="1"/>
  <c r="BZ622" i="2" s="1"/>
  <c r="BV512" i="2"/>
  <c r="BW392" i="2"/>
  <c r="BV392" i="2"/>
  <c r="AO361" i="2"/>
  <c r="BN361" i="2" s="1"/>
  <c r="BO361" i="2" s="1"/>
  <c r="AO560" i="2"/>
  <c r="BN560" i="2" s="1"/>
  <c r="BO560" i="2" s="1"/>
  <c r="BP560" i="2" s="1"/>
  <c r="BS560" i="2" s="1"/>
  <c r="BT560" i="2" s="1"/>
  <c r="BZ560" i="2" s="1"/>
  <c r="BU50" i="2"/>
  <c r="AO102" i="2"/>
  <c r="BN102" i="2" s="1"/>
  <c r="BO102" i="2" s="1"/>
  <c r="BP102" i="2" s="1"/>
  <c r="BS102" i="2" s="1"/>
  <c r="BT102" i="2" s="1"/>
  <c r="BW102" i="2" s="1"/>
  <c r="BW744" i="2"/>
  <c r="AO765" i="2"/>
  <c r="BN765" i="2" s="1"/>
  <c r="AO252" i="2"/>
  <c r="BN252" i="2" s="1"/>
  <c r="BO252" i="2" s="1"/>
  <c r="BP252" i="2" s="1"/>
  <c r="BS252" i="2" s="1"/>
  <c r="BT252" i="2" s="1"/>
  <c r="BZ252" i="2" s="1"/>
  <c r="BQ837" i="2"/>
  <c r="AO594" i="2"/>
  <c r="BN594" i="2" s="1"/>
  <c r="BO594" i="2" s="1"/>
  <c r="BP594" i="2" s="1"/>
  <c r="BS594" i="2" s="1"/>
  <c r="BT594" i="2" s="1"/>
  <c r="BU594" i="2" s="1"/>
  <c r="BV352" i="2"/>
  <c r="BP248" i="2"/>
  <c r="BS248" i="2" s="1"/>
  <c r="BT248" i="2" s="1"/>
  <c r="BU248" i="2" s="1"/>
  <c r="AO525" i="2"/>
  <c r="BN525" i="2" s="1"/>
  <c r="BO525" i="2" s="1"/>
  <c r="BP525" i="2" s="1"/>
  <c r="BS525" i="2" s="1"/>
  <c r="BT525" i="2" s="1"/>
  <c r="BZ525" i="2" s="1"/>
  <c r="BQ659" i="2"/>
  <c r="AO359" i="2"/>
  <c r="BN359" i="2" s="1"/>
  <c r="BO359" i="2" s="1"/>
  <c r="BP359" i="2" s="1"/>
  <c r="BS359" i="2" s="1"/>
  <c r="BT359" i="2" s="1"/>
  <c r="BZ359" i="2" s="1"/>
  <c r="AO241" i="2"/>
  <c r="BN241" i="2" s="1"/>
  <c r="BO241" i="2" s="1"/>
  <c r="BP241" i="2" s="1"/>
  <c r="BS241" i="2" s="1"/>
  <c r="BT241" i="2" s="1"/>
  <c r="BZ241" i="2" s="1"/>
  <c r="BW640" i="2"/>
  <c r="BU669" i="2"/>
  <c r="BV413" i="2"/>
  <c r="AO712" i="2"/>
  <c r="BN712" i="2" s="1"/>
  <c r="BO712" i="2" s="1"/>
  <c r="BP712" i="2" s="1"/>
  <c r="BS712" i="2" s="1"/>
  <c r="BT712" i="2" s="1"/>
  <c r="BZ712" i="2" s="1"/>
  <c r="AO977" i="2"/>
  <c r="BN977" i="2" s="1"/>
  <c r="BO977" i="2" s="1"/>
  <c r="BP977" i="2" s="1"/>
  <c r="BS977" i="2" s="1"/>
  <c r="BT977" i="2" s="1"/>
  <c r="BZ977" i="2" s="1"/>
  <c r="AO104" i="2"/>
  <c r="BN104" i="2" s="1"/>
  <c r="BO104" i="2" s="1"/>
  <c r="AO562" i="2"/>
  <c r="BN562" i="2" s="1"/>
  <c r="BO562" i="2" s="1"/>
  <c r="BP562" i="2" s="1"/>
  <c r="BS562" i="2" s="1"/>
  <c r="BT562" i="2" s="1"/>
  <c r="BZ562" i="2" s="1"/>
  <c r="AO718" i="2"/>
  <c r="BN718" i="2" s="1"/>
  <c r="BO718" i="2" s="1"/>
  <c r="BP718" i="2" s="1"/>
  <c r="BS718" i="2" s="1"/>
  <c r="BT718" i="2" s="1"/>
  <c r="BZ718" i="2" s="1"/>
  <c r="BW129" i="2"/>
  <c r="AO469" i="2"/>
  <c r="BN469" i="2" s="1"/>
  <c r="BO469" i="2" s="1"/>
  <c r="BP469" i="2" s="1"/>
  <c r="BS469" i="2" s="1"/>
  <c r="BT469" i="2" s="1"/>
  <c r="BZ469" i="2" s="1"/>
  <c r="AO688" i="2"/>
  <c r="BN688" i="2" s="1"/>
  <c r="BO688" i="2" s="1"/>
  <c r="BP688" i="2" s="1"/>
  <c r="BS688" i="2" s="1"/>
  <c r="BT688" i="2" s="1"/>
  <c r="BZ688" i="2" s="1"/>
  <c r="AO936" i="2"/>
  <c r="BN936" i="2" s="1"/>
  <c r="BO936" i="2" s="1"/>
  <c r="BP936" i="2" s="1"/>
  <c r="BS936" i="2" s="1"/>
  <c r="BT936" i="2" s="1"/>
  <c r="BZ936" i="2" s="1"/>
  <c r="BW352" i="2"/>
  <c r="AO832" i="2"/>
  <c r="BN832" i="2" s="1"/>
  <c r="BO832" i="2" s="1"/>
  <c r="BP832" i="2" s="1"/>
  <c r="BS832" i="2" s="1"/>
  <c r="BT832" i="2" s="1"/>
  <c r="BW605" i="2"/>
  <c r="AO862" i="2"/>
  <c r="BN862" i="2" s="1"/>
  <c r="BO862" i="2" s="1"/>
  <c r="BP862" i="2" s="1"/>
  <c r="BS862" i="2" s="1"/>
  <c r="BT862" i="2" s="1"/>
  <c r="BZ862" i="2" s="1"/>
  <c r="BV129" i="2"/>
  <c r="AO561" i="2"/>
  <c r="BN561" i="2" s="1"/>
  <c r="BO561" i="2" s="1"/>
  <c r="BP561" i="2" s="1"/>
  <c r="BS561" i="2" s="1"/>
  <c r="BT561" i="2" s="1"/>
  <c r="BZ561" i="2" s="1"/>
  <c r="F35" i="10"/>
  <c r="BU352" i="2"/>
  <c r="AO816" i="2"/>
  <c r="BN816" i="2" s="1"/>
  <c r="BO816" i="2" s="1"/>
  <c r="BP816" i="2" s="1"/>
  <c r="BS816" i="2" s="1"/>
  <c r="BT816" i="2" s="1"/>
  <c r="BU816" i="2" s="1"/>
  <c r="BV89" i="2"/>
  <c r="BQ615" i="2"/>
  <c r="AO382" i="2"/>
  <c r="BN382" i="2" s="1"/>
  <c r="BO382" i="2" s="1"/>
  <c r="BP382" i="2" s="1"/>
  <c r="BS382" i="2" s="1"/>
  <c r="BT382" i="2" s="1"/>
  <c r="BZ382" i="2" s="1"/>
  <c r="AO792" i="2"/>
  <c r="BN792" i="2" s="1"/>
  <c r="BO792" i="2" s="1"/>
  <c r="BP792" i="2" s="1"/>
  <c r="BS792" i="2" s="1"/>
  <c r="BT792" i="2" s="1"/>
  <c r="BZ792" i="2" s="1"/>
  <c r="AO47" i="2"/>
  <c r="BN47" i="2" s="1"/>
  <c r="AO610" i="2"/>
  <c r="BN610" i="2" s="1"/>
  <c r="BO610" i="2" s="1"/>
  <c r="BP610" i="2" s="1"/>
  <c r="BS610" i="2" s="1"/>
  <c r="BT610" i="2" s="1"/>
  <c r="BZ610" i="2" s="1"/>
  <c r="AO752" i="2"/>
  <c r="BN752" i="2" s="1"/>
  <c r="BO752" i="2" s="1"/>
  <c r="BP752" i="2" s="1"/>
  <c r="BS752" i="2" s="1"/>
  <c r="BT752" i="2" s="1"/>
  <c r="BZ752" i="2" s="1"/>
  <c r="AO798" i="2"/>
  <c r="BN798" i="2" s="1"/>
  <c r="BO798" i="2" s="1"/>
  <c r="BP798" i="2" s="1"/>
  <c r="BS798" i="2" s="1"/>
  <c r="BT798" i="2" s="1"/>
  <c r="BZ798" i="2" s="1"/>
  <c r="BV944" i="2"/>
  <c r="BQ949" i="2"/>
  <c r="AO485" i="2"/>
  <c r="BN485" i="2" s="1"/>
  <c r="BO485" i="2" s="1"/>
  <c r="BP485" i="2" s="1"/>
  <c r="BS485" i="2" s="1"/>
  <c r="BT485" i="2" s="1"/>
  <c r="BZ485" i="2" s="1"/>
  <c r="AO904" i="2"/>
  <c r="BN904" i="2" s="1"/>
  <c r="BO904" i="2" s="1"/>
  <c r="BP904" i="2" s="1"/>
  <c r="BS904" i="2" s="1"/>
  <c r="BT904" i="2" s="1"/>
  <c r="BW904" i="2" s="1"/>
  <c r="AO753" i="2"/>
  <c r="BN753" i="2" s="1"/>
  <c r="BO753" i="2" s="1"/>
  <c r="BP753" i="2" s="1"/>
  <c r="BS753" i="2" s="1"/>
  <c r="BT753" i="2" s="1"/>
  <c r="BZ753" i="2" s="1"/>
  <c r="AO276" i="2"/>
  <c r="BN276" i="2" s="1"/>
  <c r="BO276" i="2" s="1"/>
  <c r="BP276" i="2" s="1"/>
  <c r="BS276" i="2" s="1"/>
  <c r="BT276" i="2" s="1"/>
  <c r="BZ276" i="2" s="1"/>
  <c r="AO980" i="2"/>
  <c r="BN980" i="2" s="1"/>
  <c r="BO980" i="2" s="1"/>
  <c r="BP980" i="2" s="1"/>
  <c r="BS980" i="2" s="1"/>
  <c r="BT980" i="2" s="1"/>
  <c r="BZ980" i="2" s="1"/>
  <c r="AO859" i="2"/>
  <c r="BN859" i="2" s="1"/>
  <c r="BO859" i="2" s="1"/>
  <c r="BP859" i="2" s="1"/>
  <c r="BS859" i="2" s="1"/>
  <c r="BT859" i="2" s="1"/>
  <c r="BZ859" i="2" s="1"/>
  <c r="AO148" i="2"/>
  <c r="BN148" i="2" s="1"/>
  <c r="BO148" i="2" s="1"/>
  <c r="BP148" i="2" s="1"/>
  <c r="BS148" i="2" s="1"/>
  <c r="BT148" i="2" s="1"/>
  <c r="BZ148" i="2" s="1"/>
  <c r="BQ581" i="2"/>
  <c r="AO822" i="2"/>
  <c r="BN822" i="2" s="1"/>
  <c r="BO822" i="2" s="1"/>
  <c r="BP822" i="2" s="1"/>
  <c r="BS822" i="2" s="1"/>
  <c r="BT822" i="2" s="1"/>
  <c r="BZ822" i="2" s="1"/>
  <c r="AO679" i="2"/>
  <c r="BN679" i="2" s="1"/>
  <c r="AO160" i="2"/>
  <c r="BN160" i="2" s="1"/>
  <c r="BO160" i="2" s="1"/>
  <c r="BP160" i="2" s="1"/>
  <c r="BS160" i="2" s="1"/>
  <c r="BT160" i="2" s="1"/>
  <c r="BW160" i="2" s="1"/>
  <c r="AO930" i="2"/>
  <c r="BN930" i="2" s="1"/>
  <c r="BO930" i="2" s="1"/>
  <c r="BP930" i="2" s="1"/>
  <c r="BS930" i="2" s="1"/>
  <c r="BT930" i="2" s="1"/>
  <c r="BZ930" i="2" s="1"/>
  <c r="AO856" i="2"/>
  <c r="BN856" i="2" s="1"/>
  <c r="BO856" i="2" s="1"/>
  <c r="BP856" i="2" s="1"/>
  <c r="BS856" i="2" s="1"/>
  <c r="BT856" i="2" s="1"/>
  <c r="BZ856" i="2" s="1"/>
  <c r="AO294" i="2"/>
  <c r="BN294" i="2" s="1"/>
  <c r="BO294" i="2" s="1"/>
  <c r="BP294" i="2" s="1"/>
  <c r="BS294" i="2" s="1"/>
  <c r="BT294" i="2" s="1"/>
  <c r="BZ294" i="2" s="1"/>
  <c r="BW248" i="2"/>
  <c r="AO23" i="2"/>
  <c r="BN23" i="2" s="1"/>
  <c r="BO23" i="2" s="1"/>
  <c r="BP23" i="2" s="1"/>
  <c r="BS23" i="2" s="1"/>
  <c r="BT23" i="2" s="1"/>
  <c r="BZ23" i="2" s="1"/>
  <c r="AO27" i="2"/>
  <c r="BN27" i="2" s="1"/>
  <c r="BO27" i="2" s="1"/>
  <c r="BP27" i="2" s="1"/>
  <c r="BS27" i="2" s="1"/>
  <c r="BT27" i="2" s="1"/>
  <c r="BW576" i="2"/>
  <c r="AO127" i="2"/>
  <c r="BN127" i="2" s="1"/>
  <c r="BO127" i="2" s="1"/>
  <c r="BP127" i="2" s="1"/>
  <c r="BS127" i="2" s="1"/>
  <c r="BT127" i="2" s="1"/>
  <c r="BZ127" i="2" s="1"/>
  <c r="BV576" i="2"/>
  <c r="AO487" i="2"/>
  <c r="BN487" i="2" s="1"/>
  <c r="BO487" i="2" s="1"/>
  <c r="BP487" i="2" s="1"/>
  <c r="BS487" i="2" s="1"/>
  <c r="BT487" i="2" s="1"/>
  <c r="BZ487" i="2" s="1"/>
  <c r="AO522" i="2"/>
  <c r="BN522" i="2" s="1"/>
  <c r="BO522" i="2" s="1"/>
  <c r="BP522" i="2" s="1"/>
  <c r="BS522" i="2" s="1"/>
  <c r="BT522" i="2" s="1"/>
  <c r="BZ522" i="2" s="1"/>
  <c r="BU576" i="2"/>
  <c r="BW454" i="2"/>
  <c r="BV206" i="2"/>
  <c r="AO768" i="2"/>
  <c r="BN768" i="2" s="1"/>
  <c r="BO768" i="2" s="1"/>
  <c r="BP768" i="2" s="1"/>
  <c r="BS768" i="2" s="1"/>
  <c r="BT768" i="2" s="1"/>
  <c r="BZ768" i="2" s="1"/>
  <c r="BU206" i="2"/>
  <c r="BW206" i="2"/>
  <c r="BV245" i="2"/>
  <c r="AO677" i="2"/>
  <c r="BN677" i="2" s="1"/>
  <c r="BO677" i="2" s="1"/>
  <c r="BP677" i="2" s="1"/>
  <c r="BS677" i="2" s="1"/>
  <c r="BT677" i="2" s="1"/>
  <c r="BZ677" i="2" s="1"/>
  <c r="AO114" i="2"/>
  <c r="BN114" i="2" s="1"/>
  <c r="BO114" i="2" s="1"/>
  <c r="BP114" i="2" s="1"/>
  <c r="BS114" i="2" s="1"/>
  <c r="BT114" i="2" s="1"/>
  <c r="BZ114" i="2" s="1"/>
  <c r="AO99" i="2"/>
  <c r="BN99" i="2" s="1"/>
  <c r="BO99" i="2" s="1"/>
  <c r="BP99" i="2" s="1"/>
  <c r="BS99" i="2" s="1"/>
  <c r="BT99" i="2" s="1"/>
  <c r="BZ99" i="2" s="1"/>
  <c r="AO731" i="2"/>
  <c r="BN731" i="2" s="1"/>
  <c r="BO731" i="2" s="1"/>
  <c r="BP731" i="2" s="1"/>
  <c r="BS731" i="2" s="1"/>
  <c r="BT731" i="2" s="1"/>
  <c r="AO738" i="2"/>
  <c r="BN738" i="2" s="1"/>
  <c r="BO738" i="2" s="1"/>
  <c r="BP738" i="2" s="1"/>
  <c r="BS738" i="2" s="1"/>
  <c r="BT738" i="2" s="1"/>
  <c r="BZ738" i="2" s="1"/>
  <c r="AO138" i="2"/>
  <c r="BN138" i="2" s="1"/>
  <c r="BO138" i="2" s="1"/>
  <c r="BP138" i="2" s="1"/>
  <c r="BS138" i="2" s="1"/>
  <c r="BT138" i="2" s="1"/>
  <c r="BW138" i="2" s="1"/>
  <c r="AO208" i="2"/>
  <c r="BN208" i="2" s="1"/>
  <c r="BO208" i="2" s="1"/>
  <c r="BV450" i="2"/>
  <c r="AO776" i="2"/>
  <c r="BN776" i="2" s="1"/>
  <c r="BO776" i="2" s="1"/>
  <c r="BP776" i="2" s="1"/>
  <c r="BS776" i="2" s="1"/>
  <c r="BT776" i="2" s="1"/>
  <c r="BZ776" i="2" s="1"/>
  <c r="BV216" i="2"/>
  <c r="BW450" i="2"/>
  <c r="BQ727" i="2"/>
  <c r="AO657" i="2"/>
  <c r="BN657" i="2" s="1"/>
  <c r="BO657" i="2" s="1"/>
  <c r="BP657" i="2" s="1"/>
  <c r="BS657" i="2" s="1"/>
  <c r="BT657" i="2" s="1"/>
  <c r="BZ657" i="2" s="1"/>
  <c r="AO376" i="2"/>
  <c r="BN376" i="2" s="1"/>
  <c r="BO376" i="2" s="1"/>
  <c r="BP376" i="2" s="1"/>
  <c r="BS376" i="2" s="1"/>
  <c r="BT376" i="2" s="1"/>
  <c r="BZ376" i="2" s="1"/>
  <c r="AO363" i="2"/>
  <c r="BN363" i="2" s="1"/>
  <c r="BU216" i="2"/>
  <c r="BU450" i="2"/>
  <c r="BW64" i="2"/>
  <c r="AO474" i="2"/>
  <c r="BN474" i="2" s="1"/>
  <c r="BO474" i="2" s="1"/>
  <c r="BP474" i="2" s="1"/>
  <c r="BS474" i="2" s="1"/>
  <c r="BT474" i="2" s="1"/>
  <c r="BZ474" i="2" s="1"/>
  <c r="BV704" i="2"/>
  <c r="BU872" i="2"/>
  <c r="BV64" i="2"/>
  <c r="AO364" i="2"/>
  <c r="BN364" i="2" s="1"/>
  <c r="BO364" i="2" s="1"/>
  <c r="BP364" i="2" s="1"/>
  <c r="BS364" i="2" s="1"/>
  <c r="BT364" i="2" s="1"/>
  <c r="BZ364" i="2" s="1"/>
  <c r="BS918" i="2"/>
  <c r="BT918" i="2" s="1"/>
  <c r="BZ918" i="2" s="1"/>
  <c r="AO166" i="2"/>
  <c r="BN166" i="2" s="1"/>
  <c r="BO166" i="2" s="1"/>
  <c r="BP166" i="2" s="1"/>
  <c r="BS166" i="2" s="1"/>
  <c r="BT166" i="2" s="1"/>
  <c r="AO596" i="2"/>
  <c r="BN596" i="2" s="1"/>
  <c r="BO596" i="2" s="1"/>
  <c r="BP596" i="2" s="1"/>
  <c r="BS596" i="2" s="1"/>
  <c r="BT596" i="2" s="1"/>
  <c r="BZ596" i="2" s="1"/>
  <c r="BW257" i="2"/>
  <c r="BU89" i="2"/>
  <c r="BW669" i="2"/>
  <c r="AO20" i="2"/>
  <c r="BN20" i="2" s="1"/>
  <c r="BW384" i="2"/>
  <c r="BV613" i="2"/>
  <c r="AO320" i="2"/>
  <c r="BN320" i="2" s="1"/>
  <c r="BO320" i="2" s="1"/>
  <c r="BP320" i="2" s="1"/>
  <c r="BS320" i="2" s="1"/>
  <c r="BT320" i="2" s="1"/>
  <c r="AO417" i="2"/>
  <c r="BN417" i="2" s="1"/>
  <c r="AO843" i="2"/>
  <c r="BN843" i="2" s="1"/>
  <c r="BO843" i="2" s="1"/>
  <c r="BP843" i="2" s="1"/>
  <c r="BS843" i="2" s="1"/>
  <c r="BT843" i="2" s="1"/>
  <c r="BZ843" i="2" s="1"/>
  <c r="AO724" i="2"/>
  <c r="BN724" i="2" s="1"/>
  <c r="BO724" i="2" s="1"/>
  <c r="BP724" i="2" s="1"/>
  <c r="BS724" i="2" s="1"/>
  <c r="BT724" i="2" s="1"/>
  <c r="BZ724" i="2" s="1"/>
  <c r="AO788" i="2"/>
  <c r="BN788" i="2" s="1"/>
  <c r="BO788" i="2" s="1"/>
  <c r="BP788" i="2" s="1"/>
  <c r="BS788" i="2" s="1"/>
  <c r="BT788" i="2" s="1"/>
  <c r="BZ788" i="2" s="1"/>
  <c r="AO319" i="2"/>
  <c r="BN319" i="2" s="1"/>
  <c r="BO319" i="2" s="1"/>
  <c r="BP319" i="2" s="1"/>
  <c r="BS319" i="2" s="1"/>
  <c r="BT319" i="2" s="1"/>
  <c r="BZ319" i="2" s="1"/>
  <c r="BP408" i="2"/>
  <c r="BS408" i="2" s="1"/>
  <c r="BT408" i="2" s="1"/>
  <c r="BV408" i="2" s="1"/>
  <c r="AO743" i="2"/>
  <c r="BN743" i="2" s="1"/>
  <c r="BO743" i="2" s="1"/>
  <c r="BP743" i="2" s="1"/>
  <c r="BQ275" i="2"/>
  <c r="BS275" i="2" s="1"/>
  <c r="BT275" i="2" s="1"/>
  <c r="BZ275" i="2" s="1"/>
  <c r="AO758" i="2"/>
  <c r="BN758" i="2" s="1"/>
  <c r="BO758" i="2" s="1"/>
  <c r="BP758" i="2" s="1"/>
  <c r="BS758" i="2" s="1"/>
  <c r="BT758" i="2" s="1"/>
  <c r="BZ758" i="2" s="1"/>
  <c r="AO850" i="2"/>
  <c r="BN850" i="2" s="1"/>
  <c r="BO850" i="2" s="1"/>
  <c r="BP850" i="2" s="1"/>
  <c r="BS850" i="2" s="1"/>
  <c r="BT850" i="2" s="1"/>
  <c r="BZ850" i="2" s="1"/>
  <c r="BZ299" i="2"/>
  <c r="BW299" i="2"/>
  <c r="BW216" i="2"/>
  <c r="BW896" i="2"/>
  <c r="BV872" i="2"/>
  <c r="BQ983" i="2"/>
  <c r="BS983" i="2" s="1"/>
  <c r="BT983" i="2" s="1"/>
  <c r="BZ983" i="2" s="1"/>
  <c r="BU129" i="2"/>
  <c r="AO636" i="2"/>
  <c r="BN636" i="2" s="1"/>
  <c r="BO636" i="2" s="1"/>
  <c r="BP636" i="2" s="1"/>
  <c r="BS636" i="2" s="1"/>
  <c r="BT636" i="2" s="1"/>
  <c r="BZ636" i="2" s="1"/>
  <c r="AO545" i="2"/>
  <c r="BN545" i="2" s="1"/>
  <c r="BO545" i="2" s="1"/>
  <c r="BP545" i="2" s="1"/>
  <c r="BS545" i="2" s="1"/>
  <c r="BT545" i="2" s="1"/>
  <c r="BU545" i="2" s="1"/>
  <c r="BQ934" i="2"/>
  <c r="BS934" i="2" s="1"/>
  <c r="BT934" i="2" s="1"/>
  <c r="BZ934" i="2" s="1"/>
  <c r="BS926" i="2"/>
  <c r="BT926" i="2" s="1"/>
  <c r="BZ926" i="2" s="1"/>
  <c r="AO504" i="2"/>
  <c r="BN504" i="2" s="1"/>
  <c r="BO504" i="2" s="1"/>
  <c r="BP504" i="2" s="1"/>
  <c r="BS504" i="2" s="1"/>
  <c r="BT504" i="2" s="1"/>
  <c r="BZ504" i="2" s="1"/>
  <c r="BU896" i="2"/>
  <c r="BW512" i="2"/>
  <c r="AO422" i="2"/>
  <c r="BN422" i="2" s="1"/>
  <c r="BO422" i="2" s="1"/>
  <c r="BP422" i="2" s="1"/>
  <c r="BS422" i="2" s="1"/>
  <c r="BT422" i="2" s="1"/>
  <c r="BZ422" i="2" s="1"/>
  <c r="BV896" i="2"/>
  <c r="BW482" i="2"/>
  <c r="BQ339" i="2"/>
  <c r="BS339" i="2" s="1"/>
  <c r="BT339" i="2" s="1"/>
  <c r="BZ339" i="2" s="1"/>
  <c r="AO625" i="2"/>
  <c r="BN625" i="2" s="1"/>
  <c r="BO625" i="2" s="1"/>
  <c r="BP625" i="2" s="1"/>
  <c r="BS625" i="2" s="1"/>
  <c r="BT625" i="2" s="1"/>
  <c r="AO177" i="2"/>
  <c r="BN177" i="2" s="1"/>
  <c r="BO177" i="2" s="1"/>
  <c r="BP177" i="2" s="1"/>
  <c r="BS177" i="2" s="1"/>
  <c r="BT177" i="2" s="1"/>
  <c r="BZ177" i="2" s="1"/>
  <c r="BW704" i="2"/>
  <c r="BU512" i="2"/>
  <c r="BX512" i="2" s="1"/>
  <c r="BY512" i="2" s="1"/>
  <c r="BU605" i="2"/>
  <c r="BW944" i="2"/>
  <c r="BU936" i="2"/>
  <c r="BV482" i="2"/>
  <c r="AO914" i="2"/>
  <c r="BN914" i="2" s="1"/>
  <c r="BO914" i="2" s="1"/>
  <c r="BP914" i="2" s="1"/>
  <c r="BS914" i="2" s="1"/>
  <c r="BT914" i="2" s="1"/>
  <c r="BZ914" i="2" s="1"/>
  <c r="AO603" i="2"/>
  <c r="BN603" i="2" s="1"/>
  <c r="BO603" i="2" s="1"/>
  <c r="BP603" i="2" s="1"/>
  <c r="BS603" i="2" s="1"/>
  <c r="BT603" i="2" s="1"/>
  <c r="BZ603" i="2" s="1"/>
  <c r="AO769" i="2"/>
  <c r="BN769" i="2" s="1"/>
  <c r="BO769" i="2" s="1"/>
  <c r="BP769" i="2" s="1"/>
  <c r="BS769" i="2" s="1"/>
  <c r="BT769" i="2" s="1"/>
  <c r="BZ769" i="2" s="1"/>
  <c r="BU704" i="2"/>
  <c r="BV605" i="2"/>
  <c r="BU944" i="2"/>
  <c r="BX944" i="2" s="1"/>
  <c r="BY944" i="2" s="1"/>
  <c r="AO288" i="2"/>
  <c r="BN288" i="2" s="1"/>
  <c r="BO288" i="2" s="1"/>
  <c r="BP288" i="2" s="1"/>
  <c r="BS288" i="2" s="1"/>
  <c r="BT288" i="2" s="1"/>
  <c r="BV288" i="2" s="1"/>
  <c r="BV257" i="2"/>
  <c r="BW521" i="2"/>
  <c r="BU257" i="2"/>
  <c r="BU521" i="2"/>
  <c r="BS235" i="2"/>
  <c r="BT235" i="2" s="1"/>
  <c r="BU235" i="2" s="1"/>
  <c r="BW337" i="2"/>
  <c r="AO600" i="2"/>
  <c r="BN600" i="2" s="1"/>
  <c r="BO600" i="2" s="1"/>
  <c r="BP600" i="2" s="1"/>
  <c r="BS600" i="2" s="1"/>
  <c r="BT600" i="2" s="1"/>
  <c r="BV337" i="2"/>
  <c r="BS171" i="2"/>
  <c r="BT171" i="2" s="1"/>
  <c r="BZ171" i="2" s="1"/>
  <c r="AO196" i="2"/>
  <c r="BN196" i="2" s="1"/>
  <c r="BU337" i="2"/>
  <c r="BV669" i="2"/>
  <c r="BV454" i="2"/>
  <c r="BW434" i="2"/>
  <c r="BS379" i="2"/>
  <c r="BT379" i="2" s="1"/>
  <c r="BW379" i="2" s="1"/>
  <c r="BS589" i="2"/>
  <c r="BT589" i="2" s="1"/>
  <c r="BZ589" i="2" s="1"/>
  <c r="BW50" i="2"/>
  <c r="BV434" i="2"/>
  <c r="BU482" i="2"/>
  <c r="BV50" i="2"/>
  <c r="BU434" i="2"/>
  <c r="BS618" i="2"/>
  <c r="BT618" i="2" s="1"/>
  <c r="BZ618" i="2" s="1"/>
  <c r="BV521" i="2"/>
  <c r="BU454" i="2"/>
  <c r="AO93" i="2"/>
  <c r="BN93" i="2" s="1"/>
  <c r="BO93" i="2" s="1"/>
  <c r="BP93" i="2" s="1"/>
  <c r="BS93" i="2" s="1"/>
  <c r="BT93" i="2" s="1"/>
  <c r="BZ93" i="2" s="1"/>
  <c r="AO649" i="2"/>
  <c r="BN649" i="2" s="1"/>
  <c r="BO649" i="2" s="1"/>
  <c r="BP649" i="2" s="1"/>
  <c r="BS649" i="2" s="1"/>
  <c r="BT649" i="2" s="1"/>
  <c r="BV649" i="2" s="1"/>
  <c r="AO204" i="2"/>
  <c r="BN204" i="2" s="1"/>
  <c r="BO204" i="2" s="1"/>
  <c r="BP204" i="2" s="1"/>
  <c r="BS204" i="2" s="1"/>
  <c r="BT204" i="2" s="1"/>
  <c r="BZ204" i="2" s="1"/>
  <c r="AO870" i="2"/>
  <c r="BN870" i="2" s="1"/>
  <c r="BO870" i="2" s="1"/>
  <c r="BP870" i="2" s="1"/>
  <c r="BS870" i="2" s="1"/>
  <c r="BT870" i="2" s="1"/>
  <c r="BZ870" i="2" s="1"/>
  <c r="AO900" i="2"/>
  <c r="BN900" i="2" s="1"/>
  <c r="BO900" i="2" s="1"/>
  <c r="BP900" i="2" s="1"/>
  <c r="BS900" i="2" s="1"/>
  <c r="BT900" i="2" s="1"/>
  <c r="BZ900" i="2" s="1"/>
  <c r="BS635" i="2"/>
  <c r="BT635" i="2" s="1"/>
  <c r="BW635" i="2" s="1"/>
  <c r="BZ473" i="2"/>
  <c r="BV473" i="2"/>
  <c r="BU473" i="2"/>
  <c r="BW473" i="2"/>
  <c r="AO369" i="2"/>
  <c r="BN369" i="2" s="1"/>
  <c r="BO369" i="2" s="1"/>
  <c r="BP369" i="2" s="1"/>
  <c r="BS369" i="2" s="1"/>
  <c r="BT369" i="2" s="1"/>
  <c r="BU369" i="2" s="1"/>
  <c r="AO971" i="2"/>
  <c r="BN971" i="2" s="1"/>
  <c r="BO971" i="2" s="1"/>
  <c r="BP971" i="2" s="1"/>
  <c r="BS971" i="2" s="1"/>
  <c r="BT971" i="2" s="1"/>
  <c r="AO291" i="2"/>
  <c r="BN291" i="2" s="1"/>
  <c r="BO291" i="2" s="1"/>
  <c r="BP291" i="2" s="1"/>
  <c r="BS291" i="2" s="1"/>
  <c r="BT291" i="2" s="1"/>
  <c r="BZ291" i="2" s="1"/>
  <c r="AO372" i="2"/>
  <c r="BN372" i="2" s="1"/>
  <c r="BV120" i="2"/>
  <c r="BX120" i="2" s="1"/>
  <c r="BY120" i="2" s="1"/>
  <c r="AO86" i="2"/>
  <c r="BN86" i="2" s="1"/>
  <c r="BO86" i="2" s="1"/>
  <c r="BP86" i="2" s="1"/>
  <c r="BS86" i="2" s="1"/>
  <c r="BT86" i="2" s="1"/>
  <c r="BZ86" i="2" s="1"/>
  <c r="AO998" i="2"/>
  <c r="BN998" i="2" s="1"/>
  <c r="BO998" i="2" s="1"/>
  <c r="BP998" i="2" s="1"/>
  <c r="AO280" i="2"/>
  <c r="BN280" i="2" s="1"/>
  <c r="BO280" i="2" s="1"/>
  <c r="AO920" i="2"/>
  <c r="BN920" i="2" s="1"/>
  <c r="BO920" i="2" s="1"/>
  <c r="BP920" i="2" s="1"/>
  <c r="BS920" i="2" s="1"/>
  <c r="BT920" i="2" s="1"/>
  <c r="BZ920" i="2" s="1"/>
  <c r="AO745" i="2"/>
  <c r="BN745" i="2" s="1"/>
  <c r="BV714" i="2"/>
  <c r="AO189" i="2"/>
  <c r="BN189" i="2" s="1"/>
  <c r="BO189" i="2" s="1"/>
  <c r="BP189" i="2" s="1"/>
  <c r="BS189" i="2" s="1"/>
  <c r="BT189" i="2" s="1"/>
  <c r="BZ189" i="2" s="1"/>
  <c r="AO71" i="2"/>
  <c r="BN71" i="2" s="1"/>
  <c r="BO71" i="2" s="1"/>
  <c r="BP71" i="2" s="1"/>
  <c r="BS71" i="2" s="1"/>
  <c r="BT71" i="2" s="1"/>
  <c r="BZ71" i="2" s="1"/>
  <c r="BW714" i="2"/>
  <c r="BU613" i="2"/>
  <c r="BQ227" i="2"/>
  <c r="BS227" i="2" s="1"/>
  <c r="BT227" i="2" s="1"/>
  <c r="BZ227" i="2" s="1"/>
  <c r="AO128" i="2"/>
  <c r="BN128" i="2" s="1"/>
  <c r="BO128" i="2" s="1"/>
  <c r="BP128" i="2" s="1"/>
  <c r="BS128" i="2" s="1"/>
  <c r="BT128" i="2" s="1"/>
  <c r="AO852" i="2"/>
  <c r="BN852" i="2" s="1"/>
  <c r="BO852" i="2" s="1"/>
  <c r="BP852" i="2" s="1"/>
  <c r="BS852" i="2" s="1"/>
  <c r="BT852" i="2" s="1"/>
  <c r="BZ852" i="2" s="1"/>
  <c r="AO122" i="2"/>
  <c r="BN122" i="2" s="1"/>
  <c r="BO122" i="2" s="1"/>
  <c r="BP122" i="2" s="1"/>
  <c r="BS122" i="2" s="1"/>
  <c r="BT122" i="2" s="1"/>
  <c r="BV122" i="2" s="1"/>
  <c r="AO516" i="2"/>
  <c r="BN516" i="2" s="1"/>
  <c r="BO516" i="2" s="1"/>
  <c r="BP516" i="2" s="1"/>
  <c r="BS516" i="2" s="1"/>
  <c r="BT516" i="2" s="1"/>
  <c r="BZ516" i="2" s="1"/>
  <c r="AO178" i="2"/>
  <c r="BN178" i="2" s="1"/>
  <c r="BO178" i="2" s="1"/>
  <c r="BP178" i="2" s="1"/>
  <c r="BS178" i="2" s="1"/>
  <c r="BT178" i="2" s="1"/>
  <c r="BZ178" i="2" s="1"/>
  <c r="AO461" i="2"/>
  <c r="BN461" i="2" s="1"/>
  <c r="BO461" i="2" s="1"/>
  <c r="BP461" i="2" s="1"/>
  <c r="BS461" i="2" s="1"/>
  <c r="BT461" i="2" s="1"/>
  <c r="BZ461" i="2" s="1"/>
  <c r="AO673" i="2"/>
  <c r="BN673" i="2" s="1"/>
  <c r="BO673" i="2" s="1"/>
  <c r="BP673" i="2" s="1"/>
  <c r="BS673" i="2" s="1"/>
  <c r="BT673" i="2" s="1"/>
  <c r="BZ673" i="2" s="1"/>
  <c r="BS555" i="2"/>
  <c r="BT555" i="2" s="1"/>
  <c r="BZ555" i="2" s="1"/>
  <c r="AO298" i="2"/>
  <c r="BN298" i="2" s="1"/>
  <c r="BO298" i="2" s="1"/>
  <c r="BP298" i="2" s="1"/>
  <c r="BS298" i="2" s="1"/>
  <c r="BT298" i="2" s="1"/>
  <c r="BV298" i="2" s="1"/>
  <c r="BW760" i="2"/>
  <c r="BV760" i="2"/>
  <c r="AO978" i="2"/>
  <c r="BN978" i="2" s="1"/>
  <c r="BO978" i="2" s="1"/>
  <c r="BP978" i="2" s="1"/>
  <c r="BS978" i="2" s="1"/>
  <c r="BT978" i="2" s="1"/>
  <c r="BZ978" i="2" s="1"/>
  <c r="AO987" i="2"/>
  <c r="BN987" i="2" s="1"/>
  <c r="BO987" i="2" s="1"/>
  <c r="BP987" i="2" s="1"/>
  <c r="BS987" i="2" s="1"/>
  <c r="BT987" i="2" s="1"/>
  <c r="BZ987" i="2" s="1"/>
  <c r="AO999" i="2"/>
  <c r="BN999" i="2" s="1"/>
  <c r="BO999" i="2" s="1"/>
  <c r="BP999" i="2" s="1"/>
  <c r="BS999" i="2" s="1"/>
  <c r="BT999" i="2" s="1"/>
  <c r="BZ999" i="2" s="1"/>
  <c r="BU760" i="2"/>
  <c r="BV881" i="2"/>
  <c r="BX881" i="2" s="1"/>
  <c r="BY881" i="2" s="1"/>
  <c r="BS787" i="2"/>
  <c r="BT787" i="2" s="1"/>
  <c r="BU787" i="2" s="1"/>
  <c r="BW550" i="2"/>
  <c r="AO410" i="2"/>
  <c r="BN410" i="2" s="1"/>
  <c r="BO410" i="2" s="1"/>
  <c r="BP410" i="2" s="1"/>
  <c r="BS410" i="2" s="1"/>
  <c r="BT410" i="2" s="1"/>
  <c r="BZ410" i="2" s="1"/>
  <c r="AO667" i="2"/>
  <c r="BN667" i="2" s="1"/>
  <c r="BO667" i="2" s="1"/>
  <c r="BP667" i="2" s="1"/>
  <c r="BS667" i="2" s="1"/>
  <c r="BT667" i="2" s="1"/>
  <c r="BU514" i="2"/>
  <c r="BZ514" i="2"/>
  <c r="BU620" i="2"/>
  <c r="BZ620" i="2"/>
  <c r="BU265" i="2"/>
  <c r="BZ265" i="2"/>
  <c r="BU34" i="2"/>
  <c r="BZ34" i="2"/>
  <c r="BW34" i="2"/>
  <c r="BV449" i="2"/>
  <c r="BZ449" i="2"/>
  <c r="BU155" i="2"/>
  <c r="BZ155" i="2"/>
  <c r="BW416" i="2"/>
  <c r="BW789" i="2"/>
  <c r="BZ789" i="2"/>
  <c r="BV159" i="2"/>
  <c r="BZ159" i="2"/>
  <c r="BV912" i="2"/>
  <c r="BZ912" i="2"/>
  <c r="BV456" i="2"/>
  <c r="BZ456" i="2"/>
  <c r="BU824" i="2"/>
  <c r="BZ824" i="2"/>
  <c r="BU640" i="2"/>
  <c r="BX640" i="2" s="1"/>
  <c r="BY640" i="2" s="1"/>
  <c r="BZ640" i="2"/>
  <c r="BU609" i="2"/>
  <c r="BZ609" i="2"/>
  <c r="BV218" i="2"/>
  <c r="BZ218" i="2"/>
  <c r="BV416" i="2"/>
  <c r="AO655" i="2"/>
  <c r="BN655" i="2" s="1"/>
  <c r="BO655" i="2" s="1"/>
  <c r="BP655" i="2" s="1"/>
  <c r="BS655" i="2" s="1"/>
  <c r="BT655" i="2" s="1"/>
  <c r="BZ655" i="2" s="1"/>
  <c r="BW593" i="2"/>
  <c r="BZ593" i="2"/>
  <c r="BU810" i="2"/>
  <c r="BZ810" i="2"/>
  <c r="AO866" i="2"/>
  <c r="BN866" i="2" s="1"/>
  <c r="BO866" i="2" s="1"/>
  <c r="BP866" i="2" s="1"/>
  <c r="BS866" i="2" s="1"/>
  <c r="BT866" i="2" s="1"/>
  <c r="BU866" i="2" s="1"/>
  <c r="BU176" i="2"/>
  <c r="BZ176" i="2"/>
  <c r="BW598" i="2"/>
  <c r="BZ598" i="2"/>
  <c r="AO777" i="2"/>
  <c r="BN777" i="2" s="1"/>
  <c r="BO777" i="2" s="1"/>
  <c r="BP777" i="2" s="1"/>
  <c r="BS777" i="2" s="1"/>
  <c r="BT777" i="2" s="1"/>
  <c r="BZ777" i="2" s="1"/>
  <c r="BU707" i="2"/>
  <c r="BZ707" i="2"/>
  <c r="BU384" i="2"/>
  <c r="BX384" i="2" s="1"/>
  <c r="BY384" i="2" s="1"/>
  <c r="BZ384" i="2"/>
  <c r="BU858" i="2"/>
  <c r="BZ858" i="2"/>
  <c r="BU954" i="2"/>
  <c r="BZ954" i="2"/>
  <c r="BU416" i="2"/>
  <c r="BQ645" i="2"/>
  <c r="BS645" i="2" s="1"/>
  <c r="BT645" i="2" s="1"/>
  <c r="BZ645" i="2" s="1"/>
  <c r="BW899" i="2"/>
  <c r="BZ899" i="2"/>
  <c r="BV690" i="2"/>
  <c r="BZ690" i="2"/>
  <c r="BU643" i="2"/>
  <c r="BZ643" i="2"/>
  <c r="BU354" i="2"/>
  <c r="BZ354" i="2"/>
  <c r="BV385" i="2"/>
  <c r="BZ385" i="2"/>
  <c r="BV520" i="2"/>
  <c r="BZ520" i="2"/>
  <c r="BW470" i="2"/>
  <c r="BZ470" i="2"/>
  <c r="BU696" i="2"/>
  <c r="BZ696" i="2"/>
  <c r="BU224" i="2"/>
  <c r="BZ224" i="2"/>
  <c r="BU413" i="2"/>
  <c r="BZ413" i="2"/>
  <c r="BW110" i="2"/>
  <c r="BZ110" i="2"/>
  <c r="BU969" i="2"/>
  <c r="BZ969" i="2"/>
  <c r="AO38" i="2"/>
  <c r="BN38" i="2" s="1"/>
  <c r="BO38" i="2" s="1"/>
  <c r="BP38" i="2" s="1"/>
  <c r="BS38" i="2" s="1"/>
  <c r="BT38" i="2" s="1"/>
  <c r="BU744" i="2"/>
  <c r="BZ744" i="2"/>
  <c r="AO388" i="2"/>
  <c r="BN388" i="2" s="1"/>
  <c r="BO388" i="2" s="1"/>
  <c r="BP388" i="2" s="1"/>
  <c r="BS388" i="2" s="1"/>
  <c r="BT388" i="2" s="1"/>
  <c r="BZ388" i="2" s="1"/>
  <c r="BU270" i="2"/>
  <c r="BZ270" i="2"/>
  <c r="BV248" i="2"/>
  <c r="BX248" i="2" s="1"/>
  <c r="BY248" i="2" s="1"/>
  <c r="BZ248" i="2"/>
  <c r="BU65" i="2"/>
  <c r="BP40" i="2"/>
  <c r="BS40" i="2" s="1"/>
  <c r="BT40" i="2" s="1"/>
  <c r="BV40" i="2" s="1"/>
  <c r="BV165" i="2"/>
  <c r="BZ165" i="2"/>
  <c r="BV825" i="2"/>
  <c r="BZ825" i="2"/>
  <c r="AO327" i="2"/>
  <c r="BN327" i="2" s="1"/>
  <c r="BO327" i="2" s="1"/>
  <c r="BP327" i="2" s="1"/>
  <c r="BS327" i="2" s="1"/>
  <c r="BT327" i="2" s="1"/>
  <c r="BZ327" i="2" s="1"/>
  <c r="BU577" i="2"/>
  <c r="BZ577" i="2"/>
  <c r="BV425" i="2"/>
  <c r="BZ425" i="2"/>
  <c r="BU48" i="2"/>
  <c r="BZ48" i="2"/>
  <c r="BU502" i="2"/>
  <c r="BZ502" i="2"/>
  <c r="BU406" i="2"/>
  <c r="BZ406" i="2"/>
  <c r="BU190" i="2"/>
  <c r="BZ190" i="2"/>
  <c r="BU349" i="2"/>
  <c r="BZ349" i="2"/>
  <c r="BV505" i="2"/>
  <c r="BZ505" i="2"/>
  <c r="BU582" i="2"/>
  <c r="BZ582" i="2"/>
  <c r="BW835" i="2"/>
  <c r="BZ835" i="2"/>
  <c r="AO132" i="2"/>
  <c r="BN132" i="2" s="1"/>
  <c r="BO132" i="2" s="1"/>
  <c r="BP132" i="2" s="1"/>
  <c r="BS132" i="2" s="1"/>
  <c r="BT132" i="2" s="1"/>
  <c r="BZ132" i="2" s="1"/>
  <c r="BU256" i="2"/>
  <c r="BZ256" i="2"/>
  <c r="BW438" i="2"/>
  <c r="BZ438" i="2"/>
  <c r="BS851" i="2"/>
  <c r="BT851" i="2" s="1"/>
  <c r="BZ851" i="2" s="1"/>
  <c r="AO728" i="2"/>
  <c r="BN728" i="2" s="1"/>
  <c r="BO728" i="2" s="1"/>
  <c r="BP728" i="2" s="1"/>
  <c r="BS728" i="2" s="1"/>
  <c r="BT728" i="2" s="1"/>
  <c r="BW728" i="2" s="1"/>
  <c r="BU232" i="2"/>
  <c r="BZ232" i="2"/>
  <c r="BU616" i="2"/>
  <c r="BZ616" i="2"/>
  <c r="BU544" i="2"/>
  <c r="BZ544" i="2"/>
  <c r="BU218" i="2"/>
  <c r="BW792" i="2"/>
  <c r="BW65" i="2"/>
  <c r="BU507" i="2"/>
  <c r="BZ507" i="2"/>
  <c r="BW182" i="2"/>
  <c r="BZ182" i="2"/>
  <c r="BU721" i="2"/>
  <c r="BZ721" i="2"/>
  <c r="BV646" i="2"/>
  <c r="BZ646" i="2"/>
  <c r="BU889" i="2"/>
  <c r="BZ889" i="2"/>
  <c r="AO694" i="2"/>
  <c r="BN694" i="2" s="1"/>
  <c r="BO694" i="2" s="1"/>
  <c r="BP694" i="2" s="1"/>
  <c r="BS694" i="2" s="1"/>
  <c r="BT694" i="2" s="1"/>
  <c r="BZ694" i="2" s="1"/>
  <c r="BW81" i="2"/>
  <c r="BZ81" i="2"/>
  <c r="BV710" i="2"/>
  <c r="BZ710" i="2"/>
  <c r="BV629" i="2"/>
  <c r="BV96" i="2"/>
  <c r="BZ96" i="2"/>
  <c r="BU990" i="2"/>
  <c r="BZ990" i="2"/>
  <c r="BU192" i="2"/>
  <c r="BZ192" i="2"/>
  <c r="BV387" i="2"/>
  <c r="BZ387" i="2"/>
  <c r="BV340" i="2"/>
  <c r="BZ340" i="2"/>
  <c r="BU701" i="2"/>
  <c r="BZ701" i="2"/>
  <c r="BU386" i="2"/>
  <c r="BZ386" i="2"/>
  <c r="BU42" i="2"/>
  <c r="BZ42" i="2"/>
  <c r="BW601" i="2"/>
  <c r="BV601" i="2"/>
  <c r="BU714" i="2"/>
  <c r="BV792" i="2"/>
  <c r="BW89" i="2"/>
  <c r="BV65" i="2"/>
  <c r="AO693" i="2"/>
  <c r="BN693" i="2" s="1"/>
  <c r="BV187" i="2"/>
  <c r="BZ187" i="2"/>
  <c r="BU136" i="2"/>
  <c r="BZ136" i="2"/>
  <c r="BV553" i="2"/>
  <c r="BZ553" i="2"/>
  <c r="BV654" i="2"/>
  <c r="BZ654" i="2"/>
  <c r="BV433" i="2"/>
  <c r="BZ433" i="2"/>
  <c r="AO471" i="2"/>
  <c r="BN471" i="2" s="1"/>
  <c r="BO471" i="2" s="1"/>
  <c r="BP471" i="2" s="1"/>
  <c r="BS471" i="2" s="1"/>
  <c r="BT471" i="2" s="1"/>
  <c r="BV953" i="2"/>
  <c r="BZ953" i="2"/>
  <c r="BU814" i="2"/>
  <c r="BZ814" i="2"/>
  <c r="AO289" i="2"/>
  <c r="BN289" i="2" s="1"/>
  <c r="BO289" i="2" s="1"/>
  <c r="BP289" i="2" s="1"/>
  <c r="BS289" i="2" s="1"/>
  <c r="BT289" i="2" s="1"/>
  <c r="BZ289" i="2" s="1"/>
  <c r="BV414" i="2"/>
  <c r="BZ414" i="2"/>
  <c r="BV880" i="2"/>
  <c r="BZ880" i="2"/>
  <c r="BW906" i="2"/>
  <c r="BZ906" i="2"/>
  <c r="BU448" i="2"/>
  <c r="BZ448" i="2"/>
  <c r="BU601" i="2"/>
  <c r="BV904" i="2"/>
  <c r="BU792" i="2"/>
  <c r="BV848" i="2"/>
  <c r="BZ848" i="2"/>
  <c r="BW179" i="2"/>
  <c r="BZ179" i="2"/>
  <c r="BU720" i="2"/>
  <c r="BZ720" i="2"/>
  <c r="BV494" i="2"/>
  <c r="BU494" i="2"/>
  <c r="BW494" i="2"/>
  <c r="BW334" i="2"/>
  <c r="BU561" i="2"/>
  <c r="BW561" i="2"/>
  <c r="BU870" i="2"/>
  <c r="BW870" i="2"/>
  <c r="BV106" i="2"/>
  <c r="BU106" i="2"/>
  <c r="BW226" i="2"/>
  <c r="BU226" i="2"/>
  <c r="BV226" i="2"/>
  <c r="BV34" i="2"/>
  <c r="BV608" i="2"/>
  <c r="BV889" i="2"/>
  <c r="BP898" i="2"/>
  <c r="BS898" i="2" s="1"/>
  <c r="BT898" i="2" s="1"/>
  <c r="BZ898" i="2" s="1"/>
  <c r="AO24" i="2"/>
  <c r="BN24" i="2" s="1"/>
  <c r="BO24" i="2" s="1"/>
  <c r="BP24" i="2" s="1"/>
  <c r="BS24" i="2" s="1"/>
  <c r="BT24" i="2" s="1"/>
  <c r="BZ24" i="2" s="1"/>
  <c r="BV502" i="2"/>
  <c r="BS390" i="2"/>
  <c r="BT390" i="2" s="1"/>
  <c r="BV390" i="2" s="1"/>
  <c r="AO111" i="2"/>
  <c r="BN111" i="2" s="1"/>
  <c r="BO111" i="2" s="1"/>
  <c r="BP111" i="2" s="1"/>
  <c r="BS111" i="2" s="1"/>
  <c r="BT111" i="2" s="1"/>
  <c r="BZ111" i="2" s="1"/>
  <c r="AO916" i="2"/>
  <c r="BN916" i="2" s="1"/>
  <c r="BO916" i="2" s="1"/>
  <c r="BP916" i="2" s="1"/>
  <c r="BS916" i="2" s="1"/>
  <c r="BT916" i="2" s="1"/>
  <c r="BZ916" i="2" s="1"/>
  <c r="BU608" i="2"/>
  <c r="BX608" i="2" s="1"/>
  <c r="BY608" i="2" s="1"/>
  <c r="BU182" i="2"/>
  <c r="BW643" i="2"/>
  <c r="BS979" i="2"/>
  <c r="BT979" i="2" s="1"/>
  <c r="BZ979" i="2" s="1"/>
  <c r="AO346" i="2"/>
  <c r="BN346" i="2" s="1"/>
  <c r="BO346" i="2" s="1"/>
  <c r="BP346" i="2" s="1"/>
  <c r="BS346" i="2" s="1"/>
  <c r="BT346" i="2" s="1"/>
  <c r="BZ346" i="2" s="1"/>
  <c r="AO486" i="2"/>
  <c r="BN486" i="2" s="1"/>
  <c r="BO486" i="2" s="1"/>
  <c r="BP486" i="2" s="1"/>
  <c r="BS486" i="2" s="1"/>
  <c r="BT486" i="2" s="1"/>
  <c r="BZ486" i="2" s="1"/>
  <c r="AO200" i="2"/>
  <c r="BN200" i="2" s="1"/>
  <c r="BO200" i="2" s="1"/>
  <c r="BP200" i="2" s="1"/>
  <c r="BS200" i="2" s="1"/>
  <c r="BT200" i="2" s="1"/>
  <c r="BZ200" i="2" s="1"/>
  <c r="BS437" i="2"/>
  <c r="BT437" i="2" s="1"/>
  <c r="BZ437" i="2" s="1"/>
  <c r="BW710" i="2"/>
  <c r="BW502" i="2"/>
  <c r="AO840" i="2"/>
  <c r="BN840" i="2" s="1"/>
  <c r="BO840" i="2" s="1"/>
  <c r="BP840" i="2" s="1"/>
  <c r="BS840" i="2" s="1"/>
  <c r="BT840" i="2" s="1"/>
  <c r="BZ840" i="2" s="1"/>
  <c r="BW696" i="2"/>
  <c r="BW224" i="2"/>
  <c r="BW48" i="2"/>
  <c r="BP568" i="2"/>
  <c r="BS568" i="2" s="1"/>
  <c r="BT568" i="2" s="1"/>
  <c r="BW568" i="2" s="1"/>
  <c r="AO591" i="2"/>
  <c r="BN591" i="2" s="1"/>
  <c r="BO591" i="2" s="1"/>
  <c r="BP591" i="2" s="1"/>
  <c r="BS591" i="2" s="1"/>
  <c r="BT591" i="2" s="1"/>
  <c r="BZ591" i="2" s="1"/>
  <c r="BV110" i="2"/>
  <c r="AO806" i="2"/>
  <c r="BN806" i="2" s="1"/>
  <c r="AO984" i="2"/>
  <c r="BN984" i="2" s="1"/>
  <c r="BO984" i="2" s="1"/>
  <c r="BP984" i="2" s="1"/>
  <c r="BS984" i="2" s="1"/>
  <c r="BT984" i="2" s="1"/>
  <c r="BZ984" i="2" s="1"/>
  <c r="BW448" i="2"/>
  <c r="BQ807" i="2"/>
  <c r="AO761" i="2"/>
  <c r="BN761" i="2" s="1"/>
  <c r="BO761" i="2" s="1"/>
  <c r="BP761" i="2" s="1"/>
  <c r="BS761" i="2" s="1"/>
  <c r="BT761" i="2" s="1"/>
  <c r="BZ761" i="2" s="1"/>
  <c r="AO119" i="2"/>
  <c r="BN119" i="2" s="1"/>
  <c r="BO119" i="2" s="1"/>
  <c r="BP119" i="2" s="1"/>
  <c r="BS119" i="2" s="1"/>
  <c r="BT119" i="2" s="1"/>
  <c r="BW119" i="2" s="1"/>
  <c r="AO791" i="2"/>
  <c r="BN791" i="2" s="1"/>
  <c r="BO791" i="2" s="1"/>
  <c r="BP791" i="2" s="1"/>
  <c r="BS791" i="2" s="1"/>
  <c r="BT791" i="2" s="1"/>
  <c r="AO230" i="2"/>
  <c r="BN230" i="2" s="1"/>
  <c r="BO230" i="2" s="1"/>
  <c r="BP230" i="2" s="1"/>
  <c r="BS230" i="2" s="1"/>
  <c r="BT230" i="2" s="1"/>
  <c r="BW218" i="2"/>
  <c r="BV448" i="2"/>
  <c r="BU385" i="2"/>
  <c r="BQ821" i="2"/>
  <c r="BV299" i="2"/>
  <c r="BP536" i="2"/>
  <c r="BS536" i="2" s="1"/>
  <c r="BT536" i="2" s="1"/>
  <c r="BZ536" i="2" s="1"/>
  <c r="AO458" i="2"/>
  <c r="BN458" i="2" s="1"/>
  <c r="BO458" i="2" s="1"/>
  <c r="BP458" i="2" s="1"/>
  <c r="BS458" i="2" s="1"/>
  <c r="BT458" i="2" s="1"/>
  <c r="BZ458" i="2" s="1"/>
  <c r="AO353" i="2"/>
  <c r="BN353" i="2" s="1"/>
  <c r="BO353" i="2" s="1"/>
  <c r="BP353" i="2" s="1"/>
  <c r="BS353" i="2" s="1"/>
  <c r="BT353" i="2" s="1"/>
  <c r="BZ353" i="2" s="1"/>
  <c r="AO923" i="2"/>
  <c r="BN923" i="2" s="1"/>
  <c r="AO614" i="2"/>
  <c r="BN614" i="2" s="1"/>
  <c r="BO614" i="2" s="1"/>
  <c r="BP614" i="2" s="1"/>
  <c r="BS614" i="2" s="1"/>
  <c r="BT614" i="2" s="1"/>
  <c r="BZ614" i="2" s="1"/>
  <c r="AO552" i="2"/>
  <c r="BN552" i="2" s="1"/>
  <c r="BO552" i="2" s="1"/>
  <c r="BP552" i="2" s="1"/>
  <c r="BS552" i="2" s="1"/>
  <c r="BT552" i="2" s="1"/>
  <c r="BZ552" i="2" s="1"/>
  <c r="AO964" i="2"/>
  <c r="BN964" i="2" s="1"/>
  <c r="BO964" i="2" s="1"/>
  <c r="BP964" i="2" s="1"/>
  <c r="BS964" i="2" s="1"/>
  <c r="BT964" i="2" s="1"/>
  <c r="BZ964" i="2" s="1"/>
  <c r="AO564" i="2"/>
  <c r="BN564" i="2" s="1"/>
  <c r="BO564" i="2" s="1"/>
  <c r="BP564" i="2" s="1"/>
  <c r="BS564" i="2" s="1"/>
  <c r="BT564" i="2" s="1"/>
  <c r="BZ564" i="2" s="1"/>
  <c r="AO147" i="2"/>
  <c r="BN147" i="2" s="1"/>
  <c r="BO147" i="2" s="1"/>
  <c r="BP147" i="2" s="1"/>
  <c r="BS147" i="2" s="1"/>
  <c r="BT147" i="2" s="1"/>
  <c r="BV147" i="2" s="1"/>
  <c r="AO214" i="2"/>
  <c r="BN214" i="2" s="1"/>
  <c r="BO214" i="2" s="1"/>
  <c r="BP214" i="2" s="1"/>
  <c r="BS214" i="2" s="1"/>
  <c r="BT214" i="2" s="1"/>
  <c r="BZ214" i="2" s="1"/>
  <c r="AO347" i="2"/>
  <c r="BN347" i="2" s="1"/>
  <c r="BO347" i="2" s="1"/>
  <c r="BP347" i="2" s="1"/>
  <c r="BS347" i="2" s="1"/>
  <c r="BT347" i="2" s="1"/>
  <c r="BZ347" i="2" s="1"/>
  <c r="AO580" i="2"/>
  <c r="BN580" i="2" s="1"/>
  <c r="BO580" i="2" s="1"/>
  <c r="BP580" i="2" s="1"/>
  <c r="BS580" i="2" s="1"/>
  <c r="BT580" i="2" s="1"/>
  <c r="BZ580" i="2" s="1"/>
  <c r="BS771" i="2"/>
  <c r="BT771" i="2" s="1"/>
  <c r="BZ771" i="2" s="1"/>
  <c r="AO488" i="2"/>
  <c r="BN488" i="2" s="1"/>
  <c r="BO488" i="2" s="1"/>
  <c r="BP488" i="2" s="1"/>
  <c r="BS488" i="2" s="1"/>
  <c r="BT488" i="2" s="1"/>
  <c r="BZ488" i="2" s="1"/>
  <c r="BU558" i="2"/>
  <c r="BW558" i="2"/>
  <c r="BV558" i="2"/>
  <c r="BV419" i="2"/>
  <c r="BU419" i="2"/>
  <c r="BV784" i="2"/>
  <c r="BW784" i="2"/>
  <c r="BX784" i="2" s="1"/>
  <c r="BY784" i="2" s="1"/>
  <c r="BU784" i="2"/>
  <c r="BU162" i="2"/>
  <c r="BV518" i="2"/>
  <c r="BU518" i="2"/>
  <c r="AO264" i="2"/>
  <c r="BN264" i="2" s="1"/>
  <c r="BO264" i="2" s="1"/>
  <c r="BP264" i="2" s="1"/>
  <c r="BS264" i="2" s="1"/>
  <c r="BT264" i="2" s="1"/>
  <c r="BZ264" i="2" s="1"/>
  <c r="AO360" i="2"/>
  <c r="BN360" i="2" s="1"/>
  <c r="BO360" i="2" s="1"/>
  <c r="BP360" i="2" s="1"/>
  <c r="BS360" i="2" s="1"/>
  <c r="BT360" i="2" s="1"/>
  <c r="BZ360" i="2" s="1"/>
  <c r="BV81" i="2"/>
  <c r="BV870" i="2"/>
  <c r="BV354" i="2"/>
  <c r="BU825" i="2"/>
  <c r="BU187" i="2"/>
  <c r="BW414" i="2"/>
  <c r="BX414" i="2" s="1"/>
  <c r="BY414" i="2" s="1"/>
  <c r="AO497" i="2"/>
  <c r="BN497" i="2" s="1"/>
  <c r="BO497" i="2" s="1"/>
  <c r="BP497" i="2" s="1"/>
  <c r="BS497" i="2" s="1"/>
  <c r="BT497" i="2" s="1"/>
  <c r="BZ497" i="2" s="1"/>
  <c r="BW176" i="2"/>
  <c r="BV810" i="2"/>
  <c r="BQ919" i="2"/>
  <c r="BS919" i="2" s="1"/>
  <c r="BT919" i="2" s="1"/>
  <c r="BU654" i="2"/>
  <c r="BW433" i="2"/>
  <c r="BQ559" i="2"/>
  <c r="AO357" i="2"/>
  <c r="BN357" i="2" s="1"/>
  <c r="BO357" i="2" s="1"/>
  <c r="BP357" i="2" s="1"/>
  <c r="BS357" i="2" s="1"/>
  <c r="BT357" i="2" s="1"/>
  <c r="BS700" i="2"/>
  <c r="BT700" i="2" s="1"/>
  <c r="BZ700" i="2" s="1"/>
  <c r="BS634" i="2"/>
  <c r="BT634" i="2" s="1"/>
  <c r="BZ634" i="2" s="1"/>
  <c r="AO430" i="2"/>
  <c r="BN430" i="2" s="1"/>
  <c r="BO430" i="2" s="1"/>
  <c r="BP430" i="2" s="1"/>
  <c r="BS430" i="2" s="1"/>
  <c r="BT430" i="2" s="1"/>
  <c r="BZ430" i="2" s="1"/>
  <c r="BU81" i="2"/>
  <c r="BU299" i="2"/>
  <c r="BW990" i="2"/>
  <c r="BW880" i="2"/>
  <c r="BV176" i="2"/>
  <c r="BW810" i="2"/>
  <c r="BP168" i="2"/>
  <c r="BS168" i="2" s="1"/>
  <c r="BT168" i="2" s="1"/>
  <c r="BU433" i="2"/>
  <c r="BV190" i="2"/>
  <c r="BQ258" i="2"/>
  <c r="AO584" i="2"/>
  <c r="BN584" i="2" s="1"/>
  <c r="BO584" i="2" s="1"/>
  <c r="BP584" i="2" s="1"/>
  <c r="BS584" i="2" s="1"/>
  <c r="BT584" i="2" s="1"/>
  <c r="BZ584" i="2" s="1"/>
  <c r="AO985" i="2"/>
  <c r="BN985" i="2" s="1"/>
  <c r="BO985" i="2" s="1"/>
  <c r="BP985" i="2" s="1"/>
  <c r="BS985" i="2" s="1"/>
  <c r="BT985" i="2" s="1"/>
  <c r="BZ985" i="2" s="1"/>
  <c r="AO534" i="2"/>
  <c r="BN534" i="2" s="1"/>
  <c r="BO534" i="2" s="1"/>
  <c r="BP534" i="2" s="1"/>
  <c r="BS534" i="2" s="1"/>
  <c r="BT534" i="2" s="1"/>
  <c r="BZ534" i="2" s="1"/>
  <c r="BV990" i="2"/>
  <c r="BW456" i="2"/>
  <c r="BV701" i="2"/>
  <c r="BV906" i="2"/>
  <c r="BQ935" i="2"/>
  <c r="BW449" i="2"/>
  <c r="BW190" i="2"/>
  <c r="BQ405" i="2"/>
  <c r="AO849" i="2"/>
  <c r="BN849" i="2" s="1"/>
  <c r="BO849" i="2" s="1"/>
  <c r="BP849" i="2" s="1"/>
  <c r="BS849" i="2" s="1"/>
  <c r="BT849" i="2" s="1"/>
  <c r="BZ849" i="2" s="1"/>
  <c r="AO802" i="2"/>
  <c r="BN802" i="2" s="1"/>
  <c r="BO802" i="2" s="1"/>
  <c r="BP802" i="2" s="1"/>
  <c r="BS802" i="2" s="1"/>
  <c r="BT802" i="2" s="1"/>
  <c r="BZ802" i="2" s="1"/>
  <c r="BU880" i="2"/>
  <c r="BU449" i="2"/>
  <c r="BS459" i="2"/>
  <c r="BT459" i="2" s="1"/>
  <c r="BU459" i="2" s="1"/>
  <c r="BS803" i="2"/>
  <c r="BT803" i="2" s="1"/>
  <c r="BZ803" i="2" s="1"/>
  <c r="BS668" i="2"/>
  <c r="BT668" i="2" s="1"/>
  <c r="BU668" i="2" s="1"/>
  <c r="AO785" i="2"/>
  <c r="BN785" i="2" s="1"/>
  <c r="BO785" i="2" s="1"/>
  <c r="BP785" i="2" s="1"/>
  <c r="BS785" i="2" s="1"/>
  <c r="BT785" i="2" s="1"/>
  <c r="BZ785" i="2" s="1"/>
  <c r="AO212" i="2"/>
  <c r="BN212" i="2" s="1"/>
  <c r="BO212" i="2" s="1"/>
  <c r="BP212" i="2" s="1"/>
  <c r="BS212" i="2" s="1"/>
  <c r="BT212" i="2" s="1"/>
  <c r="BZ212" i="2" s="1"/>
  <c r="AO150" i="2"/>
  <c r="BN150" i="2" s="1"/>
  <c r="AO617" i="2"/>
  <c r="BN617" i="2" s="1"/>
  <c r="BO617" i="2" s="1"/>
  <c r="BP617" i="2" s="1"/>
  <c r="BS617" i="2" s="1"/>
  <c r="BT617" i="2" s="1"/>
  <c r="BZ617" i="2" s="1"/>
  <c r="AO907" i="2"/>
  <c r="BN907" i="2" s="1"/>
  <c r="BO907" i="2" s="1"/>
  <c r="BP907" i="2" s="1"/>
  <c r="BS907" i="2" s="1"/>
  <c r="BT907" i="2" s="1"/>
  <c r="BZ907" i="2" s="1"/>
  <c r="AO436" i="2"/>
  <c r="BN436" i="2" s="1"/>
  <c r="BO436" i="2" s="1"/>
  <c r="BP436" i="2" s="1"/>
  <c r="BS436" i="2" s="1"/>
  <c r="BT436" i="2" s="1"/>
  <c r="BZ436" i="2" s="1"/>
  <c r="AO156" i="2"/>
  <c r="BN156" i="2" s="1"/>
  <c r="BO156" i="2" s="1"/>
  <c r="BP156" i="2" s="1"/>
  <c r="BS156" i="2" s="1"/>
  <c r="BT156" i="2" s="1"/>
  <c r="BZ156" i="2" s="1"/>
  <c r="AO664" i="2"/>
  <c r="BN664" i="2" s="1"/>
  <c r="BO664" i="2" s="1"/>
  <c r="BP664" i="2" s="1"/>
  <c r="BS664" i="2" s="1"/>
  <c r="BT664" i="2" s="1"/>
  <c r="BZ664" i="2" s="1"/>
  <c r="AO233" i="2"/>
  <c r="BN233" i="2" s="1"/>
  <c r="BO233" i="2" s="1"/>
  <c r="BP233" i="2" s="1"/>
  <c r="BS233" i="2" s="1"/>
  <c r="BT233" i="2" s="1"/>
  <c r="BZ233" i="2" s="1"/>
  <c r="BV730" i="2"/>
  <c r="BU730" i="2"/>
  <c r="BW730" i="2"/>
  <c r="BO400" i="2"/>
  <c r="BP400" i="2" s="1"/>
  <c r="BS400" i="2" s="1"/>
  <c r="BT400" i="2" s="1"/>
  <c r="BZ400" i="2" s="1"/>
  <c r="BW565" i="2"/>
  <c r="BP656" i="2"/>
  <c r="BS656" i="2" s="1"/>
  <c r="BT656" i="2" s="1"/>
  <c r="BZ656" i="2" s="1"/>
  <c r="BV270" i="2"/>
  <c r="BV609" i="2"/>
  <c r="BU565" i="2"/>
  <c r="BW136" i="2"/>
  <c r="BW825" i="2"/>
  <c r="BW609" i="2"/>
  <c r="BV265" i="2"/>
  <c r="BV136" i="2"/>
  <c r="BW385" i="2"/>
  <c r="BW265" i="2"/>
  <c r="BV182" i="2"/>
  <c r="AO708" i="2"/>
  <c r="BN708" i="2" s="1"/>
  <c r="BO708" i="2" s="1"/>
  <c r="BP708" i="2" s="1"/>
  <c r="BS708" i="2" s="1"/>
  <c r="BT708" i="2" s="1"/>
  <c r="BZ708" i="2" s="1"/>
  <c r="BU144" i="2"/>
  <c r="BW262" i="2"/>
  <c r="BW62" i="2"/>
  <c r="BW315" i="2"/>
  <c r="BV976" i="2"/>
  <c r="BW544" i="2"/>
  <c r="BW814" i="2"/>
  <c r="BV334" i="2"/>
  <c r="BW349" i="2"/>
  <c r="BW162" i="2"/>
  <c r="BU953" i="2"/>
  <c r="BP274" i="2"/>
  <c r="BS274" i="2" s="1"/>
  <c r="BT274" i="2" s="1"/>
  <c r="AO33" i="2"/>
  <c r="BN33" i="2" s="1"/>
  <c r="BO33" i="2" s="1"/>
  <c r="BP33" i="2" s="1"/>
  <c r="BS33" i="2" s="1"/>
  <c r="BT33" i="2" s="1"/>
  <c r="BZ33" i="2" s="1"/>
  <c r="BS939" i="2"/>
  <c r="BT939" i="2" s="1"/>
  <c r="BZ939" i="2" s="1"/>
  <c r="AO641" i="2"/>
  <c r="BN641" i="2" s="1"/>
  <c r="BO641" i="2" s="1"/>
  <c r="BP641" i="2" s="1"/>
  <c r="BS641" i="2" s="1"/>
  <c r="BT641" i="2" s="1"/>
  <c r="BZ641" i="2" s="1"/>
  <c r="BV620" i="2"/>
  <c r="BV544" i="2"/>
  <c r="BV814" i="2"/>
  <c r="BU334" i="2"/>
  <c r="BV349" i="2"/>
  <c r="BV162" i="2"/>
  <c r="BW953" i="2"/>
  <c r="BS891" i="2"/>
  <c r="BT891" i="2" s="1"/>
  <c r="BZ891" i="2" s="1"/>
  <c r="AO742" i="2"/>
  <c r="BN742" i="2" s="1"/>
  <c r="BO742" i="2" s="1"/>
  <c r="BP742" i="2" s="1"/>
  <c r="BS742" i="2" s="1"/>
  <c r="BT742" i="2" s="1"/>
  <c r="BZ742" i="2" s="1"/>
  <c r="BW620" i="2"/>
  <c r="BW192" i="2"/>
  <c r="BW616" i="2"/>
  <c r="BW340" i="2"/>
  <c r="BS423" i="2"/>
  <c r="BT423" i="2" s="1"/>
  <c r="BZ423" i="2" s="1"/>
  <c r="AO599" i="2"/>
  <c r="BN599" i="2" s="1"/>
  <c r="BO599" i="2" s="1"/>
  <c r="BP599" i="2" s="1"/>
  <c r="BS599" i="2" s="1"/>
  <c r="BT599" i="2" s="1"/>
  <c r="BZ599" i="2" s="1"/>
  <c r="AO678" i="2"/>
  <c r="BN678" i="2" s="1"/>
  <c r="BO678" i="2" s="1"/>
  <c r="BP678" i="2" s="1"/>
  <c r="BS678" i="2" s="1"/>
  <c r="BT678" i="2" s="1"/>
  <c r="BZ678" i="2" s="1"/>
  <c r="BW720" i="2"/>
  <c r="BW721" i="2"/>
  <c r="BV192" i="2"/>
  <c r="BV616" i="2"/>
  <c r="BW969" i="2"/>
  <c r="BU96" i="2"/>
  <c r="BU340" i="2"/>
  <c r="BS219" i="2"/>
  <c r="BT219" i="2" s="1"/>
  <c r="BZ219" i="2" s="1"/>
  <c r="BV720" i="2"/>
  <c r="BV721" i="2"/>
  <c r="BW232" i="2"/>
  <c r="BV954" i="2"/>
  <c r="BW245" i="2"/>
  <c r="BS910" i="2"/>
  <c r="BT910" i="2" s="1"/>
  <c r="BZ910" i="2" s="1"/>
  <c r="BV42" i="2"/>
  <c r="BW577" i="2"/>
  <c r="BQ411" i="2"/>
  <c r="BS411" i="2" s="1"/>
  <c r="BT411" i="2" s="1"/>
  <c r="BZ411" i="2" s="1"/>
  <c r="BV232" i="2"/>
  <c r="BW954" i="2"/>
  <c r="BV969" i="2"/>
  <c r="BW520" i="2"/>
  <c r="BU245" i="2"/>
  <c r="BW106" i="2"/>
  <c r="BW42" i="2"/>
  <c r="BV577" i="2"/>
  <c r="AO648" i="2"/>
  <c r="BN648" i="2" s="1"/>
  <c r="BO648" i="2" s="1"/>
  <c r="BP648" i="2" s="1"/>
  <c r="BS648" i="2" s="1"/>
  <c r="BT648" i="2" s="1"/>
  <c r="BZ648" i="2" s="1"/>
  <c r="BS540" i="2"/>
  <c r="BT540" i="2" s="1"/>
  <c r="BZ540" i="2" s="1"/>
  <c r="BW75" i="2"/>
  <c r="BV75" i="2"/>
  <c r="AO117" i="2"/>
  <c r="BN117" i="2" s="1"/>
  <c r="BO117" i="2" s="1"/>
  <c r="BP117" i="2" s="1"/>
  <c r="BS117" i="2" s="1"/>
  <c r="BT117" i="2" s="1"/>
  <c r="BZ117" i="2" s="1"/>
  <c r="AO213" i="2"/>
  <c r="BN213" i="2" s="1"/>
  <c r="BO213" i="2" s="1"/>
  <c r="BP213" i="2" s="1"/>
  <c r="BS213" i="2" s="1"/>
  <c r="BT213" i="2" s="1"/>
  <c r="BZ213" i="2" s="1"/>
  <c r="AO53" i="2"/>
  <c r="BN53" i="2" s="1"/>
  <c r="BO53" i="2" s="1"/>
  <c r="BP53" i="2" s="1"/>
  <c r="BS53" i="2" s="1"/>
  <c r="BT53" i="2" s="1"/>
  <c r="BU53" i="2" s="1"/>
  <c r="AO186" i="2"/>
  <c r="BN186" i="2" s="1"/>
  <c r="BO186" i="2" s="1"/>
  <c r="BP186" i="2" s="1"/>
  <c r="BS186" i="2" s="1"/>
  <c r="BT186" i="2" s="1"/>
  <c r="BZ186" i="2" s="1"/>
  <c r="BS95" i="2"/>
  <c r="BT95" i="2" s="1"/>
  <c r="BZ95" i="2" s="1"/>
  <c r="AO278" i="2"/>
  <c r="BN278" i="2" s="1"/>
  <c r="BO278" i="2" s="1"/>
  <c r="BP278" i="2" s="1"/>
  <c r="BS278" i="2" s="1"/>
  <c r="BT278" i="2" s="1"/>
  <c r="BZ278" i="2" s="1"/>
  <c r="AO651" i="2"/>
  <c r="BN651" i="2" s="1"/>
  <c r="BO651" i="2" s="1"/>
  <c r="BP651" i="2" s="1"/>
  <c r="BS651" i="2" s="1"/>
  <c r="BT651" i="2" s="1"/>
  <c r="BZ651" i="2" s="1"/>
  <c r="AO644" i="2"/>
  <c r="BN644" i="2" s="1"/>
  <c r="BO644" i="2" s="1"/>
  <c r="BP644" i="2" s="1"/>
  <c r="BS644" i="2" s="1"/>
  <c r="BT644" i="2" s="1"/>
  <c r="BS867" i="2"/>
  <c r="BT867" i="2" s="1"/>
  <c r="BU867" i="2" s="1"/>
  <c r="BS446" i="2"/>
  <c r="BT446" i="2" s="1"/>
  <c r="BZ446" i="2" s="1"/>
  <c r="BS556" i="2"/>
  <c r="BT556" i="2" s="1"/>
  <c r="BZ556" i="2" s="1"/>
  <c r="BS998" i="2"/>
  <c r="BT998" i="2" s="1"/>
  <c r="BZ998" i="2" s="1"/>
  <c r="AO535" i="2"/>
  <c r="BN535" i="2" s="1"/>
  <c r="BW126" i="2"/>
  <c r="BV126" i="2"/>
  <c r="BU126" i="2"/>
  <c r="BU874" i="2"/>
  <c r="BW874" i="2"/>
  <c r="BV874" i="2"/>
  <c r="BW578" i="2"/>
  <c r="BU578" i="2"/>
  <c r="BV578" i="2"/>
  <c r="BU80" i="2"/>
  <c r="BV80" i="2"/>
  <c r="BW370" i="2"/>
  <c r="BV370" i="2"/>
  <c r="BU370" i="2"/>
  <c r="BU992" i="2"/>
  <c r="BV992" i="2"/>
  <c r="BU125" i="2"/>
  <c r="BV125" i="2"/>
  <c r="BW125" i="2"/>
  <c r="BO745" i="2"/>
  <c r="BP745" i="2" s="1"/>
  <c r="BS745" i="2" s="1"/>
  <c r="BT745" i="2" s="1"/>
  <c r="BZ745" i="2" s="1"/>
  <c r="BW256" i="2"/>
  <c r="BU315" i="2"/>
  <c r="BV691" i="2"/>
  <c r="BV635" i="2"/>
  <c r="BU438" i="2"/>
  <c r="BV256" i="2"/>
  <c r="BW824" i="2"/>
  <c r="BV593" i="2"/>
  <c r="BQ535" i="2"/>
  <c r="BW690" i="2"/>
  <c r="BW654" i="2"/>
  <c r="BV315" i="2"/>
  <c r="BW691" i="2"/>
  <c r="AO658" i="2"/>
  <c r="BN658" i="2" s="1"/>
  <c r="AO97" i="2"/>
  <c r="BN97" i="2" s="1"/>
  <c r="BO97" i="2" s="1"/>
  <c r="BP97" i="2" s="1"/>
  <c r="BS97" i="2" s="1"/>
  <c r="BT97" i="2" s="1"/>
  <c r="BZ97" i="2" s="1"/>
  <c r="AO633" i="2"/>
  <c r="BN633" i="2" s="1"/>
  <c r="BO633" i="2" s="1"/>
  <c r="BP633" i="2" s="1"/>
  <c r="BS633" i="2" s="1"/>
  <c r="BT633" i="2" s="1"/>
  <c r="BZ633" i="2" s="1"/>
  <c r="AO779" i="2"/>
  <c r="BN779" i="2" s="1"/>
  <c r="BO779" i="2" s="1"/>
  <c r="BP779" i="2" s="1"/>
  <c r="BS779" i="2" s="1"/>
  <c r="BT779" i="2" s="1"/>
  <c r="BZ779" i="2" s="1"/>
  <c r="AO786" i="2"/>
  <c r="BN786" i="2" s="1"/>
  <c r="BO786" i="2" s="1"/>
  <c r="BP786" i="2" s="1"/>
  <c r="BS786" i="2" s="1"/>
  <c r="BT786" i="2" s="1"/>
  <c r="BZ786" i="2" s="1"/>
  <c r="AO715" i="2"/>
  <c r="BN715" i="2" s="1"/>
  <c r="BO715" i="2" s="1"/>
  <c r="BP715" i="2" s="1"/>
  <c r="BS715" i="2" s="1"/>
  <c r="BT715" i="2" s="1"/>
  <c r="BZ715" i="2" s="1"/>
  <c r="AO211" i="2"/>
  <c r="BN211" i="2" s="1"/>
  <c r="BO211" i="2" s="1"/>
  <c r="BP211" i="2" s="1"/>
  <c r="BS211" i="2" s="1"/>
  <c r="BT211" i="2" s="1"/>
  <c r="BV824" i="2"/>
  <c r="BU593" i="2"/>
  <c r="BW187" i="2"/>
  <c r="BV507" i="2"/>
  <c r="BU691" i="2"/>
  <c r="BU179" i="2"/>
  <c r="BV438" i="2"/>
  <c r="BU646" i="2"/>
  <c r="BS395" i="2"/>
  <c r="BT395" i="2" s="1"/>
  <c r="BZ395" i="2" s="1"/>
  <c r="BU848" i="2"/>
  <c r="BW646" i="2"/>
  <c r="AO394" i="2"/>
  <c r="BN394" i="2" s="1"/>
  <c r="BO394" i="2" s="1"/>
  <c r="BP394" i="2" s="1"/>
  <c r="BS394" i="2" s="1"/>
  <c r="BT394" i="2" s="1"/>
  <c r="AO475" i="2"/>
  <c r="BN475" i="2" s="1"/>
  <c r="BO475" i="2" s="1"/>
  <c r="BP475" i="2" s="1"/>
  <c r="BS475" i="2" s="1"/>
  <c r="BT475" i="2" s="1"/>
  <c r="BZ475" i="2" s="1"/>
  <c r="BU159" i="2"/>
  <c r="BW848" i="2"/>
  <c r="BW858" i="2"/>
  <c r="BW582" i="2"/>
  <c r="BP135" i="2"/>
  <c r="BS135" i="2" s="1"/>
  <c r="BT135" i="2" s="1"/>
  <c r="BZ135" i="2" s="1"/>
  <c r="BV561" i="2"/>
  <c r="BU387" i="2"/>
  <c r="BW386" i="2"/>
  <c r="AO41" i="2"/>
  <c r="BN41" i="2" s="1"/>
  <c r="BO41" i="2" s="1"/>
  <c r="BP41" i="2" s="1"/>
  <c r="BS41" i="2" s="1"/>
  <c r="BT41" i="2" s="1"/>
  <c r="BZ41" i="2" s="1"/>
  <c r="BQ83" i="2"/>
  <c r="BS83" i="2" s="1"/>
  <c r="BT83" i="2" s="1"/>
  <c r="BZ83" i="2" s="1"/>
  <c r="AO272" i="2"/>
  <c r="BN272" i="2" s="1"/>
  <c r="BO272" i="2" s="1"/>
  <c r="BP272" i="2" s="1"/>
  <c r="BS272" i="2" s="1"/>
  <c r="BT272" i="2" s="1"/>
  <c r="BZ272" i="2" s="1"/>
  <c r="BS483" i="2"/>
  <c r="BT483" i="2" s="1"/>
  <c r="BZ483" i="2" s="1"/>
  <c r="BQ757" i="2"/>
  <c r="BS757" i="2" s="1"/>
  <c r="BT757" i="2" s="1"/>
  <c r="BP528" i="2"/>
  <c r="BS528" i="2" s="1"/>
  <c r="BT528" i="2" s="1"/>
  <c r="BZ528" i="2" s="1"/>
  <c r="BV707" i="2"/>
  <c r="BV386" i="2"/>
  <c r="BW518" i="2"/>
  <c r="BW165" i="2"/>
  <c r="BW707" i="2"/>
  <c r="BS763" i="2"/>
  <c r="BT763" i="2" s="1"/>
  <c r="BZ763" i="2" s="1"/>
  <c r="BU470" i="2"/>
  <c r="BS123" i="2"/>
  <c r="BT123" i="2" s="1"/>
  <c r="BV123" i="2" s="1"/>
  <c r="AO121" i="2"/>
  <c r="BN121" i="2" s="1"/>
  <c r="BO121" i="2" s="1"/>
  <c r="BP121" i="2" s="1"/>
  <c r="BS121" i="2" s="1"/>
  <c r="BT121" i="2" s="1"/>
  <c r="BZ121" i="2" s="1"/>
  <c r="AO421" i="2"/>
  <c r="BN421" i="2" s="1"/>
  <c r="BO421" i="2" s="1"/>
  <c r="BP421" i="2" s="1"/>
  <c r="BS421" i="2" s="1"/>
  <c r="BT421" i="2" s="1"/>
  <c r="BZ421" i="2" s="1"/>
  <c r="AO424" i="2"/>
  <c r="BN424" i="2" s="1"/>
  <c r="BO424" i="2" s="1"/>
  <c r="BP424" i="2" s="1"/>
  <c r="BS424" i="2" s="1"/>
  <c r="BT424" i="2" s="1"/>
  <c r="BZ424" i="2" s="1"/>
  <c r="AO772" i="2"/>
  <c r="BN772" i="2" s="1"/>
  <c r="BO772" i="2" s="1"/>
  <c r="BP772" i="2" s="1"/>
  <c r="BS772" i="2" s="1"/>
  <c r="BT772" i="2" s="1"/>
  <c r="BZ772" i="2" s="1"/>
  <c r="AO478" i="2"/>
  <c r="BN478" i="2" s="1"/>
  <c r="BO478" i="2" s="1"/>
  <c r="BP478" i="2" s="1"/>
  <c r="BS478" i="2" s="1"/>
  <c r="BT478" i="2" s="1"/>
  <c r="BZ478" i="2" s="1"/>
  <c r="BU198" i="2"/>
  <c r="BV198" i="2"/>
  <c r="BW198" i="2"/>
  <c r="BO468" i="2"/>
  <c r="BP468" i="2" s="1"/>
  <c r="BS468" i="2" s="1"/>
  <c r="BT468" i="2" s="1"/>
  <c r="BZ468" i="2" s="1"/>
  <c r="BV835" i="2"/>
  <c r="BS151" i="2"/>
  <c r="BT151" i="2" s="1"/>
  <c r="BZ151" i="2" s="1"/>
  <c r="AO197" i="2"/>
  <c r="BN197" i="2" s="1"/>
  <c r="BO197" i="2" s="1"/>
  <c r="BP197" i="2" s="1"/>
  <c r="BS197" i="2" s="1"/>
  <c r="BT197" i="2" s="1"/>
  <c r="BU197" i="2" s="1"/>
  <c r="BS611" i="2"/>
  <c r="BT611" i="2" s="1"/>
  <c r="BO54" i="2"/>
  <c r="BP54" i="2" s="1"/>
  <c r="BS54" i="2" s="1"/>
  <c r="BT54" i="2" s="1"/>
  <c r="BZ54" i="2" s="1"/>
  <c r="BW507" i="2"/>
  <c r="BV899" i="2"/>
  <c r="BS887" i="2"/>
  <c r="BT887" i="2" s="1"/>
  <c r="BS839" i="2"/>
  <c r="BT839" i="2" s="1"/>
  <c r="BW839" i="2" s="1"/>
  <c r="AO88" i="2"/>
  <c r="BN88" i="2" s="1"/>
  <c r="BO88" i="2" s="1"/>
  <c r="BP88" i="2" s="1"/>
  <c r="BS88" i="2" s="1"/>
  <c r="BT88" i="2" s="1"/>
  <c r="BZ88" i="2" s="1"/>
  <c r="BO624" i="2"/>
  <c r="BP624" i="2" s="1"/>
  <c r="BS624" i="2" s="1"/>
  <c r="BT624" i="2" s="1"/>
  <c r="BZ624" i="2" s="1"/>
  <c r="AO113" i="2"/>
  <c r="BN113" i="2" s="1"/>
  <c r="BO113" i="2" s="1"/>
  <c r="BP113" i="2" s="1"/>
  <c r="BS113" i="2" s="1"/>
  <c r="BT113" i="2" s="1"/>
  <c r="BU690" i="2"/>
  <c r="BS751" i="2"/>
  <c r="BT751" i="2" s="1"/>
  <c r="BZ751" i="2" s="1"/>
  <c r="BS607" i="2"/>
  <c r="BT607" i="2" s="1"/>
  <c r="BO496" i="2"/>
  <c r="BP496" i="2" s="1"/>
  <c r="BS496" i="2" s="1"/>
  <c r="BT496" i="2" s="1"/>
  <c r="BZ496" i="2" s="1"/>
  <c r="BV643" i="2"/>
  <c r="BP361" i="2"/>
  <c r="BS361" i="2" s="1"/>
  <c r="BT361" i="2" s="1"/>
  <c r="BZ361" i="2" s="1"/>
  <c r="BV406" i="2"/>
  <c r="BS875" i="2"/>
  <c r="BT875" i="2" s="1"/>
  <c r="BO923" i="2"/>
  <c r="BP923" i="2" s="1"/>
  <c r="BS923" i="2" s="1"/>
  <c r="BT923" i="2" s="1"/>
  <c r="BZ923" i="2" s="1"/>
  <c r="BU592" i="2"/>
  <c r="BV592" i="2"/>
  <c r="BW592" i="2"/>
  <c r="BV686" i="2"/>
  <c r="BW686" i="2"/>
  <c r="BU686" i="2"/>
  <c r="BV858" i="2"/>
  <c r="BW557" i="2"/>
  <c r="BW354" i="2"/>
  <c r="BW419" i="2"/>
  <c r="BU62" i="2"/>
  <c r="BV62" i="2"/>
  <c r="BV550" i="2"/>
  <c r="BU550" i="2"/>
  <c r="BQ836" i="2"/>
  <c r="AO836" i="2"/>
  <c r="BN836" i="2" s="1"/>
  <c r="BO836" i="2" s="1"/>
  <c r="BP836" i="2" s="1"/>
  <c r="BW622" i="2"/>
  <c r="BU443" i="2"/>
  <c r="BW443" i="2"/>
  <c r="BV443" i="2"/>
  <c r="BW613" i="2"/>
  <c r="BW819" i="2"/>
  <c r="BV819" i="2"/>
  <c r="BU819" i="2"/>
  <c r="BU710" i="2"/>
  <c r="BU566" i="2"/>
  <c r="BV566" i="2"/>
  <c r="BU555" i="2"/>
  <c r="BU246" i="2"/>
  <c r="BW246" i="2"/>
  <c r="BV246" i="2"/>
  <c r="BU557" i="2"/>
  <c r="BV557" i="2"/>
  <c r="BU425" i="2"/>
  <c r="BW912" i="2"/>
  <c r="BW425" i="2"/>
  <c r="BW566" i="2"/>
  <c r="BW387" i="2"/>
  <c r="BS527" i="2"/>
  <c r="BT527" i="2" s="1"/>
  <c r="BV179" i="2"/>
  <c r="BU145" i="2"/>
  <c r="BW145" i="2"/>
  <c r="BV145" i="2"/>
  <c r="BO966" i="2"/>
  <c r="BP966" i="2" s="1"/>
  <c r="BS966" i="2" s="1"/>
  <c r="BT966" i="2" s="1"/>
  <c r="BZ966" i="2" s="1"/>
  <c r="BV144" i="2"/>
  <c r="BW144" i="2"/>
  <c r="BQ193" i="2"/>
  <c r="AO193" i="2"/>
  <c r="BN193" i="2" s="1"/>
  <c r="BO193" i="2" s="1"/>
  <c r="BP193" i="2" s="1"/>
  <c r="BU401" i="2"/>
  <c r="BW401" i="2"/>
  <c r="BV401" i="2"/>
  <c r="BU912" i="2"/>
  <c r="BP719" i="2"/>
  <c r="BS719" i="2" s="1"/>
  <c r="BT719" i="2" s="1"/>
  <c r="BZ719" i="2" s="1"/>
  <c r="BW553" i="2"/>
  <c r="BU553" i="2"/>
  <c r="BV685" i="2"/>
  <c r="BW685" i="2"/>
  <c r="BU685" i="2"/>
  <c r="BW80" i="2"/>
  <c r="BU976" i="2"/>
  <c r="BW976" i="2"/>
  <c r="BQ37" i="2"/>
  <c r="AO37" i="2"/>
  <c r="BN37" i="2" s="1"/>
  <c r="BO37" i="2" s="1"/>
  <c r="BP37" i="2" s="1"/>
  <c r="BU355" i="2"/>
  <c r="BW355" i="2"/>
  <c r="BV355" i="2"/>
  <c r="BW369" i="2"/>
  <c r="BV514" i="2"/>
  <c r="BW514" i="2"/>
  <c r="BW992" i="2"/>
  <c r="BU333" i="2"/>
  <c r="BW333" i="2"/>
  <c r="BV333" i="2"/>
  <c r="BO492" i="2"/>
  <c r="BP492" i="2" s="1"/>
  <c r="BS492" i="2" s="1"/>
  <c r="BT492" i="2" s="1"/>
  <c r="BZ492" i="2" s="1"/>
  <c r="BO931" i="2"/>
  <c r="BP931" i="2" s="1"/>
  <c r="BS931" i="2" s="1"/>
  <c r="BT931" i="2" s="1"/>
  <c r="BZ931" i="2" s="1"/>
  <c r="BV565" i="2"/>
  <c r="BW406" i="2"/>
  <c r="BS323" i="2"/>
  <c r="BT323" i="2" s="1"/>
  <c r="BS619" i="2"/>
  <c r="BT619" i="2" s="1"/>
  <c r="BZ619" i="2" s="1"/>
  <c r="AO285" i="2"/>
  <c r="BN285" i="2" s="1"/>
  <c r="BO285" i="2" s="1"/>
  <c r="BP285" i="2" s="1"/>
  <c r="BS285" i="2" s="1"/>
  <c r="BT285" i="2" s="1"/>
  <c r="BS307" i="2"/>
  <c r="BT307" i="2" s="1"/>
  <c r="BO913" i="2"/>
  <c r="BP913" i="2" s="1"/>
  <c r="BS913" i="2" s="1"/>
  <c r="BT913" i="2" s="1"/>
  <c r="BZ913" i="2" s="1"/>
  <c r="BO428" i="2"/>
  <c r="BP428" i="2" s="1"/>
  <c r="BS428" i="2" s="1"/>
  <c r="BT428" i="2" s="1"/>
  <c r="BZ428" i="2" s="1"/>
  <c r="BS869" i="2"/>
  <c r="BT869" i="2" s="1"/>
  <c r="BZ869" i="2" s="1"/>
  <c r="BS901" i="2"/>
  <c r="BT901" i="2" s="1"/>
  <c r="BZ901" i="2" s="1"/>
  <c r="AO73" i="2"/>
  <c r="BN73" i="2" s="1"/>
  <c r="BO73" i="2" s="1"/>
  <c r="BP73" i="2" s="1"/>
  <c r="BS73" i="2" s="1"/>
  <c r="BT73" i="2" s="1"/>
  <c r="BZ73" i="2" s="1"/>
  <c r="BS950" i="2"/>
  <c r="BT950" i="2" s="1"/>
  <c r="BZ950" i="2" s="1"/>
  <c r="BS539" i="2"/>
  <c r="BT539" i="2" s="1"/>
  <c r="BZ539" i="2" s="1"/>
  <c r="AO205" i="2"/>
  <c r="BN205" i="2" s="1"/>
  <c r="BO205" i="2" s="1"/>
  <c r="BP205" i="2" s="1"/>
  <c r="BS205" i="2" s="1"/>
  <c r="BT205" i="2" s="1"/>
  <c r="BZ205" i="2" s="1"/>
  <c r="AO968" i="2"/>
  <c r="BN968" i="2" s="1"/>
  <c r="BO968" i="2" s="1"/>
  <c r="BP968" i="2" s="1"/>
  <c r="BS968" i="2" s="1"/>
  <c r="BT968" i="2" s="1"/>
  <c r="BZ968" i="2" s="1"/>
  <c r="BO476" i="2"/>
  <c r="BP476" i="2" s="1"/>
  <c r="BS476" i="2" s="1"/>
  <c r="BT476" i="2" s="1"/>
  <c r="BZ476" i="2" s="1"/>
  <c r="AO281" i="2"/>
  <c r="BN281" i="2" s="1"/>
  <c r="BO281" i="2" s="1"/>
  <c r="BP281" i="2" s="1"/>
  <c r="BS281" i="2" s="1"/>
  <c r="BT281" i="2" s="1"/>
  <c r="BZ281" i="2" s="1"/>
  <c r="BW505" i="2"/>
  <c r="BW96" i="2"/>
  <c r="BU899" i="2"/>
  <c r="BS650" i="2"/>
  <c r="BT650" i="2" s="1"/>
  <c r="BV650" i="2" s="1"/>
  <c r="BS547" i="2"/>
  <c r="BT547" i="2" s="1"/>
  <c r="AO309" i="2"/>
  <c r="BN309" i="2" s="1"/>
  <c r="BO309" i="2" s="1"/>
  <c r="BP309" i="2" s="1"/>
  <c r="BS309" i="2" s="1"/>
  <c r="BT309" i="2" s="1"/>
  <c r="AO481" i="2"/>
  <c r="BN481" i="2" s="1"/>
  <c r="BO481" i="2" s="1"/>
  <c r="BP481" i="2" s="1"/>
  <c r="BS481" i="2" s="1"/>
  <c r="BT481" i="2" s="1"/>
  <c r="BZ481" i="2" s="1"/>
  <c r="BV470" i="2"/>
  <c r="AO261" i="2"/>
  <c r="BN261" i="2" s="1"/>
  <c r="BO261" i="2" s="1"/>
  <c r="BP261" i="2" s="1"/>
  <c r="BS261" i="2" s="1"/>
  <c r="BT261" i="2" s="1"/>
  <c r="BP366" i="2"/>
  <c r="BS366" i="2" s="1"/>
  <c r="BT366" i="2" s="1"/>
  <c r="BS32" i="2"/>
  <c r="BT32" i="2" s="1"/>
  <c r="BZ32" i="2" s="1"/>
  <c r="BO139" i="2"/>
  <c r="BP139" i="2" s="1"/>
  <c r="BS139" i="2" s="1"/>
  <c r="BT139" i="2" s="1"/>
  <c r="BZ139" i="2" s="1"/>
  <c r="BO59" i="2"/>
  <c r="BP59" i="2" s="1"/>
  <c r="BS59" i="2" s="1"/>
  <c r="BT59" i="2" s="1"/>
  <c r="BZ59" i="2" s="1"/>
  <c r="BU960" i="2"/>
  <c r="BV960" i="2"/>
  <c r="BW960" i="2"/>
  <c r="BO67" i="2"/>
  <c r="BP67" i="2" s="1"/>
  <c r="BS67" i="2" s="1"/>
  <c r="BT67" i="2" s="1"/>
  <c r="BZ67" i="2" s="1"/>
  <c r="BO391" i="2"/>
  <c r="BP391" i="2" s="1"/>
  <c r="BS391" i="2" s="1"/>
  <c r="BT391" i="2" s="1"/>
  <c r="BZ391" i="2" s="1"/>
  <c r="BO463" i="2"/>
  <c r="BP463" i="2" s="1"/>
  <c r="BS463" i="2" s="1"/>
  <c r="BT463" i="2" s="1"/>
  <c r="BZ463" i="2" s="1"/>
  <c r="BO131" i="2"/>
  <c r="BP131" i="2" s="1"/>
  <c r="BS131" i="2" s="1"/>
  <c r="BT131" i="2" s="1"/>
  <c r="BZ131" i="2" s="1"/>
  <c r="BO597" i="2"/>
  <c r="BP597" i="2" s="1"/>
  <c r="BS597" i="2" s="1"/>
  <c r="BT597" i="2" s="1"/>
  <c r="BZ597" i="2" s="1"/>
  <c r="BO51" i="2"/>
  <c r="BP51" i="2" s="1"/>
  <c r="BS51" i="2" s="1"/>
  <c r="BT51" i="2" s="1"/>
  <c r="BZ51" i="2" s="1"/>
  <c r="BO259" i="2"/>
  <c r="BP259" i="2" s="1"/>
  <c r="BS259" i="2" s="1"/>
  <c r="BT259" i="2" s="1"/>
  <c r="BZ259" i="2" s="1"/>
  <c r="BU878" i="2"/>
  <c r="BV878" i="2"/>
  <c r="BW878" i="2"/>
  <c r="BU304" i="2"/>
  <c r="BV304" i="2"/>
  <c r="BW304" i="2"/>
  <c r="BO47" i="2"/>
  <c r="BP47" i="2" s="1"/>
  <c r="BS47" i="2" s="1"/>
  <c r="BT47" i="2" s="1"/>
  <c r="BZ47" i="2" s="1"/>
  <c r="BV571" i="2"/>
  <c r="BU571" i="2"/>
  <c r="BW571" i="2"/>
  <c r="BO255" i="2"/>
  <c r="BP255" i="2" s="1"/>
  <c r="BS255" i="2" s="1"/>
  <c r="BT255" i="2" s="1"/>
  <c r="BZ255" i="2" s="1"/>
  <c r="BO807" i="2"/>
  <c r="BP807" i="2" s="1"/>
  <c r="BU995" i="2"/>
  <c r="BW995" i="2"/>
  <c r="BV995" i="2"/>
  <c r="BU98" i="2"/>
  <c r="BV98" i="2"/>
  <c r="BW98" i="2"/>
  <c r="BU107" i="2"/>
  <c r="BW107" i="2"/>
  <c r="BV107" i="2"/>
  <c r="BV503" i="2"/>
  <c r="BW503" i="2"/>
  <c r="BU503" i="2"/>
  <c r="BV637" i="2"/>
  <c r="BU637" i="2"/>
  <c r="BW637" i="2"/>
  <c r="BV43" i="2"/>
  <c r="BU43" i="2"/>
  <c r="BW43" i="2"/>
  <c r="BO223" i="2"/>
  <c r="BP223" i="2" s="1"/>
  <c r="BS223" i="2" s="1"/>
  <c r="BT223" i="2" s="1"/>
  <c r="BZ223" i="2" s="1"/>
  <c r="BO588" i="2"/>
  <c r="BP588" i="2" s="1"/>
  <c r="BS588" i="2" s="1"/>
  <c r="BT588" i="2" s="1"/>
  <c r="BZ588" i="2" s="1"/>
  <c r="BU961" i="2"/>
  <c r="BV961" i="2"/>
  <c r="BW961" i="2"/>
  <c r="BO399" i="2"/>
  <c r="BP399" i="2" s="1"/>
  <c r="BS399" i="2" s="1"/>
  <c r="BT399" i="2" s="1"/>
  <c r="BZ399" i="2" s="1"/>
  <c r="BO195" i="2"/>
  <c r="BP195" i="2" s="1"/>
  <c r="BS195" i="2" s="1"/>
  <c r="BT195" i="2" s="1"/>
  <c r="BZ195" i="2" s="1"/>
  <c r="BV431" i="2"/>
  <c r="BU431" i="2"/>
  <c r="BW431" i="2"/>
  <c r="BQ45" i="2"/>
  <c r="AO45" i="2"/>
  <c r="BN45" i="2" s="1"/>
  <c r="BQ381" i="2"/>
  <c r="AO381" i="2"/>
  <c r="BN381" i="2" s="1"/>
  <c r="BO381" i="2" s="1"/>
  <c r="BP381" i="2" s="1"/>
  <c r="BO794" i="2"/>
  <c r="BP794" i="2" s="1"/>
  <c r="BS794" i="2" s="1"/>
  <c r="BT794" i="2" s="1"/>
  <c r="BZ794" i="2" s="1"/>
  <c r="BQ173" i="2"/>
  <c r="AO173" i="2"/>
  <c r="BN173" i="2" s="1"/>
  <c r="BO173" i="2" s="1"/>
  <c r="BP173" i="2" s="1"/>
  <c r="BV251" i="2"/>
  <c r="BU251" i="2"/>
  <c r="AO273" i="2"/>
  <c r="BN273" i="2" s="1"/>
  <c r="BO273" i="2" s="1"/>
  <c r="BP273" i="2" s="1"/>
  <c r="BS273" i="2" s="1"/>
  <c r="BT273" i="2" s="1"/>
  <c r="BZ273" i="2" s="1"/>
  <c r="BO170" i="2"/>
  <c r="BP170" i="2" s="1"/>
  <c r="BS170" i="2" s="1"/>
  <c r="BT170" i="2" s="1"/>
  <c r="BZ170" i="2" s="1"/>
  <c r="BS418" i="2"/>
  <c r="BT418" i="2" s="1"/>
  <c r="BZ418" i="2" s="1"/>
  <c r="BS743" i="2"/>
  <c r="BT743" i="2" s="1"/>
  <c r="BO283" i="2"/>
  <c r="BP283" i="2" s="1"/>
  <c r="BS283" i="2" s="1"/>
  <c r="BT283" i="2" s="1"/>
  <c r="BZ283" i="2" s="1"/>
  <c r="BS267" i="2"/>
  <c r="BT267" i="2" s="1"/>
  <c r="BZ267" i="2" s="1"/>
  <c r="AO141" i="2"/>
  <c r="BN141" i="2" s="1"/>
  <c r="BO141" i="2" s="1"/>
  <c r="BP141" i="2" s="1"/>
  <c r="BS141" i="2" s="1"/>
  <c r="BT141" i="2" s="1"/>
  <c r="BZ141" i="2" s="1"/>
  <c r="BO499" i="2"/>
  <c r="BP499" i="2" s="1"/>
  <c r="BS499" i="2" s="1"/>
  <c r="BT499" i="2" s="1"/>
  <c r="BZ499" i="2" s="1"/>
  <c r="BO368" i="2"/>
  <c r="BP368" i="2" s="1"/>
  <c r="BS368" i="2" s="1"/>
  <c r="BT368" i="2" s="1"/>
  <c r="BZ368" i="2" s="1"/>
  <c r="BS895" i="2"/>
  <c r="BT895" i="2" s="1"/>
  <c r="BZ895" i="2" s="1"/>
  <c r="BU75" i="2"/>
  <c r="BU835" i="2"/>
  <c r="BW251" i="2"/>
  <c r="BW159" i="2"/>
  <c r="BQ229" i="2"/>
  <c r="AO229" i="2"/>
  <c r="BN229" i="2" s="1"/>
  <c r="BO229" i="2" s="1"/>
  <c r="BP229" i="2" s="1"/>
  <c r="AO169" i="2"/>
  <c r="BN169" i="2" s="1"/>
  <c r="BO169" i="2" s="1"/>
  <c r="BP169" i="2" s="1"/>
  <c r="BS169" i="2" s="1"/>
  <c r="BT169" i="2" s="1"/>
  <c r="BZ169" i="2" s="1"/>
  <c r="AO29" i="2"/>
  <c r="BN29" i="2" s="1"/>
  <c r="BO29" i="2" s="1"/>
  <c r="BP29" i="2" s="1"/>
  <c r="BS29" i="2" s="1"/>
  <c r="BT29" i="2" s="1"/>
  <c r="BZ29" i="2" s="1"/>
  <c r="BQ249" i="2"/>
  <c r="AO249" i="2"/>
  <c r="BN249" i="2" s="1"/>
  <c r="BO185" i="2"/>
  <c r="BP185" i="2" s="1"/>
  <c r="BS185" i="2" s="1"/>
  <c r="BT185" i="2" s="1"/>
  <c r="BZ185" i="2" s="1"/>
  <c r="BO174" i="2"/>
  <c r="BP174" i="2" s="1"/>
  <c r="BS174" i="2" s="1"/>
  <c r="BT174" i="2" s="1"/>
  <c r="BZ174" i="2" s="1"/>
  <c r="BQ31" i="2"/>
  <c r="AO31" i="2"/>
  <c r="BN31" i="2" s="1"/>
  <c r="AO321" i="2"/>
  <c r="BN321" i="2" s="1"/>
  <c r="AO149" i="2"/>
  <c r="BN149" i="2" s="1"/>
  <c r="AO465" i="2"/>
  <c r="BN465" i="2" s="1"/>
  <c r="BO465" i="2" s="1"/>
  <c r="BP465" i="2" s="1"/>
  <c r="BS465" i="2" s="1"/>
  <c r="BT465" i="2" s="1"/>
  <c r="BZ465" i="2" s="1"/>
  <c r="AO77" i="2"/>
  <c r="BN77" i="2" s="1"/>
  <c r="BO77" i="2" s="1"/>
  <c r="BP77" i="2" s="1"/>
  <c r="BS77" i="2" s="1"/>
  <c r="BT77" i="2" s="1"/>
  <c r="BU77" i="2" s="1"/>
  <c r="BQ85" i="2"/>
  <c r="AO85" i="2"/>
  <c r="BN85" i="2" s="1"/>
  <c r="BO85" i="2" s="1"/>
  <c r="BP85" i="2" s="1"/>
  <c r="AO133" i="2"/>
  <c r="BN133" i="2" s="1"/>
  <c r="BO729" i="2"/>
  <c r="BP729" i="2" s="1"/>
  <c r="BS729" i="2" s="1"/>
  <c r="BT729" i="2" s="1"/>
  <c r="BZ729" i="2" s="1"/>
  <c r="AO393" i="2"/>
  <c r="BN393" i="2" s="1"/>
  <c r="BO393" i="2" s="1"/>
  <c r="BP393" i="2" s="1"/>
  <c r="BS393" i="2" s="1"/>
  <c r="BT393" i="2" s="1"/>
  <c r="BP234" i="2"/>
  <c r="BS234" i="2" s="1"/>
  <c r="BT234" i="2" s="1"/>
  <c r="BO572" i="2"/>
  <c r="BP572" i="2" s="1"/>
  <c r="BS572" i="2" s="1"/>
  <c r="BT572" i="2" s="1"/>
  <c r="BZ572" i="2" s="1"/>
  <c r="BO537" i="2"/>
  <c r="BP537" i="2" s="1"/>
  <c r="BS537" i="2" s="1"/>
  <c r="BT537" i="2" s="1"/>
  <c r="BZ537" i="2" s="1"/>
  <c r="AO101" i="2"/>
  <c r="BN101" i="2" s="1"/>
  <c r="BO101" i="2" s="1"/>
  <c r="BP101" i="2" s="1"/>
  <c r="BS101" i="2" s="1"/>
  <c r="BT101" i="2" s="1"/>
  <c r="BZ101" i="2" s="1"/>
  <c r="BO457" i="2"/>
  <c r="BP457" i="2" s="1"/>
  <c r="BS457" i="2" s="1"/>
  <c r="BT457" i="2" s="1"/>
  <c r="BZ457" i="2" s="1"/>
  <c r="AO529" i="2"/>
  <c r="BN529" i="2" s="1"/>
  <c r="BO529" i="2" s="1"/>
  <c r="BP529" i="2" s="1"/>
  <c r="BS529" i="2" s="1"/>
  <c r="BT529" i="2" s="1"/>
  <c r="BZ529" i="2" s="1"/>
  <c r="BO842" i="2"/>
  <c r="BP842" i="2" s="1"/>
  <c r="BS842" i="2" s="1"/>
  <c r="BT842" i="2" s="1"/>
  <c r="BZ842" i="2" s="1"/>
  <c r="AO153" i="2"/>
  <c r="BN153" i="2" s="1"/>
  <c r="BO153" i="2" s="1"/>
  <c r="BP153" i="2" s="1"/>
  <c r="BS153" i="2" s="1"/>
  <c r="BT153" i="2" s="1"/>
  <c r="BZ153" i="2" s="1"/>
  <c r="AO69" i="2"/>
  <c r="BN69" i="2" s="1"/>
  <c r="BO69" i="2" s="1"/>
  <c r="BP69" i="2" s="1"/>
  <c r="BS69" i="2" s="1"/>
  <c r="BT69" i="2" s="1"/>
  <c r="BZ69" i="2" s="1"/>
  <c r="BO240" i="2"/>
  <c r="BP240" i="2" s="1"/>
  <c r="BS240" i="2" s="1"/>
  <c r="BT240" i="2" s="1"/>
  <c r="BZ240" i="2" s="1"/>
  <c r="BV155" i="2"/>
  <c r="BS439" i="2"/>
  <c r="BT439" i="2" s="1"/>
  <c r="BZ439" i="2" s="1"/>
  <c r="BU598" i="2"/>
  <c r="BV262" i="2"/>
  <c r="BU262" i="2"/>
  <c r="BQ221" i="2"/>
  <c r="AO221" i="2"/>
  <c r="BN221" i="2" s="1"/>
  <c r="BS508" i="2"/>
  <c r="BT508" i="2" s="1"/>
  <c r="BZ508" i="2" s="1"/>
  <c r="BO818" i="2"/>
  <c r="BP818" i="2" s="1"/>
  <c r="BS818" i="2" s="1"/>
  <c r="BT818" i="2" s="1"/>
  <c r="BZ818" i="2" s="1"/>
  <c r="BS723" i="2"/>
  <c r="BT723" i="2" s="1"/>
  <c r="BZ723" i="2" s="1"/>
  <c r="BQ621" i="2"/>
  <c r="AO621" i="2"/>
  <c r="BN621" i="2" s="1"/>
  <c r="BO621" i="2" s="1"/>
  <c r="BP621" i="2" s="1"/>
  <c r="BO569" i="2"/>
  <c r="BP569" i="2" s="1"/>
  <c r="BS569" i="2" s="1"/>
  <c r="BT569" i="2" s="1"/>
  <c r="BZ569" i="2" s="1"/>
  <c r="AO305" i="2"/>
  <c r="BN305" i="2" s="1"/>
  <c r="BO305" i="2" s="1"/>
  <c r="BP305" i="2" s="1"/>
  <c r="BS305" i="2" s="1"/>
  <c r="BT305" i="2" s="1"/>
  <c r="BZ305" i="2" s="1"/>
  <c r="BW155" i="2"/>
  <c r="BS519" i="2"/>
  <c r="BT519" i="2" s="1"/>
  <c r="BS447" i="2"/>
  <c r="BT447" i="2" s="1"/>
  <c r="BZ447" i="2" s="1"/>
  <c r="BS837" i="2"/>
  <c r="BT837" i="2" s="1"/>
  <c r="BZ837" i="2" s="1"/>
  <c r="BS746" i="2"/>
  <c r="BT746" i="2" s="1"/>
  <c r="BZ746" i="2" s="1"/>
  <c r="AO253" i="2"/>
  <c r="BN253" i="2" s="1"/>
  <c r="BO253" i="2" s="1"/>
  <c r="BP253" i="2" s="1"/>
  <c r="BS253" i="2" s="1"/>
  <c r="BT253" i="2" s="1"/>
  <c r="BZ253" i="2" s="1"/>
  <c r="BO444" i="2"/>
  <c r="BP444" i="2" s="1"/>
  <c r="BS444" i="2" s="1"/>
  <c r="BT444" i="2" s="1"/>
  <c r="BZ444" i="2" s="1"/>
  <c r="BQ39" i="2"/>
  <c r="AO39" i="2"/>
  <c r="BN39" i="2" s="1"/>
  <c r="BO39" i="2" s="1"/>
  <c r="BP39" i="2" s="1"/>
  <c r="BO697" i="2"/>
  <c r="BP697" i="2" s="1"/>
  <c r="BS697" i="2" s="1"/>
  <c r="BT697" i="2" s="1"/>
  <c r="BZ697" i="2" s="1"/>
  <c r="BO929" i="2"/>
  <c r="BP929" i="2" s="1"/>
  <c r="BS929" i="2" s="1"/>
  <c r="BT929" i="2" s="1"/>
  <c r="BZ929" i="2" s="1"/>
  <c r="AO49" i="2"/>
  <c r="BN49" i="2" s="1"/>
  <c r="BO49" i="2" s="1"/>
  <c r="BP49" i="2" s="1"/>
  <c r="BS49" i="2" s="1"/>
  <c r="BT49" i="2" s="1"/>
  <c r="BZ49" i="2" s="1"/>
  <c r="BO834" i="2"/>
  <c r="BP834" i="2" s="1"/>
  <c r="BS834" i="2" s="1"/>
  <c r="BT834" i="2" s="1"/>
  <c r="BZ834" i="2" s="1"/>
  <c r="BP104" i="2"/>
  <c r="BS104" i="2" s="1"/>
  <c r="BT104" i="2" s="1"/>
  <c r="BZ104" i="2" s="1"/>
  <c r="BS671" i="2"/>
  <c r="BT671" i="2" s="1"/>
  <c r="BZ671" i="2" s="1"/>
  <c r="BV598" i="2"/>
  <c r="BQ181" i="2"/>
  <c r="BS181" i="2" s="1"/>
  <c r="BT181" i="2" s="1"/>
  <c r="BZ181" i="2" s="1"/>
  <c r="BO590" i="2"/>
  <c r="BP590" i="2" s="1"/>
  <c r="BS590" i="2" s="1"/>
  <c r="BT590" i="2" s="1"/>
  <c r="BZ590" i="2" s="1"/>
  <c r="BO57" i="2"/>
  <c r="BP57" i="2" s="1"/>
  <c r="BS57" i="2" s="1"/>
  <c r="BT57" i="2" s="1"/>
  <c r="BZ57" i="2" s="1"/>
  <c r="AO329" i="2"/>
  <c r="BN329" i="2" s="1"/>
  <c r="BO329" i="2" s="1"/>
  <c r="BP329" i="2" s="1"/>
  <c r="BS329" i="2" s="1"/>
  <c r="BT329" i="2" s="1"/>
  <c r="BZ329" i="2" s="1"/>
  <c r="BO210" i="2"/>
  <c r="BP210" i="2" s="1"/>
  <c r="BS210" i="2" s="1"/>
  <c r="BT210" i="2" s="1"/>
  <c r="BZ210" i="2" s="1"/>
  <c r="AO409" i="2"/>
  <c r="BN409" i="2" s="1"/>
  <c r="BO409" i="2" s="1"/>
  <c r="BP409" i="2" s="1"/>
  <c r="BS409" i="2" s="1"/>
  <c r="BT409" i="2" s="1"/>
  <c r="BZ409" i="2" s="1"/>
  <c r="AO345" i="2"/>
  <c r="BN345" i="2" s="1"/>
  <c r="BO345" i="2" s="1"/>
  <c r="BP345" i="2" s="1"/>
  <c r="BS345" i="2" s="1"/>
  <c r="BT345" i="2" s="1"/>
  <c r="BZ345" i="2" s="1"/>
  <c r="BX152" i="2"/>
  <c r="BY152" i="2" s="1"/>
  <c r="BS847" i="2"/>
  <c r="BT847" i="2" s="1"/>
  <c r="BW847" i="2" s="1"/>
  <c r="BO417" i="2"/>
  <c r="BP417" i="2" s="1"/>
  <c r="BS417" i="2" s="1"/>
  <c r="BT417" i="2" s="1"/>
  <c r="BZ417" i="2" s="1"/>
  <c r="BQ61" i="2"/>
  <c r="AO61" i="2"/>
  <c r="BN61" i="2" s="1"/>
  <c r="AO297" i="2"/>
  <c r="BN297" i="2" s="1"/>
  <c r="BO297" i="2" s="1"/>
  <c r="BP297" i="2" s="1"/>
  <c r="BS297" i="2" s="1"/>
  <c r="BT297" i="2" s="1"/>
  <c r="BZ297" i="2" s="1"/>
  <c r="AO857" i="2"/>
  <c r="BN857" i="2" s="1"/>
  <c r="BO857" i="2" s="1"/>
  <c r="BP857" i="2" s="1"/>
  <c r="BS857" i="2" s="1"/>
  <c r="BT857" i="2" s="1"/>
  <c r="BQ293" i="2"/>
  <c r="AO293" i="2"/>
  <c r="BN293" i="2" s="1"/>
  <c r="BO293" i="2" s="1"/>
  <c r="BP293" i="2" s="1"/>
  <c r="AO653" i="2"/>
  <c r="BN653" i="2" s="1"/>
  <c r="AO209" i="2"/>
  <c r="BN209" i="2" s="1"/>
  <c r="BU464" i="2"/>
  <c r="BV464" i="2"/>
  <c r="BW464" i="2"/>
  <c r="BO442" i="2"/>
  <c r="BP442" i="2" s="1"/>
  <c r="BS442" i="2" s="1"/>
  <c r="BT442" i="2" s="1"/>
  <c r="BZ442" i="2" s="1"/>
  <c r="BU142" i="2"/>
  <c r="BV142" i="2"/>
  <c r="BW142" i="2"/>
  <c r="BO879" i="2"/>
  <c r="BP879" i="2" s="1"/>
  <c r="BS879" i="2" s="1"/>
  <c r="BT879" i="2" s="1"/>
  <c r="BZ879" i="2" s="1"/>
  <c r="BU146" i="2"/>
  <c r="BV146" i="2"/>
  <c r="BW146" i="2"/>
  <c r="BO559" i="2"/>
  <c r="BP559" i="2" s="1"/>
  <c r="BV515" i="2"/>
  <c r="BU515" i="2"/>
  <c r="BW515" i="2"/>
  <c r="BO695" i="2"/>
  <c r="BP695" i="2" s="1"/>
  <c r="BS695" i="2" s="1"/>
  <c r="BT695" i="2" s="1"/>
  <c r="BZ695" i="2" s="1"/>
  <c r="BV336" i="2"/>
  <c r="BW336" i="2"/>
  <c r="BU336" i="2"/>
  <c r="BU72" i="2"/>
  <c r="BV72" i="2"/>
  <c r="BW72" i="2"/>
  <c r="BV374" i="2"/>
  <c r="BU374" i="2"/>
  <c r="BW374" i="2"/>
  <c r="BU30" i="2"/>
  <c r="BV30" i="2"/>
  <c r="BW30" i="2"/>
  <c r="BU918" i="2"/>
  <c r="BW918" i="2"/>
  <c r="BV918" i="2"/>
  <c r="BW440" i="2"/>
  <c r="BU440" i="2"/>
  <c r="BV440" i="2"/>
  <c r="BV632" i="2"/>
  <c r="BW632" i="2"/>
  <c r="BU632" i="2"/>
  <c r="BU310" i="2"/>
  <c r="BV310" i="2"/>
  <c r="BW310" i="2"/>
  <c r="BW90" i="2"/>
  <c r="BU90" i="2"/>
  <c r="BV90" i="2"/>
  <c r="BW910" i="2"/>
  <c r="BU266" i="2"/>
  <c r="BW266" i="2"/>
  <c r="BV266" i="2"/>
  <c r="BU342" i="2"/>
  <c r="BW342" i="2"/>
  <c r="BV342" i="2"/>
  <c r="BU890" i="2"/>
  <c r="BW890" i="2"/>
  <c r="BV890" i="2"/>
  <c r="BW70" i="2"/>
  <c r="BU70" i="2"/>
  <c r="BV70" i="2"/>
  <c r="BV118" i="2"/>
  <c r="BO543" i="2"/>
  <c r="BP543" i="2" s="1"/>
  <c r="BS543" i="2" s="1"/>
  <c r="BT543" i="2" s="1"/>
  <c r="BZ543" i="2" s="1"/>
  <c r="BW114" i="2"/>
  <c r="BU338" i="2"/>
  <c r="BV338" i="2"/>
  <c r="BW338" i="2"/>
  <c r="BW530" i="2"/>
  <c r="BU526" i="2"/>
  <c r="BV526" i="2"/>
  <c r="BW526" i="2"/>
  <c r="BV674" i="2"/>
  <c r="BV800" i="2"/>
  <c r="BW800" i="2"/>
  <c r="BU800" i="2"/>
  <c r="BW58" i="2"/>
  <c r="BU58" i="2"/>
  <c r="BV58" i="2"/>
  <c r="BW718" i="2"/>
  <c r="BU134" i="2"/>
  <c r="BV134" i="2"/>
  <c r="BW134" i="2"/>
  <c r="BU702" i="2"/>
  <c r="BV702" i="2"/>
  <c r="BW702" i="2"/>
  <c r="BU66" i="2"/>
  <c r="BW66" i="2"/>
  <c r="BV66" i="2"/>
  <c r="BU402" i="2"/>
  <c r="BV402" i="2"/>
  <c r="BW402" i="2"/>
  <c r="BV202" i="2"/>
  <c r="BW202" i="2"/>
  <c r="BU202" i="2"/>
  <c r="BW290" i="2"/>
  <c r="BV290" i="2"/>
  <c r="BU290" i="2"/>
  <c r="BO314" i="2"/>
  <c r="BP314" i="2" s="1"/>
  <c r="BS314" i="2" s="1"/>
  <c r="BT314" i="2" s="1"/>
  <c r="BZ314" i="2" s="1"/>
  <c r="BW846" i="2"/>
  <c r="BU846" i="2"/>
  <c r="BV846" i="2"/>
  <c r="BU82" i="2"/>
  <c r="BV82" i="2"/>
  <c r="BW82" i="2"/>
  <c r="BU242" i="2"/>
  <c r="BV242" i="2"/>
  <c r="BW242" i="2"/>
  <c r="BO375" i="2"/>
  <c r="BP375" i="2" s="1"/>
  <c r="BS375" i="2" s="1"/>
  <c r="BT375" i="2" s="1"/>
  <c r="BZ375" i="2" s="1"/>
  <c r="BU638" i="2"/>
  <c r="BV638" i="2"/>
  <c r="BW638" i="2"/>
  <c r="BV130" i="2"/>
  <c r="BU130" i="2"/>
  <c r="BW130" i="2"/>
  <c r="BU432" i="2"/>
  <c r="BV432" i="2"/>
  <c r="BW432" i="2"/>
  <c r="BO703" i="2"/>
  <c r="BP703" i="2" s="1"/>
  <c r="BS703" i="2" s="1"/>
  <c r="BT703" i="2" s="1"/>
  <c r="BZ703" i="2" s="1"/>
  <c r="BO759" i="2"/>
  <c r="BP759" i="2" s="1"/>
  <c r="BS759" i="2" s="1"/>
  <c r="BT759" i="2" s="1"/>
  <c r="BZ759" i="2" s="1"/>
  <c r="BW237" i="2"/>
  <c r="BU237" i="2"/>
  <c r="BV237" i="2"/>
  <c r="BU351" i="2"/>
  <c r="BW351" i="2"/>
  <c r="BV351" i="2"/>
  <c r="BU238" i="2"/>
  <c r="BW238" i="2"/>
  <c r="BV238" i="2"/>
  <c r="BX744" i="2"/>
  <c r="BY744" i="2" s="1"/>
  <c r="BX56" i="2"/>
  <c r="BY56" i="2" s="1"/>
  <c r="BV789" i="2"/>
  <c r="BS749" i="2"/>
  <c r="BT749" i="2" s="1"/>
  <c r="BZ749" i="2" s="1"/>
  <c r="BS975" i="2"/>
  <c r="BT975" i="2" s="1"/>
  <c r="BO755" i="2"/>
  <c r="BP755" i="2" s="1"/>
  <c r="BS755" i="2" s="1"/>
  <c r="BT755" i="2" s="1"/>
  <c r="BZ755" i="2" s="1"/>
  <c r="BO579" i="2"/>
  <c r="BP579" i="2" s="1"/>
  <c r="BS579" i="2" s="1"/>
  <c r="BT579" i="2" s="1"/>
  <c r="BZ579" i="2" s="1"/>
  <c r="BV803" i="2"/>
  <c r="BU803" i="2"/>
  <c r="BW803" i="2"/>
  <c r="BO661" i="2"/>
  <c r="BP661" i="2" s="1"/>
  <c r="BS661" i="2" s="1"/>
  <c r="BT661" i="2" s="1"/>
  <c r="BZ661" i="2" s="1"/>
  <c r="BO94" i="2"/>
  <c r="BP94" i="2" s="1"/>
  <c r="BS94" i="2" s="1"/>
  <c r="BT94" i="2" s="1"/>
  <c r="BZ94" i="2" s="1"/>
  <c r="BO491" i="2"/>
  <c r="BP491" i="2" s="1"/>
  <c r="BS491" i="2" s="1"/>
  <c r="BT491" i="2" s="1"/>
  <c r="BZ491" i="2" s="1"/>
  <c r="BO554" i="2"/>
  <c r="BP554" i="2" s="1"/>
  <c r="BS554" i="2" s="1"/>
  <c r="BT554" i="2" s="1"/>
  <c r="BZ554" i="2" s="1"/>
  <c r="BO626" i="2"/>
  <c r="BP626" i="2" s="1"/>
  <c r="BS626" i="2" s="1"/>
  <c r="BT626" i="2" s="1"/>
  <c r="BZ626" i="2" s="1"/>
  <c r="BO955" i="2"/>
  <c r="BP955" i="2" s="1"/>
  <c r="BS955" i="2" s="1"/>
  <c r="BT955" i="2" s="1"/>
  <c r="BZ955" i="2" s="1"/>
  <c r="BU715" i="2"/>
  <c r="BO74" i="2"/>
  <c r="BP74" i="2" s="1"/>
  <c r="BS74" i="2" s="1"/>
  <c r="BT74" i="2" s="1"/>
  <c r="BZ74" i="2" s="1"/>
  <c r="BV739" i="2"/>
  <c r="BU739" i="2"/>
  <c r="BW739" i="2"/>
  <c r="BO158" i="2"/>
  <c r="BP158" i="2" s="1"/>
  <c r="BS158" i="2" s="1"/>
  <c r="BT158" i="2" s="1"/>
  <c r="BZ158" i="2" s="1"/>
  <c r="BO365" i="2"/>
  <c r="BP365" i="2" s="1"/>
  <c r="BS365" i="2" s="1"/>
  <c r="BT365" i="2" s="1"/>
  <c r="BZ365" i="2" s="1"/>
  <c r="BO915" i="2"/>
  <c r="BP915" i="2" s="1"/>
  <c r="BS915" i="2" s="1"/>
  <c r="BT915" i="2" s="1"/>
  <c r="BZ915" i="2" s="1"/>
  <c r="BS943" i="2"/>
  <c r="BT943" i="2" s="1"/>
  <c r="BS279" i="2"/>
  <c r="BT279" i="2" s="1"/>
  <c r="BU279" i="2" s="1"/>
  <c r="BO659" i="2"/>
  <c r="BP659" i="2" s="1"/>
  <c r="BS659" i="2" s="1"/>
  <c r="BT659" i="2" s="1"/>
  <c r="BZ659" i="2" s="1"/>
  <c r="BO363" i="2"/>
  <c r="BP363" i="2" s="1"/>
  <c r="BS363" i="2" s="1"/>
  <c r="BT363" i="2" s="1"/>
  <c r="BZ363" i="2" s="1"/>
  <c r="BO510" i="2"/>
  <c r="BP510" i="2" s="1"/>
  <c r="BS510" i="2" s="1"/>
  <c r="BT510" i="2" s="1"/>
  <c r="BZ510" i="2" s="1"/>
  <c r="BV958" i="2"/>
  <c r="BW958" i="2"/>
  <c r="BU958" i="2"/>
  <c r="BS767" i="2"/>
  <c r="BT767" i="2" s="1"/>
  <c r="BO903" i="2"/>
  <c r="BP903" i="2" s="1"/>
  <c r="BS903" i="2" s="1"/>
  <c r="BT903" i="2" s="1"/>
  <c r="BZ903" i="2" s="1"/>
  <c r="BV827" i="2"/>
  <c r="BW827" i="2"/>
  <c r="BU827" i="2"/>
  <c r="BO595" i="2"/>
  <c r="BP595" i="2" s="1"/>
  <c r="BS595" i="2" s="1"/>
  <c r="BT595" i="2" s="1"/>
  <c r="BZ595" i="2" s="1"/>
  <c r="BO523" i="2"/>
  <c r="BP523" i="2" s="1"/>
  <c r="BS523" i="2" s="1"/>
  <c r="BT523" i="2" s="1"/>
  <c r="BZ523" i="2" s="1"/>
  <c r="BO586" i="2"/>
  <c r="BP586" i="2" s="1"/>
  <c r="BS586" i="2" s="1"/>
  <c r="BT586" i="2" s="1"/>
  <c r="BZ586" i="2" s="1"/>
  <c r="BW451" i="2"/>
  <c r="BU451" i="2"/>
  <c r="BV451" i="2"/>
  <c r="BU699" i="2"/>
  <c r="BV699" i="2"/>
  <c r="BW699" i="2"/>
  <c r="BO115" i="2"/>
  <c r="BP115" i="2" s="1"/>
  <c r="BS115" i="2" s="1"/>
  <c r="BT115" i="2" s="1"/>
  <c r="BZ115" i="2" s="1"/>
  <c r="BO627" i="2"/>
  <c r="BP627" i="2" s="1"/>
  <c r="BS627" i="2" s="1"/>
  <c r="BT627" i="2" s="1"/>
  <c r="BZ627" i="2" s="1"/>
  <c r="BO498" i="2"/>
  <c r="BP498" i="2" s="1"/>
  <c r="BS498" i="2" s="1"/>
  <c r="BT498" i="2" s="1"/>
  <c r="BZ498" i="2" s="1"/>
  <c r="BS813" i="2"/>
  <c r="BT813" i="2" s="1"/>
  <c r="BV813" i="2" s="1"/>
  <c r="BO698" i="2"/>
  <c r="BP698" i="2" s="1"/>
  <c r="BS698" i="2" s="1"/>
  <c r="BT698" i="2" s="1"/>
  <c r="BZ698" i="2" s="1"/>
  <c r="BO531" i="2"/>
  <c r="BP531" i="2" s="1"/>
  <c r="BS531" i="2" s="1"/>
  <c r="BT531" i="2" s="1"/>
  <c r="BZ531" i="2" s="1"/>
  <c r="BO666" i="2"/>
  <c r="BP666" i="2" s="1"/>
  <c r="BS666" i="2" s="1"/>
  <c r="BT666" i="2" s="1"/>
  <c r="BZ666" i="2" s="1"/>
  <c r="BO658" i="2"/>
  <c r="BP658" i="2" s="1"/>
  <c r="BS658" i="2" s="1"/>
  <c r="BT658" i="2" s="1"/>
  <c r="BZ658" i="2" s="1"/>
  <c r="BO563" i="2"/>
  <c r="BP563" i="2" s="1"/>
  <c r="BS563" i="2" s="1"/>
  <c r="BT563" i="2" s="1"/>
  <c r="BZ563" i="2" s="1"/>
  <c r="BO78" i="2"/>
  <c r="BP78" i="2" s="1"/>
  <c r="BS78" i="2" s="1"/>
  <c r="BT78" i="2" s="1"/>
  <c r="BZ78" i="2" s="1"/>
  <c r="BO683" i="2"/>
  <c r="BP683" i="2" s="1"/>
  <c r="BS683" i="2" s="1"/>
  <c r="BT683" i="2" s="1"/>
  <c r="BZ683" i="2" s="1"/>
  <c r="BO675" i="2"/>
  <c r="BP675" i="2" s="1"/>
  <c r="BS675" i="2" s="1"/>
  <c r="BT675" i="2" s="1"/>
  <c r="BZ675" i="2" s="1"/>
  <c r="BO91" i="2"/>
  <c r="BP91" i="2" s="1"/>
  <c r="BS91" i="2" s="1"/>
  <c r="BT91" i="2" s="1"/>
  <c r="BZ91" i="2" s="1"/>
  <c r="BO154" i="2"/>
  <c r="BP154" i="2" s="1"/>
  <c r="BS154" i="2" s="1"/>
  <c r="BT154" i="2" s="1"/>
  <c r="BZ154" i="2" s="1"/>
  <c r="BX480" i="2"/>
  <c r="BY480" i="2" s="1"/>
  <c r="BO806" i="2"/>
  <c r="BP806" i="2" s="1"/>
  <c r="BS806" i="2" s="1"/>
  <c r="BT806" i="2" s="1"/>
  <c r="BZ806" i="2" s="1"/>
  <c r="BO490" i="2"/>
  <c r="BP490" i="2" s="1"/>
  <c r="BS490" i="2" s="1"/>
  <c r="BT490" i="2" s="1"/>
  <c r="BZ490" i="2" s="1"/>
  <c r="BO150" i="2"/>
  <c r="BP150" i="2" s="1"/>
  <c r="BS150" i="2" s="1"/>
  <c r="BT150" i="2" s="1"/>
  <c r="BZ150" i="2" s="1"/>
  <c r="BO467" i="2"/>
  <c r="BP467" i="2" s="1"/>
  <c r="BS467" i="2" s="1"/>
  <c r="BT467" i="2" s="1"/>
  <c r="BZ467" i="2" s="1"/>
  <c r="BO331" i="2"/>
  <c r="BP331" i="2" s="1"/>
  <c r="BS331" i="2" s="1"/>
  <c r="BT331" i="2" s="1"/>
  <c r="BZ331" i="2" s="1"/>
  <c r="BO194" i="2"/>
  <c r="BP194" i="2" s="1"/>
  <c r="BS194" i="2" s="1"/>
  <c r="BT194" i="2" s="1"/>
  <c r="BZ194" i="2" s="1"/>
  <c r="BU618" i="2"/>
  <c r="BW618" i="2"/>
  <c r="BV618" i="2"/>
  <c r="BO362" i="2"/>
  <c r="BP362" i="2" s="1"/>
  <c r="BS362" i="2" s="1"/>
  <c r="BT362" i="2" s="1"/>
  <c r="BZ362" i="2" s="1"/>
  <c r="BO435" i="2"/>
  <c r="BP435" i="2" s="1"/>
  <c r="BS435" i="2" s="1"/>
  <c r="BT435" i="2" s="1"/>
  <c r="BZ435" i="2" s="1"/>
  <c r="BO163" i="2"/>
  <c r="BP163" i="2" s="1"/>
  <c r="BS163" i="2" s="1"/>
  <c r="BT163" i="2" s="1"/>
  <c r="BZ163" i="2" s="1"/>
  <c r="BO754" i="2"/>
  <c r="BP754" i="2" s="1"/>
  <c r="BS754" i="2" s="1"/>
  <c r="BT754" i="2" s="1"/>
  <c r="BZ754" i="2" s="1"/>
  <c r="BO403" i="2"/>
  <c r="BP403" i="2" s="1"/>
  <c r="BS403" i="2" s="1"/>
  <c r="BT403" i="2" s="1"/>
  <c r="BZ403" i="2" s="1"/>
  <c r="BO947" i="2"/>
  <c r="BP947" i="2" s="1"/>
  <c r="BS947" i="2" s="1"/>
  <c r="BT947" i="2" s="1"/>
  <c r="BZ947" i="2" s="1"/>
  <c r="BO693" i="2"/>
  <c r="BP693" i="2" s="1"/>
  <c r="BS693" i="2" s="1"/>
  <c r="BT693" i="2" s="1"/>
  <c r="BZ693" i="2" s="1"/>
  <c r="BS815" i="2"/>
  <c r="BT815" i="2" s="1"/>
  <c r="BZ815" i="2" s="1"/>
  <c r="BS951" i="2"/>
  <c r="BT951" i="2" s="1"/>
  <c r="BZ951" i="2" s="1"/>
  <c r="BO630" i="2"/>
  <c r="BP630" i="2" s="1"/>
  <c r="BS630" i="2" s="1"/>
  <c r="BT630" i="2" s="1"/>
  <c r="BZ630" i="2" s="1"/>
  <c r="BO371" i="2"/>
  <c r="BP371" i="2" s="1"/>
  <c r="BS371" i="2" s="1"/>
  <c r="BT371" i="2" s="1"/>
  <c r="BZ371" i="2" s="1"/>
  <c r="BO222" i="2"/>
  <c r="BP222" i="2" s="1"/>
  <c r="BS222" i="2" s="1"/>
  <c r="BT222" i="2" s="1"/>
  <c r="BZ222" i="2" s="1"/>
  <c r="BU99" i="2"/>
  <c r="BU191" i="2"/>
  <c r="BV191" i="2"/>
  <c r="BW191" i="2"/>
  <c r="BU358" i="2"/>
  <c r="BV358" i="2"/>
  <c r="BW358" i="2"/>
  <c r="BV670" i="2"/>
  <c r="BU670" i="2"/>
  <c r="BW670" i="2"/>
  <c r="BO203" i="2"/>
  <c r="BP203" i="2" s="1"/>
  <c r="BS203" i="2" s="1"/>
  <c r="BT203" i="2" s="1"/>
  <c r="BZ203" i="2" s="1"/>
  <c r="BO462" i="2"/>
  <c r="BP462" i="2" s="1"/>
  <c r="BS462" i="2" s="1"/>
  <c r="BT462" i="2" s="1"/>
  <c r="BZ462" i="2" s="1"/>
  <c r="BO883" i="2"/>
  <c r="BP883" i="2" s="1"/>
  <c r="BS883" i="2" s="1"/>
  <c r="BT883" i="2" s="1"/>
  <c r="BZ883" i="2" s="1"/>
  <c r="BO549" i="2"/>
  <c r="BP549" i="2" s="1"/>
  <c r="BS549" i="2" s="1"/>
  <c r="BT549" i="2" s="1"/>
  <c r="BZ549" i="2" s="1"/>
  <c r="BU397" i="2"/>
  <c r="BW397" i="2"/>
  <c r="BV397" i="2"/>
  <c r="BO254" i="2"/>
  <c r="BP254" i="2" s="1"/>
  <c r="BS254" i="2" s="1"/>
  <c r="BT254" i="2" s="1"/>
  <c r="BZ254" i="2" s="1"/>
  <c r="BO243" i="2"/>
  <c r="BP243" i="2" s="1"/>
  <c r="BS243" i="2" s="1"/>
  <c r="BT243" i="2" s="1"/>
  <c r="BZ243" i="2" s="1"/>
  <c r="BO258" i="2"/>
  <c r="BP258" i="2" s="1"/>
  <c r="BO46" i="2"/>
  <c r="BP46" i="2" s="1"/>
  <c r="BS46" i="2" s="1"/>
  <c r="BT46" i="2" s="1"/>
  <c r="BZ46" i="2" s="1"/>
  <c r="BU926" i="2"/>
  <c r="BU662" i="2"/>
  <c r="BV662" i="2"/>
  <c r="BW662" i="2"/>
  <c r="BU326" i="2"/>
  <c r="BV326" i="2"/>
  <c r="BW326" i="2"/>
  <c r="BU204" i="2"/>
  <c r="BU466" i="2"/>
  <c r="BW466" i="2"/>
  <c r="BV466" i="2"/>
  <c r="BO583" i="2"/>
  <c r="BP583" i="2" s="1"/>
  <c r="BS583" i="2" s="1"/>
  <c r="BT583" i="2" s="1"/>
  <c r="BZ583" i="2" s="1"/>
  <c r="BO215" i="2"/>
  <c r="BP215" i="2" s="1"/>
  <c r="BS215" i="2" s="1"/>
  <c r="BT215" i="2" s="1"/>
  <c r="BZ215" i="2" s="1"/>
  <c r="BU700" i="2"/>
  <c r="BW546" i="2"/>
  <c r="BV546" i="2"/>
  <c r="BU546" i="2"/>
  <c r="BO535" i="2"/>
  <c r="BP535" i="2" s="1"/>
  <c r="BU737" i="2"/>
  <c r="BW737" i="2"/>
  <c r="BV737" i="2"/>
  <c r="BO455" i="2"/>
  <c r="BP455" i="2" s="1"/>
  <c r="BS455" i="2" s="1"/>
  <c r="BT455" i="2" s="1"/>
  <c r="BZ455" i="2" s="1"/>
  <c r="BV429" i="2"/>
  <c r="BW429" i="2"/>
  <c r="BU429" i="2"/>
  <c r="BV864" i="2"/>
  <c r="BU864" i="2"/>
  <c r="BW864" i="2"/>
  <c r="BU986" i="2"/>
  <c r="BV986" i="2"/>
  <c r="BW986" i="2"/>
  <c r="BW682" i="2"/>
  <c r="BU682" i="2"/>
  <c r="BV682" i="2"/>
  <c r="BU137" i="2"/>
  <c r="BV137" i="2"/>
  <c r="BW137" i="2"/>
  <c r="BU938" i="2"/>
  <c r="BV938" i="2"/>
  <c r="BW938" i="2"/>
  <c r="BU269" i="2"/>
  <c r="BV269" i="2"/>
  <c r="BW269" i="2"/>
  <c r="BU412" i="2"/>
  <c r="BV412" i="2"/>
  <c r="BW412" i="2"/>
  <c r="BU474" i="2"/>
  <c r="BU422" i="2"/>
  <c r="BW422" i="2"/>
  <c r="BV422" i="2"/>
  <c r="BO415" i="2"/>
  <c r="BP415" i="2" s="1"/>
  <c r="BS415" i="2" s="1"/>
  <c r="BT415" i="2" s="1"/>
  <c r="BZ415" i="2" s="1"/>
  <c r="BU977" i="2"/>
  <c r="BV977" i="2"/>
  <c r="BV426" i="2"/>
  <c r="BW426" i="2"/>
  <c r="BU426" i="2"/>
  <c r="BU831" i="2"/>
  <c r="BV831" i="2"/>
  <c r="BU945" i="2"/>
  <c r="BW945" i="2"/>
  <c r="BV945" i="2"/>
  <c r="BU782" i="2"/>
  <c r="BV782" i="2"/>
  <c r="BW782" i="2"/>
  <c r="BU348" i="2"/>
  <c r="BV348" i="2"/>
  <c r="BW348" i="2"/>
  <c r="BW859" i="2"/>
  <c r="BW758" i="2"/>
  <c r="BU758" i="2"/>
  <c r="BV758" i="2"/>
  <c r="BU341" i="2"/>
  <c r="BV341" i="2"/>
  <c r="BW341" i="2"/>
  <c r="BV962" i="2"/>
  <c r="BU962" i="2"/>
  <c r="BW962" i="2"/>
  <c r="BO631" i="2"/>
  <c r="BP631" i="2" s="1"/>
  <c r="BS631" i="2" s="1"/>
  <c r="BT631" i="2" s="1"/>
  <c r="BZ631" i="2" s="1"/>
  <c r="BU722" i="2"/>
  <c r="BW722" i="2"/>
  <c r="BV722" i="2"/>
  <c r="BU736" i="2"/>
  <c r="BV736" i="2"/>
  <c r="BW736" i="2"/>
  <c r="BU750" i="2"/>
  <c r="BW750" i="2"/>
  <c r="BV750" i="2"/>
  <c r="BU735" i="2"/>
  <c r="BW735" i="2"/>
  <c r="BV735" i="2"/>
  <c r="BV376" i="2"/>
  <c r="BV378" i="2"/>
  <c r="BU378" i="2"/>
  <c r="BW378" i="2"/>
  <c r="BU373" i="2"/>
  <c r="BW373" i="2"/>
  <c r="BV373" i="2"/>
  <c r="BV863" i="2"/>
  <c r="BU863" i="2"/>
  <c r="BW863" i="2"/>
  <c r="BV509" i="2"/>
  <c r="BW509" i="2"/>
  <c r="BU509" i="2"/>
  <c r="BU689" i="2"/>
  <c r="BV689" i="2"/>
  <c r="BW689" i="2"/>
  <c r="BU838" i="2"/>
  <c r="BW838" i="2"/>
  <c r="BV838" i="2"/>
  <c r="BW778" i="2"/>
  <c r="BV778" i="2"/>
  <c r="BU778" i="2"/>
  <c r="BW882" i="2"/>
  <c r="BU882" i="2"/>
  <c r="BV882" i="2"/>
  <c r="BS911" i="2"/>
  <c r="BT911" i="2" s="1"/>
  <c r="BZ911" i="2" s="1"/>
  <c r="BU105" i="2"/>
  <c r="BV105" i="2"/>
  <c r="BW105" i="2"/>
  <c r="BU161" i="2"/>
  <c r="BV161" i="2"/>
  <c r="BW161" i="2"/>
  <c r="BV672" i="2"/>
  <c r="BW672" i="2"/>
  <c r="BU672" i="2"/>
  <c r="BU312" i="2"/>
  <c r="BV312" i="2"/>
  <c r="BW312" i="2"/>
  <c r="BV982" i="2"/>
  <c r="BU982" i="2"/>
  <c r="BW982" i="2"/>
  <c r="BU282" i="2"/>
  <c r="BV282" i="2"/>
  <c r="BW282" i="2"/>
  <c r="BU533" i="2"/>
  <c r="BW533" i="2"/>
  <c r="BV533" i="2"/>
  <c r="BV350" i="2"/>
  <c r="BW350" i="2"/>
  <c r="BU350" i="2"/>
  <c r="BW506" i="2"/>
  <c r="BV506" i="2"/>
  <c r="BU506" i="2"/>
  <c r="BU833" i="2"/>
  <c r="BW833" i="2"/>
  <c r="BV833" i="2"/>
  <c r="BU284" i="2"/>
  <c r="BW284" i="2"/>
  <c r="BV284" i="2"/>
  <c r="BU993" i="2"/>
  <c r="BW993" i="2"/>
  <c r="BV993" i="2"/>
  <c r="BU602" i="2"/>
  <c r="BV602" i="2"/>
  <c r="BW602" i="2"/>
  <c r="BO575" i="2"/>
  <c r="BP575" i="2" s="1"/>
  <c r="BS575" i="2" s="1"/>
  <c r="BT575" i="2" s="1"/>
  <c r="BZ575" i="2" s="1"/>
  <c r="BU441" i="2"/>
  <c r="BV441" i="2"/>
  <c r="BW441" i="2"/>
  <c r="BW873" i="2"/>
  <c r="BV873" i="2"/>
  <c r="BU873" i="2"/>
  <c r="BW920" i="2"/>
  <c r="BW286" i="2"/>
  <c r="BV286" i="2"/>
  <c r="BU286" i="2"/>
  <c r="BV225" i="2"/>
  <c r="BW225" i="2"/>
  <c r="BU225" i="2"/>
  <c r="BW952" i="2"/>
  <c r="BV952" i="2"/>
  <c r="BU952" i="2"/>
  <c r="BU808" i="2"/>
  <c r="BV808" i="2"/>
  <c r="BW808" i="2"/>
  <c r="BO783" i="2"/>
  <c r="BP783" i="2" s="1"/>
  <c r="BS783" i="2" s="1"/>
  <c r="BT783" i="2" s="1"/>
  <c r="BZ783" i="2" s="1"/>
  <c r="BW841" i="2"/>
  <c r="BU841" i="2"/>
  <c r="BV841" i="2"/>
  <c r="BU711" i="2"/>
  <c r="BV711" i="2"/>
  <c r="BW711" i="2"/>
  <c r="BU250" i="2"/>
  <c r="BV250" i="2"/>
  <c r="BW250" i="2"/>
  <c r="BU801" i="2"/>
  <c r="BV801" i="2"/>
  <c r="BW801" i="2"/>
  <c r="BW751" i="2"/>
  <c r="BU148" i="2"/>
  <c r="BV148" i="2"/>
  <c r="BW148" i="2"/>
  <c r="BV963" i="2"/>
  <c r="BU963" i="2"/>
  <c r="BW963" i="2"/>
  <c r="BU856" i="2"/>
  <c r="BW856" i="2"/>
  <c r="BV856" i="2"/>
  <c r="BU241" i="2"/>
  <c r="BW902" i="2"/>
  <c r="BU902" i="2"/>
  <c r="BV902" i="2"/>
  <c r="BV680" i="2"/>
  <c r="BW680" i="2"/>
  <c r="BU680" i="2"/>
  <c r="BU713" i="2"/>
  <c r="BW713" i="2"/>
  <c r="BV713" i="2"/>
  <c r="BW799" i="2"/>
  <c r="BV799" i="2"/>
  <c r="BU799" i="2"/>
  <c r="BU769" i="2"/>
  <c r="BW769" i="2"/>
  <c r="BV769" i="2"/>
  <c r="BW647" i="2"/>
  <c r="BU647" i="2"/>
  <c r="BV647" i="2"/>
  <c r="BW485" i="2"/>
  <c r="BU770" i="2"/>
  <c r="BV770" i="2"/>
  <c r="BW770" i="2"/>
  <c r="BU538" i="2"/>
  <c r="BW538" i="2"/>
  <c r="BV538" i="2"/>
  <c r="BO855" i="2"/>
  <c r="BP855" i="2" s="1"/>
  <c r="BS855" i="2" s="1"/>
  <c r="BT855" i="2" s="1"/>
  <c r="BZ855" i="2" s="1"/>
  <c r="BU542" i="2"/>
  <c r="BV542" i="2"/>
  <c r="BW542" i="2"/>
  <c r="BU928" i="2"/>
  <c r="BV928" i="2"/>
  <c r="BW928" i="2"/>
  <c r="BU811" i="2"/>
  <c r="BW811" i="2"/>
  <c r="BV811" i="2"/>
  <c r="BU712" i="2"/>
  <c r="BV712" i="2"/>
  <c r="BW712" i="2"/>
  <c r="BU774" i="2"/>
  <c r="BV774" i="2"/>
  <c r="BW774" i="2"/>
  <c r="BU217" i="2"/>
  <c r="BW217" i="2"/>
  <c r="BV217" i="2"/>
  <c r="BO68" i="2"/>
  <c r="BP68" i="2" s="1"/>
  <c r="BS68" i="2" s="1"/>
  <c r="BT68" i="2" s="1"/>
  <c r="BZ68" i="2" s="1"/>
  <c r="BW970" i="2"/>
  <c r="BU970" i="2"/>
  <c r="BV970" i="2"/>
  <c r="BV802" i="2"/>
  <c r="BU802" i="2"/>
  <c r="BW802" i="2"/>
  <c r="BO324" i="2"/>
  <c r="BP324" i="2" s="1"/>
  <c r="BS324" i="2" s="1"/>
  <c r="BT324" i="2" s="1"/>
  <c r="BZ324" i="2" s="1"/>
  <c r="BW905" i="2"/>
  <c r="BO997" i="2"/>
  <c r="BP997" i="2" s="1"/>
  <c r="BS997" i="2" s="1"/>
  <c r="BT997" i="2" s="1"/>
  <c r="BZ997" i="2" s="1"/>
  <c r="BO108" i="2"/>
  <c r="BP108" i="2" s="1"/>
  <c r="BS108" i="2" s="1"/>
  <c r="BT108" i="2" s="1"/>
  <c r="BZ108" i="2" s="1"/>
  <c r="BO925" i="2"/>
  <c r="BP925" i="2" s="1"/>
  <c r="BS925" i="2" s="1"/>
  <c r="BT925" i="2" s="1"/>
  <c r="BZ925" i="2" s="1"/>
  <c r="BO292" i="2"/>
  <c r="BP292" i="2" s="1"/>
  <c r="BS292" i="2" s="1"/>
  <c r="BT292" i="2" s="1"/>
  <c r="BZ292" i="2" s="1"/>
  <c r="BV762" i="2"/>
  <c r="BW762" i="2"/>
  <c r="BU762" i="2"/>
  <c r="BU994" i="2"/>
  <c r="BV994" i="2"/>
  <c r="BW994" i="2"/>
  <c r="BU790" i="2"/>
  <c r="BV790" i="2"/>
  <c r="BW790" i="2"/>
  <c r="BU726" i="2"/>
  <c r="BW726" i="2"/>
  <c r="BV726" i="2"/>
  <c r="BU317" i="2"/>
  <c r="BW317" i="2"/>
  <c r="BV317" i="2"/>
  <c r="BU854" i="2"/>
  <c r="BV854" i="2"/>
  <c r="BW854" i="2"/>
  <c r="BU747" i="2"/>
  <c r="BW747" i="2"/>
  <c r="BV747" i="2"/>
  <c r="BO773" i="2"/>
  <c r="BP773" i="2" s="1"/>
  <c r="BS773" i="2" s="1"/>
  <c r="BT773" i="2" s="1"/>
  <c r="BZ773" i="2" s="1"/>
  <c r="BU477" i="2"/>
  <c r="BV477" i="2"/>
  <c r="BW477" i="2"/>
  <c r="BO829" i="2"/>
  <c r="BP829" i="2" s="1"/>
  <c r="BS829" i="2" s="1"/>
  <c r="BT829" i="2" s="1"/>
  <c r="BZ829" i="2" s="1"/>
  <c r="BU84" i="2"/>
  <c r="BV84" i="2"/>
  <c r="BW84" i="2"/>
  <c r="BX184" i="2"/>
  <c r="BY184" i="2" s="1"/>
  <c r="BO941" i="2"/>
  <c r="BP941" i="2" s="1"/>
  <c r="BS941" i="2" s="1"/>
  <c r="BT941" i="2" s="1"/>
  <c r="BZ941" i="2" s="1"/>
  <c r="BO404" i="2"/>
  <c r="BP404" i="2" s="1"/>
  <c r="BS404" i="2" s="1"/>
  <c r="BT404" i="2" s="1"/>
  <c r="BZ404" i="2" s="1"/>
  <c r="BU140" i="2"/>
  <c r="BW140" i="2"/>
  <c r="BV140" i="2"/>
  <c r="BO727" i="2"/>
  <c r="BP727" i="2" s="1"/>
  <c r="BV201" i="2"/>
  <c r="BW201" i="2"/>
  <c r="BU201" i="2"/>
  <c r="BU719" i="2"/>
  <c r="BV719" i="2"/>
  <c r="BW719" i="2"/>
  <c r="BO821" i="2"/>
  <c r="BP821" i="2" s="1"/>
  <c r="BO244" i="2"/>
  <c r="BP244" i="2" s="1"/>
  <c r="BS244" i="2" s="1"/>
  <c r="BT244" i="2" s="1"/>
  <c r="BZ244" i="2" s="1"/>
  <c r="BV817" i="2"/>
  <c r="BU817" i="2"/>
  <c r="BW817" i="2"/>
  <c r="BO300" i="2"/>
  <c r="BP300" i="2" s="1"/>
  <c r="BS300" i="2" s="1"/>
  <c r="BT300" i="2" s="1"/>
  <c r="BZ300" i="2" s="1"/>
  <c r="BV346" i="2"/>
  <c r="BO725" i="2"/>
  <c r="BP725" i="2" s="1"/>
  <c r="BS725" i="2" s="1"/>
  <c r="BT725" i="2" s="1"/>
  <c r="BZ725" i="2" s="1"/>
  <c r="BO220" i="2"/>
  <c r="BP220" i="2" s="1"/>
  <c r="BS220" i="2" s="1"/>
  <c r="BT220" i="2" s="1"/>
  <c r="BZ220" i="2" s="1"/>
  <c r="BO36" i="2"/>
  <c r="BP36" i="2" s="1"/>
  <c r="BS36" i="2" s="1"/>
  <c r="BT36" i="2" s="1"/>
  <c r="BZ36" i="2" s="1"/>
  <c r="BO679" i="2"/>
  <c r="BP679" i="2" s="1"/>
  <c r="BS679" i="2" s="1"/>
  <c r="BT679" i="2" s="1"/>
  <c r="BZ679" i="2" s="1"/>
  <c r="BO845" i="2"/>
  <c r="BP845" i="2" s="1"/>
  <c r="BS845" i="2" s="1"/>
  <c r="BT845" i="2" s="1"/>
  <c r="BZ845" i="2" s="1"/>
  <c r="BU157" i="2"/>
  <c r="BW157" i="2"/>
  <c r="BV157" i="2"/>
  <c r="BW734" i="2"/>
  <c r="BU734" i="2"/>
  <c r="BV734" i="2"/>
  <c r="BO965" i="2"/>
  <c r="BP965" i="2" s="1"/>
  <c r="BS965" i="2" s="1"/>
  <c r="BT965" i="2" s="1"/>
  <c r="BZ965" i="2" s="1"/>
  <c r="BU865" i="2"/>
  <c r="BW865" i="2"/>
  <c r="BV865" i="2"/>
  <c r="BV489" i="2"/>
  <c r="BU489" i="2"/>
  <c r="BW489" i="2"/>
  <c r="BU922" i="2"/>
  <c r="BV922" i="2"/>
  <c r="BW922" i="2"/>
  <c r="BS28" i="2"/>
  <c r="BT28" i="2" s="1"/>
  <c r="BU28" i="2" s="1"/>
  <c r="BX472" i="2"/>
  <c r="BY472" i="2" s="1"/>
  <c r="BO124" i="2"/>
  <c r="BP124" i="2" s="1"/>
  <c r="BS124" i="2" s="1"/>
  <c r="BT124" i="2" s="1"/>
  <c r="BZ124" i="2" s="1"/>
  <c r="BO927" i="2"/>
  <c r="BP927" i="2" s="1"/>
  <c r="BS927" i="2" s="1"/>
  <c r="BT927" i="2" s="1"/>
  <c r="BZ927" i="2" s="1"/>
  <c r="BO180" i="2"/>
  <c r="BP180" i="2" s="1"/>
  <c r="BS180" i="2" s="1"/>
  <c r="BT180" i="2" s="1"/>
  <c r="BZ180" i="2" s="1"/>
  <c r="BO741" i="2"/>
  <c r="BP741" i="2" s="1"/>
  <c r="BS741" i="2" s="1"/>
  <c r="BT741" i="2" s="1"/>
  <c r="BZ741" i="2" s="1"/>
  <c r="BO861" i="2"/>
  <c r="BP861" i="2" s="1"/>
  <c r="BS861" i="2" s="1"/>
  <c r="BT861" i="2" s="1"/>
  <c r="BZ861" i="2" s="1"/>
  <c r="BO541" i="2"/>
  <c r="BP541" i="2" s="1"/>
  <c r="BS541" i="2" s="1"/>
  <c r="BT541" i="2" s="1"/>
  <c r="BZ541" i="2" s="1"/>
  <c r="BO228" i="2"/>
  <c r="BP228" i="2" s="1"/>
  <c r="BS228" i="2" s="1"/>
  <c r="BT228" i="2" s="1"/>
  <c r="BZ228" i="2" s="1"/>
  <c r="BO981" i="2"/>
  <c r="BP981" i="2" s="1"/>
  <c r="BS981" i="2" s="1"/>
  <c r="BT981" i="2" s="1"/>
  <c r="BZ981" i="2" s="1"/>
  <c r="BU156" i="2"/>
  <c r="BW156" i="2"/>
  <c r="BV156" i="2"/>
  <c r="BO766" i="2"/>
  <c r="BP766" i="2" s="1"/>
  <c r="BS766" i="2" s="1"/>
  <c r="BT766" i="2" s="1"/>
  <c r="BZ766" i="2" s="1"/>
  <c r="BO615" i="2"/>
  <c r="BP615" i="2" s="1"/>
  <c r="BS615" i="2" s="1"/>
  <c r="BT615" i="2" s="1"/>
  <c r="BZ615" i="2" s="1"/>
  <c r="BO959" i="2"/>
  <c r="BP959" i="2" s="1"/>
  <c r="BS959" i="2" s="1"/>
  <c r="BT959" i="2" s="1"/>
  <c r="BZ959" i="2" s="1"/>
  <c r="BU76" i="2"/>
  <c r="BV76" i="2"/>
  <c r="BW76" i="2"/>
  <c r="BU322" i="2"/>
  <c r="BV322" i="2"/>
  <c r="BW322" i="2"/>
  <c r="BO407" i="2"/>
  <c r="BP407" i="2" s="1"/>
  <c r="BS407" i="2" s="1"/>
  <c r="BT407" i="2" s="1"/>
  <c r="BZ407" i="2" s="1"/>
  <c r="BU460" i="2"/>
  <c r="BW460" i="2"/>
  <c r="BV460" i="2"/>
  <c r="BV574" i="2"/>
  <c r="BW574" i="2"/>
  <c r="BU574" i="2"/>
  <c r="BU655" i="2"/>
  <c r="BW655" i="2"/>
  <c r="BV655" i="2"/>
  <c r="BU642" i="2"/>
  <c r="BW642" i="2"/>
  <c r="BV642" i="2"/>
  <c r="BU398" i="2"/>
  <c r="BW398" i="2"/>
  <c r="BV398" i="2"/>
  <c r="BU247" i="2"/>
  <c r="BV247" i="2"/>
  <c r="BW247" i="2"/>
  <c r="BO581" i="2"/>
  <c r="BP581" i="2" s="1"/>
  <c r="BO116" i="2"/>
  <c r="BP116" i="2" s="1"/>
  <c r="BS116" i="2" s="1"/>
  <c r="BT116" i="2" s="1"/>
  <c r="BZ116" i="2" s="1"/>
  <c r="BU318" i="2"/>
  <c r="BW318" i="2"/>
  <c r="BV318" i="2"/>
  <c r="BO639" i="2"/>
  <c r="BP639" i="2" s="1"/>
  <c r="BS639" i="2" s="1"/>
  <c r="BT639" i="2" s="1"/>
  <c r="BZ639" i="2" s="1"/>
  <c r="BO933" i="2"/>
  <c r="BP933" i="2" s="1"/>
  <c r="BS933" i="2" s="1"/>
  <c r="BT933" i="2" s="1"/>
  <c r="BZ933" i="2" s="1"/>
  <c r="BW253" i="2"/>
  <c r="BO164" i="2"/>
  <c r="BP164" i="2" s="1"/>
  <c r="BS164" i="2" s="1"/>
  <c r="BT164" i="2" s="1"/>
  <c r="BZ164" i="2" s="1"/>
  <c r="BW623" i="2"/>
  <c r="BU623" i="2"/>
  <c r="BV623" i="2"/>
  <c r="BU974" i="2"/>
  <c r="BW974" i="2"/>
  <c r="BV974" i="2"/>
  <c r="BO967" i="2"/>
  <c r="BP967" i="2" s="1"/>
  <c r="BS967" i="2" s="1"/>
  <c r="BT967" i="2" s="1"/>
  <c r="BZ967" i="2" s="1"/>
  <c r="BW306" i="2"/>
  <c r="BU306" i="2"/>
  <c r="BV306" i="2"/>
  <c r="BO973" i="2"/>
  <c r="BP973" i="2" s="1"/>
  <c r="BS973" i="2" s="1"/>
  <c r="BT973" i="2" s="1"/>
  <c r="BZ973" i="2" s="1"/>
  <c r="BO781" i="2"/>
  <c r="BP781" i="2" s="1"/>
  <c r="BS781" i="2" s="1"/>
  <c r="BT781" i="2" s="1"/>
  <c r="BZ781" i="2" s="1"/>
  <c r="BW795" i="2"/>
  <c r="BV795" i="2"/>
  <c r="BU795" i="2"/>
  <c r="BV851" i="2"/>
  <c r="BO709" i="2"/>
  <c r="BP709" i="2" s="1"/>
  <c r="BS709" i="2" s="1"/>
  <c r="BT709" i="2" s="1"/>
  <c r="BZ709" i="2" s="1"/>
  <c r="BU793" i="2"/>
  <c r="BW793" i="2"/>
  <c r="BV793" i="2"/>
  <c r="BO405" i="2"/>
  <c r="BP405" i="2" s="1"/>
  <c r="BS405" i="2" s="1"/>
  <c r="BT405" i="2" s="1"/>
  <c r="BZ405" i="2" s="1"/>
  <c r="BV937" i="2"/>
  <c r="BU937" i="2"/>
  <c r="BW937" i="2"/>
  <c r="BV177" i="2"/>
  <c r="BW177" i="2"/>
  <c r="BU377" i="2"/>
  <c r="BV377" i="2"/>
  <c r="BW377" i="2"/>
  <c r="BU826" i="2"/>
  <c r="BV826" i="2"/>
  <c r="BW826" i="2"/>
  <c r="BQ25" i="2"/>
  <c r="BS25" i="2" s="1"/>
  <c r="BT25" i="2" s="1"/>
  <c r="BZ25" i="2" s="1"/>
  <c r="BX296" i="2"/>
  <c r="BY296" i="2" s="1"/>
  <c r="BO949" i="2"/>
  <c r="BP949" i="2" s="1"/>
  <c r="BS949" i="2" s="1"/>
  <c r="BT949" i="2" s="1"/>
  <c r="BZ949" i="2" s="1"/>
  <c r="BO372" i="2"/>
  <c r="BP372" i="2" s="1"/>
  <c r="BS372" i="2" s="1"/>
  <c r="BT372" i="2" s="1"/>
  <c r="BZ372" i="2" s="1"/>
  <c r="BO100" i="2"/>
  <c r="BP100" i="2" s="1"/>
  <c r="BS100" i="2" s="1"/>
  <c r="BT100" i="2" s="1"/>
  <c r="BZ100" i="2" s="1"/>
  <c r="BO917" i="2"/>
  <c r="BP917" i="2" s="1"/>
  <c r="BS917" i="2" s="1"/>
  <c r="BT917" i="2" s="1"/>
  <c r="BZ917" i="2" s="1"/>
  <c r="BO517" i="2"/>
  <c r="BP517" i="2" s="1"/>
  <c r="BS517" i="2" s="1"/>
  <c r="BT517" i="2" s="1"/>
  <c r="BZ517" i="2" s="1"/>
  <c r="BO453" i="2"/>
  <c r="BP453" i="2" s="1"/>
  <c r="BS453" i="2" s="1"/>
  <c r="BT453" i="2" s="1"/>
  <c r="BZ453" i="2" s="1"/>
  <c r="BO957" i="2"/>
  <c r="BP957" i="2" s="1"/>
  <c r="BS957" i="2" s="1"/>
  <c r="BT957" i="2" s="1"/>
  <c r="BZ957" i="2" s="1"/>
  <c r="BU914" i="2"/>
  <c r="BW914" i="2"/>
  <c r="BV914" i="2"/>
  <c r="BO332" i="2"/>
  <c r="BP332" i="2" s="1"/>
  <c r="BS332" i="2" s="1"/>
  <c r="BT332" i="2" s="1"/>
  <c r="BZ332" i="2" s="1"/>
  <c r="BU921" i="2"/>
  <c r="BV921" i="2"/>
  <c r="BW921" i="2"/>
  <c r="BW705" i="2"/>
  <c r="BU705" i="2"/>
  <c r="BV705" i="2"/>
  <c r="BO935" i="2"/>
  <c r="BP935" i="2" s="1"/>
  <c r="BU645" i="2"/>
  <c r="BW645" i="2"/>
  <c r="BW302" i="2"/>
  <c r="BU302" i="2"/>
  <c r="BV302" i="2"/>
  <c r="BU501" i="2"/>
  <c r="BW501" i="2"/>
  <c r="BV501" i="2"/>
  <c r="BW681" i="2"/>
  <c r="BU681" i="2"/>
  <c r="BV681" i="2"/>
  <c r="BO991" i="2"/>
  <c r="BP991" i="2" s="1"/>
  <c r="BS991" i="2" s="1"/>
  <c r="BT991" i="2" s="1"/>
  <c r="BZ991" i="2" s="1"/>
  <c r="BO570" i="2"/>
  <c r="BP570" i="2" s="1"/>
  <c r="BS570" i="2" s="1"/>
  <c r="BT570" i="2" s="1"/>
  <c r="BZ570" i="2" s="1"/>
  <c r="BO573" i="2"/>
  <c r="BP573" i="2" s="1"/>
  <c r="BS573" i="2" s="1"/>
  <c r="BT573" i="2" s="1"/>
  <c r="BZ573" i="2" s="1"/>
  <c r="BO308" i="2"/>
  <c r="BP308" i="2" s="1"/>
  <c r="BS308" i="2" s="1"/>
  <c r="BT308" i="2" s="1"/>
  <c r="BZ308" i="2" s="1"/>
  <c r="BU897" i="2"/>
  <c r="BV897" i="2"/>
  <c r="BW897" i="2"/>
  <c r="BO797" i="2"/>
  <c r="BP797" i="2" s="1"/>
  <c r="BS797" i="2" s="1"/>
  <c r="BT797" i="2" s="1"/>
  <c r="BZ797" i="2" s="1"/>
  <c r="BO44" i="2"/>
  <c r="BP44" i="2" s="1"/>
  <c r="BS44" i="2" s="1"/>
  <c r="BT44" i="2" s="1"/>
  <c r="BZ44" i="2" s="1"/>
  <c r="BO551" i="2"/>
  <c r="BP551" i="2" s="1"/>
  <c r="BS551" i="2" s="1"/>
  <c r="BT551" i="2" s="1"/>
  <c r="BZ551" i="2" s="1"/>
  <c r="BO663" i="2"/>
  <c r="BP663" i="2" s="1"/>
  <c r="BS663" i="2" s="1"/>
  <c r="BT663" i="2" s="1"/>
  <c r="BZ663" i="2" s="1"/>
  <c r="BU313" i="2"/>
  <c r="BW313" i="2"/>
  <c r="BV313" i="2"/>
  <c r="BU830" i="2"/>
  <c r="BV830" i="2"/>
  <c r="BW830" i="2"/>
  <c r="BU809" i="2"/>
  <c r="BV809" i="2"/>
  <c r="BW809" i="2"/>
  <c r="BO765" i="2"/>
  <c r="BP765" i="2" s="1"/>
  <c r="BS765" i="2" s="1"/>
  <c r="BT765" i="2" s="1"/>
  <c r="BZ765" i="2" s="1"/>
  <c r="BU942" i="2"/>
  <c r="BW942" i="2"/>
  <c r="BV942" i="2"/>
  <c r="BU603" i="2"/>
  <c r="BW603" i="2"/>
  <c r="BW706" i="2"/>
  <c r="BU706" i="2"/>
  <c r="BV706" i="2"/>
  <c r="BU894" i="2"/>
  <c r="BW894" i="2"/>
  <c r="BV894" i="2"/>
  <c r="BU789" i="2"/>
  <c r="BO871" i="2"/>
  <c r="BP871" i="2" s="1"/>
  <c r="BS871" i="2" s="1"/>
  <c r="BT871" i="2" s="1"/>
  <c r="BZ871" i="2" s="1"/>
  <c r="BO877" i="2"/>
  <c r="BP877" i="2" s="1"/>
  <c r="BS877" i="2" s="1"/>
  <c r="BT877" i="2" s="1"/>
  <c r="BZ877" i="2" s="1"/>
  <c r="BO260" i="2"/>
  <c r="BP260" i="2" s="1"/>
  <c r="BS260" i="2" s="1"/>
  <c r="BT260" i="2" s="1"/>
  <c r="BZ260" i="2" s="1"/>
  <c r="BO325" i="2"/>
  <c r="BP325" i="2" s="1"/>
  <c r="BS325" i="2" s="1"/>
  <c r="BT325" i="2" s="1"/>
  <c r="BZ325" i="2" s="1"/>
  <c r="BU236" i="2"/>
  <c r="BV236" i="2"/>
  <c r="BW236" i="2"/>
  <c r="BO989" i="2"/>
  <c r="BP989" i="2" s="1"/>
  <c r="BS989" i="2" s="1"/>
  <c r="BT989" i="2" s="1"/>
  <c r="BZ989" i="2" s="1"/>
  <c r="BS853" i="2"/>
  <c r="BT853" i="2" s="1"/>
  <c r="BZ853" i="2" s="1"/>
  <c r="BO823" i="2"/>
  <c r="BP823" i="2" s="1"/>
  <c r="BS823" i="2" s="1"/>
  <c r="BT823" i="2" s="1"/>
  <c r="BZ823" i="2" s="1"/>
  <c r="BO567" i="2"/>
  <c r="BP567" i="2" s="1"/>
  <c r="BS567" i="2" s="1"/>
  <c r="BT567" i="2" s="1"/>
  <c r="BZ567" i="2" s="1"/>
  <c r="BO909" i="2"/>
  <c r="BP909" i="2" s="1"/>
  <c r="BS909" i="2" s="1"/>
  <c r="BT909" i="2" s="1"/>
  <c r="BZ909" i="2" s="1"/>
  <c r="BO717" i="2"/>
  <c r="BP717" i="2" s="1"/>
  <c r="BS717" i="2" s="1"/>
  <c r="BT717" i="2" s="1"/>
  <c r="BZ717" i="2" s="1"/>
  <c r="BU513" i="2"/>
  <c r="BV513" i="2"/>
  <c r="BW513" i="2"/>
  <c r="BO196" i="2"/>
  <c r="BP196" i="2" s="1"/>
  <c r="BS196" i="2" s="1"/>
  <c r="BT196" i="2" s="1"/>
  <c r="BZ196" i="2" s="1"/>
  <c r="BO311" i="2"/>
  <c r="BP311" i="2" s="1"/>
  <c r="BS311" i="2" s="1"/>
  <c r="BT311" i="2" s="1"/>
  <c r="BZ311" i="2" s="1"/>
  <c r="BO885" i="2"/>
  <c r="BP885" i="2" s="1"/>
  <c r="BS885" i="2" s="1"/>
  <c r="BT885" i="2" s="1"/>
  <c r="BZ885" i="2" s="1"/>
  <c r="BO389" i="2"/>
  <c r="BP389" i="2" s="1"/>
  <c r="BS389" i="2" s="1"/>
  <c r="BT389" i="2" s="1"/>
  <c r="BZ389" i="2" s="1"/>
  <c r="BO60" i="2"/>
  <c r="BP60" i="2" s="1"/>
  <c r="BS60" i="2" s="1"/>
  <c r="BT60" i="2" s="1"/>
  <c r="BZ60" i="2" s="1"/>
  <c r="BO805" i="2"/>
  <c r="BP805" i="2" s="1"/>
  <c r="BS805" i="2" s="1"/>
  <c r="BT805" i="2" s="1"/>
  <c r="BZ805" i="2" s="1"/>
  <c r="BO172" i="2"/>
  <c r="BP172" i="2" s="1"/>
  <c r="BS172" i="2" s="1"/>
  <c r="BT172" i="2" s="1"/>
  <c r="BZ172" i="2" s="1"/>
  <c r="BO687" i="2"/>
  <c r="BP687" i="2" s="1"/>
  <c r="BS687" i="2" s="1"/>
  <c r="BT687" i="2" s="1"/>
  <c r="BZ687" i="2" s="1"/>
  <c r="BO733" i="2"/>
  <c r="BP733" i="2" s="1"/>
  <c r="BS733" i="2" s="1"/>
  <c r="BT733" i="2" s="1"/>
  <c r="BZ733" i="2" s="1"/>
  <c r="BU665" i="2"/>
  <c r="BV665" i="2"/>
  <c r="BW665" i="2"/>
  <c r="BU585" i="2"/>
  <c r="BV585" i="2"/>
  <c r="BW585" i="2"/>
  <c r="BO893" i="2"/>
  <c r="BP893" i="2" s="1"/>
  <c r="BS893" i="2" s="1"/>
  <c r="BT893" i="2" s="1"/>
  <c r="BZ893" i="2" s="1"/>
  <c r="BU447" i="2"/>
  <c r="BU367" i="2"/>
  <c r="BV367" i="2"/>
  <c r="BW367" i="2"/>
  <c r="BU343" i="2"/>
  <c r="BV343" i="2"/>
  <c r="BW343" i="2"/>
  <c r="BU263" i="2"/>
  <c r="BV263" i="2"/>
  <c r="BW263" i="2"/>
  <c r="BU604" i="2"/>
  <c r="BW604" i="2"/>
  <c r="BV604" i="2"/>
  <c r="BU628" i="2"/>
  <c r="BW628" i="2"/>
  <c r="BV628" i="2"/>
  <c r="BU606" i="2"/>
  <c r="BV606" i="2"/>
  <c r="BW606" i="2"/>
  <c r="BU207" i="2"/>
  <c r="BV207" i="2"/>
  <c r="BW207" i="2"/>
  <c r="BU183" i="2"/>
  <c r="BV183" i="2"/>
  <c r="BW183" i="2"/>
  <c r="BW95" i="2"/>
  <c r="BU271" i="2"/>
  <c r="BV271" i="2"/>
  <c r="BW271" i="2"/>
  <c r="BU199" i="2"/>
  <c r="BV199" i="2"/>
  <c r="BW199" i="2"/>
  <c r="BU511" i="2"/>
  <c r="BV511" i="2"/>
  <c r="BW511" i="2"/>
  <c r="BU652" i="2"/>
  <c r="BW652" i="2"/>
  <c r="BV652" i="2"/>
  <c r="BV287" i="2"/>
  <c r="BU287" i="2"/>
  <c r="BW287" i="2"/>
  <c r="BU860" i="2"/>
  <c r="BW860" i="2"/>
  <c r="BV860" i="2"/>
  <c r="BU996" i="2"/>
  <c r="BW996" i="2"/>
  <c r="BV996" i="2"/>
  <c r="BU484" i="2"/>
  <c r="BW484" i="2"/>
  <c r="BV484" i="2"/>
  <c r="BU268" i="2"/>
  <c r="BV268" i="2"/>
  <c r="BW268" i="2"/>
  <c r="BU335" i="2"/>
  <c r="BV335" i="2"/>
  <c r="BW335" i="2"/>
  <c r="BU828" i="2"/>
  <c r="BW828" i="2"/>
  <c r="BV828" i="2"/>
  <c r="BU396" i="2"/>
  <c r="BV396" i="2"/>
  <c r="BW396" i="2"/>
  <c r="BU239" i="2"/>
  <c r="BV239" i="2"/>
  <c r="BW239" i="2"/>
  <c r="BV132" i="2"/>
  <c r="BU756" i="2"/>
  <c r="BW756" i="2"/>
  <c r="BV756" i="2"/>
  <c r="BU71" i="2"/>
  <c r="BU948" i="2"/>
  <c r="BW948" i="2"/>
  <c r="BV948" i="2"/>
  <c r="BU684" i="2"/>
  <c r="BW684" i="2"/>
  <c r="BV684" i="2"/>
  <c r="BU383" i="2"/>
  <c r="BV383" i="2"/>
  <c r="BW383" i="2"/>
  <c r="BU55" i="2"/>
  <c r="BV55" i="2"/>
  <c r="BW55" i="2"/>
  <c r="BU940" i="2"/>
  <c r="BW940" i="2"/>
  <c r="BV940" i="2"/>
  <c r="BU660" i="2"/>
  <c r="BW660" i="2"/>
  <c r="BV660" i="2"/>
  <c r="BU548" i="2"/>
  <c r="BV548" i="2"/>
  <c r="BW548" i="2"/>
  <c r="BU844" i="2"/>
  <c r="BW844" i="2"/>
  <c r="BV844" i="2"/>
  <c r="BU796" i="2"/>
  <c r="BW796" i="2"/>
  <c r="BV796" i="2"/>
  <c r="BU316" i="2"/>
  <c r="BV316" i="2"/>
  <c r="BW316" i="2"/>
  <c r="BU980" i="2"/>
  <c r="BW980" i="2"/>
  <c r="BV980" i="2"/>
  <c r="BU708" i="2"/>
  <c r="BU188" i="2"/>
  <c r="BW188" i="2"/>
  <c r="BV188" i="2"/>
  <c r="BU764" i="2"/>
  <c r="BW764" i="2"/>
  <c r="BV764" i="2"/>
  <c r="BU487" i="2"/>
  <c r="BV487" i="2"/>
  <c r="BW487" i="2"/>
  <c r="BU167" i="2"/>
  <c r="BV167" i="2"/>
  <c r="BW167" i="2"/>
  <c r="BU956" i="2"/>
  <c r="BW956" i="2"/>
  <c r="BV956" i="2"/>
  <c r="BU692" i="2"/>
  <c r="BW692" i="2"/>
  <c r="BV692" i="2"/>
  <c r="BU303" i="2"/>
  <c r="BV303" i="2"/>
  <c r="BW303" i="2"/>
  <c r="BU876" i="2"/>
  <c r="BW876" i="2"/>
  <c r="BV876" i="2"/>
  <c r="BV500" i="2"/>
  <c r="BU295" i="2"/>
  <c r="BV295" i="2"/>
  <c r="BW295" i="2"/>
  <c r="BU868" i="2"/>
  <c r="BW868" i="2"/>
  <c r="BV868" i="2"/>
  <c r="BU596" i="2"/>
  <c r="BU924" i="2"/>
  <c r="BW924" i="2"/>
  <c r="BV924" i="2"/>
  <c r="BU780" i="2"/>
  <c r="BV780" i="2"/>
  <c r="BS26" i="2"/>
  <c r="BT26" i="2" s="1"/>
  <c r="BU732" i="2"/>
  <c r="BW732" i="2"/>
  <c r="BV732" i="2"/>
  <c r="BU908" i="2"/>
  <c r="BW908" i="2"/>
  <c r="BV908" i="2"/>
  <c r="BU612" i="2"/>
  <c r="BW612" i="2"/>
  <c r="BV612" i="2"/>
  <c r="BU495" i="2"/>
  <c r="BV495" i="2"/>
  <c r="BW495" i="2"/>
  <c r="BU175" i="2"/>
  <c r="BV175" i="2"/>
  <c r="BW175" i="2"/>
  <c r="BW676" i="2"/>
  <c r="BV676" i="2"/>
  <c r="BU79" i="2"/>
  <c r="BV79" i="2"/>
  <c r="BW79" i="2"/>
  <c r="BU884" i="2"/>
  <c r="BW884" i="2"/>
  <c r="BV884" i="2"/>
  <c r="BU532" i="2"/>
  <c r="BV532" i="2"/>
  <c r="BW532" i="2"/>
  <c r="BU231" i="2"/>
  <c r="BV231" i="2"/>
  <c r="BW231" i="2"/>
  <c r="BU380" i="2"/>
  <c r="BW380" i="2"/>
  <c r="BV380" i="2"/>
  <c r="BU812" i="2"/>
  <c r="BW812" i="2"/>
  <c r="BV812" i="2"/>
  <c r="BU356" i="2"/>
  <c r="BW356" i="2"/>
  <c r="BV356" i="2"/>
  <c r="BU524" i="2"/>
  <c r="BV524" i="2"/>
  <c r="BW524" i="2"/>
  <c r="BU804" i="2"/>
  <c r="BW804" i="2"/>
  <c r="BV804" i="2"/>
  <c r="BV127" i="2"/>
  <c r="BU127" i="2"/>
  <c r="BW127" i="2"/>
  <c r="BU892" i="2"/>
  <c r="BW892" i="2"/>
  <c r="BV892" i="2"/>
  <c r="BU852" i="2"/>
  <c r="BW852" i="2"/>
  <c r="BV852" i="2"/>
  <c r="BU103" i="2"/>
  <c r="BV103" i="2"/>
  <c r="BW103" i="2"/>
  <c r="BU988" i="2"/>
  <c r="BW988" i="2"/>
  <c r="BV988" i="2"/>
  <c r="BU932" i="2"/>
  <c r="BW932" i="2"/>
  <c r="BV932" i="2"/>
  <c r="BV788" i="2"/>
  <c r="BU87" i="2"/>
  <c r="BV87" i="2"/>
  <c r="BW87" i="2"/>
  <c r="BU820" i="2"/>
  <c r="BW820" i="2"/>
  <c r="BV820" i="2"/>
  <c r="BU420" i="2"/>
  <c r="BW420" i="2"/>
  <c r="BV420" i="2"/>
  <c r="BU479" i="2"/>
  <c r="BV479" i="2"/>
  <c r="BW479" i="2"/>
  <c r="BU52" i="2"/>
  <c r="BV52" i="2"/>
  <c r="BW52" i="2"/>
  <c r="BU748" i="2"/>
  <c r="BW748" i="2"/>
  <c r="BV748" i="2"/>
  <c r="BU143" i="2"/>
  <c r="BV143" i="2"/>
  <c r="BW143" i="2"/>
  <c r="BU972" i="2"/>
  <c r="BW972" i="2"/>
  <c r="BV972" i="2"/>
  <c r="BU740" i="2"/>
  <c r="BW740" i="2"/>
  <c r="BV740" i="2"/>
  <c r="C41" i="10"/>
  <c r="AO21" i="2"/>
  <c r="BN21" i="2" s="1"/>
  <c r="BO21" i="2" s="1"/>
  <c r="AO22" i="2"/>
  <c r="BN22" i="2" s="1"/>
  <c r="BO22" i="2" s="1"/>
  <c r="BP22" i="2" s="1"/>
  <c r="BS22" i="2" s="1"/>
  <c r="BQ20" i="2"/>
  <c r="BQ21" i="2"/>
  <c r="AO19" i="2"/>
  <c r="BN19" i="2" s="1"/>
  <c r="BO19" i="2" s="1"/>
  <c r="I39" i="10"/>
  <c r="K39" i="10" s="1"/>
  <c r="I40" i="10"/>
  <c r="K40" i="10" s="1"/>
  <c r="F27" i="10"/>
  <c r="I27" i="10" s="1"/>
  <c r="K27" i="10" s="1"/>
  <c r="AG6" i="2"/>
  <c r="F29" i="10" s="1"/>
  <c r="F28" i="10"/>
  <c r="C27" i="10"/>
  <c r="I41" i="10"/>
  <c r="K41" i="10" s="1"/>
  <c r="BQ17" i="2"/>
  <c r="BQ16" i="2"/>
  <c r="BQ15" i="2"/>
  <c r="BQ14" i="2"/>
  <c r="BQ9" i="2"/>
  <c r="BQ11" i="2"/>
  <c r="BQ18" i="2"/>
  <c r="C19" i="10"/>
  <c r="BO20" i="2"/>
  <c r="BQ7" i="2"/>
  <c r="BQ8" i="2"/>
  <c r="BQ13" i="2"/>
  <c r="BQ10" i="2"/>
  <c r="BQ12" i="2"/>
  <c r="AO12" i="2"/>
  <c r="BN12" i="2" s="1"/>
  <c r="BO12" i="2" s="1"/>
  <c r="AO13" i="2"/>
  <c r="BN13" i="2" s="1"/>
  <c r="BO13" i="2" s="1"/>
  <c r="AO10" i="2"/>
  <c r="BN10" i="2" s="1"/>
  <c r="BO10" i="2" s="1"/>
  <c r="BR1" i="2"/>
  <c r="BS1" i="2" s="1"/>
  <c r="BT1" i="2" s="1"/>
  <c r="BU1" i="2" s="1"/>
  <c r="BV1" i="2" s="1"/>
  <c r="BW1" i="2" s="1"/>
  <c r="BX1" i="2" s="1"/>
  <c r="BY1" i="2" s="1"/>
  <c r="BZ1" i="2" s="1"/>
  <c r="AO7" i="2"/>
  <c r="BN7" i="2" s="1"/>
  <c r="BO7" i="2" s="1"/>
  <c r="AO16" i="2"/>
  <c r="BN16" i="2" s="1"/>
  <c r="BO16" i="2" s="1"/>
  <c r="AO11" i="2"/>
  <c r="BN11" i="2" s="1"/>
  <c r="BO11" i="2" s="1"/>
  <c r="AO15" i="2"/>
  <c r="BN15" i="2" s="1"/>
  <c r="BO15" i="2" s="1"/>
  <c r="AO8" i="2"/>
  <c r="BN8" i="2" s="1"/>
  <c r="BO8" i="2" s="1"/>
  <c r="AO14" i="2"/>
  <c r="BN14" i="2" s="1"/>
  <c r="BO14" i="2" s="1"/>
  <c r="AO9" i="2"/>
  <c r="BN9" i="2" s="1"/>
  <c r="BO9" i="2" s="1"/>
  <c r="AO17" i="2"/>
  <c r="BN17" i="2" s="1"/>
  <c r="BO17" i="2" s="1"/>
  <c r="AO18" i="2"/>
  <c r="BN18" i="2" s="1"/>
  <c r="BO18" i="2" s="1"/>
  <c r="BW780" i="2" l="1"/>
  <c r="BV645" i="2"/>
  <c r="BW376" i="2"/>
  <c r="BW474" i="2"/>
  <c r="BW926" i="2"/>
  <c r="BW99" i="2"/>
  <c r="BU718" i="2"/>
  <c r="BU674" i="2"/>
  <c r="BW427" i="2"/>
  <c r="BV474" i="2"/>
  <c r="BV926" i="2"/>
  <c r="BW674" i="2"/>
  <c r="BU427" i="2"/>
  <c r="BX450" i="2"/>
  <c r="BY450" i="2" s="1"/>
  <c r="BW241" i="2"/>
  <c r="BU376" i="2"/>
  <c r="BU278" i="2"/>
  <c r="BV241" i="2"/>
  <c r="BV138" i="2"/>
  <c r="BU530" i="2"/>
  <c r="BW118" i="2"/>
  <c r="BU910" i="2"/>
  <c r="BU649" i="2"/>
  <c r="BX593" i="2"/>
  <c r="BY593" i="2" s="1"/>
  <c r="BX224" i="2"/>
  <c r="BY224" i="2" s="1"/>
  <c r="BX872" i="2"/>
  <c r="BY872" i="2" s="1"/>
  <c r="BV936" i="2"/>
  <c r="BV99" i="2"/>
  <c r="BV718" i="2"/>
  <c r="BV530" i="2"/>
  <c r="BU118" i="2"/>
  <c r="BV427" i="2"/>
  <c r="BX427" i="2" s="1"/>
  <c r="BY427" i="2" s="1"/>
  <c r="BZ649" i="2"/>
  <c r="BX601" i="2"/>
  <c r="BY601" i="2" s="1"/>
  <c r="BZ816" i="2"/>
  <c r="BX64" i="2"/>
  <c r="BY64" i="2" s="1"/>
  <c r="BV816" i="2"/>
  <c r="BV603" i="2"/>
  <c r="BV920" i="2"/>
  <c r="BW816" i="2"/>
  <c r="BX816" i="2" s="1"/>
  <c r="BY816" i="2" s="1"/>
  <c r="BU920" i="2"/>
  <c r="BX920" i="2" s="1"/>
  <c r="BY920" i="2" s="1"/>
  <c r="BV369" i="2"/>
  <c r="BW408" i="2"/>
  <c r="BW936" i="2"/>
  <c r="BX328" i="2"/>
  <c r="BY328" i="2" s="1"/>
  <c r="BZ392" i="2"/>
  <c r="BU392" i="2"/>
  <c r="BX392" i="2" s="1"/>
  <c r="BY392" i="2" s="1"/>
  <c r="BV504" i="2"/>
  <c r="BX504" i="2" s="1"/>
  <c r="BY504" i="2" s="1"/>
  <c r="BU177" i="2"/>
  <c r="BU859" i="2"/>
  <c r="BW977" i="2"/>
  <c r="BW204" i="2"/>
  <c r="BU504" i="2"/>
  <c r="BW298" i="2"/>
  <c r="BV204" i="2"/>
  <c r="BW504" i="2"/>
  <c r="BX48" i="2"/>
  <c r="BY48" i="2" s="1"/>
  <c r="BZ731" i="2"/>
  <c r="BV731" i="2"/>
  <c r="BW111" i="2"/>
  <c r="BW761" i="2"/>
  <c r="BW916" i="2"/>
  <c r="BV724" i="2"/>
  <c r="BW772" i="2"/>
  <c r="BU111" i="2"/>
  <c r="BX111" i="2" s="1"/>
  <c r="BY111" i="2" s="1"/>
  <c r="BW753" i="2"/>
  <c r="BV888" i="2"/>
  <c r="BV437" i="2"/>
  <c r="BU946" i="2"/>
  <c r="BU277" i="2"/>
  <c r="BW469" i="2"/>
  <c r="BU886" i="2"/>
  <c r="BV160" i="2"/>
  <c r="BX160" i="2" s="1"/>
  <c r="BY160" i="2" s="1"/>
  <c r="BX613" i="2"/>
  <c r="BY613" i="2" s="1"/>
  <c r="BU673" i="2"/>
  <c r="BU916" i="2"/>
  <c r="BU772" i="2"/>
  <c r="BW447" i="2"/>
  <c r="BV930" i="2"/>
  <c r="BV753" i="2"/>
  <c r="BW831" i="2"/>
  <c r="BX831" i="2" s="1"/>
  <c r="BY831" i="2" s="1"/>
  <c r="BU469" i="2"/>
  <c r="BZ629" i="2"/>
  <c r="BV493" i="2"/>
  <c r="BU788" i="2"/>
  <c r="BU676" i="2"/>
  <c r="BV777" i="2"/>
  <c r="BU905" i="2"/>
  <c r="BW768" i="2"/>
  <c r="BW560" i="2"/>
  <c r="BV327" i="2"/>
  <c r="BW493" i="2"/>
  <c r="BZ160" i="2"/>
  <c r="BV905" i="2"/>
  <c r="BS727" i="2"/>
  <c r="BT727" i="2" s="1"/>
  <c r="BZ727" i="2" s="1"/>
  <c r="BV560" i="2"/>
  <c r="BX560" i="2" s="1"/>
  <c r="BY560" i="2" s="1"/>
  <c r="BU327" i="2"/>
  <c r="BX327" i="2" s="1"/>
  <c r="BY327" i="2" s="1"/>
  <c r="BU493" i="2"/>
  <c r="BW629" i="2"/>
  <c r="BU160" i="2"/>
  <c r="BX344" i="2"/>
  <c r="BY344" i="2" s="1"/>
  <c r="BW788" i="2"/>
  <c r="BU888" i="2"/>
  <c r="BW946" i="2"/>
  <c r="BX946" i="2" s="1"/>
  <c r="BY946" i="2" s="1"/>
  <c r="BW277" i="2"/>
  <c r="BU560" i="2"/>
  <c r="BV886" i="2"/>
  <c r="BX605" i="2"/>
  <c r="BY605" i="2" s="1"/>
  <c r="BV916" i="2"/>
  <c r="BV772" i="2"/>
  <c r="BV111" i="2"/>
  <c r="BU753" i="2"/>
  <c r="BW888" i="2"/>
  <c r="BX888" i="2" s="1"/>
  <c r="BY888" i="2" s="1"/>
  <c r="BV946" i="2"/>
  <c r="BV277" i="2"/>
  <c r="BV469" i="2"/>
  <c r="BW886" i="2"/>
  <c r="BW851" i="2"/>
  <c r="BW776" i="2"/>
  <c r="BW673" i="2"/>
  <c r="BV587" i="2"/>
  <c r="BX561" i="2"/>
  <c r="BY561" i="2" s="1"/>
  <c r="BU851" i="2"/>
  <c r="BW522" i="2"/>
  <c r="BV522" i="2"/>
  <c r="BU776" i="2"/>
  <c r="BW634" i="2"/>
  <c r="BV776" i="2"/>
  <c r="BX776" i="2" s="1"/>
  <c r="BY776" i="2" s="1"/>
  <c r="BU839" i="2"/>
  <c r="BV895" i="2"/>
  <c r="BW771" i="2"/>
  <c r="BX352" i="2"/>
  <c r="BY352" i="2" s="1"/>
  <c r="BV900" i="2"/>
  <c r="BW716" i="2"/>
  <c r="BS581" i="2"/>
  <c r="BT581" i="2" s="1"/>
  <c r="BZ581" i="2" s="1"/>
  <c r="BV771" i="2"/>
  <c r="BX936" i="2"/>
  <c r="BY936" i="2" s="1"/>
  <c r="BV716" i="2"/>
  <c r="BV212" i="2"/>
  <c r="BU771" i="2"/>
  <c r="BW587" i="2"/>
  <c r="BU522" i="2"/>
  <c r="BW900" i="2"/>
  <c r="BU716" i="2"/>
  <c r="BV840" i="2"/>
  <c r="BW327" i="2"/>
  <c r="BU587" i="2"/>
  <c r="BV673" i="2"/>
  <c r="BX216" i="2"/>
  <c r="BY216" i="2" s="1"/>
  <c r="BU622" i="2"/>
  <c r="BU276" i="2"/>
  <c r="BW132" i="2"/>
  <c r="BU768" i="2"/>
  <c r="BU212" i="2"/>
  <c r="BV688" i="2"/>
  <c r="BV738" i="2"/>
  <c r="BU132" i="2"/>
  <c r="BS535" i="2"/>
  <c r="BT535" i="2" s="1"/>
  <c r="BZ535" i="2" s="1"/>
  <c r="BU738" i="2"/>
  <c r="BU688" i="2"/>
  <c r="BU135" i="2"/>
  <c r="BW930" i="2"/>
  <c r="BV86" i="2"/>
  <c r="BW545" i="2"/>
  <c r="BX413" i="2"/>
  <c r="BY413" i="2" s="1"/>
  <c r="BW86" i="2"/>
  <c r="BX86" i="2" s="1"/>
  <c r="BY86" i="2" s="1"/>
  <c r="BW500" i="2"/>
  <c r="BW724" i="2"/>
  <c r="BV135" i="2"/>
  <c r="BU930" i="2"/>
  <c r="BU86" i="2"/>
  <c r="BV610" i="2"/>
  <c r="BV330" i="2"/>
  <c r="BW688" i="2"/>
  <c r="BW135" i="2"/>
  <c r="BU500" i="2"/>
  <c r="BX500" i="2" s="1"/>
  <c r="BY500" i="2" s="1"/>
  <c r="BU724" i="2"/>
  <c r="BW276" i="2"/>
  <c r="BW610" i="2"/>
  <c r="BW330" i="2"/>
  <c r="BV276" i="2"/>
  <c r="BV768" i="2"/>
  <c r="BW212" i="2"/>
  <c r="BS807" i="2"/>
  <c r="BT807" i="2" s="1"/>
  <c r="BZ807" i="2" s="1"/>
  <c r="BU610" i="2"/>
  <c r="BX610" i="2" s="1"/>
  <c r="BY610" i="2" s="1"/>
  <c r="BU330" i="2"/>
  <c r="BW738" i="2"/>
  <c r="BV102" i="2"/>
  <c r="BV622" i="2"/>
  <c r="BV447" i="2"/>
  <c r="BX159" i="2"/>
  <c r="BY159" i="2" s="1"/>
  <c r="BX265" i="2"/>
  <c r="BY265" i="2" s="1"/>
  <c r="BX129" i="2"/>
  <c r="BY129" i="2" s="1"/>
  <c r="BX669" i="2"/>
  <c r="BY669" i="2" s="1"/>
  <c r="BX416" i="2"/>
  <c r="BY416" i="2" s="1"/>
  <c r="BX226" i="2"/>
  <c r="BY226" i="2" s="1"/>
  <c r="BX494" i="2"/>
  <c r="BY494" i="2" s="1"/>
  <c r="BX906" i="2"/>
  <c r="BY906" i="2" s="1"/>
  <c r="BU900" i="2"/>
  <c r="BU485" i="2"/>
  <c r="BW278" i="2"/>
  <c r="BV114" i="2"/>
  <c r="BW291" i="2"/>
  <c r="BX385" i="2"/>
  <c r="BY385" i="2" s="1"/>
  <c r="BX270" i="2"/>
  <c r="BY270" i="2" s="1"/>
  <c r="BU822" i="2"/>
  <c r="BU114" i="2"/>
  <c r="BU291" i="2"/>
  <c r="BV822" i="2"/>
  <c r="BW862" i="2"/>
  <c r="BW430" i="2"/>
  <c r="BX110" i="2"/>
  <c r="BY110" i="2" s="1"/>
  <c r="BZ594" i="2"/>
  <c r="BV596" i="2"/>
  <c r="BW822" i="2"/>
  <c r="BU862" i="2"/>
  <c r="BU430" i="2"/>
  <c r="BX430" i="2" s="1"/>
  <c r="BY430" i="2" s="1"/>
  <c r="BW594" i="2"/>
  <c r="BW235" i="2"/>
  <c r="BV594" i="2"/>
  <c r="BW596" i="2"/>
  <c r="BW410" i="2"/>
  <c r="BV862" i="2"/>
  <c r="BV235" i="2"/>
  <c r="BX235" i="2" s="1"/>
  <c r="BY235" i="2" s="1"/>
  <c r="BU382" i="2"/>
  <c r="BX382" i="2" s="1"/>
  <c r="BY382" i="2" s="1"/>
  <c r="BW382" i="2"/>
  <c r="BV382" i="2"/>
  <c r="BW346" i="2"/>
  <c r="BV485" i="2"/>
  <c r="BV715" i="2"/>
  <c r="BZ102" i="2"/>
  <c r="BU102" i="2"/>
  <c r="BX102" i="2" s="1"/>
  <c r="BY102" i="2" s="1"/>
  <c r="BW983" i="2"/>
  <c r="BZ832" i="2"/>
  <c r="BV832" i="2"/>
  <c r="BW832" i="2"/>
  <c r="BU832" i="2"/>
  <c r="BU895" i="2"/>
  <c r="BZ235" i="2"/>
  <c r="BX434" i="2"/>
  <c r="BY434" i="2" s="1"/>
  <c r="BU117" i="2"/>
  <c r="BX576" i="2"/>
  <c r="BY576" i="2" s="1"/>
  <c r="BX206" i="2"/>
  <c r="BY206" i="2" s="1"/>
  <c r="BV910" i="2"/>
  <c r="BX910" i="2" s="1"/>
  <c r="BY910" i="2" s="1"/>
  <c r="BU288" i="2"/>
  <c r="BX521" i="2"/>
  <c r="BY521" i="2" s="1"/>
  <c r="BX896" i="2"/>
  <c r="BY896" i="2" s="1"/>
  <c r="BX565" i="2"/>
  <c r="BY565" i="2" s="1"/>
  <c r="BU785" i="2"/>
  <c r="BZ369" i="2"/>
  <c r="BS821" i="2"/>
  <c r="BT821" i="2" s="1"/>
  <c r="BZ821" i="2" s="1"/>
  <c r="BV785" i="2"/>
  <c r="BU556" i="2"/>
  <c r="BV430" i="2"/>
  <c r="BV752" i="2"/>
  <c r="BW785" i="2"/>
  <c r="BP208" i="2"/>
  <c r="BS208" i="2" s="1"/>
  <c r="BT208" i="2" s="1"/>
  <c r="BZ208" i="2" s="1"/>
  <c r="BU390" i="2"/>
  <c r="BU752" i="2"/>
  <c r="BV964" i="2"/>
  <c r="BV305" i="2"/>
  <c r="BW849" i="2"/>
  <c r="BW556" i="2"/>
  <c r="BW421" i="2"/>
  <c r="BX421" i="2" s="1"/>
  <c r="BY421" i="2" s="1"/>
  <c r="BV253" i="2"/>
  <c r="BW305" i="2"/>
  <c r="BV849" i="2"/>
  <c r="BV983" i="2"/>
  <c r="BV421" i="2"/>
  <c r="BU69" i="2"/>
  <c r="BW525" i="2"/>
  <c r="BZ408" i="2"/>
  <c r="BX369" i="2"/>
  <c r="BY369" i="2" s="1"/>
  <c r="BW786" i="2"/>
  <c r="BV556" i="2"/>
  <c r="BW964" i="2"/>
  <c r="BU964" i="2"/>
  <c r="BU253" i="2"/>
  <c r="BU305" i="2"/>
  <c r="BU849" i="2"/>
  <c r="BU983" i="2"/>
  <c r="BU421" i="2"/>
  <c r="BV859" i="2"/>
  <c r="BU408" i="2"/>
  <c r="BX408" i="2" s="1"/>
  <c r="BY408" i="2" s="1"/>
  <c r="BW752" i="2"/>
  <c r="BX696" i="2"/>
  <c r="BY696" i="2" s="1"/>
  <c r="BX880" i="2"/>
  <c r="BY880" i="2" s="1"/>
  <c r="BZ904" i="2"/>
  <c r="BU904" i="2"/>
  <c r="BX904" i="2" s="1"/>
  <c r="BY904" i="2" s="1"/>
  <c r="BX245" i="2"/>
  <c r="BY245" i="2" s="1"/>
  <c r="BW651" i="2"/>
  <c r="BW540" i="2"/>
  <c r="BX704" i="2"/>
  <c r="BY704" i="2" s="1"/>
  <c r="BW895" i="2"/>
  <c r="BX895" i="2" s="1"/>
  <c r="BY895" i="2" s="1"/>
  <c r="BV763" i="2"/>
  <c r="BX701" i="2"/>
  <c r="BY701" i="2" s="1"/>
  <c r="BV278" i="2"/>
  <c r="BX182" i="2"/>
  <c r="BY182" i="2" s="1"/>
  <c r="BX558" i="2"/>
  <c r="BY558" i="2" s="1"/>
  <c r="BZ791" i="2"/>
  <c r="BU791" i="2"/>
  <c r="BW791" i="2"/>
  <c r="BV791" i="2"/>
  <c r="BV141" i="2"/>
  <c r="BV525" i="2"/>
  <c r="BV540" i="2"/>
  <c r="BZ138" i="2"/>
  <c r="BU138" i="2"/>
  <c r="BX138" i="2" s="1"/>
  <c r="BY138" i="2" s="1"/>
  <c r="BU95" i="2"/>
  <c r="BV95" i="2"/>
  <c r="BW731" i="2"/>
  <c r="BV641" i="2"/>
  <c r="BV189" i="2"/>
  <c r="BU141" i="2"/>
  <c r="BU525" i="2"/>
  <c r="BV214" i="2"/>
  <c r="BV379" i="2"/>
  <c r="BW641" i="2"/>
  <c r="BW189" i="2"/>
  <c r="BW214" i="2"/>
  <c r="BV536" i="2"/>
  <c r="BZ379" i="2"/>
  <c r="BZ166" i="2"/>
  <c r="BU166" i="2"/>
  <c r="BV166" i="2"/>
  <c r="BW166" i="2"/>
  <c r="BV657" i="2"/>
  <c r="BU641" i="2"/>
  <c r="BX641" i="2" s="1"/>
  <c r="BY641" i="2" s="1"/>
  <c r="BU189" i="2"/>
  <c r="BU281" i="2"/>
  <c r="BU214" i="2"/>
  <c r="BU379" i="2"/>
  <c r="BW151" i="2"/>
  <c r="BW516" i="2"/>
  <c r="BW423" i="2"/>
  <c r="BU657" i="2"/>
  <c r="BV850" i="2"/>
  <c r="BX518" i="2"/>
  <c r="BY518" i="2" s="1"/>
  <c r="BU635" i="2"/>
  <c r="BX635" i="2" s="1"/>
  <c r="BY635" i="2" s="1"/>
  <c r="BX448" i="2"/>
  <c r="BY448" i="2" s="1"/>
  <c r="BX89" i="2"/>
  <c r="BY89" i="2" s="1"/>
  <c r="BZ122" i="2"/>
  <c r="BZ635" i="2"/>
  <c r="BU731" i="2"/>
  <c r="BV516" i="2"/>
  <c r="BV708" i="2"/>
  <c r="BV423" i="2"/>
  <c r="BW657" i="2"/>
  <c r="BW850" i="2"/>
  <c r="BW147" i="2"/>
  <c r="BV119" i="2"/>
  <c r="BW536" i="2"/>
  <c r="BW40" i="2"/>
  <c r="BU516" i="2"/>
  <c r="BW708" i="2"/>
  <c r="BU850" i="2"/>
  <c r="BV568" i="2"/>
  <c r="BX792" i="2"/>
  <c r="BY792" i="2" s="1"/>
  <c r="BW28" i="2"/>
  <c r="BX218" i="2"/>
  <c r="BY218" i="2" s="1"/>
  <c r="BX50" i="2"/>
  <c r="BY50" i="2" s="1"/>
  <c r="BX257" i="2"/>
  <c r="BY257" i="2" s="1"/>
  <c r="BX482" i="2"/>
  <c r="BY482" i="2" s="1"/>
  <c r="BX419" i="2"/>
  <c r="BY419" i="2" s="1"/>
  <c r="BV749" i="2"/>
  <c r="BV388" i="2"/>
  <c r="BX643" i="2"/>
  <c r="BY643" i="2" s="1"/>
  <c r="BW171" i="2"/>
  <c r="BX65" i="2"/>
  <c r="BY65" i="2" s="1"/>
  <c r="BW388" i="2"/>
  <c r="BW617" i="2"/>
  <c r="BW93" i="2"/>
  <c r="BU388" i="2"/>
  <c r="BV33" i="2"/>
  <c r="BV987" i="2"/>
  <c r="BV171" i="2"/>
  <c r="BU536" i="2"/>
  <c r="BW33" i="2"/>
  <c r="BU33" i="2"/>
  <c r="BW353" i="2"/>
  <c r="BW650" i="2"/>
  <c r="BW987" i="2"/>
  <c r="BX505" i="2"/>
  <c r="BY505" i="2" s="1"/>
  <c r="BX349" i="2"/>
  <c r="BY349" i="2" s="1"/>
  <c r="BZ320" i="2"/>
  <c r="BV320" i="2"/>
  <c r="BU320" i="2"/>
  <c r="BW320" i="2"/>
  <c r="BU353" i="2"/>
  <c r="BU671" i="2"/>
  <c r="BU987" i="2"/>
  <c r="BX987" i="2" s="1"/>
  <c r="BY987" i="2" s="1"/>
  <c r="BX620" i="2"/>
  <c r="BY620" i="2" s="1"/>
  <c r="BU171" i="2"/>
  <c r="BW71" i="2"/>
  <c r="BV353" i="2"/>
  <c r="BV93" i="2"/>
  <c r="BV71" i="2"/>
  <c r="BS559" i="2"/>
  <c r="BT559" i="2" s="1"/>
  <c r="BZ559" i="2" s="1"/>
  <c r="BU93" i="2"/>
  <c r="BZ919" i="2"/>
  <c r="BW919" i="2"/>
  <c r="BV919" i="2"/>
  <c r="BV678" i="2"/>
  <c r="BX969" i="2"/>
  <c r="BY969" i="2" s="1"/>
  <c r="BX629" i="2"/>
  <c r="BY629" i="2" s="1"/>
  <c r="BX81" i="2"/>
  <c r="BY81" i="2" s="1"/>
  <c r="BX814" i="2"/>
  <c r="BY814" i="2" s="1"/>
  <c r="BW281" i="2"/>
  <c r="BW233" i="2"/>
  <c r="BX707" i="2"/>
  <c r="BY707" i="2" s="1"/>
  <c r="BX582" i="2"/>
  <c r="BY582" i="2" s="1"/>
  <c r="BX187" i="2"/>
  <c r="BY187" i="2" s="1"/>
  <c r="BV898" i="2"/>
  <c r="BU289" i="2"/>
  <c r="BZ298" i="2"/>
  <c r="BX690" i="2"/>
  <c r="BY690" i="2" s="1"/>
  <c r="BU298" i="2"/>
  <c r="BW649" i="2"/>
  <c r="BW715" i="2"/>
  <c r="BX715" i="2" s="1"/>
  <c r="BY715" i="2" s="1"/>
  <c r="BW678" i="2"/>
  <c r="BX721" i="2"/>
  <c r="BY721" i="2" s="1"/>
  <c r="BX899" i="2"/>
  <c r="BY899" i="2" s="1"/>
  <c r="BX609" i="2"/>
  <c r="BY609" i="2" s="1"/>
  <c r="BX456" i="2"/>
  <c r="BY456" i="2" s="1"/>
  <c r="BX34" i="2"/>
  <c r="BY34" i="2" s="1"/>
  <c r="BX760" i="2"/>
  <c r="BY760" i="2" s="1"/>
  <c r="BX714" i="2"/>
  <c r="BY714" i="2" s="1"/>
  <c r="BX473" i="2"/>
  <c r="BY473" i="2" s="1"/>
  <c r="BX454" i="2"/>
  <c r="BY454" i="2" s="1"/>
  <c r="BX337" i="2"/>
  <c r="BY337" i="2" s="1"/>
  <c r="BZ288" i="2"/>
  <c r="BW288" i="2"/>
  <c r="BX288" i="2" s="1"/>
  <c r="BY288" i="2" s="1"/>
  <c r="BZ545" i="2"/>
  <c r="BV545" i="2"/>
  <c r="BX545" i="2" s="1"/>
  <c r="BY545" i="2" s="1"/>
  <c r="BV436" i="2"/>
  <c r="BV410" i="2"/>
  <c r="BW777" i="2"/>
  <c r="BV751" i="2"/>
  <c r="BV534" i="2"/>
  <c r="BU540" i="2"/>
  <c r="BX106" i="2"/>
  <c r="BY106" i="2" s="1"/>
  <c r="BZ600" i="2"/>
  <c r="BU600" i="2"/>
  <c r="BV600" i="2"/>
  <c r="BW600" i="2"/>
  <c r="BW436" i="2"/>
  <c r="BV694" i="2"/>
  <c r="BU410" i="2"/>
  <c r="BU777" i="2"/>
  <c r="BU749" i="2"/>
  <c r="BW141" i="2"/>
  <c r="BU534" i="2"/>
  <c r="BU614" i="2"/>
  <c r="BX72" i="2"/>
  <c r="BY72" i="2" s="1"/>
  <c r="BU436" i="2"/>
  <c r="BW694" i="2"/>
  <c r="BW534" i="2"/>
  <c r="BV728" i="2"/>
  <c r="BW439" i="2"/>
  <c r="BU694" i="2"/>
  <c r="BW213" i="2"/>
  <c r="BV459" i="2"/>
  <c r="BX425" i="2"/>
  <c r="BY425" i="2" s="1"/>
  <c r="BV439" i="2"/>
  <c r="BW589" i="2"/>
  <c r="BV213" i="2"/>
  <c r="BX835" i="2"/>
  <c r="BY835" i="2" s="1"/>
  <c r="BU439" i="2"/>
  <c r="BW840" i="2"/>
  <c r="BV700" i="2"/>
  <c r="BV589" i="2"/>
  <c r="BU840" i="2"/>
  <c r="BW69" i="2"/>
  <c r="BW700" i="2"/>
  <c r="BU589" i="2"/>
  <c r="BX386" i="2"/>
  <c r="BY386" i="2" s="1"/>
  <c r="BX577" i="2"/>
  <c r="BY577" i="2" s="1"/>
  <c r="BU625" i="2"/>
  <c r="BV625" i="2"/>
  <c r="BW625" i="2"/>
  <c r="BZ625" i="2"/>
  <c r="BX566" i="2"/>
  <c r="BY566" i="2" s="1"/>
  <c r="BX192" i="2"/>
  <c r="BY192" i="2" s="1"/>
  <c r="BX75" i="2"/>
  <c r="BY75" i="2" s="1"/>
  <c r="BX179" i="2"/>
  <c r="BY179" i="2" s="1"/>
  <c r="BW483" i="2"/>
  <c r="BX507" i="2"/>
  <c r="BY507" i="2" s="1"/>
  <c r="BX502" i="2"/>
  <c r="BY502" i="2" s="1"/>
  <c r="BX406" i="2"/>
  <c r="BY406" i="2" s="1"/>
  <c r="BV281" i="2"/>
  <c r="BU919" i="2"/>
  <c r="BU213" i="2"/>
  <c r="BV289" i="2"/>
  <c r="BX136" i="2"/>
  <c r="BY136" i="2" s="1"/>
  <c r="BX730" i="2"/>
  <c r="BY730" i="2" s="1"/>
  <c r="BW297" i="2"/>
  <c r="BX334" i="2"/>
  <c r="BY334" i="2" s="1"/>
  <c r="BX464" i="2"/>
  <c r="BY464" i="2" s="1"/>
  <c r="BX616" i="2"/>
  <c r="BY616" i="2" s="1"/>
  <c r="BX520" i="2"/>
  <c r="BY520" i="2" s="1"/>
  <c r="BZ971" i="2"/>
  <c r="BV971" i="2"/>
  <c r="BU971" i="2"/>
  <c r="BW971" i="2"/>
  <c r="BU423" i="2"/>
  <c r="BS935" i="2"/>
  <c r="BT935" i="2" s="1"/>
  <c r="BZ935" i="2" s="1"/>
  <c r="BU346" i="2"/>
  <c r="BW671" i="2"/>
  <c r="BV69" i="2"/>
  <c r="BU763" i="2"/>
  <c r="BW614" i="2"/>
  <c r="BV117" i="2"/>
  <c r="BV291" i="2"/>
  <c r="BX654" i="2"/>
  <c r="BY654" i="2" s="1"/>
  <c r="BW478" i="2"/>
  <c r="BW53" i="2"/>
  <c r="BV614" i="2"/>
  <c r="BW359" i="2"/>
  <c r="BV671" i="2"/>
  <c r="BW934" i="2"/>
  <c r="BW117" i="2"/>
  <c r="BX355" i="2"/>
  <c r="BY355" i="2" s="1"/>
  <c r="BV478" i="2"/>
  <c r="BV359" i="2"/>
  <c r="BU478" i="2"/>
  <c r="BV786" i="2"/>
  <c r="BX786" i="2" s="1"/>
  <c r="BY786" i="2" s="1"/>
  <c r="BV985" i="2"/>
  <c r="BV934" i="2"/>
  <c r="BU648" i="2"/>
  <c r="BW395" i="2"/>
  <c r="BW486" i="2"/>
  <c r="BX198" i="2"/>
  <c r="BY198" i="2" s="1"/>
  <c r="BX165" i="2"/>
  <c r="BY165" i="2" s="1"/>
  <c r="BV787" i="2"/>
  <c r="BZ667" i="2"/>
  <c r="BW667" i="2"/>
  <c r="BV667" i="2"/>
  <c r="BU667" i="2"/>
  <c r="BU359" i="2"/>
  <c r="BX789" i="2"/>
  <c r="BY789" i="2" s="1"/>
  <c r="BU786" i="2"/>
  <c r="BV617" i="2"/>
  <c r="BW985" i="2"/>
  <c r="BU891" i="2"/>
  <c r="BU934" i="2"/>
  <c r="BX992" i="2"/>
  <c r="BY992" i="2" s="1"/>
  <c r="BX710" i="2"/>
  <c r="BY710" i="2" s="1"/>
  <c r="BP280" i="2"/>
  <c r="BS280" i="2" s="1"/>
  <c r="BT280" i="2" s="1"/>
  <c r="BZ280" i="2" s="1"/>
  <c r="BZ787" i="2"/>
  <c r="BX889" i="2"/>
  <c r="BY889" i="2" s="1"/>
  <c r="BX190" i="2"/>
  <c r="BY190" i="2" s="1"/>
  <c r="BW122" i="2"/>
  <c r="BU122" i="2"/>
  <c r="BU617" i="2"/>
  <c r="BU985" i="2"/>
  <c r="BW891" i="2"/>
  <c r="BV555" i="2"/>
  <c r="BU63" i="2"/>
  <c r="BX686" i="2"/>
  <c r="BY686" i="2" s="1"/>
  <c r="BV651" i="2"/>
  <c r="BW289" i="2"/>
  <c r="BX990" i="2"/>
  <c r="BY990" i="2" s="1"/>
  <c r="BX176" i="2"/>
  <c r="BY176" i="2" s="1"/>
  <c r="BX870" i="2"/>
  <c r="BY870" i="2" s="1"/>
  <c r="BW787" i="2"/>
  <c r="BW763" i="2"/>
  <c r="BV891" i="2"/>
  <c r="BW555" i="2"/>
  <c r="BV63" i="2"/>
  <c r="BX232" i="2"/>
  <c r="BY232" i="2" s="1"/>
  <c r="BX954" i="2"/>
  <c r="BY954" i="2" s="1"/>
  <c r="BX449" i="2"/>
  <c r="BY449" i="2" s="1"/>
  <c r="BZ128" i="2"/>
  <c r="BU128" i="2"/>
  <c r="BV128" i="2"/>
  <c r="BW128" i="2"/>
  <c r="BW230" i="2"/>
  <c r="BZ230" i="2"/>
  <c r="BU230" i="2"/>
  <c r="BV230" i="2"/>
  <c r="BZ38" i="2"/>
  <c r="BU38" i="2"/>
  <c r="BW38" i="2"/>
  <c r="BV38" i="2"/>
  <c r="BU857" i="2"/>
  <c r="BZ857" i="2"/>
  <c r="BV527" i="2"/>
  <c r="BZ527" i="2"/>
  <c r="BU168" i="2"/>
  <c r="BZ168" i="2"/>
  <c r="BV366" i="2"/>
  <c r="BZ366" i="2"/>
  <c r="BV634" i="2"/>
  <c r="BV393" i="2"/>
  <c r="BZ393" i="2"/>
  <c r="BW743" i="2"/>
  <c r="BZ743" i="2"/>
  <c r="BV261" i="2"/>
  <c r="BZ261" i="2"/>
  <c r="BU650" i="2"/>
  <c r="BZ650" i="2"/>
  <c r="BU875" i="2"/>
  <c r="BZ875" i="2"/>
  <c r="BW123" i="2"/>
  <c r="BZ123" i="2"/>
  <c r="BW867" i="2"/>
  <c r="BZ867" i="2"/>
  <c r="BV53" i="2"/>
  <c r="BZ53" i="2"/>
  <c r="BV26" i="2"/>
  <c r="BZ26" i="2"/>
  <c r="BW437" i="2"/>
  <c r="BV234" i="2"/>
  <c r="BZ234" i="2"/>
  <c r="BX354" i="2"/>
  <c r="BY354" i="2" s="1"/>
  <c r="BV168" i="2"/>
  <c r="BU357" i="2"/>
  <c r="BZ357" i="2"/>
  <c r="BW390" i="2"/>
  <c r="BX390" i="2" s="1"/>
  <c r="BY390" i="2" s="1"/>
  <c r="BZ390" i="2"/>
  <c r="BV28" i="2"/>
  <c r="BZ28" i="2"/>
  <c r="BU437" i="2"/>
  <c r="BW813" i="2"/>
  <c r="BZ813" i="2"/>
  <c r="BU767" i="2"/>
  <c r="BZ767" i="2"/>
  <c r="BX557" i="2"/>
  <c r="BY557" i="2" s="1"/>
  <c r="BW113" i="2"/>
  <c r="BZ113" i="2"/>
  <c r="BW394" i="2"/>
  <c r="BZ394" i="2"/>
  <c r="BU211" i="2"/>
  <c r="BZ211" i="2"/>
  <c r="BW168" i="2"/>
  <c r="BU644" i="2"/>
  <c r="BZ644" i="2"/>
  <c r="BV866" i="2"/>
  <c r="BZ866" i="2"/>
  <c r="BW866" i="2"/>
  <c r="BU757" i="2"/>
  <c r="BZ757" i="2"/>
  <c r="BV761" i="2"/>
  <c r="BV279" i="2"/>
  <c r="BZ279" i="2"/>
  <c r="BV339" i="2"/>
  <c r="BX96" i="2"/>
  <c r="BY96" i="2" s="1"/>
  <c r="BW307" i="2"/>
  <c r="BZ307" i="2"/>
  <c r="BW488" i="2"/>
  <c r="BW200" i="2"/>
  <c r="BU40" i="2"/>
  <c r="BZ40" i="2"/>
  <c r="BW446" i="2"/>
  <c r="BW943" i="2"/>
  <c r="BZ943" i="2"/>
  <c r="BU847" i="2"/>
  <c r="BZ847" i="2"/>
  <c r="BU471" i="2"/>
  <c r="BZ471" i="2"/>
  <c r="BW285" i="2"/>
  <c r="BZ285" i="2"/>
  <c r="BW648" i="2"/>
  <c r="BV488" i="2"/>
  <c r="BV611" i="2"/>
  <c r="BZ611" i="2"/>
  <c r="BW274" i="2"/>
  <c r="BZ274" i="2"/>
  <c r="BW668" i="2"/>
  <c r="BZ668" i="2"/>
  <c r="BX299" i="2"/>
  <c r="BY299" i="2" s="1"/>
  <c r="BU975" i="2"/>
  <c r="BZ975" i="2"/>
  <c r="BW27" i="2"/>
  <c r="BZ27" i="2"/>
  <c r="BU446" i="2"/>
  <c r="BU761" i="2"/>
  <c r="BV857" i="2"/>
  <c r="BV77" i="2"/>
  <c r="BZ77" i="2"/>
  <c r="BV648" i="2"/>
  <c r="BU607" i="2"/>
  <c r="BZ607" i="2"/>
  <c r="BV839" i="2"/>
  <c r="BZ839" i="2"/>
  <c r="BV197" i="2"/>
  <c r="BZ197" i="2"/>
  <c r="BV357" i="2"/>
  <c r="BX848" i="2"/>
  <c r="BY848" i="2" s="1"/>
  <c r="BW939" i="2"/>
  <c r="BX256" i="2"/>
  <c r="BY256" i="2" s="1"/>
  <c r="BU147" i="2"/>
  <c r="BX147" i="2" s="1"/>
  <c r="BY147" i="2" s="1"/>
  <c r="BZ147" i="2"/>
  <c r="BU728" i="2"/>
  <c r="BZ728" i="2"/>
  <c r="BW547" i="2"/>
  <c r="BZ547" i="2"/>
  <c r="BU527" i="2"/>
  <c r="BV446" i="2"/>
  <c r="BW857" i="2"/>
  <c r="BU634" i="2"/>
  <c r="BU519" i="2"/>
  <c r="BZ519" i="2"/>
  <c r="BU309" i="2"/>
  <c r="BZ309" i="2"/>
  <c r="BW323" i="2"/>
  <c r="BZ323" i="2"/>
  <c r="BU887" i="2"/>
  <c r="BZ887" i="2"/>
  <c r="BW459" i="2"/>
  <c r="BX459" i="2" s="1"/>
  <c r="BY459" i="2" s="1"/>
  <c r="BZ459" i="2"/>
  <c r="BU119" i="2"/>
  <c r="BZ119" i="2"/>
  <c r="BU568" i="2"/>
  <c r="BZ568" i="2"/>
  <c r="BU394" i="2"/>
  <c r="BW979" i="2"/>
  <c r="BV979" i="2"/>
  <c r="BU979" i="2"/>
  <c r="BU984" i="2"/>
  <c r="BW984" i="2"/>
  <c r="BV984" i="2"/>
  <c r="BW898" i="2"/>
  <c r="BU898" i="2"/>
  <c r="BX810" i="2"/>
  <c r="BY810" i="2" s="1"/>
  <c r="BV200" i="2"/>
  <c r="BU200" i="2"/>
  <c r="BU486" i="2"/>
  <c r="BV486" i="2"/>
  <c r="BW357" i="2"/>
  <c r="BV619" i="2"/>
  <c r="BX592" i="2"/>
  <c r="BY592" i="2" s="1"/>
  <c r="BX738" i="2"/>
  <c r="BY738" i="2" s="1"/>
  <c r="BX433" i="2"/>
  <c r="BY433" i="2" s="1"/>
  <c r="BX825" i="2"/>
  <c r="BY825" i="2" s="1"/>
  <c r="BU488" i="2"/>
  <c r="BX858" i="2"/>
  <c r="BY858" i="2" s="1"/>
  <c r="BX646" i="2"/>
  <c r="BY646" i="2" s="1"/>
  <c r="BX691" i="2"/>
  <c r="BY691" i="2" s="1"/>
  <c r="BX126" i="2"/>
  <c r="BY126" i="2" s="1"/>
  <c r="BX953" i="2"/>
  <c r="BY953" i="2" s="1"/>
  <c r="BU552" i="2"/>
  <c r="BV552" i="2"/>
  <c r="BW552" i="2"/>
  <c r="BX912" i="2"/>
  <c r="BY912" i="2" s="1"/>
  <c r="BV400" i="2"/>
  <c r="BW400" i="2"/>
  <c r="BW664" i="2"/>
  <c r="BU664" i="2"/>
  <c r="BV664" i="2"/>
  <c r="BV264" i="2"/>
  <c r="BW264" i="2"/>
  <c r="BU264" i="2"/>
  <c r="BU751" i="2"/>
  <c r="BV668" i="2"/>
  <c r="BU123" i="2"/>
  <c r="BX340" i="2"/>
  <c r="BY340" i="2" s="1"/>
  <c r="BV497" i="2"/>
  <c r="BW497" i="2"/>
  <c r="BU497" i="2"/>
  <c r="BV607" i="2"/>
  <c r="BS258" i="2"/>
  <c r="BT258" i="2" s="1"/>
  <c r="BX493" i="2"/>
  <c r="BY493" i="2" s="1"/>
  <c r="BW607" i="2"/>
  <c r="BW527" i="2"/>
  <c r="BW279" i="2"/>
  <c r="BX279" i="2" s="1"/>
  <c r="BY279" i="2" s="1"/>
  <c r="BV867" i="2"/>
  <c r="BV233" i="2"/>
  <c r="BU233" i="2"/>
  <c r="BW584" i="2"/>
  <c r="BU584" i="2"/>
  <c r="BV584" i="2"/>
  <c r="BU360" i="2"/>
  <c r="BV360" i="2"/>
  <c r="BW360" i="2"/>
  <c r="BU27" i="2"/>
  <c r="BW197" i="2"/>
  <c r="BX578" i="2"/>
  <c r="BY578" i="2" s="1"/>
  <c r="BX401" i="2"/>
  <c r="BY401" i="2" s="1"/>
  <c r="BU400" i="2"/>
  <c r="BU307" i="2"/>
  <c r="BX42" i="2"/>
  <c r="BY42" i="2" s="1"/>
  <c r="BX544" i="2"/>
  <c r="BY544" i="2" s="1"/>
  <c r="BW749" i="2"/>
  <c r="BX649" i="2"/>
  <c r="BY649" i="2" s="1"/>
  <c r="BV219" i="2"/>
  <c r="BU219" i="2"/>
  <c r="BW219" i="2"/>
  <c r="BW656" i="2"/>
  <c r="BV656" i="2"/>
  <c r="BU656" i="2"/>
  <c r="BS836" i="2"/>
  <c r="BT836" i="2" s="1"/>
  <c r="BV836" i="2" s="1"/>
  <c r="BX470" i="2"/>
  <c r="BY470" i="2" s="1"/>
  <c r="BX387" i="2"/>
  <c r="BY387" i="2" s="1"/>
  <c r="BX514" i="2"/>
  <c r="BY514" i="2" s="1"/>
  <c r="BU411" i="2"/>
  <c r="BV307" i="2"/>
  <c r="BW619" i="2"/>
  <c r="BX720" i="2"/>
  <c r="BY720" i="2" s="1"/>
  <c r="BX162" i="2"/>
  <c r="BY162" i="2" s="1"/>
  <c r="BU619" i="2"/>
  <c r="BU113" i="2"/>
  <c r="BU323" i="2"/>
  <c r="BV113" i="2"/>
  <c r="BX673" i="2"/>
  <c r="BY673" i="2" s="1"/>
  <c r="BX80" i="2"/>
  <c r="BY80" i="2" s="1"/>
  <c r="BX874" i="2"/>
  <c r="BY874" i="2" s="1"/>
  <c r="BW887" i="2"/>
  <c r="BV297" i="2"/>
  <c r="BU393" i="2"/>
  <c r="BU234" i="2"/>
  <c r="BU339" i="2"/>
  <c r="BV644" i="2"/>
  <c r="BV887" i="2"/>
  <c r="BU297" i="2"/>
  <c r="BW393" i="2"/>
  <c r="BU678" i="2"/>
  <c r="BW644" i="2"/>
  <c r="BW211" i="2"/>
  <c r="BX262" i="2"/>
  <c r="BY262" i="2" s="1"/>
  <c r="BX145" i="2"/>
  <c r="BY145" i="2" s="1"/>
  <c r="BW411" i="2"/>
  <c r="BW757" i="2"/>
  <c r="BV211" i="2"/>
  <c r="BW611" i="2"/>
  <c r="BV411" i="2"/>
  <c r="BU939" i="2"/>
  <c r="BV939" i="2"/>
  <c r="BV943" i="2"/>
  <c r="BU611" i="2"/>
  <c r="BX62" i="2"/>
  <c r="BY62" i="2" s="1"/>
  <c r="BX315" i="2"/>
  <c r="BY315" i="2" s="1"/>
  <c r="BU943" i="2"/>
  <c r="BW234" i="2"/>
  <c r="BV274" i="2"/>
  <c r="BU274" i="2"/>
  <c r="BW339" i="2"/>
  <c r="BW391" i="2"/>
  <c r="BV391" i="2"/>
  <c r="BU391" i="2"/>
  <c r="BX333" i="2"/>
  <c r="BY333" i="2" s="1"/>
  <c r="BV975" i="2"/>
  <c r="BV323" i="2"/>
  <c r="BX336" i="2"/>
  <c r="BY336" i="2" s="1"/>
  <c r="BU651" i="2"/>
  <c r="BX960" i="2"/>
  <c r="BY960" i="2" s="1"/>
  <c r="BX298" i="2"/>
  <c r="BY298" i="2" s="1"/>
  <c r="BX824" i="2"/>
  <c r="BY824" i="2" s="1"/>
  <c r="BX438" i="2"/>
  <c r="BY438" i="2" s="1"/>
  <c r="BX125" i="2"/>
  <c r="BY125" i="2" s="1"/>
  <c r="BX370" i="2"/>
  <c r="BY370" i="2" s="1"/>
  <c r="BU998" i="2"/>
  <c r="BW998" i="2"/>
  <c r="BV998" i="2"/>
  <c r="BX397" i="2"/>
  <c r="BY397" i="2" s="1"/>
  <c r="BX246" i="2"/>
  <c r="BY246" i="2" s="1"/>
  <c r="BU186" i="2"/>
  <c r="BV186" i="2"/>
  <c r="BW186" i="2"/>
  <c r="BU83" i="2"/>
  <c r="BW83" i="2"/>
  <c r="BV83" i="2"/>
  <c r="BX662" i="2"/>
  <c r="BY662" i="2" s="1"/>
  <c r="BX43" i="2"/>
  <c r="BY43" i="2" s="1"/>
  <c r="BX443" i="2"/>
  <c r="BY443" i="2" s="1"/>
  <c r="BU528" i="2"/>
  <c r="BV528" i="2"/>
  <c r="BW528" i="2"/>
  <c r="BX618" i="2"/>
  <c r="BY618" i="2" s="1"/>
  <c r="BS381" i="2"/>
  <c r="BT381" i="2" s="1"/>
  <c r="BX976" i="2"/>
  <c r="BY976" i="2" s="1"/>
  <c r="BX685" i="2"/>
  <c r="BY685" i="2" s="1"/>
  <c r="BX553" i="2"/>
  <c r="BY553" i="2" s="1"/>
  <c r="BX144" i="2"/>
  <c r="BY144" i="2" s="1"/>
  <c r="BU227" i="2"/>
  <c r="BW227" i="2"/>
  <c r="BV227" i="2"/>
  <c r="BU483" i="2"/>
  <c r="BV483" i="2"/>
  <c r="BW471" i="2"/>
  <c r="BU743" i="2"/>
  <c r="BV471" i="2"/>
  <c r="BV757" i="2"/>
  <c r="BX878" i="2"/>
  <c r="BY878" i="2" s="1"/>
  <c r="BV395" i="2"/>
  <c r="BU395" i="2"/>
  <c r="BU745" i="2"/>
  <c r="BV745" i="2"/>
  <c r="BW745" i="2"/>
  <c r="BV121" i="2"/>
  <c r="BU121" i="2"/>
  <c r="BW121" i="2"/>
  <c r="BX247" i="2"/>
  <c r="BY247" i="2" s="1"/>
  <c r="BV743" i="2"/>
  <c r="BW261" i="2"/>
  <c r="BV424" i="2"/>
  <c r="BU424" i="2"/>
  <c r="BW424" i="2"/>
  <c r="BW208" i="2"/>
  <c r="BU208" i="2"/>
  <c r="BV208" i="2"/>
  <c r="BW63" i="2"/>
  <c r="BX474" i="2"/>
  <c r="BY474" i="2" s="1"/>
  <c r="BX70" i="2"/>
  <c r="BY70" i="2" s="1"/>
  <c r="BV394" i="2"/>
  <c r="BV97" i="2"/>
  <c r="BU97" i="2"/>
  <c r="BW97" i="2"/>
  <c r="BU496" i="2"/>
  <c r="BW496" i="2"/>
  <c r="BV496" i="2"/>
  <c r="BV923" i="2"/>
  <c r="BU923" i="2"/>
  <c r="BW923" i="2"/>
  <c r="BW375" i="2"/>
  <c r="BU375" i="2"/>
  <c r="BV375" i="2"/>
  <c r="BU468" i="2"/>
  <c r="BV468" i="2"/>
  <c r="BW468" i="2"/>
  <c r="BX477" i="2"/>
  <c r="BY477" i="2" s="1"/>
  <c r="BV767" i="2"/>
  <c r="BX326" i="2"/>
  <c r="BY326" i="2" s="1"/>
  <c r="BU547" i="2"/>
  <c r="BS39" i="2"/>
  <c r="BT39" i="2" s="1"/>
  <c r="BZ39" i="2" s="1"/>
  <c r="BV361" i="2"/>
  <c r="BU361" i="2"/>
  <c r="BW361" i="2"/>
  <c r="BW767" i="2"/>
  <c r="BV847" i="2"/>
  <c r="BV88" i="2"/>
  <c r="BW88" i="2"/>
  <c r="BU88" i="2"/>
  <c r="BX377" i="2"/>
  <c r="BY377" i="2" s="1"/>
  <c r="BX358" i="2"/>
  <c r="BY358" i="2" s="1"/>
  <c r="BV547" i="2"/>
  <c r="BX995" i="2"/>
  <c r="BY995" i="2" s="1"/>
  <c r="BU261" i="2"/>
  <c r="BX342" i="2"/>
  <c r="BY342" i="2" s="1"/>
  <c r="BV285" i="2"/>
  <c r="BU54" i="2"/>
  <c r="BV54" i="2"/>
  <c r="BW54" i="2"/>
  <c r="BV151" i="2"/>
  <c r="BX495" i="2"/>
  <c r="BY495" i="2" s="1"/>
  <c r="BW519" i="2"/>
  <c r="BX928" i="2"/>
  <c r="BY928" i="2" s="1"/>
  <c r="BX778" i="2"/>
  <c r="BY778" i="2" s="1"/>
  <c r="BX237" i="2"/>
  <c r="BY237" i="2" s="1"/>
  <c r="BX402" i="2"/>
  <c r="BY402" i="2" s="1"/>
  <c r="BX155" i="2"/>
  <c r="BY155" i="2" s="1"/>
  <c r="BU366" i="2"/>
  <c r="BU285" i="2"/>
  <c r="BS37" i="2"/>
  <c r="BT37" i="2" s="1"/>
  <c r="BZ37" i="2" s="1"/>
  <c r="BU151" i="2"/>
  <c r="BV27" i="2"/>
  <c r="BX820" i="2"/>
  <c r="BY820" i="2" s="1"/>
  <c r="BV519" i="2"/>
  <c r="BW77" i="2"/>
  <c r="BX204" i="2"/>
  <c r="BY204" i="2" s="1"/>
  <c r="BX251" i="2"/>
  <c r="BY251" i="2" s="1"/>
  <c r="BS193" i="2"/>
  <c r="BT193" i="2" s="1"/>
  <c r="BU624" i="2"/>
  <c r="BV624" i="2"/>
  <c r="BW624" i="2"/>
  <c r="BX802" i="2"/>
  <c r="BY802" i="2" s="1"/>
  <c r="BW975" i="2"/>
  <c r="BX699" i="2"/>
  <c r="BY699" i="2" s="1"/>
  <c r="BX98" i="2"/>
  <c r="BY98" i="2" s="1"/>
  <c r="BV875" i="2"/>
  <c r="BW875" i="2"/>
  <c r="BV543" i="2"/>
  <c r="BW543" i="2"/>
  <c r="BU543" i="2"/>
  <c r="BU428" i="2"/>
  <c r="BV428" i="2"/>
  <c r="BW428" i="2"/>
  <c r="BU931" i="2"/>
  <c r="BW931" i="2"/>
  <c r="BV931" i="2"/>
  <c r="BV272" i="2"/>
  <c r="BW272" i="2"/>
  <c r="BU272" i="2"/>
  <c r="BU913" i="2"/>
  <c r="BW913" i="2"/>
  <c r="BV913" i="2"/>
  <c r="BU492" i="2"/>
  <c r="BW492" i="2"/>
  <c r="BV492" i="2"/>
  <c r="BV399" i="2"/>
  <c r="BU399" i="2"/>
  <c r="BW399" i="2"/>
  <c r="BV476" i="2"/>
  <c r="BU476" i="2"/>
  <c r="BW476" i="2"/>
  <c r="BW580" i="2"/>
  <c r="BV580" i="2"/>
  <c r="BU580" i="2"/>
  <c r="BU591" i="2"/>
  <c r="BW591" i="2"/>
  <c r="BV591" i="2"/>
  <c r="BU966" i="2"/>
  <c r="BW966" i="2"/>
  <c r="BV966" i="2"/>
  <c r="BX809" i="2"/>
  <c r="BY809" i="2" s="1"/>
  <c r="BX348" i="2"/>
  <c r="BY348" i="2" s="1"/>
  <c r="BX466" i="2"/>
  <c r="BY466" i="2" s="1"/>
  <c r="BX451" i="2"/>
  <c r="BY451" i="2" s="1"/>
  <c r="BX846" i="2"/>
  <c r="BY846" i="2" s="1"/>
  <c r="BX530" i="2"/>
  <c r="BY530" i="2" s="1"/>
  <c r="BX118" i="2"/>
  <c r="BY118" i="2" s="1"/>
  <c r="BW481" i="2"/>
  <c r="BU481" i="2"/>
  <c r="BV481" i="2"/>
  <c r="BW32" i="2"/>
  <c r="BU32" i="2"/>
  <c r="BV32" i="2"/>
  <c r="BX747" i="2"/>
  <c r="BY747" i="2" s="1"/>
  <c r="BX317" i="2"/>
  <c r="BY317" i="2" s="1"/>
  <c r="BX82" i="2"/>
  <c r="BY82" i="2" s="1"/>
  <c r="BX142" i="2"/>
  <c r="BY142" i="2" s="1"/>
  <c r="BS621" i="2"/>
  <c r="BT621" i="2" s="1"/>
  <c r="BZ621" i="2" s="1"/>
  <c r="BW366" i="2"/>
  <c r="BX571" i="2"/>
  <c r="BY571" i="2" s="1"/>
  <c r="BX828" i="2"/>
  <c r="BY828" i="2" s="1"/>
  <c r="BX851" i="2"/>
  <c r="BY851" i="2" s="1"/>
  <c r="BX322" i="2"/>
  <c r="BY322" i="2" s="1"/>
  <c r="BX148" i="2"/>
  <c r="BY148" i="2" s="1"/>
  <c r="BX284" i="2"/>
  <c r="BY284" i="2" s="1"/>
  <c r="BX882" i="2"/>
  <c r="BY882" i="2" s="1"/>
  <c r="BX863" i="2"/>
  <c r="BY863" i="2" s="1"/>
  <c r="BS229" i="2"/>
  <c r="BT229" i="2" s="1"/>
  <c r="BX961" i="2"/>
  <c r="BY961" i="2" s="1"/>
  <c r="BV309" i="2"/>
  <c r="BW968" i="2"/>
  <c r="BU968" i="2"/>
  <c r="BV968" i="2"/>
  <c r="BX681" i="2"/>
  <c r="BY681" i="2" s="1"/>
  <c r="BX793" i="2"/>
  <c r="BY793" i="2" s="1"/>
  <c r="BX460" i="2"/>
  <c r="BY460" i="2" s="1"/>
  <c r="BX750" i="2"/>
  <c r="BY750" i="2" s="1"/>
  <c r="BW205" i="2"/>
  <c r="BV205" i="2"/>
  <c r="BU205" i="2"/>
  <c r="BV901" i="2"/>
  <c r="BU901" i="2"/>
  <c r="BW901" i="2"/>
  <c r="BX726" i="2"/>
  <c r="BY726" i="2" s="1"/>
  <c r="BX598" i="2"/>
  <c r="BY598" i="2" s="1"/>
  <c r="BX637" i="2"/>
  <c r="BY637" i="2" s="1"/>
  <c r="BX107" i="2"/>
  <c r="BY107" i="2" s="1"/>
  <c r="BW309" i="2"/>
  <c r="BU539" i="2"/>
  <c r="BW539" i="2"/>
  <c r="BV539" i="2"/>
  <c r="BU452" i="2"/>
  <c r="BV452" i="2"/>
  <c r="BW452" i="2"/>
  <c r="BV564" i="2"/>
  <c r="BW564" i="2"/>
  <c r="BU564" i="2"/>
  <c r="BX175" i="2"/>
  <c r="BY175" i="2" s="1"/>
  <c r="BX956" i="2"/>
  <c r="BY956" i="2" s="1"/>
  <c r="BX487" i="2"/>
  <c r="BY487" i="2" s="1"/>
  <c r="BX188" i="2"/>
  <c r="BY188" i="2" s="1"/>
  <c r="BX974" i="2"/>
  <c r="BY974" i="2" s="1"/>
  <c r="BX156" i="2"/>
  <c r="BY156" i="2" s="1"/>
  <c r="BX269" i="2"/>
  <c r="BY269" i="2" s="1"/>
  <c r="BX90" i="2"/>
  <c r="BY90" i="2" s="1"/>
  <c r="BS293" i="2"/>
  <c r="BT293" i="2" s="1"/>
  <c r="BW293" i="2" s="1"/>
  <c r="BW950" i="2"/>
  <c r="BU950" i="2"/>
  <c r="BV950" i="2"/>
  <c r="BU869" i="2"/>
  <c r="BV869" i="2"/>
  <c r="BW869" i="2"/>
  <c r="BX819" i="2"/>
  <c r="BY819" i="2" s="1"/>
  <c r="BX550" i="2"/>
  <c r="BY550" i="2" s="1"/>
  <c r="BU569" i="2"/>
  <c r="BV569" i="2"/>
  <c r="BW569" i="2"/>
  <c r="BU729" i="2"/>
  <c r="BV729" i="2"/>
  <c r="BW729" i="2"/>
  <c r="BV255" i="2"/>
  <c r="BW255" i="2"/>
  <c r="BU255" i="2"/>
  <c r="BW759" i="2"/>
  <c r="BU759" i="2"/>
  <c r="BV759" i="2"/>
  <c r="BU879" i="2"/>
  <c r="BV879" i="2"/>
  <c r="BW879" i="2"/>
  <c r="BU834" i="2"/>
  <c r="BW834" i="2"/>
  <c r="BV834" i="2"/>
  <c r="BV572" i="2"/>
  <c r="BW572" i="2"/>
  <c r="BU572" i="2"/>
  <c r="BU174" i="2"/>
  <c r="BV174" i="2"/>
  <c r="BW174" i="2"/>
  <c r="BV59" i="2"/>
  <c r="BU59" i="2"/>
  <c r="BW59" i="2"/>
  <c r="BU67" i="2"/>
  <c r="BV67" i="2"/>
  <c r="BW67" i="2"/>
  <c r="BU703" i="2"/>
  <c r="BV703" i="2"/>
  <c r="BW703" i="2"/>
  <c r="BW445" i="2"/>
  <c r="BV445" i="2"/>
  <c r="BU445" i="2"/>
  <c r="BU259" i="2"/>
  <c r="BV259" i="2"/>
  <c r="BW259" i="2"/>
  <c r="BU131" i="2"/>
  <c r="BV131" i="2"/>
  <c r="BW131" i="2"/>
  <c r="BV417" i="2"/>
  <c r="BU417" i="2"/>
  <c r="BW417" i="2"/>
  <c r="BU842" i="2"/>
  <c r="BW842" i="2"/>
  <c r="BV842" i="2"/>
  <c r="BU51" i="2"/>
  <c r="BV51" i="2"/>
  <c r="BW51" i="2"/>
  <c r="BU463" i="2"/>
  <c r="BV463" i="2"/>
  <c r="BW463" i="2"/>
  <c r="BU461" i="2"/>
  <c r="BW461" i="2"/>
  <c r="BV461" i="2"/>
  <c r="BU588" i="2"/>
  <c r="BW588" i="2"/>
  <c r="BV588" i="2"/>
  <c r="BU181" i="2"/>
  <c r="BV181" i="2"/>
  <c r="BW181" i="2"/>
  <c r="BU457" i="2"/>
  <c r="BV457" i="2"/>
  <c r="BW457" i="2"/>
  <c r="BV223" i="2"/>
  <c r="BU223" i="2"/>
  <c r="BW223" i="2"/>
  <c r="BU47" i="2"/>
  <c r="BV47" i="2"/>
  <c r="BW47" i="2"/>
  <c r="BU170" i="2"/>
  <c r="BW170" i="2"/>
  <c r="BV170" i="2"/>
  <c r="BV794" i="2"/>
  <c r="BW794" i="2"/>
  <c r="BU794" i="2"/>
  <c r="BU109" i="2"/>
  <c r="BV109" i="2"/>
  <c r="BW109" i="2"/>
  <c r="BU139" i="2"/>
  <c r="BV139" i="2"/>
  <c r="BW139" i="2"/>
  <c r="BO61" i="2"/>
  <c r="BP61" i="2" s="1"/>
  <c r="BS61" i="2" s="1"/>
  <c r="BT61" i="2" s="1"/>
  <c r="BZ61" i="2" s="1"/>
  <c r="BV275" i="2"/>
  <c r="BU275" i="2"/>
  <c r="BW275" i="2"/>
  <c r="BU929" i="2"/>
  <c r="BV929" i="2"/>
  <c r="BW929" i="2"/>
  <c r="BU837" i="2"/>
  <c r="BW837" i="2"/>
  <c r="BV837" i="2"/>
  <c r="BU723" i="2"/>
  <c r="BV723" i="2"/>
  <c r="BW723" i="2"/>
  <c r="BO31" i="2"/>
  <c r="BP31" i="2" s="1"/>
  <c r="BS31" i="2" s="1"/>
  <c r="BT31" i="2" s="1"/>
  <c r="BZ31" i="2" s="1"/>
  <c r="BU29" i="2"/>
  <c r="BV29" i="2"/>
  <c r="BW29" i="2"/>
  <c r="BU178" i="2"/>
  <c r="BV178" i="2"/>
  <c r="BW178" i="2"/>
  <c r="BU418" i="2"/>
  <c r="BW418" i="2"/>
  <c r="BV418" i="2"/>
  <c r="BX804" i="2"/>
  <c r="BY804" i="2" s="1"/>
  <c r="BX812" i="2"/>
  <c r="BY812" i="2" s="1"/>
  <c r="BX231" i="2"/>
  <c r="BY231" i="2" s="1"/>
  <c r="BX884" i="2"/>
  <c r="BY884" i="2" s="1"/>
  <c r="BX868" i="2"/>
  <c r="BY868" i="2" s="1"/>
  <c r="BX796" i="2"/>
  <c r="BY796" i="2" s="1"/>
  <c r="BX318" i="2"/>
  <c r="BY318" i="2" s="1"/>
  <c r="BX655" i="2"/>
  <c r="BY655" i="2" s="1"/>
  <c r="BX157" i="2"/>
  <c r="BY157" i="2" s="1"/>
  <c r="BU813" i="2"/>
  <c r="BX712" i="2"/>
  <c r="BY712" i="2" s="1"/>
  <c r="BX873" i="2"/>
  <c r="BY873" i="2" s="1"/>
  <c r="BX782" i="2"/>
  <c r="BY782" i="2" s="1"/>
  <c r="BX351" i="2"/>
  <c r="BY351" i="2" s="1"/>
  <c r="BX886" i="2"/>
  <c r="BY886" i="2" s="1"/>
  <c r="BX918" i="2"/>
  <c r="BY918" i="2" s="1"/>
  <c r="BU345" i="2"/>
  <c r="BV345" i="2"/>
  <c r="BW345" i="2"/>
  <c r="BU978" i="2"/>
  <c r="BW978" i="2"/>
  <c r="BV978" i="2"/>
  <c r="BW697" i="2"/>
  <c r="BU697" i="2"/>
  <c r="BV697" i="2"/>
  <c r="BU818" i="2"/>
  <c r="BW818" i="2"/>
  <c r="BV818" i="2"/>
  <c r="BU529" i="2"/>
  <c r="BV529" i="2"/>
  <c r="BW529" i="2"/>
  <c r="BO133" i="2"/>
  <c r="BP133" i="2" s="1"/>
  <c r="BS133" i="2" s="1"/>
  <c r="BT133" i="2" s="1"/>
  <c r="BZ133" i="2" s="1"/>
  <c r="BU636" i="2"/>
  <c r="BW636" i="2"/>
  <c r="BV636" i="2"/>
  <c r="BU73" i="2"/>
  <c r="BW73" i="2"/>
  <c r="BV73" i="2"/>
  <c r="BX706" i="2"/>
  <c r="BY706" i="2" s="1"/>
  <c r="BX914" i="2"/>
  <c r="BY914" i="2" s="1"/>
  <c r="BX647" i="2"/>
  <c r="BY647" i="2" s="1"/>
  <c r="BX680" i="2"/>
  <c r="BY680" i="2" s="1"/>
  <c r="BX241" i="2"/>
  <c r="BY241" i="2" s="1"/>
  <c r="BX250" i="2"/>
  <c r="BY250" i="2" s="1"/>
  <c r="BX711" i="2"/>
  <c r="BY711" i="2" s="1"/>
  <c r="BX986" i="2"/>
  <c r="BY986" i="2" s="1"/>
  <c r="BX191" i="2"/>
  <c r="BY191" i="2" s="1"/>
  <c r="BX130" i="2"/>
  <c r="BY130" i="2" s="1"/>
  <c r="BX290" i="2"/>
  <c r="BY290" i="2" s="1"/>
  <c r="BX114" i="2"/>
  <c r="BY114" i="2" s="1"/>
  <c r="BX890" i="2"/>
  <c r="BY890" i="2" s="1"/>
  <c r="BO209" i="2"/>
  <c r="BP209" i="2" s="1"/>
  <c r="BS209" i="2" s="1"/>
  <c r="BT209" i="2" s="1"/>
  <c r="BZ209" i="2" s="1"/>
  <c r="BU409" i="2"/>
  <c r="BV409" i="2"/>
  <c r="BW409" i="2"/>
  <c r="BS85" i="2"/>
  <c r="BT85" i="2" s="1"/>
  <c r="BZ85" i="2" s="1"/>
  <c r="BU267" i="2"/>
  <c r="BW267" i="2"/>
  <c r="BV267" i="2"/>
  <c r="BX431" i="2"/>
  <c r="BY431" i="2" s="1"/>
  <c r="BX892" i="2"/>
  <c r="BY892" i="2" s="1"/>
  <c r="BX501" i="2"/>
  <c r="BY501" i="2" s="1"/>
  <c r="BX412" i="2"/>
  <c r="BY412" i="2" s="1"/>
  <c r="BX338" i="2"/>
  <c r="BY338" i="2" s="1"/>
  <c r="BO653" i="2"/>
  <c r="BP653" i="2" s="1"/>
  <c r="BS653" i="2" s="1"/>
  <c r="BT653" i="2" s="1"/>
  <c r="BZ653" i="2" s="1"/>
  <c r="BU210" i="2"/>
  <c r="BV210" i="2"/>
  <c r="BW210" i="2"/>
  <c r="BU590" i="2"/>
  <c r="BV590" i="2"/>
  <c r="BW590" i="2"/>
  <c r="BU508" i="2"/>
  <c r="BV508" i="2"/>
  <c r="BW508" i="2"/>
  <c r="BU240" i="2"/>
  <c r="BV240" i="2"/>
  <c r="BW240" i="2"/>
  <c r="BU169" i="2"/>
  <c r="BV169" i="2"/>
  <c r="BW169" i="2"/>
  <c r="BU368" i="2"/>
  <c r="BV368" i="2"/>
  <c r="BW368" i="2"/>
  <c r="BV283" i="2"/>
  <c r="BU283" i="2"/>
  <c r="BW283" i="2"/>
  <c r="BU597" i="2"/>
  <c r="BV597" i="2"/>
  <c r="BW597" i="2"/>
  <c r="BX420" i="2"/>
  <c r="BY420" i="2" s="1"/>
  <c r="BX143" i="2"/>
  <c r="BY143" i="2" s="1"/>
  <c r="BX313" i="2"/>
  <c r="BY313" i="2" s="1"/>
  <c r="BX76" i="2"/>
  <c r="BY76" i="2" s="1"/>
  <c r="BX489" i="2"/>
  <c r="BY489" i="2" s="1"/>
  <c r="BX854" i="2"/>
  <c r="BY854" i="2" s="1"/>
  <c r="BV41" i="2"/>
  <c r="BU41" i="2"/>
  <c r="BW41" i="2"/>
  <c r="BO221" i="2"/>
  <c r="BP221" i="2" s="1"/>
  <c r="BS221" i="2" s="1"/>
  <c r="BT221" i="2" s="1"/>
  <c r="BZ221" i="2" s="1"/>
  <c r="BU101" i="2"/>
  <c r="BV101" i="2"/>
  <c r="BW101" i="2"/>
  <c r="BV185" i="2"/>
  <c r="BW185" i="2"/>
  <c r="BU185" i="2"/>
  <c r="BW273" i="2"/>
  <c r="BU273" i="2"/>
  <c r="BV273" i="2"/>
  <c r="BW195" i="2"/>
  <c r="BV195" i="2"/>
  <c r="BU195" i="2"/>
  <c r="BX503" i="2"/>
  <c r="BY503" i="2" s="1"/>
  <c r="BX748" i="2"/>
  <c r="BY748" i="2" s="1"/>
  <c r="BX780" i="2"/>
  <c r="BY780" i="2" s="1"/>
  <c r="BX642" i="2"/>
  <c r="BY642" i="2" s="1"/>
  <c r="BX574" i="2"/>
  <c r="BY574" i="2" s="1"/>
  <c r="BX817" i="2"/>
  <c r="BY817" i="2" s="1"/>
  <c r="BX811" i="2"/>
  <c r="BY811" i="2" s="1"/>
  <c r="BX542" i="2"/>
  <c r="BY542" i="2" s="1"/>
  <c r="BX212" i="2"/>
  <c r="BY212" i="2" s="1"/>
  <c r="BX859" i="2"/>
  <c r="BY859" i="2" s="1"/>
  <c r="BX945" i="2"/>
  <c r="BY945" i="2" s="1"/>
  <c r="BX919" i="2"/>
  <c r="BY919" i="2" s="1"/>
  <c r="BX99" i="2"/>
  <c r="BY99" i="2" s="1"/>
  <c r="BX718" i="2"/>
  <c r="BY718" i="2" s="1"/>
  <c r="BX526" i="2"/>
  <c r="BY526" i="2" s="1"/>
  <c r="BX310" i="2"/>
  <c r="BY310" i="2" s="1"/>
  <c r="BU329" i="2"/>
  <c r="BW329" i="2"/>
  <c r="BV329" i="2"/>
  <c r="BU104" i="2"/>
  <c r="BV104" i="2"/>
  <c r="BW104" i="2"/>
  <c r="BW444" i="2"/>
  <c r="BV444" i="2"/>
  <c r="BU444" i="2"/>
  <c r="BW746" i="2"/>
  <c r="BU746" i="2"/>
  <c r="BV746" i="2"/>
  <c r="BU537" i="2"/>
  <c r="BV537" i="2"/>
  <c r="BW537" i="2"/>
  <c r="BV465" i="2"/>
  <c r="BW465" i="2"/>
  <c r="BU465" i="2"/>
  <c r="BU499" i="2"/>
  <c r="BV499" i="2"/>
  <c r="BW499" i="2"/>
  <c r="BX304" i="2"/>
  <c r="BY304" i="2" s="1"/>
  <c r="BX603" i="2"/>
  <c r="BY603" i="2" s="1"/>
  <c r="BX801" i="2"/>
  <c r="BY801" i="2" s="1"/>
  <c r="BX958" i="2"/>
  <c r="BY958" i="2" s="1"/>
  <c r="BX638" i="2"/>
  <c r="BY638" i="2" s="1"/>
  <c r="BU57" i="2"/>
  <c r="BV57" i="2"/>
  <c r="BW57" i="2"/>
  <c r="BU49" i="2"/>
  <c r="BV49" i="2"/>
  <c r="BW49" i="2"/>
  <c r="BU633" i="2"/>
  <c r="BV633" i="2"/>
  <c r="BW633" i="2"/>
  <c r="BU153" i="2"/>
  <c r="BV153" i="2"/>
  <c r="BW153" i="2"/>
  <c r="BO149" i="2"/>
  <c r="BP149" i="2" s="1"/>
  <c r="BS149" i="2" s="1"/>
  <c r="BT149" i="2" s="1"/>
  <c r="BZ149" i="2" s="1"/>
  <c r="BO249" i="2"/>
  <c r="BP249" i="2" s="1"/>
  <c r="BS249" i="2" s="1"/>
  <c r="BT249" i="2" s="1"/>
  <c r="BZ249" i="2" s="1"/>
  <c r="BX513" i="2"/>
  <c r="BY513" i="2" s="1"/>
  <c r="BX826" i="2"/>
  <c r="BY826" i="2" s="1"/>
  <c r="BX762" i="2"/>
  <c r="BY762" i="2" s="1"/>
  <c r="BX602" i="2"/>
  <c r="BY602" i="2" s="1"/>
  <c r="BX350" i="2"/>
  <c r="BY350" i="2" s="1"/>
  <c r="BX282" i="2"/>
  <c r="BY282" i="2" s="1"/>
  <c r="BX341" i="2"/>
  <c r="BY341" i="2" s="1"/>
  <c r="BX426" i="2"/>
  <c r="BY426" i="2" s="1"/>
  <c r="BX670" i="2"/>
  <c r="BY670" i="2" s="1"/>
  <c r="BX827" i="2"/>
  <c r="BY827" i="2" s="1"/>
  <c r="BX134" i="2"/>
  <c r="BY134" i="2" s="1"/>
  <c r="BX515" i="2"/>
  <c r="BY515" i="2" s="1"/>
  <c r="BX146" i="2"/>
  <c r="BY146" i="2" s="1"/>
  <c r="BO321" i="2"/>
  <c r="BP321" i="2" s="1"/>
  <c r="BS321" i="2" s="1"/>
  <c r="BT321" i="2" s="1"/>
  <c r="BZ321" i="2" s="1"/>
  <c r="BS173" i="2"/>
  <c r="BT173" i="2" s="1"/>
  <c r="BZ173" i="2" s="1"/>
  <c r="BO45" i="2"/>
  <c r="BP45" i="2" s="1"/>
  <c r="BS45" i="2" s="1"/>
  <c r="BT45" i="2" s="1"/>
  <c r="BZ45" i="2" s="1"/>
  <c r="BV658" i="2"/>
  <c r="BW658" i="2"/>
  <c r="BU658" i="2"/>
  <c r="BU659" i="2"/>
  <c r="BV659" i="2"/>
  <c r="BW659" i="2"/>
  <c r="BU243" i="2"/>
  <c r="BV243" i="2"/>
  <c r="BW243" i="2"/>
  <c r="BV154" i="2"/>
  <c r="BU154" i="2"/>
  <c r="BW154" i="2"/>
  <c r="BU294" i="2"/>
  <c r="BW294" i="2"/>
  <c r="BV294" i="2"/>
  <c r="BU903" i="2"/>
  <c r="BW903" i="2"/>
  <c r="BV903" i="2"/>
  <c r="BU435" i="2"/>
  <c r="BW435" i="2"/>
  <c r="BV435" i="2"/>
  <c r="BU806" i="2"/>
  <c r="BV806" i="2"/>
  <c r="BW806" i="2"/>
  <c r="BU91" i="2"/>
  <c r="BV91" i="2"/>
  <c r="BW91" i="2"/>
  <c r="BU586" i="2"/>
  <c r="BV586" i="2"/>
  <c r="BW586" i="2"/>
  <c r="BU675" i="2"/>
  <c r="BW675" i="2"/>
  <c r="BV675" i="2"/>
  <c r="BU458" i="2"/>
  <c r="BW458" i="2"/>
  <c r="BV458" i="2"/>
  <c r="BU698" i="2"/>
  <c r="BV698" i="2"/>
  <c r="BW698" i="2"/>
  <c r="BU523" i="2"/>
  <c r="BV523" i="2"/>
  <c r="BW523" i="2"/>
  <c r="BU955" i="2"/>
  <c r="BW955" i="2"/>
  <c r="BV955" i="2"/>
  <c r="BU843" i="2"/>
  <c r="BW843" i="2"/>
  <c r="BV843" i="2"/>
  <c r="BU442" i="2"/>
  <c r="BV442" i="2"/>
  <c r="BW442" i="2"/>
  <c r="BV907" i="2"/>
  <c r="BW907" i="2"/>
  <c r="BU907" i="2"/>
  <c r="BU403" i="2"/>
  <c r="BW403" i="2"/>
  <c r="BV403" i="2"/>
  <c r="BW531" i="2"/>
  <c r="BV531" i="2"/>
  <c r="BU531" i="2"/>
  <c r="BV595" i="2"/>
  <c r="BW595" i="2"/>
  <c r="BU595" i="2"/>
  <c r="BW222" i="2"/>
  <c r="BV222" i="2"/>
  <c r="BU222" i="2"/>
  <c r="BU754" i="2"/>
  <c r="BW754" i="2"/>
  <c r="BV754" i="2"/>
  <c r="BV498" i="2"/>
  <c r="BU498" i="2"/>
  <c r="BW498" i="2"/>
  <c r="BU365" i="2"/>
  <c r="BV365" i="2"/>
  <c r="BW365" i="2"/>
  <c r="BU695" i="2"/>
  <c r="BV695" i="2"/>
  <c r="BW695" i="2"/>
  <c r="BU467" i="2"/>
  <c r="BW467" i="2"/>
  <c r="BV467" i="2"/>
  <c r="BU78" i="2"/>
  <c r="BV78" i="2"/>
  <c r="BW78" i="2"/>
  <c r="BU627" i="2"/>
  <c r="BV627" i="2"/>
  <c r="BW627" i="2"/>
  <c r="BU491" i="2"/>
  <c r="BV491" i="2"/>
  <c r="BW491" i="2"/>
  <c r="BU579" i="2"/>
  <c r="BW579" i="2"/>
  <c r="BV579" i="2"/>
  <c r="BU559" i="2"/>
  <c r="BV559" i="2"/>
  <c r="BW559" i="2"/>
  <c r="BW46" i="2"/>
  <c r="BV46" i="2"/>
  <c r="BU46" i="2"/>
  <c r="BU150" i="2"/>
  <c r="BW150" i="2"/>
  <c r="BV150" i="2"/>
  <c r="BU563" i="2"/>
  <c r="BV563" i="2"/>
  <c r="BW563" i="2"/>
  <c r="BU94" i="2"/>
  <c r="BV94" i="2"/>
  <c r="BW94" i="2"/>
  <c r="BU755" i="2"/>
  <c r="BV755" i="2"/>
  <c r="BW755" i="2"/>
  <c r="BU314" i="2"/>
  <c r="BV314" i="2"/>
  <c r="BW314" i="2"/>
  <c r="BX708" i="2"/>
  <c r="BY708" i="2" s="1"/>
  <c r="BX684" i="2"/>
  <c r="BY684" i="2" s="1"/>
  <c r="BX55" i="2"/>
  <c r="BY55" i="2" s="1"/>
  <c r="BX772" i="2"/>
  <c r="BY772" i="2" s="1"/>
  <c r="BX652" i="2"/>
  <c r="BY652" i="2" s="1"/>
  <c r="BX830" i="2"/>
  <c r="BY830" i="2" s="1"/>
  <c r="BX921" i="2"/>
  <c r="BY921" i="2" s="1"/>
  <c r="BX484" i="2"/>
  <c r="BY484" i="2" s="1"/>
  <c r="BX860" i="2"/>
  <c r="BY860" i="2" s="1"/>
  <c r="BX942" i="2"/>
  <c r="BY942" i="2" s="1"/>
  <c r="BX734" i="2"/>
  <c r="BY734" i="2" s="1"/>
  <c r="BX719" i="2"/>
  <c r="BY719" i="2" s="1"/>
  <c r="BX84" i="2"/>
  <c r="BY84" i="2" s="1"/>
  <c r="BX902" i="2"/>
  <c r="BY902" i="2" s="1"/>
  <c r="BX672" i="2"/>
  <c r="BY672" i="2" s="1"/>
  <c r="BX373" i="2"/>
  <c r="BY373" i="2" s="1"/>
  <c r="BX722" i="2"/>
  <c r="BY722" i="2" s="1"/>
  <c r="BX962" i="2"/>
  <c r="BY962" i="2" s="1"/>
  <c r="BX682" i="2"/>
  <c r="BY682" i="2" s="1"/>
  <c r="BX737" i="2"/>
  <c r="BY737" i="2" s="1"/>
  <c r="BX739" i="2"/>
  <c r="BY739" i="2" s="1"/>
  <c r="BX58" i="2"/>
  <c r="BY58" i="2" s="1"/>
  <c r="BX713" i="2"/>
  <c r="BY713" i="2" s="1"/>
  <c r="BX689" i="2"/>
  <c r="BY689" i="2" s="1"/>
  <c r="BV549" i="2"/>
  <c r="BU549" i="2"/>
  <c r="BW549" i="2"/>
  <c r="BU630" i="2"/>
  <c r="BW630" i="2"/>
  <c r="BV630" i="2"/>
  <c r="BV362" i="2"/>
  <c r="BW362" i="2"/>
  <c r="BU362" i="2"/>
  <c r="BU194" i="2"/>
  <c r="BV194" i="2"/>
  <c r="BW194" i="2"/>
  <c r="BU742" i="2"/>
  <c r="BV742" i="2"/>
  <c r="BW742" i="2"/>
  <c r="BU915" i="2"/>
  <c r="BW915" i="2"/>
  <c r="BV915" i="2"/>
  <c r="BU626" i="2"/>
  <c r="BW626" i="2"/>
  <c r="BV626" i="2"/>
  <c r="BX202" i="2"/>
  <c r="BY202" i="2" s="1"/>
  <c r="BW26" i="2"/>
  <c r="BX585" i="2"/>
  <c r="BY585" i="2" s="1"/>
  <c r="BX897" i="2"/>
  <c r="BY897" i="2" s="1"/>
  <c r="BX937" i="2"/>
  <c r="BY937" i="2" s="1"/>
  <c r="BX140" i="2"/>
  <c r="BY140" i="2" s="1"/>
  <c r="BX994" i="2"/>
  <c r="BY994" i="2" s="1"/>
  <c r="BX970" i="2"/>
  <c r="BY970" i="2" s="1"/>
  <c r="BX833" i="2"/>
  <c r="BY833" i="2" s="1"/>
  <c r="BX533" i="2"/>
  <c r="BY533" i="2" s="1"/>
  <c r="BX277" i="2"/>
  <c r="BY277" i="2" s="1"/>
  <c r="BX862" i="2"/>
  <c r="BY862" i="2" s="1"/>
  <c r="BX864" i="2"/>
  <c r="BY864" i="2" s="1"/>
  <c r="BX238" i="2"/>
  <c r="BY238" i="2" s="1"/>
  <c r="BX702" i="2"/>
  <c r="BY702" i="2" s="1"/>
  <c r="BX167" i="2"/>
  <c r="BY167" i="2" s="1"/>
  <c r="BX236" i="2"/>
  <c r="BY236" i="2" s="1"/>
  <c r="BX940" i="2"/>
  <c r="BY940" i="2" s="1"/>
  <c r="BX777" i="2"/>
  <c r="BY777" i="2" s="1"/>
  <c r="BX982" i="2"/>
  <c r="BY982" i="2" s="1"/>
  <c r="BX838" i="2"/>
  <c r="BY838" i="2" s="1"/>
  <c r="BX376" i="2"/>
  <c r="BY376" i="2" s="1"/>
  <c r="BX938" i="2"/>
  <c r="BY938" i="2" s="1"/>
  <c r="BX546" i="2"/>
  <c r="BY546" i="2" s="1"/>
  <c r="BX926" i="2"/>
  <c r="BY926" i="2" s="1"/>
  <c r="BV883" i="2"/>
  <c r="BU883" i="2"/>
  <c r="BW883" i="2"/>
  <c r="BW951" i="2"/>
  <c r="BU951" i="2"/>
  <c r="BV951" i="2"/>
  <c r="BU947" i="2"/>
  <c r="BW947" i="2"/>
  <c r="BV947" i="2"/>
  <c r="BV163" i="2"/>
  <c r="BW163" i="2"/>
  <c r="BU163" i="2"/>
  <c r="BV331" i="2"/>
  <c r="BW331" i="2"/>
  <c r="BU331" i="2"/>
  <c r="BU115" i="2"/>
  <c r="BV115" i="2"/>
  <c r="BW115" i="2"/>
  <c r="BV510" i="2"/>
  <c r="BW510" i="2"/>
  <c r="BU510" i="2"/>
  <c r="BU74" i="2"/>
  <c r="BV74" i="2"/>
  <c r="BW74" i="2"/>
  <c r="BV347" i="2"/>
  <c r="BW347" i="2"/>
  <c r="BU347" i="2"/>
  <c r="BX800" i="2"/>
  <c r="BY800" i="2" s="1"/>
  <c r="BX972" i="2"/>
  <c r="BY972" i="2" s="1"/>
  <c r="BX79" i="2"/>
  <c r="BY79" i="2" s="1"/>
  <c r="BU26" i="2"/>
  <c r="BX383" i="2"/>
  <c r="BY383" i="2" s="1"/>
  <c r="BX511" i="2"/>
  <c r="BY511" i="2" s="1"/>
  <c r="BX894" i="2"/>
  <c r="BY894" i="2" s="1"/>
  <c r="BX346" i="2"/>
  <c r="BY346" i="2" s="1"/>
  <c r="BX916" i="2"/>
  <c r="BY916" i="2" s="1"/>
  <c r="BX732" i="2"/>
  <c r="BY732" i="2" s="1"/>
  <c r="BX996" i="2"/>
  <c r="BY996" i="2" s="1"/>
  <c r="BX207" i="2"/>
  <c r="BY207" i="2" s="1"/>
  <c r="BX645" i="2"/>
  <c r="BY645" i="2" s="1"/>
  <c r="BX177" i="2"/>
  <c r="BY177" i="2" s="1"/>
  <c r="BX795" i="2"/>
  <c r="BY795" i="2" s="1"/>
  <c r="BX398" i="2"/>
  <c r="BY398" i="2" s="1"/>
  <c r="BX922" i="2"/>
  <c r="BY922" i="2" s="1"/>
  <c r="BX865" i="2"/>
  <c r="BY865" i="2" s="1"/>
  <c r="BX905" i="2"/>
  <c r="BY905" i="2" s="1"/>
  <c r="BX217" i="2"/>
  <c r="BY217" i="2" s="1"/>
  <c r="BX774" i="2"/>
  <c r="BY774" i="2" s="1"/>
  <c r="BX538" i="2"/>
  <c r="BY538" i="2" s="1"/>
  <c r="BX770" i="2"/>
  <c r="BY770" i="2" s="1"/>
  <c r="BX799" i="2"/>
  <c r="BY799" i="2" s="1"/>
  <c r="BX225" i="2"/>
  <c r="BY225" i="2" s="1"/>
  <c r="BX758" i="2"/>
  <c r="BY758" i="2" s="1"/>
  <c r="BX977" i="2"/>
  <c r="BY977" i="2" s="1"/>
  <c r="BX422" i="2"/>
  <c r="BY422" i="2" s="1"/>
  <c r="BU815" i="2"/>
  <c r="BV815" i="2"/>
  <c r="BW815" i="2"/>
  <c r="BX440" i="2"/>
  <c r="BY440" i="2" s="1"/>
  <c r="BX665" i="2"/>
  <c r="BY665" i="2" s="1"/>
  <c r="BX478" i="2"/>
  <c r="BY478" i="2" s="1"/>
  <c r="BX201" i="2"/>
  <c r="BY201" i="2" s="1"/>
  <c r="BX276" i="2"/>
  <c r="BY276" i="2" s="1"/>
  <c r="BX790" i="2"/>
  <c r="BY790" i="2" s="1"/>
  <c r="BX378" i="2"/>
  <c r="BY378" i="2" s="1"/>
  <c r="BX735" i="2"/>
  <c r="BY735" i="2" s="1"/>
  <c r="BX429" i="2"/>
  <c r="BY429" i="2" s="1"/>
  <c r="BU363" i="2"/>
  <c r="BV363" i="2"/>
  <c r="BW363" i="2"/>
  <c r="BW158" i="2"/>
  <c r="BU158" i="2"/>
  <c r="BV158" i="2"/>
  <c r="BU661" i="2"/>
  <c r="BW661" i="2"/>
  <c r="BV661" i="2"/>
  <c r="BU301" i="2"/>
  <c r="BV301" i="2"/>
  <c r="BW301" i="2"/>
  <c r="BU35" i="2"/>
  <c r="BW35" i="2"/>
  <c r="BV35" i="2"/>
  <c r="BW254" i="2"/>
  <c r="BU254" i="2"/>
  <c r="BV254" i="2"/>
  <c r="BU462" i="2"/>
  <c r="BV462" i="2"/>
  <c r="BW462" i="2"/>
  <c r="BU693" i="2"/>
  <c r="BW693" i="2"/>
  <c r="BV693" i="2"/>
  <c r="BV490" i="2"/>
  <c r="BU490" i="2"/>
  <c r="BW490" i="2"/>
  <c r="BW683" i="2"/>
  <c r="BU683" i="2"/>
  <c r="BV683" i="2"/>
  <c r="BV666" i="2"/>
  <c r="BU666" i="2"/>
  <c r="BW666" i="2"/>
  <c r="BU554" i="2"/>
  <c r="BV554" i="2"/>
  <c r="BW554" i="2"/>
  <c r="BU475" i="2"/>
  <c r="BV475" i="2"/>
  <c r="BW475" i="2"/>
  <c r="BX432" i="2"/>
  <c r="BY432" i="2" s="1"/>
  <c r="BX242" i="2"/>
  <c r="BY242" i="2" s="1"/>
  <c r="BX66" i="2"/>
  <c r="BY66" i="2" s="1"/>
  <c r="BX266" i="2"/>
  <c r="BY266" i="2" s="1"/>
  <c r="BX908" i="2"/>
  <c r="BY908" i="2" s="1"/>
  <c r="BX660" i="2"/>
  <c r="BY660" i="2" s="1"/>
  <c r="BX756" i="2"/>
  <c r="BY756" i="2" s="1"/>
  <c r="BX606" i="2"/>
  <c r="BY606" i="2" s="1"/>
  <c r="BX302" i="2"/>
  <c r="BY302" i="2" s="1"/>
  <c r="BX930" i="2"/>
  <c r="BY930" i="2" s="1"/>
  <c r="BX753" i="2"/>
  <c r="BY753" i="2" s="1"/>
  <c r="BX841" i="2"/>
  <c r="BY841" i="2" s="1"/>
  <c r="BX286" i="2"/>
  <c r="BY286" i="2" s="1"/>
  <c r="BX441" i="2"/>
  <c r="BY441" i="2" s="1"/>
  <c r="BX993" i="2"/>
  <c r="BY993" i="2" s="1"/>
  <c r="BX506" i="2"/>
  <c r="BY506" i="2" s="1"/>
  <c r="BX161" i="2"/>
  <c r="BY161" i="2" s="1"/>
  <c r="BX105" i="2"/>
  <c r="BY105" i="2" s="1"/>
  <c r="BX509" i="2"/>
  <c r="BY509" i="2" s="1"/>
  <c r="BX137" i="2"/>
  <c r="BY137" i="2" s="1"/>
  <c r="BV203" i="2"/>
  <c r="BW203" i="2"/>
  <c r="BU203" i="2"/>
  <c r="BU371" i="2"/>
  <c r="BW371" i="2"/>
  <c r="BV371" i="2"/>
  <c r="BW562" i="2"/>
  <c r="BV562" i="2"/>
  <c r="BU562" i="2"/>
  <c r="BU779" i="2"/>
  <c r="BW779" i="2"/>
  <c r="BV779" i="2"/>
  <c r="BX771" i="2"/>
  <c r="BY771" i="2" s="1"/>
  <c r="BX803" i="2"/>
  <c r="BY803" i="2" s="1"/>
  <c r="BX674" i="2"/>
  <c r="BY674" i="2" s="1"/>
  <c r="BX632" i="2"/>
  <c r="BY632" i="2" s="1"/>
  <c r="BX30" i="2"/>
  <c r="BY30" i="2" s="1"/>
  <c r="BX374" i="2"/>
  <c r="BY374" i="2" s="1"/>
  <c r="BU551" i="2"/>
  <c r="BW551" i="2"/>
  <c r="BV551" i="2"/>
  <c r="BU797" i="2"/>
  <c r="BV797" i="2"/>
  <c r="BW797" i="2"/>
  <c r="BW935" i="2"/>
  <c r="BV935" i="2"/>
  <c r="BU935" i="2"/>
  <c r="BU959" i="2"/>
  <c r="BW959" i="2"/>
  <c r="BV959" i="2"/>
  <c r="BU965" i="2"/>
  <c r="BW965" i="2"/>
  <c r="BV965" i="2"/>
  <c r="BW733" i="2"/>
  <c r="BU733" i="2"/>
  <c r="BV733" i="2"/>
  <c r="BU781" i="2"/>
  <c r="BW781" i="2"/>
  <c r="BV781" i="2"/>
  <c r="BW615" i="2"/>
  <c r="BU615" i="2"/>
  <c r="BV615" i="2"/>
  <c r="BW845" i="2"/>
  <c r="BV845" i="2"/>
  <c r="BU845" i="2"/>
  <c r="BW821" i="2"/>
  <c r="BU821" i="2"/>
  <c r="BV821" i="2"/>
  <c r="BU773" i="2"/>
  <c r="BW773" i="2"/>
  <c r="BV773" i="2"/>
  <c r="BV215" i="2"/>
  <c r="BW215" i="2"/>
  <c r="BU215" i="2"/>
  <c r="BU687" i="2"/>
  <c r="BW687" i="2"/>
  <c r="BV687" i="2"/>
  <c r="BV389" i="2"/>
  <c r="BU389" i="2"/>
  <c r="BW389" i="2"/>
  <c r="BU332" i="2"/>
  <c r="BV332" i="2"/>
  <c r="BW332" i="2"/>
  <c r="BW957" i="2"/>
  <c r="BV957" i="2"/>
  <c r="BU957" i="2"/>
  <c r="BU973" i="2"/>
  <c r="BV973" i="2"/>
  <c r="BW973" i="2"/>
  <c r="BU639" i="2"/>
  <c r="BV639" i="2"/>
  <c r="BW639" i="2"/>
  <c r="BU766" i="2"/>
  <c r="BV766" i="2"/>
  <c r="BW766" i="2"/>
  <c r="BU68" i="2"/>
  <c r="BV68" i="2"/>
  <c r="BW68" i="2"/>
  <c r="BU855" i="2"/>
  <c r="BW855" i="2"/>
  <c r="BV855" i="2"/>
  <c r="BU575" i="2"/>
  <c r="BV575" i="2"/>
  <c r="BW575" i="2"/>
  <c r="BU583" i="2"/>
  <c r="BV583" i="2"/>
  <c r="BW583" i="2"/>
  <c r="BV871" i="2"/>
  <c r="BU871" i="2"/>
  <c r="BW871" i="2"/>
  <c r="BU765" i="2"/>
  <c r="BV765" i="2"/>
  <c r="BW765" i="2"/>
  <c r="BV663" i="2"/>
  <c r="BW663" i="2"/>
  <c r="BU663" i="2"/>
  <c r="BU927" i="2"/>
  <c r="BW927" i="2"/>
  <c r="BV927" i="2"/>
  <c r="BU679" i="2"/>
  <c r="BV679" i="2"/>
  <c r="BW679" i="2"/>
  <c r="BW453" i="2"/>
  <c r="BV453" i="2"/>
  <c r="BU453" i="2"/>
  <c r="BU967" i="2"/>
  <c r="BV967" i="2"/>
  <c r="BW967" i="2"/>
  <c r="BV541" i="2"/>
  <c r="BU541" i="2"/>
  <c r="BW541" i="2"/>
  <c r="BU783" i="2"/>
  <c r="BW783" i="2"/>
  <c r="BV783" i="2"/>
  <c r="BU823" i="2"/>
  <c r="BW823" i="2"/>
  <c r="BV823" i="2"/>
  <c r="BU517" i="2"/>
  <c r="BV517" i="2"/>
  <c r="BW517" i="2"/>
  <c r="BU949" i="2"/>
  <c r="BW949" i="2"/>
  <c r="BV949" i="2"/>
  <c r="BU405" i="2"/>
  <c r="BW405" i="2"/>
  <c r="BV405" i="2"/>
  <c r="BU92" i="2"/>
  <c r="BV92" i="2"/>
  <c r="BW92" i="2"/>
  <c r="BU407" i="2"/>
  <c r="BV407" i="2"/>
  <c r="BW407" i="2"/>
  <c r="BU861" i="2"/>
  <c r="BW861" i="2"/>
  <c r="BV861" i="2"/>
  <c r="BU36" i="2"/>
  <c r="BV36" i="2"/>
  <c r="BW36" i="2"/>
  <c r="BU108" i="2"/>
  <c r="BW108" i="2"/>
  <c r="BV108" i="2"/>
  <c r="BV325" i="2"/>
  <c r="BU325" i="2"/>
  <c r="BW325" i="2"/>
  <c r="BU44" i="2"/>
  <c r="BV44" i="2"/>
  <c r="BW44" i="2"/>
  <c r="BU991" i="2"/>
  <c r="BW991" i="2"/>
  <c r="BV991" i="2"/>
  <c r="BU798" i="2"/>
  <c r="BW798" i="2"/>
  <c r="BV798" i="2"/>
  <c r="BV997" i="2"/>
  <c r="BU997" i="2"/>
  <c r="BW997" i="2"/>
  <c r="BU415" i="2"/>
  <c r="BV415" i="2"/>
  <c r="BW415" i="2"/>
  <c r="BW455" i="2"/>
  <c r="BU455" i="2"/>
  <c r="BV455" i="2"/>
  <c r="BW717" i="2"/>
  <c r="BV717" i="2"/>
  <c r="BU717" i="2"/>
  <c r="BV573" i="2"/>
  <c r="BW573" i="2"/>
  <c r="BU573" i="2"/>
  <c r="BU709" i="2"/>
  <c r="BW709" i="2"/>
  <c r="BV709" i="2"/>
  <c r="BW741" i="2"/>
  <c r="BV741" i="2"/>
  <c r="BU741" i="2"/>
  <c r="BW941" i="2"/>
  <c r="BU941" i="2"/>
  <c r="BV941" i="2"/>
  <c r="BU631" i="2"/>
  <c r="BW631" i="2"/>
  <c r="BV631" i="2"/>
  <c r="BV319" i="2"/>
  <c r="BU319" i="2"/>
  <c r="BW319" i="2"/>
  <c r="BX852" i="2"/>
  <c r="BY852" i="2" s="1"/>
  <c r="BX980" i="2"/>
  <c r="BY980" i="2" s="1"/>
  <c r="BX87" i="2"/>
  <c r="BY87" i="2" s="1"/>
  <c r="BX127" i="2"/>
  <c r="BY127" i="2" s="1"/>
  <c r="BX524" i="2"/>
  <c r="BY524" i="2" s="1"/>
  <c r="BX356" i="2"/>
  <c r="BY356" i="2" s="1"/>
  <c r="BX380" i="2"/>
  <c r="BY380" i="2" s="1"/>
  <c r="BX532" i="2"/>
  <c r="BY532" i="2" s="1"/>
  <c r="BX303" i="2"/>
  <c r="BY303" i="2" s="1"/>
  <c r="BX844" i="2"/>
  <c r="BY844" i="2" s="1"/>
  <c r="BX548" i="2"/>
  <c r="BY548" i="2" s="1"/>
  <c r="BX183" i="2"/>
  <c r="BY183" i="2" s="1"/>
  <c r="BX604" i="2"/>
  <c r="BY604" i="2" s="1"/>
  <c r="BX952" i="2"/>
  <c r="BY952" i="2" s="1"/>
  <c r="BX736" i="2"/>
  <c r="BY736" i="2" s="1"/>
  <c r="BU60" i="2"/>
  <c r="BV60" i="2"/>
  <c r="BW60" i="2"/>
  <c r="BU196" i="2"/>
  <c r="BW196" i="2"/>
  <c r="BV196" i="2"/>
  <c r="BU853" i="2"/>
  <c r="BW853" i="2"/>
  <c r="BV853" i="2"/>
  <c r="BU570" i="2"/>
  <c r="BV570" i="2"/>
  <c r="BW570" i="2"/>
  <c r="BU917" i="2"/>
  <c r="BW917" i="2"/>
  <c r="BV917" i="2"/>
  <c r="BV775" i="2"/>
  <c r="BU775" i="2"/>
  <c r="BW775" i="2"/>
  <c r="BV581" i="2"/>
  <c r="BW581" i="2"/>
  <c r="BU581" i="2"/>
  <c r="BW999" i="2"/>
  <c r="BU999" i="2"/>
  <c r="BV999" i="2"/>
  <c r="BV981" i="2"/>
  <c r="BW981" i="2"/>
  <c r="BU981" i="2"/>
  <c r="BU124" i="2"/>
  <c r="BW124" i="2"/>
  <c r="BV124" i="2"/>
  <c r="BU300" i="2"/>
  <c r="BV300" i="2"/>
  <c r="BW300" i="2"/>
  <c r="BU292" i="2"/>
  <c r="BV292" i="2"/>
  <c r="BW292" i="2"/>
  <c r="BU324" i="2"/>
  <c r="BW324" i="2"/>
  <c r="BV324" i="2"/>
  <c r="BX740" i="2"/>
  <c r="BY740" i="2" s="1"/>
  <c r="BX676" i="2"/>
  <c r="BY676" i="2" s="1"/>
  <c r="BX948" i="2"/>
  <c r="BY948" i="2" s="1"/>
  <c r="BX199" i="2"/>
  <c r="BY199" i="2" s="1"/>
  <c r="BX271" i="2"/>
  <c r="BY271" i="2" s="1"/>
  <c r="BX628" i="2"/>
  <c r="BY628" i="2" s="1"/>
  <c r="BX343" i="2"/>
  <c r="BY343" i="2" s="1"/>
  <c r="BX447" i="2"/>
  <c r="BY447" i="2" s="1"/>
  <c r="BX705" i="2"/>
  <c r="BY705" i="2" s="1"/>
  <c r="BX306" i="2"/>
  <c r="BY306" i="2" s="1"/>
  <c r="BX103" i="2"/>
  <c r="BY103" i="2" s="1"/>
  <c r="BX396" i="2"/>
  <c r="BY396" i="2" s="1"/>
  <c r="BX287" i="2"/>
  <c r="BY287" i="2" s="1"/>
  <c r="BU893" i="2"/>
  <c r="BV893" i="2"/>
  <c r="BW893" i="2"/>
  <c r="BU989" i="2"/>
  <c r="BW989" i="2"/>
  <c r="BV989" i="2"/>
  <c r="BU100" i="2"/>
  <c r="BV100" i="2"/>
  <c r="BW100" i="2"/>
  <c r="BU228" i="2"/>
  <c r="BV228" i="2"/>
  <c r="BW228" i="2"/>
  <c r="BW599" i="2"/>
  <c r="BU599" i="2"/>
  <c r="BV599" i="2"/>
  <c r="BU220" i="2"/>
  <c r="BW220" i="2"/>
  <c r="BV220" i="2"/>
  <c r="BU404" i="2"/>
  <c r="BW404" i="2"/>
  <c r="BV404" i="2"/>
  <c r="BU829" i="2"/>
  <c r="BW829" i="2"/>
  <c r="BV829" i="2"/>
  <c r="BU364" i="2"/>
  <c r="BV364" i="2"/>
  <c r="BW364" i="2"/>
  <c r="BW925" i="2"/>
  <c r="BU925" i="2"/>
  <c r="BV925" i="2"/>
  <c r="BU911" i="2"/>
  <c r="BV911" i="2"/>
  <c r="BW911" i="2"/>
  <c r="BX924" i="2"/>
  <c r="BY924" i="2" s="1"/>
  <c r="BX316" i="2"/>
  <c r="BY316" i="2" s="1"/>
  <c r="BW909" i="2"/>
  <c r="BU909" i="2"/>
  <c r="BV909" i="2"/>
  <c r="BU260" i="2"/>
  <c r="BV260" i="2"/>
  <c r="BW260" i="2"/>
  <c r="BX52" i="2"/>
  <c r="BY52" i="2" s="1"/>
  <c r="BX479" i="2"/>
  <c r="BY479" i="2" s="1"/>
  <c r="BX612" i="2"/>
  <c r="BY612" i="2" s="1"/>
  <c r="BX716" i="2"/>
  <c r="BY716" i="2" s="1"/>
  <c r="BX295" i="2"/>
  <c r="BY295" i="2" s="1"/>
  <c r="BX876" i="2"/>
  <c r="BY876" i="2" s="1"/>
  <c r="BX692" i="2"/>
  <c r="BY692" i="2" s="1"/>
  <c r="BX335" i="2"/>
  <c r="BY335" i="2" s="1"/>
  <c r="BX268" i="2"/>
  <c r="BY268" i="2" s="1"/>
  <c r="BX623" i="2"/>
  <c r="BY623" i="2" s="1"/>
  <c r="BX312" i="2"/>
  <c r="BY312" i="2" s="1"/>
  <c r="BU172" i="2"/>
  <c r="BV172" i="2"/>
  <c r="BW172" i="2"/>
  <c r="BU885" i="2"/>
  <c r="BV885" i="2"/>
  <c r="BW885" i="2"/>
  <c r="BU567" i="2"/>
  <c r="BV567" i="2"/>
  <c r="BW567" i="2"/>
  <c r="BU877" i="2"/>
  <c r="BW877" i="2"/>
  <c r="BV877" i="2"/>
  <c r="BU308" i="2"/>
  <c r="BV308" i="2"/>
  <c r="BW308" i="2"/>
  <c r="BU372" i="2"/>
  <c r="BV372" i="2"/>
  <c r="BW372" i="2"/>
  <c r="BU180" i="2"/>
  <c r="BV180" i="2"/>
  <c r="BW180" i="2"/>
  <c r="BV725" i="2"/>
  <c r="BW725" i="2"/>
  <c r="BU725" i="2"/>
  <c r="BU244" i="2"/>
  <c r="BV244" i="2"/>
  <c r="BW244" i="2"/>
  <c r="BX788" i="2"/>
  <c r="BY788" i="2" s="1"/>
  <c r="BX932" i="2"/>
  <c r="BY932" i="2" s="1"/>
  <c r="BX764" i="2"/>
  <c r="BY764" i="2" s="1"/>
  <c r="BX263" i="2"/>
  <c r="BY263" i="2" s="1"/>
  <c r="BX367" i="2"/>
  <c r="BY367" i="2" s="1"/>
  <c r="BX769" i="2"/>
  <c r="BY769" i="2" s="1"/>
  <c r="BX856" i="2"/>
  <c r="BY856" i="2" s="1"/>
  <c r="BX808" i="2"/>
  <c r="BY808" i="2" s="1"/>
  <c r="BX988" i="2"/>
  <c r="BY988" i="2" s="1"/>
  <c r="BX239" i="2"/>
  <c r="BY239" i="2" s="1"/>
  <c r="BV805" i="2"/>
  <c r="BU805" i="2"/>
  <c r="BW805" i="2"/>
  <c r="BU311" i="2"/>
  <c r="BV311" i="2"/>
  <c r="BW311" i="2"/>
  <c r="BU677" i="2"/>
  <c r="BV677" i="2"/>
  <c r="BW677" i="2"/>
  <c r="BU164" i="2"/>
  <c r="BV164" i="2"/>
  <c r="BW164" i="2"/>
  <c r="BW933" i="2"/>
  <c r="BU933" i="2"/>
  <c r="BV933" i="2"/>
  <c r="BU116" i="2"/>
  <c r="BV116" i="2"/>
  <c r="BW116" i="2"/>
  <c r="BU252" i="2"/>
  <c r="BV252" i="2"/>
  <c r="BW252" i="2"/>
  <c r="BU727" i="2"/>
  <c r="BV727" i="2"/>
  <c r="BW727" i="2"/>
  <c r="BX963" i="2"/>
  <c r="BY963" i="2" s="1"/>
  <c r="BX469" i="2"/>
  <c r="BY469" i="2" s="1"/>
  <c r="BW24" i="2"/>
  <c r="BV24" i="2"/>
  <c r="BU24" i="2"/>
  <c r="BW25" i="2"/>
  <c r="BV25" i="2"/>
  <c r="BU25" i="2"/>
  <c r="BP19" i="2"/>
  <c r="BS19" i="2" s="1"/>
  <c r="BT19" i="2" s="1"/>
  <c r="BU23" i="2"/>
  <c r="BV23" i="2"/>
  <c r="BW23" i="2"/>
  <c r="AO6" i="2"/>
  <c r="F36" i="10" s="1"/>
  <c r="BQ6" i="2"/>
  <c r="BT22" i="2"/>
  <c r="BZ22" i="2" s="1"/>
  <c r="BP20" i="2"/>
  <c r="BS20" i="2" s="1"/>
  <c r="BT20" i="2" s="1"/>
  <c r="BZ20" i="2" s="1"/>
  <c r="BP21" i="2"/>
  <c r="BS21" i="2" s="1"/>
  <c r="C51" i="10"/>
  <c r="C55" i="10"/>
  <c r="C53" i="10"/>
  <c r="BP17" i="2"/>
  <c r="BS17" i="2" s="1"/>
  <c r="BP12" i="2"/>
  <c r="BS12" i="2" s="1"/>
  <c r="BV807" i="2" l="1"/>
  <c r="BX123" i="2"/>
  <c r="BY123" i="2" s="1"/>
  <c r="BW807" i="2"/>
  <c r="BX688" i="2"/>
  <c r="BY688" i="2" s="1"/>
  <c r="BU807" i="2"/>
  <c r="BX751" i="2"/>
  <c r="BY751" i="2" s="1"/>
  <c r="BX485" i="2"/>
  <c r="BY485" i="2" s="1"/>
  <c r="BX622" i="2"/>
  <c r="BY622" i="2" s="1"/>
  <c r="BX132" i="2"/>
  <c r="BY132" i="2" s="1"/>
  <c r="BX291" i="2"/>
  <c r="BY291" i="2" s="1"/>
  <c r="BX119" i="2"/>
  <c r="BY119" i="2" s="1"/>
  <c r="BX731" i="2"/>
  <c r="BY731" i="2" s="1"/>
  <c r="BX724" i="2"/>
  <c r="BY724" i="2" s="1"/>
  <c r="BX135" i="2"/>
  <c r="BY135" i="2" s="1"/>
  <c r="BX840" i="2"/>
  <c r="BY840" i="2" s="1"/>
  <c r="BX839" i="2"/>
  <c r="BY839" i="2" s="1"/>
  <c r="BX768" i="2"/>
  <c r="BY768" i="2" s="1"/>
  <c r="BX141" i="2"/>
  <c r="BY141" i="2" s="1"/>
  <c r="BX278" i="2"/>
  <c r="BY278" i="2" s="1"/>
  <c r="BX379" i="2"/>
  <c r="BY379" i="2" s="1"/>
  <c r="BX596" i="2"/>
  <c r="BY596" i="2" s="1"/>
  <c r="BX330" i="2"/>
  <c r="BY330" i="2" s="1"/>
  <c r="BX587" i="2"/>
  <c r="BY587" i="2" s="1"/>
  <c r="BX900" i="2"/>
  <c r="BY900" i="2" s="1"/>
  <c r="BX522" i="2"/>
  <c r="BY522" i="2" s="1"/>
  <c r="BW535" i="2"/>
  <c r="BU535" i="2"/>
  <c r="BV535" i="2"/>
  <c r="BX983" i="2"/>
  <c r="BY983" i="2" s="1"/>
  <c r="BX594" i="2"/>
  <c r="BY594" i="2" s="1"/>
  <c r="BX785" i="2"/>
  <c r="BY785" i="2" s="1"/>
  <c r="BX822" i="2"/>
  <c r="BY822" i="2" s="1"/>
  <c r="BX540" i="2"/>
  <c r="BY540" i="2" s="1"/>
  <c r="BX617" i="2"/>
  <c r="BY617" i="2" s="1"/>
  <c r="BX964" i="2"/>
  <c r="BY964" i="2" s="1"/>
  <c r="BX437" i="2"/>
  <c r="BY437" i="2" s="1"/>
  <c r="BX95" i="2"/>
  <c r="BY95" i="2" s="1"/>
  <c r="BX763" i="2"/>
  <c r="BY763" i="2" s="1"/>
  <c r="BX832" i="2"/>
  <c r="BY832" i="2" s="1"/>
  <c r="BX761" i="2"/>
  <c r="BY761" i="2" s="1"/>
  <c r="BX353" i="2"/>
  <c r="BY353" i="2" s="1"/>
  <c r="BX305" i="2"/>
  <c r="BY305" i="2" s="1"/>
  <c r="BX289" i="2"/>
  <c r="BY289" i="2" s="1"/>
  <c r="BX423" i="2"/>
  <c r="BY423" i="2" s="1"/>
  <c r="BX891" i="2"/>
  <c r="BY891" i="2" s="1"/>
  <c r="BX93" i="2"/>
  <c r="BY93" i="2" s="1"/>
  <c r="BX791" i="2"/>
  <c r="BY791" i="2" s="1"/>
  <c r="BX253" i="2"/>
  <c r="BY253" i="2" s="1"/>
  <c r="BX69" i="2"/>
  <c r="BY69" i="2" s="1"/>
  <c r="BX849" i="2"/>
  <c r="BY849" i="2" s="1"/>
  <c r="BX33" i="2"/>
  <c r="BY33" i="2" s="1"/>
  <c r="BX657" i="2"/>
  <c r="BY657" i="2" s="1"/>
  <c r="BX214" i="2"/>
  <c r="BY214" i="2" s="1"/>
  <c r="BX556" i="2"/>
  <c r="BY556" i="2" s="1"/>
  <c r="BX359" i="2"/>
  <c r="BY359" i="2" s="1"/>
  <c r="BX171" i="2"/>
  <c r="BY171" i="2" s="1"/>
  <c r="BX934" i="2"/>
  <c r="BY934" i="2" s="1"/>
  <c r="BX117" i="2"/>
  <c r="BY117" i="2" s="1"/>
  <c r="BX749" i="2"/>
  <c r="BY749" i="2" s="1"/>
  <c r="BX28" i="2"/>
  <c r="BY28" i="2" s="1"/>
  <c r="BX678" i="2"/>
  <c r="BY678" i="2" s="1"/>
  <c r="BX752" i="2"/>
  <c r="BY752" i="2" s="1"/>
  <c r="BX339" i="2"/>
  <c r="BY339" i="2" s="1"/>
  <c r="BX867" i="2"/>
  <c r="BY867" i="2" s="1"/>
  <c r="BX446" i="2"/>
  <c r="BY446" i="2" s="1"/>
  <c r="BX589" i="2"/>
  <c r="BY589" i="2" s="1"/>
  <c r="BX436" i="2"/>
  <c r="BY436" i="2" s="1"/>
  <c r="BX516" i="2"/>
  <c r="BY516" i="2" s="1"/>
  <c r="BX189" i="2"/>
  <c r="BY189" i="2" s="1"/>
  <c r="BX394" i="2"/>
  <c r="BY394" i="2" s="1"/>
  <c r="BX568" i="2"/>
  <c r="BY568" i="2" s="1"/>
  <c r="BX614" i="2"/>
  <c r="BY614" i="2" s="1"/>
  <c r="BX971" i="2"/>
  <c r="BY971" i="2" s="1"/>
  <c r="BX700" i="2"/>
  <c r="BY700" i="2" s="1"/>
  <c r="BX166" i="2"/>
  <c r="BY166" i="2" s="1"/>
  <c r="BX281" i="2"/>
  <c r="BY281" i="2" s="1"/>
  <c r="BX40" i="2"/>
  <c r="BY40" i="2" s="1"/>
  <c r="BX850" i="2"/>
  <c r="BY850" i="2" s="1"/>
  <c r="BX536" i="2"/>
  <c r="BY536" i="2" s="1"/>
  <c r="BX525" i="2"/>
  <c r="BY525" i="2" s="1"/>
  <c r="BX555" i="2"/>
  <c r="BY555" i="2" s="1"/>
  <c r="BX519" i="2"/>
  <c r="BY519" i="2" s="1"/>
  <c r="BX527" i="2"/>
  <c r="BY527" i="2" s="1"/>
  <c r="BX234" i="2"/>
  <c r="BY234" i="2" s="1"/>
  <c r="BX197" i="2"/>
  <c r="BY197" i="2" s="1"/>
  <c r="BX27" i="2"/>
  <c r="BY27" i="2" s="1"/>
  <c r="BX71" i="2"/>
  <c r="BY71" i="2" s="1"/>
  <c r="BX388" i="2"/>
  <c r="BY388" i="2" s="1"/>
  <c r="BX668" i="2"/>
  <c r="BY668" i="2" s="1"/>
  <c r="BX213" i="2"/>
  <c r="BY213" i="2" s="1"/>
  <c r="BX439" i="2"/>
  <c r="BY439" i="2" s="1"/>
  <c r="BX285" i="2"/>
  <c r="BY285" i="2" s="1"/>
  <c r="BX320" i="2"/>
  <c r="BY320" i="2" s="1"/>
  <c r="BX985" i="2"/>
  <c r="BY985" i="2" s="1"/>
  <c r="BX650" i="2"/>
  <c r="BY650" i="2" s="1"/>
  <c r="BX77" i="2"/>
  <c r="BY77" i="2" s="1"/>
  <c r="BX694" i="2"/>
  <c r="BY694" i="2" s="1"/>
  <c r="BX534" i="2"/>
  <c r="BY534" i="2" s="1"/>
  <c r="BX410" i="2"/>
  <c r="BY410" i="2" s="1"/>
  <c r="BX728" i="2"/>
  <c r="BY728" i="2" s="1"/>
  <c r="BX943" i="2"/>
  <c r="BY943" i="2" s="1"/>
  <c r="BX648" i="2"/>
  <c r="BY648" i="2" s="1"/>
  <c r="BX651" i="2"/>
  <c r="BY651" i="2" s="1"/>
  <c r="BX307" i="2"/>
  <c r="BY307" i="2" s="1"/>
  <c r="BX38" i="2"/>
  <c r="BY38" i="2" s="1"/>
  <c r="BX122" i="2"/>
  <c r="BY122" i="2" s="1"/>
  <c r="BX667" i="2"/>
  <c r="BY667" i="2" s="1"/>
  <c r="BX625" i="2"/>
  <c r="BY625" i="2" s="1"/>
  <c r="BX671" i="2"/>
  <c r="BY671" i="2" s="1"/>
  <c r="BX600" i="2"/>
  <c r="BY600" i="2" s="1"/>
  <c r="BW836" i="2"/>
  <c r="BX607" i="2"/>
  <c r="BY607" i="2" s="1"/>
  <c r="BX63" i="2"/>
  <c r="BY63" i="2" s="1"/>
  <c r="BX813" i="2"/>
  <c r="BY813" i="2" s="1"/>
  <c r="BX488" i="2"/>
  <c r="BY488" i="2" s="1"/>
  <c r="BX53" i="2"/>
  <c r="BY53" i="2" s="1"/>
  <c r="BX847" i="2"/>
  <c r="BY847" i="2" s="1"/>
  <c r="BX357" i="2"/>
  <c r="BY357" i="2" s="1"/>
  <c r="BX634" i="2"/>
  <c r="BY634" i="2" s="1"/>
  <c r="BX857" i="2"/>
  <c r="BY857" i="2" s="1"/>
  <c r="BX230" i="2"/>
  <c r="BY230" i="2" s="1"/>
  <c r="BX757" i="2"/>
  <c r="BY757" i="2" s="1"/>
  <c r="BX866" i="2"/>
  <c r="BY866" i="2" s="1"/>
  <c r="BX128" i="2"/>
  <c r="BY128" i="2" s="1"/>
  <c r="BU280" i="2"/>
  <c r="BX898" i="2"/>
  <c r="BY898" i="2" s="1"/>
  <c r="BV280" i="2"/>
  <c r="BX168" i="2"/>
  <c r="BY168" i="2" s="1"/>
  <c r="BX787" i="2"/>
  <c r="BY787" i="2" s="1"/>
  <c r="BW280" i="2"/>
  <c r="BV229" i="2"/>
  <c r="BZ229" i="2"/>
  <c r="BU293" i="2"/>
  <c r="BZ293" i="2"/>
  <c r="BU836" i="2"/>
  <c r="BX836" i="2" s="1"/>
  <c r="BY836" i="2" s="1"/>
  <c r="BZ836" i="2"/>
  <c r="BX375" i="2"/>
  <c r="BY375" i="2" s="1"/>
  <c r="BU258" i="2"/>
  <c r="BZ258" i="2"/>
  <c r="BW381" i="2"/>
  <c r="BZ381" i="2"/>
  <c r="BU19" i="2"/>
  <c r="BZ19" i="2"/>
  <c r="BU193" i="2"/>
  <c r="BZ193" i="2"/>
  <c r="BX619" i="2"/>
  <c r="BY619" i="2" s="1"/>
  <c r="BX486" i="2"/>
  <c r="BY486" i="2" s="1"/>
  <c r="BX200" i="2"/>
  <c r="BY200" i="2" s="1"/>
  <c r="BX979" i="2"/>
  <c r="BY979" i="2" s="1"/>
  <c r="BX664" i="2"/>
  <c r="BY664" i="2" s="1"/>
  <c r="BX984" i="2"/>
  <c r="BY984" i="2" s="1"/>
  <c r="BV258" i="2"/>
  <c r="BX219" i="2"/>
  <c r="BY219" i="2" s="1"/>
  <c r="BW258" i="2"/>
  <c r="BX366" i="2"/>
  <c r="BY366" i="2" s="1"/>
  <c r="BX399" i="2"/>
  <c r="BY399" i="2" s="1"/>
  <c r="BX323" i="2"/>
  <c r="BY323" i="2" s="1"/>
  <c r="BX400" i="2"/>
  <c r="BY400" i="2" s="1"/>
  <c r="BX264" i="2"/>
  <c r="BY264" i="2" s="1"/>
  <c r="BX393" i="2"/>
  <c r="BY393" i="2" s="1"/>
  <c r="BX584" i="2"/>
  <c r="BY584" i="2" s="1"/>
  <c r="BX552" i="2"/>
  <c r="BY552" i="2" s="1"/>
  <c r="BX743" i="2"/>
  <c r="BY743" i="2" s="1"/>
  <c r="BX297" i="2"/>
  <c r="BY297" i="2" s="1"/>
  <c r="BX360" i="2"/>
  <c r="BY360" i="2" s="1"/>
  <c r="BX211" i="2"/>
  <c r="BY211" i="2" s="1"/>
  <c r="BX497" i="2"/>
  <c r="BY497" i="2" s="1"/>
  <c r="BX233" i="2"/>
  <c r="BY233" i="2" s="1"/>
  <c r="BX966" i="2"/>
  <c r="BY966" i="2" s="1"/>
  <c r="BX656" i="2"/>
  <c r="BY656" i="2" s="1"/>
  <c r="BX113" i="2"/>
  <c r="BY113" i="2" s="1"/>
  <c r="BX391" i="2"/>
  <c r="BY391" i="2" s="1"/>
  <c r="BX644" i="2"/>
  <c r="BY644" i="2" s="1"/>
  <c r="BX767" i="2"/>
  <c r="BY767" i="2" s="1"/>
  <c r="BX97" i="2"/>
  <c r="BY97" i="2" s="1"/>
  <c r="BX975" i="2"/>
  <c r="BY975" i="2" s="1"/>
  <c r="BX83" i="2"/>
  <c r="BY83" i="2" s="1"/>
  <c r="BX151" i="2"/>
  <c r="BY151" i="2" s="1"/>
  <c r="BX88" i="2"/>
  <c r="BY88" i="2" s="1"/>
  <c r="BX471" i="2"/>
  <c r="BY471" i="2" s="1"/>
  <c r="BX611" i="2"/>
  <c r="BY611" i="2" s="1"/>
  <c r="BX26" i="2"/>
  <c r="BY26" i="2" s="1"/>
  <c r="BX274" i="2"/>
  <c r="BY274" i="2" s="1"/>
  <c r="BX411" i="2"/>
  <c r="BY411" i="2" s="1"/>
  <c r="BX887" i="2"/>
  <c r="BY887" i="2" s="1"/>
  <c r="BX94" i="2"/>
  <c r="BY94" i="2" s="1"/>
  <c r="BX222" i="2"/>
  <c r="BY222" i="2" s="1"/>
  <c r="BV293" i="2"/>
  <c r="BX417" i="2"/>
  <c r="BY417" i="2" s="1"/>
  <c r="BX698" i="2"/>
  <c r="BY698" i="2" s="1"/>
  <c r="BX91" i="2"/>
  <c r="BY91" i="2" s="1"/>
  <c r="BX121" i="2"/>
  <c r="BY121" i="2" s="1"/>
  <c r="BX483" i="2"/>
  <c r="BY483" i="2" s="1"/>
  <c r="BW229" i="2"/>
  <c r="BX580" i="2"/>
  <c r="BY580" i="2" s="1"/>
  <c r="BX939" i="2"/>
  <c r="BY939" i="2" s="1"/>
  <c r="BX529" i="2"/>
  <c r="BY529" i="2" s="1"/>
  <c r="BU229" i="2"/>
  <c r="BX424" i="2"/>
  <c r="BY424" i="2" s="1"/>
  <c r="BX745" i="2"/>
  <c r="BY745" i="2" s="1"/>
  <c r="BX261" i="2"/>
  <c r="BY261" i="2" s="1"/>
  <c r="BX109" i="2"/>
  <c r="BY109" i="2" s="1"/>
  <c r="BX223" i="2"/>
  <c r="BY223" i="2" s="1"/>
  <c r="BX807" i="2"/>
  <c r="BY807" i="2" s="1"/>
  <c r="BX624" i="2"/>
  <c r="BY624" i="2" s="1"/>
  <c r="BX496" i="2"/>
  <c r="BY496" i="2" s="1"/>
  <c r="BX998" i="2"/>
  <c r="BY998" i="2" s="1"/>
  <c r="BX300" i="2"/>
  <c r="BY300" i="2" s="1"/>
  <c r="BX923" i="2"/>
  <c r="BY923" i="2" s="1"/>
  <c r="BX186" i="2"/>
  <c r="BY186" i="2" s="1"/>
  <c r="BX47" i="2"/>
  <c r="BY47" i="2" s="1"/>
  <c r="BX569" i="2"/>
  <c r="BY569" i="2" s="1"/>
  <c r="BX547" i="2"/>
  <c r="BY547" i="2" s="1"/>
  <c r="BX468" i="2"/>
  <c r="BY468" i="2" s="1"/>
  <c r="BX395" i="2"/>
  <c r="BY395" i="2" s="1"/>
  <c r="BX543" i="2"/>
  <c r="BY543" i="2" s="1"/>
  <c r="BX227" i="2"/>
  <c r="BY227" i="2" s="1"/>
  <c r="BX591" i="2"/>
  <c r="BY591" i="2" s="1"/>
  <c r="BX255" i="2"/>
  <c r="BY255" i="2" s="1"/>
  <c r="BX309" i="2"/>
  <c r="BY309" i="2" s="1"/>
  <c r="BX492" i="2"/>
  <c r="BY492" i="2" s="1"/>
  <c r="BX931" i="2"/>
  <c r="BY931" i="2" s="1"/>
  <c r="BX208" i="2"/>
  <c r="BY208" i="2" s="1"/>
  <c r="BX254" i="2"/>
  <c r="BY254" i="2" s="1"/>
  <c r="BX875" i="2"/>
  <c r="BY875" i="2" s="1"/>
  <c r="BX528" i="2"/>
  <c r="BY528" i="2" s="1"/>
  <c r="BX252" i="2"/>
  <c r="BY252" i="2" s="1"/>
  <c r="BX746" i="2"/>
  <c r="BY746" i="2" s="1"/>
  <c r="BX913" i="2"/>
  <c r="BY913" i="2" s="1"/>
  <c r="BX272" i="2"/>
  <c r="BY272" i="2" s="1"/>
  <c r="BU381" i="2"/>
  <c r="BV381" i="2"/>
  <c r="BX458" i="2"/>
  <c r="BY458" i="2" s="1"/>
  <c r="BX418" i="2"/>
  <c r="BY418" i="2" s="1"/>
  <c r="BX32" i="2"/>
  <c r="BY32" i="2" s="1"/>
  <c r="BX153" i="2"/>
  <c r="BY153" i="2" s="1"/>
  <c r="BX818" i="2"/>
  <c r="BY818" i="2" s="1"/>
  <c r="BX837" i="2"/>
  <c r="BY837" i="2" s="1"/>
  <c r="BX361" i="2"/>
  <c r="BY361" i="2" s="1"/>
  <c r="BX115" i="2"/>
  <c r="BY115" i="2" s="1"/>
  <c r="BX597" i="2"/>
  <c r="BY597" i="2" s="1"/>
  <c r="BX220" i="2"/>
  <c r="BY220" i="2" s="1"/>
  <c r="BX989" i="2"/>
  <c r="BY989" i="2" s="1"/>
  <c r="BX259" i="2"/>
  <c r="BY259" i="2" s="1"/>
  <c r="BX67" i="2"/>
  <c r="BY67" i="2" s="1"/>
  <c r="BX174" i="2"/>
  <c r="BY174" i="2" s="1"/>
  <c r="BV37" i="2"/>
  <c r="BU37" i="2"/>
  <c r="BW37" i="2"/>
  <c r="BX54" i="2"/>
  <c r="BY54" i="2" s="1"/>
  <c r="BX572" i="2"/>
  <c r="BY572" i="2" s="1"/>
  <c r="BX428" i="2"/>
  <c r="BY428" i="2" s="1"/>
  <c r="BW39" i="2"/>
  <c r="BU39" i="2"/>
  <c r="BV39" i="2"/>
  <c r="BX154" i="2"/>
  <c r="BY154" i="2" s="1"/>
  <c r="BX588" i="2"/>
  <c r="BY588" i="2" s="1"/>
  <c r="BX463" i="2"/>
  <c r="BY463" i="2" s="1"/>
  <c r="BX476" i="2"/>
  <c r="BY476" i="2" s="1"/>
  <c r="BW193" i="2"/>
  <c r="BV193" i="2"/>
  <c r="BX68" i="2"/>
  <c r="BY68" i="2" s="1"/>
  <c r="BX951" i="2"/>
  <c r="BY951" i="2" s="1"/>
  <c r="BX365" i="2"/>
  <c r="BY365" i="2" s="1"/>
  <c r="BX185" i="2"/>
  <c r="BY185" i="2" s="1"/>
  <c r="BX283" i="2"/>
  <c r="BY283" i="2" s="1"/>
  <c r="BX51" i="2"/>
  <c r="BY51" i="2" s="1"/>
  <c r="BX950" i="2"/>
  <c r="BY950" i="2" s="1"/>
  <c r="BX626" i="2"/>
  <c r="BY626" i="2" s="1"/>
  <c r="BX595" i="2"/>
  <c r="BY595" i="2" s="1"/>
  <c r="BX659" i="2"/>
  <c r="BY659" i="2" s="1"/>
  <c r="BX139" i="2"/>
  <c r="BY139" i="2" s="1"/>
  <c r="BX452" i="2"/>
  <c r="BY452" i="2" s="1"/>
  <c r="BV621" i="2"/>
  <c r="BU621" i="2"/>
  <c r="BW621" i="2"/>
  <c r="BX981" i="2"/>
  <c r="BY981" i="2" s="1"/>
  <c r="BX442" i="2"/>
  <c r="BY442" i="2" s="1"/>
  <c r="BX955" i="2"/>
  <c r="BY955" i="2" s="1"/>
  <c r="BX444" i="2"/>
  <c r="BY444" i="2" s="1"/>
  <c r="BX273" i="2"/>
  <c r="BY273" i="2" s="1"/>
  <c r="BX275" i="2"/>
  <c r="BY275" i="2" s="1"/>
  <c r="BX564" i="2"/>
  <c r="BY564" i="2" s="1"/>
  <c r="BX205" i="2"/>
  <c r="BY205" i="2" s="1"/>
  <c r="BX935" i="2"/>
  <c r="BY935" i="2" s="1"/>
  <c r="BX35" i="2"/>
  <c r="BY35" i="2" s="1"/>
  <c r="BX661" i="2"/>
  <c r="BY661" i="2" s="1"/>
  <c r="BX590" i="2"/>
  <c r="BY590" i="2" s="1"/>
  <c r="BX29" i="2"/>
  <c r="BY29" i="2" s="1"/>
  <c r="BX842" i="2"/>
  <c r="BY842" i="2" s="1"/>
  <c r="BX131" i="2"/>
  <c r="BY131" i="2" s="1"/>
  <c r="BX834" i="2"/>
  <c r="BY834" i="2" s="1"/>
  <c r="BX729" i="2"/>
  <c r="BY729" i="2" s="1"/>
  <c r="BX683" i="2"/>
  <c r="BY683" i="2" s="1"/>
  <c r="BX498" i="2"/>
  <c r="BY498" i="2" s="1"/>
  <c r="BX531" i="2"/>
  <c r="BY531" i="2" s="1"/>
  <c r="BX806" i="2"/>
  <c r="BY806" i="2" s="1"/>
  <c r="BX243" i="2"/>
  <c r="BY243" i="2" s="1"/>
  <c r="BX240" i="2"/>
  <c r="BY240" i="2" s="1"/>
  <c r="BX181" i="2"/>
  <c r="BY181" i="2" s="1"/>
  <c r="BX869" i="2"/>
  <c r="BY869" i="2" s="1"/>
  <c r="BX901" i="2"/>
  <c r="BY901" i="2" s="1"/>
  <c r="BX968" i="2"/>
  <c r="BY968" i="2" s="1"/>
  <c r="BX481" i="2"/>
  <c r="BY481" i="2" s="1"/>
  <c r="BX631" i="2"/>
  <c r="BY631" i="2" s="1"/>
  <c r="BX405" i="2"/>
  <c r="BY405" i="2" s="1"/>
  <c r="BX332" i="2"/>
  <c r="BY332" i="2" s="1"/>
  <c r="BX362" i="2"/>
  <c r="BY362" i="2" s="1"/>
  <c r="BX314" i="2"/>
  <c r="BY314" i="2" s="1"/>
  <c r="BX78" i="2"/>
  <c r="BY78" i="2" s="1"/>
  <c r="BX695" i="2"/>
  <c r="BY695" i="2" s="1"/>
  <c r="BX633" i="2"/>
  <c r="BY633" i="2" s="1"/>
  <c r="BX697" i="2"/>
  <c r="BY697" i="2" s="1"/>
  <c r="BX723" i="2"/>
  <c r="BY723" i="2" s="1"/>
  <c r="BX794" i="2"/>
  <c r="BY794" i="2" s="1"/>
  <c r="BX461" i="2"/>
  <c r="BY461" i="2" s="1"/>
  <c r="BX59" i="2"/>
  <c r="BY59" i="2" s="1"/>
  <c r="BX539" i="2"/>
  <c r="BY539" i="2" s="1"/>
  <c r="BU45" i="2"/>
  <c r="BV45" i="2"/>
  <c r="BW45" i="2"/>
  <c r="BV31" i="2"/>
  <c r="BU31" i="2"/>
  <c r="BW31" i="2"/>
  <c r="BV61" i="2"/>
  <c r="BU61" i="2"/>
  <c r="BW61" i="2"/>
  <c r="BW653" i="2"/>
  <c r="BV653" i="2"/>
  <c r="BU653" i="2"/>
  <c r="BV149" i="2"/>
  <c r="BU149" i="2"/>
  <c r="BW149" i="2"/>
  <c r="BU221" i="2"/>
  <c r="BW221" i="2"/>
  <c r="BV221" i="2"/>
  <c r="BU209" i="2"/>
  <c r="BW209" i="2"/>
  <c r="BV209" i="2"/>
  <c r="BX25" i="2"/>
  <c r="BY25" i="2" s="1"/>
  <c r="BX725" i="2"/>
  <c r="BY725" i="2" s="1"/>
  <c r="BX949" i="2"/>
  <c r="BY949" i="2" s="1"/>
  <c r="BX823" i="2"/>
  <c r="BY823" i="2" s="1"/>
  <c r="BX551" i="2"/>
  <c r="BY551" i="2" s="1"/>
  <c r="BX104" i="2"/>
  <c r="BY104" i="2" s="1"/>
  <c r="BX73" i="2"/>
  <c r="BY73" i="2" s="1"/>
  <c r="BX345" i="2"/>
  <c r="BY345" i="2" s="1"/>
  <c r="BX108" i="2"/>
  <c r="BY108" i="2" s="1"/>
  <c r="BX347" i="2"/>
  <c r="BY347" i="2" s="1"/>
  <c r="BX523" i="2"/>
  <c r="BY523" i="2" s="1"/>
  <c r="BV85" i="2"/>
  <c r="BW85" i="2"/>
  <c r="BU85" i="2"/>
  <c r="BX457" i="2"/>
  <c r="BY457" i="2" s="1"/>
  <c r="BX415" i="2"/>
  <c r="BY415" i="2" s="1"/>
  <c r="BX957" i="2"/>
  <c r="BY957" i="2" s="1"/>
  <c r="BX615" i="2"/>
  <c r="BY615" i="2" s="1"/>
  <c r="BX475" i="2"/>
  <c r="BY475" i="2" s="1"/>
  <c r="BX194" i="2"/>
  <c r="BY194" i="2" s="1"/>
  <c r="BX579" i="2"/>
  <c r="BY579" i="2" s="1"/>
  <c r="BU173" i="2"/>
  <c r="BW173" i="2"/>
  <c r="BV173" i="2"/>
  <c r="BX49" i="2"/>
  <c r="BY49" i="2" s="1"/>
  <c r="BX499" i="2"/>
  <c r="BY499" i="2" s="1"/>
  <c r="BX41" i="2"/>
  <c r="BY41" i="2" s="1"/>
  <c r="BX169" i="2"/>
  <c r="BY169" i="2" s="1"/>
  <c r="BX210" i="2"/>
  <c r="BY210" i="2" s="1"/>
  <c r="BX178" i="2"/>
  <c r="BY178" i="2" s="1"/>
  <c r="BX709" i="2"/>
  <c r="BY709" i="2" s="1"/>
  <c r="BX324" i="2"/>
  <c r="BY324" i="2" s="1"/>
  <c r="BX639" i="2"/>
  <c r="BY639" i="2" s="1"/>
  <c r="BX562" i="2"/>
  <c r="BY562" i="2" s="1"/>
  <c r="BX163" i="2"/>
  <c r="BY163" i="2" s="1"/>
  <c r="BX915" i="2"/>
  <c r="BY915" i="2" s="1"/>
  <c r="BX630" i="2"/>
  <c r="BY630" i="2" s="1"/>
  <c r="BX467" i="2"/>
  <c r="BY467" i="2" s="1"/>
  <c r="BX403" i="2"/>
  <c r="BY403" i="2" s="1"/>
  <c r="BX903" i="2"/>
  <c r="BY903" i="2" s="1"/>
  <c r="BV321" i="2"/>
  <c r="BW321" i="2"/>
  <c r="BU321" i="2"/>
  <c r="BW249" i="2"/>
  <c r="BV249" i="2"/>
  <c r="BU249" i="2"/>
  <c r="BX508" i="2"/>
  <c r="BY508" i="2" s="1"/>
  <c r="BX445" i="2"/>
  <c r="BY445" i="2" s="1"/>
  <c r="BX911" i="2"/>
  <c r="BY911" i="2" s="1"/>
  <c r="BX364" i="2"/>
  <c r="BY364" i="2" s="1"/>
  <c r="BX599" i="2"/>
  <c r="BY599" i="2" s="1"/>
  <c r="BX407" i="2"/>
  <c r="BY407" i="2" s="1"/>
  <c r="BX462" i="2"/>
  <c r="BY462" i="2" s="1"/>
  <c r="BX74" i="2"/>
  <c r="BY74" i="2" s="1"/>
  <c r="BX675" i="2"/>
  <c r="BY675" i="2" s="1"/>
  <c r="BX537" i="2"/>
  <c r="BY537" i="2" s="1"/>
  <c r="BX329" i="2"/>
  <c r="BY329" i="2" s="1"/>
  <c r="BX409" i="2"/>
  <c r="BY409" i="2" s="1"/>
  <c r="BX636" i="2"/>
  <c r="BY636" i="2" s="1"/>
  <c r="BX879" i="2"/>
  <c r="BY879" i="2" s="1"/>
  <c r="BX260" i="2"/>
  <c r="BY260" i="2" s="1"/>
  <c r="BX124" i="2"/>
  <c r="BY124" i="2" s="1"/>
  <c r="BX465" i="2"/>
  <c r="BY465" i="2" s="1"/>
  <c r="BX195" i="2"/>
  <c r="BY195" i="2" s="1"/>
  <c r="BX368" i="2"/>
  <c r="BY368" i="2" s="1"/>
  <c r="BW133" i="2"/>
  <c r="BU133" i="2"/>
  <c r="BV133" i="2"/>
  <c r="BX929" i="2"/>
  <c r="BY929" i="2" s="1"/>
  <c r="BX170" i="2"/>
  <c r="BY170" i="2" s="1"/>
  <c r="BX759" i="2"/>
  <c r="BY759" i="2" s="1"/>
  <c r="BX311" i="2"/>
  <c r="BY311" i="2" s="1"/>
  <c r="BX941" i="2"/>
  <c r="BY941" i="2" s="1"/>
  <c r="BX967" i="2"/>
  <c r="BY967" i="2" s="1"/>
  <c r="BX927" i="2"/>
  <c r="BY927" i="2" s="1"/>
  <c r="BX765" i="2"/>
  <c r="BY765" i="2" s="1"/>
  <c r="BX583" i="2"/>
  <c r="BY583" i="2" s="1"/>
  <c r="BX773" i="2"/>
  <c r="BY773" i="2" s="1"/>
  <c r="BX203" i="2"/>
  <c r="BY203" i="2" s="1"/>
  <c r="BX742" i="2"/>
  <c r="BY742" i="2" s="1"/>
  <c r="BX491" i="2"/>
  <c r="BY491" i="2" s="1"/>
  <c r="BX658" i="2"/>
  <c r="BY658" i="2" s="1"/>
  <c r="BX57" i="2"/>
  <c r="BY57" i="2" s="1"/>
  <c r="BX101" i="2"/>
  <c r="BY101" i="2" s="1"/>
  <c r="BX267" i="2"/>
  <c r="BY267" i="2" s="1"/>
  <c r="BX978" i="2"/>
  <c r="BY978" i="2" s="1"/>
  <c r="BX703" i="2"/>
  <c r="BY703" i="2" s="1"/>
  <c r="BX228" i="2"/>
  <c r="BY228" i="2" s="1"/>
  <c r="BX727" i="2"/>
  <c r="BY727" i="2" s="1"/>
  <c r="BX372" i="2"/>
  <c r="BY372" i="2" s="1"/>
  <c r="BX877" i="2"/>
  <c r="BY877" i="2" s="1"/>
  <c r="BX292" i="2"/>
  <c r="BY292" i="2" s="1"/>
  <c r="BX999" i="2"/>
  <c r="BY999" i="2" s="1"/>
  <c r="BX319" i="2"/>
  <c r="BY319" i="2" s="1"/>
  <c r="BX717" i="2"/>
  <c r="BY717" i="2" s="1"/>
  <c r="BX44" i="2"/>
  <c r="BY44" i="2" s="1"/>
  <c r="BX517" i="2"/>
  <c r="BY517" i="2" s="1"/>
  <c r="BX116" i="2"/>
  <c r="BY116" i="2" s="1"/>
  <c r="BX164" i="2"/>
  <c r="BY164" i="2" s="1"/>
  <c r="BX909" i="2"/>
  <c r="BY909" i="2" s="1"/>
  <c r="BX100" i="2"/>
  <c r="BY100" i="2" s="1"/>
  <c r="BX570" i="2"/>
  <c r="BY570" i="2" s="1"/>
  <c r="BX798" i="2"/>
  <c r="BY798" i="2" s="1"/>
  <c r="BX535" i="2"/>
  <c r="BY535" i="2" s="1"/>
  <c r="BX733" i="2"/>
  <c r="BY733" i="2" s="1"/>
  <c r="BX947" i="2"/>
  <c r="BY947" i="2" s="1"/>
  <c r="BX549" i="2"/>
  <c r="BY549" i="2" s="1"/>
  <c r="BX46" i="2"/>
  <c r="BY46" i="2" s="1"/>
  <c r="BX586" i="2"/>
  <c r="BY586" i="2" s="1"/>
  <c r="BX455" i="2"/>
  <c r="BY455" i="2" s="1"/>
  <c r="BX92" i="2"/>
  <c r="BY92" i="2" s="1"/>
  <c r="BX453" i="2"/>
  <c r="BY453" i="2" s="1"/>
  <c r="BX663" i="2"/>
  <c r="BY663" i="2" s="1"/>
  <c r="BX855" i="2"/>
  <c r="BY855" i="2" s="1"/>
  <c r="BX687" i="2"/>
  <c r="BY687" i="2" s="1"/>
  <c r="BX959" i="2"/>
  <c r="BY959" i="2" s="1"/>
  <c r="BX779" i="2"/>
  <c r="BY779" i="2" s="1"/>
  <c r="BX554" i="2"/>
  <c r="BY554" i="2" s="1"/>
  <c r="BX815" i="2"/>
  <c r="BY815" i="2" s="1"/>
  <c r="BX755" i="2"/>
  <c r="BY755" i="2" s="1"/>
  <c r="BX172" i="2"/>
  <c r="BY172" i="2" s="1"/>
  <c r="BX893" i="2"/>
  <c r="BY893" i="2" s="1"/>
  <c r="BX933" i="2"/>
  <c r="BY933" i="2" s="1"/>
  <c r="BX308" i="2"/>
  <c r="BY308" i="2" s="1"/>
  <c r="BX853" i="2"/>
  <c r="BY853" i="2" s="1"/>
  <c r="BX36" i="2"/>
  <c r="BY36" i="2" s="1"/>
  <c r="BX679" i="2"/>
  <c r="BY679" i="2" s="1"/>
  <c r="BX766" i="2"/>
  <c r="BY766" i="2" s="1"/>
  <c r="BX797" i="2"/>
  <c r="BY797" i="2" s="1"/>
  <c r="BX371" i="2"/>
  <c r="BY371" i="2" s="1"/>
  <c r="BX363" i="2"/>
  <c r="BY363" i="2" s="1"/>
  <c r="BX510" i="2"/>
  <c r="BY510" i="2" s="1"/>
  <c r="BX563" i="2"/>
  <c r="BY563" i="2" s="1"/>
  <c r="BX627" i="2"/>
  <c r="BY627" i="2" s="1"/>
  <c r="BX754" i="2"/>
  <c r="BY754" i="2" s="1"/>
  <c r="BX843" i="2"/>
  <c r="BY843" i="2" s="1"/>
  <c r="BX244" i="2"/>
  <c r="BY244" i="2" s="1"/>
  <c r="BX180" i="2"/>
  <c r="BY180" i="2" s="1"/>
  <c r="BX829" i="2"/>
  <c r="BY829" i="2" s="1"/>
  <c r="BX917" i="2"/>
  <c r="BY917" i="2" s="1"/>
  <c r="BX573" i="2"/>
  <c r="BY573" i="2" s="1"/>
  <c r="BX997" i="2"/>
  <c r="BY997" i="2" s="1"/>
  <c r="BX541" i="2"/>
  <c r="BY541" i="2" s="1"/>
  <c r="BX677" i="2"/>
  <c r="BY677" i="2" s="1"/>
  <c r="BX60" i="2"/>
  <c r="BY60" i="2" s="1"/>
  <c r="BX741" i="2"/>
  <c r="BY741" i="2" s="1"/>
  <c r="BX991" i="2"/>
  <c r="BY991" i="2" s="1"/>
  <c r="BX325" i="2"/>
  <c r="BY325" i="2" s="1"/>
  <c r="BX871" i="2"/>
  <c r="BY871" i="2" s="1"/>
  <c r="BX973" i="2"/>
  <c r="BY973" i="2" s="1"/>
  <c r="BX845" i="2"/>
  <c r="BY845" i="2" s="1"/>
  <c r="BX693" i="2"/>
  <c r="BY693" i="2" s="1"/>
  <c r="BX331" i="2"/>
  <c r="BY331" i="2" s="1"/>
  <c r="BX775" i="2"/>
  <c r="BY775" i="2" s="1"/>
  <c r="BX575" i="2"/>
  <c r="BY575" i="2" s="1"/>
  <c r="BX965" i="2"/>
  <c r="BY965" i="2" s="1"/>
  <c r="BX666" i="2"/>
  <c r="BY666" i="2" s="1"/>
  <c r="BX559" i="2"/>
  <c r="BY559" i="2" s="1"/>
  <c r="BX435" i="2"/>
  <c r="BY435" i="2" s="1"/>
  <c r="BX294" i="2"/>
  <c r="BY294" i="2" s="1"/>
  <c r="BX885" i="2"/>
  <c r="BY885" i="2" s="1"/>
  <c r="BX783" i="2"/>
  <c r="BY783" i="2" s="1"/>
  <c r="BX490" i="2"/>
  <c r="BY490" i="2" s="1"/>
  <c r="BX301" i="2"/>
  <c r="BY301" i="2" s="1"/>
  <c r="BX158" i="2"/>
  <c r="BY158" i="2" s="1"/>
  <c r="BX883" i="2"/>
  <c r="BY883" i="2" s="1"/>
  <c r="BX150" i="2"/>
  <c r="BY150" i="2" s="1"/>
  <c r="BX907" i="2"/>
  <c r="BY907" i="2" s="1"/>
  <c r="BX805" i="2"/>
  <c r="BY805" i="2" s="1"/>
  <c r="BX925" i="2"/>
  <c r="BY925" i="2" s="1"/>
  <c r="BX404" i="2"/>
  <c r="BY404" i="2" s="1"/>
  <c r="BX861" i="2"/>
  <c r="BY861" i="2" s="1"/>
  <c r="BX581" i="2"/>
  <c r="BY581" i="2" s="1"/>
  <c r="BX821" i="2"/>
  <c r="BY821" i="2" s="1"/>
  <c r="BX24" i="2"/>
  <c r="BY24" i="2" s="1"/>
  <c r="BX567" i="2"/>
  <c r="BY567" i="2" s="1"/>
  <c r="BX196" i="2"/>
  <c r="BY196" i="2" s="1"/>
  <c r="BX389" i="2"/>
  <c r="BY389" i="2" s="1"/>
  <c r="BX215" i="2"/>
  <c r="BY215" i="2" s="1"/>
  <c r="BX781" i="2"/>
  <c r="BY781" i="2" s="1"/>
  <c r="BX23" i="2"/>
  <c r="BY23" i="2" s="1"/>
  <c r="BN6" i="2"/>
  <c r="BO6" i="2" s="1"/>
  <c r="BP6" i="2" s="1"/>
  <c r="BS6" i="2" s="1"/>
  <c r="BV19" i="2"/>
  <c r="BV20" i="2"/>
  <c r="BW20" i="2"/>
  <c r="BW19" i="2"/>
  <c r="BT21" i="2"/>
  <c r="BU20" i="2"/>
  <c r="BW22" i="2"/>
  <c r="BU22" i="2"/>
  <c r="BV22" i="2"/>
  <c r="BP11" i="2"/>
  <c r="BS11" i="2" s="1"/>
  <c r="BT11" i="2" s="1"/>
  <c r="BP13" i="2"/>
  <c r="BS13" i="2" s="1"/>
  <c r="BT13" i="2" s="1"/>
  <c r="BZ13" i="2" s="1"/>
  <c r="BP18" i="2"/>
  <c r="BS18" i="2" s="1"/>
  <c r="BT18" i="2" s="1"/>
  <c r="BZ18" i="2" s="1"/>
  <c r="BT12" i="2"/>
  <c r="BZ12" i="2" s="1"/>
  <c r="BP14" i="2"/>
  <c r="BS14" i="2" s="1"/>
  <c r="BT14" i="2" s="1"/>
  <c r="BZ14" i="2" s="1"/>
  <c r="BT17" i="2"/>
  <c r="BZ17" i="2" s="1"/>
  <c r="BP15" i="2"/>
  <c r="BS15" i="2" s="1"/>
  <c r="BT15" i="2" s="1"/>
  <c r="BZ15" i="2" s="1"/>
  <c r="BP9" i="2"/>
  <c r="BS9" i="2" s="1"/>
  <c r="BT9" i="2" s="1"/>
  <c r="BZ9" i="2" s="1"/>
  <c r="BP8" i="2"/>
  <c r="BS8" i="2" s="1"/>
  <c r="BT8" i="2" s="1"/>
  <c r="BZ8" i="2" s="1"/>
  <c r="BP7" i="2"/>
  <c r="BS7" i="2" s="1"/>
  <c r="BT7" i="2" s="1"/>
  <c r="BZ7" i="2" s="1"/>
  <c r="BP16" i="2"/>
  <c r="BS16" i="2" s="1"/>
  <c r="BT16" i="2" s="1"/>
  <c r="BP10" i="2"/>
  <c r="BS10" i="2" s="1"/>
  <c r="BT10" i="2" s="1"/>
  <c r="BZ10" i="2" s="1"/>
  <c r="BX293" i="2" l="1"/>
  <c r="BY293" i="2" s="1"/>
  <c r="BX258" i="2"/>
  <c r="BY258" i="2" s="1"/>
  <c r="BX280" i="2"/>
  <c r="BY280" i="2" s="1"/>
  <c r="BW21" i="2"/>
  <c r="BZ21" i="2"/>
  <c r="BV16" i="2"/>
  <c r="BZ16" i="2"/>
  <c r="BV11" i="2"/>
  <c r="BZ11" i="2"/>
  <c r="BX229" i="2"/>
  <c r="BY229" i="2" s="1"/>
  <c r="BX321" i="2"/>
  <c r="BY321" i="2" s="1"/>
  <c r="BX381" i="2"/>
  <c r="BY381" i="2" s="1"/>
  <c r="BX85" i="2"/>
  <c r="BY85" i="2" s="1"/>
  <c r="BX133" i="2"/>
  <c r="BY133" i="2" s="1"/>
  <c r="BX249" i="2"/>
  <c r="BY249" i="2" s="1"/>
  <c r="BX221" i="2"/>
  <c r="BY221" i="2" s="1"/>
  <c r="BX653" i="2"/>
  <c r="BY653" i="2" s="1"/>
  <c r="BX621" i="2"/>
  <c r="BY621" i="2" s="1"/>
  <c r="BX193" i="2"/>
  <c r="BY193" i="2" s="1"/>
  <c r="BX39" i="2"/>
  <c r="BY39" i="2" s="1"/>
  <c r="BX37" i="2"/>
  <c r="BY37" i="2" s="1"/>
  <c r="BX61" i="2"/>
  <c r="BY61" i="2" s="1"/>
  <c r="BX149" i="2"/>
  <c r="BY149" i="2" s="1"/>
  <c r="BX31" i="2"/>
  <c r="BY31" i="2" s="1"/>
  <c r="BX209" i="2"/>
  <c r="BY209" i="2" s="1"/>
  <c r="BX173" i="2"/>
  <c r="BY173" i="2" s="1"/>
  <c r="BX45" i="2"/>
  <c r="BY45" i="2" s="1"/>
  <c r="BX19" i="2"/>
  <c r="BY19" i="2" s="1"/>
  <c r="F43" i="10"/>
  <c r="BU18" i="2"/>
  <c r="BV21" i="2"/>
  <c r="BU21" i="2"/>
  <c r="BX20" i="2"/>
  <c r="BY20" i="2" s="1"/>
  <c r="BW18" i="2"/>
  <c r="BV18" i="2"/>
  <c r="BW16" i="2"/>
  <c r="BU11" i="2"/>
  <c r="BU16" i="2"/>
  <c r="BW11" i="2"/>
  <c r="BX22" i="2"/>
  <c r="BY22" i="2" s="1"/>
  <c r="BU7" i="2"/>
  <c r="BW17" i="2"/>
  <c r="BV10" i="2"/>
  <c r="BU9" i="2"/>
  <c r="BW15" i="2"/>
  <c r="BW14" i="2"/>
  <c r="BU17" i="2"/>
  <c r="BV17" i="2"/>
  <c r="BW7" i="2"/>
  <c r="BV13" i="2"/>
  <c r="BW13" i="2"/>
  <c r="BV14" i="2"/>
  <c r="BU14" i="2"/>
  <c r="BX18" i="2" l="1"/>
  <c r="BY18" i="2" s="1"/>
  <c r="BX11" i="2"/>
  <c r="BY11" i="2" s="1"/>
  <c r="BX21" i="2"/>
  <c r="BY21" i="2" s="1"/>
  <c r="BX16" i="2"/>
  <c r="BY16" i="2" s="1"/>
  <c r="BT6" i="2"/>
  <c r="BU13" i="2"/>
  <c r="BX13" i="2" s="1"/>
  <c r="BY13" i="2" s="1"/>
  <c r="BV7" i="2"/>
  <c r="BX7" i="2" s="1"/>
  <c r="BY7" i="2" s="1"/>
  <c r="BV12" i="2"/>
  <c r="BW12" i="2"/>
  <c r="BU12" i="2"/>
  <c r="BW8" i="2"/>
  <c r="BV8" i="2"/>
  <c r="BU8" i="2"/>
  <c r="BV9" i="2"/>
  <c r="BW9" i="2"/>
  <c r="BU15" i="2"/>
  <c r="BU10" i="2"/>
  <c r="BW10" i="2"/>
  <c r="BV15" i="2"/>
  <c r="BX17" i="2"/>
  <c r="BY17" i="2" s="1"/>
  <c r="BX14" i="2"/>
  <c r="BY14" i="2" s="1"/>
  <c r="BW6" i="2" l="1"/>
  <c r="BZ6" i="2"/>
  <c r="C50" i="10"/>
  <c r="F45" i="10"/>
  <c r="BU6" i="2"/>
  <c r="BV6" i="2"/>
  <c r="BX9" i="2"/>
  <c r="BY9" i="2" s="1"/>
  <c r="BX15" i="2"/>
  <c r="BY15" i="2" s="1"/>
  <c r="BX12" i="2"/>
  <c r="BY12" i="2" s="1"/>
  <c r="BX8" i="2"/>
  <c r="BY8" i="2" s="1"/>
  <c r="BX10" i="2"/>
  <c r="BY10" i="2" s="1"/>
  <c r="BX6" i="2" l="1"/>
  <c r="BY6" i="2" s="1"/>
  <c r="F47" i="10" s="1"/>
  <c r="F46"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Gateway</author>
  </authors>
  <commentList>
    <comment ref="E4" authorId="0" shapeId="0" xr:uid="{BEE5A515-811B-4134-8D22-C756237910FF}">
      <text>
        <r>
          <rPr>
            <sz val="10"/>
            <color indexed="8"/>
            <rFont val="Calibri"/>
            <family val="2"/>
          </rPr>
          <t xml:space="preserve">1. Los hijos del contribuyente que tengan hasta dieciocho (18) años de edad.
</t>
        </r>
        <r>
          <rPr>
            <sz val="10"/>
            <color indexed="8"/>
            <rFont val="Calibri"/>
            <family val="2"/>
          </rPr>
          <t xml:space="preserve"> 
</t>
        </r>
        <r>
          <rPr>
            <sz val="10"/>
            <color indexed="8"/>
            <rFont val="Calibri"/>
            <family val="2"/>
          </rPr>
          <t xml:space="preserve">2. Los hijos del contribuyente con edad entre dieciocho (18) y veintitrés (23) años, cuando el padre o madre contribuyente persona natural se encuentre financiando su educación en instituciones formales de educación superior certificadas por el Instituto Colombiano para la Evaluación de la Educación -ICFES o la autoridad oficial correspondiente, o en los programas técnicos de educación no formal debidamente acreditados por la autoridad competente, incluye entidades del exterior
</t>
        </r>
        <r>
          <rPr>
            <sz val="10"/>
            <color indexed="8"/>
            <rFont val="Calibri"/>
            <family val="2"/>
          </rPr>
          <t xml:space="preserve">
</t>
        </r>
        <r>
          <rPr>
            <sz val="10"/>
            <color indexed="8"/>
            <rFont val="Calibri"/>
            <family val="2"/>
          </rPr>
          <t xml:space="preserve">3. Los hijos del contribuyente mayores de dieciocho (18) años que se encuentren en situación de dependencia originada en factores físicos o psicológicos que sean certificados por Medicina Legal o EPS.
</t>
        </r>
        <r>
          <rPr>
            <sz val="10"/>
            <color indexed="8"/>
            <rFont val="Calibri"/>
            <family val="2"/>
          </rPr>
          <t xml:space="preserve"> 
</t>
        </r>
        <r>
          <rPr>
            <sz val="10"/>
            <color indexed="8"/>
            <rFont val="Calibri"/>
            <family val="2"/>
          </rPr>
          <t xml:space="preserve">4. El cónyuge o compañero permanente del contribuyente que se encuentre en situación de dependencia sea por ausencia de ingresos o ingresos en el año menores a doscientos sesenta (260) Unidades de Valor Tributario -UVT certificada por contador público, o por dependencia originada en factores físicos o psicológicos que sean certificados por Medicina Legal o EPS.
</t>
        </r>
        <r>
          <rPr>
            <sz val="10"/>
            <color indexed="8"/>
            <rFont val="Calibri"/>
            <family val="2"/>
          </rPr>
          <t xml:space="preserve"> 
</t>
        </r>
        <r>
          <rPr>
            <sz val="10"/>
            <color indexed="8"/>
            <rFont val="Calibri"/>
            <family val="2"/>
          </rPr>
          <t xml:space="preserve">5. Los padres y los hermanos del contribuyente que se encuentren en situación de dependencia, sea por ausencia de ingresos o ingresos en el año menores a doscientas sesenta (260) Unidades de Valor Tributario -UVT, certificada por contador público, o por dependencia originada en factores físicos o psicológicos que sean certificados por Medicina Legal. </t>
        </r>
        <r>
          <rPr>
            <sz val="10"/>
            <color indexed="8"/>
            <rFont val="Arial"/>
            <family val="2"/>
          </rPr>
          <t>Deceto1625 de 2016 1.2.4.1.18.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nenita</author>
  </authors>
  <commentList>
    <comment ref="E4" authorId="0" shapeId="0" xr:uid="{CB49E150-5848-4A42-BAE8-C143434F377A}">
      <text>
        <r>
          <rPr>
            <b/>
            <sz val="9"/>
            <color indexed="81"/>
            <rFont val="Tahoma"/>
            <family val="2"/>
          </rPr>
          <t>Accounter:</t>
        </r>
        <r>
          <rPr>
            <sz val="9"/>
            <color indexed="81"/>
            <rFont val="Tahoma"/>
            <family val="2"/>
          </rPr>
          <t xml:space="preserve">
Salario (Excluir prima de servicios procedimiento 1 y cesantias)</t>
        </r>
      </text>
    </comment>
  </commentList>
</comments>
</file>

<file path=xl/sharedStrings.xml><?xml version="1.0" encoding="utf-8"?>
<sst xmlns="http://schemas.openxmlformats.org/spreadsheetml/2006/main" count="306" uniqueCount="248">
  <si>
    <t>RETENCION EN LA FUENTE PROCEDIMIENTO 1</t>
  </si>
  <si>
    <t>UVT</t>
  </si>
  <si>
    <t>MESES</t>
  </si>
  <si>
    <t>MES</t>
  </si>
  <si>
    <t>NOMBRE MES</t>
  </si>
  <si>
    <t>Mes</t>
  </si>
  <si>
    <t>Enero</t>
  </si>
  <si>
    <t>Febrero</t>
  </si>
  <si>
    <t>Marzo</t>
  </si>
  <si>
    <t>Abril</t>
  </si>
  <si>
    <t>Mayo</t>
  </si>
  <si>
    <t>Junio</t>
  </si>
  <si>
    <t>Julio</t>
  </si>
  <si>
    <t>Agosto</t>
  </si>
  <si>
    <t>Septiembre</t>
  </si>
  <si>
    <t>Octubre</t>
  </si>
  <si>
    <t>Noviembre</t>
  </si>
  <si>
    <t>Diciembre</t>
  </si>
  <si>
    <t>Año</t>
  </si>
  <si>
    <t>Cédula</t>
  </si>
  <si>
    <t>Nombre</t>
  </si>
  <si>
    <t>Salario</t>
  </si>
  <si>
    <t>Cédula:</t>
  </si>
  <si>
    <t>Bono</t>
  </si>
  <si>
    <t>Ingresos laborales</t>
  </si>
  <si>
    <t>Total Ingresos no constitutivos</t>
  </si>
  <si>
    <t>DEDUCCIONES</t>
  </si>
  <si>
    <t>RENTAS EXENTAS</t>
  </si>
  <si>
    <t>Dependientes</t>
  </si>
  <si>
    <t>INGRESOS NO CONSTITUTIVOS DE RENTA</t>
  </si>
  <si>
    <t>Subtotal 1</t>
  </si>
  <si>
    <t>Total Deduciones</t>
  </si>
  <si>
    <t>Subtotal 2</t>
  </si>
  <si>
    <t>Total Rentas Exentas</t>
  </si>
  <si>
    <t>Subtotal 3</t>
  </si>
  <si>
    <t>Limite por año</t>
  </si>
  <si>
    <t>SI</t>
  </si>
  <si>
    <t>NO</t>
  </si>
  <si>
    <t>1</t>
  </si>
  <si>
    <t xml:space="preserve"> 2 </t>
  </si>
  <si>
    <t>3</t>
  </si>
  <si>
    <t xml:space="preserve"> 4 </t>
  </si>
  <si>
    <t>5</t>
  </si>
  <si>
    <t xml:space="preserve"> 6 </t>
  </si>
  <si>
    <t>7</t>
  </si>
  <si>
    <t xml:space="preserve"> 8 </t>
  </si>
  <si>
    <t>9</t>
  </si>
  <si>
    <t xml:space="preserve"> 10 </t>
  </si>
  <si>
    <t>11</t>
  </si>
  <si>
    <t xml:space="preserve"> 12 </t>
  </si>
  <si>
    <t>13</t>
  </si>
  <si>
    <t xml:space="preserve"> 14 </t>
  </si>
  <si>
    <t xml:space="preserve"> 24 </t>
  </si>
  <si>
    <t xml:space="preserve"> 26 </t>
  </si>
  <si>
    <t xml:space="preserve"> 28 </t>
  </si>
  <si>
    <t xml:space="preserve"> 29 </t>
  </si>
  <si>
    <t>35</t>
  </si>
  <si>
    <t xml:space="preserve"> 36 </t>
  </si>
  <si>
    <t>37</t>
  </si>
  <si>
    <t>Total Ingresos Laborales</t>
  </si>
  <si>
    <t>Total rentas exentas</t>
  </si>
  <si>
    <t>Normatividad</t>
  </si>
  <si>
    <t>Datos para Cálculo</t>
  </si>
  <si>
    <t>INGRESOS LABORALES</t>
  </si>
  <si>
    <t>By Accounter SAS. Plantilla Tania Baquero</t>
  </si>
  <si>
    <t>Comentarios</t>
  </si>
  <si>
    <t>Concepto</t>
  </si>
  <si>
    <t>Norma</t>
  </si>
  <si>
    <t>Menú Principal</t>
  </si>
  <si>
    <t>Instructivo uso de herramienta</t>
  </si>
  <si>
    <t>Guardar en PDF</t>
  </si>
  <si>
    <t>Aportes obligatorios a Pension</t>
  </si>
  <si>
    <t>Aportes obligatorios a Fondo solidaridad Pensional</t>
  </si>
  <si>
    <t xml:space="preserve">Aportes obligatorios a salud. </t>
  </si>
  <si>
    <t>Limite</t>
  </si>
  <si>
    <t>Monto Limite</t>
  </si>
  <si>
    <t>No debe exceder el 25% del ingreso, limitado a 2.500 UVT</t>
  </si>
  <si>
    <t xml:space="preserve">Aportes voluntarios a fondo de Pensiones obligatorias. </t>
  </si>
  <si>
    <t>Apoyos economicos otorgados estado o con recursos publicos</t>
  </si>
  <si>
    <t xml:space="preserve">Remuneración por Actividades cientificas y tecnologicas </t>
  </si>
  <si>
    <t xml:space="preserve">Pagos por alimentacion a terceros </t>
  </si>
  <si>
    <t xml:space="preserve"> </t>
  </si>
  <si>
    <t xml:space="preserve"> 15 </t>
  </si>
  <si>
    <t>16</t>
  </si>
  <si>
    <t xml:space="preserve"> 17 </t>
  </si>
  <si>
    <t>18</t>
  </si>
  <si>
    <t xml:space="preserve"> 19 </t>
  </si>
  <si>
    <t>20</t>
  </si>
  <si>
    <t xml:space="preserve"> 21 </t>
  </si>
  <si>
    <t>22</t>
  </si>
  <si>
    <t xml:space="preserve"> 23 </t>
  </si>
  <si>
    <t xml:space="preserve"> 25 </t>
  </si>
  <si>
    <t xml:space="preserve"> 27 </t>
  </si>
  <si>
    <t xml:space="preserve"> 30 </t>
  </si>
  <si>
    <t xml:space="preserve"> 31 </t>
  </si>
  <si>
    <t>32</t>
  </si>
  <si>
    <t>33</t>
  </si>
  <si>
    <t xml:space="preserve"> 39 </t>
  </si>
  <si>
    <t xml:space="preserve"> 40 </t>
  </si>
  <si>
    <t xml:space="preserve"> 41 </t>
  </si>
  <si>
    <t>43</t>
  </si>
  <si>
    <t xml:space="preserve"> 45 </t>
  </si>
  <si>
    <t xml:space="preserve"> 46 </t>
  </si>
  <si>
    <t xml:space="preserve"> 47 </t>
  </si>
  <si>
    <t xml:space="preserve"> 48 </t>
  </si>
  <si>
    <t xml:space="preserve"> 49 </t>
  </si>
  <si>
    <t xml:space="preserve"> 50 </t>
  </si>
  <si>
    <t xml:space="preserve"> 54 </t>
  </si>
  <si>
    <t>Pago intereses de vivienda o Costo Financiero Leasing Habitacional</t>
  </si>
  <si>
    <t>Pagos por dependientes</t>
  </si>
  <si>
    <t>Pagos por salud medicina prepagada.</t>
  </si>
  <si>
    <r>
      <rPr>
        <sz val="8"/>
        <rFont val="Arial"/>
        <family val="2"/>
      </rPr>
      <t xml:space="preserve">Sumatoria de los intereses del certificado de la entidad financiera en al año anterior, dividio entre el número de meses. </t>
    </r>
    <r>
      <rPr>
        <b/>
        <sz val="8"/>
        <rFont val="Arial"/>
        <family val="2"/>
      </rPr>
      <t xml:space="preserve">No puede exceder 100 UVT mensuales. Dcto 1625 Art. 1.2.4.1.23 y 1.2.4.1.24.
</t>
    </r>
    <r>
      <rPr>
        <sz val="8"/>
        <rFont val="Arial"/>
        <family val="2"/>
      </rPr>
      <t>En el caso de préstamos obtenidos por el trabajador en el año en el cual se efectúa la retención, el valor mensualmente deducible será el de los intereses y corrección monetaria correspondientes al primer mes de vigencia del préstamo, según certificación expedida por la entidad que lo otorga, sin que exceda de cien (100) Unidades de Valor Tributario -UVT mensuales.</t>
    </r>
    <r>
      <rPr>
        <b/>
        <sz val="8"/>
        <rFont val="Arial"/>
        <family val="2"/>
      </rPr>
      <t xml:space="preserve"> Dcto 1625 Art. 1.2.4.1.27</t>
    </r>
  </si>
  <si>
    <t>a. Los pagos efectuados por contratos de prestación de servicios a empresas de medicina prepagada vigiladas por la Superintendencia Nacional de Salud, que impliquen protección al trabajador, su cónyuge, sus hijos y/o dependientes.
b. Los pagos efectuados por seguros de salud, expedidos por compañías de seguros vigiladas por la Superintendencia Financiera de Colombia, con la misma limitación del literal anterior.
Se tomara el valor del certificado y se dividar por el numero de meses que corresponda.</t>
  </si>
  <si>
    <t>Total Ingresos no constitutivos de renta</t>
  </si>
  <si>
    <t xml:space="preserve"> 34 </t>
  </si>
  <si>
    <t xml:space="preserve"> 38 </t>
  </si>
  <si>
    <t>42</t>
  </si>
  <si>
    <t xml:space="preserve"> 44 </t>
  </si>
  <si>
    <t xml:space="preserve"> 51 </t>
  </si>
  <si>
    <t xml:space="preserve"> 52 </t>
  </si>
  <si>
    <t xml:space="preserve"> 53 </t>
  </si>
  <si>
    <t xml:space="preserve"> 57 </t>
  </si>
  <si>
    <t>No debe exceder 32 UVT mensuales</t>
  </si>
  <si>
    <t>No debe exceder 100 UVT mensuales</t>
  </si>
  <si>
    <t>No debe exceder 16 UVT mensuales</t>
  </si>
  <si>
    <t>a. Aportes a Fondo de pensiones voluntarias</t>
  </si>
  <si>
    <t xml:space="preserve">b. Aportes a cuentas AFC </t>
  </si>
  <si>
    <t xml:space="preserve"> La Sumatoria de los beneficios a (Aportes voluntarios) y b (Aportes AFC), no pueden exceder del 30% del ingreso laboral o tributario del año y hasta un maximo de 3.800 Uvt por año. (144.415.200) Art. 126-4 E.T.</t>
  </si>
  <si>
    <t>1.Indemnizaciones por accidente de trabajo o enfermedad.</t>
  </si>
  <si>
    <t>2.Indemnizaciones que impliquen protección a la maternidad</t>
  </si>
  <si>
    <t>3.Recibido por gastos de entierro del trabajador</t>
  </si>
  <si>
    <t>4.Auxilio de cesantía y los intereses sobre cesantía</t>
  </si>
  <si>
    <t xml:space="preserve"> 55 </t>
  </si>
  <si>
    <t xml:space="preserve"> 56 </t>
  </si>
  <si>
    <t xml:space="preserve"> 58 </t>
  </si>
  <si>
    <t xml:space="preserve"> 59 </t>
  </si>
  <si>
    <t xml:space="preserve"> 60 </t>
  </si>
  <si>
    <t xml:space="preserve"> 61 </t>
  </si>
  <si>
    <t xml:space="preserve"> 62 </t>
  </si>
  <si>
    <t xml:space="preserve"> 63 </t>
  </si>
  <si>
    <t xml:space="preserve"> 64 </t>
  </si>
  <si>
    <t>65</t>
  </si>
  <si>
    <t>66</t>
  </si>
  <si>
    <t>67</t>
  </si>
  <si>
    <t>69</t>
  </si>
  <si>
    <t>68</t>
  </si>
  <si>
    <t>Renta de Trabajo Exenta 25%</t>
  </si>
  <si>
    <t>No debe exceder 240 UVT mensuales</t>
  </si>
  <si>
    <t>Tope 25%
 Renta exenta
(Máx 240 UVT)</t>
  </si>
  <si>
    <t>El cálculo de esta renta exenta se efectuará una vez se detraiga del valor total de los pagos laborales recibidos por el trabajador, los ingresos no constitutivos de renta, las deducciones y las demás rentas exentas diferentes a la establecida en el presente numeral.</t>
  </si>
  <si>
    <t>70</t>
  </si>
  <si>
    <t>72</t>
  </si>
  <si>
    <t>Control 40%</t>
  </si>
  <si>
    <t>71</t>
  </si>
  <si>
    <t>73</t>
  </si>
  <si>
    <t>Ingreso Laboral Mensual Base para Retención en la Fuente</t>
  </si>
  <si>
    <t xml:space="preserve">Ingreso laboral gravado en UVT </t>
  </si>
  <si>
    <t>Tarifa Marginal</t>
  </si>
  <si>
    <t>TARIFA MARGINAL</t>
  </si>
  <si>
    <t>(Ingreso laboral gravado expresado en UVT menos 95 UVT)*19%</t>
  </si>
  <si>
    <t>(Ingreso laboral gravado expresado en UVT menos 150 UVT)*28% más 10 UVT</t>
  </si>
  <si>
    <t>(Ingreso laboral gravado expresado en UVT menos 360 UVT)* 33% más 69 UVT</t>
  </si>
  <si>
    <t>(Ingreso laboral gravado expresado en UVT menos 640 UVT)*35% más 162 UVT</t>
  </si>
  <si>
    <t>(Ingreso laboral gravado expresado en UVT menos 945 UVT)*37% más 268 UVT</t>
  </si>
  <si>
    <t>(Ingreso laboral gravado expresado en UVT menos 2300 UVT)*39% más 770 UVT</t>
  </si>
  <si>
    <t>Impuesto</t>
  </si>
  <si>
    <t>MIN INGRESO</t>
  </si>
  <si>
    <t>MAX INGRESO</t>
  </si>
  <si>
    <t>Menos __ UVT</t>
  </si>
  <si>
    <t>X __%</t>
  </si>
  <si>
    <t>74</t>
  </si>
  <si>
    <t>75</t>
  </si>
  <si>
    <t>Más __ UVT</t>
  </si>
  <si>
    <t>76</t>
  </si>
  <si>
    <t xml:space="preserve"> 77 </t>
  </si>
  <si>
    <t>78</t>
  </si>
  <si>
    <t>Retención en UVT</t>
  </si>
  <si>
    <t>Monto Retención</t>
  </si>
  <si>
    <t>Nota cálculo retención</t>
  </si>
  <si>
    <t>Dcto 1625 Art.  1.2.4.1.23 , 1.2.4.1.24 y 1.2.4.1.27</t>
  </si>
  <si>
    <t>Valor Ingresado en cálculo original</t>
  </si>
  <si>
    <t>$ ingresado</t>
  </si>
  <si>
    <t>$ limitado</t>
  </si>
  <si>
    <t>CALCULO LIMITADO AB</t>
  </si>
  <si>
    <t>Min UVT</t>
  </si>
  <si>
    <t>Máx UVT</t>
  </si>
  <si>
    <t>CÁLCULO % RETENCIÓN</t>
  </si>
  <si>
    <t>Otros ingresos 3</t>
  </si>
  <si>
    <t>Otros ingresos 4</t>
  </si>
  <si>
    <t>Otros ingresos 5</t>
  </si>
  <si>
    <t>Otros ingresos 6</t>
  </si>
  <si>
    <t>Notas</t>
  </si>
  <si>
    <t>Subtotal 1 (Ingresos Laborales - Ing. No constitutivos)</t>
  </si>
  <si>
    <t>Subtotal 2 (Subtotal 1 - Deducciones)</t>
  </si>
  <si>
    <t>Subtotal 3 (Subtotal 2 - Rentas exentas)</t>
  </si>
  <si>
    <t>CALCULOS RETENCIÓN</t>
  </si>
  <si>
    <t>Subtotal 4 (Subtotal 3 - Tope 25%)</t>
  </si>
  <si>
    <t xml:space="preserve">              INFORMACIÓN BÁSICA</t>
  </si>
  <si>
    <t>Formato Individual para impresión</t>
  </si>
  <si>
    <t>BORRAR</t>
  </si>
  <si>
    <t xml:space="preserve"> La Sumatoria de los beneficios a (Aportes voluntarios) y b (Aportes AFC), no pueden exceder del 30% del ingreso laboral o tributario del año y hasta un maximo de 3.800 Uvt por año.  (144.415.200) Art. 126-1 E.T.</t>
  </si>
  <si>
    <t>Otros pagos salariales</t>
  </si>
  <si>
    <t>Otros  pagos NO salariales</t>
  </si>
  <si>
    <t>Art. 388 Estatuto Tributario
  1. Los hijos del contribuyente que tengan hasta dieciocho (18) años de edad
2. Los hijos del contribuyente con edad entre dieciocho (18) y veintitrés (23) años, cuando el padre o madre contribuyente persona natural se encuentre financiando su educación en instituciones formales de educación superior certificadas por el Instituto Colombiano para la Evaluación de la Educación -ICFES o la autoridad oficial correspondiente, o en los programas técnicos de educación no formal debidamente acreditados por la autoridad competente, incluye entidades del exterior
3. Los hijos del contribuyente mayores de dieciocho (18) años que se encuentren en situación de dependencia originada en factores físicos o psicológicos que sean certificados por Medicina Legal o EPS.
4. El cónyuge o compañero permanente del contribuyente que se encuentre en situación de dependencia sea por ausencia de ingresos o ingresos en el año menores a doscientos sesenta (260) Unidades de Valor Tributario -UVT certificada por contador público, o por dependencia originada en factores físicos o psicológicos que sean certificados por Medicina Legal o EPS.
5. Los padres y los hermanos del contribuyente que se encuentren en situación de dependencia, sea por ausencia de ingresos o ingresos en el año menores a doscientas sesenta (260) Unidades de Valor Tributario -UVT, certificada por contador público, o por dependencia originada en factores físicos o psicológicos que sean certificados por Medicina Legal. Deceto1625 de 2016 1.2.4.1.18.</t>
  </si>
  <si>
    <t>Dcto 1625 Art.  1.2.4.1.6 (Num. 4.3)</t>
  </si>
  <si>
    <t>En adelante</t>
  </si>
  <si>
    <t>95 a 150 UVT=(Ingreso laboral gravado expresado en UVT menos 95 UVT)*19%</t>
  </si>
  <si>
    <t>150 a 360 UVT=(Ingreso laboral gravado expresado en UVT menos 150 UVT)*28% más 10 UVT</t>
  </si>
  <si>
    <t>360 a 640 UVT=(Ingreso laboral gravado expresado en UVT menos 360 UVT)* 33% más 69 UVT</t>
  </si>
  <si>
    <t>640 a 945 UVT=(Ingreso laboral gravado expresado en UVT menos 640 UVT)*35% más 162 UVT</t>
  </si>
  <si>
    <t>946 a 2300 UVT=(Ingreso laboral gravado expresado en UVT menos 945 UVT)*37% más 268 UVT</t>
  </si>
  <si>
    <t>Más de 2.300 UVT=(Ingreso laboral gravado expresado en UVT menos 2300 UVT)*39% más 770 UVT</t>
  </si>
  <si>
    <r>
      <rPr>
        <b/>
        <sz val="10"/>
        <color rgb="FFFFFFFF"/>
        <rFont val="Arial"/>
        <family val="2"/>
      </rPr>
      <t>ARTÍCULO 1.2.4.1.11. Retención en la fuente sobre cesantías.</t>
    </r>
    <r>
      <rPr>
        <sz val="10"/>
        <color rgb="FFFFFFFF"/>
        <rFont val="Arial"/>
        <family val="2"/>
      </rPr>
      <t xml:space="preserve"> De conformidad con el Par. 3 Art. 135 Ley 100 de 1993, en ningún caso los pagos efectuados por concepto de cesantías o intereses sobre las mismas, estarán sujetos a retención en la fuente, sin perjuicio del tratamiento previsto en el Num. 4 Art. 206 ET.</t>
    </r>
  </si>
  <si>
    <t>(a+b) No debe exceder 3800 UVT mensuales</t>
  </si>
  <si>
    <t xml:space="preserve">3. Lo recibido por gastos de entierro del trabajador. </t>
  </si>
  <si>
    <t>6. El seguro por muerte, las compensaciones por muerte y las prestaciones sociales en actividad y en retiro de los miembros de las Fuerzas Militares y de la Policía Nacional.</t>
  </si>
  <si>
    <t>7. En el caso de los Magistrados de los Tribunales, sus Fiscales y Procuradores Judiciales, se considerará como gastos de representación exentos un porcentaje equivalente al cincuenta por ciento (50%) de su salario.
Para los Jueces de la República el porcentaje exento será del veinticinco porciento (25%) sobre su salario.</t>
  </si>
  <si>
    <t>8. El exceso del salario básico percibido por los Oficiales, Suboficiales y Soldados Profesionales de las Fuerzas Militares y Oficiales, Suboficiales, Nivel Ejecutivo, Patrulleros y Agentes de la Policía Nacional.</t>
  </si>
  <si>
    <t xml:space="preserve"> La prima especial y la prima de costo de vida de que trata el Decreto 3357 de 2009 para servidores públicos diplomáticos, consulares y administrativos del Ministerio de Relaciones Exteriores</t>
  </si>
  <si>
    <t>Art. 206-1 ET.</t>
  </si>
  <si>
    <t>Art. 55 ET.</t>
  </si>
  <si>
    <t>Art. 56 ET.</t>
  </si>
  <si>
    <t>Art. 46 ET.</t>
  </si>
  <si>
    <t>Art. 57-2 ET.</t>
  </si>
  <si>
    <t>Art. 387-1 ET.</t>
  </si>
  <si>
    <t>Art. 126-1 ET.</t>
  </si>
  <si>
    <t>Art. 126-4 ET.</t>
  </si>
  <si>
    <t>Art. 206 ET.</t>
  </si>
  <si>
    <t>Art. 206-10 ET.</t>
  </si>
  <si>
    <t>Lulu</t>
  </si>
  <si>
    <t>1.Indemnizaciones por accidente.</t>
  </si>
  <si>
    <t>2.Indemnizaciones de protección a la maternidad</t>
  </si>
  <si>
    <t xml:space="preserve">3. Gastos de entierro del trabajador. </t>
  </si>
  <si>
    <t>6. Seguro, compensaciones por muerte y prestaciones sociales de miembros de las Fuerzas Militares y de la Policía Nacional.</t>
  </si>
  <si>
    <t>Cálculo Manual 7. Gastos de representación de Magistrados de los Tribunales, sus Fiscales y Procuradores Judiciales y/o Jueces de la República.</t>
  </si>
  <si>
    <t xml:space="preserve"> La prima especial y la prima de costo de vida de servidores públicos diplomáticos, consulares y administrativos del Ministerio de Relaciones Exteriores</t>
  </si>
  <si>
    <t>No debe exceder 41 UVT mensuales</t>
  </si>
  <si>
    <t>Solo aplica para salarios inferiores a 310 UVT ($11.781.240)</t>
  </si>
  <si>
    <t>Consideraciones de este cálculo:</t>
  </si>
  <si>
    <t>Nombre sugerido de Archivo:</t>
  </si>
  <si>
    <t>EMPRESA PRUEBA LTDA</t>
  </si>
  <si>
    <t>NIT 900.123.456-0</t>
  </si>
  <si>
    <t>Juan Pérez Z.</t>
  </si>
  <si>
    <t>Mis ingresos 1</t>
  </si>
  <si>
    <t>María P.</t>
  </si>
  <si>
    <t>Art. 336 ET.</t>
  </si>
  <si>
    <t>Mis ingresos 2</t>
  </si>
  <si>
    <t xml:space="preserve">125 Lulu -Enero-2022 Cálculo Retefte Accounter Procedimiento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</si>
</sst>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quot;$&quot;\ * #,##0_-;\-&quot;$&quot;\ * #,##0_-;_-&quot;$&quot;\ * &quot;-&quot;_-;_-@_-"/>
    <numFmt numFmtId="165" formatCode="_-&quot;$&quot;\ * #,##0.00_-;\-&quot;$&quot;\ * #,##0.00_-;_-&quot;$&quot;\ * &quot;-&quot;??_-;_-@_-"/>
    <numFmt numFmtId="166" formatCode="_ &quot;$&quot;\ * #,##0_ ;_ &quot;$&quot;\ * \-#,##0_ ;_ &quot;$&quot;\ * &quot;-&quot;??_ ;_ @_ "/>
    <numFmt numFmtId="167" formatCode="0.0\ \U\V\T"/>
    <numFmt numFmtId="168" formatCode="0\ \U\V\T"/>
    <numFmt numFmtId="169" formatCode="#,##0\ \U\V\T"/>
    <numFmt numFmtId="170" formatCode="_-&quot;$&quot;\ * #,##0_-;\-&quot;$&quot;\ * #,##0_-;_-&quot;$&quot;\ * &quot;-&quot;_-;_-@"/>
  </numFmts>
  <fonts count="72" x14ac:knownFonts="1">
    <font>
      <sz val="11"/>
      <color theme="1"/>
      <name val="Calibri"/>
      <family val="2"/>
      <scheme val="minor"/>
    </font>
    <font>
      <sz val="11"/>
      <color theme="1"/>
      <name val="Calibri"/>
      <family val="2"/>
      <scheme val="minor"/>
    </font>
    <font>
      <b/>
      <sz val="11"/>
      <color theme="0"/>
      <name val="Calibri"/>
      <family val="2"/>
      <scheme val="minor"/>
    </font>
    <font>
      <b/>
      <sz val="12"/>
      <name val="Arial"/>
      <family val="2"/>
    </font>
    <font>
      <sz val="10"/>
      <name val="Arial"/>
      <family val="2"/>
    </font>
    <font>
      <b/>
      <sz val="10"/>
      <color theme="0"/>
      <name val="Arial"/>
      <family val="2"/>
    </font>
    <font>
      <b/>
      <sz val="10"/>
      <name val="Arial"/>
      <family val="2"/>
    </font>
    <font>
      <sz val="8"/>
      <name val="Calibri"/>
      <family val="2"/>
      <scheme val="minor"/>
    </font>
    <font>
      <sz val="10"/>
      <color indexed="8"/>
      <name val="Arial"/>
      <family val="2"/>
    </font>
    <font>
      <sz val="10"/>
      <color indexed="8"/>
      <name val="Calibri"/>
      <family val="2"/>
    </font>
    <font>
      <sz val="9"/>
      <color indexed="81"/>
      <name val="Tahoma"/>
      <family val="2"/>
    </font>
    <font>
      <b/>
      <sz val="9"/>
      <color indexed="81"/>
      <name val="Tahoma"/>
      <family val="2"/>
    </font>
    <font>
      <b/>
      <sz val="9"/>
      <color theme="0"/>
      <name val="Arial"/>
      <family val="2"/>
    </font>
    <font>
      <sz val="11"/>
      <color rgb="FFFF0000"/>
      <name val="Calibri"/>
      <family val="2"/>
      <scheme val="minor"/>
    </font>
    <font>
      <i/>
      <sz val="11"/>
      <color rgb="FFFF0000"/>
      <name val="Calibri"/>
      <family val="2"/>
      <scheme val="minor"/>
    </font>
    <font>
      <sz val="11"/>
      <name val="Calibri"/>
      <family val="2"/>
      <scheme val="minor"/>
    </font>
    <font>
      <i/>
      <sz val="11"/>
      <name val="Calibri"/>
      <family val="2"/>
      <scheme val="minor"/>
    </font>
    <font>
      <i/>
      <sz val="11"/>
      <color theme="0" tint="-0.499984740745262"/>
      <name val="Calibri"/>
      <family val="2"/>
      <scheme val="minor"/>
    </font>
    <font>
      <sz val="11"/>
      <color theme="0" tint="-0.499984740745262"/>
      <name val="Calibri"/>
      <family val="2"/>
      <scheme val="minor"/>
    </font>
    <font>
      <b/>
      <sz val="10"/>
      <color rgb="FFFF0000"/>
      <name val="Arial"/>
      <family val="2"/>
    </font>
    <font>
      <sz val="20"/>
      <color theme="1"/>
      <name val="Calibri"/>
      <family val="2"/>
      <scheme val="minor"/>
    </font>
    <font>
      <sz val="22"/>
      <color theme="1"/>
      <name val="Calibri"/>
      <family val="2"/>
      <scheme val="minor"/>
    </font>
    <font>
      <sz val="11"/>
      <color rgb="FF9C5700"/>
      <name val="Calibri"/>
      <family val="2"/>
      <scheme val="minor"/>
    </font>
    <font>
      <b/>
      <sz val="11"/>
      <color rgb="FF3F3F3F"/>
      <name val="Calibri"/>
      <family val="2"/>
      <scheme val="minor"/>
    </font>
    <font>
      <sz val="11"/>
      <color theme="0"/>
      <name val="Calibri"/>
      <family val="2"/>
      <scheme val="minor"/>
    </font>
    <font>
      <b/>
      <sz val="8"/>
      <name val="Arial"/>
      <family val="2"/>
    </font>
    <font>
      <sz val="8"/>
      <name val="Arial"/>
      <family val="2"/>
    </font>
    <font>
      <b/>
      <sz val="11"/>
      <name val="Calibri"/>
      <family val="2"/>
      <scheme val="minor"/>
    </font>
    <font>
      <b/>
      <i/>
      <sz val="10"/>
      <name val="Arial"/>
      <family val="2"/>
    </font>
    <font>
      <b/>
      <i/>
      <sz val="10"/>
      <color theme="1"/>
      <name val="Arial"/>
      <family val="2"/>
    </font>
    <font>
      <b/>
      <i/>
      <sz val="8"/>
      <color theme="1"/>
      <name val="Arial"/>
      <family val="2"/>
    </font>
    <font>
      <b/>
      <sz val="12"/>
      <color rgb="FFFF0000"/>
      <name val="Arial"/>
      <family val="2"/>
    </font>
    <font>
      <b/>
      <sz val="12"/>
      <color rgb="FFFF0000"/>
      <name val="Calibri"/>
      <family val="2"/>
      <scheme val="minor"/>
    </font>
    <font>
      <b/>
      <sz val="12"/>
      <color theme="0"/>
      <name val="Calibri"/>
      <family val="2"/>
      <scheme val="minor"/>
    </font>
    <font>
      <b/>
      <sz val="8"/>
      <color theme="9" tint="-0.249977111117893"/>
      <name val="Calibri"/>
      <family val="2"/>
      <scheme val="minor"/>
    </font>
    <font>
      <b/>
      <i/>
      <sz val="8"/>
      <color theme="9" tint="-0.249977111117893"/>
      <name val="Arial"/>
      <family val="2"/>
    </font>
    <font>
      <sz val="8"/>
      <color theme="9" tint="-0.249977111117893"/>
      <name val="Calibri"/>
      <family val="2"/>
      <scheme val="minor"/>
    </font>
    <font>
      <b/>
      <sz val="8"/>
      <color rgb="FF1A6D3E"/>
      <name val="Arial"/>
      <family val="2"/>
    </font>
    <font>
      <b/>
      <sz val="8"/>
      <color rgb="FF1A6D3E"/>
      <name val="Calibri"/>
      <family val="2"/>
      <scheme val="minor"/>
    </font>
    <font>
      <b/>
      <sz val="9"/>
      <color rgb="FF5B9E3F"/>
      <name val="Arial"/>
      <family val="2"/>
    </font>
    <font>
      <b/>
      <sz val="8"/>
      <color rgb="FF5B9E3F"/>
      <name val="Calibri"/>
      <family val="2"/>
      <scheme val="minor"/>
    </font>
    <font>
      <b/>
      <sz val="8"/>
      <color rgb="FF5B9E3F"/>
      <name val="Arial"/>
      <family val="2"/>
    </font>
    <font>
      <u/>
      <sz val="9"/>
      <color rgb="FF5B9E3F"/>
      <name val="Calibri"/>
      <family val="2"/>
      <scheme val="minor"/>
    </font>
    <font>
      <b/>
      <i/>
      <sz val="8"/>
      <color rgb="FF5B9E3F"/>
      <name val="Calibri"/>
      <family val="2"/>
      <scheme val="minor"/>
    </font>
    <font>
      <b/>
      <i/>
      <sz val="8"/>
      <color rgb="FF5B9E3F"/>
      <name val="Arial"/>
      <family val="2"/>
    </font>
    <font>
      <b/>
      <i/>
      <sz val="8"/>
      <color rgb="FF1A6D3E"/>
      <name val="Calibri"/>
      <family val="2"/>
      <scheme val="minor"/>
    </font>
    <font>
      <b/>
      <i/>
      <sz val="8"/>
      <color rgb="FF1A6D3E"/>
      <name val="Arial"/>
      <family val="2"/>
    </font>
    <font>
      <b/>
      <sz val="11"/>
      <color rgb="FF698335"/>
      <name val="Calibri"/>
      <family val="2"/>
      <scheme val="minor"/>
    </font>
    <font>
      <i/>
      <sz val="10"/>
      <name val="Arial"/>
      <family val="2"/>
    </font>
    <font>
      <b/>
      <sz val="12"/>
      <name val="Calibri"/>
      <family val="2"/>
      <scheme val="minor"/>
    </font>
    <font>
      <b/>
      <sz val="8"/>
      <color rgb="FFFF0000"/>
      <name val="Calibri"/>
      <family val="2"/>
      <scheme val="minor"/>
    </font>
    <font>
      <sz val="14"/>
      <color rgb="FFFF0000"/>
      <name val="Arial"/>
      <family val="2"/>
    </font>
    <font>
      <sz val="8"/>
      <color theme="0" tint="-0.249977111117893"/>
      <name val="Calibri"/>
      <family val="2"/>
      <scheme val="minor"/>
    </font>
    <font>
      <sz val="10"/>
      <color rgb="FFFFFFFF"/>
      <name val="Arial"/>
      <family val="2"/>
    </font>
    <font>
      <b/>
      <sz val="10"/>
      <color rgb="FFFFFFFF"/>
      <name val="Arial"/>
      <family val="2"/>
    </font>
    <font>
      <sz val="11"/>
      <name val="Calibri"/>
      <family val="2"/>
    </font>
    <font>
      <sz val="11"/>
      <color rgb="FF006100"/>
      <name val="Calibri"/>
      <family val="2"/>
      <scheme val="minor"/>
    </font>
    <font>
      <sz val="10"/>
      <color theme="1"/>
      <name val="Arial"/>
      <family val="2"/>
    </font>
    <font>
      <sz val="10"/>
      <color theme="9" tint="0.79998168889431442"/>
      <name val="Arial"/>
      <family val="2"/>
    </font>
    <font>
      <b/>
      <sz val="9"/>
      <color theme="0"/>
      <name val="Calibri"/>
      <family val="2"/>
      <scheme val="minor"/>
    </font>
    <font>
      <b/>
      <i/>
      <u/>
      <sz val="9"/>
      <color theme="0"/>
      <name val="Calibri"/>
      <family val="2"/>
      <scheme val="minor"/>
    </font>
    <font>
      <b/>
      <i/>
      <sz val="9"/>
      <color theme="0" tint="-0.499984740745262"/>
      <name val="Calibri"/>
      <family val="2"/>
      <scheme val="minor"/>
    </font>
    <font>
      <b/>
      <sz val="9"/>
      <color rgb="FFFF0000"/>
      <name val="Calibri"/>
      <family val="2"/>
      <scheme val="minor"/>
    </font>
    <font>
      <b/>
      <i/>
      <sz val="11"/>
      <name val="Calibri"/>
      <family val="2"/>
      <scheme val="minor"/>
    </font>
    <font>
      <b/>
      <i/>
      <sz val="11"/>
      <color theme="1"/>
      <name val="Calibri"/>
      <family val="2"/>
      <scheme val="minor"/>
    </font>
    <font>
      <b/>
      <sz val="9"/>
      <color theme="0" tint="-0.499984740745262"/>
      <name val="Calibri"/>
      <family val="2"/>
      <scheme val="minor"/>
    </font>
    <font>
      <b/>
      <i/>
      <sz val="9"/>
      <name val="Calibri"/>
      <family val="2"/>
      <scheme val="minor"/>
    </font>
    <font>
      <b/>
      <i/>
      <sz val="9"/>
      <color theme="1"/>
      <name val="Calibri"/>
      <family val="2"/>
      <scheme val="minor"/>
    </font>
    <font>
      <sz val="9"/>
      <color theme="1"/>
      <name val="Calibri"/>
      <family val="2"/>
      <scheme val="minor"/>
    </font>
    <font>
      <sz val="11"/>
      <color theme="7" tint="-0.499984740745262"/>
      <name val="Agency FB"/>
      <family val="2"/>
    </font>
    <font>
      <b/>
      <sz val="9"/>
      <color theme="9" tint="-0.499984740745262"/>
      <name val="Calibri"/>
      <family val="2"/>
      <scheme val="minor"/>
    </font>
    <font>
      <sz val="9"/>
      <color rgb="FF006100"/>
      <name val="Calibri"/>
      <family val="2"/>
      <scheme val="minor"/>
    </font>
  </fonts>
  <fills count="2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rgb="FF303C18"/>
        <bgColor indexed="26"/>
      </patternFill>
    </fill>
    <fill>
      <patternFill patternType="solid">
        <fgColor theme="6" tint="0.79998168889431442"/>
        <bgColor indexed="64"/>
      </patternFill>
    </fill>
    <fill>
      <patternFill patternType="solid">
        <fgColor rgb="FF566B2B"/>
        <bgColor indexed="26"/>
      </patternFill>
    </fill>
    <fill>
      <patternFill patternType="solid">
        <fgColor rgb="FF698335"/>
        <bgColor indexed="64"/>
      </patternFill>
    </fill>
    <fill>
      <patternFill patternType="solid">
        <fgColor rgb="FFFFFF00"/>
        <bgColor indexed="64"/>
      </patternFill>
    </fill>
    <fill>
      <patternFill patternType="solid">
        <fgColor rgb="FFFFFF00"/>
        <bgColor indexed="26"/>
      </patternFill>
    </fill>
    <fill>
      <patternFill patternType="solid">
        <fgColor theme="9" tint="0.79998168889431442"/>
        <bgColor indexed="64"/>
      </patternFill>
    </fill>
    <fill>
      <patternFill patternType="solid">
        <fgColor rgb="FFFFEB9C"/>
      </patternFill>
    </fill>
    <fill>
      <patternFill patternType="solid">
        <fgColor rgb="FFF2F2F2"/>
      </patternFill>
    </fill>
    <fill>
      <patternFill patternType="solid">
        <fgColor rgb="FFFFFFCC"/>
      </patternFill>
    </fill>
    <fill>
      <patternFill patternType="solid">
        <fgColor theme="6" tint="0.59999389629810485"/>
        <bgColor indexed="65"/>
      </patternFill>
    </fill>
    <fill>
      <patternFill patternType="solid">
        <fgColor rgb="FF3E4D1F"/>
        <bgColor indexed="64"/>
      </patternFill>
    </fill>
    <fill>
      <patternFill patternType="solid">
        <fgColor rgb="FF1A6D3E"/>
        <bgColor indexed="26"/>
      </patternFill>
    </fill>
    <fill>
      <patternFill patternType="solid">
        <fgColor rgb="FF1A6D3E"/>
        <bgColor indexed="64"/>
      </patternFill>
    </fill>
    <fill>
      <patternFill patternType="solid">
        <fgColor rgb="FF5B9E3F"/>
        <bgColor indexed="26"/>
      </patternFill>
    </fill>
    <fill>
      <patternFill patternType="solid">
        <fgColor rgb="FF5B9E3F"/>
        <bgColor indexed="64"/>
      </patternFill>
    </fill>
    <fill>
      <patternFill patternType="solid">
        <fgColor theme="0"/>
        <bgColor indexed="26"/>
      </patternFill>
    </fill>
    <fill>
      <patternFill patternType="solid">
        <fgColor rgb="FF303C18"/>
        <bgColor rgb="FF303C18"/>
      </patternFill>
    </fill>
    <fill>
      <patternFill patternType="solid">
        <fgColor rgb="FFC6EFCE"/>
      </patternFill>
    </fill>
    <fill>
      <patternFill patternType="solid">
        <fgColor rgb="FFECECEC"/>
        <bgColor rgb="FFECECEC"/>
      </patternFill>
    </fill>
    <fill>
      <patternFill patternType="solid">
        <fgColor theme="7" tint="0.59999389629810485"/>
        <bgColor indexed="64"/>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bottom style="thin">
        <color theme="9" tint="-0.4999847407452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theme="9" tint="-0.499984740745262"/>
      </top>
      <bottom/>
      <diagonal/>
    </border>
    <border>
      <left/>
      <right/>
      <top/>
      <bottom style="thin">
        <color theme="9"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9" tint="-0.499984740745262"/>
      </bottom>
      <diagonal/>
    </border>
    <border>
      <left/>
      <right style="medium">
        <color indexed="64"/>
      </right>
      <top/>
      <bottom style="thin">
        <color theme="9" tint="-0.499984740745262"/>
      </bottom>
      <diagonal/>
    </border>
    <border>
      <left style="medium">
        <color indexed="64"/>
      </left>
      <right/>
      <top style="thin">
        <color theme="9" tint="-0.499984740745262"/>
      </top>
      <bottom/>
      <diagonal/>
    </border>
    <border>
      <left/>
      <right style="medium">
        <color indexed="64"/>
      </right>
      <top style="thin">
        <color theme="9" tint="-0.499984740745262"/>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3F3F3F"/>
      </left>
      <right/>
      <top/>
      <bottom/>
      <diagonal/>
    </border>
    <border>
      <left style="thin">
        <color rgb="FF1A6D3E"/>
      </left>
      <right style="thin">
        <color rgb="FF1A6D3E"/>
      </right>
      <top style="thin">
        <color rgb="FF1A6D3E"/>
      </top>
      <bottom style="thin">
        <color rgb="FF1A6D3E"/>
      </bottom>
      <diagonal/>
    </border>
    <border>
      <left style="medium">
        <color rgb="FF1A6D3E"/>
      </left>
      <right/>
      <top style="medium">
        <color rgb="FF1A6D3E"/>
      </top>
      <bottom/>
      <diagonal/>
    </border>
    <border>
      <left/>
      <right/>
      <top style="medium">
        <color rgb="FF1A6D3E"/>
      </top>
      <bottom/>
      <diagonal/>
    </border>
    <border>
      <left/>
      <right style="medium">
        <color rgb="FF1A6D3E"/>
      </right>
      <top style="medium">
        <color rgb="FF1A6D3E"/>
      </top>
      <bottom/>
      <diagonal/>
    </border>
    <border>
      <left style="medium">
        <color rgb="FF1A6D3E"/>
      </left>
      <right style="thin">
        <color rgb="FF1A6D3E"/>
      </right>
      <top style="thin">
        <color rgb="FF1A6D3E"/>
      </top>
      <bottom style="thin">
        <color rgb="FF1A6D3E"/>
      </bottom>
      <diagonal/>
    </border>
    <border>
      <left style="thin">
        <color rgb="FF1A6D3E"/>
      </left>
      <right style="medium">
        <color rgb="FF1A6D3E"/>
      </right>
      <top style="thin">
        <color rgb="FF1A6D3E"/>
      </top>
      <bottom style="thin">
        <color rgb="FF1A6D3E"/>
      </bottom>
      <diagonal/>
    </border>
    <border>
      <left style="medium">
        <color rgb="FF1A6D3E"/>
      </left>
      <right style="thin">
        <color rgb="FF1A6D3E"/>
      </right>
      <top style="thin">
        <color rgb="FF1A6D3E"/>
      </top>
      <bottom style="medium">
        <color rgb="FF1A6D3E"/>
      </bottom>
      <diagonal/>
    </border>
    <border>
      <left style="thin">
        <color rgb="FF1A6D3E"/>
      </left>
      <right style="thin">
        <color rgb="FF1A6D3E"/>
      </right>
      <top style="thin">
        <color rgb="FF1A6D3E"/>
      </top>
      <bottom style="medium">
        <color rgb="FF1A6D3E"/>
      </bottom>
      <diagonal/>
    </border>
    <border>
      <left style="thin">
        <color rgb="FF1A6D3E"/>
      </left>
      <right style="medium">
        <color rgb="FF1A6D3E"/>
      </right>
      <top style="thin">
        <color rgb="FF1A6D3E"/>
      </top>
      <bottom style="medium">
        <color rgb="FF1A6D3E"/>
      </bottom>
      <diagonal/>
    </border>
    <border>
      <left style="medium">
        <color rgb="FF1A6D3E"/>
      </left>
      <right style="thin">
        <color rgb="FF1A6D3E"/>
      </right>
      <top style="medium">
        <color rgb="FF1A6D3E"/>
      </top>
      <bottom style="thin">
        <color rgb="FF1A6D3E"/>
      </bottom>
      <diagonal/>
    </border>
    <border>
      <left style="thin">
        <color rgb="FF1A6D3E"/>
      </left>
      <right style="thin">
        <color rgb="FF1A6D3E"/>
      </right>
      <top style="medium">
        <color rgb="FF1A6D3E"/>
      </top>
      <bottom style="thin">
        <color rgb="FF1A6D3E"/>
      </bottom>
      <diagonal/>
    </border>
    <border>
      <left style="thin">
        <color rgb="FF1A6D3E"/>
      </left>
      <right style="medium">
        <color rgb="FF1A6D3E"/>
      </right>
      <top style="medium">
        <color rgb="FF1A6D3E"/>
      </top>
      <bottom style="thin">
        <color rgb="FF1A6D3E"/>
      </bottom>
      <diagonal/>
    </border>
    <border>
      <left style="thin">
        <color rgb="FF1A6D3E"/>
      </left>
      <right style="medium">
        <color rgb="FF1A6D3E"/>
      </right>
      <top style="thin">
        <color rgb="FF1A6D3E"/>
      </top>
      <bottom style="thin">
        <color indexed="64"/>
      </bottom>
      <diagonal/>
    </border>
    <border>
      <left style="medium">
        <color rgb="FF1A6D3E"/>
      </left>
      <right/>
      <top/>
      <bottom/>
      <diagonal/>
    </border>
    <border>
      <left/>
      <right style="medium">
        <color rgb="FF1A6D3E"/>
      </right>
      <top/>
      <bottom/>
      <diagonal/>
    </border>
    <border>
      <left style="thin">
        <color rgb="FF1A6D3E"/>
      </left>
      <right style="thin">
        <color rgb="FF1A6D3E"/>
      </right>
      <top style="medium">
        <color rgb="FF1A6D3E"/>
      </top>
      <bottom style="thin">
        <color indexed="64"/>
      </bottom>
      <diagonal/>
    </border>
    <border>
      <left style="thin">
        <color rgb="FF1A6D3E"/>
      </left>
      <right style="thin">
        <color rgb="FF1A6D3E"/>
      </right>
      <top/>
      <bottom style="thin">
        <color rgb="FF1A6D3E"/>
      </bottom>
      <diagonal/>
    </border>
    <border>
      <left style="thin">
        <color rgb="FF1A6D3E"/>
      </left>
      <right style="thin">
        <color rgb="FF1A6D3E"/>
      </right>
      <top style="thin">
        <color rgb="FF1A6D3E"/>
      </top>
      <bottom style="thin">
        <color indexed="64"/>
      </bottom>
      <diagonal/>
    </border>
  </borders>
  <cellStyleXfs count="13">
    <xf numFmtId="0" fontId="0" fillId="0" borderId="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2" borderId="0" applyNumberFormat="0" applyBorder="0" applyAlignment="0" applyProtection="0"/>
    <xf numFmtId="0" fontId="4" fillId="0" borderId="0"/>
    <xf numFmtId="9" fontId="1" fillId="0" borderId="0" applyFont="0" applyFill="0" applyBorder="0" applyAlignment="0" applyProtection="0"/>
    <xf numFmtId="0" fontId="22" fillId="11" borderId="0" applyNumberFormat="0" applyBorder="0" applyAlignment="0" applyProtection="0"/>
    <xf numFmtId="0" fontId="23" fillId="12" borderId="42" applyNumberFormat="0" applyAlignment="0" applyProtection="0"/>
    <xf numFmtId="0" fontId="1" fillId="13" borderId="43" applyNumberFormat="0" applyFont="0" applyAlignment="0" applyProtection="0"/>
    <xf numFmtId="0" fontId="1" fillId="14" borderId="0" applyNumberFormat="0" applyBorder="0" applyAlignment="0" applyProtection="0"/>
    <xf numFmtId="0" fontId="4" fillId="0" borderId="0"/>
    <xf numFmtId="0" fontId="56" fillId="22" borderId="0" applyNumberFormat="0" applyBorder="0" applyAlignment="0" applyProtection="0"/>
  </cellStyleXfs>
  <cellXfs count="303">
    <xf numFmtId="0" fontId="0" fillId="0" borderId="0" xfId="0"/>
    <xf numFmtId="0" fontId="0" fillId="0" borderId="5" xfId="0" applyBorder="1"/>
    <xf numFmtId="164" fontId="0" fillId="0" borderId="0" xfId="3" applyFont="1"/>
    <xf numFmtId="164" fontId="0" fillId="0" borderId="5" xfId="3" applyFont="1" applyBorder="1"/>
    <xf numFmtId="0" fontId="0" fillId="0" borderId="9" xfId="0" applyBorder="1"/>
    <xf numFmtId="164" fontId="0" fillId="0" borderId="9" xfId="3" applyFont="1" applyBorder="1"/>
    <xf numFmtId="17" fontId="5" fillId="4" borderId="7" xfId="5" applyNumberFormat="1" applyFont="1" applyFill="1" applyBorder="1" applyAlignment="1">
      <alignment vertical="center"/>
    </xf>
    <xf numFmtId="164" fontId="5" fillId="4" borderId="6" xfId="3" applyFont="1" applyFill="1" applyBorder="1" applyAlignment="1">
      <alignment vertical="center"/>
    </xf>
    <xf numFmtId="17" fontId="5" fillId="4" borderId="0" xfId="5" applyNumberFormat="1" applyFont="1" applyFill="1" applyAlignment="1">
      <alignment horizontal="center" vertical="center"/>
    </xf>
    <xf numFmtId="0" fontId="15" fillId="0" borderId="0" xfId="0" applyFont="1"/>
    <xf numFmtId="0" fontId="20" fillId="0" borderId="0" xfId="0" applyFont="1"/>
    <xf numFmtId="0" fontId="20" fillId="0" borderId="0" xfId="0" applyFont="1" applyAlignment="1">
      <alignment horizontal="left"/>
    </xf>
    <xf numFmtId="0" fontId="21" fillId="0" borderId="0" xfId="0" applyFont="1"/>
    <xf numFmtId="17" fontId="5" fillId="4" borderId="37" xfId="5" applyNumberFormat="1" applyFont="1" applyFill="1" applyBorder="1" applyAlignment="1">
      <alignment horizontal="center" vertical="center"/>
    </xf>
    <xf numFmtId="17" fontId="5" fillId="4" borderId="38" xfId="5" applyNumberFormat="1" applyFont="1" applyFill="1" applyBorder="1" applyAlignment="1">
      <alignment horizontal="center" vertical="center"/>
    </xf>
    <xf numFmtId="164" fontId="4" fillId="5" borderId="16" xfId="5" applyNumberFormat="1" applyFill="1" applyBorder="1" applyAlignment="1">
      <alignment vertical="center" wrapText="1"/>
    </xf>
    <xf numFmtId="164" fontId="4" fillId="5" borderId="44" xfId="5" applyNumberFormat="1" applyFill="1" applyBorder="1" applyAlignment="1">
      <alignment vertical="center" wrapText="1"/>
    </xf>
    <xf numFmtId="164" fontId="4" fillId="5" borderId="45" xfId="5" applyNumberFormat="1" applyFill="1" applyBorder="1" applyAlignment="1">
      <alignment vertical="center" wrapText="1"/>
    </xf>
    <xf numFmtId="0" fontId="6" fillId="5" borderId="45" xfId="5" applyFont="1" applyFill="1" applyBorder="1" applyAlignment="1">
      <alignment vertical="center" wrapText="1"/>
    </xf>
    <xf numFmtId="0" fontId="4" fillId="5" borderId="45" xfId="5" applyFill="1" applyBorder="1" applyAlignment="1">
      <alignment vertical="center" wrapText="1"/>
    </xf>
    <xf numFmtId="0" fontId="42" fillId="13" borderId="43" xfId="9" applyFont="1" applyAlignment="1" applyProtection="1">
      <alignment horizontal="center" vertical="center" wrapText="1"/>
      <protection locked="0"/>
    </xf>
    <xf numFmtId="164" fontId="4" fillId="5" borderId="46" xfId="5" applyNumberFormat="1" applyFill="1" applyBorder="1" applyAlignment="1" applyProtection="1">
      <alignment vertical="center" wrapText="1"/>
      <protection locked="0"/>
    </xf>
    <xf numFmtId="164" fontId="6" fillId="5" borderId="45" xfId="5" applyNumberFormat="1" applyFont="1" applyFill="1" applyBorder="1" applyAlignment="1" applyProtection="1">
      <alignment vertical="center" wrapText="1"/>
      <protection locked="0"/>
    </xf>
    <xf numFmtId="164" fontId="4" fillId="5" borderId="45" xfId="5" applyNumberFormat="1" applyFill="1" applyBorder="1" applyAlignment="1" applyProtection="1">
      <alignment vertical="center" wrapText="1"/>
      <protection locked="0"/>
    </xf>
    <xf numFmtId="164" fontId="13" fillId="0" borderId="0" xfId="3" applyFont="1" applyProtection="1"/>
    <xf numFmtId="164" fontId="13" fillId="0" borderId="0" xfId="3" applyFont="1" applyAlignment="1" applyProtection="1">
      <alignment horizontal="left" vertical="center" wrapText="1"/>
    </xf>
    <xf numFmtId="164" fontId="32" fillId="3" borderId="0" xfId="3" applyFont="1" applyFill="1" applyAlignment="1" applyProtection="1">
      <alignment horizontal="left" vertical="center" wrapText="1"/>
    </xf>
    <xf numFmtId="164" fontId="32" fillId="3" borderId="0" xfId="3" applyFont="1" applyFill="1" applyAlignment="1" applyProtection="1">
      <alignment horizontal="right" indent="1"/>
    </xf>
    <xf numFmtId="164" fontId="13" fillId="8" borderId="0" xfId="3" applyFont="1" applyFill="1" applyAlignment="1" applyProtection="1">
      <alignment horizontal="left" vertical="center" wrapText="1"/>
    </xf>
    <xf numFmtId="0" fontId="0" fillId="0" borderId="0" xfId="0" applyProtection="1">
      <protection locked="0"/>
    </xf>
    <xf numFmtId="0" fontId="21" fillId="0" borderId="0" xfId="0" applyFont="1" applyProtection="1">
      <protection locked="0"/>
    </xf>
    <xf numFmtId="0" fontId="15" fillId="10" borderId="35" xfId="4" applyFont="1" applyFill="1" applyBorder="1" applyAlignment="1" applyProtection="1">
      <alignment horizontal="center"/>
    </xf>
    <xf numFmtId="164" fontId="15" fillId="10" borderId="36" xfId="3" applyFont="1" applyFill="1" applyBorder="1" applyAlignment="1" applyProtection="1">
      <alignment horizontal="center"/>
    </xf>
    <xf numFmtId="164" fontId="16" fillId="0" borderId="0" xfId="3" applyFont="1" applyAlignment="1" applyProtection="1">
      <alignment horizontal="left" vertical="center" wrapText="1"/>
    </xf>
    <xf numFmtId="164" fontId="4" fillId="5" borderId="62" xfId="5" applyNumberFormat="1" applyFill="1" applyBorder="1" applyAlignment="1">
      <alignment vertical="center" wrapText="1"/>
    </xf>
    <xf numFmtId="164" fontId="26" fillId="5" borderId="62" xfId="5" applyNumberFormat="1" applyFont="1" applyFill="1" applyBorder="1" applyAlignment="1">
      <alignment vertical="center" wrapText="1"/>
    </xf>
    <xf numFmtId="17" fontId="5" fillId="4" borderId="63" xfId="5" applyNumberFormat="1" applyFont="1" applyFill="1" applyBorder="1" applyAlignment="1">
      <alignment horizontal="center" vertical="center"/>
    </xf>
    <xf numFmtId="17" fontId="5" fillId="4" borderId="64" xfId="5" applyNumberFormat="1" applyFont="1" applyFill="1" applyBorder="1" applyAlignment="1">
      <alignment horizontal="center" vertical="center"/>
    </xf>
    <xf numFmtId="17" fontId="5" fillId="4" borderId="65" xfId="5" applyNumberFormat="1" applyFont="1" applyFill="1" applyBorder="1" applyAlignment="1">
      <alignment horizontal="center" vertical="center"/>
    </xf>
    <xf numFmtId="164" fontId="4" fillId="5" borderId="66" xfId="5" applyNumberFormat="1" applyFill="1" applyBorder="1" applyAlignment="1">
      <alignment vertical="center" wrapText="1"/>
    </xf>
    <xf numFmtId="164" fontId="4" fillId="5" borderId="67" xfId="5" applyNumberFormat="1" applyFill="1" applyBorder="1" applyAlignment="1" applyProtection="1">
      <alignment vertical="center" wrapText="1"/>
      <protection locked="0"/>
    </xf>
    <xf numFmtId="164" fontId="4" fillId="5" borderId="68" xfId="5" applyNumberFormat="1" applyFill="1" applyBorder="1" applyAlignment="1">
      <alignment vertical="center" wrapText="1"/>
    </xf>
    <xf numFmtId="164" fontId="4" fillId="5" borderId="69" xfId="5" applyNumberFormat="1" applyFill="1" applyBorder="1" applyAlignment="1">
      <alignment vertical="center" wrapText="1"/>
    </xf>
    <xf numFmtId="164" fontId="4" fillId="5" borderId="70" xfId="5" applyNumberFormat="1" applyFill="1" applyBorder="1" applyAlignment="1" applyProtection="1">
      <alignment vertical="center" wrapText="1"/>
      <protection locked="0"/>
    </xf>
    <xf numFmtId="164" fontId="4" fillId="5" borderId="71" xfId="5" applyNumberFormat="1" applyFill="1" applyBorder="1" applyAlignment="1">
      <alignment vertical="center" wrapText="1"/>
    </xf>
    <xf numFmtId="164" fontId="4" fillId="5" borderId="72" xfId="5" applyNumberFormat="1" applyFill="1" applyBorder="1" applyAlignment="1">
      <alignment vertical="center" wrapText="1"/>
    </xf>
    <xf numFmtId="0" fontId="25" fillId="5" borderId="72" xfId="5" quotePrefix="1" applyFont="1" applyFill="1" applyBorder="1" applyAlignment="1">
      <alignment horizontal="left" vertical="center" wrapText="1"/>
    </xf>
    <xf numFmtId="164" fontId="6" fillId="5" borderId="73" xfId="5" applyNumberFormat="1" applyFont="1" applyFill="1" applyBorder="1" applyAlignment="1" applyProtection="1">
      <alignment vertical="center" wrapText="1"/>
      <protection locked="0"/>
    </xf>
    <xf numFmtId="164" fontId="6" fillId="5" borderId="67" xfId="5" applyNumberFormat="1" applyFont="1" applyFill="1" applyBorder="1" applyAlignment="1" applyProtection="1">
      <alignment vertical="center" wrapText="1"/>
      <protection locked="0"/>
    </xf>
    <xf numFmtId="0" fontId="26" fillId="5" borderId="69" xfId="5" applyFont="1" applyFill="1" applyBorder="1" applyAlignment="1">
      <alignment vertical="center" wrapText="1"/>
    </xf>
    <xf numFmtId="164" fontId="6" fillId="5" borderId="70" xfId="5" applyNumberFormat="1" applyFont="1" applyFill="1" applyBorder="1" applyAlignment="1" applyProtection="1">
      <alignment vertical="center" wrapText="1"/>
      <protection locked="0"/>
    </xf>
    <xf numFmtId="164" fontId="26" fillId="5" borderId="72" xfId="5" applyNumberFormat="1" applyFont="1" applyFill="1" applyBorder="1" applyAlignment="1">
      <alignment vertical="center" wrapText="1"/>
    </xf>
    <xf numFmtId="164" fontId="4" fillId="5" borderId="73" xfId="5" applyNumberFormat="1" applyFill="1" applyBorder="1" applyAlignment="1" applyProtection="1">
      <alignment vertical="center" wrapText="1"/>
      <protection locked="0"/>
    </xf>
    <xf numFmtId="164" fontId="4" fillId="5" borderId="74" xfId="5" applyNumberFormat="1" applyFill="1" applyBorder="1" applyAlignment="1" applyProtection="1">
      <alignment vertical="center" wrapText="1"/>
      <protection locked="0"/>
    </xf>
    <xf numFmtId="0" fontId="48" fillId="5" borderId="62" xfId="11" applyFont="1" applyFill="1" applyBorder="1" applyAlignment="1">
      <alignment horizontal="center" vertical="top" wrapText="1"/>
    </xf>
    <xf numFmtId="9" fontId="29" fillId="5" borderId="62" xfId="11" applyNumberFormat="1" applyFont="1" applyFill="1" applyBorder="1" applyAlignment="1">
      <alignment horizontal="center" vertical="top" wrapText="1"/>
    </xf>
    <xf numFmtId="0" fontId="48" fillId="5" borderId="71" xfId="11" applyFont="1" applyFill="1" applyBorder="1" applyAlignment="1">
      <alignment horizontal="center" vertical="top" wrapText="1"/>
    </xf>
    <xf numFmtId="0" fontId="48" fillId="5" borderId="72" xfId="11" applyFont="1" applyFill="1" applyBorder="1" applyAlignment="1">
      <alignment horizontal="center" vertical="top" wrapText="1"/>
    </xf>
    <xf numFmtId="9" fontId="28" fillId="5" borderId="72" xfId="11" applyNumberFormat="1" applyFont="1" applyFill="1" applyBorder="1" applyAlignment="1">
      <alignment horizontal="center" vertical="top" wrapText="1"/>
    </xf>
    <xf numFmtId="0" fontId="48" fillId="5" borderId="66" xfId="11" applyFont="1" applyFill="1" applyBorder="1" applyAlignment="1">
      <alignment horizontal="center" vertical="top" wrapText="1"/>
    </xf>
    <xf numFmtId="0" fontId="48" fillId="5" borderId="68" xfId="11" applyFont="1" applyFill="1" applyBorder="1" applyAlignment="1">
      <alignment horizontal="center" vertical="top" wrapText="1"/>
    </xf>
    <xf numFmtId="0" fontId="48" fillId="5" borderId="69" xfId="11" applyFont="1" applyFill="1" applyBorder="1" applyAlignment="1">
      <alignment horizontal="center" vertical="top" wrapText="1"/>
    </xf>
    <xf numFmtId="9" fontId="29" fillId="5" borderId="69" xfId="11" applyNumberFormat="1" applyFont="1" applyFill="1" applyBorder="1" applyAlignment="1">
      <alignment horizontal="center" vertical="top" wrapText="1"/>
    </xf>
    <xf numFmtId="164" fontId="26" fillId="5" borderId="69" xfId="5" applyNumberFormat="1" applyFont="1" applyFill="1" applyBorder="1" applyAlignment="1">
      <alignment vertical="center" wrapText="1"/>
    </xf>
    <xf numFmtId="164" fontId="48" fillId="5" borderId="78" xfId="5" applyNumberFormat="1" applyFont="1" applyFill="1" applyBorder="1" applyAlignment="1">
      <alignment vertical="center" wrapText="1"/>
    </xf>
    <xf numFmtId="164" fontId="48" fillId="5" borderId="77" xfId="5" applyNumberFormat="1" applyFont="1" applyFill="1" applyBorder="1" applyAlignment="1">
      <alignment vertical="center" wrapText="1"/>
    </xf>
    <xf numFmtId="0" fontId="4" fillId="5" borderId="66" xfId="5" applyFill="1" applyBorder="1" applyAlignment="1">
      <alignment vertical="center" wrapText="1"/>
    </xf>
    <xf numFmtId="170" fontId="57" fillId="23" borderId="62" xfId="0" applyNumberFormat="1" applyFont="1" applyFill="1" applyBorder="1" applyAlignment="1">
      <alignment vertical="center" wrapText="1"/>
    </xf>
    <xf numFmtId="0" fontId="26" fillId="5" borderId="62" xfId="5" applyFont="1" applyFill="1" applyBorder="1" applyAlignment="1">
      <alignment vertical="center" wrapText="1"/>
    </xf>
    <xf numFmtId="164" fontId="58" fillId="5" borderId="62" xfId="5" applyNumberFormat="1" applyFont="1" applyFill="1" applyBorder="1" applyAlignment="1">
      <alignment vertical="center" wrapText="1"/>
    </xf>
    <xf numFmtId="0" fontId="38" fillId="17" borderId="0" xfId="0" applyFont="1" applyFill="1" applyAlignment="1">
      <alignment horizontal="center" vertical="center" wrapText="1"/>
    </xf>
    <xf numFmtId="0" fontId="40" fillId="19" borderId="0" xfId="0" applyFont="1" applyFill="1" applyAlignment="1">
      <alignment horizontal="center" vertical="center" wrapText="1"/>
    </xf>
    <xf numFmtId="164" fontId="4" fillId="5" borderId="78" xfId="5" applyNumberFormat="1" applyFill="1" applyBorder="1" applyAlignment="1">
      <alignment vertical="center" wrapText="1"/>
    </xf>
    <xf numFmtId="164" fontId="4" fillId="5" borderId="79" xfId="5" applyNumberFormat="1" applyFill="1" applyBorder="1" applyAlignment="1">
      <alignment vertical="center" wrapText="1"/>
    </xf>
    <xf numFmtId="164" fontId="59" fillId="16" borderId="0" xfId="3" applyFont="1" applyFill="1" applyBorder="1" applyAlignment="1" applyProtection="1">
      <alignment horizontal="center" vertical="center" wrapText="1"/>
    </xf>
    <xf numFmtId="164" fontId="61" fillId="6" borderId="0" xfId="3" applyFont="1" applyFill="1" applyBorder="1" applyAlignment="1" applyProtection="1">
      <alignment horizontal="center" vertical="center" wrapText="1"/>
    </xf>
    <xf numFmtId="0" fontId="43" fillId="19" borderId="0" xfId="0" applyFont="1" applyFill="1" applyAlignment="1">
      <alignment horizontal="center" vertical="center" wrapText="1"/>
    </xf>
    <xf numFmtId="0" fontId="45" fillId="17" borderId="0" xfId="0" applyFont="1" applyFill="1" applyAlignment="1">
      <alignment horizontal="center" vertical="center" wrapText="1"/>
    </xf>
    <xf numFmtId="0" fontId="18" fillId="0" borderId="0" xfId="0" applyFont="1"/>
    <xf numFmtId="41" fontId="15" fillId="0" borderId="0" xfId="1" applyFont="1" applyFill="1" applyProtection="1"/>
    <xf numFmtId="41" fontId="13" fillId="0" borderId="0" xfId="1" applyFont="1" applyFill="1" applyProtection="1"/>
    <xf numFmtId="0" fontId="27" fillId="0" borderId="0" xfId="0" applyFont="1"/>
    <xf numFmtId="0" fontId="13" fillId="0" borderId="0" xfId="0" applyFont="1"/>
    <xf numFmtId="0" fontId="28" fillId="5" borderId="49" xfId="11" applyFont="1" applyFill="1" applyBorder="1" applyAlignment="1">
      <alignment horizontal="center" vertical="top" wrapText="1"/>
    </xf>
    <xf numFmtId="0" fontId="28" fillId="5" borderId="53" xfId="11" applyFont="1" applyFill="1" applyBorder="1" applyAlignment="1">
      <alignment horizontal="center" vertical="top" wrapText="1"/>
    </xf>
    <xf numFmtId="9" fontId="28" fillId="5" borderId="52" xfId="11" applyNumberFormat="1" applyFont="1" applyFill="1" applyBorder="1" applyAlignment="1">
      <alignment horizontal="center" vertical="top" wrapText="1"/>
    </xf>
    <xf numFmtId="9" fontId="28" fillId="5" borderId="12" xfId="11" applyNumberFormat="1" applyFont="1" applyFill="1" applyBorder="1" applyAlignment="1">
      <alignment horizontal="center" vertical="top" wrapText="1"/>
    </xf>
    <xf numFmtId="167" fontId="0" fillId="2" borderId="4" xfId="1" applyNumberFormat="1" applyFont="1" applyFill="1" applyBorder="1" applyProtection="1"/>
    <xf numFmtId="0" fontId="63" fillId="5" borderId="17" xfId="11" applyFont="1" applyFill="1" applyBorder="1" applyAlignment="1">
      <alignment horizontal="center" vertical="top" wrapText="1"/>
    </xf>
    <xf numFmtId="0" fontId="63" fillId="5" borderId="47" xfId="11" applyFont="1" applyFill="1" applyBorder="1" applyAlignment="1">
      <alignment horizontal="center" vertical="top" wrapText="1"/>
    </xf>
    <xf numFmtId="9" fontId="64" fillId="5" borderId="20" xfId="11" applyNumberFormat="1" applyFont="1" applyFill="1" applyBorder="1" applyAlignment="1">
      <alignment horizontal="center" vertical="top" wrapText="1"/>
    </xf>
    <xf numFmtId="9" fontId="64" fillId="5" borderId="4" xfId="11" applyNumberFormat="1" applyFont="1" applyFill="1" applyBorder="1" applyAlignment="1">
      <alignment horizontal="center" vertical="top" wrapText="1"/>
    </xf>
    <xf numFmtId="0" fontId="65" fillId="0" borderId="0" xfId="0" applyFont="1" applyAlignment="1">
      <alignment horizontal="center" vertical="center" wrapText="1"/>
    </xf>
    <xf numFmtId="41" fontId="2" fillId="16" borderId="0" xfId="1" applyFont="1" applyFill="1" applyBorder="1" applyAlignment="1" applyProtection="1">
      <alignment horizontal="center" vertical="center" wrapText="1"/>
    </xf>
    <xf numFmtId="17" fontId="2" fillId="16" borderId="0" xfId="5" applyNumberFormat="1" applyFont="1" applyFill="1" applyAlignment="1">
      <alignment horizontal="center" vertical="center" wrapText="1"/>
    </xf>
    <xf numFmtId="0" fontId="59" fillId="19" borderId="0" xfId="5" applyFont="1" applyFill="1" applyAlignment="1">
      <alignment horizontal="center" vertical="center" wrapText="1"/>
    </xf>
    <xf numFmtId="0" fontId="60" fillId="19" borderId="0" xfId="5" applyFont="1" applyFill="1" applyAlignment="1">
      <alignment horizontal="center" vertical="center" wrapText="1"/>
    </xf>
    <xf numFmtId="0" fontId="42" fillId="13" borderId="43" xfId="9" applyFont="1" applyAlignment="1" applyProtection="1">
      <alignment horizontal="center" vertical="center" wrapText="1"/>
    </xf>
    <xf numFmtId="164" fontId="61" fillId="9" borderId="0" xfId="3" applyFont="1" applyFill="1" applyBorder="1" applyAlignment="1" applyProtection="1">
      <alignment horizontal="center" vertical="center" wrapText="1"/>
    </xf>
    <xf numFmtId="164" fontId="59" fillId="18" borderId="0" xfId="3" applyFont="1" applyFill="1" applyBorder="1" applyAlignment="1" applyProtection="1">
      <alignment horizontal="center" vertical="center" wrapText="1"/>
    </xf>
    <xf numFmtId="164" fontId="59" fillId="7" borderId="0" xfId="8" applyNumberFormat="1" applyFont="1" applyFill="1" applyBorder="1" applyAlignment="1" applyProtection="1">
      <alignment horizontal="center" vertical="center" wrapText="1"/>
    </xf>
    <xf numFmtId="164" fontId="62" fillId="18" borderId="0" xfId="3" applyFont="1" applyFill="1" applyBorder="1" applyAlignment="1" applyProtection="1">
      <alignment horizontal="center" vertical="center" wrapText="1"/>
    </xf>
    <xf numFmtId="0" fontId="59" fillId="19" borderId="0" xfId="0" applyFont="1" applyFill="1" applyAlignment="1">
      <alignment horizontal="center" vertical="center"/>
    </xf>
    <xf numFmtId="0" fontId="59" fillId="0" borderId="0" xfId="0" applyFont="1" applyAlignment="1">
      <alignment horizontal="center" vertical="center" wrapText="1"/>
    </xf>
    <xf numFmtId="0" fontId="66" fillId="5" borderId="17" xfId="11" applyFont="1" applyFill="1" applyBorder="1" applyAlignment="1">
      <alignment horizontal="center" vertical="top" wrapText="1"/>
    </xf>
    <xf numFmtId="0" fontId="66" fillId="5" borderId="47" xfId="11" applyFont="1" applyFill="1" applyBorder="1" applyAlignment="1">
      <alignment horizontal="center" vertical="top" wrapText="1"/>
    </xf>
    <xf numFmtId="9" fontId="67" fillId="5" borderId="20" xfId="11" applyNumberFormat="1" applyFont="1" applyFill="1" applyBorder="1" applyAlignment="1">
      <alignment horizontal="center" vertical="top" wrapText="1"/>
    </xf>
    <xf numFmtId="167" fontId="68" fillId="2" borderId="4" xfId="1" applyNumberFormat="1" applyFont="1" applyFill="1" applyBorder="1" applyProtection="1"/>
    <xf numFmtId="9" fontId="67" fillId="5" borderId="4" xfId="11" applyNumberFormat="1" applyFont="1" applyFill="1" applyBorder="1" applyAlignment="1">
      <alignment horizontal="center" vertical="top" wrapText="1"/>
    </xf>
    <xf numFmtId="0" fontId="34" fillId="0" borderId="0" xfId="0" applyFont="1" applyAlignment="1">
      <alignment horizontal="center" vertical="center" wrapText="1"/>
    </xf>
    <xf numFmtId="41" fontId="37" fillId="16" borderId="0" xfId="1" applyFont="1" applyFill="1" applyBorder="1" applyAlignment="1" applyProtection="1">
      <alignment horizontal="center" vertical="center" wrapText="1"/>
    </xf>
    <xf numFmtId="41" fontId="41" fillId="18" borderId="0" xfId="1" applyFont="1" applyFill="1" applyBorder="1" applyAlignment="1" applyProtection="1">
      <alignment horizontal="center" vertical="center" wrapText="1"/>
    </xf>
    <xf numFmtId="0" fontId="39" fillId="19" borderId="0" xfId="5" applyFont="1" applyFill="1" applyAlignment="1">
      <alignment horizontal="center" vertical="center" wrapText="1"/>
    </xf>
    <xf numFmtId="41" fontId="47" fillId="7" borderId="42" xfId="8" applyNumberFormat="1" applyFont="1" applyFill="1" applyAlignment="1" applyProtection="1">
      <alignment horizontal="center" vertical="center" wrapText="1"/>
    </xf>
    <xf numFmtId="41" fontId="44" fillId="18" borderId="0" xfId="1" applyFont="1" applyFill="1" applyBorder="1" applyAlignment="1" applyProtection="1">
      <alignment horizontal="center" vertical="center" wrapText="1"/>
    </xf>
    <xf numFmtId="41" fontId="46" fillId="16" borderId="0" xfId="1" applyFont="1" applyFill="1" applyBorder="1" applyAlignment="1" applyProtection="1">
      <alignment horizontal="center" vertical="center" wrapText="1"/>
    </xf>
    <xf numFmtId="0" fontId="47" fillId="7" borderId="0" xfId="8" applyFont="1" applyFill="1" applyBorder="1" applyAlignment="1" applyProtection="1">
      <alignment horizontal="center" vertical="center" wrapText="1"/>
    </xf>
    <xf numFmtId="0" fontId="50" fillId="19" borderId="0" xfId="0" applyFont="1" applyFill="1" applyAlignment="1">
      <alignment horizontal="center" vertical="center" wrapText="1"/>
    </xf>
    <xf numFmtId="0" fontId="35" fillId="5" borderId="50" xfId="11" applyFont="1" applyFill="1" applyBorder="1" applyAlignment="1">
      <alignment horizontal="center" vertical="top" wrapText="1"/>
    </xf>
    <xf numFmtId="0" fontId="35" fillId="5" borderId="47" xfId="11" applyFont="1" applyFill="1" applyBorder="1" applyAlignment="1">
      <alignment horizontal="center" vertical="top" wrapText="1"/>
    </xf>
    <xf numFmtId="9" fontId="35" fillId="5" borderId="20" xfId="11" applyNumberFormat="1" applyFont="1" applyFill="1" applyBorder="1" applyAlignment="1">
      <alignment horizontal="center" vertical="top" wrapText="1"/>
    </xf>
    <xf numFmtId="167" fontId="36" fillId="2" borderId="4" xfId="1" applyNumberFormat="1" applyFont="1" applyFill="1" applyBorder="1" applyProtection="1"/>
    <xf numFmtId="9" fontId="35" fillId="5" borderId="4" xfId="11" applyNumberFormat="1" applyFont="1" applyFill="1" applyBorder="1" applyAlignment="1">
      <alignment horizontal="center" vertical="top" wrapText="1"/>
    </xf>
    <xf numFmtId="164" fontId="0" fillId="0" borderId="0" xfId="3" applyFont="1" applyBorder="1" applyProtection="1"/>
    <xf numFmtId="164" fontId="1" fillId="2" borderId="0" xfId="4" applyNumberFormat="1" applyBorder="1" applyProtection="1"/>
    <xf numFmtId="164" fontId="17" fillId="0" borderId="0" xfId="3" applyFont="1" applyBorder="1" applyProtection="1"/>
    <xf numFmtId="164" fontId="1" fillId="14" borderId="0" xfId="10" applyNumberFormat="1" applyBorder="1" applyProtection="1"/>
    <xf numFmtId="164" fontId="13" fillId="8" borderId="0" xfId="4" applyNumberFormat="1" applyFont="1" applyFill="1" applyBorder="1" applyProtection="1"/>
    <xf numFmtId="169" fontId="15" fillId="10" borderId="0" xfId="1" applyNumberFormat="1" applyFont="1" applyFill="1" applyBorder="1" applyProtection="1"/>
    <xf numFmtId="168" fontId="15" fillId="10" borderId="0" xfId="1" applyNumberFormat="1" applyFont="1" applyFill="1" applyBorder="1" applyProtection="1"/>
    <xf numFmtId="9" fontId="15" fillId="10" borderId="0" xfId="6" applyFont="1" applyFill="1" applyBorder="1" applyProtection="1"/>
    <xf numFmtId="168" fontId="15" fillId="10" borderId="0" xfId="6" applyNumberFormat="1" applyFont="1" applyFill="1" applyBorder="1" applyProtection="1"/>
    <xf numFmtId="169" fontId="15" fillId="10" borderId="0" xfId="6" applyNumberFormat="1" applyFont="1" applyFill="1" applyBorder="1" applyProtection="1"/>
    <xf numFmtId="164" fontId="22" fillId="11" borderId="0" xfId="7" applyNumberFormat="1" applyProtection="1"/>
    <xf numFmtId="0" fontId="28" fillId="5" borderId="50" xfId="11" applyFont="1" applyFill="1" applyBorder="1" applyAlignment="1">
      <alignment horizontal="center" vertical="top" wrapText="1"/>
    </xf>
    <xf numFmtId="0" fontId="28" fillId="5" borderId="47" xfId="11" applyFont="1" applyFill="1" applyBorder="1" applyAlignment="1">
      <alignment horizontal="center" vertical="top" wrapText="1"/>
    </xf>
    <xf numFmtId="9" fontId="29" fillId="5" borderId="20" xfId="11" applyNumberFormat="1" applyFont="1" applyFill="1" applyBorder="1" applyAlignment="1">
      <alignment horizontal="center" vertical="top" wrapText="1"/>
    </xf>
    <xf numFmtId="9" fontId="29" fillId="5" borderId="4" xfId="11" applyNumberFormat="1" applyFont="1" applyFill="1" applyBorder="1" applyAlignment="1">
      <alignment horizontal="center" vertical="top" wrapText="1"/>
    </xf>
    <xf numFmtId="164" fontId="13" fillId="2" borderId="0" xfId="4" applyNumberFormat="1" applyFont="1" applyBorder="1" applyProtection="1"/>
    <xf numFmtId="0" fontId="28" fillId="5" borderId="51" xfId="11" applyFont="1" applyFill="1" applyBorder="1" applyAlignment="1">
      <alignment horizontal="center" vertical="top" wrapText="1"/>
    </xf>
    <xf numFmtId="0" fontId="28" fillId="5" borderId="54" xfId="11" applyFont="1" applyFill="1" applyBorder="1" applyAlignment="1">
      <alignment horizontal="center" vertical="top" wrapText="1"/>
    </xf>
    <xf numFmtId="9" fontId="29" fillId="5" borderId="31" xfId="11" applyNumberFormat="1" applyFont="1" applyFill="1" applyBorder="1" applyAlignment="1">
      <alignment horizontal="center" vertical="top" wrapText="1"/>
    </xf>
    <xf numFmtId="167" fontId="0" fillId="2" borderId="29" xfId="1" applyNumberFormat="1" applyFont="1" applyFill="1" applyBorder="1" applyProtection="1"/>
    <xf numFmtId="9" fontId="29" fillId="5" borderId="29" xfId="11" applyNumberFormat="1" applyFont="1" applyFill="1" applyBorder="1" applyAlignment="1">
      <alignment horizontal="center" vertical="top" wrapText="1"/>
    </xf>
    <xf numFmtId="164" fontId="1" fillId="2" borderId="0" xfId="4" applyNumberFormat="1" applyProtection="1"/>
    <xf numFmtId="164" fontId="17" fillId="0" borderId="0" xfId="0" applyNumberFormat="1" applyFont="1"/>
    <xf numFmtId="0" fontId="16" fillId="0" borderId="0" xfId="0" applyFont="1"/>
    <xf numFmtId="0" fontId="17" fillId="0" borderId="0" xfId="0" applyFont="1"/>
    <xf numFmtId="164" fontId="1" fillId="14" borderId="0" xfId="10" applyNumberFormat="1" applyProtection="1"/>
    <xf numFmtId="164" fontId="13" fillId="2" borderId="0" xfId="4" applyNumberFormat="1" applyFont="1" applyProtection="1"/>
    <xf numFmtId="169" fontId="15" fillId="10" borderId="0" xfId="1" applyNumberFormat="1" applyFont="1" applyFill="1" applyProtection="1"/>
    <xf numFmtId="168" fontId="15" fillId="10" borderId="0" xfId="6" applyNumberFormat="1" applyFont="1" applyFill="1" applyProtection="1"/>
    <xf numFmtId="9" fontId="15" fillId="10" borderId="0" xfId="6" applyFont="1" applyFill="1" applyProtection="1"/>
    <xf numFmtId="41" fontId="0" fillId="0" borderId="0" xfId="1" applyFont="1" applyProtection="1"/>
    <xf numFmtId="164" fontId="0" fillId="2" borderId="0" xfId="4" applyNumberFormat="1" applyFont="1" applyProtection="1"/>
    <xf numFmtId="169" fontId="15" fillId="10" borderId="0" xfId="6" applyNumberFormat="1" applyFont="1" applyFill="1" applyProtection="1"/>
    <xf numFmtId="0" fontId="14" fillId="0" borderId="0" xfId="0" applyFont="1"/>
    <xf numFmtId="41" fontId="0" fillId="0" borderId="0" xfId="1" applyFont="1" applyBorder="1" applyProtection="1">
      <protection locked="0"/>
    </xf>
    <xf numFmtId="164" fontId="0" fillId="0" borderId="0" xfId="3" applyFont="1" applyBorder="1" applyProtection="1">
      <protection locked="0"/>
    </xf>
    <xf numFmtId="41" fontId="0" fillId="0" borderId="0" xfId="1" applyFont="1" applyProtection="1">
      <protection locked="0"/>
    </xf>
    <xf numFmtId="164" fontId="17" fillId="0" borderId="0" xfId="3" applyFont="1" applyBorder="1" applyProtection="1">
      <protection locked="0"/>
    </xf>
    <xf numFmtId="164" fontId="16" fillId="0" borderId="0" xfId="3" applyFont="1" applyBorder="1" applyProtection="1">
      <protection locked="0"/>
    </xf>
    <xf numFmtId="164" fontId="0" fillId="0" borderId="0" xfId="0" applyNumberFormat="1" applyProtection="1">
      <protection locked="0"/>
    </xf>
    <xf numFmtId="164" fontId="17" fillId="0" borderId="0" xfId="0" applyNumberFormat="1" applyFont="1" applyProtection="1">
      <protection locked="0"/>
    </xf>
    <xf numFmtId="0" fontId="16" fillId="0" borderId="0" xfId="0" applyFont="1" applyProtection="1">
      <protection locked="0"/>
    </xf>
    <xf numFmtId="0" fontId="17" fillId="0" borderId="0" xfId="0" applyFont="1" applyProtection="1">
      <protection locked="0"/>
    </xf>
    <xf numFmtId="164" fontId="0" fillId="0" borderId="0" xfId="3" applyFont="1" applyBorder="1" applyAlignment="1" applyProtection="1">
      <alignment horizontal="center"/>
      <protection locked="0"/>
    </xf>
    <xf numFmtId="0" fontId="0" fillId="0" borderId="0" xfId="0" applyAlignment="1" applyProtection="1">
      <alignment horizontal="center"/>
      <protection locked="0"/>
    </xf>
    <xf numFmtId="164" fontId="0" fillId="0" borderId="0" xfId="3" applyFont="1" applyProtection="1">
      <protection locked="0"/>
    </xf>
    <xf numFmtId="164" fontId="61" fillId="6" borderId="0" xfId="3" applyFont="1" applyFill="1" applyBorder="1" applyAlignment="1" applyProtection="1">
      <alignment horizontal="center" vertical="center" wrapText="1"/>
      <protection locked="0"/>
    </xf>
    <xf numFmtId="17" fontId="2" fillId="20" borderId="0" xfId="5" applyNumberFormat="1" applyFont="1" applyFill="1" applyAlignment="1" applyProtection="1">
      <alignment vertical="center"/>
      <protection locked="0"/>
    </xf>
    <xf numFmtId="0" fontId="24" fillId="0" borderId="0" xfId="0" applyFont="1"/>
    <xf numFmtId="0" fontId="33" fillId="3" borderId="0" xfId="0" applyFont="1" applyFill="1" applyAlignment="1">
      <alignment horizontal="right" indent="1"/>
    </xf>
    <xf numFmtId="0" fontId="49" fillId="3" borderId="0" xfId="0" applyFont="1" applyFill="1" applyAlignment="1">
      <alignment horizontal="right" indent="1"/>
    </xf>
    <xf numFmtId="0" fontId="32" fillId="3" borderId="0" xfId="0" applyFont="1" applyFill="1" applyAlignment="1">
      <alignment horizontal="right" indent="1"/>
    </xf>
    <xf numFmtId="0" fontId="49" fillId="3" borderId="34" xfId="0" applyFont="1" applyFill="1" applyBorder="1" applyAlignment="1">
      <alignment horizontal="right" indent="1"/>
    </xf>
    <xf numFmtId="0" fontId="49" fillId="3" borderId="35" xfId="0" applyFont="1" applyFill="1" applyBorder="1" applyAlignment="1">
      <alignment horizontal="right" indent="1"/>
    </xf>
    <xf numFmtId="0" fontId="49" fillId="3" borderId="32" xfId="0" applyFont="1" applyFill="1" applyBorder="1" applyAlignment="1">
      <alignment horizontal="right" indent="1"/>
    </xf>
    <xf numFmtId="0" fontId="49" fillId="3" borderId="33" xfId="0" applyFont="1" applyFill="1" applyBorder="1" applyAlignment="1">
      <alignment horizontal="right" indent="1"/>
    </xf>
    <xf numFmtId="0" fontId="15" fillId="10" borderId="6" xfId="4" applyFont="1" applyFill="1" applyBorder="1" applyAlignment="1" applyProtection="1">
      <alignment horizontal="center"/>
      <protection locked="0"/>
    </xf>
    <xf numFmtId="0" fontId="69" fillId="24" borderId="0" xfId="0" applyFont="1" applyFill="1"/>
    <xf numFmtId="0" fontId="71" fillId="10" borderId="0" xfId="12" applyFont="1" applyFill="1" applyAlignment="1" applyProtection="1"/>
    <xf numFmtId="0" fontId="71" fillId="10" borderId="0" xfId="12" applyFont="1" applyFill="1" applyAlignment="1" applyProtection="1">
      <protection locked="0"/>
    </xf>
    <xf numFmtId="0" fontId="13" fillId="0" borderId="0" xfId="0" applyFont="1" applyAlignment="1">
      <alignment horizontal="left"/>
    </xf>
    <xf numFmtId="0" fontId="31" fillId="3" borderId="0" xfId="0" applyFont="1" applyFill="1" applyAlignment="1">
      <alignment horizontal="left"/>
    </xf>
    <xf numFmtId="0" fontId="32" fillId="3" borderId="0" xfId="0" applyFont="1" applyFill="1" applyAlignment="1">
      <alignment horizontal="left"/>
    </xf>
    <xf numFmtId="0" fontId="19" fillId="3" borderId="0" xfId="5" applyFont="1" applyFill="1" applyAlignment="1">
      <alignment horizontal="left" vertical="center"/>
    </xf>
    <xf numFmtId="0" fontId="51" fillId="3" borderId="0" xfId="1" applyNumberFormat="1" applyFont="1" applyFill="1" applyBorder="1" applyAlignment="1" applyProtection="1">
      <alignment horizontal="left" vertical="center"/>
    </xf>
    <xf numFmtId="17" fontId="5" fillId="4" borderId="7" xfId="5" applyNumberFormat="1" applyFont="1" applyFill="1" applyBorder="1" applyAlignment="1">
      <alignment horizontal="center" vertical="center"/>
    </xf>
    <xf numFmtId="17" fontId="5" fillId="4" borderId="8" xfId="5" applyNumberFormat="1"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xf>
    <xf numFmtId="0" fontId="53" fillId="21" borderId="63" xfId="0" applyFont="1" applyFill="1" applyBorder="1" applyAlignment="1">
      <alignment horizontal="left" vertical="center" wrapText="1"/>
    </xf>
    <xf numFmtId="0" fontId="55" fillId="0" borderId="64" xfId="0" applyFont="1" applyBorder="1"/>
    <xf numFmtId="0" fontId="55" fillId="0" borderId="65" xfId="0" applyFont="1" applyBorder="1"/>
    <xf numFmtId="0" fontId="55" fillId="0" borderId="75" xfId="0" applyFont="1" applyBorder="1"/>
    <xf numFmtId="0" fontId="55" fillId="0" borderId="0" xfId="0" applyFont="1"/>
    <xf numFmtId="0" fontId="55" fillId="0" borderId="76" xfId="0" applyFont="1" applyBorder="1"/>
    <xf numFmtId="17" fontId="5" fillId="4" borderId="63" xfId="5" applyNumberFormat="1" applyFont="1" applyFill="1" applyBorder="1" applyAlignment="1">
      <alignment horizontal="center" vertical="center"/>
    </xf>
    <xf numFmtId="17" fontId="5" fillId="4" borderId="64" xfId="5" applyNumberFormat="1" applyFont="1" applyFill="1" applyBorder="1" applyAlignment="1">
      <alignment horizontal="center" vertical="center"/>
    </xf>
    <xf numFmtId="17" fontId="5" fillId="4" borderId="65" xfId="5" applyNumberFormat="1" applyFont="1" applyFill="1" applyBorder="1" applyAlignment="1">
      <alignment horizontal="center" vertical="center"/>
    </xf>
    <xf numFmtId="17" fontId="5" fillId="4" borderId="1" xfId="5" applyNumberFormat="1" applyFont="1" applyFill="1" applyBorder="1" applyAlignment="1">
      <alignment horizontal="center" vertical="center"/>
    </xf>
    <xf numFmtId="17" fontId="5" fillId="4" borderId="2" xfId="5" applyNumberFormat="1" applyFont="1" applyFill="1" applyBorder="1" applyAlignment="1">
      <alignment horizontal="center" vertical="center"/>
    </xf>
    <xf numFmtId="17" fontId="5" fillId="4" borderId="3" xfId="5" applyNumberFormat="1" applyFont="1" applyFill="1" applyBorder="1" applyAlignment="1">
      <alignment horizontal="center" vertical="center"/>
    </xf>
    <xf numFmtId="9" fontId="48" fillId="5" borderId="69" xfId="6" applyFont="1" applyFill="1" applyBorder="1" applyAlignment="1">
      <alignment horizontal="left" vertical="center" wrapText="1"/>
    </xf>
    <xf numFmtId="9" fontId="48" fillId="5" borderId="70" xfId="6" applyFont="1" applyFill="1" applyBorder="1" applyAlignment="1">
      <alignment horizontal="left" vertical="center" wrapText="1"/>
    </xf>
    <xf numFmtId="17" fontId="5" fillId="4" borderId="38" xfId="5" applyNumberFormat="1" applyFont="1" applyFill="1" applyBorder="1" applyAlignment="1">
      <alignment horizontal="center" vertical="center"/>
    </xf>
    <xf numFmtId="17" fontId="5" fillId="4" borderId="39" xfId="5" applyNumberFormat="1" applyFont="1" applyFill="1" applyBorder="1" applyAlignment="1">
      <alignment horizontal="center" vertical="center"/>
    </xf>
    <xf numFmtId="9" fontId="48" fillId="5" borderId="72" xfId="6" applyFont="1" applyFill="1" applyBorder="1" applyAlignment="1">
      <alignment horizontal="left" vertical="center" wrapText="1"/>
    </xf>
    <xf numFmtId="9" fontId="48" fillId="5" borderId="73" xfId="6" applyFont="1" applyFill="1" applyBorder="1" applyAlignment="1">
      <alignment horizontal="left" vertical="center" wrapText="1"/>
    </xf>
    <xf numFmtId="9" fontId="48" fillId="5" borderId="62" xfId="6" applyFont="1" applyFill="1" applyBorder="1" applyAlignment="1">
      <alignment horizontal="left" vertical="center" wrapText="1"/>
    </xf>
    <xf numFmtId="9" fontId="48" fillId="5" borderId="67" xfId="6" applyFont="1" applyFill="1" applyBorder="1" applyAlignment="1">
      <alignment horizontal="left" vertical="center" wrapText="1"/>
    </xf>
    <xf numFmtId="17" fontId="2" fillId="16" borderId="0" xfId="5" applyNumberFormat="1" applyFont="1" applyFill="1" applyAlignment="1">
      <alignment horizontal="left" vertical="center"/>
    </xf>
    <xf numFmtId="0" fontId="30" fillId="5" borderId="4" xfId="11" applyFont="1" applyFill="1" applyBorder="1" applyAlignment="1">
      <alignment horizontal="center" vertical="center" wrapText="1"/>
    </xf>
    <xf numFmtId="0" fontId="30" fillId="5" borderId="22" xfId="11" applyFont="1" applyFill="1" applyBorder="1" applyAlignment="1">
      <alignment horizontal="center" vertical="center" wrapText="1"/>
    </xf>
    <xf numFmtId="0" fontId="30" fillId="5" borderId="29" xfId="11" quotePrefix="1" applyFont="1" applyFill="1" applyBorder="1" applyAlignment="1">
      <alignment horizontal="center" vertical="center" wrapText="1"/>
    </xf>
    <xf numFmtId="0" fontId="30" fillId="5" borderId="29" xfId="11" applyFont="1" applyFill="1" applyBorder="1" applyAlignment="1">
      <alignment horizontal="center" vertical="center" wrapText="1"/>
    </xf>
    <xf numFmtId="0" fontId="30" fillId="5" borderId="30" xfId="11" applyFont="1" applyFill="1" applyBorder="1" applyAlignment="1">
      <alignment horizontal="center" vertical="center" wrapText="1"/>
    </xf>
    <xf numFmtId="0" fontId="2" fillId="19" borderId="0" xfId="5" applyFont="1" applyFill="1" applyAlignment="1">
      <alignment horizontal="center" vertical="center" wrapText="1"/>
    </xf>
    <xf numFmtId="164" fontId="2" fillId="16" borderId="0" xfId="3" applyFont="1" applyFill="1" applyBorder="1" applyAlignment="1" applyProtection="1">
      <alignment horizontal="center" vertical="center" wrapText="1"/>
    </xf>
    <xf numFmtId="164" fontId="2" fillId="7" borderId="42" xfId="8" applyNumberFormat="1" applyFont="1" applyFill="1" applyAlignment="1" applyProtection="1">
      <alignment horizontal="center" vertical="center" wrapText="1"/>
    </xf>
    <xf numFmtId="164" fontId="2" fillId="18" borderId="0" xfId="3" applyFont="1" applyFill="1" applyBorder="1" applyAlignment="1" applyProtection="1">
      <alignment horizontal="center" vertical="center" wrapText="1"/>
    </xf>
    <xf numFmtId="164" fontId="2" fillId="16" borderId="61" xfId="3" applyFont="1" applyFill="1" applyBorder="1" applyAlignment="1" applyProtection="1">
      <alignment horizontal="center" vertical="center" wrapText="1"/>
    </xf>
    <xf numFmtId="164" fontId="2" fillId="18" borderId="61" xfId="3" applyFont="1" applyFill="1" applyBorder="1" applyAlignment="1" applyProtection="1">
      <alignment horizontal="center" vertical="center" wrapText="1"/>
    </xf>
    <xf numFmtId="9" fontId="28" fillId="5" borderId="12" xfId="6" applyFont="1" applyFill="1" applyBorder="1" applyAlignment="1" applyProtection="1">
      <alignment horizontal="center" vertical="center" wrapText="1"/>
    </xf>
    <xf numFmtId="9" fontId="28" fillId="5" borderId="21" xfId="6" applyFont="1" applyFill="1" applyBorder="1" applyAlignment="1" applyProtection="1">
      <alignment horizontal="center" vertical="center" wrapText="1"/>
    </xf>
    <xf numFmtId="0" fontId="64" fillId="5" borderId="4" xfId="11" applyFont="1" applyFill="1" applyBorder="1" applyAlignment="1">
      <alignment horizontal="center" vertical="center" wrapText="1"/>
    </xf>
    <xf numFmtId="0" fontId="64" fillId="5" borderId="22" xfId="11" applyFont="1" applyFill="1" applyBorder="1" applyAlignment="1">
      <alignment horizontal="center" vertical="center" wrapText="1"/>
    </xf>
    <xf numFmtId="0" fontId="67" fillId="5" borderId="4" xfId="11" applyFont="1" applyFill="1" applyBorder="1" applyAlignment="1">
      <alignment horizontal="center" vertical="center" wrapText="1"/>
    </xf>
    <xf numFmtId="0" fontId="67" fillId="5" borderId="22" xfId="11" applyFont="1" applyFill="1" applyBorder="1" applyAlignment="1">
      <alignment horizontal="center" vertical="center" wrapText="1"/>
    </xf>
    <xf numFmtId="0" fontId="35" fillId="5" borderId="4" xfId="11" applyFont="1" applyFill="1" applyBorder="1" applyAlignment="1">
      <alignment horizontal="center" vertical="center" wrapText="1"/>
    </xf>
    <xf numFmtId="0" fontId="35" fillId="5" borderId="22" xfId="11" applyFont="1" applyFill="1" applyBorder="1" applyAlignment="1">
      <alignment horizontal="center" vertical="center" wrapText="1"/>
    </xf>
    <xf numFmtId="17" fontId="2" fillId="18" borderId="0" xfId="5" applyNumberFormat="1" applyFont="1" applyFill="1" applyAlignment="1">
      <alignment horizontal="center" vertical="center"/>
    </xf>
    <xf numFmtId="17" fontId="2" fillId="16" borderId="0" xfId="5" applyNumberFormat="1" applyFont="1" applyFill="1" applyAlignment="1">
      <alignment horizontal="center" vertical="center"/>
    </xf>
    <xf numFmtId="0" fontId="52" fillId="0" borderId="0" xfId="0" applyFont="1" applyAlignment="1">
      <alignment horizontal="right" vertical="top" wrapText="1"/>
    </xf>
    <xf numFmtId="0" fontId="5" fillId="15" borderId="37" xfId="5" applyFont="1" applyFill="1" applyBorder="1" applyAlignment="1">
      <alignment horizontal="left" vertical="center"/>
    </xf>
    <xf numFmtId="0" fontId="5" fillId="15" borderId="38" xfId="5" applyFont="1" applyFill="1" applyBorder="1" applyAlignment="1">
      <alignment horizontal="left" vertical="center"/>
    </xf>
    <xf numFmtId="169" fontId="4" fillId="10" borderId="12" xfId="2" applyNumberFormat="1" applyFont="1" applyFill="1" applyBorder="1" applyAlignment="1" applyProtection="1">
      <alignment horizontal="right" vertical="center"/>
    </xf>
    <xf numFmtId="169" fontId="4" fillId="10" borderId="21" xfId="2" applyNumberFormat="1" applyFont="1" applyFill="1" applyBorder="1" applyAlignment="1" applyProtection="1">
      <alignment horizontal="right" vertical="center"/>
    </xf>
    <xf numFmtId="0" fontId="5" fillId="15" borderId="46" xfId="5" applyFont="1" applyFill="1" applyBorder="1" applyAlignment="1">
      <alignment horizontal="left" vertical="center"/>
    </xf>
    <xf numFmtId="0" fontId="5" fillId="15" borderId="0" xfId="5" applyFont="1" applyFill="1" applyAlignment="1">
      <alignment horizontal="left" vertical="center"/>
    </xf>
    <xf numFmtId="169" fontId="4" fillId="10" borderId="4" xfId="2" applyNumberFormat="1" applyFont="1" applyFill="1" applyBorder="1" applyAlignment="1" applyProtection="1">
      <alignment horizontal="right" vertical="center"/>
    </xf>
    <xf numFmtId="169" fontId="4" fillId="10" borderId="22" xfId="2" applyNumberFormat="1" applyFont="1" applyFill="1" applyBorder="1" applyAlignment="1" applyProtection="1">
      <alignment horizontal="right" vertical="center"/>
    </xf>
    <xf numFmtId="0" fontId="5" fillId="15" borderId="59" xfId="5" applyFont="1" applyFill="1" applyBorder="1" applyAlignment="1">
      <alignment horizontal="left" vertical="center"/>
    </xf>
    <xf numFmtId="0" fontId="5" fillId="15" borderId="48" xfId="5" applyFont="1" applyFill="1" applyBorder="1" applyAlignment="1">
      <alignment horizontal="left" vertical="center"/>
    </xf>
    <xf numFmtId="166" fontId="4" fillId="10" borderId="29" xfId="2" applyNumberFormat="1" applyFont="1" applyFill="1" applyBorder="1" applyAlignment="1" applyProtection="1">
      <alignment horizontal="center" vertical="center"/>
    </xf>
    <xf numFmtId="166" fontId="4" fillId="10" borderId="30" xfId="2" applyNumberFormat="1" applyFont="1" applyFill="1" applyBorder="1" applyAlignment="1" applyProtection="1">
      <alignment horizontal="center" vertical="center"/>
    </xf>
    <xf numFmtId="17" fontId="5" fillId="4" borderId="37" xfId="5" applyNumberFormat="1" applyFont="1" applyFill="1" applyBorder="1" applyAlignment="1">
      <alignment horizontal="center" vertical="center"/>
    </xf>
    <xf numFmtId="17" fontId="12" fillId="4" borderId="55" xfId="5" applyNumberFormat="1" applyFont="1" applyFill="1" applyBorder="1" applyAlignment="1">
      <alignment horizontal="center" vertical="center"/>
    </xf>
    <xf numFmtId="17" fontId="12" fillId="4" borderId="41" xfId="5" applyNumberFormat="1" applyFont="1" applyFill="1" applyBorder="1" applyAlignment="1">
      <alignment horizontal="center" vertical="center"/>
    </xf>
    <xf numFmtId="17" fontId="12" fillId="4" borderId="56" xfId="5" applyNumberFormat="1" applyFont="1" applyFill="1" applyBorder="1" applyAlignment="1">
      <alignment horizontal="center" vertical="center"/>
    </xf>
    <xf numFmtId="0" fontId="26" fillId="5" borderId="57" xfId="5" applyFont="1" applyFill="1" applyBorder="1" applyAlignment="1">
      <alignment horizontal="left" vertical="top" wrapText="1"/>
    </xf>
    <xf numFmtId="0" fontId="26" fillId="5" borderId="40" xfId="5" applyFont="1" applyFill="1" applyBorder="1" applyAlignment="1">
      <alignment horizontal="left" vertical="top" wrapText="1"/>
    </xf>
    <xf numFmtId="0" fontId="26" fillId="5" borderId="58" xfId="5" applyFont="1" applyFill="1" applyBorder="1" applyAlignment="1">
      <alignment horizontal="left" vertical="top" wrapText="1"/>
    </xf>
    <xf numFmtId="0" fontId="26" fillId="5" borderId="55" xfId="5" applyFont="1" applyFill="1" applyBorder="1" applyAlignment="1">
      <alignment horizontal="left" vertical="top" wrapText="1"/>
    </xf>
    <xf numFmtId="0" fontId="26" fillId="5" borderId="41" xfId="5" applyFont="1" applyFill="1" applyBorder="1" applyAlignment="1">
      <alignment horizontal="left" vertical="top" wrapText="1"/>
    </xf>
    <xf numFmtId="0" fontId="26" fillId="5" borderId="56" xfId="5" applyFont="1" applyFill="1" applyBorder="1" applyAlignment="1">
      <alignment horizontal="left" vertical="top" wrapText="1"/>
    </xf>
    <xf numFmtId="0" fontId="26" fillId="5" borderId="59" xfId="5" applyFont="1" applyFill="1" applyBorder="1" applyAlignment="1">
      <alignment horizontal="left" vertical="top" wrapText="1"/>
    </xf>
    <xf numFmtId="0" fontId="26" fillId="5" borderId="48" xfId="5" applyFont="1" applyFill="1" applyBorder="1" applyAlignment="1">
      <alignment horizontal="left" vertical="top" wrapText="1"/>
    </xf>
    <xf numFmtId="0" fontId="26" fillId="5" borderId="60" xfId="5" applyFont="1" applyFill="1" applyBorder="1" applyAlignment="1">
      <alignment horizontal="left" vertical="top" wrapText="1"/>
    </xf>
    <xf numFmtId="0" fontId="26" fillId="5" borderId="11" xfId="5" applyFont="1" applyFill="1" applyBorder="1" applyAlignment="1">
      <alignment horizontal="left" vertical="top" wrapText="1"/>
    </xf>
    <xf numFmtId="0" fontId="26" fillId="5" borderId="4" xfId="5" applyFont="1" applyFill="1" applyBorder="1" applyAlignment="1">
      <alignment horizontal="left" vertical="top" wrapText="1"/>
    </xf>
    <xf numFmtId="166" fontId="4" fillId="5" borderId="26" xfId="2" applyNumberFormat="1" applyFont="1" applyFill="1" applyBorder="1" applyAlignment="1" applyProtection="1">
      <alignment horizontal="center" vertical="center"/>
    </xf>
    <xf numFmtId="166" fontId="4" fillId="5" borderId="19" xfId="2" applyNumberFormat="1" applyFont="1" applyFill="1" applyBorder="1" applyAlignment="1" applyProtection="1">
      <alignment horizontal="center" vertical="center"/>
    </xf>
    <xf numFmtId="166" fontId="4" fillId="5" borderId="27" xfId="2" applyNumberFormat="1" applyFont="1" applyFill="1" applyBorder="1" applyAlignment="1" applyProtection="1">
      <alignment horizontal="center" vertical="center"/>
    </xf>
    <xf numFmtId="0" fontId="6" fillId="5" borderId="11" xfId="5" applyFont="1" applyFill="1" applyBorder="1" applyAlignment="1">
      <alignment horizontal="left" vertical="center"/>
    </xf>
    <xf numFmtId="0" fontId="6" fillId="5" borderId="4" xfId="5" applyFont="1" applyFill="1" applyBorder="1" applyAlignment="1">
      <alignment horizontal="left" vertical="center"/>
    </xf>
    <xf numFmtId="166" fontId="6" fillId="5" borderId="4" xfId="2" applyNumberFormat="1" applyFont="1" applyFill="1" applyBorder="1" applyAlignment="1" applyProtection="1">
      <alignment horizontal="center" vertical="center"/>
    </xf>
    <xf numFmtId="166" fontId="6" fillId="5" borderId="22" xfId="2" applyNumberFormat="1" applyFont="1" applyFill="1" applyBorder="1" applyAlignment="1" applyProtection="1">
      <alignment horizontal="center" vertical="center"/>
    </xf>
    <xf numFmtId="0" fontId="6" fillId="5" borderId="28" xfId="5" applyFont="1" applyFill="1" applyBorder="1" applyAlignment="1">
      <alignment horizontal="left" vertical="center"/>
    </xf>
    <xf numFmtId="0" fontId="6" fillId="5" borderId="29" xfId="5" applyFont="1" applyFill="1" applyBorder="1" applyAlignment="1">
      <alignment horizontal="left" vertical="center"/>
    </xf>
    <xf numFmtId="166" fontId="6" fillId="5" borderId="29" xfId="2" applyNumberFormat="1" applyFont="1" applyFill="1" applyBorder="1" applyAlignment="1" applyProtection="1">
      <alignment horizontal="center" vertical="center"/>
    </xf>
    <xf numFmtId="166" fontId="6" fillId="5" borderId="30" xfId="2" applyNumberFormat="1" applyFont="1" applyFill="1" applyBorder="1" applyAlignment="1" applyProtection="1">
      <alignment horizontal="center" vertical="center"/>
    </xf>
    <xf numFmtId="164" fontId="4" fillId="5" borderId="11" xfId="5" applyNumberFormat="1" applyFill="1" applyBorder="1" applyAlignment="1">
      <alignment horizontal="left" vertical="center" wrapText="1"/>
    </xf>
    <xf numFmtId="0" fontId="4" fillId="5" borderId="4" xfId="5" applyFill="1" applyBorder="1" applyAlignment="1">
      <alignment horizontal="left" vertical="center" wrapText="1"/>
    </xf>
    <xf numFmtId="166" fontId="4" fillId="5" borderId="18" xfId="2" applyNumberFormat="1" applyFont="1" applyFill="1" applyBorder="1" applyAlignment="1" applyProtection="1">
      <alignment horizontal="center" vertical="center"/>
    </xf>
    <xf numFmtId="166" fontId="4" fillId="5" borderId="25" xfId="2" applyNumberFormat="1" applyFont="1" applyFill="1" applyBorder="1" applyAlignment="1" applyProtection="1">
      <alignment horizontal="center" vertical="center"/>
    </xf>
    <xf numFmtId="0" fontId="4" fillId="5" borderId="11" xfId="5" applyFill="1" applyBorder="1" applyAlignment="1">
      <alignment horizontal="left" vertical="center" wrapText="1"/>
    </xf>
    <xf numFmtId="166" fontId="4" fillId="5" borderId="4" xfId="2" applyNumberFormat="1" applyFont="1" applyFill="1" applyBorder="1" applyAlignment="1" applyProtection="1">
      <alignment horizontal="center" vertical="center"/>
    </xf>
    <xf numFmtId="166" fontId="4" fillId="5" borderId="22" xfId="2" applyNumberFormat="1" applyFont="1" applyFill="1" applyBorder="1" applyAlignment="1" applyProtection="1">
      <alignment horizontal="center" vertical="center"/>
    </xf>
    <xf numFmtId="164" fontId="4" fillId="5" borderId="16" xfId="5" applyNumberFormat="1" applyFill="1" applyBorder="1" applyAlignment="1">
      <alignment horizontal="left" vertical="center" wrapText="1"/>
    </xf>
    <xf numFmtId="0" fontId="4" fillId="5" borderId="18" xfId="5" applyFill="1" applyBorder="1" applyAlignment="1">
      <alignment horizontal="left" vertical="center" wrapText="1"/>
    </xf>
    <xf numFmtId="166" fontId="4" fillId="5" borderId="12" xfId="2" applyNumberFormat="1" applyFont="1" applyFill="1" applyBorder="1" applyAlignment="1" applyProtection="1">
      <alignment horizontal="center" vertical="center"/>
    </xf>
    <xf numFmtId="166" fontId="4" fillId="5" borderId="21" xfId="2" applyNumberFormat="1" applyFont="1" applyFill="1" applyBorder="1" applyAlignment="1" applyProtection="1">
      <alignment horizontal="center" vertical="center"/>
    </xf>
    <xf numFmtId="0" fontId="4" fillId="5" borderId="10" xfId="5" applyFill="1" applyBorder="1" applyAlignment="1">
      <alignment horizontal="left" vertical="center" wrapText="1"/>
    </xf>
    <xf numFmtId="0" fontId="4" fillId="5" borderId="12" xfId="5" applyFill="1" applyBorder="1" applyAlignment="1">
      <alignment horizontal="left" vertical="center" wrapText="1"/>
    </xf>
    <xf numFmtId="164" fontId="4" fillId="5" borderId="17" xfId="5" applyNumberFormat="1" applyFill="1" applyBorder="1" applyAlignment="1">
      <alignment horizontal="left" vertical="center" wrapText="1"/>
    </xf>
    <xf numFmtId="0" fontId="4" fillId="5" borderId="19" xfId="5" applyFill="1" applyBorder="1" applyAlignment="1">
      <alignment horizontal="left" vertical="center" wrapText="1"/>
    </xf>
    <xf numFmtId="0" fontId="4" fillId="5" borderId="20" xfId="5" applyFill="1" applyBorder="1" applyAlignment="1">
      <alignment horizontal="left" vertical="center" wrapText="1"/>
    </xf>
    <xf numFmtId="0" fontId="6" fillId="5" borderId="11" xfId="5" applyFont="1" applyFill="1" applyBorder="1" applyAlignment="1">
      <alignment horizontal="left" vertical="center" wrapText="1"/>
    </xf>
    <xf numFmtId="0" fontId="6" fillId="5" borderId="4" xfId="5" applyFont="1" applyFill="1" applyBorder="1" applyAlignment="1">
      <alignment horizontal="left" vertical="center" wrapText="1"/>
    </xf>
    <xf numFmtId="0" fontId="6" fillId="5" borderId="30" xfId="5" applyFont="1" applyFill="1" applyBorder="1" applyAlignment="1">
      <alignment horizontal="left" vertical="center"/>
    </xf>
    <xf numFmtId="166" fontId="6" fillId="5" borderId="31" xfId="2" applyNumberFormat="1" applyFont="1" applyFill="1" applyBorder="1" applyAlignment="1" applyProtection="1">
      <alignment horizontal="center" vertical="center"/>
    </xf>
    <xf numFmtId="166" fontId="4" fillId="5" borderId="13" xfId="2" applyNumberFormat="1" applyFont="1" applyFill="1" applyBorder="1" applyAlignment="1" applyProtection="1">
      <alignment horizontal="center" vertical="center"/>
    </xf>
    <xf numFmtId="166" fontId="4" fillId="5" borderId="23" xfId="2" applyNumberFormat="1" applyFont="1" applyFill="1" applyBorder="1" applyAlignment="1" applyProtection="1">
      <alignment horizontal="center" vertical="center"/>
    </xf>
    <xf numFmtId="0" fontId="6" fillId="5" borderId="14" xfId="5" applyFont="1" applyFill="1" applyBorder="1" applyAlignment="1">
      <alignment horizontal="left" vertical="center"/>
    </xf>
    <xf numFmtId="0" fontId="6" fillId="5" borderId="15" xfId="5" applyFont="1" applyFill="1" applyBorder="1" applyAlignment="1">
      <alignment horizontal="left" vertical="center"/>
    </xf>
    <xf numFmtId="166" fontId="6" fillId="5" borderId="15" xfId="2" applyNumberFormat="1" applyFont="1" applyFill="1" applyBorder="1" applyAlignment="1" applyProtection="1">
      <alignment horizontal="center" vertical="center"/>
    </xf>
    <xf numFmtId="166" fontId="6" fillId="5" borderId="24" xfId="2" applyNumberFormat="1" applyFont="1" applyFill="1" applyBorder="1" applyAlignment="1" applyProtection="1">
      <alignment horizontal="center" vertical="center"/>
    </xf>
    <xf numFmtId="0" fontId="3" fillId="3" borderId="0" xfId="0" applyFont="1" applyFill="1" applyAlignment="1" applyProtection="1">
      <alignment horizontal="center" vertical="center"/>
      <protection locked="0"/>
    </xf>
    <xf numFmtId="0" fontId="70" fillId="0" borderId="0" xfId="0" applyFont="1" applyAlignment="1">
      <alignment horizontal="right"/>
    </xf>
    <xf numFmtId="17" fontId="6" fillId="3" borderId="35" xfId="5" applyNumberFormat="1" applyFont="1" applyFill="1" applyBorder="1" applyAlignment="1">
      <alignment horizontal="left" vertical="center"/>
    </xf>
    <xf numFmtId="17" fontId="6" fillId="3" borderId="36" xfId="5" applyNumberFormat="1" applyFont="1" applyFill="1" applyBorder="1" applyAlignment="1">
      <alignment horizontal="left" vertical="center"/>
    </xf>
  </cellXfs>
  <cellStyles count="13">
    <cellStyle name="20% - Énfasis6" xfId="4" builtinId="50"/>
    <cellStyle name="40% - Énfasis3" xfId="10" builtinId="39"/>
    <cellStyle name="Bueno" xfId="12" builtinId="26"/>
    <cellStyle name="Millares [0]" xfId="1" builtinId="6"/>
    <cellStyle name="Moneda" xfId="2" builtinId="4"/>
    <cellStyle name="Moneda [0]" xfId="3" builtinId="7"/>
    <cellStyle name="Neutral" xfId="7" builtinId="28"/>
    <cellStyle name="Normal" xfId="0" builtinId="0"/>
    <cellStyle name="Normal 2" xfId="11" xr:uid="{E7BF4809-A106-47AB-97C3-9E366B13608C}"/>
    <cellStyle name="Normal_RETE FUENTE DIC P2" xfId="5" xr:uid="{663326CC-D27F-4361-8354-F46F33B782C6}"/>
    <cellStyle name="Notas" xfId="9" builtinId="10"/>
    <cellStyle name="Porcentaje" xfId="6" builtinId="5"/>
    <cellStyle name="Salida" xfId="8" builtinId="21"/>
  </cellStyles>
  <dxfs count="125">
    <dxf>
      <font>
        <color rgb="FF9C0006"/>
      </font>
      <fill>
        <patternFill>
          <bgColor rgb="FFFFC7CE"/>
        </patternFill>
      </fill>
    </dxf>
    <dxf>
      <font>
        <b/>
        <i val="0"/>
        <color rgb="FF1A6D3E"/>
      </font>
      <fill>
        <patternFill>
          <bgColor theme="0"/>
        </patternFill>
      </fill>
    </dxf>
    <dxf>
      <font>
        <strike val="0"/>
        <outline val="0"/>
        <shadow val="0"/>
        <u val="none"/>
        <vertAlign val="baseline"/>
        <sz val="11"/>
        <color theme="7" tint="-0.499984740745262"/>
        <name val="Agency FB"/>
        <family val="2"/>
        <scheme val="none"/>
      </font>
      <numFmt numFmtId="0" formatCode="General"/>
      <fill>
        <patternFill patternType="solid">
          <fgColor indexed="64"/>
          <bgColor theme="7" tint="0.59999389629810485"/>
        </patternFill>
      </fill>
      <protection locked="1" hidden="0"/>
    </dxf>
    <dxf>
      <numFmt numFmtId="164" formatCode="_-&quot;$&quot;\ * #,##0_-;\-&quot;$&quot;\ * #,##0_-;_-&quot;$&quot;\ * &quot;-&quot;_-;_-@_-"/>
      <protection locked="1" hidden="0"/>
    </dxf>
    <dxf>
      <font>
        <strike val="0"/>
        <outline val="0"/>
        <shadow val="0"/>
        <u val="none"/>
        <vertAlign val="baseline"/>
        <sz val="11"/>
        <color auto="1"/>
        <name val="Calibri"/>
        <family val="2"/>
        <scheme val="minor"/>
      </font>
      <numFmt numFmtId="169" formatCode="#,##0\ \U\V\T"/>
      <fill>
        <patternFill patternType="solid">
          <fgColor indexed="64"/>
          <bgColor theme="9" tint="0.79998168889431442"/>
        </patternFill>
      </fill>
      <protection locked="1" hidden="0"/>
    </dxf>
    <dxf>
      <font>
        <strike val="0"/>
        <outline val="0"/>
        <shadow val="0"/>
        <u val="none"/>
        <vertAlign val="baseline"/>
        <sz val="11"/>
        <color auto="1"/>
        <name val="Calibri"/>
        <family val="2"/>
        <scheme val="minor"/>
      </font>
      <numFmt numFmtId="168" formatCode="0\ \U\V\T"/>
      <fill>
        <patternFill patternType="solid">
          <fgColor indexed="64"/>
          <bgColor theme="9" tint="0.79998168889431442"/>
        </patternFill>
      </fill>
      <protection locked="1" hidden="0"/>
    </dxf>
    <dxf>
      <font>
        <strike val="0"/>
        <outline val="0"/>
        <shadow val="0"/>
        <u val="none"/>
        <vertAlign val="baseline"/>
        <sz val="11"/>
        <color auto="1"/>
        <name val="Calibri"/>
        <family val="2"/>
        <scheme val="minor"/>
      </font>
      <numFmt numFmtId="13" formatCode="0%"/>
      <fill>
        <patternFill patternType="solid">
          <fgColor indexed="64"/>
          <bgColor theme="9" tint="0.79998168889431442"/>
        </patternFill>
      </fill>
      <protection locked="1" hidden="0"/>
    </dxf>
    <dxf>
      <font>
        <strike val="0"/>
        <outline val="0"/>
        <shadow val="0"/>
        <u val="none"/>
        <vertAlign val="baseline"/>
        <sz val="11"/>
        <color auto="1"/>
        <name val="Calibri"/>
        <family val="2"/>
        <scheme val="minor"/>
      </font>
      <numFmt numFmtId="168" formatCode="0\ \U\V\T"/>
      <fill>
        <patternFill>
          <fgColor indexed="64"/>
          <bgColor theme="9" tint="0.79998168889431442"/>
        </patternFill>
      </fill>
      <protection locked="1" hidden="0"/>
    </dxf>
    <dxf>
      <font>
        <strike val="0"/>
        <outline val="0"/>
        <shadow val="0"/>
        <u val="none"/>
        <vertAlign val="baseline"/>
        <sz val="11"/>
        <color auto="1"/>
        <name val="Calibri"/>
        <family val="2"/>
        <scheme val="minor"/>
      </font>
      <numFmt numFmtId="169" formatCode="#,##0\ \U\V\T"/>
      <fill>
        <patternFill>
          <fgColor indexed="64"/>
          <bgColor theme="9" tint="0.79998168889431442"/>
        </patternFill>
      </fill>
      <protection locked="1" hidden="0"/>
    </dxf>
    <dxf>
      <numFmt numFmtId="164" formatCode="_-&quot;$&quot;\ * #,##0_-;\-&quot;$&quot;\ * #,##0_-;_-&quot;$&quot;\ * &quot;-&quot;_-;_-@_-"/>
      <protection locked="1" hidden="0"/>
    </dxf>
    <dxf>
      <font>
        <i val="0"/>
        <strike val="0"/>
        <outline val="0"/>
        <shadow val="0"/>
        <u val="none"/>
        <vertAlign val="baseline"/>
        <color rgb="FFFF0000"/>
      </font>
      <numFmt numFmtId="164" formatCode="_-&quot;$&quot;\ * #,##0_-;\-&quot;$&quot;\ * #,##0_-;_-&quot;$&quot;\ * &quot;-&quot;_-;_-@_-"/>
      <protection locked="1" hidden="0"/>
    </dxf>
    <dxf>
      <font>
        <i val="0"/>
      </font>
      <numFmt numFmtId="164" formatCode="_-&quot;$&quot;\ * #,##0_-;\-&quot;$&quot;\ * #,##0_-;_-&quot;$&quot;\ * &quot;-&quot;_-;_-@_-"/>
      <protection locked="1" hidden="0"/>
    </dxf>
    <dxf>
      <numFmt numFmtId="164" formatCode="_-&quot;$&quot;\ * #,##0_-;\-&quot;$&quot;\ * #,##0_-;_-&quot;$&quot;\ * &quot;-&quot;_-;_-@_-"/>
      <protection locked="1" hidden="0"/>
    </dxf>
    <dxf>
      <numFmt numFmtId="164" formatCode="_-&quot;$&quot;\ * #,##0_-;\-&quot;$&quot;\ * #,##0_-;_-&quot;$&quot;\ * &quot;-&quot;_-;_-@_-"/>
      <protection locked="1" hidden="0"/>
    </dxf>
    <dxf>
      <numFmt numFmtId="164" formatCode="_-&quot;$&quot;\ * #,##0_-;\-&quot;$&quot;\ * #,##0_-;_-&quot;$&quot;\ * &quot;-&quot;_-;_-@_-"/>
      <protection locked="1" hidden="0"/>
    </dxf>
    <dxf>
      <numFmt numFmtId="164" formatCode="_-&quot;$&quot;\ * #,##0_-;\-&quot;$&quot;\ * #,##0_-;_-&quot;$&quot;\ * &quot;-&quot;_-;_-@_-"/>
      <protection locked="1"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1"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i/>
        <strike val="0"/>
        <outline val="0"/>
        <shadow val="0"/>
        <u val="none"/>
        <vertAlign val="baseline"/>
        <color theme="0" tint="-0.499984740745262"/>
      </font>
      <numFmt numFmtId="164" formatCode="_-&quot;$&quot;\ * #,##0_-;\-&quot;$&quot;\ * #,##0_-;_-&quot;$&quot;\ * &quot;-&quot;_-;_-@_-"/>
      <protection locked="0" hidden="0"/>
    </dxf>
    <dxf>
      <protection locked="0" hidden="0"/>
    </dxf>
    <dxf>
      <font>
        <i/>
        <strike val="0"/>
        <outline val="0"/>
        <shadow val="0"/>
        <u val="none"/>
        <vertAlign val="baseline"/>
        <color theme="0" tint="-0.499984740745262"/>
      </font>
      <numFmt numFmtId="164" formatCode="_-&quot;$&quot;\ * #,##0_-;\-&quot;$&quot;\ * #,##0_-;_-&quot;$&quot;\ * &quot;-&quot;_-;_-@_-"/>
      <protection locked="0" hidden="0"/>
    </dxf>
    <dxf>
      <protection locked="0" hidden="0"/>
    </dxf>
    <dxf>
      <numFmt numFmtId="164" formatCode="_-&quot;$&quot;\ * #,##0_-;\-&quot;$&quot;\ * #,##0_-;_-&quot;$&quot;\ * &quot;-&quot;_-;_-@_-"/>
      <protection locked="1" hidden="0"/>
    </dxf>
    <dxf>
      <numFmt numFmtId="164" formatCode="_-&quot;$&quot;\ * #,##0_-;\-&quot;$&quot;\ * #,##0_-;_-&quot;$&quot;\ * &quot;-&quot;_-;_-@_-"/>
      <protection locked="1" hidden="0"/>
    </dxf>
    <dxf>
      <font>
        <i/>
        <strike val="0"/>
        <outline val="0"/>
        <shadow val="0"/>
        <u val="none"/>
        <vertAlign val="baseline"/>
        <color theme="0" tint="-0.499984740745262"/>
      </font>
      <numFmt numFmtId="164" formatCode="_-&quot;$&quot;\ * #,##0_-;\-&quot;$&quot;\ * #,##0_-;_-&quot;$&quot;\ * &quot;-&quot;_-;_-@_-"/>
      <protection locked="1" hidden="0"/>
    </dxf>
    <dxf>
      <font>
        <b val="0"/>
        <i val="0"/>
        <strike val="0"/>
        <condense val="0"/>
        <extend val="0"/>
        <outline val="0"/>
        <shadow val="0"/>
        <u val="none"/>
        <vertAlign val="baseline"/>
        <sz val="11"/>
        <color theme="1"/>
        <name val="Calibri"/>
        <family val="2"/>
        <scheme val="minor"/>
      </font>
      <protection locked="0" hidden="0"/>
    </dxf>
    <dxf>
      <numFmt numFmtId="164" formatCode="_-&quot;$&quot;\ * #,##0_-;\-&quot;$&quot;\ * #,##0_-;_-&quot;$&quot;\ * &quot;-&quot;_-;_-@_-"/>
      <protection locked="1" hidden="0"/>
    </dxf>
    <dxf>
      <alignment horizontal="center" vertical="bottom" textRotation="0" wrapText="0" indent="0" justifyLastLine="0" shrinkToFit="0" readingOrder="0"/>
      <protection locked="0" hidden="0"/>
    </dxf>
    <dxf>
      <font>
        <i/>
        <strike val="0"/>
        <outline val="0"/>
        <shadow val="0"/>
        <u val="none"/>
        <vertAlign val="baseline"/>
        <color theme="0" tint="-0.499984740745262"/>
      </font>
      <numFmt numFmtId="164" formatCode="_-&quot;$&quot;\ * #,##0_-;\-&quot;$&quot;\ * #,##0_-;_-&quot;$&quot;\ * &quot;-&quot;_-;_-@_-"/>
      <protection locked="0" hidden="0"/>
    </dxf>
    <dxf>
      <protection locked="0" hidden="0"/>
    </dxf>
    <dxf>
      <numFmt numFmtId="164" formatCode="_-&quot;$&quot;\ * #,##0_-;\-&quot;$&quot;\ * #,##0_-;_-&quot;$&quot;\ * &quot;-&quot;_-;_-@_-"/>
      <protection locked="1" hidden="0"/>
    </dxf>
    <dxf>
      <numFmt numFmtId="164" formatCode="_-&quot;$&quot;\ * #,##0_-;\-&quot;$&quot;\ * #,##0_-;_-&quot;$&quot;\ * &quot;-&quot;_-;_-@_-"/>
      <protection locked="1"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1" hidden="0"/>
    </dxf>
    <dxf>
      <font>
        <b val="0"/>
        <i/>
        <strike val="0"/>
        <condense val="0"/>
        <extend val="0"/>
        <outline val="0"/>
        <shadow val="0"/>
        <u val="none"/>
        <vertAlign val="baseline"/>
        <sz val="11"/>
        <color theme="0" tint="-0.499984740745262"/>
        <name val="Calibri"/>
        <family val="2"/>
        <scheme val="minor"/>
      </font>
      <protection locked="1"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1" hidden="0"/>
    </dxf>
    <dxf>
      <font>
        <b val="0"/>
        <i/>
        <strike val="0"/>
        <condense val="0"/>
        <extend val="0"/>
        <outline val="0"/>
        <shadow val="0"/>
        <u val="none"/>
        <vertAlign val="baseline"/>
        <sz val="11"/>
        <color theme="0" tint="-0.499984740745262"/>
        <name val="Calibri"/>
        <family val="2"/>
        <scheme val="minor"/>
      </font>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theme="0" tint="-0.499984740745262"/>
        <name val="Calibri"/>
        <family val="2"/>
        <scheme val="minor"/>
      </font>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font>
        <b val="0"/>
        <i/>
        <strike val="0"/>
        <condense val="0"/>
        <extend val="0"/>
        <outline val="0"/>
        <shadow val="0"/>
        <u val="none"/>
        <vertAlign val="baseline"/>
        <sz val="11"/>
        <color auto="1"/>
        <name val="Calibri"/>
        <family val="2"/>
        <scheme val="minor"/>
      </font>
      <protection locked="0" hidden="0"/>
    </dxf>
    <dxf>
      <font>
        <i/>
        <strike val="0"/>
        <outline val="0"/>
        <shadow val="0"/>
        <u val="none"/>
        <vertAlign val="baseline"/>
        <sz val="11"/>
        <color theme="0" tint="-0.499984740745262"/>
        <name val="Calibri"/>
        <family val="2"/>
        <scheme val="minor"/>
      </font>
      <numFmt numFmtId="164" formatCode="_-&quot;$&quot;\ * #,##0_-;\-&quot;$&quot;\ * #,##0_-;_-&quot;$&quot;\ * &quot;-&quot;_-;_-@_-"/>
      <protection locked="0" hidden="0"/>
    </dxf>
    <dxf>
      <protection locked="0" hidden="0"/>
    </dxf>
    <dxf>
      <font>
        <i/>
        <strike val="0"/>
        <outline val="0"/>
        <shadow val="0"/>
        <u val="none"/>
        <vertAlign val="baseline"/>
        <sz val="11"/>
        <color theme="0" tint="-0.499984740745262"/>
        <name val="Calibri"/>
        <family val="2"/>
        <scheme val="minor"/>
      </font>
      <numFmt numFmtId="164" formatCode="_-&quot;$&quot;\ * #,##0_-;\-&quot;$&quot;\ * #,##0_-;_-&quot;$&quot;\ * &quot;-&quot;_-;_-@_-"/>
      <protection locked="0" hidden="0"/>
    </dxf>
    <dxf>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protection locked="0" hidden="0"/>
    </dxf>
    <dxf>
      <font>
        <b val="0"/>
        <i/>
        <strike val="0"/>
        <condense val="0"/>
        <extend val="0"/>
        <outline val="0"/>
        <shadow val="0"/>
        <u val="none"/>
        <vertAlign val="baseline"/>
        <sz val="11"/>
        <color theme="0" tint="-0.499984740745262"/>
        <name val="Calibri"/>
        <family val="2"/>
        <scheme val="minor"/>
      </font>
      <numFmt numFmtId="164" formatCode="_-&quot;$&quot;\ * #,##0_-;\-&quot;$&quot;\ * #,##0_-;_-&quot;$&quot;\ * &quot;-&quot;_-;_-@_-"/>
      <protection locked="0" hidden="0"/>
    </dxf>
    <dxf>
      <numFmt numFmtId="164" formatCode="_-&quot;$&quot;\ * #,##0_-;\-&quot;$&quot;\ * #,##0_-;_-&quot;$&quot;\ * &quot;-&quot;_-;_-@_-"/>
      <protection locked="0" hidden="0"/>
    </dxf>
    <dxf>
      <numFmt numFmtId="164" formatCode="_-&quot;$&quot;\ * #,##0_-;\-&quot;$&quot;\ * #,##0_-;_-&quot;$&quot;\ * &quot;-&quot;_-;_-@_-"/>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0" tint="-0.499984740745262"/>
        <name val="Calibri"/>
        <family val="2"/>
        <scheme val="minor"/>
      </font>
      <numFmt numFmtId="0" formatCode="General"/>
      <protection locked="1" hidden="0"/>
    </dxf>
    <dxf>
      <protection locked="1" hidden="0"/>
    </dxf>
    <dxf>
      <font>
        <b/>
        <i val="0"/>
        <strike val="0"/>
        <condense val="0"/>
        <extend val="0"/>
        <outline val="0"/>
        <shadow val="0"/>
        <u val="none"/>
        <vertAlign val="baseline"/>
        <sz val="8"/>
        <color theme="9" tint="-0.249977111117893"/>
        <name val="Calibri"/>
        <family val="2"/>
        <scheme val="minor"/>
      </font>
      <alignment horizontal="center" vertical="center" textRotation="0" wrapText="1" indent="0" justifyLastLine="0" shrinkToFit="0" readingOrder="0"/>
      <protection locked="1" hidden="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rgb="FF1A6D3E"/>
        </left>
        <right style="medium">
          <color rgb="FF1A6D3E"/>
        </right>
        <top style="thin">
          <color rgb="FF1A6D3E"/>
        </top>
        <bottom style="thin">
          <color rgb="FF1A6D3E"/>
        </bottom>
        <vertical style="thin">
          <color rgb="FF1A6D3E"/>
        </vertical>
        <horizontal style="thin">
          <color rgb="FF1A6D3E"/>
        </horizontal>
      </border>
      <protection locked="0" hidden="0"/>
    </dxf>
    <dxf>
      <font>
        <strike val="0"/>
        <outline val="0"/>
        <shadow val="0"/>
        <u val="none"/>
        <vertAlign val="baseline"/>
        <sz val="8"/>
        <color auto="1"/>
        <name val="Arial"/>
        <family val="2"/>
        <scheme val="none"/>
      </font>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rgb="FF1A6D3E"/>
        </left>
        <right style="thin">
          <color rgb="FF1A6D3E"/>
        </right>
        <top style="thin">
          <color rgb="FF1A6D3E"/>
        </top>
        <bottom style="thin">
          <color rgb="FF1A6D3E"/>
        </bottom>
        <vertical style="thin">
          <color rgb="FF1A6D3E"/>
        </vertical>
        <horizontal style="thin">
          <color rgb="FF1A6D3E"/>
        </horizontal>
      </border>
    </dxf>
    <dxf>
      <font>
        <sz val="10"/>
        <color auto="1"/>
        <name val="Arial"/>
        <family val="2"/>
        <scheme val="none"/>
      </font>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rgb="FF1A6D3E"/>
        </left>
        <right style="thin">
          <color rgb="FF1A6D3E"/>
        </right>
        <top style="thin">
          <color rgb="FF1A6D3E"/>
        </top>
        <bottom style="thin">
          <color rgb="FF1A6D3E"/>
        </bottom>
        <vertical style="thin">
          <color rgb="FF1A6D3E"/>
        </vertical>
        <horizontal style="thin">
          <color rgb="FF1A6D3E"/>
        </horizontal>
      </border>
    </dxf>
    <dxf>
      <font>
        <sz val="10"/>
        <color auto="1"/>
        <name val="Arial"/>
        <family val="2"/>
        <scheme val="none"/>
      </font>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rgb="FF1A6D3E"/>
        </left>
        <right style="thin">
          <color rgb="FF1A6D3E"/>
        </right>
        <top style="thin">
          <color rgb="FF1A6D3E"/>
        </top>
        <bottom style="thin">
          <color rgb="FF1A6D3E"/>
        </bottom>
        <vertical style="thin">
          <color rgb="FF1A6D3E"/>
        </vertical>
        <horizontal style="thin">
          <color rgb="FF1A6D3E"/>
        </horizontal>
      </border>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rgb="FF1A6D3E"/>
        </left>
        <right style="thin">
          <color rgb="FF1A6D3E"/>
        </right>
        <top style="thin">
          <color rgb="FF1A6D3E"/>
        </top>
        <bottom style="thin">
          <color rgb="FF1A6D3E"/>
        </bottom>
        <vertical style="thin">
          <color rgb="FF1A6D3E"/>
        </vertical>
        <horizontal style="thin">
          <color rgb="FF1A6D3E"/>
        </horizontal>
      </border>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medium">
          <color rgb="FF1A6D3E"/>
        </left>
        <right style="thin">
          <color rgb="FF1A6D3E"/>
        </right>
        <top style="thin">
          <color rgb="FF1A6D3E"/>
        </top>
        <bottom style="thin">
          <color rgb="FF1A6D3E"/>
        </bottom>
        <vertical style="thin">
          <color rgb="FF1A6D3E"/>
        </vertical>
        <horizontal style="thin">
          <color rgb="FF1A6D3E"/>
        </horizontal>
      </border>
    </dxf>
    <dxf>
      <border outline="0">
        <top style="medium">
          <color indexed="64"/>
        </top>
        <bottom style="thin">
          <color indexed="64"/>
        </bottom>
      </border>
    </dxf>
    <dxf>
      <fill>
        <patternFill patternType="solid">
          <fgColor indexed="64"/>
          <bgColor theme="6"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0"/>
        <color theme="0"/>
        <name val="Arial"/>
        <family val="2"/>
        <scheme val="none"/>
      </font>
      <numFmt numFmtId="22" formatCode="mmm\-yy"/>
      <fill>
        <patternFill patternType="solid">
          <fgColor indexed="26"/>
          <bgColor rgb="FF303C18"/>
        </patternFill>
      </fill>
      <alignment horizontal="center" vertical="center" textRotation="0" wrapText="0" indent="0" justifyLastLine="0" shrinkToFit="0" readingOrder="0"/>
    </dxf>
    <dxf>
      <border>
        <left style="thin">
          <color indexed="64"/>
        </left>
      </border>
      <protection locked="0" hidden="0"/>
    </dxf>
    <dxf>
      <numFmt numFmtId="0" formatCode="General"/>
    </dxf>
    <dxf>
      <font>
        <b val="0"/>
      </font>
      <numFmt numFmtId="164" formatCode="_-&quot;$&quot;\ * #,##0_-;\-&quot;$&quot;\ * #,##0_-;_-&quot;$&quot;\ * &quot;-&quot;_-;_-@_-"/>
      <border outline="0">
        <right style="medium">
          <color indexed="64"/>
        </right>
      </border>
    </dxf>
    <dxf>
      <font>
        <b val="0"/>
      </font>
    </dxf>
    <dxf>
      <font>
        <b val="0"/>
      </font>
    </dxf>
    <dxf>
      <font>
        <b val="0"/>
      </font>
    </dxf>
    <dxf>
      <border outline="0">
        <top style="medium">
          <color indexed="64"/>
        </top>
        <bottom style="thin">
          <color indexed="64"/>
        </bottom>
      </border>
    </dxf>
    <dxf>
      <font>
        <b/>
        <i val="0"/>
        <strike val="0"/>
        <condense val="0"/>
        <extend val="0"/>
        <outline val="0"/>
        <shadow val="0"/>
        <u val="none"/>
        <vertAlign val="baseline"/>
        <sz val="10"/>
        <color theme="0"/>
        <name val="Arial"/>
        <family val="2"/>
        <scheme val="none"/>
      </font>
      <numFmt numFmtId="22" formatCode="mmm\-yy"/>
      <fill>
        <patternFill patternType="solid">
          <fgColor indexed="26"/>
          <bgColor rgb="FF303C18"/>
        </patternFill>
      </fill>
      <alignment horizontal="center" vertical="center" textRotation="0" wrapText="0" indent="0" justifyLastLine="0" shrinkToFit="0" readingOrder="0"/>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medium">
          <color indexed="64"/>
        </left>
        <right/>
        <top/>
        <bottom style="thin">
          <color indexed="64"/>
        </bottom>
        <vertical/>
        <horizontal/>
      </border>
      <protection locked="0" hidden="0"/>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dxf>
    <dxf>
      <numFmt numFmtId="164" formatCode="_-&quot;$&quot;\ * #,##0_-;\-&quot;$&quot;\ * #,##0_-;_-&quot;$&quot;\ * &quot;-&quot;_-;_-@_-"/>
      <fill>
        <patternFill patternType="solid">
          <fgColor indexed="64"/>
          <bgColor theme="6" tint="0.79998168889431442"/>
        </patternFill>
      </fill>
      <alignment horizontal="general" vertical="center" textRotation="0" wrapText="1" indent="0" justifyLastLine="0" shrinkToFit="0" readingOrder="0"/>
      <border diagonalUp="0" diagonalDown="0">
        <left/>
        <right style="thin">
          <color indexed="64"/>
        </right>
        <top/>
        <bottom style="thin">
          <color indexed="64"/>
        </bottom>
        <vertical/>
        <horizontal/>
      </border>
    </dxf>
    <dxf>
      <border outline="0">
        <left style="medium">
          <color indexed="64"/>
        </left>
        <right style="thin">
          <color indexed="64"/>
        </right>
        <top style="medium">
          <color indexed="64"/>
        </top>
        <bottom style="thin">
          <color indexed="64"/>
        </bottom>
      </border>
    </dxf>
    <dxf>
      <fill>
        <patternFill patternType="solid">
          <fgColor indexed="64"/>
          <bgColor theme="6" tint="0.79998168889431442"/>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numFmt numFmtId="22" formatCode="mmm\-yy"/>
      <fill>
        <patternFill patternType="solid">
          <fgColor indexed="26"/>
          <bgColor rgb="FF303C18"/>
        </patternFill>
      </fill>
      <alignment horizontal="center" vertical="center" textRotation="0" wrapText="0" indent="0" justifyLastLine="0" shrinkToFit="0" readingOrder="0"/>
    </dxf>
  </dxfs>
  <tableStyles count="0" defaultTableStyle="TableStyleMedium2" defaultPivotStyle="PivotStyleLight16"/>
  <colors>
    <mruColors>
      <color rgb="FF1A6D3E"/>
      <color rgb="FF5B9E3F"/>
      <color rgb="FF698335"/>
      <color rgb="FF333333"/>
      <color rgb="FF3E4D1F"/>
      <color rgb="FF566B2B"/>
      <color rgb="FF485A24"/>
      <color rgb="FF6FAC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Versi&#243;n impresi&#243;n'!C4"/><Relationship Id="rId3" Type="http://schemas.openxmlformats.org/officeDocument/2006/relationships/hyperlink" Target="#'Datos para c&#225;lculo'!B5"/><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Normatividad!B3"/><Relationship Id="rId5" Type="http://schemas.openxmlformats.org/officeDocument/2006/relationships/image" Target="../media/image4.jfif"/><Relationship Id="rId10" Type="http://schemas.openxmlformats.org/officeDocument/2006/relationships/image" Target="../media/image7.png"/><Relationship Id="rId4" Type="http://schemas.openxmlformats.org/officeDocument/2006/relationships/image" Target="../media/image3.png"/><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6.png"/><Relationship Id="rId2" Type="http://schemas.openxmlformats.org/officeDocument/2006/relationships/hyperlink" Target="#Men&#250;!D7"/><Relationship Id="rId1" Type="http://schemas.openxmlformats.org/officeDocument/2006/relationships/image" Target="../media/image4.jfif"/><Relationship Id="rId6" Type="http://schemas.openxmlformats.org/officeDocument/2006/relationships/hyperlink" Target="#'Versi&#243;n impresi&#243;n'!C4"/><Relationship Id="rId5" Type="http://schemas.openxmlformats.org/officeDocument/2006/relationships/image" Target="../media/image3.png"/><Relationship Id="rId4" Type="http://schemas.openxmlformats.org/officeDocument/2006/relationships/hyperlink" Target="#'Datos para c&#225;lculo'!B5"/></Relationships>
</file>

<file path=xl/drawings/_rels/drawing3.xml.rels><?xml version="1.0" encoding="UTF-8" standalone="yes"?>
<Relationships xmlns="http://schemas.openxmlformats.org/package/2006/relationships"><Relationship Id="rId3" Type="http://schemas.openxmlformats.org/officeDocument/2006/relationships/hyperlink" Target="#Normatividad!B3"/><Relationship Id="rId2" Type="http://schemas.openxmlformats.org/officeDocument/2006/relationships/image" Target="../media/image9.png"/><Relationship Id="rId1" Type="http://schemas.openxmlformats.org/officeDocument/2006/relationships/hyperlink" Target="#Men&#250;!D7"/><Relationship Id="rId6" Type="http://schemas.openxmlformats.org/officeDocument/2006/relationships/image" Target="../media/image11.png"/><Relationship Id="rId5" Type="http://schemas.openxmlformats.org/officeDocument/2006/relationships/hyperlink" Target="#'Versi&#243;n impresi&#243;n'!C4"/><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9.png"/><Relationship Id="rId7" Type="http://schemas.openxmlformats.org/officeDocument/2006/relationships/image" Target="../media/image3.png"/><Relationship Id="rId2" Type="http://schemas.openxmlformats.org/officeDocument/2006/relationships/hyperlink" Target="#Men&#250;!D7"/><Relationship Id="rId1" Type="http://schemas.openxmlformats.org/officeDocument/2006/relationships/image" Target="../media/image4.jfif"/><Relationship Id="rId6" Type="http://schemas.openxmlformats.org/officeDocument/2006/relationships/hyperlink" Target="#'Datos para c&#225;lculo'!B5"/><Relationship Id="rId5" Type="http://schemas.openxmlformats.org/officeDocument/2006/relationships/image" Target="../media/image10.png"/><Relationship Id="rId4" Type="http://schemas.openxmlformats.org/officeDocument/2006/relationships/hyperlink" Target="#Normatividad!B3"/><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6</xdr:row>
      <xdr:rowOff>13607</xdr:rowOff>
    </xdr:from>
    <xdr:to>
      <xdr:col>2</xdr:col>
      <xdr:colOff>2250</xdr:colOff>
      <xdr:row>6</xdr:row>
      <xdr:rowOff>301607</xdr:rowOff>
    </xdr:to>
    <xdr:pic>
      <xdr:nvPicPr>
        <xdr:cNvPr id="4" name="Imagen 3">
          <a:extLst>
            <a:ext uri="{FF2B5EF4-FFF2-40B4-BE49-F238E27FC236}">
              <a16:creationId xmlns:a16="http://schemas.microsoft.com/office/drawing/2014/main" id="{E08255A5-05EF-402B-AA38-520E44FE72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1080407"/>
          <a:ext cx="288000" cy="288000"/>
        </a:xfrm>
        <a:prstGeom prst="rect">
          <a:avLst/>
        </a:prstGeom>
      </xdr:spPr>
    </xdr:pic>
    <xdr:clientData/>
  </xdr:twoCellAnchor>
  <xdr:twoCellAnchor editAs="oneCell">
    <xdr:from>
      <xdr:col>1</xdr:col>
      <xdr:colOff>30257</xdr:colOff>
      <xdr:row>8</xdr:row>
      <xdr:rowOff>38421</xdr:rowOff>
    </xdr:from>
    <xdr:to>
      <xdr:col>1</xdr:col>
      <xdr:colOff>318257</xdr:colOff>
      <xdr:row>9</xdr:row>
      <xdr:rowOff>2571</xdr:rowOff>
    </xdr:to>
    <xdr:pic>
      <xdr:nvPicPr>
        <xdr:cNvPr id="6" name="Imagen 5">
          <a:extLst>
            <a:ext uri="{FF2B5EF4-FFF2-40B4-BE49-F238E27FC236}">
              <a16:creationId xmlns:a16="http://schemas.microsoft.com/office/drawing/2014/main" id="{68D239A3-51C8-49AC-8496-688CD4B245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2257" y="1590996"/>
          <a:ext cx="288000" cy="288000"/>
        </a:xfrm>
        <a:prstGeom prst="rect">
          <a:avLst/>
        </a:prstGeom>
      </xdr:spPr>
    </xdr:pic>
    <xdr:clientData/>
  </xdr:twoCellAnchor>
  <xdr:twoCellAnchor editAs="oneCell">
    <xdr:from>
      <xdr:col>1</xdr:col>
      <xdr:colOff>39462</xdr:colOff>
      <xdr:row>12</xdr:row>
      <xdr:rowOff>19050</xdr:rowOff>
    </xdr:from>
    <xdr:to>
      <xdr:col>1</xdr:col>
      <xdr:colOff>327462</xdr:colOff>
      <xdr:row>12</xdr:row>
      <xdr:rowOff>307050</xdr:rowOff>
    </xdr:to>
    <xdr:pic>
      <xdr:nvPicPr>
        <xdr:cNvPr id="7" name="Imagen 6">
          <a:hlinkClick xmlns:r="http://schemas.openxmlformats.org/officeDocument/2006/relationships" r:id="rId3" tooltip="Datos para cálculo"/>
          <a:extLst>
            <a:ext uri="{FF2B5EF4-FFF2-40B4-BE49-F238E27FC236}">
              <a16:creationId xmlns:a16="http://schemas.microsoft.com/office/drawing/2014/main" id="{9AA2974E-0974-4CED-B356-A98A6D1A745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01462" y="2543175"/>
          <a:ext cx="288000" cy="288000"/>
        </a:xfrm>
        <a:prstGeom prst="rect">
          <a:avLst/>
        </a:prstGeom>
      </xdr:spPr>
    </xdr:pic>
    <xdr:clientData/>
  </xdr:twoCellAnchor>
  <xdr:twoCellAnchor editAs="oneCell">
    <xdr:from>
      <xdr:col>0</xdr:col>
      <xdr:colOff>0</xdr:colOff>
      <xdr:row>0</xdr:row>
      <xdr:rowOff>66675</xdr:rowOff>
    </xdr:from>
    <xdr:to>
      <xdr:col>3</xdr:col>
      <xdr:colOff>606879</xdr:colOff>
      <xdr:row>4</xdr:row>
      <xdr:rowOff>134557</xdr:rowOff>
    </xdr:to>
    <xdr:pic>
      <xdr:nvPicPr>
        <xdr:cNvPr id="8" name="Imagen 7">
          <a:extLst>
            <a:ext uri="{FF2B5EF4-FFF2-40B4-BE49-F238E27FC236}">
              <a16:creationId xmlns:a16="http://schemas.microsoft.com/office/drawing/2014/main" id="{CC7C5DA2-CE73-4583-8505-9538C94D7A56}"/>
            </a:ext>
          </a:extLst>
        </xdr:cNvPr>
        <xdr:cNvPicPr>
          <a:picLocks noChangeAspect="1"/>
        </xdr:cNvPicPr>
      </xdr:nvPicPr>
      <xdr:blipFill>
        <a:blip xmlns:r="http://schemas.openxmlformats.org/officeDocument/2006/relationships" r:embed="rId5"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0" y="66675"/>
          <a:ext cx="1864179" cy="753682"/>
        </a:xfrm>
        <a:prstGeom prst="rect">
          <a:avLst/>
        </a:prstGeom>
      </xdr:spPr>
    </xdr:pic>
    <xdr:clientData/>
  </xdr:twoCellAnchor>
  <xdr:oneCellAnchor>
    <xdr:from>
      <xdr:col>1</xdr:col>
      <xdr:colOff>457199</xdr:colOff>
      <xdr:row>1</xdr:row>
      <xdr:rowOff>3353</xdr:rowOff>
    </xdr:from>
    <xdr:ext cx="2936421" cy="972279"/>
    <xdr:sp macro="" textlink="">
      <xdr:nvSpPr>
        <xdr:cNvPr id="9" name="Rectángulo 8">
          <a:extLst>
            <a:ext uri="{FF2B5EF4-FFF2-40B4-BE49-F238E27FC236}">
              <a16:creationId xmlns:a16="http://schemas.microsoft.com/office/drawing/2014/main" id="{A0359DBE-9BCD-4199-8E38-42657C770405}"/>
            </a:ext>
          </a:extLst>
        </xdr:cNvPr>
        <xdr:cNvSpPr/>
      </xdr:nvSpPr>
      <xdr:spPr>
        <a:xfrm>
          <a:off x="1219199" y="117653"/>
          <a:ext cx="2936421" cy="972279"/>
        </a:xfrm>
        <a:prstGeom prst="rect">
          <a:avLst/>
        </a:prstGeom>
        <a:noFill/>
      </xdr:spPr>
      <xdr:txBody>
        <a:bodyPr wrap="square" lIns="91440" tIns="45720" rIns="91440" bIns="45720">
          <a:noAutofit/>
        </a:bodyPr>
        <a:lstStyle/>
        <a:p>
          <a:pPr algn="ctr"/>
          <a:r>
            <a:rPr lang="es-ES" sz="2600" b="1" cap="none" spc="0">
              <a:ln w="0">
                <a:noFill/>
              </a:ln>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effectLst/>
            </a:rPr>
            <a:t>Menú</a:t>
          </a:r>
        </a:p>
        <a:p>
          <a:pPr algn="ctr"/>
          <a:r>
            <a:rPr lang="es-ES" sz="2600" b="1" cap="none" spc="0">
              <a:ln w="0">
                <a:noFill/>
              </a:ln>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effectLst/>
            </a:rPr>
            <a:t>principal</a:t>
          </a:r>
        </a:p>
      </xdr:txBody>
    </xdr:sp>
    <xdr:clientData/>
  </xdr:oneCellAnchor>
  <xdr:twoCellAnchor editAs="oneCell">
    <xdr:from>
      <xdr:col>1</xdr:col>
      <xdr:colOff>38100</xdr:colOff>
      <xdr:row>10</xdr:row>
      <xdr:rowOff>9525</xdr:rowOff>
    </xdr:from>
    <xdr:to>
      <xdr:col>1</xdr:col>
      <xdr:colOff>326100</xdr:colOff>
      <xdr:row>10</xdr:row>
      <xdr:rowOff>297525</xdr:rowOff>
    </xdr:to>
    <xdr:pic>
      <xdr:nvPicPr>
        <xdr:cNvPr id="11" name="Imagen 10">
          <a:hlinkClick xmlns:r="http://schemas.openxmlformats.org/officeDocument/2006/relationships" r:id="rId6" tooltip="Normatividad"/>
          <a:extLst>
            <a:ext uri="{FF2B5EF4-FFF2-40B4-BE49-F238E27FC236}">
              <a16:creationId xmlns:a16="http://schemas.microsoft.com/office/drawing/2014/main" id="{E9AC507F-CFA4-FB66-A1A1-87882403BC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00100" y="2047875"/>
          <a:ext cx="288000" cy="288000"/>
        </a:xfrm>
        <a:prstGeom prst="rect">
          <a:avLst/>
        </a:prstGeom>
      </xdr:spPr>
    </xdr:pic>
    <xdr:clientData/>
  </xdr:twoCellAnchor>
  <xdr:twoCellAnchor editAs="oneCell">
    <xdr:from>
      <xdr:col>1</xdr:col>
      <xdr:colOff>38100</xdr:colOff>
      <xdr:row>14</xdr:row>
      <xdr:rowOff>28575</xdr:rowOff>
    </xdr:from>
    <xdr:to>
      <xdr:col>1</xdr:col>
      <xdr:colOff>326100</xdr:colOff>
      <xdr:row>14</xdr:row>
      <xdr:rowOff>316575</xdr:rowOff>
    </xdr:to>
    <xdr:pic>
      <xdr:nvPicPr>
        <xdr:cNvPr id="17" name="Imagen 16">
          <a:hlinkClick xmlns:r="http://schemas.openxmlformats.org/officeDocument/2006/relationships" r:id="rId8" tooltip=" Versión impresión"/>
          <a:extLst>
            <a:ext uri="{FF2B5EF4-FFF2-40B4-BE49-F238E27FC236}">
              <a16:creationId xmlns:a16="http://schemas.microsoft.com/office/drawing/2014/main" id="{FCE8F96A-14BA-B97E-4574-213D65C45BF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00100" y="3038475"/>
          <a:ext cx="288000" cy="288000"/>
        </a:xfrm>
        <a:prstGeom prst="rect">
          <a:avLst/>
        </a:prstGeom>
      </xdr:spPr>
    </xdr:pic>
    <xdr:clientData/>
  </xdr:twoCellAnchor>
  <xdr:twoCellAnchor editAs="oneCell">
    <xdr:from>
      <xdr:col>1</xdr:col>
      <xdr:colOff>28575</xdr:colOff>
      <xdr:row>16</xdr:row>
      <xdr:rowOff>19050</xdr:rowOff>
    </xdr:from>
    <xdr:to>
      <xdr:col>1</xdr:col>
      <xdr:colOff>316575</xdr:colOff>
      <xdr:row>16</xdr:row>
      <xdr:rowOff>304800</xdr:rowOff>
    </xdr:to>
    <xdr:pic>
      <xdr:nvPicPr>
        <xdr:cNvPr id="18" name="Imagen 17">
          <a:extLst>
            <a:ext uri="{FF2B5EF4-FFF2-40B4-BE49-F238E27FC236}">
              <a16:creationId xmlns:a16="http://schemas.microsoft.com/office/drawing/2014/main" id="{BC576328-5777-4FFC-9EB9-29AAA92B0B3F}"/>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xdr:blipFill>
      <xdr:spPr>
        <a:xfrm>
          <a:off x="790575" y="3514725"/>
          <a:ext cx="288000" cy="285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1921329</xdr:colOff>
      <xdr:row>0</xdr:row>
      <xdr:rowOff>753682</xdr:rowOff>
    </xdr:to>
    <xdr:pic>
      <xdr:nvPicPr>
        <xdr:cNvPr id="2" name="Imagen 1">
          <a:extLst>
            <a:ext uri="{FF2B5EF4-FFF2-40B4-BE49-F238E27FC236}">
              <a16:creationId xmlns:a16="http://schemas.microsoft.com/office/drawing/2014/main" id="{AEC35FF6-8144-4125-A76A-07EBE3BB6ABA}"/>
            </a:ext>
          </a:extLst>
        </xdr:cNvPr>
        <xdr:cNvPicPr>
          <a:picLocks noChangeAspect="1"/>
        </xdr:cNvPicPr>
      </xdr:nvPicPr>
      <xdr:blipFill>
        <a:blip xmlns:r="http://schemas.openxmlformats.org/officeDocument/2006/relationships" r:embed="rId1"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228600" y="0"/>
          <a:ext cx="1864179" cy="753682"/>
        </a:xfrm>
        <a:prstGeom prst="rect">
          <a:avLst/>
        </a:prstGeom>
      </xdr:spPr>
    </xdr:pic>
    <xdr:clientData/>
  </xdr:twoCellAnchor>
  <xdr:oneCellAnchor>
    <xdr:from>
      <xdr:col>1</xdr:col>
      <xdr:colOff>2171699</xdr:colOff>
      <xdr:row>0</xdr:row>
      <xdr:rowOff>180975</xdr:rowOff>
    </xdr:from>
    <xdr:ext cx="5019676" cy="928007"/>
    <xdr:sp macro="" textlink="">
      <xdr:nvSpPr>
        <xdr:cNvPr id="3" name="Rectángulo 2">
          <a:extLst>
            <a:ext uri="{FF2B5EF4-FFF2-40B4-BE49-F238E27FC236}">
              <a16:creationId xmlns:a16="http://schemas.microsoft.com/office/drawing/2014/main" id="{2A29EC78-AFB1-442E-9641-215095EEF182}"/>
            </a:ext>
          </a:extLst>
        </xdr:cNvPr>
        <xdr:cNvSpPr/>
      </xdr:nvSpPr>
      <xdr:spPr>
        <a:xfrm>
          <a:off x="2343149" y="180975"/>
          <a:ext cx="5019676" cy="928007"/>
        </a:xfrm>
        <a:prstGeom prst="rect">
          <a:avLst/>
        </a:prstGeom>
        <a:noFill/>
      </xdr:spPr>
      <xdr:txBody>
        <a:bodyPr wrap="square" lIns="91440" tIns="45720" rIns="91440" bIns="45720">
          <a:noAutofit/>
        </a:bodyPr>
        <a:lstStyle/>
        <a:p>
          <a:pPr algn="ctr"/>
          <a:r>
            <a:rPr lang="es-ES" sz="2600" b="1" cap="none" spc="0">
              <a:ln w="0">
                <a:noFill/>
              </a:ln>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effectLst/>
            </a:rPr>
            <a:t>Normatividad</a:t>
          </a:r>
        </a:p>
      </xdr:txBody>
    </xdr:sp>
    <xdr:clientData/>
  </xdr:oneCellAnchor>
  <xdr:twoCellAnchor editAs="oneCell">
    <xdr:from>
      <xdr:col>1</xdr:col>
      <xdr:colOff>657225</xdr:colOff>
      <xdr:row>0</xdr:row>
      <xdr:rowOff>647700</xdr:rowOff>
    </xdr:from>
    <xdr:to>
      <xdr:col>1</xdr:col>
      <xdr:colOff>837225</xdr:colOff>
      <xdr:row>0</xdr:row>
      <xdr:rowOff>827700</xdr:rowOff>
    </xdr:to>
    <xdr:pic>
      <xdr:nvPicPr>
        <xdr:cNvPr id="7" name="Imagen 6">
          <a:hlinkClick xmlns:r="http://schemas.openxmlformats.org/officeDocument/2006/relationships" r:id="rId2" tooltip="Menú Principal"/>
          <a:extLst>
            <a:ext uri="{FF2B5EF4-FFF2-40B4-BE49-F238E27FC236}">
              <a16:creationId xmlns:a16="http://schemas.microsoft.com/office/drawing/2014/main" id="{F25D38AA-CF8F-4551-955C-AA8D18E5CE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8675" y="647700"/>
          <a:ext cx="180000" cy="180000"/>
        </a:xfrm>
        <a:prstGeom prst="rect">
          <a:avLst/>
        </a:prstGeom>
      </xdr:spPr>
    </xdr:pic>
    <xdr:clientData/>
  </xdr:twoCellAnchor>
  <xdr:twoCellAnchor editAs="oneCell">
    <xdr:from>
      <xdr:col>1</xdr:col>
      <xdr:colOff>981075</xdr:colOff>
      <xdr:row>0</xdr:row>
      <xdr:rowOff>657225</xdr:rowOff>
    </xdr:from>
    <xdr:to>
      <xdr:col>1</xdr:col>
      <xdr:colOff>1161075</xdr:colOff>
      <xdr:row>0</xdr:row>
      <xdr:rowOff>837225</xdr:rowOff>
    </xdr:to>
    <xdr:pic>
      <xdr:nvPicPr>
        <xdr:cNvPr id="8" name="Imagen 7">
          <a:hlinkClick xmlns:r="http://schemas.openxmlformats.org/officeDocument/2006/relationships" r:id="rId4" tooltip="Datos para cálculo"/>
          <a:extLst>
            <a:ext uri="{FF2B5EF4-FFF2-40B4-BE49-F238E27FC236}">
              <a16:creationId xmlns:a16="http://schemas.microsoft.com/office/drawing/2014/main" id="{606C7B80-07B3-41D9-B89B-46A4EBAD516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52525" y="657225"/>
          <a:ext cx="180000" cy="180000"/>
        </a:xfrm>
        <a:prstGeom prst="rect">
          <a:avLst/>
        </a:prstGeom>
      </xdr:spPr>
    </xdr:pic>
    <xdr:clientData/>
  </xdr:twoCellAnchor>
  <xdr:twoCellAnchor editAs="oneCell">
    <xdr:from>
      <xdr:col>1</xdr:col>
      <xdr:colOff>1285875</xdr:colOff>
      <xdr:row>0</xdr:row>
      <xdr:rowOff>647700</xdr:rowOff>
    </xdr:from>
    <xdr:to>
      <xdr:col>1</xdr:col>
      <xdr:colOff>1465875</xdr:colOff>
      <xdr:row>0</xdr:row>
      <xdr:rowOff>827700</xdr:rowOff>
    </xdr:to>
    <xdr:pic>
      <xdr:nvPicPr>
        <xdr:cNvPr id="9" name="Imagen 8">
          <a:hlinkClick xmlns:r="http://schemas.openxmlformats.org/officeDocument/2006/relationships" r:id="rId6" tooltip="Versión impresión"/>
          <a:extLst>
            <a:ext uri="{FF2B5EF4-FFF2-40B4-BE49-F238E27FC236}">
              <a16:creationId xmlns:a16="http://schemas.microsoft.com/office/drawing/2014/main" id="{F590C65A-7CE7-4942-A8F8-BAE6B59F3FC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57325" y="647700"/>
          <a:ext cx="180000" cy="1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9525</xdr:rowOff>
    </xdr:from>
    <xdr:to>
      <xdr:col>1</xdr:col>
      <xdr:colOff>201150</xdr:colOff>
      <xdr:row>2</xdr:row>
      <xdr:rowOff>153525</xdr:rowOff>
    </xdr:to>
    <xdr:pic>
      <xdr:nvPicPr>
        <xdr:cNvPr id="2" name="Imagen 1">
          <a:hlinkClick xmlns:r="http://schemas.openxmlformats.org/officeDocument/2006/relationships" r:id="rId1" tooltip="Menú Principal"/>
          <a:extLst>
            <a:ext uri="{FF2B5EF4-FFF2-40B4-BE49-F238E27FC236}">
              <a16:creationId xmlns:a16="http://schemas.microsoft.com/office/drawing/2014/main" id="{36BE82B2-492D-4782-8C15-4514585BA9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54454"/>
          <a:ext cx="144000" cy="144000"/>
        </a:xfrm>
        <a:prstGeom prst="rect">
          <a:avLst/>
        </a:prstGeom>
      </xdr:spPr>
    </xdr:pic>
    <xdr:clientData/>
  </xdr:twoCellAnchor>
  <xdr:twoCellAnchor editAs="oneCell">
    <xdr:from>
      <xdr:col>1</xdr:col>
      <xdr:colOff>285750</xdr:colOff>
      <xdr:row>2</xdr:row>
      <xdr:rowOff>9525</xdr:rowOff>
    </xdr:from>
    <xdr:to>
      <xdr:col>1</xdr:col>
      <xdr:colOff>429750</xdr:colOff>
      <xdr:row>2</xdr:row>
      <xdr:rowOff>153525</xdr:rowOff>
    </xdr:to>
    <xdr:pic>
      <xdr:nvPicPr>
        <xdr:cNvPr id="4" name="Imagen 3">
          <a:hlinkClick xmlns:r="http://schemas.openxmlformats.org/officeDocument/2006/relationships" r:id="rId3" tooltip="Normatividad"/>
          <a:extLst>
            <a:ext uri="{FF2B5EF4-FFF2-40B4-BE49-F238E27FC236}">
              <a16:creationId xmlns:a16="http://schemas.microsoft.com/office/drawing/2014/main" id="{C8786E53-653B-4BFE-9E13-9AED559B55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5750" y="57150"/>
          <a:ext cx="144000" cy="144000"/>
        </a:xfrm>
        <a:prstGeom prst="rect">
          <a:avLst/>
        </a:prstGeom>
      </xdr:spPr>
    </xdr:pic>
    <xdr:clientData/>
  </xdr:twoCellAnchor>
  <xdr:twoCellAnchor editAs="oneCell">
    <xdr:from>
      <xdr:col>1</xdr:col>
      <xdr:colOff>533400</xdr:colOff>
      <xdr:row>2</xdr:row>
      <xdr:rowOff>19050</xdr:rowOff>
    </xdr:from>
    <xdr:to>
      <xdr:col>1</xdr:col>
      <xdr:colOff>677400</xdr:colOff>
      <xdr:row>2</xdr:row>
      <xdr:rowOff>163050</xdr:rowOff>
    </xdr:to>
    <xdr:pic>
      <xdr:nvPicPr>
        <xdr:cNvPr id="5" name="Imagen 4">
          <a:hlinkClick xmlns:r="http://schemas.openxmlformats.org/officeDocument/2006/relationships" r:id="rId5" tooltip="Versión impresión"/>
          <a:extLst>
            <a:ext uri="{FF2B5EF4-FFF2-40B4-BE49-F238E27FC236}">
              <a16:creationId xmlns:a16="http://schemas.microsoft.com/office/drawing/2014/main" id="{5AF9A4A3-F5DD-4D3A-B281-7450EA3CD18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3400" y="66675"/>
          <a:ext cx="144000" cy="14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13608</xdr:rowOff>
    </xdr:from>
    <xdr:to>
      <xdr:col>3</xdr:col>
      <xdr:colOff>1047750</xdr:colOff>
      <xdr:row>1</xdr:row>
      <xdr:rowOff>767290</xdr:rowOff>
    </xdr:to>
    <xdr:pic>
      <xdr:nvPicPr>
        <xdr:cNvPr id="2" name="Imagen 1">
          <a:extLst>
            <a:ext uri="{FF2B5EF4-FFF2-40B4-BE49-F238E27FC236}">
              <a16:creationId xmlns:a16="http://schemas.microsoft.com/office/drawing/2014/main" id="{2366CC1B-2C26-41AF-B7BB-2FE8AE698C1F}"/>
            </a:ext>
          </a:extLst>
        </xdr:cNvPr>
        <xdr:cNvPicPr>
          <a:picLocks noChangeAspect="1"/>
        </xdr:cNvPicPr>
      </xdr:nvPicPr>
      <xdr:blipFill>
        <a:blip xmlns:r="http://schemas.openxmlformats.org/officeDocument/2006/relationships" r:embed="rId1"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466725" y="204108"/>
          <a:ext cx="1866901" cy="753682"/>
        </a:xfrm>
        <a:prstGeom prst="rect">
          <a:avLst/>
        </a:prstGeom>
      </xdr:spPr>
    </xdr:pic>
    <xdr:clientData/>
  </xdr:twoCellAnchor>
  <xdr:oneCellAnchor>
    <xdr:from>
      <xdr:col>3</xdr:col>
      <xdr:colOff>780143</xdr:colOff>
      <xdr:row>1</xdr:row>
      <xdr:rowOff>18020</xdr:rowOff>
    </xdr:from>
    <xdr:ext cx="3524250" cy="786313"/>
    <xdr:sp macro="" textlink="">
      <xdr:nvSpPr>
        <xdr:cNvPr id="3" name="Rectángulo 2">
          <a:extLst>
            <a:ext uri="{FF2B5EF4-FFF2-40B4-BE49-F238E27FC236}">
              <a16:creationId xmlns:a16="http://schemas.microsoft.com/office/drawing/2014/main" id="{E406DC52-366E-4214-80BE-0BF9297386F4}"/>
            </a:ext>
          </a:extLst>
        </xdr:cNvPr>
        <xdr:cNvSpPr/>
      </xdr:nvSpPr>
      <xdr:spPr>
        <a:xfrm>
          <a:off x="1711476" y="113270"/>
          <a:ext cx="3524250" cy="786313"/>
        </a:xfrm>
        <a:prstGeom prst="rect">
          <a:avLst/>
        </a:prstGeom>
        <a:noFill/>
      </xdr:spPr>
      <xdr:txBody>
        <a:bodyPr wrap="square" lIns="91440" tIns="45720" rIns="91440" bIns="45720">
          <a:noAutofit/>
        </a:bodyPr>
        <a:lstStyle/>
        <a:p>
          <a:pPr algn="ctr"/>
          <a:r>
            <a:rPr lang="es-ES" sz="2600" b="1" cap="none" spc="0">
              <a:ln w="0">
                <a:noFill/>
              </a:ln>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effectLst/>
            </a:rPr>
            <a:t>Procedimiento 1 Retención Salarios 2022</a:t>
          </a:r>
        </a:p>
      </xdr:txBody>
    </xdr:sp>
    <xdr:clientData/>
  </xdr:oneCellAnchor>
  <xdr:twoCellAnchor editAs="oneCell">
    <xdr:from>
      <xdr:col>2</xdr:col>
      <xdr:colOff>465667</xdr:colOff>
      <xdr:row>1</xdr:row>
      <xdr:rowOff>582083</xdr:rowOff>
    </xdr:from>
    <xdr:to>
      <xdr:col>2</xdr:col>
      <xdr:colOff>609667</xdr:colOff>
      <xdr:row>1</xdr:row>
      <xdr:rowOff>726083</xdr:rowOff>
    </xdr:to>
    <xdr:pic>
      <xdr:nvPicPr>
        <xdr:cNvPr id="4" name="Imagen 3">
          <a:hlinkClick xmlns:r="http://schemas.openxmlformats.org/officeDocument/2006/relationships" r:id="rId2" tooltip="Menú Principal"/>
          <a:extLst>
            <a:ext uri="{FF2B5EF4-FFF2-40B4-BE49-F238E27FC236}">
              <a16:creationId xmlns:a16="http://schemas.microsoft.com/office/drawing/2014/main" id="{F9F92603-688B-49E0-8612-2FC6915D72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000" y="677333"/>
          <a:ext cx="144000" cy="144000"/>
        </a:xfrm>
        <a:prstGeom prst="rect">
          <a:avLst/>
        </a:prstGeom>
      </xdr:spPr>
    </xdr:pic>
    <xdr:clientData/>
  </xdr:twoCellAnchor>
  <xdr:twoCellAnchor editAs="oneCell">
    <xdr:from>
      <xdr:col>2</xdr:col>
      <xdr:colOff>666751</xdr:colOff>
      <xdr:row>1</xdr:row>
      <xdr:rowOff>592667</xdr:rowOff>
    </xdr:from>
    <xdr:to>
      <xdr:col>3</xdr:col>
      <xdr:colOff>48751</xdr:colOff>
      <xdr:row>1</xdr:row>
      <xdr:rowOff>736667</xdr:rowOff>
    </xdr:to>
    <xdr:pic>
      <xdr:nvPicPr>
        <xdr:cNvPr id="5" name="Imagen 4">
          <a:hlinkClick xmlns:r="http://schemas.openxmlformats.org/officeDocument/2006/relationships" r:id="rId4" tooltip="Normatividad"/>
          <a:extLst>
            <a:ext uri="{FF2B5EF4-FFF2-40B4-BE49-F238E27FC236}">
              <a16:creationId xmlns:a16="http://schemas.microsoft.com/office/drawing/2014/main" id="{7538A5FF-5B17-44D7-8CB2-102D863837A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36084" y="687917"/>
          <a:ext cx="144000" cy="144000"/>
        </a:xfrm>
        <a:prstGeom prst="rect">
          <a:avLst/>
        </a:prstGeom>
      </xdr:spPr>
    </xdr:pic>
    <xdr:clientData/>
  </xdr:twoCellAnchor>
  <xdr:twoCellAnchor editAs="oneCell">
    <xdr:from>
      <xdr:col>3</xdr:col>
      <xdr:colOff>148167</xdr:colOff>
      <xdr:row>1</xdr:row>
      <xdr:rowOff>592667</xdr:rowOff>
    </xdr:from>
    <xdr:to>
      <xdr:col>3</xdr:col>
      <xdr:colOff>296333</xdr:colOff>
      <xdr:row>1</xdr:row>
      <xdr:rowOff>740833</xdr:rowOff>
    </xdr:to>
    <xdr:pic>
      <xdr:nvPicPr>
        <xdr:cNvPr id="6" name="Imagen 5">
          <a:hlinkClick xmlns:r="http://schemas.openxmlformats.org/officeDocument/2006/relationships" r:id="rId6" tooltip="Datos para cálculo"/>
          <a:extLst>
            <a:ext uri="{FF2B5EF4-FFF2-40B4-BE49-F238E27FC236}">
              <a16:creationId xmlns:a16="http://schemas.microsoft.com/office/drawing/2014/main" id="{2ACDFDA6-620E-4DA0-975F-A5568B915C6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79500" y="687917"/>
          <a:ext cx="148166" cy="148166"/>
        </a:xfrm>
        <a:prstGeom prst="rect">
          <a:avLst/>
        </a:prstGeom>
      </xdr:spPr>
    </xdr:pic>
    <xdr:clientData/>
  </xdr:twoCellAnchor>
  <xdr:twoCellAnchor editAs="oneCell">
    <xdr:from>
      <xdr:col>6</xdr:col>
      <xdr:colOff>740832</xdr:colOff>
      <xdr:row>1</xdr:row>
      <xdr:rowOff>42333</xdr:rowOff>
    </xdr:from>
    <xdr:to>
      <xdr:col>7</xdr:col>
      <xdr:colOff>550331</xdr:colOff>
      <xdr:row>1</xdr:row>
      <xdr:rowOff>783166</xdr:rowOff>
    </xdr:to>
    <xdr:pic macro="[0]!Macro5">
      <xdr:nvPicPr>
        <xdr:cNvPr id="7" name="Imagen 6">
          <a:extLst>
            <a:ext uri="{FF2B5EF4-FFF2-40B4-BE49-F238E27FC236}">
              <a16:creationId xmlns:a16="http://schemas.microsoft.com/office/drawing/2014/main" id="{9097115E-3E34-4A9B-9499-F60C00B3815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xdr:blipFill>
      <xdr:spPr>
        <a:xfrm>
          <a:off x="5238749" y="137583"/>
          <a:ext cx="740833" cy="740833"/>
        </a:xfrm>
        <a:prstGeom prst="rect">
          <a:avLst/>
        </a:prstGeom>
      </xdr:spPr>
    </xdr:pic>
    <xdr:clientData/>
  </xdr:twoCellAnchor>
  <xdr:twoCellAnchor editAs="oneCell">
    <xdr:from>
      <xdr:col>7</xdr:col>
      <xdr:colOff>732367</xdr:colOff>
      <xdr:row>1</xdr:row>
      <xdr:rowOff>931333</xdr:rowOff>
    </xdr:from>
    <xdr:to>
      <xdr:col>9</xdr:col>
      <xdr:colOff>0</xdr:colOff>
      <xdr:row>3</xdr:row>
      <xdr:rowOff>19049</xdr:rowOff>
    </xdr:to>
    <xdr:pic macro="[0]!NOMBRAR">
      <xdr:nvPicPr>
        <xdr:cNvPr id="10" name="Imagen 9">
          <a:extLst>
            <a:ext uri="{FF2B5EF4-FFF2-40B4-BE49-F238E27FC236}">
              <a16:creationId xmlns:a16="http://schemas.microsoft.com/office/drawing/2014/main" id="{2970047A-2E82-4738-98B9-70ED3E521DA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822950" y="1026583"/>
          <a:ext cx="188383" cy="1883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C51D34-0DE8-4E88-BC6E-9A970F1C9331}" name="ING_NO_CONST_RENTA" displayName="ING_NO_CONST_RENTA" ref="B7:G15" totalsRowShown="0" headerRowDxfId="124" dataDxfId="122" headerRowBorderDxfId="123" tableBorderDxfId="121" headerRowCellStyle="Normal_RETE FUENTE DIC P2" dataCellStyle="Normal_RETE FUENTE DIC P2">
  <tableColumns count="6">
    <tableColumn id="1" xr3:uid="{1FFD135B-11DA-4BBA-BAB7-870644A87564}" name="Concepto" dataDxfId="120" dataCellStyle="Normal_RETE FUENTE DIC P2"/>
    <tableColumn id="2" xr3:uid="{FFEB4E7C-54AD-4C43-AD6F-43D49E8DEB2E}" name="Norma" dataDxfId="119" dataCellStyle="Normal_RETE FUENTE DIC P2"/>
    <tableColumn id="3" xr3:uid="{9FD58935-B66D-4A16-8541-DB506AABEBB7}" name="Limite" dataDxfId="118" dataCellStyle="Normal_RETE FUENTE DIC P2"/>
    <tableColumn id="4" xr3:uid="{FE1A6415-4E17-480D-AF58-3AB8710B91A1}" name="Monto Limite" dataDxfId="117" dataCellStyle="Normal_RETE FUENTE DIC P2"/>
    <tableColumn id="5" xr3:uid="{C31CB96F-E539-42B2-B503-CC1C650BED44}" name="Comentarios" dataDxfId="116" dataCellStyle="Normal_RETE FUENTE DIC P2"/>
    <tableColumn id="6" xr3:uid="{EF1B8D25-9B74-4070-B415-B03110D96538}" name="Notas" dataDxfId="115" dataCellStyle="Normal_RETE FUENTE DIC P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4DC8F4-8E7C-4080-B78F-75F110FF5103}" name="DEDUCCIONES" displayName="DEDUCCIONES" ref="B19:G24" totalsRowShown="0" headerRowDxfId="114" tableBorderDxfId="113" headerRowCellStyle="Normal_RETE FUENTE DIC P2">
  <autoFilter ref="B19:G24" xr:uid="{084DC8F4-8E7C-4080-B78F-75F110FF5103}">
    <filterColumn colId="0" hiddenButton="1"/>
    <filterColumn colId="1" hiddenButton="1"/>
    <filterColumn colId="2" hiddenButton="1"/>
    <filterColumn colId="3" hiddenButton="1"/>
    <filterColumn colId="4" hiddenButton="1"/>
    <filterColumn colId="5" hiddenButton="1"/>
  </autoFilter>
  <tableColumns count="6">
    <tableColumn id="1" xr3:uid="{7F965C7B-A599-41A1-94CA-A6F25CCED353}" name="Concepto" dataDxfId="112"/>
    <tableColumn id="2" xr3:uid="{9DE0BE69-DFBC-4476-B40F-7F3B107DCDC2}" name="Norma" dataDxfId="111"/>
    <tableColumn id="3" xr3:uid="{DD25DAAD-0585-4AB2-9B21-BDA2FFDAD1DE}" name="Limite" dataDxfId="110"/>
    <tableColumn id="4" xr3:uid="{437B2374-9470-4C99-80A7-50ADEAC322DE}" name="Monto Limite" dataDxfId="109">
      <calculatedColumnFormula>100*#REF!</calculatedColumnFormula>
    </tableColumn>
    <tableColumn id="5" xr3:uid="{B972E186-52E8-417C-A2CC-38E287A3A88C}" name="Comentarios" dataDxfId="108"/>
    <tableColumn id="6" xr3:uid="{AC5EDFD1-E0F4-41CF-9036-FA4485B3559B}" name="Notas" dataDxfId="10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88686AD-4BC8-44CD-820B-F9799D142A6F}" name="RENTAS_EXCENTAS" displayName="RENTAS_EXCENTAS" ref="B27:G36" totalsRowShown="0" headerRowDxfId="106" dataDxfId="105" tableBorderDxfId="104" headerRowCellStyle="Normal_RETE FUENTE DIC P2" dataCellStyle="Normal_RETE FUENTE DIC P2">
  <autoFilter ref="B27:G36" xr:uid="{488686AD-4BC8-44CD-820B-F9799D142A6F}">
    <filterColumn colId="0" hiddenButton="1"/>
    <filterColumn colId="1" hiddenButton="1"/>
    <filterColumn colId="2" hiddenButton="1"/>
    <filterColumn colId="3" hiddenButton="1"/>
    <filterColumn colId="4" hiddenButton="1"/>
    <filterColumn colId="5" hiddenButton="1"/>
  </autoFilter>
  <tableColumns count="6">
    <tableColumn id="1" xr3:uid="{BF485C85-D528-450E-A42B-77CA444F962A}" name="Concepto" dataDxfId="103" dataCellStyle="Normal_RETE FUENTE DIC P2"/>
    <tableColumn id="2" xr3:uid="{12F2A5F3-BF58-4C94-82DC-1DC831E72BA0}" name="Norma" dataDxfId="102" dataCellStyle="Normal_RETE FUENTE DIC P2"/>
    <tableColumn id="3" xr3:uid="{2DE44CF6-2F88-451D-A90A-7ACAC5B017A8}" name="Limite" dataDxfId="101" dataCellStyle="Normal_RETE FUENTE DIC P2"/>
    <tableColumn id="4" xr3:uid="{FE05F5F6-DE43-42A1-84B4-D6B2C19425EE}" name="Monto Limite" dataDxfId="100" dataCellStyle="Normal_RETE FUENTE DIC P2">
      <calculatedColumnFormula>3800*#REF!</calculatedColumnFormula>
    </tableColumn>
    <tableColumn id="5" xr3:uid="{36FD4054-9491-4481-9027-3C9141A104B7}" name="Comentarios" dataDxfId="99" dataCellStyle="Normal_RETE FUENTE DIC P2"/>
    <tableColumn id="6" xr3:uid="{ACEFA428-9A12-48CD-91D4-334EB6687CCA}" name="Notas" dataDxfId="98" dataCellStyle="Normal_RETE FUENTE DIC P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89FA99-612B-49FB-B4C1-15E3D90E7CE4}" name="CALCULO" displayName="CALCULO" ref="A5:BZ1000" totalsRowShown="0" headerRowDxfId="81" dataDxfId="80">
  <autoFilter ref="A5:BZ1000" xr:uid="{C289FA99-612B-49FB-B4C1-15E3D90E7CE4}"/>
  <tableColumns count="78">
    <tableColumn id="1" xr3:uid="{2C3FBA95-252C-43C1-BF6F-1BB250DFDF90}" name="1" dataDxfId="79">
      <calculatedColumnFormula>+CONCATENATE(B6,D6)</calculatedColumnFormula>
    </tableColumn>
    <tableColumn id="2" xr3:uid="{ECCEE1CD-E266-41FD-B841-7C8E5861E128}" name=" 2 " dataDxfId="78" dataCellStyle="Millares [0]"/>
    <tableColumn id="3" xr3:uid="{DD89969B-5FCE-44A0-815A-0D7374B3AE88}" name="3" dataDxfId="77"/>
    <tableColumn id="4" xr3:uid="{FBFEC4FA-A18E-487A-8624-76731CC6D48B}" name=" 4 " dataDxfId="76"/>
    <tableColumn id="5" xr3:uid="{53A27154-47C1-4EDD-BA6C-7AF411621F75}" name="5" dataDxfId="75"/>
    <tableColumn id="6" xr3:uid="{EF3A726F-C776-4731-8331-77C0FB9F697B}" name=" 6 " dataDxfId="74"/>
    <tableColumn id="7" xr3:uid="{8D87E88A-0DA3-4F27-8889-7182CAF86AD1}" name="7" dataDxfId="73"/>
    <tableColumn id="8" xr3:uid="{C541415B-2643-4996-B6A3-4B45FB99A0E3}" name=" 8 " dataDxfId="72"/>
    <tableColumn id="9" xr3:uid="{8B9B5F97-2F8F-493D-B440-488ECBF8FB6A}" name="9" dataDxfId="71"/>
    <tableColumn id="10" xr3:uid="{70B0032E-943B-4517-9827-C81FC44EE675}" name=" 10 " dataDxfId="70"/>
    <tableColumn id="11" xr3:uid="{643DBD49-4FA8-467B-93C0-4A898E7C07DD}" name="11" dataDxfId="69"/>
    <tableColumn id="12" xr3:uid="{2D6B63AB-C50C-403F-A4BC-47DD055F5EA7}" name=" 12 " dataDxfId="68"/>
    <tableColumn id="13" xr3:uid="{90BB7CD6-1651-4827-A95E-44C8BD7CBCDA}" name="13" dataDxfId="67"/>
    <tableColumn id="14" xr3:uid="{1ED2EC0C-F16C-4CA5-BD65-6952F9A4EC07}" name=" 14 " dataDxfId="66"/>
    <tableColumn id="40" xr3:uid="{D39217B0-1468-4EE4-97BC-FFE28F3678C8}" name=" 15 " dataDxfId="65" dataCellStyle="20% - Énfasis6">
      <calculatedColumnFormula>SUM(CALCULO[[#This Row],[5]:[ 14 ]])</calculatedColumnFormula>
    </tableColumn>
    <tableColumn id="15" xr3:uid="{40F8358F-8BD7-4D10-9B4D-CF368907B093}" name="16" dataDxfId="64"/>
    <tableColumn id="16" xr3:uid="{C9EFC746-61BE-4E24-B4FC-1AA14F7CC615}" name=" 17 " dataDxfId="63">
      <calculatedColumnFormula>+IF(AVERAGEIF(ING_NO_CONST_RENTA[Concepto],'Datos para cálculo'!P$4,ING_NO_CONST_RENTA[Monto Limite])=1,CALCULO[[#This Row],[16]],MIN(CALCULO[ [#This Row],[16] ],AVERAGEIF(ING_NO_CONST_RENTA[Concepto],'Datos para cálculo'!P$4,ING_NO_CONST_RENTA[Monto Limite]),+CALCULO[ [#This Row],[16] ]+1-1,CALCULO[ [#This Row],[16] ]))</calculatedColumnFormula>
    </tableColumn>
    <tableColumn id="17" xr3:uid="{B69D80C2-7928-4E20-9788-27701A052AE7}" name="18" dataDxfId="62"/>
    <tableColumn id="18" xr3:uid="{94D64359-5C11-4B08-AA4F-37ABB9295691}" name=" 19 " dataDxfId="61">
      <calculatedColumnFormula>+IF(AVERAGEIF(ING_NO_CONST_RENTA[Concepto],'Datos para cálculo'!R$4,ING_NO_CONST_RENTA[Monto Limite])=1,CALCULO[[#This Row],[18]],MIN(CALCULO[ [#This Row],[18] ],AVERAGEIF(ING_NO_CONST_RENTA[Concepto],'Datos para cálculo'!R$4,ING_NO_CONST_RENTA[Monto Limite]),+CALCULO[ [#This Row],[18] ]+1-1,CALCULO[ [#This Row],[18] ]))</calculatedColumnFormula>
    </tableColumn>
    <tableColumn id="19" xr3:uid="{B80B0FF1-1BAF-49B0-A604-1EDEA385B330}" name="20" dataDxfId="60"/>
    <tableColumn id="20" xr3:uid="{55DAD4E9-53C1-49CF-BE8D-A79F98F4CF5B}" name=" 21 " dataDxfId="59">
      <calculatedColumnFormula>+IF(AVERAGEIF(ING_NO_CONST_RENTA[Concepto],'Datos para cálculo'!T$4,ING_NO_CONST_RENTA[Monto Limite])=1,CALCULO[[#This Row],[20]],MIN(CALCULO[ [#This Row],[20] ],AVERAGEIF(ING_NO_CONST_RENTA[Concepto],'Datos para cálculo'!T$4,ING_NO_CONST_RENTA[Monto Limite]),+CALCULO[ [#This Row],[20] ]+1-1,CALCULO[ [#This Row],[20] ]))</calculatedColumnFormula>
    </tableColumn>
    <tableColumn id="21" xr3:uid="{95060B2A-A064-44FC-8CB1-65644E35520F}" name="22" dataDxfId="58"/>
    <tableColumn id="22" xr3:uid="{CE9458E6-C0F5-451B-8D77-7A66F2856731}" name=" 23 " dataDxfId="57">
      <calculatedColumnFormula>+IF(AVERAGEIF(ING_NO_CONST_RENTA[Concepto],'Datos para cálculo'!V$4,ING_NO_CONST_RENTA[Monto Limite])=1,CALCULO[[#This Row],[22]],MIN(CALCULO[ [#This Row],[22] ],AVERAGEIF(ING_NO_CONST_RENTA[Concepto],'Datos para cálculo'!V$4,ING_NO_CONST_RENTA[Monto Limite]),+CALCULO[ [#This Row],[22] ]+1-1,CALCULO[ [#This Row],[22] ],CALCULO[[#This Row],[ 15 ]]*25%))</calculatedColumnFormula>
    </tableColumn>
    <tableColumn id="44" xr3:uid="{8DB4CDA1-FEB3-4B61-88BA-9AD88B9F8287}" name=" 24 " dataDxfId="56"/>
    <tableColumn id="37" xr3:uid="{20F05AED-0996-4231-889D-2B027C06EDCF}" name=" 25 " dataDxfId="55">
      <calculatedColumnFormula>+IF(O6&lt;310*'Versión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calculatedColumnFormula>
    </tableColumn>
    <tableColumn id="43" xr3:uid="{74881465-A8AD-449C-A1B9-4FF311CE35B2}" name=" 26 " dataDxfId="54"/>
    <tableColumn id="53" xr3:uid="{0382E257-A568-4A38-8F42-325AE012FCF3}" name=" 27 " dataDxfId="53">
      <calculatedColumnFormula>+IF(AVERAGEIF(ING_NO_CONST_RENTA[Concepto],'Datos para cálculo'!Z$4,ING_NO_CONST_RENTA[Monto Limite])=1,CALCULO[[#This Row],[ 26 ]],MIN(CALCULO[[#This Row],[ 26 ]],AVERAGEIF(ING_NO_CONST_RENTA[Concepto],'Datos para cálculo'!Z$4,ING_NO_CONST_RENTA[Monto Limite]),+CALCULO[[#This Row],[ 26 ]]+1-1,CALCULO[[#This Row],[ 26 ]]))</calculatedColumnFormula>
    </tableColumn>
    <tableColumn id="42" xr3:uid="{7F76CEDD-D4B8-48CC-B56A-5D71DB394441}" name=" 28 " dataDxfId="52"/>
    <tableColumn id="54" xr3:uid="{25066A2E-9C73-45B5-82DB-23E11E278D9D}" name=" 29 " dataDxfId="51">
      <calculatedColumnFormula>+IF(AVERAGEIF(ING_NO_CONST_RENTA[Concepto],'Datos para cálculo'!AB$4,ING_NO_CONST_RENTA[Monto Limite])=1,CALCULO[[#This Row],[ 28 ]],MIN(CALCULO[[#This Row],[ 28 ]],AVERAGEIF(ING_NO_CONST_RENTA[Concepto],'Datos para cálculo'!AB$4,ING_NO_CONST_RENTA[Monto Limite]),+CALCULO[[#This Row],[ 28 ]]+1-1,CALCULO[[#This Row],[ 28 ]]))</calculatedColumnFormula>
    </tableColumn>
    <tableColumn id="41" xr3:uid="{3BDD89B7-01CA-4DB9-81CA-5F33AD6938FC}" name=" 30 " dataDxfId="50"/>
    <tableColumn id="56" xr3:uid="{E86FB0AE-1E71-41F5-A4C3-6715711BFA5A}" name=" 31 " dataDxfId="49">
      <calculatedColumnFormula>+IF(AVERAGEIF(ING_NO_CONST_RENTA[Concepto],'Datos para cálculo'!AD$4,ING_NO_CONST_RENTA[Monto Limite])=1,CALCULO[[#This Row],[ 30 ]],MIN(CALCULO[[#This Row],[ 30 ]],AVERAGEIF(ING_NO_CONST_RENTA[Concepto],'Datos para cálculo'!AD$4,ING_NO_CONST_RENTA[Monto Limite]),+CALCULO[[#This Row],[ 30 ]]+1-1,CALCULO[[#This Row],[ 30 ]]))</calculatedColumnFormula>
    </tableColumn>
    <tableColumn id="45" xr3:uid="{3BC34DA5-07EE-4D04-BDD2-C4E9DB57344E}" name="32" dataDxfId="48" dataCellStyle="20% - Énfasis6">
      <calculatedColumnFormula>+CALCULO[[#This Row],[ 31 ]]+CALCULO[[#This Row],[ 29 ]]+CALCULO[[#This Row],[ 27 ]]+CALCULO[[#This Row],[ 25 ]]+CALCULO[[#This Row],[ 23 ]]+CALCULO[[#This Row],[ 21 ]]+CALCULO[[#This Row],[ 19 ]]+CALCULO[[#This Row],[ 17 ]]</calculatedColumnFormula>
    </tableColumn>
    <tableColumn id="46" xr3:uid="{128AF271-550B-4388-ADD5-367CA3B45204}" name="33" dataDxfId="47" dataCellStyle="40% - Énfasis3">
      <calculatedColumnFormula>+MAX(0,ROUND(CALCULO[[#This Row],[ 15 ]]-CALCULO[[#This Row],[32]],-3))</calculatedColumnFormula>
    </tableColumn>
    <tableColumn id="24" xr3:uid="{30613C26-8B19-4994-92BC-9AA188B21AE0}" name=" 34 " dataDxfId="46"/>
    <tableColumn id="25" xr3:uid="{D0AC32C7-3E4F-4A39-B807-10229916A6BC}" name="35" dataDxfId="45">
      <calculatedColumnFormula>+IF(AVERAGEIF(DEDUCCIONES[Concepto],'Datos para cálculo'!AH$4,DEDUCCIONES[Monto Limite])=1,CALCULO[[#This Row],[ 34 ]],MIN(CALCULO[[#This Row],[ 34 ]],AVERAGEIF(DEDUCCIONES[Concepto],'Datos para cálculo'!AH$4,DEDUCCIONES[Monto Limite]),+CALCULO[[#This Row],[ 34 ]]+1-1,CALCULO[[#This Row],[ 34 ]]))</calculatedColumnFormula>
    </tableColumn>
    <tableColumn id="26" xr3:uid="{9F32A69B-2EF4-4A05-A50D-A1952388EEE0}" name=" 36 " dataDxfId="44"/>
    <tableColumn id="27" xr3:uid="{DCEDD5DB-B611-48C2-9AEC-E7253757F5DF}" name="37" dataDxfId="43" dataCellStyle="20% - Énfasis6">
      <calculatedColumnFormula>+IF(CALCULO[[#This Row],[ 36 ]]="SI",MIN(CALCULO[[#This Row],[ 15 ]]*10%,VLOOKUP($AJ$4,DEDUCCIONES[],4,0)),0)</calculatedColumnFormula>
    </tableColumn>
    <tableColumn id="28" xr3:uid="{8727A5B4-4044-44D0-8480-F0E9CC0BD19D}" name=" 38 " dataDxfId="42" dataCellStyle="Moneda [0]"/>
    <tableColumn id="34" xr3:uid="{CA157DE7-20BC-41DD-B19D-71D8B452B87E}" name=" 39 " dataDxfId="41">
      <calculatedColumnFormula>+MIN(AL6+1-1,VLOOKUP($AL$4,DEDUCCIONES[],4,0))</calculatedColumnFormula>
    </tableColumn>
    <tableColumn id="39" xr3:uid="{7F1A5D4D-BB59-4674-A115-0AEB5328D1EB}" name=" 40 " dataDxfId="40" dataCellStyle="20% - Énfasis6">
      <calculatedColumnFormula>+CALCULO[[#This Row],[35]]+CALCULO[[#This Row],[37]]+CALCULO[[#This Row],[ 39 ]]</calculatedColumnFormula>
    </tableColumn>
    <tableColumn id="38" xr3:uid="{269940A0-2F71-4A01-A2B7-EE3B8EA50130}" name=" 41 " dataDxfId="39" dataCellStyle="40% - Énfasis3">
      <calculatedColumnFormula>+CALCULO[[#This Row],[33]]-CALCULO[[#This Row],[ 40 ]]</calculatedColumnFormula>
    </tableColumn>
    <tableColumn id="29" xr3:uid="{307900B3-38C2-4CF1-810B-DE0A2FE40823}" name="42" dataDxfId="38"/>
    <tableColumn id="35" xr3:uid="{1003895F-593B-4AC5-B5D9-101B05EDA941}" name="43" dataDxfId="37">
      <calculatedColumnFormula>+MIN(CALCULO[[#This Row],[42]]+1-1,VLOOKUP($AP$4,RENTAS_EXCENTAS[],4,0))</calculatedColumnFormula>
    </tableColumn>
    <tableColumn id="30" xr3:uid="{3A8C7C31-FD3B-406C-96DC-EA62771A6A35}" name=" 44 " dataDxfId="36"/>
    <tableColumn id="36" xr3:uid="{F5CD30B6-87C7-4255-B253-29C8F72FD84A}" name=" 45 " dataDxfId="35">
      <calculatedColumnFormula>+MIN(CALCULO[[#This Row],[43]]+CALCULO[[#This Row],[ 44 ]]+1-1,VLOOKUP($AP$4,RENTAS_EXCENTAS[],4,0))-CALCULO[[#This Row],[43]]</calculatedColumnFormula>
    </tableColumn>
    <tableColumn id="71" xr3:uid="{8B73A297-7ADC-4CB8-86B9-E980B187A8B3}" name=" 46 " dataDxfId="34"/>
    <tableColumn id="50" xr3:uid="{F5A47793-EF24-49C9-9ABB-F6A1D4655678}" name=" 47 " dataDxfId="33"/>
    <tableColumn id="57" xr3:uid="{B71C2282-D0CB-441B-83A1-89CE1CAB0013}" name=" 48 " dataDxfId="32">
      <calculatedColumnFormula>+CALCULO[[#This Row],[ 47 ]]</calculatedColumnFormula>
    </tableColumn>
    <tableColumn id="49" xr3:uid="{F1696E61-7B3E-4CFD-AB4F-ABF732B10478}" name=" 49 " dataDxfId="31"/>
    <tableColumn id="60" xr3:uid="{C5FF0768-86C0-42C4-BF18-C0FE97A2B5CF}" name=" 50 " dataDxfId="30">
      <calculatedColumnFormula>+CALCULO[[#This Row],[ 49 ]]</calculatedColumnFormula>
    </tableColumn>
    <tableColumn id="59" xr3:uid="{F7B43573-92E9-4959-B117-7DBC978614B6}" name=" 51 " dataDxfId="29"/>
    <tableColumn id="58" xr3:uid="{BF4B1B07-11C4-4324-9A7A-8EA98D977D64}" name=" 52 " dataDxfId="28">
      <calculatedColumnFormula>+CALCULO[[#This Row],[ 51 ]]</calculatedColumnFormula>
    </tableColumn>
    <tableColumn id="48" xr3:uid="{204435C5-3C10-4EEE-91AC-243E16D9AFB3}" name=" 53 " dataDxfId="27"/>
    <tableColumn id="47" xr3:uid="{77E613B8-479D-4E62-90D5-D841A5958C70}" name=" 54 " dataDxfId="26">
      <calculatedColumnFormula>+CALCULO[[#This Row],[ 53 ]]</calculatedColumnFormula>
    </tableColumn>
    <tableColumn id="64" xr3:uid="{1A97F924-681B-4BB6-806A-12AC249537FA}" name=" 55 " dataDxfId="25"/>
    <tableColumn id="63" xr3:uid="{E694F015-C046-4320-AA13-F42117A8FC77}" name=" 56 " dataDxfId="24">
      <calculatedColumnFormula>+CALCULO[[#This Row],[ 55 ]]</calculatedColumnFormula>
    </tableColumn>
    <tableColumn id="62" xr3:uid="{63FB8EDC-A25E-4084-9016-21FBE59F44D4}" name=" 57 " dataDxfId="23"/>
    <tableColumn id="61" xr3:uid="{61A1B7B4-CFE4-46F0-991F-719207D70DFE}" name=" 58 " dataDxfId="22">
      <calculatedColumnFormula>+CALCULO[[#This Row],[ 57 ]]</calculatedColumnFormula>
    </tableColumn>
    <tableColumn id="70" xr3:uid="{F5AA5B65-4485-4608-87EB-D444991DC59F}" name=" 59 " dataDxfId="21"/>
    <tableColumn id="69" xr3:uid="{979238F5-0169-4CB2-A8F2-A6DDE6048A6C}" name=" 60 " dataDxfId="20">
      <calculatedColumnFormula>+CALCULO[[#This Row],[ 59 ]]</calculatedColumnFormula>
    </tableColumn>
    <tableColumn id="68" xr3:uid="{39922051-F3A6-40D0-89E2-2202F40E4712}" name=" 61 " dataDxfId="19"/>
    <tableColumn id="67" xr3:uid="{6966F122-4C25-4200-B444-FF9B90A58A1A}" name=" 62 " dataDxfId="18"/>
    <tableColumn id="66" xr3:uid="{C3399046-60C9-4FDC-B359-DCFC8C40A066}" name=" 63 " dataDxfId="17"/>
    <tableColumn id="65" xr3:uid="{4E8BC502-9DFF-4EE3-8313-3FCFACF26ED6}" name=" 64 " dataDxfId="16">
      <calculatedColumnFormula>+CALCULO[[#This Row],[ 63 ]]</calculatedColumnFormula>
    </tableColumn>
    <tableColumn id="31" xr3:uid="{2217D3D3-5D13-4333-8D09-8123558E8ABA}" name="65" dataDxfId="15" dataCellStyle="20% - Énfasis6">
      <calculatedColumnFormula>+CALCULO[[#This Row],[ 64 ]]+CALCULO[[#This Row],[ 62 ]]+CALCULO[[#This Row],[ 60 ]]+CALCULO[[#This Row],[ 58 ]]+CALCULO[[#This Row],[ 56 ]]+CALCULO[[#This Row],[ 54 ]]+CALCULO[[#This Row],[ 52 ]]+CALCULO[[#This Row],[ 50 ]]+CALCULO[[#This Row],[ 48 ]]+CALCULO[[#This Row],[ 45 ]]+CALCULO[[#This Row],[43]]</calculatedColumnFormula>
    </tableColumn>
    <tableColumn id="74" xr3:uid="{1C4C1BCB-2B98-4DC1-8481-8375F1314E29}" name="66" dataDxfId="14" dataCellStyle="40% - Énfasis3">
      <calculatedColumnFormula>+CALCULO[[#This Row],[ 41 ]]-CALCULO[[#This Row],[65]]</calculatedColumnFormula>
    </tableColumn>
    <tableColumn id="52" xr3:uid="{66B14CD9-18E5-49DF-8279-F921F7B237CE}" name="67" dataDxfId="13" dataCellStyle="20% - Énfasis6">
      <calculatedColumnFormula>+ROUND(MIN(CALCULO[[#This Row],[66]]*25%,240*'Versión impresión'!$H$8),-3)</calculatedColumnFormula>
    </tableColumn>
    <tableColumn id="51" xr3:uid="{4BD3B741-4BF6-4C2A-ADB1-C99EE4C59CA7}" name="68" dataDxfId="12" dataCellStyle="40% - Énfasis3">
      <calculatedColumnFormula>+CALCULO[[#This Row],[66]]-CALCULO[[#This Row],[67]]</calculatedColumnFormula>
    </tableColumn>
    <tableColumn id="73" xr3:uid="{910BDA42-3349-49C7-892A-362430899B41}" name="69" dataDxfId="11" dataCellStyle="20% - Énfasis6">
      <calculatedColumnFormula>+ROUND(CALCULO[[#This Row],[33]]*40%,-3)</calculatedColumnFormula>
    </tableColumn>
    <tableColumn id="75" xr3:uid="{F33FEB20-9CC8-4A65-9D39-C015AF789D1A}" name="70" dataDxfId="10" dataCellStyle="20% - Énfasis6">
      <calculatedColumnFormula>1-1</calculatedColumnFormula>
    </tableColumn>
    <tableColumn id="72" xr3:uid="{0F3DEB21-C832-4D20-9DA4-870132948C1B}" name="71" dataDxfId="9" dataCellStyle="20% - Énfasis6">
      <calculatedColumnFormula>+CALCULO[[#This Row],[33]]-MIN(CALCULO[[#This Row],[69]],CALCULO[[#This Row],[68]])</calculatedColumnFormula>
    </tableColumn>
    <tableColumn id="77" xr3:uid="{79E3A54A-BECD-4F5F-9B23-C8FF5EAC02B9}" name="72" dataDxfId="8" dataCellStyle="Millares [0]">
      <calculatedColumnFormula>+CALCULO[[#This Row],[71]]/'Versión impresión'!$H$8+1-1</calculatedColumnFormula>
    </tableColumn>
    <tableColumn id="76" xr3:uid="{43B981E1-98FD-4D5C-A44F-E32E4FA1EF48}" name="73" dataDxfId="7" dataCellStyle="Porcentaje">
      <calculatedColumnFormula>+LOOKUP(CALCULO[[#This Row],[72]],$CG$2:$CH$8,$CJ$2:$CJ$8)</calculatedColumnFormula>
    </tableColumn>
    <tableColumn id="79" xr3:uid="{E5FA73F9-7B25-43BF-A748-C60BB8905BAF}" name="74" dataDxfId="6" dataCellStyle="Porcentaje">
      <calculatedColumnFormula>+LOOKUP(CALCULO[[#This Row],[72]],$CG$2:$CH$8,$CI$2:$CI$8)</calculatedColumnFormula>
    </tableColumn>
    <tableColumn id="78" xr3:uid="{30FE5EDD-5168-4B58-9873-F79F5CD4643A}" name="75" dataDxfId="5" dataCellStyle="Porcentaje">
      <calculatedColumnFormula>+LOOKUP(CALCULO[[#This Row],[72]],$CG$2:$CH$8,$CK$2:$CK$8)</calculatedColumnFormula>
    </tableColumn>
    <tableColumn id="80" xr3:uid="{1FAF0AC2-AB4F-4EBB-BD6A-CE00D91F04F8}" name="76" dataDxfId="4" dataCellStyle="Porcentaje">
      <calculatedColumnFormula>+(CALCULO[[#This Row],[72]]+CALCULO[[#This Row],[73]])*CALCULO[[#This Row],[74]]+CALCULO[[#This Row],[75]]</calculatedColumnFormula>
    </tableColumn>
    <tableColumn id="32" xr3:uid="{2E0A1124-8BF3-4E1A-A2AE-2C2CC2E9FB99}" name=" 77 " dataDxfId="3" dataCellStyle="Neutral">
      <calculatedColumnFormula>+ROUND(CALCULO[[#This Row],[76]]*'Versión impresión'!$H$8,-3)</calculatedColumnFormula>
    </tableColumn>
    <tableColumn id="33" xr3:uid="{E0438004-6DFD-42BA-B4BA-E92B1017F319}" name="78" dataDxfId="2" dataCellStyle="Normal">
      <calculatedColumnFormula>+IF(LOOKUP(CALCULO[[#This Row],[72]],$CG$2:$CH$8,$CM$2:$CM$8)=0,"",LOOKUP(CALCULO[[#This Row],[72]],$CG$2:$CH$8,$CM$2:$CM$8))</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9368-0B92-4FBC-825D-DA224A59B07D}">
  <sheetPr codeName="Hoja1">
    <tabColor theme="1"/>
  </sheetPr>
  <dimension ref="B1:E20"/>
  <sheetViews>
    <sheetView showGridLines="0" showRowColHeaders="0" topLeftCell="A21" workbookViewId="0">
      <selection activeCell="E33" sqref="E33"/>
    </sheetView>
  </sheetViews>
  <sheetFormatPr baseColWidth="10" defaultRowHeight="15" x14ac:dyDescent="0.25"/>
  <cols>
    <col min="1" max="1" width="2.140625" customWidth="1"/>
    <col min="2" max="2" width="5" bestFit="1" customWidth="1"/>
    <col min="3" max="3" width="14.7109375" bestFit="1" customWidth="1"/>
    <col min="5" max="5" width="14.5703125" bestFit="1" customWidth="1"/>
  </cols>
  <sheetData>
    <row r="1" spans="2:5" ht="15.75" hidden="1" thickBot="1" x14ac:dyDescent="0.3"/>
    <row r="2" spans="2:5" ht="15.75" hidden="1" thickBot="1" x14ac:dyDescent="0.3">
      <c r="B2" s="188" t="s">
        <v>2</v>
      </c>
      <c r="C2" s="189"/>
    </row>
    <row r="3" spans="2:5" ht="15.75" hidden="1" thickBot="1" x14ac:dyDescent="0.3">
      <c r="C3" s="2"/>
    </row>
    <row r="4" spans="2:5" ht="15.75" hidden="1" thickBot="1" x14ac:dyDescent="0.3">
      <c r="B4" s="6" t="s">
        <v>3</v>
      </c>
      <c r="C4" s="7" t="s">
        <v>4</v>
      </c>
      <c r="E4" s="7" t="s">
        <v>28</v>
      </c>
    </row>
    <row r="5" spans="2:5" hidden="1" x14ac:dyDescent="0.25">
      <c r="B5" s="4">
        <v>1</v>
      </c>
      <c r="C5" s="5" t="s">
        <v>6</v>
      </c>
      <c r="E5" s="5" t="s">
        <v>36</v>
      </c>
    </row>
    <row r="6" spans="2:5" hidden="1" x14ac:dyDescent="0.25">
      <c r="B6" s="1">
        <v>2</v>
      </c>
      <c r="C6" s="3" t="s">
        <v>7</v>
      </c>
      <c r="E6" s="3" t="s">
        <v>37</v>
      </c>
    </row>
    <row r="7" spans="2:5" hidden="1" x14ac:dyDescent="0.25">
      <c r="B7" s="1">
        <v>3</v>
      </c>
      <c r="C7" s="3" t="s">
        <v>8</v>
      </c>
    </row>
    <row r="8" spans="2:5" hidden="1" x14ac:dyDescent="0.25">
      <c r="B8" s="4">
        <v>4</v>
      </c>
      <c r="C8" s="5" t="s">
        <v>9</v>
      </c>
    </row>
    <row r="9" spans="2:5" hidden="1" x14ac:dyDescent="0.25">
      <c r="B9" s="1">
        <v>5</v>
      </c>
      <c r="C9" s="3" t="s">
        <v>10</v>
      </c>
    </row>
    <row r="10" spans="2:5" hidden="1" x14ac:dyDescent="0.25">
      <c r="B10" s="1">
        <v>6</v>
      </c>
      <c r="C10" s="3" t="s">
        <v>11</v>
      </c>
    </row>
    <row r="11" spans="2:5" hidden="1" x14ac:dyDescent="0.25">
      <c r="B11" s="4">
        <v>7</v>
      </c>
      <c r="C11" s="5" t="s">
        <v>12</v>
      </c>
    </row>
    <row r="12" spans="2:5" hidden="1" x14ac:dyDescent="0.25">
      <c r="B12" s="1">
        <v>8</v>
      </c>
      <c r="C12" s="3" t="s">
        <v>13</v>
      </c>
    </row>
    <row r="13" spans="2:5" hidden="1" x14ac:dyDescent="0.25">
      <c r="B13" s="1">
        <v>9</v>
      </c>
      <c r="C13" s="3" t="s">
        <v>14</v>
      </c>
    </row>
    <row r="14" spans="2:5" hidden="1" x14ac:dyDescent="0.25">
      <c r="B14" s="4">
        <v>10</v>
      </c>
      <c r="C14" s="5" t="s">
        <v>15</v>
      </c>
    </row>
    <row r="15" spans="2:5" hidden="1" x14ac:dyDescent="0.25">
      <c r="B15" s="1">
        <v>11</v>
      </c>
      <c r="C15" s="3" t="s">
        <v>16</v>
      </c>
    </row>
    <row r="16" spans="2:5" hidden="1" x14ac:dyDescent="0.25">
      <c r="B16" s="1">
        <v>12</v>
      </c>
      <c r="C16" s="3" t="s">
        <v>17</v>
      </c>
    </row>
    <row r="17" hidden="1" x14ac:dyDescent="0.25"/>
    <row r="18" hidden="1" x14ac:dyDescent="0.25"/>
    <row r="19" hidden="1" x14ac:dyDescent="0.25"/>
    <row r="20" hidden="1" x14ac:dyDescent="0.25"/>
  </sheetData>
  <sheetProtection algorithmName="SHA-512" hashValue="ctKnLQF2nbkZvaQl6G9PvyoBqDduk5xqQ3v/L6IjXm3Y5RGX1p2KD/8EEfhL3heSULKpb5zEyzWBg97SKuQoow==" saltValue="5nHThx2b0+64/fhcNixk8w==" spinCount="100000" sheet="1" objects="1" scenarios="1" selectLockedCells="1" selectUnlockedCells="1"/>
  <mergeCells count="1">
    <mergeCell ref="B2:C2"/>
  </mergeCells>
  <phoneticPr fontId="7"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7B975-8385-4CBB-9C11-876B8833B41A}">
  <sheetPr codeName="Hoja2">
    <tabColor rgb="FF1A6D3E"/>
  </sheetPr>
  <dimension ref="A1:H21"/>
  <sheetViews>
    <sheetView showGridLines="0" showRowColHeaders="0" zoomScaleNormal="100" workbookViewId="0">
      <selection activeCell="H13" sqref="H13"/>
    </sheetView>
  </sheetViews>
  <sheetFormatPr baseColWidth="10" defaultColWidth="0" defaultRowHeight="15" zeroHeight="1" x14ac:dyDescent="0.25"/>
  <cols>
    <col min="1" max="1" width="11.42578125" customWidth="1"/>
    <col min="2" max="2" width="5" style="29" customWidth="1"/>
    <col min="3" max="3" width="2.42578125" customWidth="1"/>
    <col min="4" max="6" width="11.42578125" customWidth="1"/>
    <col min="7" max="7" width="21" customWidth="1"/>
    <col min="8" max="8" width="11.42578125" customWidth="1"/>
    <col min="9" max="16384" width="11.42578125" hidden="1"/>
  </cols>
  <sheetData>
    <row r="1" spans="2:7" ht="9" customHeight="1" x14ac:dyDescent="0.25">
      <c r="B1"/>
    </row>
    <row r="2" spans="2:7" x14ac:dyDescent="0.25">
      <c r="B2"/>
    </row>
    <row r="3" spans="2:7" x14ac:dyDescent="0.25">
      <c r="B3"/>
    </row>
    <row r="4" spans="2:7" x14ac:dyDescent="0.25">
      <c r="B4"/>
    </row>
    <row r="5" spans="2:7" x14ac:dyDescent="0.25">
      <c r="B5"/>
    </row>
    <row r="6" spans="2:7" x14ac:dyDescent="0.25">
      <c r="B6"/>
    </row>
    <row r="7" spans="2:7" s="12" customFormat="1" ht="25.5" customHeight="1" x14ac:dyDescent="0.45">
      <c r="B7" s="30"/>
      <c r="D7" s="190" t="s">
        <v>68</v>
      </c>
      <c r="E7" s="190"/>
      <c r="F7" s="190"/>
      <c r="G7" s="190"/>
    </row>
    <row r="8" spans="2:7" ht="12.75" customHeight="1" x14ac:dyDescent="0.4">
      <c r="D8" s="11"/>
      <c r="E8" s="11"/>
      <c r="F8" s="11"/>
      <c r="G8" s="11"/>
    </row>
    <row r="9" spans="2:7" s="12" customFormat="1" ht="25.5" customHeight="1" x14ac:dyDescent="0.45">
      <c r="B9" s="30"/>
      <c r="D9" s="191" t="s">
        <v>69</v>
      </c>
      <c r="E9" s="191"/>
      <c r="F9" s="191"/>
      <c r="G9" s="191"/>
    </row>
    <row r="10" spans="2:7" ht="12.75" customHeight="1" x14ac:dyDescent="0.4">
      <c r="D10" s="11"/>
      <c r="E10" s="11"/>
      <c r="F10" s="11"/>
      <c r="G10" s="11"/>
    </row>
    <row r="11" spans="2:7" s="12" customFormat="1" ht="25.5" customHeight="1" x14ac:dyDescent="0.45">
      <c r="B11" s="30"/>
      <c r="D11" s="191" t="s">
        <v>61</v>
      </c>
      <c r="E11" s="191"/>
      <c r="F11" s="191"/>
      <c r="G11" s="191"/>
    </row>
    <row r="12" spans="2:7" ht="12.75" customHeight="1" x14ac:dyDescent="0.4">
      <c r="D12" s="11"/>
      <c r="E12" s="11"/>
      <c r="F12" s="11"/>
      <c r="G12" s="11"/>
    </row>
    <row r="13" spans="2:7" s="12" customFormat="1" ht="25.5" customHeight="1" x14ac:dyDescent="0.45">
      <c r="B13" s="30"/>
      <c r="D13" s="191" t="s">
        <v>62</v>
      </c>
      <c r="E13" s="191"/>
      <c r="F13" s="191"/>
      <c r="G13" s="191"/>
    </row>
    <row r="14" spans="2:7" ht="12.75" customHeight="1" x14ac:dyDescent="0.4">
      <c r="D14" s="11"/>
      <c r="E14" s="11"/>
      <c r="F14" s="11"/>
      <c r="G14" s="11"/>
    </row>
    <row r="15" spans="2:7" s="12" customFormat="1" ht="25.5" customHeight="1" x14ac:dyDescent="0.45">
      <c r="B15" s="30"/>
      <c r="D15" s="191" t="s">
        <v>198</v>
      </c>
      <c r="E15" s="191"/>
      <c r="F15" s="191"/>
      <c r="G15" s="191"/>
    </row>
    <row r="16" spans="2:7" ht="12.75" customHeight="1" x14ac:dyDescent="0.4">
      <c r="D16" s="10"/>
      <c r="E16" s="10"/>
      <c r="F16" s="10"/>
      <c r="G16" s="10"/>
    </row>
    <row r="17" spans="2:7" s="12" customFormat="1" ht="25.5" customHeight="1" x14ac:dyDescent="0.45">
      <c r="B17" s="30"/>
      <c r="D17" s="190" t="s">
        <v>70</v>
      </c>
      <c r="E17" s="190"/>
      <c r="F17" s="190"/>
      <c r="G17" s="190"/>
    </row>
    <row r="18" spans="2:7" ht="12.75" customHeight="1" x14ac:dyDescent="0.4">
      <c r="D18" s="10"/>
      <c r="E18" s="10"/>
      <c r="F18" s="10"/>
      <c r="G18" s="10"/>
    </row>
    <row r="19" spans="2:7" s="12" customFormat="1" ht="34.5" hidden="1" customHeight="1" x14ac:dyDescent="0.45">
      <c r="B19" s="30"/>
      <c r="D19" s="190"/>
      <c r="E19" s="190"/>
      <c r="F19" s="190"/>
      <c r="G19" s="190"/>
    </row>
    <row r="20" spans="2:7" ht="12.75" hidden="1" customHeight="1" x14ac:dyDescent="0.4">
      <c r="D20" s="10"/>
      <c r="E20" s="10"/>
      <c r="F20" s="10"/>
      <c r="G20" s="10"/>
    </row>
    <row r="21" spans="2:7" s="12" customFormat="1" ht="25.5" hidden="1" customHeight="1" x14ac:dyDescent="0.45">
      <c r="B21" s="30"/>
      <c r="D21" s="190"/>
      <c r="E21" s="190"/>
      <c r="F21" s="190"/>
      <c r="G21" s="190"/>
    </row>
  </sheetData>
  <sheetProtection algorithmName="SHA-512" hashValue="ekhhetz76KTG7V2v3ABlVuw5iDJszIWjbmxpKLKVEISGcwZvTd0ByTS3T/lvrieuOXrzFejjRoH3Ago9XQ0sTQ==" saltValue="5cg+1iwmV20i7eY8x13fCA==" spinCount="100000" sheet="1" objects="1" scenarios="1" selectLockedCells="1" selectUnlockedCells="1"/>
  <mergeCells count="8">
    <mergeCell ref="D7:G7"/>
    <mergeCell ref="D19:G19"/>
    <mergeCell ref="D17:G17"/>
    <mergeCell ref="D21:G21"/>
    <mergeCell ref="D9:G9"/>
    <mergeCell ref="D11:G11"/>
    <mergeCell ref="D13:G13"/>
    <mergeCell ref="D15:G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E564-B0B6-44D7-9729-E425CC26E07C}">
  <sheetPr codeName="Hoja4">
    <tabColor rgb="FF5B9E3F"/>
  </sheetPr>
  <dimension ref="A1:G47"/>
  <sheetViews>
    <sheetView showGridLines="0" showRowColHeaders="0" workbookViewId="0">
      <pane ySplit="1" topLeftCell="A37" activePane="bottomLeft" state="frozen"/>
      <selection activeCell="H3" sqref="H3"/>
      <selection pane="bottomLeft" activeCell="B3" sqref="B3:G4"/>
    </sheetView>
  </sheetViews>
  <sheetFormatPr baseColWidth="10" defaultRowHeight="15" x14ac:dyDescent="0.25"/>
  <cols>
    <col min="1" max="1" width="2.5703125" style="9" customWidth="1"/>
    <col min="2" max="2" width="33.7109375" customWidth="1"/>
    <col min="3" max="3" width="17.42578125" customWidth="1"/>
    <col min="4" max="4" width="26.42578125" customWidth="1"/>
    <col min="5" max="5" width="16.140625" customWidth="1"/>
    <col min="6" max="6" width="65" customWidth="1"/>
    <col min="7" max="7" width="14" hidden="1" customWidth="1"/>
  </cols>
  <sheetData>
    <row r="1" spans="2:7" ht="69.75" customHeight="1" x14ac:dyDescent="0.25"/>
    <row r="2" spans="2:7" ht="15.75" thickBot="1" x14ac:dyDescent="0.3"/>
    <row r="3" spans="2:7" x14ac:dyDescent="0.25">
      <c r="B3" s="192" t="s">
        <v>212</v>
      </c>
      <c r="C3" s="193"/>
      <c r="D3" s="193"/>
      <c r="E3" s="193"/>
      <c r="F3" s="193"/>
      <c r="G3" s="194"/>
    </row>
    <row r="4" spans="2:7" x14ac:dyDescent="0.25">
      <c r="B4" s="195"/>
      <c r="C4" s="196"/>
      <c r="D4" s="196"/>
      <c r="E4" s="196"/>
      <c r="F4" s="196"/>
      <c r="G4" s="197"/>
    </row>
    <row r="5" spans="2:7" ht="15.75" thickBot="1" x14ac:dyDescent="0.3"/>
    <row r="6" spans="2:7" ht="15.75" thickBot="1" x14ac:dyDescent="0.3">
      <c r="B6" s="198" t="s">
        <v>29</v>
      </c>
      <c r="C6" s="199"/>
      <c r="D6" s="199"/>
      <c r="E6" s="199"/>
      <c r="F6" s="199"/>
      <c r="G6" s="200"/>
    </row>
    <row r="7" spans="2:7" ht="15.75" customHeight="1" x14ac:dyDescent="0.25">
      <c r="B7" s="36" t="s">
        <v>66</v>
      </c>
      <c r="C7" s="37" t="s">
        <v>67</v>
      </c>
      <c r="D7" s="37" t="s">
        <v>74</v>
      </c>
      <c r="E7" s="37" t="s">
        <v>75</v>
      </c>
      <c r="F7" s="37" t="s">
        <v>65</v>
      </c>
      <c r="G7" s="38" t="s">
        <v>191</v>
      </c>
    </row>
    <row r="8" spans="2:7" ht="27" customHeight="1" x14ac:dyDescent="0.25">
      <c r="B8" s="39" t="s">
        <v>71</v>
      </c>
      <c r="C8" s="34" t="s">
        <v>220</v>
      </c>
      <c r="D8" s="34"/>
      <c r="E8" s="69">
        <v>1</v>
      </c>
      <c r="F8" s="35"/>
      <c r="G8" s="40"/>
    </row>
    <row r="9" spans="2:7" ht="27" customHeight="1" x14ac:dyDescent="0.25">
      <c r="B9" s="39" t="s">
        <v>72</v>
      </c>
      <c r="C9" s="34"/>
      <c r="D9" s="34"/>
      <c r="E9" s="69">
        <v>1</v>
      </c>
      <c r="F9" s="35"/>
      <c r="G9" s="40"/>
    </row>
    <row r="10" spans="2:7" ht="27" customHeight="1" x14ac:dyDescent="0.25">
      <c r="B10" s="39" t="s">
        <v>73</v>
      </c>
      <c r="C10" s="34" t="s">
        <v>221</v>
      </c>
      <c r="D10" s="34"/>
      <c r="E10" s="69">
        <v>1</v>
      </c>
      <c r="F10" s="35"/>
      <c r="G10" s="40"/>
    </row>
    <row r="11" spans="2:7" ht="27" customHeight="1" x14ac:dyDescent="0.25">
      <c r="B11" s="39" t="s">
        <v>77</v>
      </c>
      <c r="C11" s="34" t="s">
        <v>220</v>
      </c>
      <c r="D11" s="34" t="s">
        <v>76</v>
      </c>
      <c r="E11" s="34">
        <f>2500*'Versión impresión'!$H$8</f>
        <v>95010000</v>
      </c>
      <c r="F11" s="35"/>
      <c r="G11" s="40"/>
    </row>
    <row r="12" spans="2:7" ht="27" customHeight="1" x14ac:dyDescent="0.25">
      <c r="B12" s="39" t="s">
        <v>78</v>
      </c>
      <c r="C12" s="34" t="s">
        <v>222</v>
      </c>
      <c r="D12" s="34"/>
      <c r="E12" s="69">
        <v>1</v>
      </c>
      <c r="F12" s="35"/>
      <c r="G12" s="40"/>
    </row>
    <row r="13" spans="2:7" ht="27" customHeight="1" x14ac:dyDescent="0.25">
      <c r="B13" s="39" t="s">
        <v>79</v>
      </c>
      <c r="C13" s="34" t="s">
        <v>223</v>
      </c>
      <c r="D13" s="73"/>
      <c r="E13" s="69">
        <v>1</v>
      </c>
      <c r="F13" s="35"/>
      <c r="G13" s="40"/>
    </row>
    <row r="14" spans="2:7" ht="48" customHeight="1" thickBot="1" x14ac:dyDescent="0.3">
      <c r="B14" s="41" t="s">
        <v>80</v>
      </c>
      <c r="C14" s="42" t="s">
        <v>224</v>
      </c>
      <c r="D14" s="72" t="s">
        <v>236</v>
      </c>
      <c r="E14" s="34">
        <f>41*'Versión impresión'!$H$8</f>
        <v>1558164</v>
      </c>
      <c r="F14" s="63" t="s">
        <v>237</v>
      </c>
      <c r="G14" s="43"/>
    </row>
    <row r="15" spans="2:7" ht="27" hidden="1" customHeight="1" x14ac:dyDescent="0.25">
      <c r="B15" s="16" t="s">
        <v>81</v>
      </c>
      <c r="C15" s="17"/>
      <c r="D15" s="17"/>
      <c r="E15" s="17">
        <v>2</v>
      </c>
      <c r="F15" s="17"/>
      <c r="G15" s="21"/>
    </row>
    <row r="17" spans="2:7" ht="15.75" thickBot="1" x14ac:dyDescent="0.3"/>
    <row r="18" spans="2:7" ht="15.75" thickBot="1" x14ac:dyDescent="0.3">
      <c r="B18" s="201" t="s">
        <v>26</v>
      </c>
      <c r="C18" s="202"/>
      <c r="D18" s="202"/>
      <c r="E18" s="202"/>
      <c r="F18" s="202"/>
      <c r="G18" s="202"/>
    </row>
    <row r="19" spans="2:7" ht="15.75" customHeight="1" thickBot="1" x14ac:dyDescent="0.3">
      <c r="B19" s="8" t="s">
        <v>66</v>
      </c>
      <c r="C19" s="8" t="s">
        <v>67</v>
      </c>
      <c r="D19" s="8" t="s">
        <v>74</v>
      </c>
      <c r="E19" s="8" t="s">
        <v>75</v>
      </c>
      <c r="F19" s="8" t="s">
        <v>65</v>
      </c>
      <c r="G19" s="8" t="s">
        <v>191</v>
      </c>
    </row>
    <row r="20" spans="2:7" ht="99" customHeight="1" x14ac:dyDescent="0.25">
      <c r="B20" s="44" t="s">
        <v>108</v>
      </c>
      <c r="C20" s="45" t="s">
        <v>179</v>
      </c>
      <c r="D20" s="45" t="s">
        <v>123</v>
      </c>
      <c r="E20" s="45">
        <f>100*'Versión impresión'!$H$8</f>
        <v>3800400</v>
      </c>
      <c r="F20" s="46" t="s">
        <v>111</v>
      </c>
      <c r="G20" s="47"/>
    </row>
    <row r="21" spans="2:7" ht="243.75" customHeight="1" x14ac:dyDescent="0.25">
      <c r="B21" s="39" t="s">
        <v>109</v>
      </c>
      <c r="C21" s="73" t="s">
        <v>204</v>
      </c>
      <c r="D21" s="34" t="s">
        <v>122</v>
      </c>
      <c r="E21" s="34">
        <f>32*'Versión impresión'!$H$8</f>
        <v>1216128</v>
      </c>
      <c r="F21" s="68" t="s">
        <v>203</v>
      </c>
      <c r="G21" s="48"/>
    </row>
    <row r="22" spans="2:7" ht="86.25" customHeight="1" thickBot="1" x14ac:dyDescent="0.3">
      <c r="B22" s="41" t="s">
        <v>110</v>
      </c>
      <c r="C22" s="72" t="s">
        <v>245</v>
      </c>
      <c r="D22" s="42" t="s">
        <v>124</v>
      </c>
      <c r="E22" s="42">
        <f>16*'Versión impresión'!$H$8</f>
        <v>608064</v>
      </c>
      <c r="F22" s="49" t="s">
        <v>112</v>
      </c>
      <c r="G22" s="50"/>
    </row>
    <row r="23" spans="2:7" ht="26.25" hidden="1" customHeight="1" x14ac:dyDescent="0.25">
      <c r="B23" s="15"/>
      <c r="C23" s="15"/>
      <c r="D23" s="15"/>
      <c r="E23" s="15">
        <v>1</v>
      </c>
      <c r="F23" s="18"/>
      <c r="G23" s="22"/>
    </row>
    <row r="24" spans="2:7" ht="26.25" hidden="1" customHeight="1" x14ac:dyDescent="0.25">
      <c r="B24" s="15"/>
      <c r="C24" s="15"/>
      <c r="D24" s="15"/>
      <c r="E24" s="15">
        <v>1</v>
      </c>
      <c r="F24" s="19"/>
      <c r="G24" s="23"/>
    </row>
    <row r="25" spans="2:7" ht="15.75" thickBot="1" x14ac:dyDescent="0.3"/>
    <row r="26" spans="2:7" ht="15.75" thickBot="1" x14ac:dyDescent="0.3">
      <c r="B26" s="201" t="s">
        <v>27</v>
      </c>
      <c r="C26" s="202"/>
      <c r="D26" s="202"/>
      <c r="E26" s="202"/>
      <c r="F26" s="202"/>
      <c r="G26" s="202"/>
    </row>
    <row r="27" spans="2:7" ht="15.75" customHeight="1" thickBot="1" x14ac:dyDescent="0.3">
      <c r="B27" s="8" t="s">
        <v>66</v>
      </c>
      <c r="C27" s="8" t="s">
        <v>67</v>
      </c>
      <c r="D27" s="8" t="s">
        <v>74</v>
      </c>
      <c r="E27" s="8" t="s">
        <v>75</v>
      </c>
      <c r="F27" s="8" t="s">
        <v>65</v>
      </c>
      <c r="G27" s="8" t="s">
        <v>191</v>
      </c>
    </row>
    <row r="28" spans="2:7" ht="50.25" customHeight="1" x14ac:dyDescent="0.25">
      <c r="B28" s="44" t="s">
        <v>125</v>
      </c>
      <c r="C28" s="45" t="s">
        <v>225</v>
      </c>
      <c r="D28" s="65" t="s">
        <v>213</v>
      </c>
      <c r="E28" s="45">
        <f>3800*'Versión impresión'!$H$8</f>
        <v>144415200</v>
      </c>
      <c r="F28" s="51" t="s">
        <v>200</v>
      </c>
      <c r="G28" s="52"/>
    </row>
    <row r="29" spans="2:7" ht="33.75" x14ac:dyDescent="0.25">
      <c r="B29" s="39" t="s">
        <v>126</v>
      </c>
      <c r="C29" s="34" t="s">
        <v>226</v>
      </c>
      <c r="D29" s="64" t="s">
        <v>213</v>
      </c>
      <c r="E29" s="34">
        <f>3800*'Versión impresión'!$H$8</f>
        <v>144415200</v>
      </c>
      <c r="F29" s="35" t="s">
        <v>127</v>
      </c>
      <c r="G29" s="40"/>
    </row>
    <row r="30" spans="2:7" x14ac:dyDescent="0.25">
      <c r="B30" s="39" t="s">
        <v>230</v>
      </c>
      <c r="C30" s="34" t="s">
        <v>227</v>
      </c>
      <c r="D30" s="34"/>
      <c r="E30" s="69">
        <v>1</v>
      </c>
      <c r="F30" s="39" t="s">
        <v>128</v>
      </c>
      <c r="G30" s="40"/>
    </row>
    <row r="31" spans="2:7" ht="25.5" x14ac:dyDescent="0.25">
      <c r="B31" s="39" t="s">
        <v>231</v>
      </c>
      <c r="C31" s="34" t="s">
        <v>227</v>
      </c>
      <c r="D31" s="34"/>
      <c r="E31" s="69">
        <v>1</v>
      </c>
      <c r="F31" s="39" t="s">
        <v>129</v>
      </c>
      <c r="G31" s="40"/>
    </row>
    <row r="32" spans="2:7" x14ac:dyDescent="0.25">
      <c r="B32" s="39" t="s">
        <v>232</v>
      </c>
      <c r="C32" s="34" t="s">
        <v>227</v>
      </c>
      <c r="D32" s="34"/>
      <c r="E32" s="69">
        <v>1</v>
      </c>
      <c r="F32" s="39" t="s">
        <v>214</v>
      </c>
      <c r="G32" s="40"/>
    </row>
    <row r="33" spans="2:7" ht="51" x14ac:dyDescent="0.25">
      <c r="B33" s="39" t="s">
        <v>233</v>
      </c>
      <c r="C33" s="34" t="s">
        <v>227</v>
      </c>
      <c r="D33" s="34"/>
      <c r="E33" s="69">
        <v>1</v>
      </c>
      <c r="F33" s="39" t="s">
        <v>215</v>
      </c>
      <c r="G33" s="40"/>
    </row>
    <row r="34" spans="2:7" ht="125.25" customHeight="1" x14ac:dyDescent="0.25">
      <c r="B34" s="66" t="s">
        <v>234</v>
      </c>
      <c r="C34" s="34" t="s">
        <v>227</v>
      </c>
      <c r="D34" s="34"/>
      <c r="E34" s="69">
        <v>1</v>
      </c>
      <c r="F34" s="66" t="s">
        <v>216</v>
      </c>
      <c r="G34" s="40"/>
    </row>
    <row r="35" spans="2:7" ht="89.25" x14ac:dyDescent="0.25">
      <c r="B35" s="39" t="s">
        <v>217</v>
      </c>
      <c r="C35" s="34" t="s">
        <v>227</v>
      </c>
      <c r="D35" s="34"/>
      <c r="E35" s="69">
        <v>1</v>
      </c>
      <c r="F35" s="39" t="s">
        <v>217</v>
      </c>
      <c r="G35" s="40"/>
    </row>
    <row r="36" spans="2:7" ht="63.75" x14ac:dyDescent="0.25">
      <c r="B36" s="39" t="s">
        <v>235</v>
      </c>
      <c r="C36" s="67" t="s">
        <v>219</v>
      </c>
      <c r="D36" s="34"/>
      <c r="E36" s="69">
        <v>1</v>
      </c>
      <c r="F36" s="39" t="s">
        <v>218</v>
      </c>
      <c r="G36" s="40"/>
    </row>
    <row r="37" spans="2:7" ht="45.75" thickBot="1" x14ac:dyDescent="0.3">
      <c r="B37" s="41" t="s">
        <v>146</v>
      </c>
      <c r="C37" s="42" t="s">
        <v>228</v>
      </c>
      <c r="D37" s="42" t="s">
        <v>147</v>
      </c>
      <c r="E37" s="42">
        <f>240*'Versión impresión'!$H$8</f>
        <v>9120960</v>
      </c>
      <c r="F37" s="49" t="s">
        <v>149</v>
      </c>
      <c r="G37" s="53"/>
    </row>
    <row r="38" spans="2:7" ht="15.75" thickBot="1" x14ac:dyDescent="0.3"/>
    <row r="39" spans="2:7" ht="15.75" thickBot="1" x14ac:dyDescent="0.3">
      <c r="B39" s="201" t="s">
        <v>186</v>
      </c>
      <c r="C39" s="202"/>
      <c r="D39" s="202"/>
      <c r="E39" s="202"/>
      <c r="F39" s="202"/>
      <c r="G39" s="203"/>
    </row>
    <row r="40" spans="2:7" ht="15.75" thickBot="1" x14ac:dyDescent="0.3">
      <c r="B40" s="13" t="s">
        <v>184</v>
      </c>
      <c r="C40" s="14" t="s">
        <v>185</v>
      </c>
      <c r="D40" s="14" t="s">
        <v>157</v>
      </c>
      <c r="E40" s="206" t="s">
        <v>165</v>
      </c>
      <c r="F40" s="206"/>
      <c r="G40" s="207"/>
    </row>
    <row r="41" spans="2:7" x14ac:dyDescent="0.25">
      <c r="B41" s="56">
        <v>0</v>
      </c>
      <c r="C41" s="57">
        <v>95</v>
      </c>
      <c r="D41" s="58">
        <v>0</v>
      </c>
      <c r="E41" s="208">
        <v>0</v>
      </c>
      <c r="F41" s="208"/>
      <c r="G41" s="209"/>
    </row>
    <row r="42" spans="2:7" ht="15" customHeight="1" x14ac:dyDescent="0.25">
      <c r="B42" s="59">
        <f>+C41+1</f>
        <v>96</v>
      </c>
      <c r="C42" s="54">
        <v>150</v>
      </c>
      <c r="D42" s="55">
        <v>0.19</v>
      </c>
      <c r="E42" s="210" t="s">
        <v>159</v>
      </c>
      <c r="F42" s="210"/>
      <c r="G42" s="211"/>
    </row>
    <row r="43" spans="2:7" ht="15" customHeight="1" x14ac:dyDescent="0.25">
      <c r="B43" s="59">
        <f t="shared" ref="B43:B47" si="0">+C42+1</f>
        <v>151</v>
      </c>
      <c r="C43" s="54">
        <v>360</v>
      </c>
      <c r="D43" s="55">
        <v>0.28000000000000003</v>
      </c>
      <c r="E43" s="210" t="s">
        <v>160</v>
      </c>
      <c r="F43" s="210"/>
      <c r="G43" s="211"/>
    </row>
    <row r="44" spans="2:7" ht="15" customHeight="1" x14ac:dyDescent="0.25">
      <c r="B44" s="59">
        <f t="shared" si="0"/>
        <v>361</v>
      </c>
      <c r="C44" s="54">
        <v>640</v>
      </c>
      <c r="D44" s="55">
        <v>0.33</v>
      </c>
      <c r="E44" s="210" t="s">
        <v>161</v>
      </c>
      <c r="F44" s="210"/>
      <c r="G44" s="211"/>
    </row>
    <row r="45" spans="2:7" ht="15" customHeight="1" x14ac:dyDescent="0.25">
      <c r="B45" s="59">
        <f t="shared" si="0"/>
        <v>641</v>
      </c>
      <c r="C45" s="54">
        <v>945</v>
      </c>
      <c r="D45" s="55">
        <v>0.35</v>
      </c>
      <c r="E45" s="210" t="s">
        <v>162</v>
      </c>
      <c r="F45" s="210"/>
      <c r="G45" s="211"/>
    </row>
    <row r="46" spans="2:7" ht="15" customHeight="1" x14ac:dyDescent="0.25">
      <c r="B46" s="59">
        <f t="shared" si="0"/>
        <v>946</v>
      </c>
      <c r="C46" s="54">
        <v>2300</v>
      </c>
      <c r="D46" s="55">
        <v>0.37</v>
      </c>
      <c r="E46" s="210" t="s">
        <v>163</v>
      </c>
      <c r="F46" s="210"/>
      <c r="G46" s="211"/>
    </row>
    <row r="47" spans="2:7" ht="15.75" customHeight="1" thickBot="1" x14ac:dyDescent="0.3">
      <c r="B47" s="60">
        <f t="shared" si="0"/>
        <v>2301</v>
      </c>
      <c r="C47" s="61" t="s">
        <v>205</v>
      </c>
      <c r="D47" s="62">
        <v>0.39</v>
      </c>
      <c r="E47" s="204" t="s">
        <v>164</v>
      </c>
      <c r="F47" s="204"/>
      <c r="G47" s="205"/>
    </row>
  </sheetData>
  <sheetProtection algorithmName="SHA-512" hashValue="Y3dSETHdYe2y5rGYgQSGW1yXnYFr95r55FEIqvqc7CXKWpbmk2y364mrna4H1e5UVUxqi+i+3kg/lfapsway2g==" saltValue="ZMdxEwhLtU3snHKZv2YVEA==" spinCount="100000" sheet="1" objects="1" scenarios="1" selectLockedCells="1"/>
  <mergeCells count="13">
    <mergeCell ref="E47:G47"/>
    <mergeCell ref="E40:G40"/>
    <mergeCell ref="E41:G41"/>
    <mergeCell ref="E42:G42"/>
    <mergeCell ref="E43:G43"/>
    <mergeCell ref="E44:G44"/>
    <mergeCell ref="E45:G45"/>
    <mergeCell ref="E46:G46"/>
    <mergeCell ref="B3:G4"/>
    <mergeCell ref="B6:G6"/>
    <mergeCell ref="B39:G39"/>
    <mergeCell ref="B18:G18"/>
    <mergeCell ref="B26:G26"/>
  </mergeCells>
  <pageMargins left="0.7" right="0.7" top="0.75" bottom="0.75" header="0.3" footer="0.3"/>
  <pageSetup orientation="portrait"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1E0B2-EBF6-42C3-8EE3-B7385119F2B6}">
  <sheetPr codeName="Hoja5">
    <tabColor rgb="FF5B9E3F"/>
  </sheetPr>
  <dimension ref="A1:CR1977"/>
  <sheetViews>
    <sheetView showRowColHeaders="0" topLeftCell="A2" zoomScale="106" zoomScaleNormal="106" workbookViewId="0">
      <pane xSplit="4" ySplit="4" topLeftCell="AU6" activePane="bottomRight" state="frozen"/>
      <selection activeCell="H3" sqref="H3"/>
      <selection pane="topRight" activeCell="H3" sqref="H3"/>
      <selection pane="bottomLeft" activeCell="H3" sqref="H3"/>
      <selection pane="bottomRight" activeCell="D11" sqref="D11"/>
    </sheetView>
  </sheetViews>
  <sheetFormatPr baseColWidth="10" defaultColWidth="0" defaultRowHeight="15" zeroHeight="1" x14ac:dyDescent="0.25"/>
  <cols>
    <col min="1" max="1" width="4.140625" style="78" hidden="1" customWidth="1"/>
    <col min="2" max="2" width="11.42578125" style="153" customWidth="1"/>
    <col min="3" max="3" width="33" customWidth="1"/>
    <col min="4" max="4" width="14" customWidth="1"/>
    <col min="5" max="14" width="14.85546875" customWidth="1"/>
    <col min="15" max="15" width="17.85546875" customWidth="1"/>
    <col min="16" max="16" width="15" customWidth="1"/>
    <col min="17" max="17" width="15" style="147" hidden="1" customWidth="1"/>
    <col min="18" max="18" width="15" customWidth="1"/>
    <col min="19" max="19" width="15" style="147" hidden="1" customWidth="1"/>
    <col min="20" max="20" width="15" customWidth="1"/>
    <col min="21" max="21" width="15" hidden="1" customWidth="1"/>
    <col min="22" max="22" width="15" customWidth="1"/>
    <col min="23" max="23" width="15" hidden="1" customWidth="1"/>
    <col min="24" max="24" width="15" customWidth="1"/>
    <col min="25" max="25" width="15" hidden="1" customWidth="1"/>
    <col min="26" max="26" width="15" customWidth="1"/>
    <col min="27" max="27" width="15" hidden="1" customWidth="1"/>
    <col min="28" max="28" width="15" customWidth="1"/>
    <col min="29" max="29" width="7.140625" hidden="1" customWidth="1"/>
    <col min="30" max="30" width="17.42578125" hidden="1" customWidth="1"/>
    <col min="31" max="31" width="4.85546875" hidden="1" customWidth="1" collapsed="1"/>
    <col min="32" max="32" width="21.140625" style="82" customWidth="1"/>
    <col min="33" max="33" width="21.42578125" style="82" customWidth="1"/>
    <col min="34" max="34" width="17" customWidth="1"/>
    <col min="35" max="35" width="16" style="147" hidden="1" customWidth="1"/>
    <col min="36" max="36" width="12.7109375" customWidth="1"/>
    <col min="37" max="37" width="16.140625" style="146" customWidth="1"/>
    <col min="38" max="38" width="15.140625" customWidth="1"/>
    <col min="39" max="39" width="20.28515625" style="147" hidden="1" customWidth="1"/>
    <col min="40" max="41" width="17" style="156" customWidth="1"/>
    <col min="42" max="42" width="16" customWidth="1"/>
    <col min="43" max="43" width="15" style="147" hidden="1" customWidth="1"/>
    <col min="44" max="44" width="15" customWidth="1"/>
    <col min="45" max="46" width="15" style="147" hidden="1" customWidth="1"/>
    <col min="47" max="47" width="15" style="147" customWidth="1"/>
    <col min="48" max="48" width="15" style="147" hidden="1" customWidth="1"/>
    <col min="49" max="49" width="15" style="147" customWidth="1"/>
    <col min="50" max="50" width="15" style="147" hidden="1" customWidth="1"/>
    <col min="51" max="51" width="15" style="147" customWidth="1"/>
    <col min="52" max="52" width="15" style="147" hidden="1" customWidth="1"/>
    <col min="53" max="53" width="15" style="147" customWidth="1"/>
    <col min="54" max="54" width="15" style="147" hidden="1" customWidth="1"/>
    <col min="55" max="55" width="15" style="147" customWidth="1"/>
    <col min="56" max="56" width="15" style="147" hidden="1" customWidth="1"/>
    <col min="57" max="57" width="15" style="147" customWidth="1"/>
    <col min="58" max="58" width="15" style="147" hidden="1" customWidth="1"/>
    <col min="59" max="59" width="15" style="147" customWidth="1"/>
    <col min="60" max="62" width="15" style="147" hidden="1" customWidth="1"/>
    <col min="63" max="63" width="15" style="147" customWidth="1"/>
    <col min="64" max="64" width="5" style="147" hidden="1" customWidth="1"/>
    <col min="65" max="66" width="17" style="82" customWidth="1"/>
    <col min="67" max="67" width="17" style="147" hidden="1" customWidth="1"/>
    <col min="68" max="68" width="19" style="82" hidden="1" customWidth="1"/>
    <col min="69" max="70" width="17" style="82" hidden="1" customWidth="1"/>
    <col min="71" max="71" width="21.42578125" style="82" customWidth="1"/>
    <col min="72" max="72" width="13.85546875" style="82" customWidth="1"/>
    <col min="73" max="73" width="13" style="82" hidden="1" customWidth="1"/>
    <col min="74" max="74" width="7.5703125" style="82" hidden="1" customWidth="1"/>
    <col min="75" max="75" width="11" style="82" hidden="1" customWidth="1"/>
    <col min="76" max="76" width="11.85546875" style="82" customWidth="1"/>
    <col min="77" max="77" width="18.28515625" style="82" customWidth="1"/>
    <col min="78" max="78" width="68.7109375" style="82" customWidth="1"/>
    <col min="79" max="80" width="11.42578125" customWidth="1"/>
    <col min="81" max="84" width="11.42578125" hidden="1" customWidth="1"/>
    <col min="85" max="86" width="14" hidden="1" customWidth="1"/>
    <col min="87" max="95" width="11.42578125" hidden="1" customWidth="1"/>
    <col min="96" max="96" width="11.5703125" hidden="1" customWidth="1"/>
    <col min="97" max="16384" width="11.42578125" hidden="1"/>
  </cols>
  <sheetData>
    <row r="1" spans="1:94" s="9" customFormat="1" ht="15.75" hidden="1" customHeight="1" thickBot="1" x14ac:dyDescent="0.3">
      <c r="A1" s="78">
        <v>1</v>
      </c>
      <c r="B1" s="79">
        <f>+A1+1</f>
        <v>2</v>
      </c>
      <c r="C1" s="79">
        <f t="shared" ref="C1:BO1" si="0">+B1+1</f>
        <v>3</v>
      </c>
      <c r="D1" s="79">
        <f t="shared" si="0"/>
        <v>4</v>
      </c>
      <c r="E1" s="79">
        <f t="shared" si="0"/>
        <v>5</v>
      </c>
      <c r="F1" s="79">
        <f t="shared" si="0"/>
        <v>6</v>
      </c>
      <c r="G1" s="79">
        <f t="shared" si="0"/>
        <v>7</v>
      </c>
      <c r="H1" s="79">
        <f t="shared" si="0"/>
        <v>8</v>
      </c>
      <c r="I1" s="79">
        <f t="shared" si="0"/>
        <v>9</v>
      </c>
      <c r="J1" s="79">
        <f t="shared" si="0"/>
        <v>10</v>
      </c>
      <c r="K1" s="79">
        <f t="shared" si="0"/>
        <v>11</v>
      </c>
      <c r="L1" s="79">
        <f t="shared" si="0"/>
        <v>12</v>
      </c>
      <c r="M1" s="79">
        <f t="shared" si="0"/>
        <v>13</v>
      </c>
      <c r="N1" s="79">
        <f t="shared" si="0"/>
        <v>14</v>
      </c>
      <c r="O1" s="79">
        <f t="shared" si="0"/>
        <v>15</v>
      </c>
      <c r="P1" s="79">
        <f t="shared" si="0"/>
        <v>16</v>
      </c>
      <c r="Q1" s="79">
        <f t="shared" si="0"/>
        <v>17</v>
      </c>
      <c r="R1" s="79">
        <f t="shared" si="0"/>
        <v>18</v>
      </c>
      <c r="S1" s="79">
        <f t="shared" si="0"/>
        <v>19</v>
      </c>
      <c r="T1" s="79">
        <f t="shared" si="0"/>
        <v>20</v>
      </c>
      <c r="U1" s="79">
        <f t="shared" si="0"/>
        <v>21</v>
      </c>
      <c r="V1" s="79">
        <f t="shared" si="0"/>
        <v>22</v>
      </c>
      <c r="W1" s="79">
        <f t="shared" si="0"/>
        <v>23</v>
      </c>
      <c r="X1" s="79">
        <f t="shared" si="0"/>
        <v>24</v>
      </c>
      <c r="Y1" s="79">
        <f t="shared" si="0"/>
        <v>25</v>
      </c>
      <c r="Z1" s="79">
        <f t="shared" si="0"/>
        <v>26</v>
      </c>
      <c r="AA1" s="79">
        <f t="shared" si="0"/>
        <v>27</v>
      </c>
      <c r="AB1" s="79">
        <f t="shared" si="0"/>
        <v>28</v>
      </c>
      <c r="AC1" s="79">
        <f t="shared" si="0"/>
        <v>29</v>
      </c>
      <c r="AD1" s="79">
        <f t="shared" si="0"/>
        <v>30</v>
      </c>
      <c r="AE1" s="79">
        <f t="shared" si="0"/>
        <v>31</v>
      </c>
      <c r="AF1" s="79">
        <f t="shared" si="0"/>
        <v>32</v>
      </c>
      <c r="AG1" s="79">
        <f t="shared" si="0"/>
        <v>33</v>
      </c>
      <c r="AH1" s="79">
        <f t="shared" si="0"/>
        <v>34</v>
      </c>
      <c r="AI1" s="79">
        <f t="shared" si="0"/>
        <v>35</v>
      </c>
      <c r="AJ1" s="79">
        <f t="shared" si="0"/>
        <v>36</v>
      </c>
      <c r="AK1" s="79">
        <f t="shared" si="0"/>
        <v>37</v>
      </c>
      <c r="AL1" s="79">
        <f t="shared" si="0"/>
        <v>38</v>
      </c>
      <c r="AM1" s="79">
        <f t="shared" si="0"/>
        <v>39</v>
      </c>
      <c r="AN1" s="79">
        <f t="shared" si="0"/>
        <v>40</v>
      </c>
      <c r="AO1" s="79">
        <f t="shared" si="0"/>
        <v>41</v>
      </c>
      <c r="AP1" s="79">
        <f t="shared" si="0"/>
        <v>42</v>
      </c>
      <c r="AQ1" s="79">
        <f t="shared" si="0"/>
        <v>43</v>
      </c>
      <c r="AR1" s="79">
        <f t="shared" si="0"/>
        <v>44</v>
      </c>
      <c r="AS1" s="79">
        <f t="shared" si="0"/>
        <v>45</v>
      </c>
      <c r="AT1" s="79">
        <f t="shared" si="0"/>
        <v>46</v>
      </c>
      <c r="AU1" s="79">
        <f t="shared" si="0"/>
        <v>47</v>
      </c>
      <c r="AV1" s="79">
        <f t="shared" si="0"/>
        <v>48</v>
      </c>
      <c r="AW1" s="79">
        <f t="shared" si="0"/>
        <v>49</v>
      </c>
      <c r="AX1" s="79">
        <f t="shared" si="0"/>
        <v>50</v>
      </c>
      <c r="AY1" s="79">
        <f t="shared" si="0"/>
        <v>51</v>
      </c>
      <c r="AZ1" s="79">
        <f t="shared" si="0"/>
        <v>52</v>
      </c>
      <c r="BA1" s="79">
        <f t="shared" si="0"/>
        <v>53</v>
      </c>
      <c r="BB1" s="79">
        <f t="shared" si="0"/>
        <v>54</v>
      </c>
      <c r="BC1" s="79">
        <f t="shared" si="0"/>
        <v>55</v>
      </c>
      <c r="BD1" s="79">
        <f t="shared" si="0"/>
        <v>56</v>
      </c>
      <c r="BE1" s="79">
        <f t="shared" si="0"/>
        <v>57</v>
      </c>
      <c r="BF1" s="79">
        <f t="shared" si="0"/>
        <v>58</v>
      </c>
      <c r="BG1" s="79">
        <f t="shared" si="0"/>
        <v>59</v>
      </c>
      <c r="BH1" s="79">
        <f t="shared" si="0"/>
        <v>60</v>
      </c>
      <c r="BI1" s="79">
        <f t="shared" si="0"/>
        <v>61</v>
      </c>
      <c r="BJ1" s="79">
        <f t="shared" si="0"/>
        <v>62</v>
      </c>
      <c r="BK1" s="79">
        <f t="shared" si="0"/>
        <v>63</v>
      </c>
      <c r="BL1" s="79">
        <f t="shared" si="0"/>
        <v>64</v>
      </c>
      <c r="BM1" s="79">
        <f t="shared" si="0"/>
        <v>65</v>
      </c>
      <c r="BN1" s="79">
        <f t="shared" si="0"/>
        <v>66</v>
      </c>
      <c r="BO1" s="79">
        <f t="shared" si="0"/>
        <v>67</v>
      </c>
      <c r="BP1" s="79">
        <f>+BO1+1</f>
        <v>68</v>
      </c>
      <c r="BQ1" s="79">
        <f t="shared" ref="BQ1:BZ1" si="1">+BP1+1</f>
        <v>69</v>
      </c>
      <c r="BR1" s="80">
        <f t="shared" si="1"/>
        <v>70</v>
      </c>
      <c r="BS1" s="79">
        <f t="shared" si="1"/>
        <v>71</v>
      </c>
      <c r="BT1" s="79">
        <f t="shared" si="1"/>
        <v>72</v>
      </c>
      <c r="BU1" s="79">
        <f t="shared" si="1"/>
        <v>73</v>
      </c>
      <c r="BV1" s="79">
        <f t="shared" si="1"/>
        <v>74</v>
      </c>
      <c r="BW1" s="79">
        <f t="shared" si="1"/>
        <v>75</v>
      </c>
      <c r="BX1" s="79">
        <f t="shared" si="1"/>
        <v>76</v>
      </c>
      <c r="BY1" s="79">
        <f t="shared" si="1"/>
        <v>77</v>
      </c>
      <c r="BZ1" s="79">
        <f t="shared" si="1"/>
        <v>78</v>
      </c>
      <c r="CG1" s="81" t="s">
        <v>166</v>
      </c>
      <c r="CH1" s="81" t="s">
        <v>167</v>
      </c>
      <c r="CI1" s="81" t="s">
        <v>158</v>
      </c>
      <c r="CJ1" s="81"/>
      <c r="CK1" s="81"/>
      <c r="CL1" s="81"/>
      <c r="CM1" s="81" t="s">
        <v>165</v>
      </c>
      <c r="CN1" s="81"/>
      <c r="CO1" s="81"/>
      <c r="CP1" s="81"/>
    </row>
    <row r="2" spans="1:94" ht="3.75" customHeight="1" x14ac:dyDescent="0.25">
      <c r="B2"/>
      <c r="Q2"/>
      <c r="S2"/>
      <c r="AF2"/>
      <c r="AG2"/>
      <c r="AI2"/>
      <c r="AK2"/>
      <c r="AM2"/>
      <c r="AN2"/>
      <c r="AO2"/>
      <c r="AQ2"/>
      <c r="AS2"/>
      <c r="AT2"/>
      <c r="AU2"/>
      <c r="AV2"/>
      <c r="AW2"/>
      <c r="AX2"/>
      <c r="AY2"/>
      <c r="AZ2"/>
      <c r="BA2"/>
      <c r="BB2"/>
      <c r="BC2"/>
      <c r="BD2"/>
      <c r="BE2"/>
      <c r="BF2"/>
      <c r="BG2"/>
      <c r="BH2"/>
      <c r="BI2"/>
      <c r="BJ2"/>
      <c r="BK2"/>
      <c r="BL2"/>
      <c r="BM2"/>
      <c r="BN2"/>
      <c r="BO2"/>
      <c r="BP2"/>
      <c r="BQ2"/>
      <c r="BS2"/>
      <c r="BT2"/>
      <c r="BU2"/>
      <c r="BV2"/>
      <c r="BW2"/>
      <c r="BX2"/>
      <c r="BY2"/>
      <c r="BZ2"/>
      <c r="CG2" s="83">
        <v>0</v>
      </c>
      <c r="CH2" s="84">
        <v>95</v>
      </c>
      <c r="CI2" s="85">
        <v>0</v>
      </c>
      <c r="CJ2" s="86">
        <v>0</v>
      </c>
      <c r="CK2" s="87">
        <v>0</v>
      </c>
      <c r="CL2" s="86"/>
      <c r="CM2" s="224">
        <v>0</v>
      </c>
      <c r="CN2" s="224"/>
      <c r="CO2" s="224"/>
      <c r="CP2" s="225"/>
    </row>
    <row r="3" spans="1:94" ht="15.75" customHeight="1" x14ac:dyDescent="0.25">
      <c r="B3" s="170"/>
      <c r="C3" s="212" t="s">
        <v>197</v>
      </c>
      <c r="D3" s="212"/>
      <c r="E3" s="232" t="s">
        <v>63</v>
      </c>
      <c r="F3" s="232"/>
      <c r="G3" s="232"/>
      <c r="H3" s="232"/>
      <c r="I3" s="232"/>
      <c r="J3" s="232"/>
      <c r="K3" s="232"/>
      <c r="L3" s="232"/>
      <c r="M3" s="232"/>
      <c r="N3" s="232"/>
      <c r="O3" s="218" t="s">
        <v>59</v>
      </c>
      <c r="P3" s="233" t="s">
        <v>29</v>
      </c>
      <c r="Q3" s="233"/>
      <c r="R3" s="233"/>
      <c r="S3" s="233"/>
      <c r="T3" s="233"/>
      <c r="U3" s="233"/>
      <c r="V3" s="233"/>
      <c r="W3" s="233"/>
      <c r="X3" s="233"/>
      <c r="Y3" s="233"/>
      <c r="Z3" s="233"/>
      <c r="AA3" s="233"/>
      <c r="AB3" s="233"/>
      <c r="AC3" s="233"/>
      <c r="AD3" s="233"/>
      <c r="AE3" s="233"/>
      <c r="AF3" s="219" t="s">
        <v>113</v>
      </c>
      <c r="AG3" s="220" t="s">
        <v>192</v>
      </c>
      <c r="AH3" s="218" t="s">
        <v>26</v>
      </c>
      <c r="AI3" s="218"/>
      <c r="AJ3" s="218"/>
      <c r="AK3" s="218"/>
      <c r="AL3" s="218"/>
      <c r="AM3" s="218"/>
      <c r="AN3" s="221" t="s">
        <v>31</v>
      </c>
      <c r="AO3" s="220" t="s">
        <v>193</v>
      </c>
      <c r="AP3" s="222" t="s">
        <v>27</v>
      </c>
      <c r="AQ3" s="219"/>
      <c r="AR3" s="219"/>
      <c r="AS3" s="219"/>
      <c r="AT3" s="219"/>
      <c r="AU3" s="219"/>
      <c r="AV3" s="219"/>
      <c r="AW3" s="219"/>
      <c r="AX3" s="219"/>
      <c r="AY3" s="219"/>
      <c r="AZ3" s="219"/>
      <c r="BA3" s="219"/>
      <c r="BB3" s="219"/>
      <c r="BC3" s="219"/>
      <c r="BD3" s="219"/>
      <c r="BE3" s="219"/>
      <c r="BF3" s="219"/>
      <c r="BG3" s="219"/>
      <c r="BH3" s="219"/>
      <c r="BI3" s="219"/>
      <c r="BJ3" s="219"/>
      <c r="BK3" s="219"/>
      <c r="BL3" s="219"/>
      <c r="BM3" s="219" t="s">
        <v>60</v>
      </c>
      <c r="BN3" s="220" t="s">
        <v>194</v>
      </c>
      <c r="BO3" s="223" t="s">
        <v>195</v>
      </c>
      <c r="BP3" s="221"/>
      <c r="BQ3" s="221"/>
      <c r="BR3" s="221"/>
      <c r="BS3" s="221"/>
      <c r="BT3" s="221"/>
      <c r="BU3" s="221"/>
      <c r="BV3" s="221"/>
      <c r="BW3" s="221"/>
      <c r="BX3" s="221"/>
      <c r="BY3" s="221"/>
      <c r="BZ3" s="221"/>
      <c r="CG3" s="88">
        <f>+CH2+1</f>
        <v>96</v>
      </c>
      <c r="CH3" s="89">
        <v>150</v>
      </c>
      <c r="CI3" s="90">
        <v>0.19</v>
      </c>
      <c r="CJ3" s="87">
        <v>-95</v>
      </c>
      <c r="CK3" s="87">
        <v>0</v>
      </c>
      <c r="CL3" s="91"/>
      <c r="CM3" s="226" t="s">
        <v>206</v>
      </c>
      <c r="CN3" s="226"/>
      <c r="CO3" s="226"/>
      <c r="CP3" s="227"/>
    </row>
    <row r="4" spans="1:94" s="103" customFormat="1" ht="35.25" customHeight="1" x14ac:dyDescent="0.2">
      <c r="A4" s="92"/>
      <c r="B4" s="93" t="s">
        <v>19</v>
      </c>
      <c r="C4" s="94" t="s">
        <v>20</v>
      </c>
      <c r="D4" s="94" t="s">
        <v>5</v>
      </c>
      <c r="E4" s="95" t="s">
        <v>21</v>
      </c>
      <c r="F4" s="96" t="s">
        <v>201</v>
      </c>
      <c r="G4" s="96" t="s">
        <v>202</v>
      </c>
      <c r="H4" s="96" t="s">
        <v>23</v>
      </c>
      <c r="I4" s="20" t="s">
        <v>243</v>
      </c>
      <c r="J4" s="20" t="s">
        <v>246</v>
      </c>
      <c r="K4" s="20" t="s">
        <v>187</v>
      </c>
      <c r="L4" s="20" t="s">
        <v>188</v>
      </c>
      <c r="M4" s="20" t="s">
        <v>189</v>
      </c>
      <c r="N4" s="20" t="s">
        <v>190</v>
      </c>
      <c r="O4" s="218"/>
      <c r="P4" s="74" t="s">
        <v>71</v>
      </c>
      <c r="Q4" s="75" t="str">
        <f>+CONCATENATE("Cálculo limitado ",P4)</f>
        <v>Cálculo limitado Aportes obligatorios a Pension</v>
      </c>
      <c r="R4" s="74" t="s">
        <v>72</v>
      </c>
      <c r="S4" s="75" t="str">
        <f>+CONCATENATE("Cálculo limitado ",R4)</f>
        <v>Cálculo limitado Aportes obligatorios a Fondo solidaridad Pensional</v>
      </c>
      <c r="T4" s="74" t="s">
        <v>73</v>
      </c>
      <c r="U4" s="75" t="str">
        <f>+CONCATENATE("Cálculo limitado ",T4)</f>
        <v xml:space="preserve">Cálculo limitado Aportes obligatorios a salud. </v>
      </c>
      <c r="V4" s="74" t="s">
        <v>77</v>
      </c>
      <c r="W4" s="75" t="str">
        <f>+CONCATENATE("Cálculo limitado ",V4)</f>
        <v xml:space="preserve">Cálculo limitado Aportes voluntarios a fondo de Pensiones obligatorias. </v>
      </c>
      <c r="X4" s="74" t="s">
        <v>80</v>
      </c>
      <c r="Y4" s="75" t="str">
        <f>+CONCATENATE("Cálculo limitado ",X4)</f>
        <v xml:space="preserve">Cálculo limitado Pagos por alimentacion a terceros </v>
      </c>
      <c r="Z4" s="20" t="s">
        <v>81</v>
      </c>
      <c r="AA4" s="75" t="str">
        <f>+CONCATENATE("Cálculo limitado ",Z4)</f>
        <v xml:space="preserve">Cálculo limitado  </v>
      </c>
      <c r="AB4" s="20" t="s">
        <v>79</v>
      </c>
      <c r="AC4" s="75" t="str">
        <f>+CONCATENATE("Cálculo limitado ",AB4)</f>
        <v xml:space="preserve">Cálculo limitado Remuneración por Actividades cientificas y tecnologicas </v>
      </c>
      <c r="AD4" s="97" t="s">
        <v>81</v>
      </c>
      <c r="AE4" s="75" t="str">
        <f>+CONCATENATE("Cálculo limitado ",AD4)</f>
        <v xml:space="preserve">Cálculo limitado  </v>
      </c>
      <c r="AF4" s="219"/>
      <c r="AG4" s="220"/>
      <c r="AH4" s="95" t="s">
        <v>108</v>
      </c>
      <c r="AI4" s="75" t="str">
        <f>+CONCATENATE("Cálculo limitado ",AH4)</f>
        <v>Cálculo limitado Pago intereses de vivienda o Costo Financiero Leasing Habitacional</v>
      </c>
      <c r="AJ4" s="95" t="s">
        <v>109</v>
      </c>
      <c r="AK4" s="95" t="str">
        <f>+CONCATENATE("Cálculo limitado ",AJ4)</f>
        <v>Cálculo limitado Pagos por dependientes</v>
      </c>
      <c r="AL4" s="95" t="s">
        <v>110</v>
      </c>
      <c r="AM4" s="75" t="str">
        <f>+CONCATENATE("Cálculo limitado ",AL4)</f>
        <v>Cálculo limitado Pagos por salud medicina prepagada.</v>
      </c>
      <c r="AN4" s="221"/>
      <c r="AO4" s="220"/>
      <c r="AP4" s="74" t="str">
        <f>+Normatividad!B28</f>
        <v>a. Aportes a Fondo de pensiones voluntarias</v>
      </c>
      <c r="AQ4" s="75" t="str">
        <f>+CONCATENATE("Cálculo limitado ",AP4)</f>
        <v>Cálculo limitado a. Aportes a Fondo de pensiones voluntarias</v>
      </c>
      <c r="AR4" s="74" t="str">
        <f>+Normatividad!B29</f>
        <v xml:space="preserve">b. Aportes a cuentas AFC </v>
      </c>
      <c r="AS4" s="75" t="str">
        <f>+CONCATENATE("Cálculo limitado ",AR4)</f>
        <v xml:space="preserve">Cálculo limitado b. Aportes a cuentas AFC </v>
      </c>
      <c r="AT4" s="98" t="s">
        <v>183</v>
      </c>
      <c r="AU4" s="20" t="s">
        <v>230</v>
      </c>
      <c r="AV4" s="169" t="str">
        <f>+CONCATENATE("Cálculo limitado ",AU4)</f>
        <v>Cálculo limitado 1.Indemnizaciones por accidente.</v>
      </c>
      <c r="AW4" s="20" t="s">
        <v>231</v>
      </c>
      <c r="AX4" s="169" t="str">
        <f>+CONCATENATE("Cálculo limitado ",AW4)</f>
        <v>Cálculo limitado 2.Indemnizaciones de protección a la maternidad</v>
      </c>
      <c r="AY4" s="20" t="s">
        <v>130</v>
      </c>
      <c r="AZ4" s="169" t="str">
        <f>+CONCATENATE("Cálculo limitado ",AY4)</f>
        <v>Cálculo limitado 3.Recibido por gastos de entierro del trabajador</v>
      </c>
      <c r="BA4" s="20" t="s">
        <v>233</v>
      </c>
      <c r="BB4" s="169" t="str">
        <f>+CONCATENATE("Cálculo limitado ",BA4)</f>
        <v>Cálculo limitado 6. Seguro, compensaciones por muerte y prestaciones sociales de miembros de las Fuerzas Militares y de la Policía Nacional.</v>
      </c>
      <c r="BC4" s="20" t="s">
        <v>217</v>
      </c>
      <c r="BD4" s="169" t="str">
        <f>+CONCATENATE("Cálculo limitado ",BC4)</f>
        <v>Cálculo limitado 8. El exceso del salario básico percibido por los Oficiales, Suboficiales y Soldados Profesionales de las Fuerzas Militares y Oficiales, Suboficiales, Nivel Ejecutivo, Patrulleros y Agentes de la Policía Nacional.</v>
      </c>
      <c r="BE4" s="20" t="s">
        <v>235</v>
      </c>
      <c r="BF4" s="169" t="str">
        <f>+CONCATENATE("Cálculo limitado ",BE4)</f>
        <v>Cálculo limitado  La prima especial y la prima de costo de vida de servidores públicos diplomáticos, consulares y administrativos del Ministerio de Relaciones Exteriores</v>
      </c>
      <c r="BG4" s="20"/>
      <c r="BH4" s="169" t="str">
        <f>+CONCATENATE("Cálculo limitado ",BG4)</f>
        <v xml:space="preserve">Cálculo limitado </v>
      </c>
      <c r="BI4" s="20" t="s">
        <v>131</v>
      </c>
      <c r="BJ4" s="169" t="str">
        <f>+CONCATENATE("Cálculo limitado ",BI4)</f>
        <v>Cálculo limitado 4.Auxilio de cesantía y los intereses sobre cesantía</v>
      </c>
      <c r="BK4" s="20"/>
      <c r="BL4" s="75" t="str">
        <f>+CONCATENATE("Cálculo limitado ",BK4)</f>
        <v xml:space="preserve">Cálculo limitado </v>
      </c>
      <c r="BM4" s="219"/>
      <c r="BN4" s="220" t="s">
        <v>34</v>
      </c>
      <c r="BO4" s="99" t="s">
        <v>148</v>
      </c>
      <c r="BP4" s="100" t="s">
        <v>196</v>
      </c>
      <c r="BQ4" s="99" t="s">
        <v>152</v>
      </c>
      <c r="BR4" s="101" t="s">
        <v>199</v>
      </c>
      <c r="BS4" s="99" t="s">
        <v>155</v>
      </c>
      <c r="BT4" s="99" t="s">
        <v>156</v>
      </c>
      <c r="BU4" s="99" t="s">
        <v>168</v>
      </c>
      <c r="BV4" s="99" t="s">
        <v>169</v>
      </c>
      <c r="BW4" s="99" t="s">
        <v>172</v>
      </c>
      <c r="BX4" s="99" t="s">
        <v>176</v>
      </c>
      <c r="BY4" s="99" t="s">
        <v>177</v>
      </c>
      <c r="BZ4" s="102" t="s">
        <v>178</v>
      </c>
      <c r="CG4" s="104">
        <f t="shared" ref="CG4:CG8" si="2">+CH3+1</f>
        <v>151</v>
      </c>
      <c r="CH4" s="105">
        <v>360</v>
      </c>
      <c r="CI4" s="106">
        <v>0.28000000000000003</v>
      </c>
      <c r="CJ4" s="107">
        <v>-150</v>
      </c>
      <c r="CK4" s="107">
        <v>10</v>
      </c>
      <c r="CL4" s="108"/>
      <c r="CM4" s="228" t="s">
        <v>207</v>
      </c>
      <c r="CN4" s="228"/>
      <c r="CO4" s="228"/>
      <c r="CP4" s="229"/>
    </row>
    <row r="5" spans="1:94" s="109" customFormat="1" ht="9.75" customHeight="1" x14ac:dyDescent="0.2">
      <c r="A5" s="109" t="s">
        <v>38</v>
      </c>
      <c r="B5" s="110" t="s">
        <v>39</v>
      </c>
      <c r="C5" s="70" t="s">
        <v>40</v>
      </c>
      <c r="D5" s="110" t="s">
        <v>41</v>
      </c>
      <c r="E5" s="71" t="s">
        <v>42</v>
      </c>
      <c r="F5" s="111" t="s">
        <v>43</v>
      </c>
      <c r="G5" s="71" t="s">
        <v>44</v>
      </c>
      <c r="H5" s="111" t="s">
        <v>45</v>
      </c>
      <c r="I5" s="71" t="s">
        <v>46</v>
      </c>
      <c r="J5" s="111" t="s">
        <v>47</v>
      </c>
      <c r="K5" s="71" t="s">
        <v>48</v>
      </c>
      <c r="L5" s="111" t="s">
        <v>49</v>
      </c>
      <c r="M5" s="71" t="s">
        <v>50</v>
      </c>
      <c r="N5" s="111" t="s">
        <v>51</v>
      </c>
      <c r="O5" s="112" t="s">
        <v>82</v>
      </c>
      <c r="P5" s="70" t="s">
        <v>83</v>
      </c>
      <c r="Q5" s="110" t="s">
        <v>84</v>
      </c>
      <c r="R5" s="70" t="s">
        <v>85</v>
      </c>
      <c r="S5" s="110" t="s">
        <v>86</v>
      </c>
      <c r="T5" s="70" t="s">
        <v>87</v>
      </c>
      <c r="U5" s="110" t="s">
        <v>88</v>
      </c>
      <c r="V5" s="70" t="s">
        <v>89</v>
      </c>
      <c r="W5" s="110" t="s">
        <v>90</v>
      </c>
      <c r="X5" s="110" t="s">
        <v>52</v>
      </c>
      <c r="Y5" s="110" t="s">
        <v>91</v>
      </c>
      <c r="Z5" s="110" t="s">
        <v>53</v>
      </c>
      <c r="AA5" s="110" t="s">
        <v>92</v>
      </c>
      <c r="AB5" s="110" t="s">
        <v>54</v>
      </c>
      <c r="AC5" s="110" t="s">
        <v>55</v>
      </c>
      <c r="AD5" s="110" t="s">
        <v>93</v>
      </c>
      <c r="AE5" s="110" t="s">
        <v>94</v>
      </c>
      <c r="AF5" s="110" t="s">
        <v>95</v>
      </c>
      <c r="AG5" s="113" t="s">
        <v>96</v>
      </c>
      <c r="AH5" s="111" t="s">
        <v>114</v>
      </c>
      <c r="AI5" s="76" t="s">
        <v>56</v>
      </c>
      <c r="AJ5" s="111" t="s">
        <v>57</v>
      </c>
      <c r="AK5" s="76" t="s">
        <v>58</v>
      </c>
      <c r="AL5" s="111" t="s">
        <v>115</v>
      </c>
      <c r="AM5" s="114" t="s">
        <v>97</v>
      </c>
      <c r="AN5" s="114" t="s">
        <v>98</v>
      </c>
      <c r="AO5" s="113" t="s">
        <v>99</v>
      </c>
      <c r="AP5" s="70" t="s">
        <v>116</v>
      </c>
      <c r="AQ5" s="77" t="s">
        <v>100</v>
      </c>
      <c r="AR5" s="110" t="s">
        <v>117</v>
      </c>
      <c r="AS5" s="115" t="s">
        <v>101</v>
      </c>
      <c r="AT5" s="115" t="s">
        <v>102</v>
      </c>
      <c r="AU5" s="115" t="s">
        <v>103</v>
      </c>
      <c r="AV5" s="115" t="s">
        <v>104</v>
      </c>
      <c r="AW5" s="115" t="s">
        <v>105</v>
      </c>
      <c r="AX5" s="115" t="s">
        <v>106</v>
      </c>
      <c r="AY5" s="115" t="s">
        <v>118</v>
      </c>
      <c r="AZ5" s="115" t="s">
        <v>119</v>
      </c>
      <c r="BA5" s="115" t="s">
        <v>120</v>
      </c>
      <c r="BB5" s="115" t="s">
        <v>107</v>
      </c>
      <c r="BC5" s="115" t="s">
        <v>132</v>
      </c>
      <c r="BD5" s="115" t="s">
        <v>133</v>
      </c>
      <c r="BE5" s="115" t="s">
        <v>121</v>
      </c>
      <c r="BF5" s="115" t="s">
        <v>134</v>
      </c>
      <c r="BG5" s="115" t="s">
        <v>135</v>
      </c>
      <c r="BH5" s="115" t="s">
        <v>136</v>
      </c>
      <c r="BI5" s="115" t="s">
        <v>137</v>
      </c>
      <c r="BJ5" s="115" t="s">
        <v>138</v>
      </c>
      <c r="BK5" s="115" t="s">
        <v>139</v>
      </c>
      <c r="BL5" s="115" t="s">
        <v>140</v>
      </c>
      <c r="BM5" s="70" t="s">
        <v>141</v>
      </c>
      <c r="BN5" s="113" t="s">
        <v>142</v>
      </c>
      <c r="BO5" s="76" t="s">
        <v>143</v>
      </c>
      <c r="BP5" s="116" t="s">
        <v>145</v>
      </c>
      <c r="BQ5" s="71" t="s">
        <v>144</v>
      </c>
      <c r="BR5" s="117" t="s">
        <v>150</v>
      </c>
      <c r="BS5" s="71" t="s">
        <v>153</v>
      </c>
      <c r="BT5" s="71" t="s">
        <v>151</v>
      </c>
      <c r="BU5" s="71" t="s">
        <v>154</v>
      </c>
      <c r="BV5" s="71" t="s">
        <v>170</v>
      </c>
      <c r="BW5" s="71" t="s">
        <v>171</v>
      </c>
      <c r="BX5" s="71" t="s">
        <v>173</v>
      </c>
      <c r="BY5" s="111" t="s">
        <v>174</v>
      </c>
      <c r="BZ5" s="71" t="s">
        <v>175</v>
      </c>
      <c r="CG5" s="118">
        <f t="shared" si="2"/>
        <v>361</v>
      </c>
      <c r="CH5" s="119">
        <v>640</v>
      </c>
      <c r="CI5" s="120">
        <v>0.33</v>
      </c>
      <c r="CJ5" s="121">
        <v>-360</v>
      </c>
      <c r="CK5" s="121">
        <v>69</v>
      </c>
      <c r="CL5" s="122"/>
      <c r="CM5" s="230" t="s">
        <v>208</v>
      </c>
      <c r="CN5" s="230"/>
      <c r="CO5" s="230"/>
      <c r="CP5" s="231"/>
    </row>
    <row r="6" spans="1:94" ht="15.75" customHeight="1" x14ac:dyDescent="0.25">
      <c r="A6" s="78" t="str">
        <f t="shared" ref="A6:A14" si="3">+CONCATENATE(B6,D6)</f>
        <v>123Enero</v>
      </c>
      <c r="B6" s="157">
        <v>123</v>
      </c>
      <c r="C6" s="29" t="s">
        <v>242</v>
      </c>
      <c r="D6" s="29" t="s">
        <v>6</v>
      </c>
      <c r="E6" s="158">
        <v>1000000</v>
      </c>
      <c r="F6" s="158">
        <v>0</v>
      </c>
      <c r="G6" s="158">
        <v>0</v>
      </c>
      <c r="H6" s="158">
        <v>0</v>
      </c>
      <c r="I6" s="158">
        <v>0</v>
      </c>
      <c r="J6" s="158">
        <v>0</v>
      </c>
      <c r="K6" s="158">
        <v>0</v>
      </c>
      <c r="L6" s="158">
        <v>0</v>
      </c>
      <c r="M6" s="158">
        <v>0</v>
      </c>
      <c r="N6" s="158">
        <v>0</v>
      </c>
      <c r="O6" s="124">
        <f>SUM(CALCULO[[#This Row],[5]:[ 14 ]])</f>
        <v>1000000</v>
      </c>
      <c r="P6" s="158">
        <v>100000</v>
      </c>
      <c r="Q6" s="160">
        <f>+IF(AVERAGEIF(ING_NO_CONST_RENTA[Concepto],'Datos para cálculo'!P$4,ING_NO_CONST_RENTA[Monto Limite])=1,CALCULO[[#This Row],[16]],MIN(CALCULO[ [#This Row],[16] ],AVERAGEIF(ING_NO_CONST_RENTA[Concepto],'Datos para cálculo'!P$4,ING_NO_CONST_RENTA[Monto Limite]),+CALCULO[ [#This Row],[16] ]+1-1,CALCULO[ [#This Row],[16] ]))</f>
        <v>100000</v>
      </c>
      <c r="R6" s="158">
        <v>1000</v>
      </c>
      <c r="S6" s="160">
        <f>+IF(AVERAGEIF(ING_NO_CONST_RENTA[Concepto],'Datos para cálculo'!R$4,ING_NO_CONST_RENTA[Monto Limite])=1,CALCULO[[#This Row],[18]],MIN(CALCULO[ [#This Row],[18] ],AVERAGEIF(ING_NO_CONST_RENTA[Concepto],'Datos para cálculo'!R$4,ING_NO_CONST_RENTA[Monto Limite]),+CALCULO[ [#This Row],[18] ]+1-1,CALCULO[ [#This Row],[18] ]))</f>
        <v>1000</v>
      </c>
      <c r="T6" s="158">
        <v>100000</v>
      </c>
      <c r="U6" s="160">
        <f>+IF(AVERAGEIF(ING_NO_CONST_RENTA[Concepto],'Datos para cálculo'!T$4,ING_NO_CONST_RENTA[Monto Limite])=1,CALCULO[[#This Row],[20]],MIN(CALCULO[ [#This Row],[20] ],AVERAGEIF(ING_NO_CONST_RENTA[Concepto],'Datos para cálculo'!T$4,ING_NO_CONST_RENTA[Monto Limite]),+CALCULO[ [#This Row],[20] ]+1-1,CALCULO[ [#This Row],[20] ]))</f>
        <v>100000</v>
      </c>
      <c r="V6" s="158">
        <v>0</v>
      </c>
      <c r="W6" s="160">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 s="158">
        <v>0</v>
      </c>
      <c r="Y6" s="160">
        <f>+IF(O6&lt;310*'Versión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 s="158">
        <v>0</v>
      </c>
      <c r="AA6" s="160">
        <f>+IF(AVERAGEIF(ING_NO_CONST_RENTA[Concepto],'Datos para cálculo'!Z$4,ING_NO_CONST_RENTA[Monto Limite])=1,CALCULO[[#This Row],[ 26 ]],MIN(CALCULO[[#This Row],[ 26 ]],AVERAGEIF(ING_NO_CONST_RENTA[Concepto],'Datos para cálculo'!Z$4,ING_NO_CONST_RENTA[Monto Limite]),+CALCULO[[#This Row],[ 26 ]]+1-1,CALCULO[[#This Row],[ 26 ]]))</f>
        <v>0</v>
      </c>
      <c r="AB6" s="158">
        <v>0</v>
      </c>
      <c r="AC6" s="125">
        <f>+IF(AVERAGEIF(ING_NO_CONST_RENTA[Concepto],'Datos para cálculo'!AB$4,ING_NO_CONST_RENTA[Monto Limite])=1,CALCULO[[#This Row],[ 28 ]],MIN(CALCULO[[#This Row],[ 28 ]],AVERAGEIF(ING_NO_CONST_RENTA[Concepto],'Datos para cálculo'!AB$4,ING_NO_CONST_RENTA[Monto Limite]),+CALCULO[[#This Row],[ 28 ]]+1-1,CALCULO[[#This Row],[ 28 ]]))</f>
        <v>0</v>
      </c>
      <c r="AD6" s="123">
        <v>0</v>
      </c>
      <c r="AE6" s="125">
        <f>+IF(AVERAGEIF(ING_NO_CONST_RENTA[Concepto],'Datos para cálculo'!AD$4,ING_NO_CONST_RENTA[Monto Limite])=1,CALCULO[[#This Row],[ 30 ]],MIN(CALCULO[[#This Row],[ 30 ]],AVERAGEIF(ING_NO_CONST_RENTA[Concepto],'Datos para cálculo'!AD$4,ING_NO_CONST_RENTA[Monto Limite]),+CALCULO[[#This Row],[ 30 ]]+1-1,CALCULO[[#This Row],[ 30 ]]))</f>
        <v>0</v>
      </c>
      <c r="AF6" s="124">
        <f>+CALCULO[[#This Row],[ 31 ]]+CALCULO[[#This Row],[ 29 ]]+CALCULO[[#This Row],[ 27 ]]+CALCULO[[#This Row],[ 25 ]]+CALCULO[[#This Row],[ 23 ]]+CALCULO[[#This Row],[ 21 ]]+CALCULO[[#This Row],[ 19 ]]+CALCULO[[#This Row],[ 17 ]]</f>
        <v>201000</v>
      </c>
      <c r="AG6" s="126">
        <f>+MAX(0,ROUND(CALCULO[[#This Row],[ 15 ]]-CALCULO[[#This Row],[32]],-3))</f>
        <v>799000</v>
      </c>
      <c r="AH6" s="158"/>
      <c r="AI6" s="160"/>
      <c r="AJ6" s="166" t="s">
        <v>36</v>
      </c>
      <c r="AK6" s="124">
        <f>+IF(CALCULO[[#This Row],[ 36 ]]="SI",MIN(CALCULO[[#This Row],[ 15 ]]*10%,VLOOKUP($AJ$4,DEDUCCIONES[],4,0)),0)</f>
        <v>100000</v>
      </c>
      <c r="AL6" s="158">
        <v>0</v>
      </c>
      <c r="AM6" s="125">
        <f>+MIN(AL6+1-1,VLOOKUP($AL$4,DEDUCCIONES[],4,0))</f>
        <v>0</v>
      </c>
      <c r="AN6" s="124">
        <f>+CALCULO[[#This Row],[35]]+CALCULO[[#This Row],[37]]+CALCULO[[#This Row],[ 39 ]]</f>
        <v>100000</v>
      </c>
      <c r="AO6" s="126">
        <f>+CALCULO[[#This Row],[33]]-CALCULO[[#This Row],[ 40 ]]</f>
        <v>699000</v>
      </c>
      <c r="AP6" s="158">
        <v>0</v>
      </c>
      <c r="AQ6" s="160">
        <f>+MIN(CALCULO[[#This Row],[42]]+1-1,VLOOKUP($AP$4,RENTAS_EXCENTAS[],4,0))</f>
        <v>0</v>
      </c>
      <c r="AR6" s="158">
        <v>0</v>
      </c>
      <c r="AS6" s="160">
        <f>+MIN(CALCULO[[#This Row],[43]]+CALCULO[[#This Row],[ 44 ]]+1-1,VLOOKUP($AP$4,RENTAS_EXCENTAS[],4,0))-CALCULO[[#This Row],[43]]</f>
        <v>0</v>
      </c>
      <c r="AT6" s="160"/>
      <c r="AU6" s="158">
        <v>0</v>
      </c>
      <c r="AV6" s="160">
        <f>+CALCULO[[#This Row],[ 47 ]]</f>
        <v>0</v>
      </c>
      <c r="AW6" s="158">
        <v>0</v>
      </c>
      <c r="AX6" s="160">
        <f>+CALCULO[[#This Row],[ 49 ]]</f>
        <v>0</v>
      </c>
      <c r="AY6" s="158">
        <v>0</v>
      </c>
      <c r="AZ6" s="160">
        <f>+CALCULO[[#This Row],[ 51 ]]</f>
        <v>0</v>
      </c>
      <c r="BA6" s="158">
        <v>0</v>
      </c>
      <c r="BB6" s="160">
        <f>+CALCULO[[#This Row],[ 53 ]]</f>
        <v>0</v>
      </c>
      <c r="BC6" s="158">
        <v>0</v>
      </c>
      <c r="BD6" s="160">
        <f>+CALCULO[[#This Row],[ 55 ]]</f>
        <v>0</v>
      </c>
      <c r="BE6" s="158">
        <v>0</v>
      </c>
      <c r="BF6" s="160">
        <f>+CALCULO[[#This Row],[ 57 ]]</f>
        <v>0</v>
      </c>
      <c r="BG6" s="158">
        <v>0</v>
      </c>
      <c r="BH6" s="160">
        <f>+CALCULO[[#This Row],[ 59 ]]</f>
        <v>0</v>
      </c>
      <c r="BI6" s="158">
        <v>0</v>
      </c>
      <c r="BJ6" s="160"/>
      <c r="BK6" s="158">
        <v>0</v>
      </c>
      <c r="BL6" s="125">
        <f>+CALCULO[[#This Row],[ 63 ]]</f>
        <v>0</v>
      </c>
      <c r="BM6" s="124">
        <f>+CALCULO[[#This Row],[ 64 ]]+CALCULO[[#This Row],[ 62 ]]+CALCULO[[#This Row],[ 60 ]]+CALCULO[[#This Row],[ 58 ]]+CALCULO[[#This Row],[ 56 ]]+CALCULO[[#This Row],[ 54 ]]+CALCULO[[#This Row],[ 52 ]]+CALCULO[[#This Row],[ 50 ]]+CALCULO[[#This Row],[ 48 ]]+CALCULO[[#This Row],[ 45 ]]+CALCULO[[#This Row],[43]]</f>
        <v>0</v>
      </c>
      <c r="BN6" s="126">
        <f>+CALCULO[[#This Row],[ 41 ]]-CALCULO[[#This Row],[65]]</f>
        <v>699000</v>
      </c>
      <c r="BO6" s="124">
        <f>+ROUND(MIN(CALCULO[[#This Row],[66]]*25%,240*'Versión impresión'!$H$8),-3)</f>
        <v>175000</v>
      </c>
      <c r="BP6" s="126">
        <f>+CALCULO[[#This Row],[66]]-CALCULO[[#This Row],[67]]</f>
        <v>524000</v>
      </c>
      <c r="BQ6" s="124">
        <f>+ROUND(CALCULO[[#This Row],[33]]*40%,-3)</f>
        <v>320000</v>
      </c>
      <c r="BR6" s="127">
        <f t="shared" ref="BR6:BR22" si="4">1-1</f>
        <v>0</v>
      </c>
      <c r="BS6" s="124">
        <f>+CALCULO[[#This Row],[33]]-MIN(CALCULO[[#This Row],[69]],CALCULO[[#This Row],[68]])</f>
        <v>479000</v>
      </c>
      <c r="BT6" s="128">
        <f>+CALCULO[[#This Row],[71]]/'Versión impresión'!$H$8+1-1</f>
        <v>12.603936427744449</v>
      </c>
      <c r="BU6" s="129">
        <f>+LOOKUP(CALCULO[[#This Row],[72]],$CG$2:$CH$8,$CJ$2:$CJ$8)</f>
        <v>0</v>
      </c>
      <c r="BV6" s="130">
        <f>+LOOKUP(CALCULO[[#This Row],[72]],$CG$2:$CH$8,$CI$2:$CI$8)</f>
        <v>0</v>
      </c>
      <c r="BW6" s="131">
        <f>+LOOKUP(CALCULO[[#This Row],[72]],$CG$2:$CH$8,$CK$2:$CK$8)</f>
        <v>0</v>
      </c>
      <c r="BX6" s="132">
        <f>+(CALCULO[[#This Row],[72]]+CALCULO[[#This Row],[73]])*CALCULO[[#This Row],[74]]+CALCULO[[#This Row],[75]]</f>
        <v>0</v>
      </c>
      <c r="BY6" s="133">
        <f>+ROUND(CALCULO[[#This Row],[76]]*'Versión impresión'!$H$8,-3)</f>
        <v>0</v>
      </c>
      <c r="BZ6" s="180" t="str">
        <f>+IF(LOOKUP(CALCULO[[#This Row],[72]],$CG$2:$CH$8,$CM$2:$CM$8)=0,"",LOOKUP(CALCULO[[#This Row],[72]],$CG$2:$CH$8,$CM$2:$CM$8))</f>
        <v/>
      </c>
      <c r="CG6" s="134">
        <f t="shared" si="2"/>
        <v>641</v>
      </c>
      <c r="CH6" s="135">
        <v>945</v>
      </c>
      <c r="CI6" s="136">
        <v>0.35</v>
      </c>
      <c r="CJ6" s="87">
        <v>-640</v>
      </c>
      <c r="CK6" s="87">
        <v>162</v>
      </c>
      <c r="CL6" s="137"/>
      <c r="CM6" s="213" t="s">
        <v>209</v>
      </c>
      <c r="CN6" s="213"/>
      <c r="CO6" s="213"/>
      <c r="CP6" s="214"/>
    </row>
    <row r="7" spans="1:94" ht="15" customHeight="1" x14ac:dyDescent="0.25">
      <c r="A7" s="78" t="str">
        <f t="shared" si="3"/>
        <v>124Enero</v>
      </c>
      <c r="B7" s="157">
        <v>124</v>
      </c>
      <c r="C7" s="29" t="s">
        <v>244</v>
      </c>
      <c r="D7" s="29" t="s">
        <v>6</v>
      </c>
      <c r="E7" s="158">
        <v>8000000</v>
      </c>
      <c r="F7" s="158">
        <v>5000000</v>
      </c>
      <c r="G7" s="158">
        <v>2000000</v>
      </c>
      <c r="H7" s="158"/>
      <c r="I7" s="158"/>
      <c r="J7" s="158"/>
      <c r="K7" s="158"/>
      <c r="L7" s="158"/>
      <c r="M7" s="158"/>
      <c r="N7" s="158"/>
      <c r="O7" s="124">
        <f>SUM(CALCULO[[#This Row],[5]:[ 14 ]])</f>
        <v>15000000</v>
      </c>
      <c r="P7" s="158">
        <v>2000000</v>
      </c>
      <c r="Q7" s="160">
        <f>+IF(AVERAGEIF(ING_NO_CONST_RENTA[Concepto],'Datos para cálculo'!P$4,ING_NO_CONST_RENTA[Monto Limite])=1,CALCULO[[#This Row],[16]],MIN(CALCULO[ [#This Row],[16] ],AVERAGEIF(ING_NO_CONST_RENTA[Concepto],'Datos para cálculo'!P$4,ING_NO_CONST_RENTA[Monto Limite]),+CALCULO[ [#This Row],[16] ]+1-1,CALCULO[ [#This Row],[16] ]))</f>
        <v>2000000</v>
      </c>
      <c r="R7" s="158"/>
      <c r="S7" s="160">
        <f>+IF(AVERAGEIF(ING_NO_CONST_RENTA[Concepto],'Datos para cálculo'!R$4,ING_NO_CONST_RENTA[Monto Limite])=1,CALCULO[[#This Row],[18]],MIN(CALCULO[ [#This Row],[18] ],AVERAGEIF(ING_NO_CONST_RENTA[Concepto],'Datos para cálculo'!R$4,ING_NO_CONST_RENTA[Monto Limite]),+CALCULO[ [#This Row],[18] ]+1-1,CALCULO[ [#This Row],[18] ]))</f>
        <v>0</v>
      </c>
      <c r="T7" s="158"/>
      <c r="U7" s="160">
        <f>+IF(AVERAGEIF(ING_NO_CONST_RENTA[Concepto],'Datos para cálculo'!T$4,ING_NO_CONST_RENTA[Monto Limite])=1,CALCULO[[#This Row],[20]],MIN(CALCULO[ [#This Row],[20] ],AVERAGEIF(ING_NO_CONST_RENTA[Concepto],'Datos para cálculo'!T$4,ING_NO_CONST_RENTA[Monto Limite]),+CALCULO[ [#This Row],[20] ]+1-1,CALCULO[ [#This Row],[20] ]))</f>
        <v>0</v>
      </c>
      <c r="V7" s="158">
        <v>0</v>
      </c>
      <c r="W7" s="160">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 s="161"/>
      <c r="Y7" s="160">
        <f>+IF(O7&lt;310*'Versión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 s="160"/>
      <c r="AA7" s="160">
        <f>+IF(AVERAGEIF(ING_NO_CONST_RENTA[Concepto],'Datos para cálculo'!Z$4,ING_NO_CONST_RENTA[Monto Limite])=1,CALCULO[[#This Row],[ 26 ]],MIN(CALCULO[[#This Row],[ 26 ]],AVERAGEIF(ING_NO_CONST_RENTA[Concepto],'Datos para cálculo'!Z$4,ING_NO_CONST_RENTA[Monto Limite]),+CALCULO[[#This Row],[ 26 ]]+1-1,CALCULO[[#This Row],[ 26 ]]))</f>
        <v>0</v>
      </c>
      <c r="AB7" s="160"/>
      <c r="AC7" s="125">
        <f>+IF(AVERAGEIF(ING_NO_CONST_RENTA[Concepto],'Datos para cálculo'!AB$4,ING_NO_CONST_RENTA[Monto Limite])=1,CALCULO[[#This Row],[ 28 ]],MIN(CALCULO[[#This Row],[ 28 ]],AVERAGEIF(ING_NO_CONST_RENTA[Concepto],'Datos para cálculo'!AB$4,ING_NO_CONST_RENTA[Monto Limite]),+CALCULO[[#This Row],[ 28 ]]+1-1,CALCULO[[#This Row],[ 28 ]]))</f>
        <v>0</v>
      </c>
      <c r="AD7" s="123">
        <v>0</v>
      </c>
      <c r="AE7" s="125">
        <f>+IF(AVERAGEIF(ING_NO_CONST_RENTA[Concepto],'Datos para cálculo'!AD$4,ING_NO_CONST_RENTA[Monto Limite])=1,CALCULO[[#This Row],[ 30 ]],MIN(CALCULO[[#This Row],[ 30 ]],AVERAGEIF(ING_NO_CONST_RENTA[Concepto],'Datos para cálculo'!AD$4,ING_NO_CONST_RENTA[Monto Limite]),+CALCULO[[#This Row],[ 30 ]]+1-1,CALCULO[[#This Row],[ 30 ]]))</f>
        <v>0</v>
      </c>
      <c r="AF7" s="124">
        <f>+CALCULO[[#This Row],[ 31 ]]+CALCULO[[#This Row],[ 29 ]]+CALCULO[[#This Row],[ 27 ]]+CALCULO[[#This Row],[ 25 ]]+CALCULO[[#This Row],[ 23 ]]+CALCULO[[#This Row],[ 21 ]]+CALCULO[[#This Row],[ 19 ]]+CALCULO[[#This Row],[ 17 ]]</f>
        <v>2000000</v>
      </c>
      <c r="AG7" s="126">
        <f>+MAX(0,ROUND(CALCULO[[#This Row],[ 15 ]]-CALCULO[[#This Row],[32]],-3))</f>
        <v>13000000</v>
      </c>
      <c r="AH7" s="158"/>
      <c r="AI7" s="160">
        <f>+IF(AVERAGEIF(DEDUCCIONES[Concepto],'Datos para cálculo'!AH$4,DEDUCCIONES[Monto Limite])=1,CALCULO[[#This Row],[ 34 ]],MIN(CALCULO[[#This Row],[ 34 ]],AVERAGEIF(DEDUCCIONES[Concepto],'Datos para cálculo'!AH$4,DEDUCCIONES[Monto Limite]),+CALCULO[[#This Row],[ 34 ]]+1-1,CALCULO[[#This Row],[ 34 ]]))</f>
        <v>0</v>
      </c>
      <c r="AJ7" s="166"/>
      <c r="AK7" s="124">
        <f>+IF(CALCULO[[#This Row],[ 36 ]]="SI",MIN(CALCULO[[#This Row],[ 15 ]]*10%,VLOOKUP($AJ$4,DEDUCCIONES[],4,0)),0)</f>
        <v>0</v>
      </c>
      <c r="AL7" s="158">
        <v>20000000</v>
      </c>
      <c r="AM7" s="125">
        <f>+MIN(AL7+1-1,VLOOKUP($AL$4,DEDUCCIONES[],4,0))</f>
        <v>608064</v>
      </c>
      <c r="AN7" s="124">
        <f>+CALCULO[[#This Row],[35]]+CALCULO[[#This Row],[37]]+CALCULO[[#This Row],[ 39 ]]</f>
        <v>608064</v>
      </c>
      <c r="AO7" s="126">
        <f>+CALCULO[[#This Row],[33]]-CALCULO[[#This Row],[ 40 ]]</f>
        <v>12391936</v>
      </c>
      <c r="AP7" s="158"/>
      <c r="AQ7" s="160">
        <f>+MIN(CALCULO[[#This Row],[42]]+1-1,VLOOKUP($AP$4,RENTAS_EXCENTAS[],4,0))</f>
        <v>0</v>
      </c>
      <c r="AR7" s="158"/>
      <c r="AS7" s="160">
        <f>+MIN(CALCULO[[#This Row],[43]]+CALCULO[[#This Row],[ 44 ]]+1-1,VLOOKUP($AP$4,RENTAS_EXCENTAS[],4,0))-CALCULO[[#This Row],[43]]</f>
        <v>0</v>
      </c>
      <c r="AT7" s="160"/>
      <c r="AU7" s="160"/>
      <c r="AV7" s="160">
        <f>+CALCULO[[#This Row],[ 47 ]]</f>
        <v>0</v>
      </c>
      <c r="AW7" s="160"/>
      <c r="AX7" s="160">
        <f>+CALCULO[[#This Row],[ 49 ]]</f>
        <v>0</v>
      </c>
      <c r="AY7" s="160"/>
      <c r="AZ7" s="160">
        <f>+CALCULO[[#This Row],[ 51 ]]</f>
        <v>0</v>
      </c>
      <c r="BA7" s="160"/>
      <c r="BB7" s="160">
        <f>+CALCULO[[#This Row],[ 53 ]]</f>
        <v>0</v>
      </c>
      <c r="BC7" s="160"/>
      <c r="BD7" s="160">
        <f>+CALCULO[[#This Row],[ 55 ]]</f>
        <v>0</v>
      </c>
      <c r="BE7" s="160"/>
      <c r="BF7" s="160">
        <f>+CALCULO[[#This Row],[ 57 ]]</f>
        <v>0</v>
      </c>
      <c r="BG7" s="160"/>
      <c r="BH7" s="160">
        <f>+CALCULO[[#This Row],[ 59 ]]</f>
        <v>0</v>
      </c>
      <c r="BI7" s="160"/>
      <c r="BJ7" s="160"/>
      <c r="BK7" s="160"/>
      <c r="BL7" s="125">
        <f>+CALCULO[[#This Row],[ 63 ]]</f>
        <v>0</v>
      </c>
      <c r="BM7" s="124">
        <f>+CALCULO[[#This Row],[ 64 ]]+CALCULO[[#This Row],[ 62 ]]+CALCULO[[#This Row],[ 60 ]]+CALCULO[[#This Row],[ 58 ]]+CALCULO[[#This Row],[ 56 ]]+CALCULO[[#This Row],[ 54 ]]+CALCULO[[#This Row],[ 52 ]]+CALCULO[[#This Row],[ 50 ]]+CALCULO[[#This Row],[ 48 ]]+CALCULO[[#This Row],[ 45 ]]+CALCULO[[#This Row],[43]]</f>
        <v>0</v>
      </c>
      <c r="BN7" s="126">
        <f>+CALCULO[[#This Row],[ 41 ]]-CALCULO[[#This Row],[65]]</f>
        <v>12391936</v>
      </c>
      <c r="BO7" s="124">
        <f>+ROUND(MIN(CALCULO[[#This Row],[66]]*25%,240*'Versión impresión'!$H$8),-3)</f>
        <v>3098000</v>
      </c>
      <c r="BP7" s="126">
        <f>+CALCULO[[#This Row],[66]]-CALCULO[[#This Row],[67]]</f>
        <v>9293936</v>
      </c>
      <c r="BQ7" s="124">
        <f>+ROUND(CALCULO[[#This Row],[33]]*40%,-3)</f>
        <v>5200000</v>
      </c>
      <c r="BR7" s="127">
        <f t="shared" si="4"/>
        <v>0</v>
      </c>
      <c r="BS7" s="124">
        <f>+CALCULO[[#This Row],[33]]-MIN(CALCULO[[#This Row],[69]],CALCULO[[#This Row],[68]])</f>
        <v>7800000</v>
      </c>
      <c r="BT7" s="128">
        <f>+CALCULO[[#This Row],[71]]/'Versión impresión'!$H$8+1-1</f>
        <v>205.24155352068203</v>
      </c>
      <c r="BU7" s="131">
        <f>+LOOKUP(CALCULO[[#This Row],[72]],$CG$2:$CH$8,$CJ$2:$CJ$8)</f>
        <v>-150</v>
      </c>
      <c r="BV7" s="130">
        <f>+LOOKUP(CALCULO[[#This Row],[72]],$CG$2:$CH$8,$CI$2:$CI$8)</f>
        <v>0.28000000000000003</v>
      </c>
      <c r="BW7" s="131">
        <f>+LOOKUP(CALCULO[[#This Row],[72]],$CG$2:$CH$8,$CK$2:$CK$8)</f>
        <v>10</v>
      </c>
      <c r="BX7" s="132">
        <f>+(CALCULO[[#This Row],[72]]+CALCULO[[#This Row],[73]])*CALCULO[[#This Row],[74]]+CALCULO[[#This Row],[75]]</f>
        <v>25.467634985790973</v>
      </c>
      <c r="BY7" s="133">
        <f>+ROUND(CALCULO[[#This Row],[76]]*'Versión impresión'!$H$8,-3)</f>
        <v>968000</v>
      </c>
      <c r="BZ7" s="180" t="str">
        <f>+IF(LOOKUP(CALCULO[[#This Row],[72]],$CG$2:$CH$8,$CM$2:$CM$8)=0,"",LOOKUP(CALCULO[[#This Row],[72]],$CG$2:$CH$8,$CM$2:$CM$8))</f>
        <v>150 a 360 UVT=(Ingreso laboral gravado expresado en UVT menos 150 UVT)*28% más 10 UVT</v>
      </c>
      <c r="CG7" s="134">
        <f t="shared" si="2"/>
        <v>946</v>
      </c>
      <c r="CH7" s="135">
        <v>2300</v>
      </c>
      <c r="CI7" s="136">
        <v>0.37</v>
      </c>
      <c r="CJ7" s="87">
        <v>-945</v>
      </c>
      <c r="CK7" s="87">
        <v>268</v>
      </c>
      <c r="CL7" s="137"/>
      <c r="CM7" s="213" t="s">
        <v>210</v>
      </c>
      <c r="CN7" s="213"/>
      <c r="CO7" s="213"/>
      <c r="CP7" s="214"/>
    </row>
    <row r="8" spans="1:94" ht="15.75" thickBot="1" x14ac:dyDescent="0.3">
      <c r="A8" s="78" t="str">
        <f t="shared" si="3"/>
        <v>125Mayo</v>
      </c>
      <c r="B8" s="157">
        <v>125</v>
      </c>
      <c r="C8" s="29" t="s">
        <v>229</v>
      </c>
      <c r="D8" s="29" t="s">
        <v>10</v>
      </c>
      <c r="E8" s="29"/>
      <c r="F8" s="158"/>
      <c r="G8" s="158">
        <v>1412000</v>
      </c>
      <c r="H8" s="158"/>
      <c r="I8" s="158">
        <v>1765000</v>
      </c>
      <c r="J8" s="158"/>
      <c r="K8" s="158"/>
      <c r="L8" s="158"/>
      <c r="M8" s="158"/>
      <c r="N8" s="158"/>
      <c r="O8" s="124">
        <f>SUM(CALCULO[[#This Row],[5]:[ 14 ]])</f>
        <v>3177000</v>
      </c>
      <c r="P8" s="158">
        <v>200000</v>
      </c>
      <c r="Q8" s="160">
        <f>+IF(AVERAGEIF(ING_NO_CONST_RENTA[Concepto],'Datos para cálculo'!P$4,ING_NO_CONST_RENTA[Monto Limite])=1,CALCULO[[#This Row],[16]],MIN(CALCULO[ [#This Row],[16] ],AVERAGEIF(ING_NO_CONST_RENTA[Concepto],'Datos para cálculo'!P$4,ING_NO_CONST_RENTA[Monto Limite]),+CALCULO[ [#This Row],[16] ]+1-1,CALCULO[ [#This Row],[16] ]))</f>
        <v>200000</v>
      </c>
      <c r="R8" s="158"/>
      <c r="S8" s="160">
        <f>+IF(AVERAGEIF(ING_NO_CONST_RENTA[Concepto],'Datos para cálculo'!R$4,ING_NO_CONST_RENTA[Monto Limite])=1,CALCULO[[#This Row],[18]],MIN(CALCULO[ [#This Row],[18] ],AVERAGEIF(ING_NO_CONST_RENTA[Concepto],'Datos para cálculo'!R$4,ING_NO_CONST_RENTA[Monto Limite]),+CALCULO[ [#This Row],[18] ]+1-1,CALCULO[ [#This Row],[18] ]))</f>
        <v>0</v>
      </c>
      <c r="T8" s="158">
        <v>160000</v>
      </c>
      <c r="U8" s="160">
        <f>+IF(AVERAGEIF(ING_NO_CONST_RENTA[Concepto],'Datos para cálculo'!T$4,ING_NO_CONST_RENTA[Monto Limite])=1,CALCULO[[#This Row],[20]],MIN(CALCULO[ [#This Row],[20] ],AVERAGEIF(ING_NO_CONST_RENTA[Concepto],'Datos para cálculo'!T$4,ING_NO_CONST_RENTA[Monto Limite]),+CALCULO[ [#This Row],[20] ]+1-1,CALCULO[ [#This Row],[20] ]))</f>
        <v>160000</v>
      </c>
      <c r="V8" s="158"/>
      <c r="W8" s="160">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 s="161"/>
      <c r="Y8" s="160">
        <f>+IF(O8&lt;310*'Versión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 s="160"/>
      <c r="AA8" s="160">
        <f>+IF(AVERAGEIF(ING_NO_CONST_RENTA[Concepto],'Datos para cálculo'!Z$4,ING_NO_CONST_RENTA[Monto Limite])=1,CALCULO[[#This Row],[ 26 ]],MIN(CALCULO[[#This Row],[ 26 ]],AVERAGEIF(ING_NO_CONST_RENTA[Concepto],'Datos para cálculo'!Z$4,ING_NO_CONST_RENTA[Monto Limite]),+CALCULO[[#This Row],[ 26 ]]+1-1,CALCULO[[#This Row],[ 26 ]]))</f>
        <v>0</v>
      </c>
      <c r="AB8" s="160"/>
      <c r="AC8" s="125">
        <f>+IF(AVERAGEIF(ING_NO_CONST_RENTA[Concepto],'Datos para cálculo'!AB$4,ING_NO_CONST_RENTA[Monto Limite])=1,CALCULO[[#This Row],[ 28 ]],MIN(CALCULO[[#This Row],[ 28 ]],AVERAGEIF(ING_NO_CONST_RENTA[Concepto],'Datos para cálculo'!AB$4,ING_NO_CONST_RENTA[Monto Limite]),+CALCULO[[#This Row],[ 28 ]]+1-1,CALCULO[[#This Row],[ 28 ]]))</f>
        <v>0</v>
      </c>
      <c r="AD8" s="125"/>
      <c r="AE8" s="125">
        <f>+IF(AVERAGEIF(ING_NO_CONST_RENTA[Concepto],'Datos para cálculo'!AD$4,ING_NO_CONST_RENTA[Monto Limite])=1,CALCULO[[#This Row],[ 30 ]],MIN(CALCULO[[#This Row],[ 30 ]],AVERAGEIF(ING_NO_CONST_RENTA[Concepto],'Datos para cálculo'!AD$4,ING_NO_CONST_RENTA[Monto Limite]),+CALCULO[[#This Row],[ 30 ]]+1-1,CALCULO[[#This Row],[ 30 ]]))</f>
        <v>0</v>
      </c>
      <c r="AF8" s="124">
        <f>+CALCULO[[#This Row],[ 31 ]]+CALCULO[[#This Row],[ 29 ]]+CALCULO[[#This Row],[ 27 ]]+CALCULO[[#This Row],[ 25 ]]+CALCULO[[#This Row],[ 23 ]]+CALCULO[[#This Row],[ 21 ]]+CALCULO[[#This Row],[ 19 ]]+CALCULO[[#This Row],[ 17 ]]</f>
        <v>360000</v>
      </c>
      <c r="AG8" s="126">
        <f>+MAX(0,ROUND(CALCULO[[#This Row],[ 15 ]]-CALCULO[[#This Row],[32]],-3))</f>
        <v>2817000</v>
      </c>
      <c r="AH8" s="158"/>
      <c r="AI8" s="160">
        <f>+IF(AVERAGEIF(DEDUCCIONES[Concepto],'Datos para cálculo'!AH$4,DEDUCCIONES[Monto Limite])=1,CALCULO[[#This Row],[ 34 ]],MIN(CALCULO[[#This Row],[ 34 ]],AVERAGEIF(DEDUCCIONES[Concepto],'Datos para cálculo'!AH$4,DEDUCCIONES[Monto Limite]),+CALCULO[[#This Row],[ 34 ]]+1-1,CALCULO[[#This Row],[ 34 ]]))</f>
        <v>0</v>
      </c>
      <c r="AJ8" s="166"/>
      <c r="AK8" s="124">
        <f>+IF(CALCULO[[#This Row],[ 36 ]]="SI",MIN(CALCULO[[#This Row],[ 15 ]]*10%,VLOOKUP($AJ$4,DEDUCCIONES[],4,0)),0)</f>
        <v>0</v>
      </c>
      <c r="AL8" s="158"/>
      <c r="AM8" s="125">
        <f>+MIN(AL8+1-1,VLOOKUP($AL$4,DEDUCCIONES[],4,0))</f>
        <v>0</v>
      </c>
      <c r="AN8" s="124">
        <f>+CALCULO[[#This Row],[35]]+CALCULO[[#This Row],[37]]+CALCULO[[#This Row],[ 39 ]]</f>
        <v>0</v>
      </c>
      <c r="AO8" s="126">
        <f>+CALCULO[[#This Row],[33]]-CALCULO[[#This Row],[ 40 ]]</f>
        <v>2817000</v>
      </c>
      <c r="AP8" s="158"/>
      <c r="AQ8" s="160">
        <f>+MIN(CALCULO[[#This Row],[42]]+1-1,VLOOKUP($AP$4,RENTAS_EXCENTAS[],4,0))</f>
        <v>0</v>
      </c>
      <c r="AR8" s="158"/>
      <c r="AS8" s="160">
        <f>+MIN(CALCULO[[#This Row],[43]]+CALCULO[[#This Row],[ 44 ]]+1-1,VLOOKUP($AP$4,RENTAS_EXCENTAS[],4,0))-CALCULO[[#This Row],[43]]</f>
        <v>0</v>
      </c>
      <c r="AT8" s="160"/>
      <c r="AU8" s="160"/>
      <c r="AV8" s="160">
        <f>+CALCULO[[#This Row],[ 47 ]]</f>
        <v>0</v>
      </c>
      <c r="AW8" s="160"/>
      <c r="AX8" s="160">
        <f>+CALCULO[[#This Row],[ 49 ]]</f>
        <v>0</v>
      </c>
      <c r="AY8" s="160"/>
      <c r="AZ8" s="160">
        <f>+CALCULO[[#This Row],[ 51 ]]</f>
        <v>0</v>
      </c>
      <c r="BA8" s="160"/>
      <c r="BB8" s="160">
        <f>+CALCULO[[#This Row],[ 53 ]]</f>
        <v>0</v>
      </c>
      <c r="BC8" s="160"/>
      <c r="BD8" s="160">
        <f>+CALCULO[[#This Row],[ 55 ]]</f>
        <v>0</v>
      </c>
      <c r="BE8" s="160"/>
      <c r="BF8" s="160">
        <f>+CALCULO[[#This Row],[ 57 ]]</f>
        <v>0</v>
      </c>
      <c r="BG8" s="160"/>
      <c r="BH8" s="160">
        <f>+CALCULO[[#This Row],[ 59 ]]</f>
        <v>0</v>
      </c>
      <c r="BI8" s="160"/>
      <c r="BJ8" s="160"/>
      <c r="BK8" s="160"/>
      <c r="BL8" s="125">
        <f>+CALCULO[[#This Row],[ 63 ]]</f>
        <v>0</v>
      </c>
      <c r="BM8" s="124">
        <f>+CALCULO[[#This Row],[ 64 ]]+CALCULO[[#This Row],[ 62 ]]+CALCULO[[#This Row],[ 60 ]]+CALCULO[[#This Row],[ 58 ]]+CALCULO[[#This Row],[ 56 ]]+CALCULO[[#This Row],[ 54 ]]+CALCULO[[#This Row],[ 52 ]]+CALCULO[[#This Row],[ 50 ]]+CALCULO[[#This Row],[ 48 ]]+CALCULO[[#This Row],[ 45 ]]+CALCULO[[#This Row],[43]]</f>
        <v>0</v>
      </c>
      <c r="BN8" s="126">
        <f>+CALCULO[[#This Row],[ 41 ]]-CALCULO[[#This Row],[65]]</f>
        <v>2817000</v>
      </c>
      <c r="BO8" s="124">
        <f>+ROUND(MIN(CALCULO[[#This Row],[66]]*25%,240*'Versión impresión'!$H$8),-3)</f>
        <v>704000</v>
      </c>
      <c r="BP8" s="126">
        <f>+CALCULO[[#This Row],[66]]-CALCULO[[#This Row],[67]]</f>
        <v>2113000</v>
      </c>
      <c r="BQ8" s="124">
        <f>+ROUND(CALCULO[[#This Row],[33]]*40%,-3)</f>
        <v>1127000</v>
      </c>
      <c r="BR8" s="138">
        <f t="shared" si="4"/>
        <v>0</v>
      </c>
      <c r="BS8" s="124">
        <f>+CALCULO[[#This Row],[33]]-MIN(CALCULO[[#This Row],[69]],CALCULO[[#This Row],[68]])</f>
        <v>1690000</v>
      </c>
      <c r="BT8" s="128">
        <f>+CALCULO[[#This Row],[71]]/'Versión impresión'!$H$8+1-1</f>
        <v>44.469003262814439</v>
      </c>
      <c r="BU8" s="131">
        <f>+LOOKUP(CALCULO[[#This Row],[72]],$CG$2:$CH$8,$CJ$2:$CJ$8)</f>
        <v>0</v>
      </c>
      <c r="BV8" s="130">
        <f>+LOOKUP(CALCULO[[#This Row],[72]],$CG$2:$CH$8,$CI$2:$CI$8)</f>
        <v>0</v>
      </c>
      <c r="BW8" s="131">
        <f>+LOOKUP(CALCULO[[#This Row],[72]],$CG$2:$CH$8,$CK$2:$CK$8)</f>
        <v>0</v>
      </c>
      <c r="BX8" s="132">
        <f>+(CALCULO[[#This Row],[72]]+CALCULO[[#This Row],[73]])*CALCULO[[#This Row],[74]]+CALCULO[[#This Row],[75]]</f>
        <v>0</v>
      </c>
      <c r="BY8" s="133">
        <f>+ROUND(CALCULO[[#This Row],[76]]*'Versión impresión'!$H$8,-3)</f>
        <v>0</v>
      </c>
      <c r="BZ8" s="180" t="str">
        <f>+IF(LOOKUP(CALCULO[[#This Row],[72]],$CG$2:$CH$8,$CM$2:$CM$8)=0,"",LOOKUP(CALCULO[[#This Row],[72]],$CG$2:$CH$8,$CM$2:$CM$8))</f>
        <v/>
      </c>
      <c r="CG8" s="139">
        <f t="shared" si="2"/>
        <v>2301</v>
      </c>
      <c r="CH8" s="140">
        <v>9.9999999999999996E+27</v>
      </c>
      <c r="CI8" s="141">
        <v>0.39</v>
      </c>
      <c r="CJ8" s="142">
        <v>-2300</v>
      </c>
      <c r="CK8" s="142">
        <v>770</v>
      </c>
      <c r="CL8" s="143"/>
      <c r="CM8" s="215" t="s">
        <v>211</v>
      </c>
      <c r="CN8" s="216"/>
      <c r="CO8" s="216"/>
      <c r="CP8" s="217"/>
    </row>
    <row r="9" spans="1:94" x14ac:dyDescent="0.25">
      <c r="A9" s="78" t="str">
        <f t="shared" si="3"/>
        <v/>
      </c>
      <c r="B9" s="157"/>
      <c r="C9" s="29"/>
      <c r="D9" s="29"/>
      <c r="E9" s="158"/>
      <c r="F9" s="158"/>
      <c r="G9" s="158"/>
      <c r="H9" s="158"/>
      <c r="I9" s="158"/>
      <c r="J9" s="158"/>
      <c r="K9" s="158"/>
      <c r="L9" s="158"/>
      <c r="M9" s="158"/>
      <c r="N9" s="158"/>
      <c r="O9" s="124">
        <f>SUM(CALCULO[[#This Row],[5]:[ 14 ]])</f>
        <v>0</v>
      </c>
      <c r="P9" s="158"/>
      <c r="Q9" s="160">
        <f>+IF(AVERAGEIF(ING_NO_CONST_RENTA[Concepto],'Datos para cálculo'!P$4,ING_NO_CONST_RENTA[Monto Limite])=1,CALCULO[[#This Row],[16]],MIN(CALCULO[ [#This Row],[16] ],AVERAGEIF(ING_NO_CONST_RENTA[Concepto],'Datos para cálculo'!P$4,ING_NO_CONST_RENTA[Monto Limite]),+CALCULO[ [#This Row],[16] ]+1-1,CALCULO[ [#This Row],[16] ]))</f>
        <v>0</v>
      </c>
      <c r="R9" s="158"/>
      <c r="S9" s="160">
        <f>+IF(AVERAGEIF(ING_NO_CONST_RENTA[Concepto],'Datos para cálculo'!R$4,ING_NO_CONST_RENTA[Monto Limite])=1,CALCULO[[#This Row],[18]],MIN(CALCULO[ [#This Row],[18] ],AVERAGEIF(ING_NO_CONST_RENTA[Concepto],'Datos para cálculo'!R$4,ING_NO_CONST_RENTA[Monto Limite]),+CALCULO[ [#This Row],[18] ]+1-1,CALCULO[ [#This Row],[18] ]))</f>
        <v>0</v>
      </c>
      <c r="T9" s="158"/>
      <c r="U9" s="160">
        <f>+IF(AVERAGEIF(ING_NO_CONST_RENTA[Concepto],'Datos para cálculo'!T$4,ING_NO_CONST_RENTA[Monto Limite])=1,CALCULO[[#This Row],[20]],MIN(CALCULO[ [#This Row],[20] ],AVERAGEIF(ING_NO_CONST_RENTA[Concepto],'Datos para cálculo'!T$4,ING_NO_CONST_RENTA[Monto Limite]),+CALCULO[ [#This Row],[20] ]+1-1,CALCULO[ [#This Row],[20] ]))</f>
        <v>0</v>
      </c>
      <c r="V9" s="158"/>
      <c r="W9" s="160">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 s="161"/>
      <c r="Y9" s="160">
        <f>+IF(O9&lt;310*'Versión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 s="160"/>
      <c r="AA9" s="160">
        <f>+IF(AVERAGEIF(ING_NO_CONST_RENTA[Concepto],'Datos para cálculo'!Z$4,ING_NO_CONST_RENTA[Monto Limite])=1,CALCULO[[#This Row],[ 26 ]],MIN(CALCULO[[#This Row],[ 26 ]],AVERAGEIF(ING_NO_CONST_RENTA[Concepto],'Datos para cálculo'!Z$4,ING_NO_CONST_RENTA[Monto Limite]),+CALCULO[[#This Row],[ 26 ]]+1-1,CALCULO[[#This Row],[ 26 ]]))</f>
        <v>0</v>
      </c>
      <c r="AB9" s="160"/>
      <c r="AC9" s="125">
        <f>+IF(AVERAGEIF(ING_NO_CONST_RENTA[Concepto],'Datos para cálculo'!AB$4,ING_NO_CONST_RENTA[Monto Limite])=1,CALCULO[[#This Row],[ 28 ]],MIN(CALCULO[[#This Row],[ 28 ]],AVERAGEIF(ING_NO_CONST_RENTA[Concepto],'Datos para cálculo'!AB$4,ING_NO_CONST_RENTA[Monto Limite]),+CALCULO[[#This Row],[ 28 ]]+1-1,CALCULO[[#This Row],[ 28 ]]))</f>
        <v>0</v>
      </c>
      <c r="AD9" s="125"/>
      <c r="AE9" s="125">
        <f>+IF(AVERAGEIF(ING_NO_CONST_RENTA[Concepto],'Datos para cálculo'!AD$4,ING_NO_CONST_RENTA[Monto Limite])=1,CALCULO[[#This Row],[ 30 ]],MIN(CALCULO[[#This Row],[ 30 ]],AVERAGEIF(ING_NO_CONST_RENTA[Concepto],'Datos para cálculo'!AD$4,ING_NO_CONST_RENTA[Monto Limite]),+CALCULO[[#This Row],[ 30 ]]+1-1,CALCULO[[#This Row],[ 30 ]]))</f>
        <v>0</v>
      </c>
      <c r="AF9" s="124">
        <f>+CALCULO[[#This Row],[ 31 ]]+CALCULO[[#This Row],[ 29 ]]+CALCULO[[#This Row],[ 27 ]]+CALCULO[[#This Row],[ 25 ]]+CALCULO[[#This Row],[ 23 ]]+CALCULO[[#This Row],[ 21 ]]+CALCULO[[#This Row],[ 19 ]]+CALCULO[[#This Row],[ 17 ]]</f>
        <v>0</v>
      </c>
      <c r="AG9" s="126">
        <f>+MAX(0,ROUND(CALCULO[[#This Row],[ 15 ]]-CALCULO[[#This Row],[32]],-3))</f>
        <v>0</v>
      </c>
      <c r="AH9" s="158"/>
      <c r="AI9" s="160">
        <f>+IF(AVERAGEIF(DEDUCCIONES[Concepto],'Datos para cálculo'!AH$4,DEDUCCIONES[Monto Limite])=1,CALCULO[[#This Row],[ 34 ]],MIN(CALCULO[[#This Row],[ 34 ]],AVERAGEIF(DEDUCCIONES[Concepto],'Datos para cálculo'!AH$4,DEDUCCIONES[Monto Limite]),+CALCULO[[#This Row],[ 34 ]]+1-1,CALCULO[[#This Row],[ 34 ]]))</f>
        <v>0</v>
      </c>
      <c r="AJ9" s="166"/>
      <c r="AK9" s="124">
        <f>+IF(CALCULO[[#This Row],[ 36 ]]="SI",MIN(CALCULO[[#This Row],[ 15 ]]*10%,VLOOKUP($AJ$4,DEDUCCIONES[],4,0)),0)</f>
        <v>0</v>
      </c>
      <c r="AL9" s="158"/>
      <c r="AM9" s="125">
        <f>+MIN(AL9+1-1,VLOOKUP($AL$4,DEDUCCIONES[],4,0))</f>
        <v>0</v>
      </c>
      <c r="AN9" s="124">
        <f>+CALCULO[[#This Row],[35]]+CALCULO[[#This Row],[37]]+CALCULO[[#This Row],[ 39 ]]</f>
        <v>0</v>
      </c>
      <c r="AO9" s="126">
        <f>+CALCULO[[#This Row],[33]]-CALCULO[[#This Row],[ 40 ]]</f>
        <v>0</v>
      </c>
      <c r="AP9" s="158"/>
      <c r="AQ9" s="160">
        <f>+MIN(CALCULO[[#This Row],[42]]+1-1,VLOOKUP($AP$4,RENTAS_EXCENTAS[],4,0))</f>
        <v>0</v>
      </c>
      <c r="AR9" s="158"/>
      <c r="AS9" s="160">
        <f>+MIN(CALCULO[[#This Row],[43]]+CALCULO[[#This Row],[ 44 ]]+1-1,VLOOKUP($AP$4,RENTAS_EXCENTAS[],4,0))-CALCULO[[#This Row],[43]]</f>
        <v>0</v>
      </c>
      <c r="AT9" s="160"/>
      <c r="AU9" s="160"/>
      <c r="AV9" s="160">
        <f>+CALCULO[[#This Row],[ 47 ]]</f>
        <v>0</v>
      </c>
      <c r="AW9" s="160"/>
      <c r="AX9" s="160">
        <f>+CALCULO[[#This Row],[ 49 ]]</f>
        <v>0</v>
      </c>
      <c r="AY9" s="160"/>
      <c r="AZ9" s="160">
        <f>+CALCULO[[#This Row],[ 51 ]]</f>
        <v>0</v>
      </c>
      <c r="BA9" s="160"/>
      <c r="BB9" s="160">
        <f>+CALCULO[[#This Row],[ 53 ]]</f>
        <v>0</v>
      </c>
      <c r="BC9" s="160"/>
      <c r="BD9" s="160">
        <f>+CALCULO[[#This Row],[ 55 ]]</f>
        <v>0</v>
      </c>
      <c r="BE9" s="160"/>
      <c r="BF9" s="160">
        <f>+CALCULO[[#This Row],[ 57 ]]</f>
        <v>0</v>
      </c>
      <c r="BG9" s="160"/>
      <c r="BH9" s="160">
        <f>+CALCULO[[#This Row],[ 59 ]]</f>
        <v>0</v>
      </c>
      <c r="BI9" s="160"/>
      <c r="BJ9" s="160"/>
      <c r="BK9" s="160"/>
      <c r="BL9" s="125">
        <f>+CALCULO[[#This Row],[ 63 ]]</f>
        <v>0</v>
      </c>
      <c r="BM9" s="124">
        <f>+CALCULO[[#This Row],[ 64 ]]+CALCULO[[#This Row],[ 62 ]]+CALCULO[[#This Row],[ 60 ]]+CALCULO[[#This Row],[ 58 ]]+CALCULO[[#This Row],[ 56 ]]+CALCULO[[#This Row],[ 54 ]]+CALCULO[[#This Row],[ 52 ]]+CALCULO[[#This Row],[ 50 ]]+CALCULO[[#This Row],[ 48 ]]+CALCULO[[#This Row],[ 45 ]]+CALCULO[[#This Row],[43]]</f>
        <v>0</v>
      </c>
      <c r="BN9" s="126">
        <f>+CALCULO[[#This Row],[ 41 ]]-CALCULO[[#This Row],[65]]</f>
        <v>0</v>
      </c>
      <c r="BO9" s="124">
        <f>+ROUND(MIN(CALCULO[[#This Row],[66]]*25%,240*'Versión impresión'!$H$8),-3)</f>
        <v>0</v>
      </c>
      <c r="BP9" s="126">
        <f>+CALCULO[[#This Row],[66]]-CALCULO[[#This Row],[67]]</f>
        <v>0</v>
      </c>
      <c r="BQ9" s="124">
        <f>+ROUND(CALCULO[[#This Row],[33]]*40%,-3)</f>
        <v>0</v>
      </c>
      <c r="BR9" s="138">
        <f t="shared" si="4"/>
        <v>0</v>
      </c>
      <c r="BS9" s="124">
        <f>+CALCULO[[#This Row],[33]]-MIN(CALCULO[[#This Row],[69]],CALCULO[[#This Row],[68]])</f>
        <v>0</v>
      </c>
      <c r="BT9" s="128">
        <f>+CALCULO[[#This Row],[71]]/'Versión impresión'!$H$8+1-1</f>
        <v>0</v>
      </c>
      <c r="BU9" s="131">
        <f>+LOOKUP(CALCULO[[#This Row],[72]],$CG$2:$CH$8,$CJ$2:$CJ$8)</f>
        <v>0</v>
      </c>
      <c r="BV9" s="130">
        <f>+LOOKUP(CALCULO[[#This Row],[72]],$CG$2:$CH$8,$CI$2:$CI$8)</f>
        <v>0</v>
      </c>
      <c r="BW9" s="131">
        <f>+LOOKUP(CALCULO[[#This Row],[72]],$CG$2:$CH$8,$CK$2:$CK$8)</f>
        <v>0</v>
      </c>
      <c r="BX9" s="132">
        <f>+(CALCULO[[#This Row],[72]]+CALCULO[[#This Row],[73]])*CALCULO[[#This Row],[74]]+CALCULO[[#This Row],[75]]</f>
        <v>0</v>
      </c>
      <c r="BY9" s="133">
        <f>+ROUND(CALCULO[[#This Row],[76]]*'Versión impresión'!$H$8,-3)</f>
        <v>0</v>
      </c>
      <c r="BZ9" s="180" t="str">
        <f>+IF(LOOKUP(CALCULO[[#This Row],[72]],$CG$2:$CH$8,$CM$2:$CM$8)=0,"",LOOKUP(CALCULO[[#This Row],[72]],$CG$2:$CH$8,$CM$2:$CM$8))</f>
        <v/>
      </c>
    </row>
    <row r="10" spans="1:94" x14ac:dyDescent="0.25">
      <c r="A10" s="78" t="str">
        <f t="shared" si="3"/>
        <v/>
      </c>
      <c r="B10" s="157"/>
      <c r="C10" s="29"/>
      <c r="D10" s="29"/>
      <c r="E10" s="158"/>
      <c r="F10" s="158"/>
      <c r="G10" s="158"/>
      <c r="H10" s="158"/>
      <c r="I10" s="158"/>
      <c r="J10" s="158"/>
      <c r="K10" s="158"/>
      <c r="L10" s="158"/>
      <c r="M10" s="158"/>
      <c r="N10" s="158"/>
      <c r="O10" s="124">
        <f>SUM(CALCULO[[#This Row],[5]:[ 14 ]])</f>
        <v>0</v>
      </c>
      <c r="P10" s="158"/>
      <c r="Q10" s="160">
        <f>+IF(AVERAGEIF(ING_NO_CONST_RENTA[Concepto],'Datos para cálculo'!P$4,ING_NO_CONST_RENTA[Monto Limite])=1,CALCULO[[#This Row],[16]],MIN(CALCULO[ [#This Row],[16] ],AVERAGEIF(ING_NO_CONST_RENTA[Concepto],'Datos para cálculo'!P$4,ING_NO_CONST_RENTA[Monto Limite]),+CALCULO[ [#This Row],[16] ]+1-1,CALCULO[ [#This Row],[16] ]))</f>
        <v>0</v>
      </c>
      <c r="R10" s="158"/>
      <c r="S10" s="160">
        <f>+IF(AVERAGEIF(ING_NO_CONST_RENTA[Concepto],'Datos para cálculo'!R$4,ING_NO_CONST_RENTA[Monto Limite])=1,CALCULO[[#This Row],[18]],MIN(CALCULO[ [#This Row],[18] ],AVERAGEIF(ING_NO_CONST_RENTA[Concepto],'Datos para cálculo'!R$4,ING_NO_CONST_RENTA[Monto Limite]),+CALCULO[ [#This Row],[18] ]+1-1,CALCULO[ [#This Row],[18] ]))</f>
        <v>0</v>
      </c>
      <c r="T10" s="158"/>
      <c r="U10" s="160">
        <f>+IF(AVERAGEIF(ING_NO_CONST_RENTA[Concepto],'Datos para cálculo'!T$4,ING_NO_CONST_RENTA[Monto Limite])=1,CALCULO[[#This Row],[20]],MIN(CALCULO[ [#This Row],[20] ],AVERAGEIF(ING_NO_CONST_RENTA[Concepto],'Datos para cálculo'!T$4,ING_NO_CONST_RENTA[Monto Limite]),+CALCULO[ [#This Row],[20] ]+1-1,CALCULO[ [#This Row],[20] ]))</f>
        <v>0</v>
      </c>
      <c r="V10" s="158"/>
      <c r="W10" s="160">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 s="161"/>
      <c r="Y10" s="160">
        <f>+IF(O10&lt;310*'Versión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 s="160"/>
      <c r="AA10" s="160">
        <f>+IF(AVERAGEIF(ING_NO_CONST_RENTA[Concepto],'Datos para cálculo'!Z$4,ING_NO_CONST_RENTA[Monto Limite])=1,CALCULO[[#This Row],[ 26 ]],MIN(CALCULO[[#This Row],[ 26 ]],AVERAGEIF(ING_NO_CONST_RENTA[Concepto],'Datos para cálculo'!Z$4,ING_NO_CONST_RENTA[Monto Limite]),+CALCULO[[#This Row],[ 26 ]]+1-1,CALCULO[[#This Row],[ 26 ]]))</f>
        <v>0</v>
      </c>
      <c r="AB10" s="160"/>
      <c r="AC10" s="125">
        <f>+IF(AVERAGEIF(ING_NO_CONST_RENTA[Concepto],'Datos para cálculo'!AB$4,ING_NO_CONST_RENTA[Monto Limite])=1,CALCULO[[#This Row],[ 28 ]],MIN(CALCULO[[#This Row],[ 28 ]],AVERAGEIF(ING_NO_CONST_RENTA[Concepto],'Datos para cálculo'!AB$4,ING_NO_CONST_RENTA[Monto Limite]),+CALCULO[[#This Row],[ 28 ]]+1-1,CALCULO[[#This Row],[ 28 ]]))</f>
        <v>0</v>
      </c>
      <c r="AD10" s="125"/>
      <c r="AE10" s="125">
        <f>+IF(AVERAGEIF(ING_NO_CONST_RENTA[Concepto],'Datos para cálculo'!AD$4,ING_NO_CONST_RENTA[Monto Limite])=1,CALCULO[[#This Row],[ 30 ]],MIN(CALCULO[[#This Row],[ 30 ]],AVERAGEIF(ING_NO_CONST_RENTA[Concepto],'Datos para cálculo'!AD$4,ING_NO_CONST_RENTA[Monto Limite]),+CALCULO[[#This Row],[ 30 ]]+1-1,CALCULO[[#This Row],[ 30 ]]))</f>
        <v>0</v>
      </c>
      <c r="AF10" s="124">
        <f>+CALCULO[[#This Row],[ 31 ]]+CALCULO[[#This Row],[ 29 ]]+CALCULO[[#This Row],[ 27 ]]+CALCULO[[#This Row],[ 25 ]]+CALCULO[[#This Row],[ 23 ]]+CALCULO[[#This Row],[ 21 ]]+CALCULO[[#This Row],[ 19 ]]+CALCULO[[#This Row],[ 17 ]]</f>
        <v>0</v>
      </c>
      <c r="AG10" s="126">
        <f>+MAX(0,ROUND(CALCULO[[#This Row],[ 15 ]]-CALCULO[[#This Row],[32]],-3))</f>
        <v>0</v>
      </c>
      <c r="AH10" s="158"/>
      <c r="AI10" s="160">
        <f>+IF(AVERAGEIF(DEDUCCIONES[Concepto],'Datos para cálculo'!AH$4,DEDUCCIONES[Monto Limite])=1,CALCULO[[#This Row],[ 34 ]],MIN(CALCULO[[#This Row],[ 34 ]],AVERAGEIF(DEDUCCIONES[Concepto],'Datos para cálculo'!AH$4,DEDUCCIONES[Monto Limite]),+CALCULO[[#This Row],[ 34 ]]+1-1,CALCULO[[#This Row],[ 34 ]]))</f>
        <v>0</v>
      </c>
      <c r="AJ10" s="166"/>
      <c r="AK10" s="124">
        <f>+IF(CALCULO[[#This Row],[ 36 ]]="SI",MIN(CALCULO[[#This Row],[ 15 ]]*10%,VLOOKUP($AJ$4,DEDUCCIONES[],4,0)),0)</f>
        <v>0</v>
      </c>
      <c r="AL10" s="158"/>
      <c r="AM10" s="125">
        <f>+MIN(AL10+1-1,VLOOKUP($AL$4,DEDUCCIONES[],4,0))</f>
        <v>0</v>
      </c>
      <c r="AN10" s="124">
        <f>+CALCULO[[#This Row],[35]]+CALCULO[[#This Row],[37]]+CALCULO[[#This Row],[ 39 ]]</f>
        <v>0</v>
      </c>
      <c r="AO10" s="126">
        <f>+CALCULO[[#This Row],[33]]-CALCULO[[#This Row],[ 40 ]]</f>
        <v>0</v>
      </c>
      <c r="AP10" s="158"/>
      <c r="AQ10" s="160">
        <f>+MIN(CALCULO[[#This Row],[42]]+1-1,VLOOKUP($AP$4,RENTAS_EXCENTAS[],4,0))</f>
        <v>0</v>
      </c>
      <c r="AR10" s="158"/>
      <c r="AS10" s="160">
        <f>+MIN(CALCULO[[#This Row],[43]]+CALCULO[[#This Row],[ 44 ]]+1-1,VLOOKUP($AP$4,RENTAS_EXCENTAS[],4,0))-CALCULO[[#This Row],[43]]</f>
        <v>0</v>
      </c>
      <c r="AT10" s="160"/>
      <c r="AU10" s="160"/>
      <c r="AV10" s="160">
        <f>+CALCULO[[#This Row],[ 47 ]]</f>
        <v>0</v>
      </c>
      <c r="AW10" s="160"/>
      <c r="AX10" s="160">
        <f>+CALCULO[[#This Row],[ 49 ]]</f>
        <v>0</v>
      </c>
      <c r="AY10" s="160"/>
      <c r="AZ10" s="160">
        <f>+CALCULO[[#This Row],[ 51 ]]</f>
        <v>0</v>
      </c>
      <c r="BA10" s="160"/>
      <c r="BB10" s="160">
        <f>+CALCULO[[#This Row],[ 53 ]]</f>
        <v>0</v>
      </c>
      <c r="BC10" s="160"/>
      <c r="BD10" s="160">
        <f>+CALCULO[[#This Row],[ 55 ]]</f>
        <v>0</v>
      </c>
      <c r="BE10" s="160"/>
      <c r="BF10" s="160">
        <f>+CALCULO[[#This Row],[ 57 ]]</f>
        <v>0</v>
      </c>
      <c r="BG10" s="160"/>
      <c r="BH10" s="160">
        <f>+CALCULO[[#This Row],[ 59 ]]</f>
        <v>0</v>
      </c>
      <c r="BI10" s="160"/>
      <c r="BJ10" s="160"/>
      <c r="BK10" s="160"/>
      <c r="BL10" s="125">
        <f>+CALCULO[[#This Row],[ 63 ]]</f>
        <v>0</v>
      </c>
      <c r="BM10" s="124">
        <f>+CALCULO[[#This Row],[ 64 ]]+CALCULO[[#This Row],[ 62 ]]+CALCULO[[#This Row],[ 60 ]]+CALCULO[[#This Row],[ 58 ]]+CALCULO[[#This Row],[ 56 ]]+CALCULO[[#This Row],[ 54 ]]+CALCULO[[#This Row],[ 52 ]]+CALCULO[[#This Row],[ 50 ]]+CALCULO[[#This Row],[ 48 ]]+CALCULO[[#This Row],[ 45 ]]+CALCULO[[#This Row],[43]]</f>
        <v>0</v>
      </c>
      <c r="BN10" s="126">
        <f>+CALCULO[[#This Row],[ 41 ]]-CALCULO[[#This Row],[65]]</f>
        <v>0</v>
      </c>
      <c r="BO10" s="124">
        <f>+ROUND(MIN(CALCULO[[#This Row],[66]]*25%,240*'Versión impresión'!$H$8),-3)</f>
        <v>0</v>
      </c>
      <c r="BP10" s="126">
        <f>+CALCULO[[#This Row],[66]]-CALCULO[[#This Row],[67]]</f>
        <v>0</v>
      </c>
      <c r="BQ10" s="124">
        <f>+ROUND(CALCULO[[#This Row],[33]]*40%,-3)</f>
        <v>0</v>
      </c>
      <c r="BR10" s="138">
        <f t="shared" si="4"/>
        <v>0</v>
      </c>
      <c r="BS10" s="124">
        <f>+CALCULO[[#This Row],[33]]-MIN(CALCULO[[#This Row],[69]],CALCULO[[#This Row],[68]])</f>
        <v>0</v>
      </c>
      <c r="BT10" s="128">
        <f>+CALCULO[[#This Row],[71]]/'Versión impresión'!$H$8+1-1</f>
        <v>0</v>
      </c>
      <c r="BU10" s="131">
        <f>+LOOKUP(CALCULO[[#This Row],[72]],$CG$2:$CH$8,$CJ$2:$CJ$8)</f>
        <v>0</v>
      </c>
      <c r="BV10" s="130">
        <f>+LOOKUP(CALCULO[[#This Row],[72]],$CG$2:$CH$8,$CI$2:$CI$8)</f>
        <v>0</v>
      </c>
      <c r="BW10" s="131">
        <f>+LOOKUP(CALCULO[[#This Row],[72]],$CG$2:$CH$8,$CK$2:$CK$8)</f>
        <v>0</v>
      </c>
      <c r="BX10" s="132">
        <f>+(CALCULO[[#This Row],[72]]+CALCULO[[#This Row],[73]])*CALCULO[[#This Row],[74]]+CALCULO[[#This Row],[75]]</f>
        <v>0</v>
      </c>
      <c r="BY10" s="133">
        <f>+ROUND(CALCULO[[#This Row],[76]]*'Versión impresión'!$H$8,-3)</f>
        <v>0</v>
      </c>
      <c r="BZ10" s="180" t="str">
        <f>+IF(LOOKUP(CALCULO[[#This Row],[72]],$CG$2:$CH$8,$CM$2:$CM$8)=0,"",LOOKUP(CALCULO[[#This Row],[72]],$CG$2:$CH$8,$CM$2:$CM$8))</f>
        <v/>
      </c>
    </row>
    <row r="11" spans="1:94" x14ac:dyDescent="0.25">
      <c r="A11" s="78" t="str">
        <f t="shared" si="3"/>
        <v/>
      </c>
      <c r="B11" s="157"/>
      <c r="C11" s="29"/>
      <c r="D11" s="29"/>
      <c r="E11" s="158"/>
      <c r="F11" s="158"/>
      <c r="G11" s="158"/>
      <c r="H11" s="158"/>
      <c r="I11" s="158"/>
      <c r="J11" s="158"/>
      <c r="K11" s="158"/>
      <c r="L11" s="158"/>
      <c r="M11" s="158"/>
      <c r="N11" s="158"/>
      <c r="O11" s="124">
        <f>SUM(CALCULO[[#This Row],[5]:[ 14 ]])</f>
        <v>0</v>
      </c>
      <c r="P11" s="158"/>
      <c r="Q11" s="160">
        <f>+IF(AVERAGEIF(ING_NO_CONST_RENTA[Concepto],'Datos para cálculo'!P$4,ING_NO_CONST_RENTA[Monto Limite])=1,CALCULO[[#This Row],[16]],MIN(CALCULO[ [#This Row],[16] ],AVERAGEIF(ING_NO_CONST_RENTA[Concepto],'Datos para cálculo'!P$4,ING_NO_CONST_RENTA[Monto Limite]),+CALCULO[ [#This Row],[16] ]+1-1,CALCULO[ [#This Row],[16] ]))</f>
        <v>0</v>
      </c>
      <c r="R11" s="158"/>
      <c r="S11" s="160">
        <f>+IF(AVERAGEIF(ING_NO_CONST_RENTA[Concepto],'Datos para cálculo'!R$4,ING_NO_CONST_RENTA[Monto Limite])=1,CALCULO[[#This Row],[18]],MIN(CALCULO[ [#This Row],[18] ],AVERAGEIF(ING_NO_CONST_RENTA[Concepto],'Datos para cálculo'!R$4,ING_NO_CONST_RENTA[Monto Limite]),+CALCULO[ [#This Row],[18] ]+1-1,CALCULO[ [#This Row],[18] ]))</f>
        <v>0</v>
      </c>
      <c r="T11" s="158"/>
      <c r="U11" s="160">
        <f>+IF(AVERAGEIF(ING_NO_CONST_RENTA[Concepto],'Datos para cálculo'!T$4,ING_NO_CONST_RENTA[Monto Limite])=1,CALCULO[[#This Row],[20]],MIN(CALCULO[ [#This Row],[20] ],AVERAGEIF(ING_NO_CONST_RENTA[Concepto],'Datos para cálculo'!T$4,ING_NO_CONST_RENTA[Monto Limite]),+CALCULO[ [#This Row],[20] ]+1-1,CALCULO[ [#This Row],[20] ]))</f>
        <v>0</v>
      </c>
      <c r="V11" s="158"/>
      <c r="W11" s="160">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 s="161"/>
      <c r="Y11" s="160">
        <f>+IF(O11&lt;310*'Versión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 s="160"/>
      <c r="AA11" s="160">
        <f>+IF(AVERAGEIF(ING_NO_CONST_RENTA[Concepto],'Datos para cálculo'!Z$4,ING_NO_CONST_RENTA[Monto Limite])=1,CALCULO[[#This Row],[ 26 ]],MIN(CALCULO[[#This Row],[ 26 ]],AVERAGEIF(ING_NO_CONST_RENTA[Concepto],'Datos para cálculo'!Z$4,ING_NO_CONST_RENTA[Monto Limite]),+CALCULO[[#This Row],[ 26 ]]+1-1,CALCULO[[#This Row],[ 26 ]]))</f>
        <v>0</v>
      </c>
      <c r="AB11" s="160"/>
      <c r="AC11" s="125">
        <f>+IF(AVERAGEIF(ING_NO_CONST_RENTA[Concepto],'Datos para cálculo'!AB$4,ING_NO_CONST_RENTA[Monto Limite])=1,CALCULO[[#This Row],[ 28 ]],MIN(CALCULO[[#This Row],[ 28 ]],AVERAGEIF(ING_NO_CONST_RENTA[Concepto],'Datos para cálculo'!AB$4,ING_NO_CONST_RENTA[Monto Limite]),+CALCULO[[#This Row],[ 28 ]]+1-1,CALCULO[[#This Row],[ 28 ]]))</f>
        <v>0</v>
      </c>
      <c r="AD11" s="125"/>
      <c r="AE11" s="125">
        <f>+IF(AVERAGEIF(ING_NO_CONST_RENTA[Concepto],'Datos para cálculo'!AD$4,ING_NO_CONST_RENTA[Monto Limite])=1,CALCULO[[#This Row],[ 30 ]],MIN(CALCULO[[#This Row],[ 30 ]],AVERAGEIF(ING_NO_CONST_RENTA[Concepto],'Datos para cálculo'!AD$4,ING_NO_CONST_RENTA[Monto Limite]),+CALCULO[[#This Row],[ 30 ]]+1-1,CALCULO[[#This Row],[ 30 ]]))</f>
        <v>0</v>
      </c>
      <c r="AF11" s="124">
        <f>+CALCULO[[#This Row],[ 31 ]]+CALCULO[[#This Row],[ 29 ]]+CALCULO[[#This Row],[ 27 ]]+CALCULO[[#This Row],[ 25 ]]+CALCULO[[#This Row],[ 23 ]]+CALCULO[[#This Row],[ 21 ]]+CALCULO[[#This Row],[ 19 ]]+CALCULO[[#This Row],[ 17 ]]</f>
        <v>0</v>
      </c>
      <c r="AG11" s="126">
        <f>+MAX(0,ROUND(CALCULO[[#This Row],[ 15 ]]-CALCULO[[#This Row],[32]],-3))</f>
        <v>0</v>
      </c>
      <c r="AH11" s="158"/>
      <c r="AI11" s="160">
        <f>+IF(AVERAGEIF(DEDUCCIONES[Concepto],'Datos para cálculo'!AH$4,DEDUCCIONES[Monto Limite])=1,CALCULO[[#This Row],[ 34 ]],MIN(CALCULO[[#This Row],[ 34 ]],AVERAGEIF(DEDUCCIONES[Concepto],'Datos para cálculo'!AH$4,DEDUCCIONES[Monto Limite]),+CALCULO[[#This Row],[ 34 ]]+1-1,CALCULO[[#This Row],[ 34 ]]))</f>
        <v>0</v>
      </c>
      <c r="AJ11" s="166"/>
      <c r="AK11" s="124">
        <f>+IF(CALCULO[[#This Row],[ 36 ]]="SI",MIN(CALCULO[[#This Row],[ 15 ]]*10%,VLOOKUP($AJ$4,DEDUCCIONES[],4,0)),0)</f>
        <v>0</v>
      </c>
      <c r="AL11" s="158"/>
      <c r="AM11" s="125">
        <f>+MIN(AL11+1-1,VLOOKUP($AL$4,DEDUCCIONES[],4,0))</f>
        <v>0</v>
      </c>
      <c r="AN11" s="124">
        <f>+CALCULO[[#This Row],[35]]+CALCULO[[#This Row],[37]]+CALCULO[[#This Row],[ 39 ]]</f>
        <v>0</v>
      </c>
      <c r="AO11" s="126">
        <f>+CALCULO[[#This Row],[33]]-CALCULO[[#This Row],[ 40 ]]</f>
        <v>0</v>
      </c>
      <c r="AP11" s="158"/>
      <c r="AQ11" s="160">
        <f>+MIN(CALCULO[[#This Row],[42]]+1-1,VLOOKUP($AP$4,RENTAS_EXCENTAS[],4,0))</f>
        <v>0</v>
      </c>
      <c r="AR11" s="158"/>
      <c r="AS11" s="160">
        <f>+MIN(CALCULO[[#This Row],[43]]+CALCULO[[#This Row],[ 44 ]]+1-1,VLOOKUP($AP$4,RENTAS_EXCENTAS[],4,0))-CALCULO[[#This Row],[43]]</f>
        <v>0</v>
      </c>
      <c r="AT11" s="160"/>
      <c r="AU11" s="160"/>
      <c r="AV11" s="160">
        <f>+CALCULO[[#This Row],[ 47 ]]</f>
        <v>0</v>
      </c>
      <c r="AW11" s="160"/>
      <c r="AX11" s="160">
        <f>+CALCULO[[#This Row],[ 49 ]]</f>
        <v>0</v>
      </c>
      <c r="AY11" s="160"/>
      <c r="AZ11" s="160">
        <f>+CALCULO[[#This Row],[ 51 ]]</f>
        <v>0</v>
      </c>
      <c r="BA11" s="160"/>
      <c r="BB11" s="160">
        <f>+CALCULO[[#This Row],[ 53 ]]</f>
        <v>0</v>
      </c>
      <c r="BC11" s="160"/>
      <c r="BD11" s="160">
        <f>+CALCULO[[#This Row],[ 55 ]]</f>
        <v>0</v>
      </c>
      <c r="BE11" s="160"/>
      <c r="BF11" s="160">
        <f>+CALCULO[[#This Row],[ 57 ]]</f>
        <v>0</v>
      </c>
      <c r="BG11" s="160"/>
      <c r="BH11" s="160">
        <f>+CALCULO[[#This Row],[ 59 ]]</f>
        <v>0</v>
      </c>
      <c r="BI11" s="160"/>
      <c r="BJ11" s="160"/>
      <c r="BK11" s="160"/>
      <c r="BL11" s="125">
        <f>+CALCULO[[#This Row],[ 63 ]]</f>
        <v>0</v>
      </c>
      <c r="BM11" s="124">
        <f>+CALCULO[[#This Row],[ 64 ]]+CALCULO[[#This Row],[ 62 ]]+CALCULO[[#This Row],[ 60 ]]+CALCULO[[#This Row],[ 58 ]]+CALCULO[[#This Row],[ 56 ]]+CALCULO[[#This Row],[ 54 ]]+CALCULO[[#This Row],[ 52 ]]+CALCULO[[#This Row],[ 50 ]]+CALCULO[[#This Row],[ 48 ]]+CALCULO[[#This Row],[ 45 ]]+CALCULO[[#This Row],[43]]</f>
        <v>0</v>
      </c>
      <c r="BN11" s="126">
        <f>+CALCULO[[#This Row],[ 41 ]]-CALCULO[[#This Row],[65]]</f>
        <v>0</v>
      </c>
      <c r="BO11" s="124">
        <f>+ROUND(MIN(CALCULO[[#This Row],[66]]*25%,240*'Versión impresión'!$H$8),-3)</f>
        <v>0</v>
      </c>
      <c r="BP11" s="126">
        <f>+CALCULO[[#This Row],[66]]-CALCULO[[#This Row],[67]]</f>
        <v>0</v>
      </c>
      <c r="BQ11" s="124">
        <f>+ROUND(CALCULO[[#This Row],[33]]*40%,-3)</f>
        <v>0</v>
      </c>
      <c r="BR11" s="138">
        <f t="shared" si="4"/>
        <v>0</v>
      </c>
      <c r="BS11" s="124">
        <f>+CALCULO[[#This Row],[33]]-MIN(CALCULO[[#This Row],[69]],CALCULO[[#This Row],[68]])</f>
        <v>0</v>
      </c>
      <c r="BT11" s="128">
        <f>+CALCULO[[#This Row],[71]]/'Versión impresión'!$H$8+1-1</f>
        <v>0</v>
      </c>
      <c r="BU11" s="131">
        <f>+LOOKUP(CALCULO[[#This Row],[72]],$CG$2:$CH$8,$CJ$2:$CJ$8)</f>
        <v>0</v>
      </c>
      <c r="BV11" s="130">
        <f>+LOOKUP(CALCULO[[#This Row],[72]],$CG$2:$CH$8,$CI$2:$CI$8)</f>
        <v>0</v>
      </c>
      <c r="BW11" s="131">
        <f>+LOOKUP(CALCULO[[#This Row],[72]],$CG$2:$CH$8,$CK$2:$CK$8)</f>
        <v>0</v>
      </c>
      <c r="BX11" s="132">
        <f>+(CALCULO[[#This Row],[72]]+CALCULO[[#This Row],[73]])*CALCULO[[#This Row],[74]]+CALCULO[[#This Row],[75]]</f>
        <v>0</v>
      </c>
      <c r="BY11" s="133">
        <f>+ROUND(CALCULO[[#This Row],[76]]*'Versión impresión'!$H$8,-3)</f>
        <v>0</v>
      </c>
      <c r="BZ11" s="180" t="str">
        <f>+IF(LOOKUP(CALCULO[[#This Row],[72]],$CG$2:$CH$8,$CM$2:$CM$8)=0,"",LOOKUP(CALCULO[[#This Row],[72]],$CG$2:$CH$8,$CM$2:$CM$8))</f>
        <v/>
      </c>
    </row>
    <row r="12" spans="1:94" x14ac:dyDescent="0.25">
      <c r="A12" s="78" t="str">
        <f t="shared" si="3"/>
        <v/>
      </c>
      <c r="B12" s="157"/>
      <c r="C12" s="29"/>
      <c r="D12" s="29"/>
      <c r="E12" s="158"/>
      <c r="F12" s="158"/>
      <c r="G12" s="158"/>
      <c r="H12" s="158"/>
      <c r="I12" s="158"/>
      <c r="J12" s="158"/>
      <c r="K12" s="158"/>
      <c r="L12" s="158"/>
      <c r="M12" s="158"/>
      <c r="N12" s="158"/>
      <c r="O12" s="124">
        <f>SUM(CALCULO[[#This Row],[5]:[ 14 ]])</f>
        <v>0</v>
      </c>
      <c r="P12" s="158"/>
      <c r="Q12" s="160">
        <f>+IF(AVERAGEIF(ING_NO_CONST_RENTA[Concepto],'Datos para cálculo'!P$4,ING_NO_CONST_RENTA[Monto Limite])=1,CALCULO[[#This Row],[16]],MIN(CALCULO[ [#This Row],[16] ],AVERAGEIF(ING_NO_CONST_RENTA[Concepto],'Datos para cálculo'!P$4,ING_NO_CONST_RENTA[Monto Limite]),+CALCULO[ [#This Row],[16] ]+1-1,CALCULO[ [#This Row],[16] ]))</f>
        <v>0</v>
      </c>
      <c r="R12" s="158"/>
      <c r="S12" s="160">
        <f>+IF(AVERAGEIF(ING_NO_CONST_RENTA[Concepto],'Datos para cálculo'!R$4,ING_NO_CONST_RENTA[Monto Limite])=1,CALCULO[[#This Row],[18]],MIN(CALCULO[ [#This Row],[18] ],AVERAGEIF(ING_NO_CONST_RENTA[Concepto],'Datos para cálculo'!R$4,ING_NO_CONST_RENTA[Monto Limite]),+CALCULO[ [#This Row],[18] ]+1-1,CALCULO[ [#This Row],[18] ]))</f>
        <v>0</v>
      </c>
      <c r="T12" s="158"/>
      <c r="U12" s="160">
        <f>+IF(AVERAGEIF(ING_NO_CONST_RENTA[Concepto],'Datos para cálculo'!T$4,ING_NO_CONST_RENTA[Monto Limite])=1,CALCULO[[#This Row],[20]],MIN(CALCULO[ [#This Row],[20] ],AVERAGEIF(ING_NO_CONST_RENTA[Concepto],'Datos para cálculo'!T$4,ING_NO_CONST_RENTA[Monto Limite]),+CALCULO[ [#This Row],[20] ]+1-1,CALCULO[ [#This Row],[20] ]))</f>
        <v>0</v>
      </c>
      <c r="V12" s="158"/>
      <c r="W12" s="160">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 s="161"/>
      <c r="Y12" s="160">
        <f>+IF(O12&lt;310*'Versión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 s="160"/>
      <c r="AA12" s="160">
        <f>+IF(AVERAGEIF(ING_NO_CONST_RENTA[Concepto],'Datos para cálculo'!Z$4,ING_NO_CONST_RENTA[Monto Limite])=1,CALCULO[[#This Row],[ 26 ]],MIN(CALCULO[[#This Row],[ 26 ]],AVERAGEIF(ING_NO_CONST_RENTA[Concepto],'Datos para cálculo'!Z$4,ING_NO_CONST_RENTA[Monto Limite]),+CALCULO[[#This Row],[ 26 ]]+1-1,CALCULO[[#This Row],[ 26 ]]))</f>
        <v>0</v>
      </c>
      <c r="AB12" s="160"/>
      <c r="AC12" s="125">
        <f>+IF(AVERAGEIF(ING_NO_CONST_RENTA[Concepto],'Datos para cálculo'!AB$4,ING_NO_CONST_RENTA[Monto Limite])=1,CALCULO[[#This Row],[ 28 ]],MIN(CALCULO[[#This Row],[ 28 ]],AVERAGEIF(ING_NO_CONST_RENTA[Concepto],'Datos para cálculo'!AB$4,ING_NO_CONST_RENTA[Monto Limite]),+CALCULO[[#This Row],[ 28 ]]+1-1,CALCULO[[#This Row],[ 28 ]]))</f>
        <v>0</v>
      </c>
      <c r="AD12" s="125"/>
      <c r="AE12" s="125">
        <f>+IF(AVERAGEIF(ING_NO_CONST_RENTA[Concepto],'Datos para cálculo'!AD$4,ING_NO_CONST_RENTA[Monto Limite])=1,CALCULO[[#This Row],[ 30 ]],MIN(CALCULO[[#This Row],[ 30 ]],AVERAGEIF(ING_NO_CONST_RENTA[Concepto],'Datos para cálculo'!AD$4,ING_NO_CONST_RENTA[Monto Limite]),+CALCULO[[#This Row],[ 30 ]]+1-1,CALCULO[[#This Row],[ 30 ]]))</f>
        <v>0</v>
      </c>
      <c r="AF12" s="124">
        <f>+CALCULO[[#This Row],[ 31 ]]+CALCULO[[#This Row],[ 29 ]]+CALCULO[[#This Row],[ 27 ]]+CALCULO[[#This Row],[ 25 ]]+CALCULO[[#This Row],[ 23 ]]+CALCULO[[#This Row],[ 21 ]]+CALCULO[[#This Row],[ 19 ]]+CALCULO[[#This Row],[ 17 ]]</f>
        <v>0</v>
      </c>
      <c r="AG12" s="126">
        <f>+MAX(0,ROUND(CALCULO[[#This Row],[ 15 ]]-CALCULO[[#This Row],[32]],-3))</f>
        <v>0</v>
      </c>
      <c r="AH12" s="158"/>
      <c r="AI12" s="160">
        <f>+IF(AVERAGEIF(DEDUCCIONES[Concepto],'Datos para cálculo'!AH$4,DEDUCCIONES[Monto Limite])=1,CALCULO[[#This Row],[ 34 ]],MIN(CALCULO[[#This Row],[ 34 ]],AVERAGEIF(DEDUCCIONES[Concepto],'Datos para cálculo'!AH$4,DEDUCCIONES[Monto Limite]),+CALCULO[[#This Row],[ 34 ]]+1-1,CALCULO[[#This Row],[ 34 ]]))</f>
        <v>0</v>
      </c>
      <c r="AJ12" s="166"/>
      <c r="AK12" s="124">
        <f>+IF(CALCULO[[#This Row],[ 36 ]]="SI",MIN(CALCULO[[#This Row],[ 15 ]]*10%,VLOOKUP($AJ$4,DEDUCCIONES[],4,0)),0)</f>
        <v>0</v>
      </c>
      <c r="AL12" s="158"/>
      <c r="AM12" s="125">
        <f>+MIN(AL12+1-1,VLOOKUP($AL$4,DEDUCCIONES[],4,0))</f>
        <v>0</v>
      </c>
      <c r="AN12" s="124">
        <f>+CALCULO[[#This Row],[35]]+CALCULO[[#This Row],[37]]+CALCULO[[#This Row],[ 39 ]]</f>
        <v>0</v>
      </c>
      <c r="AO12" s="126">
        <f>+CALCULO[[#This Row],[33]]-CALCULO[[#This Row],[ 40 ]]</f>
        <v>0</v>
      </c>
      <c r="AP12" s="158"/>
      <c r="AQ12" s="160">
        <f>+MIN(CALCULO[[#This Row],[42]]+1-1,VLOOKUP($AP$4,RENTAS_EXCENTAS[],4,0))</f>
        <v>0</v>
      </c>
      <c r="AR12" s="158"/>
      <c r="AS12" s="160">
        <f>+MIN(CALCULO[[#This Row],[43]]+CALCULO[[#This Row],[ 44 ]]+1-1,VLOOKUP($AP$4,RENTAS_EXCENTAS[],4,0))-CALCULO[[#This Row],[43]]</f>
        <v>0</v>
      </c>
      <c r="AT12" s="160"/>
      <c r="AU12" s="160"/>
      <c r="AV12" s="160">
        <f>+CALCULO[[#This Row],[ 47 ]]</f>
        <v>0</v>
      </c>
      <c r="AW12" s="160"/>
      <c r="AX12" s="160">
        <f>+CALCULO[[#This Row],[ 49 ]]</f>
        <v>0</v>
      </c>
      <c r="AY12" s="160"/>
      <c r="AZ12" s="160">
        <f>+CALCULO[[#This Row],[ 51 ]]</f>
        <v>0</v>
      </c>
      <c r="BA12" s="160"/>
      <c r="BB12" s="160">
        <f>+CALCULO[[#This Row],[ 53 ]]</f>
        <v>0</v>
      </c>
      <c r="BC12" s="160"/>
      <c r="BD12" s="160">
        <f>+CALCULO[[#This Row],[ 55 ]]</f>
        <v>0</v>
      </c>
      <c r="BE12" s="160"/>
      <c r="BF12" s="160">
        <f>+CALCULO[[#This Row],[ 57 ]]</f>
        <v>0</v>
      </c>
      <c r="BG12" s="160"/>
      <c r="BH12" s="160">
        <f>+CALCULO[[#This Row],[ 59 ]]</f>
        <v>0</v>
      </c>
      <c r="BI12" s="160"/>
      <c r="BJ12" s="160"/>
      <c r="BK12" s="160"/>
      <c r="BL12" s="125">
        <f>+CALCULO[[#This Row],[ 63 ]]</f>
        <v>0</v>
      </c>
      <c r="BM12" s="124">
        <f>+CALCULO[[#This Row],[ 64 ]]+CALCULO[[#This Row],[ 62 ]]+CALCULO[[#This Row],[ 60 ]]+CALCULO[[#This Row],[ 58 ]]+CALCULO[[#This Row],[ 56 ]]+CALCULO[[#This Row],[ 54 ]]+CALCULO[[#This Row],[ 52 ]]+CALCULO[[#This Row],[ 50 ]]+CALCULO[[#This Row],[ 48 ]]+CALCULO[[#This Row],[ 45 ]]+CALCULO[[#This Row],[43]]</f>
        <v>0</v>
      </c>
      <c r="BN12" s="126">
        <f>+CALCULO[[#This Row],[ 41 ]]-CALCULO[[#This Row],[65]]</f>
        <v>0</v>
      </c>
      <c r="BO12" s="124">
        <f>+ROUND(MIN(CALCULO[[#This Row],[66]]*25%,240*'Versión impresión'!$H$8),-3)</f>
        <v>0</v>
      </c>
      <c r="BP12" s="126">
        <f>+CALCULO[[#This Row],[66]]-CALCULO[[#This Row],[67]]</f>
        <v>0</v>
      </c>
      <c r="BQ12" s="124">
        <f>+ROUND(CALCULO[[#This Row],[33]]*40%,-3)</f>
        <v>0</v>
      </c>
      <c r="BR12" s="138">
        <f t="shared" si="4"/>
        <v>0</v>
      </c>
      <c r="BS12" s="124">
        <f>+CALCULO[[#This Row],[33]]-MIN(CALCULO[[#This Row],[69]],CALCULO[[#This Row],[68]])</f>
        <v>0</v>
      </c>
      <c r="BT12" s="128">
        <f>+CALCULO[[#This Row],[71]]/'Versión impresión'!$H$8+1-1</f>
        <v>0</v>
      </c>
      <c r="BU12" s="131">
        <f>+LOOKUP(CALCULO[[#This Row],[72]],$CG$2:$CH$8,$CJ$2:$CJ$8)</f>
        <v>0</v>
      </c>
      <c r="BV12" s="130">
        <f>+LOOKUP(CALCULO[[#This Row],[72]],$CG$2:$CH$8,$CI$2:$CI$8)</f>
        <v>0</v>
      </c>
      <c r="BW12" s="131">
        <f>+LOOKUP(CALCULO[[#This Row],[72]],$CG$2:$CH$8,$CK$2:$CK$8)</f>
        <v>0</v>
      </c>
      <c r="BX12" s="132">
        <f>+(CALCULO[[#This Row],[72]]+CALCULO[[#This Row],[73]])*CALCULO[[#This Row],[74]]+CALCULO[[#This Row],[75]]</f>
        <v>0</v>
      </c>
      <c r="BY12" s="133">
        <f>+ROUND(CALCULO[[#This Row],[76]]*'Versión impresión'!$H$8,-3)</f>
        <v>0</v>
      </c>
      <c r="BZ12" s="180" t="str">
        <f>+IF(LOOKUP(CALCULO[[#This Row],[72]],$CG$2:$CH$8,$CM$2:$CM$8)=0,"",LOOKUP(CALCULO[[#This Row],[72]],$CG$2:$CH$8,$CM$2:$CM$8))</f>
        <v/>
      </c>
    </row>
    <row r="13" spans="1:94" x14ac:dyDescent="0.25">
      <c r="A13" s="78" t="str">
        <f t="shared" si="3"/>
        <v/>
      </c>
      <c r="B13" s="157"/>
      <c r="C13" s="29"/>
      <c r="D13" s="29"/>
      <c r="E13" s="158"/>
      <c r="F13" s="158"/>
      <c r="G13" s="158"/>
      <c r="H13" s="158"/>
      <c r="I13" s="158"/>
      <c r="J13" s="158"/>
      <c r="K13" s="158"/>
      <c r="L13" s="158"/>
      <c r="M13" s="158"/>
      <c r="N13" s="158"/>
      <c r="O13" s="124">
        <f>SUM(CALCULO[[#This Row],[5]:[ 14 ]])</f>
        <v>0</v>
      </c>
      <c r="P13" s="158"/>
      <c r="Q13" s="160">
        <f>+IF(AVERAGEIF(ING_NO_CONST_RENTA[Concepto],'Datos para cálculo'!P$4,ING_NO_CONST_RENTA[Monto Limite])=1,CALCULO[[#This Row],[16]],MIN(CALCULO[ [#This Row],[16] ],AVERAGEIF(ING_NO_CONST_RENTA[Concepto],'Datos para cálculo'!P$4,ING_NO_CONST_RENTA[Monto Limite]),+CALCULO[ [#This Row],[16] ]+1-1,CALCULO[ [#This Row],[16] ]))</f>
        <v>0</v>
      </c>
      <c r="R13" s="158"/>
      <c r="S13" s="160">
        <f>+IF(AVERAGEIF(ING_NO_CONST_RENTA[Concepto],'Datos para cálculo'!R$4,ING_NO_CONST_RENTA[Monto Limite])=1,CALCULO[[#This Row],[18]],MIN(CALCULO[ [#This Row],[18] ],AVERAGEIF(ING_NO_CONST_RENTA[Concepto],'Datos para cálculo'!R$4,ING_NO_CONST_RENTA[Monto Limite]),+CALCULO[ [#This Row],[18] ]+1-1,CALCULO[ [#This Row],[18] ]))</f>
        <v>0</v>
      </c>
      <c r="T13" s="158"/>
      <c r="U13" s="160">
        <f>+IF(AVERAGEIF(ING_NO_CONST_RENTA[Concepto],'Datos para cálculo'!T$4,ING_NO_CONST_RENTA[Monto Limite])=1,CALCULO[[#This Row],[20]],MIN(CALCULO[ [#This Row],[20] ],AVERAGEIF(ING_NO_CONST_RENTA[Concepto],'Datos para cálculo'!T$4,ING_NO_CONST_RENTA[Monto Limite]),+CALCULO[ [#This Row],[20] ]+1-1,CALCULO[ [#This Row],[20] ]))</f>
        <v>0</v>
      </c>
      <c r="V13" s="158"/>
      <c r="W13" s="160">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 s="161"/>
      <c r="Y13" s="160">
        <f>+IF(O13&lt;310*'Versión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 s="160"/>
      <c r="AA13" s="160">
        <f>+IF(AVERAGEIF(ING_NO_CONST_RENTA[Concepto],'Datos para cálculo'!Z$4,ING_NO_CONST_RENTA[Monto Limite])=1,CALCULO[[#This Row],[ 26 ]],MIN(CALCULO[[#This Row],[ 26 ]],AVERAGEIF(ING_NO_CONST_RENTA[Concepto],'Datos para cálculo'!Z$4,ING_NO_CONST_RENTA[Monto Limite]),+CALCULO[[#This Row],[ 26 ]]+1-1,CALCULO[[#This Row],[ 26 ]]))</f>
        <v>0</v>
      </c>
      <c r="AB13" s="160"/>
      <c r="AC13" s="125">
        <f>+IF(AVERAGEIF(ING_NO_CONST_RENTA[Concepto],'Datos para cálculo'!AB$4,ING_NO_CONST_RENTA[Monto Limite])=1,CALCULO[[#This Row],[ 28 ]],MIN(CALCULO[[#This Row],[ 28 ]],AVERAGEIF(ING_NO_CONST_RENTA[Concepto],'Datos para cálculo'!AB$4,ING_NO_CONST_RENTA[Monto Limite]),+CALCULO[[#This Row],[ 28 ]]+1-1,CALCULO[[#This Row],[ 28 ]]))</f>
        <v>0</v>
      </c>
      <c r="AD13" s="125"/>
      <c r="AE13" s="125">
        <f>+IF(AVERAGEIF(ING_NO_CONST_RENTA[Concepto],'Datos para cálculo'!AD$4,ING_NO_CONST_RENTA[Monto Limite])=1,CALCULO[[#This Row],[ 30 ]],MIN(CALCULO[[#This Row],[ 30 ]],AVERAGEIF(ING_NO_CONST_RENTA[Concepto],'Datos para cálculo'!AD$4,ING_NO_CONST_RENTA[Monto Limite]),+CALCULO[[#This Row],[ 30 ]]+1-1,CALCULO[[#This Row],[ 30 ]]))</f>
        <v>0</v>
      </c>
      <c r="AF13" s="124">
        <f>+CALCULO[[#This Row],[ 31 ]]+CALCULO[[#This Row],[ 29 ]]+CALCULO[[#This Row],[ 27 ]]+CALCULO[[#This Row],[ 25 ]]+CALCULO[[#This Row],[ 23 ]]+CALCULO[[#This Row],[ 21 ]]+CALCULO[[#This Row],[ 19 ]]+CALCULO[[#This Row],[ 17 ]]</f>
        <v>0</v>
      </c>
      <c r="AG13" s="126">
        <f>+MAX(0,ROUND(CALCULO[[#This Row],[ 15 ]]-CALCULO[[#This Row],[32]],-3))</f>
        <v>0</v>
      </c>
      <c r="AH13" s="158"/>
      <c r="AI13" s="160">
        <f>+IF(AVERAGEIF(DEDUCCIONES[Concepto],'Datos para cálculo'!AH$4,DEDUCCIONES[Monto Limite])=1,CALCULO[[#This Row],[ 34 ]],MIN(CALCULO[[#This Row],[ 34 ]],AVERAGEIF(DEDUCCIONES[Concepto],'Datos para cálculo'!AH$4,DEDUCCIONES[Monto Limite]),+CALCULO[[#This Row],[ 34 ]]+1-1,CALCULO[[#This Row],[ 34 ]]))</f>
        <v>0</v>
      </c>
      <c r="AJ13" s="166"/>
      <c r="AK13" s="124">
        <f>+IF(CALCULO[[#This Row],[ 36 ]]="SI",MIN(CALCULO[[#This Row],[ 15 ]]*10%,VLOOKUP($AJ$4,DEDUCCIONES[],4,0)),0)</f>
        <v>0</v>
      </c>
      <c r="AL13" s="158"/>
      <c r="AM13" s="125">
        <f>+MIN(AL13+1-1,VLOOKUP($AL$4,DEDUCCIONES[],4,0))</f>
        <v>0</v>
      </c>
      <c r="AN13" s="124">
        <f>+CALCULO[[#This Row],[35]]+CALCULO[[#This Row],[37]]+CALCULO[[#This Row],[ 39 ]]</f>
        <v>0</v>
      </c>
      <c r="AO13" s="126">
        <f>+CALCULO[[#This Row],[33]]-CALCULO[[#This Row],[ 40 ]]</f>
        <v>0</v>
      </c>
      <c r="AP13" s="158"/>
      <c r="AQ13" s="160">
        <f>+MIN(CALCULO[[#This Row],[42]]+1-1,VLOOKUP($AP$4,RENTAS_EXCENTAS[],4,0))</f>
        <v>0</v>
      </c>
      <c r="AR13" s="158"/>
      <c r="AS13" s="160">
        <f>+MIN(CALCULO[[#This Row],[43]]+CALCULO[[#This Row],[ 44 ]]+1-1,VLOOKUP($AP$4,RENTAS_EXCENTAS[],4,0))-CALCULO[[#This Row],[43]]</f>
        <v>0</v>
      </c>
      <c r="AT13" s="160"/>
      <c r="AU13" s="160"/>
      <c r="AV13" s="160">
        <f>+CALCULO[[#This Row],[ 47 ]]</f>
        <v>0</v>
      </c>
      <c r="AW13" s="160"/>
      <c r="AX13" s="160">
        <f>+CALCULO[[#This Row],[ 49 ]]</f>
        <v>0</v>
      </c>
      <c r="AY13" s="160"/>
      <c r="AZ13" s="160">
        <f>+CALCULO[[#This Row],[ 51 ]]</f>
        <v>0</v>
      </c>
      <c r="BA13" s="160"/>
      <c r="BB13" s="160">
        <f>+CALCULO[[#This Row],[ 53 ]]</f>
        <v>0</v>
      </c>
      <c r="BC13" s="160"/>
      <c r="BD13" s="160">
        <f>+CALCULO[[#This Row],[ 55 ]]</f>
        <v>0</v>
      </c>
      <c r="BE13" s="160"/>
      <c r="BF13" s="160">
        <f>+CALCULO[[#This Row],[ 57 ]]</f>
        <v>0</v>
      </c>
      <c r="BG13" s="160"/>
      <c r="BH13" s="160">
        <f>+CALCULO[[#This Row],[ 59 ]]</f>
        <v>0</v>
      </c>
      <c r="BI13" s="160"/>
      <c r="BJ13" s="160"/>
      <c r="BK13" s="160"/>
      <c r="BL13" s="125">
        <f>+CALCULO[[#This Row],[ 63 ]]</f>
        <v>0</v>
      </c>
      <c r="BM13" s="124">
        <f>+CALCULO[[#This Row],[ 64 ]]+CALCULO[[#This Row],[ 62 ]]+CALCULO[[#This Row],[ 60 ]]+CALCULO[[#This Row],[ 58 ]]+CALCULO[[#This Row],[ 56 ]]+CALCULO[[#This Row],[ 54 ]]+CALCULO[[#This Row],[ 52 ]]+CALCULO[[#This Row],[ 50 ]]+CALCULO[[#This Row],[ 48 ]]+CALCULO[[#This Row],[ 45 ]]+CALCULO[[#This Row],[43]]</f>
        <v>0</v>
      </c>
      <c r="BN13" s="126">
        <f>+CALCULO[[#This Row],[ 41 ]]-CALCULO[[#This Row],[65]]</f>
        <v>0</v>
      </c>
      <c r="BO13" s="124">
        <f>+ROUND(MIN(CALCULO[[#This Row],[66]]*25%,240*'Versión impresión'!$H$8),-3)</f>
        <v>0</v>
      </c>
      <c r="BP13" s="126">
        <f>+CALCULO[[#This Row],[66]]-CALCULO[[#This Row],[67]]</f>
        <v>0</v>
      </c>
      <c r="BQ13" s="124">
        <f>+ROUND(CALCULO[[#This Row],[33]]*40%,-3)</f>
        <v>0</v>
      </c>
      <c r="BR13" s="138">
        <f t="shared" si="4"/>
        <v>0</v>
      </c>
      <c r="BS13" s="124">
        <f>+CALCULO[[#This Row],[33]]-MIN(CALCULO[[#This Row],[69]],CALCULO[[#This Row],[68]])</f>
        <v>0</v>
      </c>
      <c r="BT13" s="128">
        <f>+CALCULO[[#This Row],[71]]/'Versión impresión'!$H$8+1-1</f>
        <v>0</v>
      </c>
      <c r="BU13" s="131">
        <f>+LOOKUP(CALCULO[[#This Row],[72]],$CG$2:$CH$8,$CJ$2:$CJ$8)</f>
        <v>0</v>
      </c>
      <c r="BV13" s="130">
        <f>+LOOKUP(CALCULO[[#This Row],[72]],$CG$2:$CH$8,$CI$2:$CI$8)</f>
        <v>0</v>
      </c>
      <c r="BW13" s="131">
        <f>+LOOKUP(CALCULO[[#This Row],[72]],$CG$2:$CH$8,$CK$2:$CK$8)</f>
        <v>0</v>
      </c>
      <c r="BX13" s="132">
        <f>+(CALCULO[[#This Row],[72]]+CALCULO[[#This Row],[73]])*CALCULO[[#This Row],[74]]+CALCULO[[#This Row],[75]]</f>
        <v>0</v>
      </c>
      <c r="BY13" s="133">
        <f>+ROUND(CALCULO[[#This Row],[76]]*'Versión impresión'!$H$8,-3)</f>
        <v>0</v>
      </c>
      <c r="BZ13" s="180" t="str">
        <f>+IF(LOOKUP(CALCULO[[#This Row],[72]],$CG$2:$CH$8,$CM$2:$CM$8)=0,"",LOOKUP(CALCULO[[#This Row],[72]],$CG$2:$CH$8,$CM$2:$CM$8))</f>
        <v/>
      </c>
    </row>
    <row r="14" spans="1:94" x14ac:dyDescent="0.25">
      <c r="A14" s="78" t="str">
        <f t="shared" si="3"/>
        <v/>
      </c>
      <c r="B14" s="157"/>
      <c r="C14" s="29"/>
      <c r="D14" s="29"/>
      <c r="E14" s="29"/>
      <c r="F14" s="29"/>
      <c r="G14" s="29"/>
      <c r="H14" s="29"/>
      <c r="I14" s="29"/>
      <c r="J14" s="29"/>
      <c r="K14" s="29"/>
      <c r="L14" s="29"/>
      <c r="M14" s="29"/>
      <c r="N14" s="29"/>
      <c r="O14" s="144">
        <f>SUM(CALCULO[[#This Row],[5]:[ 14 ]])</f>
        <v>0</v>
      </c>
      <c r="P14" s="162"/>
      <c r="Q14" s="163">
        <f>+IF(AVERAGEIF(ING_NO_CONST_RENTA[Concepto],'Datos para cálculo'!P$4,ING_NO_CONST_RENTA[Monto Limite])=1,CALCULO[[#This Row],[16]],MIN(CALCULO[ [#This Row],[16] ],AVERAGEIF(ING_NO_CONST_RENTA[Concepto],'Datos para cálculo'!P$4,ING_NO_CONST_RENTA[Monto Limite]),+CALCULO[ [#This Row],[16] ]+1-1,CALCULO[ [#This Row],[16] ]))</f>
        <v>0</v>
      </c>
      <c r="R14" s="29"/>
      <c r="S14" s="163">
        <f>+IF(AVERAGEIF(ING_NO_CONST_RENTA[Concepto],'Datos para cálculo'!R$4,ING_NO_CONST_RENTA[Monto Limite])=1,CALCULO[[#This Row],[18]],MIN(CALCULO[ [#This Row],[18] ],AVERAGEIF(ING_NO_CONST_RENTA[Concepto],'Datos para cálculo'!R$4,ING_NO_CONST_RENTA[Monto Limite]),+CALCULO[ [#This Row],[18] ]+1-1,CALCULO[ [#This Row],[18] ]))</f>
        <v>0</v>
      </c>
      <c r="T14" s="29"/>
      <c r="U14" s="163">
        <f>+IF(AVERAGEIF(ING_NO_CONST_RENTA[Concepto],'Datos para cálculo'!T$4,ING_NO_CONST_RENTA[Monto Limite])=1,CALCULO[[#This Row],[20]],MIN(CALCULO[ [#This Row],[20] ],AVERAGEIF(ING_NO_CONST_RENTA[Concepto],'Datos para cálculo'!T$4,ING_NO_CONST_RENTA[Monto Limite]),+CALCULO[ [#This Row],[20] ]+1-1,CALCULO[ [#This Row],[20] ]))</f>
        <v>0</v>
      </c>
      <c r="V14" s="29"/>
      <c r="W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 s="164"/>
      <c r="Y14" s="163">
        <f>+IF(O14&lt;310*'Versión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 s="165"/>
      <c r="AA14" s="163">
        <f>+IF(AVERAGEIF(ING_NO_CONST_RENTA[Concepto],'Datos para cálculo'!Z$4,ING_NO_CONST_RENTA[Monto Limite])=1,CALCULO[[#This Row],[ 26 ]],MIN(CALCULO[[#This Row],[ 26 ]],AVERAGEIF(ING_NO_CONST_RENTA[Concepto],'Datos para cálculo'!Z$4,ING_NO_CONST_RENTA[Monto Limite]),+CALCULO[[#This Row],[ 26 ]]+1-1,CALCULO[[#This Row],[ 26 ]]))</f>
        <v>0</v>
      </c>
      <c r="AB14" s="165"/>
      <c r="AC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 s="147"/>
      <c r="AE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 s="144">
        <f>+CALCULO[[#This Row],[ 31 ]]+CALCULO[[#This Row],[ 29 ]]+CALCULO[[#This Row],[ 27 ]]+CALCULO[[#This Row],[ 25 ]]+CALCULO[[#This Row],[ 23 ]]+CALCULO[[#This Row],[ 21 ]]+CALCULO[[#This Row],[ 19 ]]+CALCULO[[#This Row],[ 17 ]]</f>
        <v>0</v>
      </c>
      <c r="AG14" s="148">
        <f>+MAX(0,ROUND(CALCULO[[#This Row],[ 15 ]]-CALCULO[[#This Row],[32]],-3))</f>
        <v>0</v>
      </c>
      <c r="AH14" s="29"/>
      <c r="AI14" s="163">
        <f>+IF(AVERAGEIF(DEDUCCIONES[Concepto],'Datos para cálculo'!AH$4,DEDUCCIONES[Monto Limite])=1,CALCULO[[#This Row],[ 34 ]],MIN(CALCULO[[#This Row],[ 34 ]],AVERAGEIF(DEDUCCIONES[Concepto],'Datos para cálculo'!AH$4,DEDUCCIONES[Monto Limite]),+CALCULO[[#This Row],[ 34 ]]+1-1,CALCULO[[#This Row],[ 34 ]]))</f>
        <v>0</v>
      </c>
      <c r="AJ14" s="166"/>
      <c r="AK14" s="144">
        <f>+IF(CALCULO[[#This Row],[ 36 ]]="SI",MIN(CALCULO[[#This Row],[ 15 ]]*10%,VLOOKUP($AJ$4,DEDUCCIONES[],4,0)),0)</f>
        <v>0</v>
      </c>
      <c r="AL14" s="158"/>
      <c r="AM14" s="145">
        <f>+MIN(AL14+1-1,VLOOKUP($AL$4,DEDUCCIONES[],4,0))</f>
        <v>0</v>
      </c>
      <c r="AN14" s="144">
        <f>+CALCULO[[#This Row],[35]]+CALCULO[[#This Row],[37]]+CALCULO[[#This Row],[ 39 ]]</f>
        <v>0</v>
      </c>
      <c r="AO14" s="148">
        <f>+CALCULO[[#This Row],[33]]-CALCULO[[#This Row],[ 40 ]]</f>
        <v>0</v>
      </c>
      <c r="AP14" s="29"/>
      <c r="AQ14" s="163">
        <f>+MIN(CALCULO[[#This Row],[42]]+1-1,VLOOKUP($AP$4,RENTAS_EXCENTAS[],4,0))</f>
        <v>0</v>
      </c>
      <c r="AR14" s="29"/>
      <c r="AS14" s="163">
        <f>+MIN(CALCULO[[#This Row],[43]]+CALCULO[[#This Row],[ 44 ]]+1-1,VLOOKUP($AP$4,RENTAS_EXCENTAS[],4,0))-CALCULO[[#This Row],[43]]</f>
        <v>0</v>
      </c>
      <c r="AT14" s="163"/>
      <c r="AU14" s="163"/>
      <c r="AV14" s="163">
        <f>+CALCULO[[#This Row],[ 47 ]]</f>
        <v>0</v>
      </c>
      <c r="AW14" s="163"/>
      <c r="AX14" s="163">
        <f>+CALCULO[[#This Row],[ 49 ]]</f>
        <v>0</v>
      </c>
      <c r="AY14" s="163"/>
      <c r="AZ14" s="163">
        <f>+CALCULO[[#This Row],[ 51 ]]</f>
        <v>0</v>
      </c>
      <c r="BA14" s="163"/>
      <c r="BB14" s="163">
        <f>+CALCULO[[#This Row],[ 53 ]]</f>
        <v>0</v>
      </c>
      <c r="BC14" s="163"/>
      <c r="BD14" s="163">
        <f>+CALCULO[[#This Row],[ 55 ]]</f>
        <v>0</v>
      </c>
      <c r="BE14" s="163"/>
      <c r="BF14" s="163">
        <f>+CALCULO[[#This Row],[ 57 ]]</f>
        <v>0</v>
      </c>
      <c r="BG14" s="163"/>
      <c r="BH14" s="163">
        <f>+CALCULO[[#This Row],[ 59 ]]</f>
        <v>0</v>
      </c>
      <c r="BI14" s="163"/>
      <c r="BJ14" s="163"/>
      <c r="BK14" s="163"/>
      <c r="BL14" s="145">
        <f>+CALCULO[[#This Row],[ 63 ]]</f>
        <v>0</v>
      </c>
      <c r="BM14" s="144">
        <f>+CALCULO[[#This Row],[ 64 ]]+CALCULO[[#This Row],[ 62 ]]+CALCULO[[#This Row],[ 60 ]]+CALCULO[[#This Row],[ 58 ]]+CALCULO[[#This Row],[ 56 ]]+CALCULO[[#This Row],[ 54 ]]+CALCULO[[#This Row],[ 52 ]]+CALCULO[[#This Row],[ 50 ]]+CALCULO[[#This Row],[ 48 ]]+CALCULO[[#This Row],[ 45 ]]+CALCULO[[#This Row],[43]]</f>
        <v>0</v>
      </c>
      <c r="BN14" s="148">
        <f>+CALCULO[[#This Row],[ 41 ]]-CALCULO[[#This Row],[65]]</f>
        <v>0</v>
      </c>
      <c r="BO14" s="144">
        <f>+ROUND(MIN(CALCULO[[#This Row],[66]]*25%,240*'Versión impresión'!$H$8),-3)</f>
        <v>0</v>
      </c>
      <c r="BP14" s="148">
        <f>+CALCULO[[#This Row],[66]]-CALCULO[[#This Row],[67]]</f>
        <v>0</v>
      </c>
      <c r="BQ14" s="144">
        <f>+ROUND(CALCULO[[#This Row],[33]]*40%,-3)</f>
        <v>0</v>
      </c>
      <c r="BR14" s="149">
        <f t="shared" si="4"/>
        <v>0</v>
      </c>
      <c r="BS14" s="144">
        <f>+CALCULO[[#This Row],[33]]-MIN(CALCULO[[#This Row],[69]],CALCULO[[#This Row],[68]])</f>
        <v>0</v>
      </c>
      <c r="BT14" s="150">
        <f>+CALCULO[[#This Row],[71]]/'Versión impresión'!$H$8+1-1</f>
        <v>0</v>
      </c>
      <c r="BU14" s="151">
        <f>+LOOKUP(CALCULO[[#This Row],[72]],$CG$2:$CH$8,$CJ$2:$CJ$8)</f>
        <v>0</v>
      </c>
      <c r="BV14" s="152">
        <f>+LOOKUP(CALCULO[[#This Row],[72]],$CG$2:$CH$8,$CI$2:$CI$8)</f>
        <v>0</v>
      </c>
      <c r="BW14" s="151">
        <f>+LOOKUP(CALCULO[[#This Row],[72]],$CG$2:$CH$8,$CK$2:$CK$8)</f>
        <v>0</v>
      </c>
      <c r="BX14" s="132">
        <f>+(CALCULO[[#This Row],[72]]+CALCULO[[#This Row],[73]])*CALCULO[[#This Row],[74]]+CALCULO[[#This Row],[75]]</f>
        <v>0</v>
      </c>
      <c r="BY14" s="133">
        <f>+ROUND(CALCULO[[#This Row],[76]]*'Versión impresión'!$H$8,-3)</f>
        <v>0</v>
      </c>
      <c r="BZ14" s="180" t="str">
        <f>+IF(LOOKUP(CALCULO[[#This Row],[72]],$CG$2:$CH$8,$CM$2:$CM$8)=0,"",LOOKUP(CALCULO[[#This Row],[72]],$CG$2:$CH$8,$CM$2:$CM$8))</f>
        <v/>
      </c>
    </row>
    <row r="15" spans="1:94" x14ac:dyDescent="0.25">
      <c r="A15" s="78" t="str">
        <f t="shared" ref="A15:A18" si="5">+CONCATENATE(B15,D15)</f>
        <v/>
      </c>
      <c r="B15" s="157"/>
      <c r="C15" s="29"/>
      <c r="D15" s="29"/>
      <c r="E15" s="29"/>
      <c r="F15" s="29"/>
      <c r="G15" s="29"/>
      <c r="H15" s="29"/>
      <c r="I15" s="29"/>
      <c r="J15" s="29"/>
      <c r="K15" s="29"/>
      <c r="L15" s="29"/>
      <c r="M15" s="29"/>
      <c r="N15" s="29"/>
      <c r="O15" s="144">
        <f>SUM(CALCULO[[#This Row],[5]:[ 14 ]])</f>
        <v>0</v>
      </c>
      <c r="P15" s="162"/>
      <c r="Q15" s="163">
        <f>+IF(AVERAGEIF(ING_NO_CONST_RENTA[Concepto],'Datos para cálculo'!P$4,ING_NO_CONST_RENTA[Monto Limite])=1,CALCULO[[#This Row],[16]],MIN(CALCULO[ [#This Row],[16] ],AVERAGEIF(ING_NO_CONST_RENTA[Concepto],'Datos para cálculo'!P$4,ING_NO_CONST_RENTA[Monto Limite]),+CALCULO[ [#This Row],[16] ]+1-1,CALCULO[ [#This Row],[16] ]))</f>
        <v>0</v>
      </c>
      <c r="R15" s="29"/>
      <c r="S15" s="163">
        <f>+IF(AVERAGEIF(ING_NO_CONST_RENTA[Concepto],'Datos para cálculo'!R$4,ING_NO_CONST_RENTA[Monto Limite])=1,CALCULO[[#This Row],[18]],MIN(CALCULO[ [#This Row],[18] ],AVERAGEIF(ING_NO_CONST_RENTA[Concepto],'Datos para cálculo'!R$4,ING_NO_CONST_RENTA[Monto Limite]),+CALCULO[ [#This Row],[18] ]+1-1,CALCULO[ [#This Row],[18] ]))</f>
        <v>0</v>
      </c>
      <c r="T15" s="29"/>
      <c r="U15" s="163">
        <f>+IF(AVERAGEIF(ING_NO_CONST_RENTA[Concepto],'Datos para cálculo'!T$4,ING_NO_CONST_RENTA[Monto Limite])=1,CALCULO[[#This Row],[20]],MIN(CALCULO[ [#This Row],[20] ],AVERAGEIF(ING_NO_CONST_RENTA[Concepto],'Datos para cálculo'!T$4,ING_NO_CONST_RENTA[Monto Limite]),+CALCULO[ [#This Row],[20] ]+1-1,CALCULO[ [#This Row],[20] ]))</f>
        <v>0</v>
      </c>
      <c r="V15" s="29"/>
      <c r="W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 s="164"/>
      <c r="Y15" s="163">
        <f>+IF(O15&lt;310*'Versión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 s="165"/>
      <c r="AA15" s="163">
        <f>+IF(AVERAGEIF(ING_NO_CONST_RENTA[Concepto],'Datos para cálculo'!Z$4,ING_NO_CONST_RENTA[Monto Limite])=1,CALCULO[[#This Row],[ 26 ]],MIN(CALCULO[[#This Row],[ 26 ]],AVERAGEIF(ING_NO_CONST_RENTA[Concepto],'Datos para cálculo'!Z$4,ING_NO_CONST_RENTA[Monto Limite]),+CALCULO[[#This Row],[ 26 ]]+1-1,CALCULO[[#This Row],[ 26 ]]))</f>
        <v>0</v>
      </c>
      <c r="AB15" s="165"/>
      <c r="AC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 s="147"/>
      <c r="AE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 s="144">
        <f>+CALCULO[[#This Row],[ 31 ]]+CALCULO[[#This Row],[ 29 ]]+CALCULO[[#This Row],[ 27 ]]+CALCULO[[#This Row],[ 25 ]]+CALCULO[[#This Row],[ 23 ]]+CALCULO[[#This Row],[ 21 ]]+CALCULO[[#This Row],[ 19 ]]+CALCULO[[#This Row],[ 17 ]]</f>
        <v>0</v>
      </c>
      <c r="AG15" s="148">
        <f>+MAX(0,ROUND(CALCULO[[#This Row],[ 15 ]]-CALCULO[[#This Row],[32]],-3))</f>
        <v>0</v>
      </c>
      <c r="AH15" s="29"/>
      <c r="AI15" s="163">
        <f>+IF(AVERAGEIF(DEDUCCIONES[Concepto],'Datos para cálculo'!AH$4,DEDUCCIONES[Monto Limite])=1,CALCULO[[#This Row],[ 34 ]],MIN(CALCULO[[#This Row],[ 34 ]],AVERAGEIF(DEDUCCIONES[Concepto],'Datos para cálculo'!AH$4,DEDUCCIONES[Monto Limite]),+CALCULO[[#This Row],[ 34 ]]+1-1,CALCULO[[#This Row],[ 34 ]]))</f>
        <v>0</v>
      </c>
      <c r="AJ15" s="166"/>
      <c r="AK15" s="144">
        <f>+IF(CALCULO[[#This Row],[ 36 ]]="SI",MIN(CALCULO[[#This Row],[ 15 ]]*10%,VLOOKUP($AJ$4,DEDUCCIONES[],4,0)),0)</f>
        <v>0</v>
      </c>
      <c r="AL15" s="158"/>
      <c r="AM15" s="145">
        <f>+MIN(AL15+1-1,VLOOKUP($AL$4,DEDUCCIONES[],4,0))</f>
        <v>0</v>
      </c>
      <c r="AN15" s="144">
        <f>+CALCULO[[#This Row],[35]]+CALCULO[[#This Row],[37]]+CALCULO[[#This Row],[ 39 ]]</f>
        <v>0</v>
      </c>
      <c r="AO15" s="148">
        <f>+CALCULO[[#This Row],[33]]-CALCULO[[#This Row],[ 40 ]]</f>
        <v>0</v>
      </c>
      <c r="AP15" s="29"/>
      <c r="AQ15" s="163">
        <f>+MIN(CALCULO[[#This Row],[42]]+1-1,VLOOKUP($AP$4,RENTAS_EXCENTAS[],4,0))</f>
        <v>0</v>
      </c>
      <c r="AR15" s="29"/>
      <c r="AS15" s="163">
        <f>+MIN(CALCULO[[#This Row],[43]]+CALCULO[[#This Row],[ 44 ]]+1-1,VLOOKUP($AP$4,RENTAS_EXCENTAS[],4,0))-CALCULO[[#This Row],[43]]</f>
        <v>0</v>
      </c>
      <c r="AT15" s="163"/>
      <c r="AU15" s="163"/>
      <c r="AV15" s="163">
        <f>+CALCULO[[#This Row],[ 47 ]]</f>
        <v>0</v>
      </c>
      <c r="AW15" s="163"/>
      <c r="AX15" s="163">
        <f>+CALCULO[[#This Row],[ 49 ]]</f>
        <v>0</v>
      </c>
      <c r="AY15" s="163"/>
      <c r="AZ15" s="163">
        <f>+CALCULO[[#This Row],[ 51 ]]</f>
        <v>0</v>
      </c>
      <c r="BA15" s="163"/>
      <c r="BB15" s="163">
        <f>+CALCULO[[#This Row],[ 53 ]]</f>
        <v>0</v>
      </c>
      <c r="BC15" s="163"/>
      <c r="BD15" s="163">
        <f>+CALCULO[[#This Row],[ 55 ]]</f>
        <v>0</v>
      </c>
      <c r="BE15" s="163"/>
      <c r="BF15" s="163">
        <f>+CALCULO[[#This Row],[ 57 ]]</f>
        <v>0</v>
      </c>
      <c r="BG15" s="163"/>
      <c r="BH15" s="163">
        <f>+CALCULO[[#This Row],[ 59 ]]</f>
        <v>0</v>
      </c>
      <c r="BI15" s="163"/>
      <c r="BJ15" s="163"/>
      <c r="BK15" s="163"/>
      <c r="BL15" s="145">
        <f>+CALCULO[[#This Row],[ 63 ]]</f>
        <v>0</v>
      </c>
      <c r="BM15" s="144">
        <f>+CALCULO[[#This Row],[ 64 ]]+CALCULO[[#This Row],[ 62 ]]+CALCULO[[#This Row],[ 60 ]]+CALCULO[[#This Row],[ 58 ]]+CALCULO[[#This Row],[ 56 ]]+CALCULO[[#This Row],[ 54 ]]+CALCULO[[#This Row],[ 52 ]]+CALCULO[[#This Row],[ 50 ]]+CALCULO[[#This Row],[ 48 ]]+CALCULO[[#This Row],[ 45 ]]+CALCULO[[#This Row],[43]]</f>
        <v>0</v>
      </c>
      <c r="BN15" s="148">
        <f>+CALCULO[[#This Row],[ 41 ]]-CALCULO[[#This Row],[65]]</f>
        <v>0</v>
      </c>
      <c r="BO15" s="144">
        <f>+ROUND(MIN(CALCULO[[#This Row],[66]]*25%,240*'Versión impresión'!$H$8),-3)</f>
        <v>0</v>
      </c>
      <c r="BP15" s="148">
        <f>+CALCULO[[#This Row],[66]]-CALCULO[[#This Row],[67]]</f>
        <v>0</v>
      </c>
      <c r="BQ15" s="144">
        <f>+ROUND(CALCULO[[#This Row],[33]]*40%,-3)</f>
        <v>0</v>
      </c>
      <c r="BR15" s="149">
        <f t="shared" si="4"/>
        <v>0</v>
      </c>
      <c r="BS15" s="144">
        <f>+CALCULO[[#This Row],[33]]-MIN(CALCULO[[#This Row],[69]],CALCULO[[#This Row],[68]])</f>
        <v>0</v>
      </c>
      <c r="BT15" s="150">
        <f>+CALCULO[[#This Row],[71]]/'Versión impresión'!$H$8+1-1</f>
        <v>0</v>
      </c>
      <c r="BU15" s="151">
        <f>+LOOKUP(CALCULO[[#This Row],[72]],$CG$2:$CH$8,$CJ$2:$CJ$8)</f>
        <v>0</v>
      </c>
      <c r="BV15" s="152">
        <f>+LOOKUP(CALCULO[[#This Row],[72]],$CG$2:$CH$8,$CI$2:$CI$8)</f>
        <v>0</v>
      </c>
      <c r="BW15" s="151">
        <f>+LOOKUP(CALCULO[[#This Row],[72]],$CG$2:$CH$8,$CK$2:$CK$8)</f>
        <v>0</v>
      </c>
      <c r="BX15" s="132">
        <f>+(CALCULO[[#This Row],[72]]+CALCULO[[#This Row],[73]])*CALCULO[[#This Row],[74]]+CALCULO[[#This Row],[75]]</f>
        <v>0</v>
      </c>
      <c r="BY15" s="133">
        <f>+ROUND(CALCULO[[#This Row],[76]]*'Versión impresión'!$H$8,-3)</f>
        <v>0</v>
      </c>
      <c r="BZ15" s="180" t="str">
        <f>+IF(LOOKUP(CALCULO[[#This Row],[72]],$CG$2:$CH$8,$CM$2:$CM$8)=0,"",LOOKUP(CALCULO[[#This Row],[72]],$CG$2:$CH$8,$CM$2:$CM$8))</f>
        <v/>
      </c>
    </row>
    <row r="16" spans="1:94" x14ac:dyDescent="0.25">
      <c r="A16" s="78" t="str">
        <f t="shared" si="5"/>
        <v/>
      </c>
      <c r="B16" s="157"/>
      <c r="C16" s="29"/>
      <c r="D16" s="29"/>
      <c r="E16" s="29"/>
      <c r="F16" s="29"/>
      <c r="G16" s="29"/>
      <c r="H16" s="29"/>
      <c r="I16" s="29"/>
      <c r="J16" s="29"/>
      <c r="K16" s="29"/>
      <c r="L16" s="29"/>
      <c r="M16" s="29"/>
      <c r="N16" s="29"/>
      <c r="O16" s="144">
        <f>SUM(CALCULO[[#This Row],[5]:[ 14 ]])</f>
        <v>0</v>
      </c>
      <c r="P16" s="162"/>
      <c r="Q16" s="163">
        <f>+IF(AVERAGEIF(ING_NO_CONST_RENTA[Concepto],'Datos para cálculo'!P$4,ING_NO_CONST_RENTA[Monto Limite])=1,CALCULO[[#This Row],[16]],MIN(CALCULO[ [#This Row],[16] ],AVERAGEIF(ING_NO_CONST_RENTA[Concepto],'Datos para cálculo'!P$4,ING_NO_CONST_RENTA[Monto Limite]),+CALCULO[ [#This Row],[16] ]+1-1,CALCULO[ [#This Row],[16] ]))</f>
        <v>0</v>
      </c>
      <c r="R16" s="29"/>
      <c r="S16" s="163">
        <f>+IF(AVERAGEIF(ING_NO_CONST_RENTA[Concepto],'Datos para cálculo'!R$4,ING_NO_CONST_RENTA[Monto Limite])=1,CALCULO[[#This Row],[18]],MIN(CALCULO[ [#This Row],[18] ],AVERAGEIF(ING_NO_CONST_RENTA[Concepto],'Datos para cálculo'!R$4,ING_NO_CONST_RENTA[Monto Limite]),+CALCULO[ [#This Row],[18] ]+1-1,CALCULO[ [#This Row],[18] ]))</f>
        <v>0</v>
      </c>
      <c r="T16" s="29"/>
      <c r="U16" s="163">
        <f>+IF(AVERAGEIF(ING_NO_CONST_RENTA[Concepto],'Datos para cálculo'!T$4,ING_NO_CONST_RENTA[Monto Limite])=1,CALCULO[[#This Row],[20]],MIN(CALCULO[ [#This Row],[20] ],AVERAGEIF(ING_NO_CONST_RENTA[Concepto],'Datos para cálculo'!T$4,ING_NO_CONST_RENTA[Monto Limite]),+CALCULO[ [#This Row],[20] ]+1-1,CALCULO[ [#This Row],[20] ]))</f>
        <v>0</v>
      </c>
      <c r="V16" s="29"/>
      <c r="W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 s="164"/>
      <c r="Y16" s="163">
        <f>+IF(O16&lt;310*'Versión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 s="165"/>
      <c r="AA16" s="163">
        <f>+IF(AVERAGEIF(ING_NO_CONST_RENTA[Concepto],'Datos para cálculo'!Z$4,ING_NO_CONST_RENTA[Monto Limite])=1,CALCULO[[#This Row],[ 26 ]],MIN(CALCULO[[#This Row],[ 26 ]],AVERAGEIF(ING_NO_CONST_RENTA[Concepto],'Datos para cálculo'!Z$4,ING_NO_CONST_RENTA[Monto Limite]),+CALCULO[[#This Row],[ 26 ]]+1-1,CALCULO[[#This Row],[ 26 ]]))</f>
        <v>0</v>
      </c>
      <c r="AB16" s="165"/>
      <c r="AC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 s="147"/>
      <c r="AE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 s="144">
        <f>+CALCULO[[#This Row],[ 31 ]]+CALCULO[[#This Row],[ 29 ]]+CALCULO[[#This Row],[ 27 ]]+CALCULO[[#This Row],[ 25 ]]+CALCULO[[#This Row],[ 23 ]]+CALCULO[[#This Row],[ 21 ]]+CALCULO[[#This Row],[ 19 ]]+CALCULO[[#This Row],[ 17 ]]</f>
        <v>0</v>
      </c>
      <c r="AG16" s="148">
        <f>+MAX(0,ROUND(CALCULO[[#This Row],[ 15 ]]-CALCULO[[#This Row],[32]],-3))</f>
        <v>0</v>
      </c>
      <c r="AH16" s="29"/>
      <c r="AI16" s="163">
        <f>+IF(AVERAGEIF(DEDUCCIONES[Concepto],'Datos para cálculo'!AH$4,DEDUCCIONES[Monto Limite])=1,CALCULO[[#This Row],[ 34 ]],MIN(CALCULO[[#This Row],[ 34 ]],AVERAGEIF(DEDUCCIONES[Concepto],'Datos para cálculo'!AH$4,DEDUCCIONES[Monto Limite]),+CALCULO[[#This Row],[ 34 ]]+1-1,CALCULO[[#This Row],[ 34 ]]))</f>
        <v>0</v>
      </c>
      <c r="AJ16" s="166"/>
      <c r="AK16" s="144">
        <f>+IF(CALCULO[[#This Row],[ 36 ]]="SI",MIN(CALCULO[[#This Row],[ 15 ]]*10%,VLOOKUP($AJ$4,DEDUCCIONES[],4,0)),0)</f>
        <v>0</v>
      </c>
      <c r="AL16" s="158"/>
      <c r="AM16" s="145">
        <f>+MIN(AL16+1-1,VLOOKUP($AL$4,DEDUCCIONES[],4,0))</f>
        <v>0</v>
      </c>
      <c r="AN16" s="144">
        <f>+CALCULO[[#This Row],[35]]+CALCULO[[#This Row],[37]]+CALCULO[[#This Row],[ 39 ]]</f>
        <v>0</v>
      </c>
      <c r="AO16" s="148">
        <f>+CALCULO[[#This Row],[33]]-CALCULO[[#This Row],[ 40 ]]</f>
        <v>0</v>
      </c>
      <c r="AP16" s="29"/>
      <c r="AQ16" s="163">
        <f>+MIN(CALCULO[[#This Row],[42]]+1-1,VLOOKUP($AP$4,RENTAS_EXCENTAS[],4,0))</f>
        <v>0</v>
      </c>
      <c r="AR16" s="29"/>
      <c r="AS16" s="163">
        <f>+MIN(CALCULO[[#This Row],[43]]+CALCULO[[#This Row],[ 44 ]]+1-1,VLOOKUP($AP$4,RENTAS_EXCENTAS[],4,0))-CALCULO[[#This Row],[43]]</f>
        <v>0</v>
      </c>
      <c r="AT16" s="163"/>
      <c r="AU16" s="163"/>
      <c r="AV16" s="163">
        <f>+CALCULO[[#This Row],[ 47 ]]</f>
        <v>0</v>
      </c>
      <c r="AW16" s="163"/>
      <c r="AX16" s="163">
        <f>+CALCULO[[#This Row],[ 49 ]]</f>
        <v>0</v>
      </c>
      <c r="AY16" s="163"/>
      <c r="AZ16" s="163">
        <f>+CALCULO[[#This Row],[ 51 ]]</f>
        <v>0</v>
      </c>
      <c r="BA16" s="163"/>
      <c r="BB16" s="163">
        <f>+CALCULO[[#This Row],[ 53 ]]</f>
        <v>0</v>
      </c>
      <c r="BC16" s="163"/>
      <c r="BD16" s="163">
        <f>+CALCULO[[#This Row],[ 55 ]]</f>
        <v>0</v>
      </c>
      <c r="BE16" s="163"/>
      <c r="BF16" s="163">
        <f>+CALCULO[[#This Row],[ 57 ]]</f>
        <v>0</v>
      </c>
      <c r="BG16" s="163"/>
      <c r="BH16" s="163">
        <f>+CALCULO[[#This Row],[ 59 ]]</f>
        <v>0</v>
      </c>
      <c r="BI16" s="163"/>
      <c r="BJ16" s="163"/>
      <c r="BK16" s="163"/>
      <c r="BL16" s="145">
        <f>+CALCULO[[#This Row],[ 63 ]]</f>
        <v>0</v>
      </c>
      <c r="BM16" s="144">
        <f>+CALCULO[[#This Row],[ 64 ]]+CALCULO[[#This Row],[ 62 ]]+CALCULO[[#This Row],[ 60 ]]+CALCULO[[#This Row],[ 58 ]]+CALCULO[[#This Row],[ 56 ]]+CALCULO[[#This Row],[ 54 ]]+CALCULO[[#This Row],[ 52 ]]+CALCULO[[#This Row],[ 50 ]]+CALCULO[[#This Row],[ 48 ]]+CALCULO[[#This Row],[ 45 ]]+CALCULO[[#This Row],[43]]</f>
        <v>0</v>
      </c>
      <c r="BN16" s="148">
        <f>+CALCULO[[#This Row],[ 41 ]]-CALCULO[[#This Row],[65]]</f>
        <v>0</v>
      </c>
      <c r="BO16" s="144">
        <f>+ROUND(MIN(CALCULO[[#This Row],[66]]*25%,240*'Versión impresión'!$H$8),-3)</f>
        <v>0</v>
      </c>
      <c r="BP16" s="148">
        <f>+CALCULO[[#This Row],[66]]-CALCULO[[#This Row],[67]]</f>
        <v>0</v>
      </c>
      <c r="BQ16" s="144">
        <f>+ROUND(CALCULO[[#This Row],[33]]*40%,-3)</f>
        <v>0</v>
      </c>
      <c r="BR16" s="149">
        <f t="shared" si="4"/>
        <v>0</v>
      </c>
      <c r="BS16" s="144">
        <f>+CALCULO[[#This Row],[33]]-MIN(CALCULO[[#This Row],[69]],CALCULO[[#This Row],[68]])</f>
        <v>0</v>
      </c>
      <c r="BT16" s="150">
        <f>+CALCULO[[#This Row],[71]]/'Versión impresión'!$H$8+1-1</f>
        <v>0</v>
      </c>
      <c r="BU16" s="151">
        <f>+LOOKUP(CALCULO[[#This Row],[72]],$CG$2:$CH$8,$CJ$2:$CJ$8)</f>
        <v>0</v>
      </c>
      <c r="BV16" s="152">
        <f>+LOOKUP(CALCULO[[#This Row],[72]],$CG$2:$CH$8,$CI$2:$CI$8)</f>
        <v>0</v>
      </c>
      <c r="BW16" s="151">
        <f>+LOOKUP(CALCULO[[#This Row],[72]],$CG$2:$CH$8,$CK$2:$CK$8)</f>
        <v>0</v>
      </c>
      <c r="BX16" s="132">
        <f>+(CALCULO[[#This Row],[72]]+CALCULO[[#This Row],[73]])*CALCULO[[#This Row],[74]]+CALCULO[[#This Row],[75]]</f>
        <v>0</v>
      </c>
      <c r="BY16" s="133">
        <f>+ROUND(CALCULO[[#This Row],[76]]*'Versión impresión'!$H$8,-3)</f>
        <v>0</v>
      </c>
      <c r="BZ16" s="180" t="str">
        <f>+IF(LOOKUP(CALCULO[[#This Row],[72]],$CG$2:$CH$8,$CM$2:$CM$8)=0,"",LOOKUP(CALCULO[[#This Row],[72]],$CG$2:$CH$8,$CM$2:$CM$8))</f>
        <v/>
      </c>
    </row>
    <row r="17" spans="1:78" x14ac:dyDescent="0.25">
      <c r="A17" s="78" t="str">
        <f t="shared" si="5"/>
        <v/>
      </c>
      <c r="B17" s="157"/>
      <c r="C17" s="29"/>
      <c r="D17" s="29"/>
      <c r="E17" s="29"/>
      <c r="F17" s="29"/>
      <c r="G17" s="29"/>
      <c r="H17" s="29"/>
      <c r="I17" s="29"/>
      <c r="J17" s="29"/>
      <c r="K17" s="29"/>
      <c r="L17" s="29"/>
      <c r="M17" s="29"/>
      <c r="N17" s="29"/>
      <c r="O17" s="144">
        <f>SUM(CALCULO[[#This Row],[5]:[ 14 ]])</f>
        <v>0</v>
      </c>
      <c r="P17" s="162"/>
      <c r="Q17" s="163">
        <f>+IF(AVERAGEIF(ING_NO_CONST_RENTA[Concepto],'Datos para cálculo'!P$4,ING_NO_CONST_RENTA[Monto Limite])=1,CALCULO[[#This Row],[16]],MIN(CALCULO[ [#This Row],[16] ],AVERAGEIF(ING_NO_CONST_RENTA[Concepto],'Datos para cálculo'!P$4,ING_NO_CONST_RENTA[Monto Limite]),+CALCULO[ [#This Row],[16] ]+1-1,CALCULO[ [#This Row],[16] ]))</f>
        <v>0</v>
      </c>
      <c r="R17" s="29"/>
      <c r="S17" s="163">
        <f>+IF(AVERAGEIF(ING_NO_CONST_RENTA[Concepto],'Datos para cálculo'!R$4,ING_NO_CONST_RENTA[Monto Limite])=1,CALCULO[[#This Row],[18]],MIN(CALCULO[ [#This Row],[18] ],AVERAGEIF(ING_NO_CONST_RENTA[Concepto],'Datos para cálculo'!R$4,ING_NO_CONST_RENTA[Monto Limite]),+CALCULO[ [#This Row],[18] ]+1-1,CALCULO[ [#This Row],[18] ]))</f>
        <v>0</v>
      </c>
      <c r="T17" s="29"/>
      <c r="U17" s="163">
        <f>+IF(AVERAGEIF(ING_NO_CONST_RENTA[Concepto],'Datos para cálculo'!T$4,ING_NO_CONST_RENTA[Monto Limite])=1,CALCULO[[#This Row],[20]],MIN(CALCULO[ [#This Row],[20] ],AVERAGEIF(ING_NO_CONST_RENTA[Concepto],'Datos para cálculo'!T$4,ING_NO_CONST_RENTA[Monto Limite]),+CALCULO[ [#This Row],[20] ]+1-1,CALCULO[ [#This Row],[20] ]))</f>
        <v>0</v>
      </c>
      <c r="V17" s="29"/>
      <c r="W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 s="164"/>
      <c r="Y17" s="163">
        <f>+IF(O17&lt;310*'Versión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 s="165"/>
      <c r="AA17" s="163">
        <f>+IF(AVERAGEIF(ING_NO_CONST_RENTA[Concepto],'Datos para cálculo'!Z$4,ING_NO_CONST_RENTA[Monto Limite])=1,CALCULO[[#This Row],[ 26 ]],MIN(CALCULO[[#This Row],[ 26 ]],AVERAGEIF(ING_NO_CONST_RENTA[Concepto],'Datos para cálculo'!Z$4,ING_NO_CONST_RENTA[Monto Limite]),+CALCULO[[#This Row],[ 26 ]]+1-1,CALCULO[[#This Row],[ 26 ]]))</f>
        <v>0</v>
      </c>
      <c r="AB17" s="165"/>
      <c r="AC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 s="147"/>
      <c r="AE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 s="144">
        <f>+CALCULO[[#This Row],[ 31 ]]+CALCULO[[#This Row],[ 29 ]]+CALCULO[[#This Row],[ 27 ]]+CALCULO[[#This Row],[ 25 ]]+CALCULO[[#This Row],[ 23 ]]+CALCULO[[#This Row],[ 21 ]]+CALCULO[[#This Row],[ 19 ]]+CALCULO[[#This Row],[ 17 ]]</f>
        <v>0</v>
      </c>
      <c r="AG17" s="148">
        <f>+MAX(0,ROUND(CALCULO[[#This Row],[ 15 ]]-CALCULO[[#This Row],[32]],-3))</f>
        <v>0</v>
      </c>
      <c r="AH17" s="29"/>
      <c r="AI17" s="163">
        <f>+IF(AVERAGEIF(DEDUCCIONES[Concepto],'Datos para cálculo'!AH$4,DEDUCCIONES[Monto Limite])=1,CALCULO[[#This Row],[ 34 ]],MIN(CALCULO[[#This Row],[ 34 ]],AVERAGEIF(DEDUCCIONES[Concepto],'Datos para cálculo'!AH$4,DEDUCCIONES[Monto Limite]),+CALCULO[[#This Row],[ 34 ]]+1-1,CALCULO[[#This Row],[ 34 ]]))</f>
        <v>0</v>
      </c>
      <c r="AJ17" s="166"/>
      <c r="AK17" s="144">
        <f>+IF(CALCULO[[#This Row],[ 36 ]]="SI",MIN(CALCULO[[#This Row],[ 15 ]]*10%,VLOOKUP($AJ$4,DEDUCCIONES[],4,0)),0)</f>
        <v>0</v>
      </c>
      <c r="AL17" s="158"/>
      <c r="AM17" s="145">
        <f>+MIN(AL17+1-1,VLOOKUP($AL$4,DEDUCCIONES[],4,0))</f>
        <v>0</v>
      </c>
      <c r="AN17" s="144">
        <f>+CALCULO[[#This Row],[35]]+CALCULO[[#This Row],[37]]+CALCULO[[#This Row],[ 39 ]]</f>
        <v>0</v>
      </c>
      <c r="AO17" s="148">
        <f>+CALCULO[[#This Row],[33]]-CALCULO[[#This Row],[ 40 ]]</f>
        <v>0</v>
      </c>
      <c r="AP17" s="29"/>
      <c r="AQ17" s="163">
        <f>+MIN(CALCULO[[#This Row],[42]]+1-1,VLOOKUP($AP$4,RENTAS_EXCENTAS[],4,0))</f>
        <v>0</v>
      </c>
      <c r="AR17" s="29"/>
      <c r="AS17" s="163">
        <f>+MIN(CALCULO[[#This Row],[43]]+CALCULO[[#This Row],[ 44 ]]+1-1,VLOOKUP($AP$4,RENTAS_EXCENTAS[],4,0))-CALCULO[[#This Row],[43]]</f>
        <v>0</v>
      </c>
      <c r="AT17" s="163"/>
      <c r="AU17" s="163"/>
      <c r="AV17" s="163">
        <f>+CALCULO[[#This Row],[ 47 ]]</f>
        <v>0</v>
      </c>
      <c r="AW17" s="163"/>
      <c r="AX17" s="163">
        <f>+CALCULO[[#This Row],[ 49 ]]</f>
        <v>0</v>
      </c>
      <c r="AY17" s="163"/>
      <c r="AZ17" s="163">
        <f>+CALCULO[[#This Row],[ 51 ]]</f>
        <v>0</v>
      </c>
      <c r="BA17" s="163"/>
      <c r="BB17" s="163">
        <f>+CALCULO[[#This Row],[ 53 ]]</f>
        <v>0</v>
      </c>
      <c r="BC17" s="163"/>
      <c r="BD17" s="163">
        <f>+CALCULO[[#This Row],[ 55 ]]</f>
        <v>0</v>
      </c>
      <c r="BE17" s="163"/>
      <c r="BF17" s="163">
        <f>+CALCULO[[#This Row],[ 57 ]]</f>
        <v>0</v>
      </c>
      <c r="BG17" s="163"/>
      <c r="BH17" s="163">
        <f>+CALCULO[[#This Row],[ 59 ]]</f>
        <v>0</v>
      </c>
      <c r="BI17" s="163"/>
      <c r="BJ17" s="163"/>
      <c r="BK17" s="163"/>
      <c r="BL17" s="145">
        <f>+CALCULO[[#This Row],[ 63 ]]</f>
        <v>0</v>
      </c>
      <c r="BM17" s="144">
        <f>+CALCULO[[#This Row],[ 64 ]]+CALCULO[[#This Row],[ 62 ]]+CALCULO[[#This Row],[ 60 ]]+CALCULO[[#This Row],[ 58 ]]+CALCULO[[#This Row],[ 56 ]]+CALCULO[[#This Row],[ 54 ]]+CALCULO[[#This Row],[ 52 ]]+CALCULO[[#This Row],[ 50 ]]+CALCULO[[#This Row],[ 48 ]]+CALCULO[[#This Row],[ 45 ]]+CALCULO[[#This Row],[43]]</f>
        <v>0</v>
      </c>
      <c r="BN17" s="148">
        <f>+CALCULO[[#This Row],[ 41 ]]-CALCULO[[#This Row],[65]]</f>
        <v>0</v>
      </c>
      <c r="BO17" s="144">
        <f>+ROUND(MIN(CALCULO[[#This Row],[66]]*25%,240*'Versión impresión'!$H$8),-3)</f>
        <v>0</v>
      </c>
      <c r="BP17" s="148">
        <f>+CALCULO[[#This Row],[66]]-CALCULO[[#This Row],[67]]</f>
        <v>0</v>
      </c>
      <c r="BQ17" s="144">
        <f>+ROUND(CALCULO[[#This Row],[33]]*40%,-3)</f>
        <v>0</v>
      </c>
      <c r="BR17" s="149">
        <f t="shared" si="4"/>
        <v>0</v>
      </c>
      <c r="BS17" s="144">
        <f>+CALCULO[[#This Row],[33]]-MIN(CALCULO[[#This Row],[69]],CALCULO[[#This Row],[68]])</f>
        <v>0</v>
      </c>
      <c r="BT17" s="150">
        <f>+CALCULO[[#This Row],[71]]/'Versión impresión'!$H$8+1-1</f>
        <v>0</v>
      </c>
      <c r="BU17" s="151">
        <f>+LOOKUP(CALCULO[[#This Row],[72]],$CG$2:$CH$8,$CJ$2:$CJ$8)</f>
        <v>0</v>
      </c>
      <c r="BV17" s="152">
        <f>+LOOKUP(CALCULO[[#This Row],[72]],$CG$2:$CH$8,$CI$2:$CI$8)</f>
        <v>0</v>
      </c>
      <c r="BW17" s="151">
        <f>+LOOKUP(CALCULO[[#This Row],[72]],$CG$2:$CH$8,$CK$2:$CK$8)</f>
        <v>0</v>
      </c>
      <c r="BX17" s="132">
        <f>+(CALCULO[[#This Row],[72]]+CALCULO[[#This Row],[73]])*CALCULO[[#This Row],[74]]+CALCULO[[#This Row],[75]]</f>
        <v>0</v>
      </c>
      <c r="BY17" s="133">
        <f>+ROUND(CALCULO[[#This Row],[76]]*'Versión impresión'!$H$8,-3)</f>
        <v>0</v>
      </c>
      <c r="BZ17" s="180" t="str">
        <f>+IF(LOOKUP(CALCULO[[#This Row],[72]],$CG$2:$CH$8,$CM$2:$CM$8)=0,"",LOOKUP(CALCULO[[#This Row],[72]],$CG$2:$CH$8,$CM$2:$CM$8))</f>
        <v/>
      </c>
    </row>
    <row r="18" spans="1:78" x14ac:dyDescent="0.25">
      <c r="A18" s="78" t="str">
        <f t="shared" si="5"/>
        <v/>
      </c>
      <c r="B18" s="157"/>
      <c r="C18" s="29"/>
      <c r="D18" s="29"/>
      <c r="E18" s="29"/>
      <c r="F18" s="29"/>
      <c r="G18" s="29"/>
      <c r="H18" s="29"/>
      <c r="I18" s="29"/>
      <c r="J18" s="29"/>
      <c r="K18" s="29"/>
      <c r="L18" s="29"/>
      <c r="M18" s="29"/>
      <c r="N18" s="29"/>
      <c r="O18" s="144">
        <f>SUM(CALCULO[[#This Row],[5]:[ 14 ]])</f>
        <v>0</v>
      </c>
      <c r="P18" s="162"/>
      <c r="Q18" s="163">
        <f>+IF(AVERAGEIF(ING_NO_CONST_RENTA[Concepto],'Datos para cálculo'!P$4,ING_NO_CONST_RENTA[Monto Limite])=1,CALCULO[[#This Row],[16]],MIN(CALCULO[ [#This Row],[16] ],AVERAGEIF(ING_NO_CONST_RENTA[Concepto],'Datos para cálculo'!P$4,ING_NO_CONST_RENTA[Monto Limite]),+CALCULO[ [#This Row],[16] ]+1-1,CALCULO[ [#This Row],[16] ]))</f>
        <v>0</v>
      </c>
      <c r="R18" s="29"/>
      <c r="S18" s="163">
        <f>+IF(AVERAGEIF(ING_NO_CONST_RENTA[Concepto],'Datos para cálculo'!R$4,ING_NO_CONST_RENTA[Monto Limite])=1,CALCULO[[#This Row],[18]],MIN(CALCULO[ [#This Row],[18] ],AVERAGEIF(ING_NO_CONST_RENTA[Concepto],'Datos para cálculo'!R$4,ING_NO_CONST_RENTA[Monto Limite]),+CALCULO[ [#This Row],[18] ]+1-1,CALCULO[ [#This Row],[18] ]))</f>
        <v>0</v>
      </c>
      <c r="T18" s="29"/>
      <c r="U18" s="163">
        <f>+IF(AVERAGEIF(ING_NO_CONST_RENTA[Concepto],'Datos para cálculo'!T$4,ING_NO_CONST_RENTA[Monto Limite])=1,CALCULO[[#This Row],[20]],MIN(CALCULO[ [#This Row],[20] ],AVERAGEIF(ING_NO_CONST_RENTA[Concepto],'Datos para cálculo'!T$4,ING_NO_CONST_RENTA[Monto Limite]),+CALCULO[ [#This Row],[20] ]+1-1,CALCULO[ [#This Row],[20] ]))</f>
        <v>0</v>
      </c>
      <c r="V18" s="29"/>
      <c r="W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 s="164"/>
      <c r="Y18" s="163">
        <f>+IF(O18&lt;310*'Versión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 s="165"/>
      <c r="AA18" s="163">
        <f>+IF(AVERAGEIF(ING_NO_CONST_RENTA[Concepto],'Datos para cálculo'!Z$4,ING_NO_CONST_RENTA[Monto Limite])=1,CALCULO[[#This Row],[ 26 ]],MIN(CALCULO[[#This Row],[ 26 ]],AVERAGEIF(ING_NO_CONST_RENTA[Concepto],'Datos para cálculo'!Z$4,ING_NO_CONST_RENTA[Monto Limite]),+CALCULO[[#This Row],[ 26 ]]+1-1,CALCULO[[#This Row],[ 26 ]]))</f>
        <v>0</v>
      </c>
      <c r="AB18" s="165"/>
      <c r="AC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 s="147"/>
      <c r="AE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 s="144">
        <f>+CALCULO[[#This Row],[ 31 ]]+CALCULO[[#This Row],[ 29 ]]+CALCULO[[#This Row],[ 27 ]]+CALCULO[[#This Row],[ 25 ]]+CALCULO[[#This Row],[ 23 ]]+CALCULO[[#This Row],[ 21 ]]+CALCULO[[#This Row],[ 19 ]]+CALCULO[[#This Row],[ 17 ]]</f>
        <v>0</v>
      </c>
      <c r="AG18" s="148">
        <f>+MAX(0,ROUND(CALCULO[[#This Row],[ 15 ]]-CALCULO[[#This Row],[32]],-3))</f>
        <v>0</v>
      </c>
      <c r="AH18" s="29"/>
      <c r="AI18" s="163">
        <f>+IF(AVERAGEIF(DEDUCCIONES[Concepto],'Datos para cálculo'!AH$4,DEDUCCIONES[Monto Limite])=1,CALCULO[[#This Row],[ 34 ]],MIN(CALCULO[[#This Row],[ 34 ]],AVERAGEIF(DEDUCCIONES[Concepto],'Datos para cálculo'!AH$4,DEDUCCIONES[Monto Limite]),+CALCULO[[#This Row],[ 34 ]]+1-1,CALCULO[[#This Row],[ 34 ]]))</f>
        <v>0</v>
      </c>
      <c r="AJ18" s="166"/>
      <c r="AK18" s="144">
        <f>+IF(CALCULO[[#This Row],[ 36 ]]="SI",MIN(CALCULO[[#This Row],[ 15 ]]*10%,VLOOKUP($AJ$4,DEDUCCIONES[],4,0)),0)</f>
        <v>0</v>
      </c>
      <c r="AL18" s="158"/>
      <c r="AM18" s="145">
        <f>+MIN(AL18+1-1,VLOOKUP($AL$4,DEDUCCIONES[],4,0))</f>
        <v>0</v>
      </c>
      <c r="AN18" s="144">
        <f>+CALCULO[[#This Row],[35]]+CALCULO[[#This Row],[37]]+CALCULO[[#This Row],[ 39 ]]</f>
        <v>0</v>
      </c>
      <c r="AO18" s="148">
        <f>+CALCULO[[#This Row],[33]]-CALCULO[[#This Row],[ 40 ]]</f>
        <v>0</v>
      </c>
      <c r="AP18" s="29"/>
      <c r="AQ18" s="163">
        <f>+MIN(CALCULO[[#This Row],[42]]+1-1,VLOOKUP($AP$4,RENTAS_EXCENTAS[],4,0))</f>
        <v>0</v>
      </c>
      <c r="AR18" s="29"/>
      <c r="AS18" s="163">
        <f>+MIN(CALCULO[[#This Row],[43]]+CALCULO[[#This Row],[ 44 ]]+1-1,VLOOKUP($AP$4,RENTAS_EXCENTAS[],4,0))-CALCULO[[#This Row],[43]]</f>
        <v>0</v>
      </c>
      <c r="AT18" s="163"/>
      <c r="AU18" s="163"/>
      <c r="AV18" s="163">
        <f>+CALCULO[[#This Row],[ 47 ]]</f>
        <v>0</v>
      </c>
      <c r="AW18" s="163"/>
      <c r="AX18" s="163">
        <f>+CALCULO[[#This Row],[ 49 ]]</f>
        <v>0</v>
      </c>
      <c r="AY18" s="163"/>
      <c r="AZ18" s="163">
        <f>+CALCULO[[#This Row],[ 51 ]]</f>
        <v>0</v>
      </c>
      <c r="BA18" s="163"/>
      <c r="BB18" s="163">
        <f>+CALCULO[[#This Row],[ 53 ]]</f>
        <v>0</v>
      </c>
      <c r="BC18" s="163"/>
      <c r="BD18" s="163">
        <f>+CALCULO[[#This Row],[ 55 ]]</f>
        <v>0</v>
      </c>
      <c r="BE18" s="163"/>
      <c r="BF18" s="163">
        <f>+CALCULO[[#This Row],[ 57 ]]</f>
        <v>0</v>
      </c>
      <c r="BG18" s="163"/>
      <c r="BH18" s="163">
        <f>+CALCULO[[#This Row],[ 59 ]]</f>
        <v>0</v>
      </c>
      <c r="BI18" s="163"/>
      <c r="BJ18" s="163"/>
      <c r="BK18" s="163"/>
      <c r="BL18" s="145">
        <f>+CALCULO[[#This Row],[ 63 ]]</f>
        <v>0</v>
      </c>
      <c r="BM18" s="144">
        <f>+CALCULO[[#This Row],[ 64 ]]+CALCULO[[#This Row],[ 62 ]]+CALCULO[[#This Row],[ 60 ]]+CALCULO[[#This Row],[ 58 ]]+CALCULO[[#This Row],[ 56 ]]+CALCULO[[#This Row],[ 54 ]]+CALCULO[[#This Row],[ 52 ]]+CALCULO[[#This Row],[ 50 ]]+CALCULO[[#This Row],[ 48 ]]+CALCULO[[#This Row],[ 45 ]]+CALCULO[[#This Row],[43]]</f>
        <v>0</v>
      </c>
      <c r="BN18" s="148">
        <f>+CALCULO[[#This Row],[ 41 ]]-CALCULO[[#This Row],[65]]</f>
        <v>0</v>
      </c>
      <c r="BO18" s="144">
        <f>+ROUND(MIN(CALCULO[[#This Row],[66]]*25%,240*'Versión impresión'!$H$8),-3)</f>
        <v>0</v>
      </c>
      <c r="BP18" s="148">
        <f>+CALCULO[[#This Row],[66]]-CALCULO[[#This Row],[67]]</f>
        <v>0</v>
      </c>
      <c r="BQ18" s="144">
        <f>+ROUND(CALCULO[[#This Row],[33]]*40%,-3)</f>
        <v>0</v>
      </c>
      <c r="BR18" s="149">
        <f t="shared" si="4"/>
        <v>0</v>
      </c>
      <c r="BS18" s="144">
        <f>+CALCULO[[#This Row],[33]]-MIN(CALCULO[[#This Row],[69]],CALCULO[[#This Row],[68]])</f>
        <v>0</v>
      </c>
      <c r="BT18" s="150">
        <f>+CALCULO[[#This Row],[71]]/'Versión impresión'!$H$8+1-1</f>
        <v>0</v>
      </c>
      <c r="BU18" s="151">
        <f>+LOOKUP(CALCULO[[#This Row],[72]],$CG$2:$CH$8,$CJ$2:$CJ$8)</f>
        <v>0</v>
      </c>
      <c r="BV18" s="152">
        <f>+LOOKUP(CALCULO[[#This Row],[72]],$CG$2:$CH$8,$CI$2:$CI$8)</f>
        <v>0</v>
      </c>
      <c r="BW18" s="151">
        <f>+LOOKUP(CALCULO[[#This Row],[72]],$CG$2:$CH$8,$CK$2:$CK$8)</f>
        <v>0</v>
      </c>
      <c r="BX18" s="132">
        <f>+(CALCULO[[#This Row],[72]]+CALCULO[[#This Row],[73]])*CALCULO[[#This Row],[74]]+CALCULO[[#This Row],[75]]</f>
        <v>0</v>
      </c>
      <c r="BY18" s="133">
        <f>+ROUND(CALCULO[[#This Row],[76]]*'Versión impresión'!$H$8,-3)</f>
        <v>0</v>
      </c>
      <c r="BZ18" s="180" t="str">
        <f>+IF(LOOKUP(CALCULO[[#This Row],[72]],$CG$2:$CH$8,$CM$2:$CM$8)=0,"",LOOKUP(CALCULO[[#This Row],[72]],$CG$2:$CH$8,$CM$2:$CM$8))</f>
        <v/>
      </c>
    </row>
    <row r="19" spans="1:78" x14ac:dyDescent="0.25">
      <c r="A19" s="78" t="str">
        <f>+CONCATENATE(B19,D19)</f>
        <v/>
      </c>
      <c r="B19" s="159"/>
      <c r="C19" s="29"/>
      <c r="D19" s="29"/>
      <c r="E19" s="29"/>
      <c r="F19" s="29"/>
      <c r="G19" s="29"/>
      <c r="H19" s="29"/>
      <c r="I19" s="29"/>
      <c r="J19" s="29"/>
      <c r="K19" s="29"/>
      <c r="L19" s="29"/>
      <c r="M19" s="29"/>
      <c r="N19" s="29"/>
      <c r="O19" s="144">
        <f>SUM(CALCULO[[#This Row],[5]:[ 14 ]])</f>
        <v>0</v>
      </c>
      <c r="P19" s="162"/>
      <c r="Q19" s="163">
        <f>+IF(AVERAGEIF(ING_NO_CONST_RENTA[Concepto],'Datos para cálculo'!P$4,ING_NO_CONST_RENTA[Monto Limite])=1,CALCULO[[#This Row],[16]],MIN(CALCULO[ [#This Row],[16] ],AVERAGEIF(ING_NO_CONST_RENTA[Concepto],'Datos para cálculo'!P$4,ING_NO_CONST_RENTA[Monto Limite]),+CALCULO[ [#This Row],[16] ]+1-1,CALCULO[ [#This Row],[16] ]))</f>
        <v>0</v>
      </c>
      <c r="R19" s="29"/>
      <c r="S19" s="163">
        <f>+IF(AVERAGEIF(ING_NO_CONST_RENTA[Concepto],'Datos para cálculo'!R$4,ING_NO_CONST_RENTA[Monto Limite])=1,CALCULO[[#This Row],[18]],MIN(CALCULO[ [#This Row],[18] ],AVERAGEIF(ING_NO_CONST_RENTA[Concepto],'Datos para cálculo'!R$4,ING_NO_CONST_RENTA[Monto Limite]),+CALCULO[ [#This Row],[18] ]+1-1,CALCULO[ [#This Row],[18] ]))</f>
        <v>0</v>
      </c>
      <c r="T19" s="29"/>
      <c r="U19" s="163">
        <f>+IF(AVERAGEIF(ING_NO_CONST_RENTA[Concepto],'Datos para cálculo'!T$4,ING_NO_CONST_RENTA[Monto Limite])=1,CALCULO[[#This Row],[20]],MIN(CALCULO[ [#This Row],[20] ],AVERAGEIF(ING_NO_CONST_RENTA[Concepto],'Datos para cálculo'!T$4,ING_NO_CONST_RENTA[Monto Limite]),+CALCULO[ [#This Row],[20] ]+1-1,CALCULO[ [#This Row],[20] ]))</f>
        <v>0</v>
      </c>
      <c r="V19" s="29"/>
      <c r="W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 s="164"/>
      <c r="Y19" s="163">
        <f>+IF(O19&lt;310*'Versión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 s="165"/>
      <c r="AA19" s="163">
        <f>+IF(AVERAGEIF(ING_NO_CONST_RENTA[Concepto],'Datos para cálculo'!Z$4,ING_NO_CONST_RENTA[Monto Limite])=1,CALCULO[[#This Row],[ 26 ]],MIN(CALCULO[[#This Row],[ 26 ]],AVERAGEIF(ING_NO_CONST_RENTA[Concepto],'Datos para cálculo'!Z$4,ING_NO_CONST_RENTA[Monto Limite]),+CALCULO[[#This Row],[ 26 ]]+1-1,CALCULO[[#This Row],[ 26 ]]))</f>
        <v>0</v>
      </c>
      <c r="AB19" s="165"/>
      <c r="AC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 s="147"/>
      <c r="AE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 s="144">
        <f>+CALCULO[[#This Row],[ 31 ]]+CALCULO[[#This Row],[ 29 ]]+CALCULO[[#This Row],[ 27 ]]+CALCULO[[#This Row],[ 25 ]]+CALCULO[[#This Row],[ 23 ]]+CALCULO[[#This Row],[ 21 ]]+CALCULO[[#This Row],[ 19 ]]+CALCULO[[#This Row],[ 17 ]]</f>
        <v>0</v>
      </c>
      <c r="AG19" s="148">
        <f>+MAX(0,ROUND(CALCULO[[#This Row],[ 15 ]]-CALCULO[[#This Row],[32]],-3))</f>
        <v>0</v>
      </c>
      <c r="AH19" s="29"/>
      <c r="AI19" s="163">
        <f>+IF(AVERAGEIF(DEDUCCIONES[Concepto],'Datos para cálculo'!AH$4,DEDUCCIONES[Monto Limite])=1,CALCULO[[#This Row],[ 34 ]],MIN(CALCULO[[#This Row],[ 34 ]],AVERAGEIF(DEDUCCIONES[Concepto],'Datos para cálculo'!AH$4,DEDUCCIONES[Monto Limite]),+CALCULO[[#This Row],[ 34 ]]+1-1,CALCULO[[#This Row],[ 34 ]]))</f>
        <v>0</v>
      </c>
      <c r="AJ19" s="167"/>
      <c r="AK19" s="144">
        <f>+IF(CALCULO[[#This Row],[ 36 ]]="SI",MIN(CALCULO[[#This Row],[ 15 ]]*10%,VLOOKUP($AJ$4,DEDUCCIONES[],4,0)),0)</f>
        <v>0</v>
      </c>
      <c r="AL19" s="168"/>
      <c r="AM19" s="145">
        <f>+MIN(AL19+1-1,VLOOKUP($AL$4,DEDUCCIONES[],4,0))</f>
        <v>0</v>
      </c>
      <c r="AN19" s="144">
        <f>+CALCULO[[#This Row],[35]]+CALCULO[[#This Row],[37]]+CALCULO[[#This Row],[ 39 ]]</f>
        <v>0</v>
      </c>
      <c r="AO19" s="148">
        <f>+CALCULO[[#This Row],[33]]-CALCULO[[#This Row],[ 40 ]]</f>
        <v>0</v>
      </c>
      <c r="AP19" s="29"/>
      <c r="AQ19" s="163">
        <f>+MIN(CALCULO[[#This Row],[42]]+1-1,VLOOKUP($AP$4,RENTAS_EXCENTAS[],4,0))</f>
        <v>0</v>
      </c>
      <c r="AR19" s="29"/>
      <c r="AS19" s="163">
        <f>+MIN(CALCULO[[#This Row],[43]]+CALCULO[[#This Row],[ 44 ]]+1-1,VLOOKUP($AP$4,RENTAS_EXCENTAS[],4,0))-CALCULO[[#This Row],[43]]</f>
        <v>0</v>
      </c>
      <c r="AT19" s="163"/>
      <c r="AU19" s="163"/>
      <c r="AV19" s="163">
        <f>+CALCULO[[#This Row],[ 47 ]]</f>
        <v>0</v>
      </c>
      <c r="AW19" s="163"/>
      <c r="AX19" s="163">
        <f>+CALCULO[[#This Row],[ 49 ]]</f>
        <v>0</v>
      </c>
      <c r="AY19" s="163"/>
      <c r="AZ19" s="163">
        <f>+CALCULO[[#This Row],[ 51 ]]</f>
        <v>0</v>
      </c>
      <c r="BA19" s="163"/>
      <c r="BB19" s="163">
        <f>+CALCULO[[#This Row],[ 53 ]]</f>
        <v>0</v>
      </c>
      <c r="BC19" s="163"/>
      <c r="BD19" s="163">
        <f>+CALCULO[[#This Row],[ 55 ]]</f>
        <v>0</v>
      </c>
      <c r="BE19" s="163"/>
      <c r="BF19" s="163">
        <f>+CALCULO[[#This Row],[ 57 ]]</f>
        <v>0</v>
      </c>
      <c r="BG19" s="163"/>
      <c r="BH19" s="163">
        <f>+CALCULO[[#This Row],[ 59 ]]</f>
        <v>0</v>
      </c>
      <c r="BI19" s="163"/>
      <c r="BJ19" s="163"/>
      <c r="BK19" s="163"/>
      <c r="BL19" s="145">
        <f>+CALCULO[[#This Row],[ 63 ]]</f>
        <v>0</v>
      </c>
      <c r="BM19" s="144">
        <f>+CALCULO[[#This Row],[ 64 ]]+CALCULO[[#This Row],[ 62 ]]+CALCULO[[#This Row],[ 60 ]]+CALCULO[[#This Row],[ 58 ]]+CALCULO[[#This Row],[ 56 ]]+CALCULO[[#This Row],[ 54 ]]+CALCULO[[#This Row],[ 52 ]]+CALCULO[[#This Row],[ 50 ]]+CALCULO[[#This Row],[ 48 ]]+CALCULO[[#This Row],[ 45 ]]+CALCULO[[#This Row],[43]]</f>
        <v>0</v>
      </c>
      <c r="BN19" s="148">
        <f>+CALCULO[[#This Row],[ 41 ]]-CALCULO[[#This Row],[65]]</f>
        <v>0</v>
      </c>
      <c r="BO19" s="144">
        <f>+ROUND(MIN(CALCULO[[#This Row],[66]]*25%,240*'Versión impresión'!$H$8),-3)</f>
        <v>0</v>
      </c>
      <c r="BP19" s="148">
        <f>+CALCULO[[#This Row],[66]]-CALCULO[[#This Row],[67]]</f>
        <v>0</v>
      </c>
      <c r="BQ19" s="154">
        <f>+ROUND(CALCULO[[#This Row],[33]]*40%,-3)</f>
        <v>0</v>
      </c>
      <c r="BR19" s="149">
        <f t="shared" si="4"/>
        <v>0</v>
      </c>
      <c r="BS19" s="144">
        <f>+CALCULO[[#This Row],[33]]-MIN(CALCULO[[#This Row],[69]],CALCULO[[#This Row],[68]])</f>
        <v>0</v>
      </c>
      <c r="BT19" s="128">
        <f>+CALCULO[[#This Row],[71]]/'Versión impresión'!$H$8+1-1</f>
        <v>0</v>
      </c>
      <c r="BU19" s="151">
        <f>+LOOKUP(CALCULO[[#This Row],[72]],$CG$2:$CH$8,$CJ$2:$CJ$8)</f>
        <v>0</v>
      </c>
      <c r="BV19" s="152">
        <f>+LOOKUP(CALCULO[[#This Row],[72]],$CG$2:$CH$8,$CI$2:$CI$8)</f>
        <v>0</v>
      </c>
      <c r="BW19" s="151">
        <f>+LOOKUP(CALCULO[[#This Row],[72]],$CG$2:$CH$8,$CK$2:$CK$8)</f>
        <v>0</v>
      </c>
      <c r="BX19" s="132">
        <f>+(CALCULO[[#This Row],[72]]+CALCULO[[#This Row],[73]])*CALCULO[[#This Row],[74]]+CALCULO[[#This Row],[75]]</f>
        <v>0</v>
      </c>
      <c r="BY19" s="133">
        <f>+ROUND(CALCULO[[#This Row],[76]]*'Versión impresión'!$H$8,-3)</f>
        <v>0</v>
      </c>
      <c r="BZ19" s="180" t="str">
        <f>+IF(LOOKUP(CALCULO[[#This Row],[72]],$CG$2:$CH$8,$CM$2:$CM$8)=0,"",LOOKUP(CALCULO[[#This Row],[72]],$CG$2:$CH$8,$CM$2:$CM$8))</f>
        <v/>
      </c>
    </row>
    <row r="20" spans="1:78" x14ac:dyDescent="0.25">
      <c r="A20" s="78" t="str">
        <f>+CONCATENATE(B20,D20)</f>
        <v/>
      </c>
      <c r="B20" s="159"/>
      <c r="C20" s="29"/>
      <c r="D20" s="29"/>
      <c r="E20" s="29"/>
      <c r="F20" s="29"/>
      <c r="G20" s="29"/>
      <c r="H20" s="29"/>
      <c r="I20" s="29"/>
      <c r="J20" s="29"/>
      <c r="K20" s="29"/>
      <c r="L20" s="29"/>
      <c r="M20" s="29"/>
      <c r="N20" s="29"/>
      <c r="O20" s="144">
        <f>SUM(CALCULO[[#This Row],[5]:[ 14 ]])</f>
        <v>0</v>
      </c>
      <c r="P20" s="162"/>
      <c r="Q20" s="163">
        <f>+IF(AVERAGEIF(ING_NO_CONST_RENTA[Concepto],'Datos para cálculo'!P$4,ING_NO_CONST_RENTA[Monto Limite])=1,CALCULO[[#This Row],[16]],MIN(CALCULO[ [#This Row],[16] ],AVERAGEIF(ING_NO_CONST_RENTA[Concepto],'Datos para cálculo'!P$4,ING_NO_CONST_RENTA[Monto Limite]),+CALCULO[ [#This Row],[16] ]+1-1,CALCULO[ [#This Row],[16] ]))</f>
        <v>0</v>
      </c>
      <c r="R20" s="29"/>
      <c r="S20" s="163">
        <f>+IF(AVERAGEIF(ING_NO_CONST_RENTA[Concepto],'Datos para cálculo'!R$4,ING_NO_CONST_RENTA[Monto Limite])=1,CALCULO[[#This Row],[18]],MIN(CALCULO[ [#This Row],[18] ],AVERAGEIF(ING_NO_CONST_RENTA[Concepto],'Datos para cálculo'!R$4,ING_NO_CONST_RENTA[Monto Limite]),+CALCULO[ [#This Row],[18] ]+1-1,CALCULO[ [#This Row],[18] ]))</f>
        <v>0</v>
      </c>
      <c r="T20" s="29"/>
      <c r="U20" s="163">
        <f>+IF(AVERAGEIF(ING_NO_CONST_RENTA[Concepto],'Datos para cálculo'!T$4,ING_NO_CONST_RENTA[Monto Limite])=1,CALCULO[[#This Row],[20]],MIN(CALCULO[ [#This Row],[20] ],AVERAGEIF(ING_NO_CONST_RENTA[Concepto],'Datos para cálculo'!T$4,ING_NO_CONST_RENTA[Monto Limite]),+CALCULO[ [#This Row],[20] ]+1-1,CALCULO[ [#This Row],[20] ]))</f>
        <v>0</v>
      </c>
      <c r="V20" s="29"/>
      <c r="W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 s="164"/>
      <c r="Y20" s="163">
        <f>+IF(O20&lt;310*'Versión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 s="165"/>
      <c r="AA20" s="163">
        <f>+IF(AVERAGEIF(ING_NO_CONST_RENTA[Concepto],'Datos para cálculo'!Z$4,ING_NO_CONST_RENTA[Monto Limite])=1,CALCULO[[#This Row],[ 26 ]],MIN(CALCULO[[#This Row],[ 26 ]],AVERAGEIF(ING_NO_CONST_RENTA[Concepto],'Datos para cálculo'!Z$4,ING_NO_CONST_RENTA[Monto Limite]),+CALCULO[[#This Row],[ 26 ]]+1-1,CALCULO[[#This Row],[ 26 ]]))</f>
        <v>0</v>
      </c>
      <c r="AB20" s="165"/>
      <c r="AC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 s="147"/>
      <c r="AE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 s="144">
        <f>+CALCULO[[#This Row],[ 31 ]]+CALCULO[[#This Row],[ 29 ]]+CALCULO[[#This Row],[ 27 ]]+CALCULO[[#This Row],[ 25 ]]+CALCULO[[#This Row],[ 23 ]]+CALCULO[[#This Row],[ 21 ]]+CALCULO[[#This Row],[ 19 ]]+CALCULO[[#This Row],[ 17 ]]</f>
        <v>0</v>
      </c>
      <c r="AG20" s="148">
        <f>+MAX(0,ROUND(CALCULO[[#This Row],[ 15 ]]-CALCULO[[#This Row],[32]],-3))</f>
        <v>0</v>
      </c>
      <c r="AH20" s="29"/>
      <c r="AI20" s="163">
        <f>+IF(AVERAGEIF(DEDUCCIONES[Concepto],'Datos para cálculo'!AH$4,DEDUCCIONES[Monto Limite])=1,CALCULO[[#This Row],[ 34 ]],MIN(CALCULO[[#This Row],[ 34 ]],AVERAGEIF(DEDUCCIONES[Concepto],'Datos para cálculo'!AH$4,DEDUCCIONES[Monto Limite]),+CALCULO[[#This Row],[ 34 ]]+1-1,CALCULO[[#This Row],[ 34 ]]))</f>
        <v>0</v>
      </c>
      <c r="AJ20" s="167"/>
      <c r="AK20" s="144">
        <f>+IF(CALCULO[[#This Row],[ 36 ]]="SI",MIN(CALCULO[[#This Row],[ 15 ]]*10%,VLOOKUP($AJ$4,DEDUCCIONES[],4,0)),0)</f>
        <v>0</v>
      </c>
      <c r="AL20" s="168"/>
      <c r="AM20" s="145">
        <f>+MIN(AL20+1-1,VLOOKUP($AL$4,DEDUCCIONES[],4,0))</f>
        <v>0</v>
      </c>
      <c r="AN20" s="144">
        <f>+CALCULO[[#This Row],[35]]+CALCULO[[#This Row],[37]]+CALCULO[[#This Row],[ 39 ]]</f>
        <v>0</v>
      </c>
      <c r="AO20" s="148">
        <f>+CALCULO[[#This Row],[33]]-CALCULO[[#This Row],[ 40 ]]</f>
        <v>0</v>
      </c>
      <c r="AP20" s="29"/>
      <c r="AQ20" s="163">
        <f>+MIN(CALCULO[[#This Row],[42]]+1-1,VLOOKUP($AP$4,RENTAS_EXCENTAS[],4,0))</f>
        <v>0</v>
      </c>
      <c r="AR20" s="29"/>
      <c r="AS20" s="163">
        <f>+MIN(CALCULO[[#This Row],[43]]+CALCULO[[#This Row],[ 44 ]]+1-1,VLOOKUP($AP$4,RENTAS_EXCENTAS[],4,0))-CALCULO[[#This Row],[43]]</f>
        <v>0</v>
      </c>
      <c r="AT20" s="163"/>
      <c r="AU20" s="163"/>
      <c r="AV20" s="163">
        <f>+CALCULO[[#This Row],[ 47 ]]</f>
        <v>0</v>
      </c>
      <c r="AW20" s="163"/>
      <c r="AX20" s="163">
        <f>+CALCULO[[#This Row],[ 49 ]]</f>
        <v>0</v>
      </c>
      <c r="AY20" s="163"/>
      <c r="AZ20" s="163">
        <f>+CALCULO[[#This Row],[ 51 ]]</f>
        <v>0</v>
      </c>
      <c r="BA20" s="163"/>
      <c r="BB20" s="163">
        <f>+CALCULO[[#This Row],[ 53 ]]</f>
        <v>0</v>
      </c>
      <c r="BC20" s="163"/>
      <c r="BD20" s="163">
        <f>+CALCULO[[#This Row],[ 55 ]]</f>
        <v>0</v>
      </c>
      <c r="BE20" s="163"/>
      <c r="BF20" s="163">
        <f>+CALCULO[[#This Row],[ 57 ]]</f>
        <v>0</v>
      </c>
      <c r="BG20" s="163"/>
      <c r="BH20" s="163">
        <f>+CALCULO[[#This Row],[ 59 ]]</f>
        <v>0</v>
      </c>
      <c r="BI20" s="163"/>
      <c r="BJ20" s="163"/>
      <c r="BK20" s="163"/>
      <c r="BL20" s="145">
        <f>+CALCULO[[#This Row],[ 63 ]]</f>
        <v>0</v>
      </c>
      <c r="BM20" s="144">
        <f>+CALCULO[[#This Row],[ 64 ]]+CALCULO[[#This Row],[ 62 ]]+CALCULO[[#This Row],[ 60 ]]+CALCULO[[#This Row],[ 58 ]]+CALCULO[[#This Row],[ 56 ]]+CALCULO[[#This Row],[ 54 ]]+CALCULO[[#This Row],[ 52 ]]+CALCULO[[#This Row],[ 50 ]]+CALCULO[[#This Row],[ 48 ]]+CALCULO[[#This Row],[ 45 ]]+CALCULO[[#This Row],[43]]</f>
        <v>0</v>
      </c>
      <c r="BN20" s="148">
        <f>+CALCULO[[#This Row],[ 41 ]]-CALCULO[[#This Row],[65]]</f>
        <v>0</v>
      </c>
      <c r="BO20" s="144">
        <f>+ROUND(MIN(CALCULO[[#This Row],[66]]*25%,240*'Versión impresión'!$H$8),-3)</f>
        <v>0</v>
      </c>
      <c r="BP20" s="148">
        <f>+CALCULO[[#This Row],[66]]-CALCULO[[#This Row],[67]]</f>
        <v>0</v>
      </c>
      <c r="BQ20" s="154">
        <f>+ROUND(CALCULO[[#This Row],[33]]*40%,-3)</f>
        <v>0</v>
      </c>
      <c r="BR20" s="149">
        <f t="shared" si="4"/>
        <v>0</v>
      </c>
      <c r="BS20" s="144">
        <f>+CALCULO[[#This Row],[33]]-MIN(CALCULO[[#This Row],[69]],CALCULO[[#This Row],[68]])</f>
        <v>0</v>
      </c>
      <c r="BT20" s="128">
        <f>+CALCULO[[#This Row],[71]]/'Versión impresión'!$H$8+1-1</f>
        <v>0</v>
      </c>
      <c r="BU20" s="151">
        <f>+LOOKUP(CALCULO[[#This Row],[72]],$CG$2:$CH$8,$CJ$2:$CJ$8)</f>
        <v>0</v>
      </c>
      <c r="BV20" s="152">
        <f>+LOOKUP(CALCULO[[#This Row],[72]],$CG$2:$CH$8,$CI$2:$CI$8)</f>
        <v>0</v>
      </c>
      <c r="BW20" s="151">
        <f>+LOOKUP(CALCULO[[#This Row],[72]],$CG$2:$CH$8,$CK$2:$CK$8)</f>
        <v>0</v>
      </c>
      <c r="BX20" s="132">
        <f>+(CALCULO[[#This Row],[72]]+CALCULO[[#This Row],[73]])*CALCULO[[#This Row],[74]]+CALCULO[[#This Row],[75]]</f>
        <v>0</v>
      </c>
      <c r="BY20" s="133">
        <f>+ROUND(CALCULO[[#This Row],[76]]*'Versión impresión'!$H$8,-3)</f>
        <v>0</v>
      </c>
      <c r="BZ20" s="180" t="str">
        <f>+IF(LOOKUP(CALCULO[[#This Row],[72]],$CG$2:$CH$8,$CM$2:$CM$8)=0,"",LOOKUP(CALCULO[[#This Row],[72]],$CG$2:$CH$8,$CM$2:$CM$8))</f>
        <v/>
      </c>
    </row>
    <row r="21" spans="1:78" x14ac:dyDescent="0.25">
      <c r="A21" s="78" t="str">
        <f>+CONCATENATE(B21,D21)</f>
        <v/>
      </c>
      <c r="B21" s="159"/>
      <c r="C21" s="29"/>
      <c r="D21" s="29"/>
      <c r="E21" s="29"/>
      <c r="F21" s="29"/>
      <c r="G21" s="29"/>
      <c r="H21" s="29"/>
      <c r="I21" s="29"/>
      <c r="J21" s="29"/>
      <c r="K21" s="29"/>
      <c r="L21" s="29"/>
      <c r="M21" s="29"/>
      <c r="N21" s="29"/>
      <c r="O21" s="144">
        <f>SUM(CALCULO[[#This Row],[5]:[ 14 ]])</f>
        <v>0</v>
      </c>
      <c r="P21" s="162"/>
      <c r="Q21" s="163">
        <f>+IF(AVERAGEIF(ING_NO_CONST_RENTA[Concepto],'Datos para cálculo'!P$4,ING_NO_CONST_RENTA[Monto Limite])=1,CALCULO[[#This Row],[16]],MIN(CALCULO[ [#This Row],[16] ],AVERAGEIF(ING_NO_CONST_RENTA[Concepto],'Datos para cálculo'!P$4,ING_NO_CONST_RENTA[Monto Limite]),+CALCULO[ [#This Row],[16] ]+1-1,CALCULO[ [#This Row],[16] ]))</f>
        <v>0</v>
      </c>
      <c r="R21" s="29"/>
      <c r="S21" s="163">
        <f>+IF(AVERAGEIF(ING_NO_CONST_RENTA[Concepto],'Datos para cálculo'!R$4,ING_NO_CONST_RENTA[Monto Limite])=1,CALCULO[[#This Row],[18]],MIN(CALCULO[ [#This Row],[18] ],AVERAGEIF(ING_NO_CONST_RENTA[Concepto],'Datos para cálculo'!R$4,ING_NO_CONST_RENTA[Monto Limite]),+CALCULO[ [#This Row],[18] ]+1-1,CALCULO[ [#This Row],[18] ]))</f>
        <v>0</v>
      </c>
      <c r="T21" s="29"/>
      <c r="U21" s="163">
        <f>+IF(AVERAGEIF(ING_NO_CONST_RENTA[Concepto],'Datos para cálculo'!T$4,ING_NO_CONST_RENTA[Monto Limite])=1,CALCULO[[#This Row],[20]],MIN(CALCULO[ [#This Row],[20] ],AVERAGEIF(ING_NO_CONST_RENTA[Concepto],'Datos para cálculo'!T$4,ING_NO_CONST_RENTA[Monto Limite]),+CALCULO[ [#This Row],[20] ]+1-1,CALCULO[ [#This Row],[20] ]))</f>
        <v>0</v>
      </c>
      <c r="V21" s="29"/>
      <c r="W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 s="164"/>
      <c r="Y21" s="163">
        <f>+IF(O21&lt;310*'Versión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 s="165"/>
      <c r="AA21" s="163">
        <f>+IF(AVERAGEIF(ING_NO_CONST_RENTA[Concepto],'Datos para cálculo'!Z$4,ING_NO_CONST_RENTA[Monto Limite])=1,CALCULO[[#This Row],[ 26 ]],MIN(CALCULO[[#This Row],[ 26 ]],AVERAGEIF(ING_NO_CONST_RENTA[Concepto],'Datos para cálculo'!Z$4,ING_NO_CONST_RENTA[Monto Limite]),+CALCULO[[#This Row],[ 26 ]]+1-1,CALCULO[[#This Row],[ 26 ]]))</f>
        <v>0</v>
      </c>
      <c r="AB21" s="165"/>
      <c r="AC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 s="147"/>
      <c r="AE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 s="144">
        <f>+CALCULO[[#This Row],[ 31 ]]+CALCULO[[#This Row],[ 29 ]]+CALCULO[[#This Row],[ 27 ]]+CALCULO[[#This Row],[ 25 ]]+CALCULO[[#This Row],[ 23 ]]+CALCULO[[#This Row],[ 21 ]]+CALCULO[[#This Row],[ 19 ]]+CALCULO[[#This Row],[ 17 ]]</f>
        <v>0</v>
      </c>
      <c r="AG21" s="148">
        <f>+MAX(0,ROUND(CALCULO[[#This Row],[ 15 ]]-CALCULO[[#This Row],[32]],-3))</f>
        <v>0</v>
      </c>
      <c r="AH21" s="29"/>
      <c r="AI21" s="163">
        <f>+IF(AVERAGEIF(DEDUCCIONES[Concepto],'Datos para cálculo'!AH$4,DEDUCCIONES[Monto Limite])=1,CALCULO[[#This Row],[ 34 ]],MIN(CALCULO[[#This Row],[ 34 ]],AVERAGEIF(DEDUCCIONES[Concepto],'Datos para cálculo'!AH$4,DEDUCCIONES[Monto Limite]),+CALCULO[[#This Row],[ 34 ]]+1-1,CALCULO[[#This Row],[ 34 ]]))</f>
        <v>0</v>
      </c>
      <c r="AJ21" s="167"/>
      <c r="AK21" s="144">
        <f>+IF(CALCULO[[#This Row],[ 36 ]]="SI",MIN(CALCULO[[#This Row],[ 15 ]]*10%,VLOOKUP($AJ$4,DEDUCCIONES[],4,0)),0)</f>
        <v>0</v>
      </c>
      <c r="AL21" s="168"/>
      <c r="AM21" s="145">
        <f>+MIN(AL21+1-1,VLOOKUP($AL$4,DEDUCCIONES[],4,0))</f>
        <v>0</v>
      </c>
      <c r="AN21" s="144">
        <f>+CALCULO[[#This Row],[35]]+CALCULO[[#This Row],[37]]+CALCULO[[#This Row],[ 39 ]]</f>
        <v>0</v>
      </c>
      <c r="AO21" s="148">
        <f>+CALCULO[[#This Row],[33]]-CALCULO[[#This Row],[ 40 ]]</f>
        <v>0</v>
      </c>
      <c r="AP21" s="29"/>
      <c r="AQ21" s="163">
        <f>+MIN(CALCULO[[#This Row],[42]]+1-1,VLOOKUP($AP$4,RENTAS_EXCENTAS[],4,0))</f>
        <v>0</v>
      </c>
      <c r="AR21" s="29"/>
      <c r="AS21" s="163">
        <f>+MIN(CALCULO[[#This Row],[43]]+CALCULO[[#This Row],[ 44 ]]+1-1,VLOOKUP($AP$4,RENTAS_EXCENTAS[],4,0))-CALCULO[[#This Row],[43]]</f>
        <v>0</v>
      </c>
      <c r="AT21" s="163"/>
      <c r="AU21" s="163"/>
      <c r="AV21" s="163">
        <f>+CALCULO[[#This Row],[ 47 ]]</f>
        <v>0</v>
      </c>
      <c r="AW21" s="163"/>
      <c r="AX21" s="163">
        <f>+CALCULO[[#This Row],[ 49 ]]</f>
        <v>0</v>
      </c>
      <c r="AY21" s="163"/>
      <c r="AZ21" s="163">
        <f>+CALCULO[[#This Row],[ 51 ]]</f>
        <v>0</v>
      </c>
      <c r="BA21" s="163"/>
      <c r="BB21" s="163">
        <f>+CALCULO[[#This Row],[ 53 ]]</f>
        <v>0</v>
      </c>
      <c r="BC21" s="163"/>
      <c r="BD21" s="163">
        <f>+CALCULO[[#This Row],[ 55 ]]</f>
        <v>0</v>
      </c>
      <c r="BE21" s="163"/>
      <c r="BF21" s="163">
        <f>+CALCULO[[#This Row],[ 57 ]]</f>
        <v>0</v>
      </c>
      <c r="BG21" s="163"/>
      <c r="BH21" s="163">
        <f>+CALCULO[[#This Row],[ 59 ]]</f>
        <v>0</v>
      </c>
      <c r="BI21" s="163"/>
      <c r="BJ21" s="163"/>
      <c r="BK21" s="163"/>
      <c r="BL21" s="145">
        <f>+CALCULO[[#This Row],[ 63 ]]</f>
        <v>0</v>
      </c>
      <c r="BM21" s="144">
        <f>+CALCULO[[#This Row],[ 64 ]]+CALCULO[[#This Row],[ 62 ]]+CALCULO[[#This Row],[ 60 ]]+CALCULO[[#This Row],[ 58 ]]+CALCULO[[#This Row],[ 56 ]]+CALCULO[[#This Row],[ 54 ]]+CALCULO[[#This Row],[ 52 ]]+CALCULO[[#This Row],[ 50 ]]+CALCULO[[#This Row],[ 48 ]]+CALCULO[[#This Row],[ 45 ]]+CALCULO[[#This Row],[43]]</f>
        <v>0</v>
      </c>
      <c r="BN21" s="148">
        <f>+CALCULO[[#This Row],[ 41 ]]-CALCULO[[#This Row],[65]]</f>
        <v>0</v>
      </c>
      <c r="BO21" s="144">
        <f>+ROUND(MIN(CALCULO[[#This Row],[66]]*25%,240*'Versión impresión'!$H$8),-3)</f>
        <v>0</v>
      </c>
      <c r="BP21" s="148">
        <f>+CALCULO[[#This Row],[66]]-CALCULO[[#This Row],[67]]</f>
        <v>0</v>
      </c>
      <c r="BQ21" s="154">
        <f>+ROUND(CALCULO[[#This Row],[33]]*40%,-3)</f>
        <v>0</v>
      </c>
      <c r="BR21" s="149">
        <f t="shared" si="4"/>
        <v>0</v>
      </c>
      <c r="BS21" s="144">
        <f>+CALCULO[[#This Row],[33]]-MIN(CALCULO[[#This Row],[69]],CALCULO[[#This Row],[68]])</f>
        <v>0</v>
      </c>
      <c r="BT21" s="128">
        <f>+CALCULO[[#This Row],[71]]/'Versión impresión'!$H$8+1-1</f>
        <v>0</v>
      </c>
      <c r="BU21" s="151">
        <f>+LOOKUP(CALCULO[[#This Row],[72]],$CG$2:$CH$8,$CJ$2:$CJ$8)</f>
        <v>0</v>
      </c>
      <c r="BV21" s="152">
        <f>+LOOKUP(CALCULO[[#This Row],[72]],$CG$2:$CH$8,$CI$2:$CI$8)</f>
        <v>0</v>
      </c>
      <c r="BW21" s="151">
        <f>+LOOKUP(CALCULO[[#This Row],[72]],$CG$2:$CH$8,$CK$2:$CK$8)</f>
        <v>0</v>
      </c>
      <c r="BX21" s="132">
        <f>+(CALCULO[[#This Row],[72]]+CALCULO[[#This Row],[73]])*CALCULO[[#This Row],[74]]+CALCULO[[#This Row],[75]]</f>
        <v>0</v>
      </c>
      <c r="BY21" s="133">
        <f>+ROUND(CALCULO[[#This Row],[76]]*'Versión impresión'!$H$8,-3)</f>
        <v>0</v>
      </c>
      <c r="BZ21" s="180" t="str">
        <f>+IF(LOOKUP(CALCULO[[#This Row],[72]],$CG$2:$CH$8,$CM$2:$CM$8)=0,"",LOOKUP(CALCULO[[#This Row],[72]],$CG$2:$CH$8,$CM$2:$CM$8))</f>
        <v/>
      </c>
    </row>
    <row r="22" spans="1:78" x14ac:dyDescent="0.25">
      <c r="A22" s="78" t="e">
        <f>+CONCATENATE(B22,#REF!)</f>
        <v>#REF!</v>
      </c>
      <c r="B22" s="159"/>
      <c r="C22" s="29"/>
      <c r="D22" s="29"/>
      <c r="E22" s="29"/>
      <c r="F22" s="29"/>
      <c r="G22" s="29"/>
      <c r="H22" s="29"/>
      <c r="I22" s="29"/>
      <c r="J22" s="29"/>
      <c r="K22" s="29"/>
      <c r="L22" s="29"/>
      <c r="M22" s="29"/>
      <c r="N22" s="29"/>
      <c r="O22" s="144">
        <f>SUM(CALCULO[[#This Row],[5]:[ 14 ]])</f>
        <v>0</v>
      </c>
      <c r="P22" s="162"/>
      <c r="Q22" s="163">
        <f>+IF(AVERAGEIF(ING_NO_CONST_RENTA[Concepto],'Datos para cálculo'!P$4,ING_NO_CONST_RENTA[Monto Limite])=1,CALCULO[[#This Row],[16]],MIN(CALCULO[ [#This Row],[16] ],AVERAGEIF(ING_NO_CONST_RENTA[Concepto],'Datos para cálculo'!P$4,ING_NO_CONST_RENTA[Monto Limite]),+CALCULO[ [#This Row],[16] ]+1-1,CALCULO[ [#This Row],[16] ]))</f>
        <v>0</v>
      </c>
      <c r="R22" s="29"/>
      <c r="S22" s="163">
        <f>+IF(AVERAGEIF(ING_NO_CONST_RENTA[Concepto],'Datos para cálculo'!R$4,ING_NO_CONST_RENTA[Monto Limite])=1,CALCULO[[#This Row],[18]],MIN(CALCULO[ [#This Row],[18] ],AVERAGEIF(ING_NO_CONST_RENTA[Concepto],'Datos para cálculo'!R$4,ING_NO_CONST_RENTA[Monto Limite]),+CALCULO[ [#This Row],[18] ]+1-1,CALCULO[ [#This Row],[18] ]))</f>
        <v>0</v>
      </c>
      <c r="T22" s="29"/>
      <c r="U22" s="163">
        <f>+IF(AVERAGEIF(ING_NO_CONST_RENTA[Concepto],'Datos para cálculo'!T$4,ING_NO_CONST_RENTA[Monto Limite])=1,CALCULO[[#This Row],[20]],MIN(CALCULO[ [#This Row],[20] ],AVERAGEIF(ING_NO_CONST_RENTA[Concepto],'Datos para cálculo'!T$4,ING_NO_CONST_RENTA[Monto Limite]),+CALCULO[ [#This Row],[20] ]+1-1,CALCULO[ [#This Row],[20] ]))</f>
        <v>0</v>
      </c>
      <c r="V22" s="29"/>
      <c r="W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 s="164"/>
      <c r="Y22" s="163">
        <f>+IF(O22&lt;310*'Versión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 s="165"/>
      <c r="AA22" s="163">
        <f>+IF(AVERAGEIF(ING_NO_CONST_RENTA[Concepto],'Datos para cálculo'!Z$4,ING_NO_CONST_RENTA[Monto Limite])=1,CALCULO[[#This Row],[ 26 ]],MIN(CALCULO[[#This Row],[ 26 ]],AVERAGEIF(ING_NO_CONST_RENTA[Concepto],'Datos para cálculo'!Z$4,ING_NO_CONST_RENTA[Monto Limite]),+CALCULO[[#This Row],[ 26 ]]+1-1,CALCULO[[#This Row],[ 26 ]]))</f>
        <v>0</v>
      </c>
      <c r="AB22" s="165"/>
      <c r="AC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 s="147"/>
      <c r="AE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 s="144">
        <f>+CALCULO[[#This Row],[ 31 ]]+CALCULO[[#This Row],[ 29 ]]+CALCULO[[#This Row],[ 27 ]]+CALCULO[[#This Row],[ 25 ]]+CALCULO[[#This Row],[ 23 ]]+CALCULO[[#This Row],[ 21 ]]+CALCULO[[#This Row],[ 19 ]]+CALCULO[[#This Row],[ 17 ]]</f>
        <v>0</v>
      </c>
      <c r="AG22" s="148">
        <f>+MAX(0,ROUND(CALCULO[[#This Row],[ 15 ]]-CALCULO[[#This Row],[32]],-3))</f>
        <v>0</v>
      </c>
      <c r="AH22" s="29"/>
      <c r="AI22" s="163">
        <f>+IF(AVERAGEIF(DEDUCCIONES[Concepto],'Datos para cálculo'!AH$4,DEDUCCIONES[Monto Limite])=1,CALCULO[[#This Row],[ 34 ]],MIN(CALCULO[[#This Row],[ 34 ]],AVERAGEIF(DEDUCCIONES[Concepto],'Datos para cálculo'!AH$4,DEDUCCIONES[Monto Limite]),+CALCULO[[#This Row],[ 34 ]]+1-1,CALCULO[[#This Row],[ 34 ]]))</f>
        <v>0</v>
      </c>
      <c r="AJ22" s="167"/>
      <c r="AK22" s="144">
        <f>+IF(CALCULO[[#This Row],[ 36 ]]="SI",MIN(CALCULO[[#This Row],[ 15 ]]*10%,VLOOKUP($AJ$4,DEDUCCIONES[],4,0)),0)</f>
        <v>0</v>
      </c>
      <c r="AL22" s="168"/>
      <c r="AM22" s="145">
        <f>+MIN(AL22+1-1,VLOOKUP($AL$4,DEDUCCIONES[],4,0))</f>
        <v>0</v>
      </c>
      <c r="AN22" s="144">
        <f>+CALCULO[[#This Row],[35]]+CALCULO[[#This Row],[37]]+CALCULO[[#This Row],[ 39 ]]</f>
        <v>0</v>
      </c>
      <c r="AO22" s="148">
        <f>+CALCULO[[#This Row],[33]]-CALCULO[[#This Row],[ 40 ]]</f>
        <v>0</v>
      </c>
      <c r="AP22" s="29"/>
      <c r="AQ22" s="163">
        <f>+MIN(CALCULO[[#This Row],[42]]+1-1,VLOOKUP($AP$4,RENTAS_EXCENTAS[],4,0))</f>
        <v>0</v>
      </c>
      <c r="AR22" s="29"/>
      <c r="AS22" s="163">
        <f>+MIN(CALCULO[[#This Row],[43]]+CALCULO[[#This Row],[ 44 ]]+1-1,VLOOKUP($AP$4,RENTAS_EXCENTAS[],4,0))-CALCULO[[#This Row],[43]]</f>
        <v>0</v>
      </c>
      <c r="AT22" s="163"/>
      <c r="AU22" s="163"/>
      <c r="AV22" s="163">
        <f>+CALCULO[[#This Row],[ 47 ]]</f>
        <v>0</v>
      </c>
      <c r="AW22" s="163"/>
      <c r="AX22" s="163">
        <f>+CALCULO[[#This Row],[ 49 ]]</f>
        <v>0</v>
      </c>
      <c r="AY22" s="163"/>
      <c r="AZ22" s="163">
        <f>+CALCULO[[#This Row],[ 51 ]]</f>
        <v>0</v>
      </c>
      <c r="BA22" s="163"/>
      <c r="BB22" s="163">
        <f>+CALCULO[[#This Row],[ 53 ]]</f>
        <v>0</v>
      </c>
      <c r="BC22" s="163"/>
      <c r="BD22" s="163">
        <f>+CALCULO[[#This Row],[ 55 ]]</f>
        <v>0</v>
      </c>
      <c r="BE22" s="163"/>
      <c r="BF22" s="163">
        <f>+CALCULO[[#This Row],[ 57 ]]</f>
        <v>0</v>
      </c>
      <c r="BG22" s="163"/>
      <c r="BH22" s="163">
        <f>+CALCULO[[#This Row],[ 59 ]]</f>
        <v>0</v>
      </c>
      <c r="BI22" s="163"/>
      <c r="BJ22" s="163"/>
      <c r="BK22" s="163"/>
      <c r="BL22" s="145">
        <f>+CALCULO[[#This Row],[ 63 ]]</f>
        <v>0</v>
      </c>
      <c r="BM22" s="144">
        <f>+CALCULO[[#This Row],[ 64 ]]+CALCULO[[#This Row],[ 62 ]]+CALCULO[[#This Row],[ 60 ]]+CALCULO[[#This Row],[ 58 ]]+CALCULO[[#This Row],[ 56 ]]+CALCULO[[#This Row],[ 54 ]]+CALCULO[[#This Row],[ 52 ]]+CALCULO[[#This Row],[ 50 ]]+CALCULO[[#This Row],[ 48 ]]+CALCULO[[#This Row],[ 45 ]]+CALCULO[[#This Row],[43]]</f>
        <v>0</v>
      </c>
      <c r="BN22" s="148">
        <f>+CALCULO[[#This Row],[ 41 ]]-CALCULO[[#This Row],[65]]</f>
        <v>0</v>
      </c>
      <c r="BO22" s="144">
        <f>+ROUND(MIN(CALCULO[[#This Row],[66]]*25%,240*'Versión impresión'!$H$8),-3)</f>
        <v>0</v>
      </c>
      <c r="BP22" s="148">
        <f>+CALCULO[[#This Row],[66]]-CALCULO[[#This Row],[67]]</f>
        <v>0</v>
      </c>
      <c r="BQ22" s="154">
        <f>+ROUND(CALCULO[[#This Row],[33]]*40%,-3)</f>
        <v>0</v>
      </c>
      <c r="BR22" s="149">
        <f t="shared" si="4"/>
        <v>0</v>
      </c>
      <c r="BS22" s="144">
        <f>+CALCULO[[#This Row],[33]]-MIN(CALCULO[[#This Row],[69]],CALCULO[[#This Row],[68]])</f>
        <v>0</v>
      </c>
      <c r="BT22" s="150">
        <f>+CALCULO[[#This Row],[71]]/'Versión impresión'!$H$8+1-1</f>
        <v>0</v>
      </c>
      <c r="BU22" s="151">
        <f>+LOOKUP(CALCULO[[#This Row],[72]],$CG$2:$CH$8,$CJ$2:$CJ$8)</f>
        <v>0</v>
      </c>
      <c r="BV22" s="152">
        <f>+LOOKUP(CALCULO[[#This Row],[72]],$CG$2:$CH$8,$CI$2:$CI$8)</f>
        <v>0</v>
      </c>
      <c r="BW22" s="151">
        <f>+LOOKUP(CALCULO[[#This Row],[72]],$CG$2:$CH$8,$CK$2:$CK$8)</f>
        <v>0</v>
      </c>
      <c r="BX22" s="155">
        <f>+(CALCULO[[#This Row],[72]]+CALCULO[[#This Row],[73]])*CALCULO[[#This Row],[74]]+CALCULO[[#This Row],[75]]</f>
        <v>0</v>
      </c>
      <c r="BY22" s="133">
        <f>+ROUND(CALCULO[[#This Row],[76]]*'Versión impresión'!$H$8,-3)</f>
        <v>0</v>
      </c>
      <c r="BZ22" s="180" t="str">
        <f>+IF(LOOKUP(CALCULO[[#This Row],[72]],$CG$2:$CH$8,$CM$2:$CM$8)=0,"",LOOKUP(CALCULO[[#This Row],[72]],$CG$2:$CH$8,$CM$2:$CM$8))</f>
        <v/>
      </c>
    </row>
    <row r="23" spans="1:78" x14ac:dyDescent="0.25">
      <c r="A23" s="78" t="str">
        <f>+CONCATENATE(B23,D22)</f>
        <v/>
      </c>
      <c r="B23" s="159"/>
      <c r="C23" s="29"/>
      <c r="D23" s="29"/>
      <c r="E23" s="29"/>
      <c r="F23" s="29"/>
      <c r="G23" s="29"/>
      <c r="H23" s="29"/>
      <c r="I23" s="29"/>
      <c r="J23" s="29"/>
      <c r="K23" s="29"/>
      <c r="L23" s="29"/>
      <c r="M23" s="29"/>
      <c r="N23" s="29"/>
      <c r="O23" s="144">
        <f>SUM(CALCULO[[#This Row],[5]:[ 14 ]])</f>
        <v>0</v>
      </c>
      <c r="P23" s="162"/>
      <c r="Q23" s="163">
        <f>+IF(AVERAGEIF(ING_NO_CONST_RENTA[Concepto],'Datos para cálculo'!P$4,ING_NO_CONST_RENTA[Monto Limite])=1,CALCULO[[#This Row],[16]],MIN(CALCULO[ [#This Row],[16] ],AVERAGEIF(ING_NO_CONST_RENTA[Concepto],'Datos para cálculo'!P$4,ING_NO_CONST_RENTA[Monto Limite]),+CALCULO[ [#This Row],[16] ]+1-1,CALCULO[ [#This Row],[16] ]))</f>
        <v>0</v>
      </c>
      <c r="R23" s="29"/>
      <c r="S23" s="163">
        <f>+IF(AVERAGEIF(ING_NO_CONST_RENTA[Concepto],'Datos para cálculo'!R$4,ING_NO_CONST_RENTA[Monto Limite])=1,CALCULO[[#This Row],[18]],MIN(CALCULO[ [#This Row],[18] ],AVERAGEIF(ING_NO_CONST_RENTA[Concepto],'Datos para cálculo'!R$4,ING_NO_CONST_RENTA[Monto Limite]),+CALCULO[ [#This Row],[18] ]+1-1,CALCULO[ [#This Row],[18] ]))</f>
        <v>0</v>
      </c>
      <c r="T23" s="29"/>
      <c r="U23" s="163">
        <f>+IF(AVERAGEIF(ING_NO_CONST_RENTA[Concepto],'Datos para cálculo'!T$4,ING_NO_CONST_RENTA[Monto Limite])=1,CALCULO[[#This Row],[20]],MIN(CALCULO[ [#This Row],[20] ],AVERAGEIF(ING_NO_CONST_RENTA[Concepto],'Datos para cálculo'!T$4,ING_NO_CONST_RENTA[Monto Limite]),+CALCULO[ [#This Row],[20] ]+1-1,CALCULO[ [#This Row],[20] ]))</f>
        <v>0</v>
      </c>
      <c r="V23" s="29"/>
      <c r="W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 s="164"/>
      <c r="Y23" s="163">
        <f>+IF(O23&lt;310*'Versión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 s="165"/>
      <c r="AA23" s="163">
        <f>+IF(AVERAGEIF(ING_NO_CONST_RENTA[Concepto],'Datos para cálculo'!Z$4,ING_NO_CONST_RENTA[Monto Limite])=1,CALCULO[[#This Row],[ 26 ]],MIN(CALCULO[[#This Row],[ 26 ]],AVERAGEIF(ING_NO_CONST_RENTA[Concepto],'Datos para cálculo'!Z$4,ING_NO_CONST_RENTA[Monto Limite]),+CALCULO[[#This Row],[ 26 ]]+1-1,CALCULO[[#This Row],[ 26 ]]))</f>
        <v>0</v>
      </c>
      <c r="AB23" s="165"/>
      <c r="AC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 s="147"/>
      <c r="AE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 s="144">
        <f>+CALCULO[[#This Row],[ 31 ]]+CALCULO[[#This Row],[ 29 ]]+CALCULO[[#This Row],[ 27 ]]+CALCULO[[#This Row],[ 25 ]]+CALCULO[[#This Row],[ 23 ]]+CALCULO[[#This Row],[ 21 ]]+CALCULO[[#This Row],[ 19 ]]+CALCULO[[#This Row],[ 17 ]]</f>
        <v>0</v>
      </c>
      <c r="AG23" s="148">
        <f>+MAX(0,ROUND(CALCULO[[#This Row],[ 15 ]]-CALCULO[[#This Row],[32]],-3))</f>
        <v>0</v>
      </c>
      <c r="AH23" s="29"/>
      <c r="AI23" s="163">
        <f>+IF(AVERAGEIF(DEDUCCIONES[Concepto],'Datos para cálculo'!AH$4,DEDUCCIONES[Monto Limite])=1,CALCULO[[#This Row],[ 34 ]],MIN(CALCULO[[#This Row],[ 34 ]],AVERAGEIF(DEDUCCIONES[Concepto],'Datos para cálculo'!AH$4,DEDUCCIONES[Monto Limite]),+CALCULO[[#This Row],[ 34 ]]+1-1,CALCULO[[#This Row],[ 34 ]]))</f>
        <v>0</v>
      </c>
      <c r="AJ23" s="167"/>
      <c r="AK23" s="144">
        <f>+IF(CALCULO[[#This Row],[ 36 ]]="SI",MIN(CALCULO[[#This Row],[ 15 ]]*10%,VLOOKUP($AJ$4,DEDUCCIONES[],4,0)),0)</f>
        <v>0</v>
      </c>
      <c r="AL23" s="168"/>
      <c r="AM23" s="145">
        <f>+MIN(AL23+1-1,VLOOKUP($AL$4,DEDUCCIONES[],4,0))</f>
        <v>0</v>
      </c>
      <c r="AN23" s="144">
        <f>+CALCULO[[#This Row],[35]]+CALCULO[[#This Row],[37]]+CALCULO[[#This Row],[ 39 ]]</f>
        <v>0</v>
      </c>
      <c r="AO23" s="148">
        <f>+CALCULO[[#This Row],[33]]-CALCULO[[#This Row],[ 40 ]]</f>
        <v>0</v>
      </c>
      <c r="AP23" s="29"/>
      <c r="AQ23" s="163">
        <f>+MIN(CALCULO[[#This Row],[42]]+1-1,VLOOKUP($AP$4,RENTAS_EXCENTAS[],4,0))</f>
        <v>0</v>
      </c>
      <c r="AR23" s="29"/>
      <c r="AS23" s="163">
        <f>+MIN(CALCULO[[#This Row],[43]]+CALCULO[[#This Row],[ 44 ]]+1-1,VLOOKUP($AP$4,RENTAS_EXCENTAS[],4,0))-CALCULO[[#This Row],[43]]</f>
        <v>0</v>
      </c>
      <c r="AT23" s="163"/>
      <c r="AU23" s="163"/>
      <c r="AV23" s="163">
        <f>+CALCULO[[#This Row],[ 47 ]]</f>
        <v>0</v>
      </c>
      <c r="AW23" s="163"/>
      <c r="AX23" s="163">
        <f>+CALCULO[[#This Row],[ 49 ]]</f>
        <v>0</v>
      </c>
      <c r="AY23" s="163"/>
      <c r="AZ23" s="163">
        <f>+CALCULO[[#This Row],[ 51 ]]</f>
        <v>0</v>
      </c>
      <c r="BA23" s="163"/>
      <c r="BB23" s="163">
        <f>+CALCULO[[#This Row],[ 53 ]]</f>
        <v>0</v>
      </c>
      <c r="BC23" s="163"/>
      <c r="BD23" s="163">
        <f>+CALCULO[[#This Row],[ 55 ]]</f>
        <v>0</v>
      </c>
      <c r="BE23" s="163"/>
      <c r="BF23" s="163">
        <f>+CALCULO[[#This Row],[ 57 ]]</f>
        <v>0</v>
      </c>
      <c r="BG23" s="163"/>
      <c r="BH23" s="163">
        <f>+CALCULO[[#This Row],[ 59 ]]</f>
        <v>0</v>
      </c>
      <c r="BI23" s="163"/>
      <c r="BJ23" s="163"/>
      <c r="BK23" s="163"/>
      <c r="BL23" s="145">
        <f>+CALCULO[[#This Row],[ 63 ]]</f>
        <v>0</v>
      </c>
      <c r="BM23" s="144">
        <f>+CALCULO[[#This Row],[ 64 ]]+CALCULO[[#This Row],[ 62 ]]+CALCULO[[#This Row],[ 60 ]]+CALCULO[[#This Row],[ 58 ]]+CALCULO[[#This Row],[ 56 ]]+CALCULO[[#This Row],[ 54 ]]+CALCULO[[#This Row],[ 52 ]]+CALCULO[[#This Row],[ 50 ]]+CALCULO[[#This Row],[ 48 ]]+CALCULO[[#This Row],[ 45 ]]+CALCULO[[#This Row],[43]]</f>
        <v>0</v>
      </c>
      <c r="BN23" s="148">
        <f>+CALCULO[[#This Row],[ 41 ]]-CALCULO[[#This Row],[65]]</f>
        <v>0</v>
      </c>
      <c r="BO23" s="144">
        <f>+ROUND(MIN(CALCULO[[#This Row],[66]]*25%,240*'Versión impresión'!$H$8),-3)</f>
        <v>0</v>
      </c>
      <c r="BP23" s="148">
        <f>+CALCULO[[#This Row],[66]]-CALCULO[[#This Row],[67]]</f>
        <v>0</v>
      </c>
      <c r="BQ23" s="154">
        <f>+ROUND(CALCULO[[#This Row],[33]]*40%,-3)</f>
        <v>0</v>
      </c>
      <c r="BR23" s="149">
        <f t="shared" ref="BR23:BR28" si="6">1-1</f>
        <v>0</v>
      </c>
      <c r="BS23" s="144">
        <f>+CALCULO[[#This Row],[33]]-MIN(CALCULO[[#This Row],[69]],CALCULO[[#This Row],[68]])</f>
        <v>0</v>
      </c>
      <c r="BT23" s="150">
        <f>+CALCULO[[#This Row],[71]]/'Versión impresión'!$H$8+1-1</f>
        <v>0</v>
      </c>
      <c r="BU23" s="151">
        <f>+LOOKUP(CALCULO[[#This Row],[72]],$CG$2:$CH$8,$CJ$2:$CJ$8)</f>
        <v>0</v>
      </c>
      <c r="BV23" s="152">
        <f>+LOOKUP(CALCULO[[#This Row],[72]],$CG$2:$CH$8,$CI$2:$CI$8)</f>
        <v>0</v>
      </c>
      <c r="BW23" s="151">
        <f>+LOOKUP(CALCULO[[#This Row],[72]],$CG$2:$CH$8,$CK$2:$CK$8)</f>
        <v>0</v>
      </c>
      <c r="BX23" s="155">
        <f>+(CALCULO[[#This Row],[72]]+CALCULO[[#This Row],[73]])*CALCULO[[#This Row],[74]]+CALCULO[[#This Row],[75]]</f>
        <v>0</v>
      </c>
      <c r="BY23" s="133">
        <f>+ROUND(CALCULO[[#This Row],[76]]*'Versión impresión'!$H$8,-3)</f>
        <v>0</v>
      </c>
      <c r="BZ23" s="180" t="str">
        <f>+IF(LOOKUP(CALCULO[[#This Row],[72]],$CG$2:$CH$8,$CM$2:$CM$8)=0,"",LOOKUP(CALCULO[[#This Row],[72]],$CG$2:$CH$8,$CM$2:$CM$8))</f>
        <v/>
      </c>
    </row>
    <row r="24" spans="1:78" x14ac:dyDescent="0.25">
      <c r="A24" s="78" t="str">
        <f>+CONCATENATE(B24,D24)</f>
        <v/>
      </c>
      <c r="B24" s="159"/>
      <c r="C24" s="29"/>
      <c r="D24" s="29"/>
      <c r="E24" s="29"/>
      <c r="F24" s="29"/>
      <c r="G24" s="29"/>
      <c r="H24" s="29"/>
      <c r="I24" s="29"/>
      <c r="J24" s="29"/>
      <c r="K24" s="29"/>
      <c r="L24" s="29"/>
      <c r="M24" s="29"/>
      <c r="N24" s="29"/>
      <c r="O24" s="144">
        <f>SUM(CALCULO[[#This Row],[5]:[ 14 ]])</f>
        <v>0</v>
      </c>
      <c r="P24" s="162"/>
      <c r="Q24" s="163">
        <f>+IF(AVERAGEIF(ING_NO_CONST_RENTA[Concepto],'Datos para cálculo'!P$4,ING_NO_CONST_RENTA[Monto Limite])=1,CALCULO[[#This Row],[16]],MIN(CALCULO[ [#This Row],[16] ],AVERAGEIF(ING_NO_CONST_RENTA[Concepto],'Datos para cálculo'!P$4,ING_NO_CONST_RENTA[Monto Limite]),+CALCULO[ [#This Row],[16] ]+1-1,CALCULO[ [#This Row],[16] ]))</f>
        <v>0</v>
      </c>
      <c r="R24" s="29"/>
      <c r="S24" s="163">
        <f>+IF(AVERAGEIF(ING_NO_CONST_RENTA[Concepto],'Datos para cálculo'!R$4,ING_NO_CONST_RENTA[Monto Limite])=1,CALCULO[[#This Row],[18]],MIN(CALCULO[ [#This Row],[18] ],AVERAGEIF(ING_NO_CONST_RENTA[Concepto],'Datos para cálculo'!R$4,ING_NO_CONST_RENTA[Monto Limite]),+CALCULO[ [#This Row],[18] ]+1-1,CALCULO[ [#This Row],[18] ]))</f>
        <v>0</v>
      </c>
      <c r="T24" s="29"/>
      <c r="U24" s="163">
        <f>+IF(AVERAGEIF(ING_NO_CONST_RENTA[Concepto],'Datos para cálculo'!T$4,ING_NO_CONST_RENTA[Monto Limite])=1,CALCULO[[#This Row],[20]],MIN(CALCULO[ [#This Row],[20] ],AVERAGEIF(ING_NO_CONST_RENTA[Concepto],'Datos para cálculo'!T$4,ING_NO_CONST_RENTA[Monto Limite]),+CALCULO[ [#This Row],[20] ]+1-1,CALCULO[ [#This Row],[20] ]))</f>
        <v>0</v>
      </c>
      <c r="V24" s="29"/>
      <c r="W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 s="164"/>
      <c r="Y24" s="163">
        <f>+IF(O24&lt;310*'Versión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 s="165"/>
      <c r="AA24" s="163">
        <f>+IF(AVERAGEIF(ING_NO_CONST_RENTA[Concepto],'Datos para cálculo'!Z$4,ING_NO_CONST_RENTA[Monto Limite])=1,CALCULO[[#This Row],[ 26 ]],MIN(CALCULO[[#This Row],[ 26 ]],AVERAGEIF(ING_NO_CONST_RENTA[Concepto],'Datos para cálculo'!Z$4,ING_NO_CONST_RENTA[Monto Limite]),+CALCULO[[#This Row],[ 26 ]]+1-1,CALCULO[[#This Row],[ 26 ]]))</f>
        <v>0</v>
      </c>
      <c r="AB24" s="165"/>
      <c r="AC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 s="147"/>
      <c r="AE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 s="144">
        <f>+CALCULO[[#This Row],[ 31 ]]+CALCULO[[#This Row],[ 29 ]]+CALCULO[[#This Row],[ 27 ]]+CALCULO[[#This Row],[ 25 ]]+CALCULO[[#This Row],[ 23 ]]+CALCULO[[#This Row],[ 21 ]]+CALCULO[[#This Row],[ 19 ]]+CALCULO[[#This Row],[ 17 ]]</f>
        <v>0</v>
      </c>
      <c r="AG24" s="148">
        <f>+MAX(0,ROUND(CALCULO[[#This Row],[ 15 ]]-CALCULO[[#This Row],[32]],-3))</f>
        <v>0</v>
      </c>
      <c r="AH24" s="29"/>
      <c r="AI24" s="163">
        <f>+IF(AVERAGEIF(DEDUCCIONES[Concepto],'Datos para cálculo'!AH$4,DEDUCCIONES[Monto Limite])=1,CALCULO[[#This Row],[ 34 ]],MIN(CALCULO[[#This Row],[ 34 ]],AVERAGEIF(DEDUCCIONES[Concepto],'Datos para cálculo'!AH$4,DEDUCCIONES[Monto Limite]),+CALCULO[[#This Row],[ 34 ]]+1-1,CALCULO[[#This Row],[ 34 ]]))</f>
        <v>0</v>
      </c>
      <c r="AJ24" s="167"/>
      <c r="AK24" s="144">
        <f>+IF(CALCULO[[#This Row],[ 36 ]]="SI",MIN(CALCULO[[#This Row],[ 15 ]]*10%,VLOOKUP($AJ$4,DEDUCCIONES[],4,0)),0)</f>
        <v>0</v>
      </c>
      <c r="AL24" s="168"/>
      <c r="AM24" s="145">
        <f>+MIN(AL24+1-1,VLOOKUP($AL$4,DEDUCCIONES[],4,0))</f>
        <v>0</v>
      </c>
      <c r="AN24" s="144">
        <f>+CALCULO[[#This Row],[35]]+CALCULO[[#This Row],[37]]+CALCULO[[#This Row],[ 39 ]]</f>
        <v>0</v>
      </c>
      <c r="AO24" s="148">
        <f>+CALCULO[[#This Row],[33]]-CALCULO[[#This Row],[ 40 ]]</f>
        <v>0</v>
      </c>
      <c r="AP24" s="29"/>
      <c r="AQ24" s="163">
        <f>+MIN(CALCULO[[#This Row],[42]]+1-1,VLOOKUP($AP$4,RENTAS_EXCENTAS[],4,0))</f>
        <v>0</v>
      </c>
      <c r="AR24" s="29"/>
      <c r="AS24" s="163">
        <f>+MIN(CALCULO[[#This Row],[43]]+CALCULO[[#This Row],[ 44 ]]+1-1,VLOOKUP($AP$4,RENTAS_EXCENTAS[],4,0))-CALCULO[[#This Row],[43]]</f>
        <v>0</v>
      </c>
      <c r="AT24" s="163"/>
      <c r="AU24" s="163"/>
      <c r="AV24" s="163">
        <f>+CALCULO[[#This Row],[ 47 ]]</f>
        <v>0</v>
      </c>
      <c r="AW24" s="163"/>
      <c r="AX24" s="163">
        <f>+CALCULO[[#This Row],[ 49 ]]</f>
        <v>0</v>
      </c>
      <c r="AY24" s="163"/>
      <c r="AZ24" s="163">
        <f>+CALCULO[[#This Row],[ 51 ]]</f>
        <v>0</v>
      </c>
      <c r="BA24" s="163"/>
      <c r="BB24" s="163">
        <f>+CALCULO[[#This Row],[ 53 ]]</f>
        <v>0</v>
      </c>
      <c r="BC24" s="163"/>
      <c r="BD24" s="163">
        <f>+CALCULO[[#This Row],[ 55 ]]</f>
        <v>0</v>
      </c>
      <c r="BE24" s="163"/>
      <c r="BF24" s="163">
        <f>+CALCULO[[#This Row],[ 57 ]]</f>
        <v>0</v>
      </c>
      <c r="BG24" s="163"/>
      <c r="BH24" s="163">
        <f>+CALCULO[[#This Row],[ 59 ]]</f>
        <v>0</v>
      </c>
      <c r="BI24" s="163"/>
      <c r="BJ24" s="163"/>
      <c r="BK24" s="163"/>
      <c r="BL24" s="145">
        <f>+CALCULO[[#This Row],[ 63 ]]</f>
        <v>0</v>
      </c>
      <c r="BM24" s="144">
        <f>+CALCULO[[#This Row],[ 64 ]]+CALCULO[[#This Row],[ 62 ]]+CALCULO[[#This Row],[ 60 ]]+CALCULO[[#This Row],[ 58 ]]+CALCULO[[#This Row],[ 56 ]]+CALCULO[[#This Row],[ 54 ]]+CALCULO[[#This Row],[ 52 ]]+CALCULO[[#This Row],[ 50 ]]+CALCULO[[#This Row],[ 48 ]]+CALCULO[[#This Row],[ 45 ]]+CALCULO[[#This Row],[43]]</f>
        <v>0</v>
      </c>
      <c r="BN24" s="148">
        <f>+CALCULO[[#This Row],[ 41 ]]-CALCULO[[#This Row],[65]]</f>
        <v>0</v>
      </c>
      <c r="BO24" s="144">
        <f>+ROUND(MIN(CALCULO[[#This Row],[66]]*25%,240*'Versión impresión'!$H$8),-3)</f>
        <v>0</v>
      </c>
      <c r="BP24" s="148">
        <f>+CALCULO[[#This Row],[66]]-CALCULO[[#This Row],[67]]</f>
        <v>0</v>
      </c>
      <c r="BQ24" s="154">
        <f>+ROUND(CALCULO[[#This Row],[33]]*40%,-3)</f>
        <v>0</v>
      </c>
      <c r="BR24" s="149">
        <f t="shared" si="6"/>
        <v>0</v>
      </c>
      <c r="BS24" s="144">
        <f>+CALCULO[[#This Row],[33]]-MIN(CALCULO[[#This Row],[69]],CALCULO[[#This Row],[68]])</f>
        <v>0</v>
      </c>
      <c r="BT24" s="150">
        <f>+CALCULO[[#This Row],[71]]/'Versión impresión'!$H$8+1-1</f>
        <v>0</v>
      </c>
      <c r="BU24" s="151">
        <f>+LOOKUP(CALCULO[[#This Row],[72]],$CG$2:$CH$8,$CJ$2:$CJ$8)</f>
        <v>0</v>
      </c>
      <c r="BV24" s="152">
        <f>+LOOKUP(CALCULO[[#This Row],[72]],$CG$2:$CH$8,$CI$2:$CI$8)</f>
        <v>0</v>
      </c>
      <c r="BW24" s="151">
        <f>+LOOKUP(CALCULO[[#This Row],[72]],$CG$2:$CH$8,$CK$2:$CK$8)</f>
        <v>0</v>
      </c>
      <c r="BX24" s="155">
        <f>+(CALCULO[[#This Row],[72]]+CALCULO[[#This Row],[73]])*CALCULO[[#This Row],[74]]+CALCULO[[#This Row],[75]]</f>
        <v>0</v>
      </c>
      <c r="BY24" s="133">
        <f>+ROUND(CALCULO[[#This Row],[76]]*'Versión impresión'!$H$8,-3)</f>
        <v>0</v>
      </c>
      <c r="BZ24" s="180" t="str">
        <f>+IF(LOOKUP(CALCULO[[#This Row],[72]],$CG$2:$CH$8,$CM$2:$CM$8)=0,"",LOOKUP(CALCULO[[#This Row],[72]],$CG$2:$CH$8,$CM$2:$CM$8))</f>
        <v/>
      </c>
    </row>
    <row r="25" spans="1:78" x14ac:dyDescent="0.25">
      <c r="A25" s="78" t="str">
        <f>+CONCATENATE(B25,D25)</f>
        <v/>
      </c>
      <c r="B25" s="159"/>
      <c r="C25" s="29"/>
      <c r="D25" s="29"/>
      <c r="E25" s="29"/>
      <c r="F25" s="29"/>
      <c r="G25" s="29"/>
      <c r="H25" s="29"/>
      <c r="I25" s="29"/>
      <c r="J25" s="29"/>
      <c r="K25" s="29"/>
      <c r="L25" s="29"/>
      <c r="M25" s="29"/>
      <c r="N25" s="29"/>
      <c r="O25" s="144">
        <f>SUM(CALCULO[[#This Row],[5]:[ 14 ]])</f>
        <v>0</v>
      </c>
      <c r="P25" s="162"/>
      <c r="Q25" s="163">
        <f>+IF(AVERAGEIF(ING_NO_CONST_RENTA[Concepto],'Datos para cálculo'!P$4,ING_NO_CONST_RENTA[Monto Limite])=1,CALCULO[[#This Row],[16]],MIN(CALCULO[ [#This Row],[16] ],AVERAGEIF(ING_NO_CONST_RENTA[Concepto],'Datos para cálculo'!P$4,ING_NO_CONST_RENTA[Monto Limite]),+CALCULO[ [#This Row],[16] ]+1-1,CALCULO[ [#This Row],[16] ]))</f>
        <v>0</v>
      </c>
      <c r="R25" s="29"/>
      <c r="S25" s="163">
        <f>+IF(AVERAGEIF(ING_NO_CONST_RENTA[Concepto],'Datos para cálculo'!R$4,ING_NO_CONST_RENTA[Monto Limite])=1,CALCULO[[#This Row],[18]],MIN(CALCULO[ [#This Row],[18] ],AVERAGEIF(ING_NO_CONST_RENTA[Concepto],'Datos para cálculo'!R$4,ING_NO_CONST_RENTA[Monto Limite]),+CALCULO[ [#This Row],[18] ]+1-1,CALCULO[ [#This Row],[18] ]))</f>
        <v>0</v>
      </c>
      <c r="T25" s="29"/>
      <c r="U25" s="163">
        <f>+IF(AVERAGEIF(ING_NO_CONST_RENTA[Concepto],'Datos para cálculo'!T$4,ING_NO_CONST_RENTA[Monto Limite])=1,CALCULO[[#This Row],[20]],MIN(CALCULO[ [#This Row],[20] ],AVERAGEIF(ING_NO_CONST_RENTA[Concepto],'Datos para cálculo'!T$4,ING_NO_CONST_RENTA[Monto Limite]),+CALCULO[ [#This Row],[20] ]+1-1,CALCULO[ [#This Row],[20] ]))</f>
        <v>0</v>
      </c>
      <c r="V25" s="29"/>
      <c r="W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 s="164"/>
      <c r="Y25" s="163">
        <f>+IF(O25&lt;310*'Versión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 s="165"/>
      <c r="AA25" s="163">
        <f>+IF(AVERAGEIF(ING_NO_CONST_RENTA[Concepto],'Datos para cálculo'!Z$4,ING_NO_CONST_RENTA[Monto Limite])=1,CALCULO[[#This Row],[ 26 ]],MIN(CALCULO[[#This Row],[ 26 ]],AVERAGEIF(ING_NO_CONST_RENTA[Concepto],'Datos para cálculo'!Z$4,ING_NO_CONST_RENTA[Monto Limite]),+CALCULO[[#This Row],[ 26 ]]+1-1,CALCULO[[#This Row],[ 26 ]]))</f>
        <v>0</v>
      </c>
      <c r="AB25" s="165"/>
      <c r="AC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 s="147"/>
      <c r="AE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 s="144">
        <f>+CALCULO[[#This Row],[ 31 ]]+CALCULO[[#This Row],[ 29 ]]+CALCULO[[#This Row],[ 27 ]]+CALCULO[[#This Row],[ 25 ]]+CALCULO[[#This Row],[ 23 ]]+CALCULO[[#This Row],[ 21 ]]+CALCULO[[#This Row],[ 19 ]]+CALCULO[[#This Row],[ 17 ]]</f>
        <v>0</v>
      </c>
      <c r="AG25" s="148">
        <f>+MAX(0,ROUND(CALCULO[[#This Row],[ 15 ]]-CALCULO[[#This Row],[32]],-3))</f>
        <v>0</v>
      </c>
      <c r="AH25" s="29"/>
      <c r="AI25" s="163">
        <f>+IF(AVERAGEIF(DEDUCCIONES[Concepto],'Datos para cálculo'!AH$4,DEDUCCIONES[Monto Limite])=1,CALCULO[[#This Row],[ 34 ]],MIN(CALCULO[[#This Row],[ 34 ]],AVERAGEIF(DEDUCCIONES[Concepto],'Datos para cálculo'!AH$4,DEDUCCIONES[Monto Limite]),+CALCULO[[#This Row],[ 34 ]]+1-1,CALCULO[[#This Row],[ 34 ]]))</f>
        <v>0</v>
      </c>
      <c r="AJ25" s="167"/>
      <c r="AK25" s="144">
        <f>+IF(CALCULO[[#This Row],[ 36 ]]="SI",MIN(CALCULO[[#This Row],[ 15 ]]*10%,VLOOKUP($AJ$4,DEDUCCIONES[],4,0)),0)</f>
        <v>0</v>
      </c>
      <c r="AL25" s="168"/>
      <c r="AM25" s="145">
        <f>+MIN(AL25+1-1,VLOOKUP($AL$4,DEDUCCIONES[],4,0))</f>
        <v>0</v>
      </c>
      <c r="AN25" s="144">
        <f>+CALCULO[[#This Row],[35]]+CALCULO[[#This Row],[37]]+CALCULO[[#This Row],[ 39 ]]</f>
        <v>0</v>
      </c>
      <c r="AO25" s="148">
        <f>+CALCULO[[#This Row],[33]]-CALCULO[[#This Row],[ 40 ]]</f>
        <v>0</v>
      </c>
      <c r="AP25" s="29"/>
      <c r="AQ25" s="163">
        <f>+MIN(CALCULO[[#This Row],[42]]+1-1,VLOOKUP($AP$4,RENTAS_EXCENTAS[],4,0))</f>
        <v>0</v>
      </c>
      <c r="AR25" s="29"/>
      <c r="AS25" s="163">
        <f>+MIN(CALCULO[[#This Row],[43]]+CALCULO[[#This Row],[ 44 ]]+1-1,VLOOKUP($AP$4,RENTAS_EXCENTAS[],4,0))-CALCULO[[#This Row],[43]]</f>
        <v>0</v>
      </c>
      <c r="AT25" s="163"/>
      <c r="AU25" s="163"/>
      <c r="AV25" s="163">
        <f>+CALCULO[[#This Row],[ 47 ]]</f>
        <v>0</v>
      </c>
      <c r="AW25" s="163"/>
      <c r="AX25" s="163">
        <f>+CALCULO[[#This Row],[ 49 ]]</f>
        <v>0</v>
      </c>
      <c r="AY25" s="163"/>
      <c r="AZ25" s="163">
        <f>+CALCULO[[#This Row],[ 51 ]]</f>
        <v>0</v>
      </c>
      <c r="BA25" s="163"/>
      <c r="BB25" s="163">
        <f>+CALCULO[[#This Row],[ 53 ]]</f>
        <v>0</v>
      </c>
      <c r="BC25" s="163"/>
      <c r="BD25" s="163">
        <f>+CALCULO[[#This Row],[ 55 ]]</f>
        <v>0</v>
      </c>
      <c r="BE25" s="163"/>
      <c r="BF25" s="163">
        <f>+CALCULO[[#This Row],[ 57 ]]</f>
        <v>0</v>
      </c>
      <c r="BG25" s="163"/>
      <c r="BH25" s="163">
        <f>+CALCULO[[#This Row],[ 59 ]]</f>
        <v>0</v>
      </c>
      <c r="BI25" s="163"/>
      <c r="BJ25" s="163"/>
      <c r="BK25" s="163"/>
      <c r="BL25" s="145">
        <f>+CALCULO[[#This Row],[ 63 ]]</f>
        <v>0</v>
      </c>
      <c r="BM25" s="144">
        <f>+CALCULO[[#This Row],[ 64 ]]+CALCULO[[#This Row],[ 62 ]]+CALCULO[[#This Row],[ 60 ]]+CALCULO[[#This Row],[ 58 ]]+CALCULO[[#This Row],[ 56 ]]+CALCULO[[#This Row],[ 54 ]]+CALCULO[[#This Row],[ 52 ]]+CALCULO[[#This Row],[ 50 ]]+CALCULO[[#This Row],[ 48 ]]+CALCULO[[#This Row],[ 45 ]]+CALCULO[[#This Row],[43]]</f>
        <v>0</v>
      </c>
      <c r="BN25" s="148">
        <f>+CALCULO[[#This Row],[ 41 ]]-CALCULO[[#This Row],[65]]</f>
        <v>0</v>
      </c>
      <c r="BO25" s="144">
        <f>+ROUND(MIN(CALCULO[[#This Row],[66]]*25%,240*'Versión impresión'!$H$8),-3)</f>
        <v>0</v>
      </c>
      <c r="BP25" s="148">
        <f>+CALCULO[[#This Row],[66]]-CALCULO[[#This Row],[67]]</f>
        <v>0</v>
      </c>
      <c r="BQ25" s="154">
        <f>+ROUND(CALCULO[[#This Row],[33]]*40%,-3)</f>
        <v>0</v>
      </c>
      <c r="BR25" s="149">
        <f t="shared" si="6"/>
        <v>0</v>
      </c>
      <c r="BS25" s="144">
        <f>+CALCULO[[#This Row],[33]]-MIN(CALCULO[[#This Row],[69]],CALCULO[[#This Row],[68]])</f>
        <v>0</v>
      </c>
      <c r="BT25" s="150">
        <f>+CALCULO[[#This Row],[71]]/'Versión impresión'!$H$8+1-1</f>
        <v>0</v>
      </c>
      <c r="BU25" s="151">
        <f>+LOOKUP(CALCULO[[#This Row],[72]],$CG$2:$CH$8,$CJ$2:$CJ$8)</f>
        <v>0</v>
      </c>
      <c r="BV25" s="152">
        <f>+LOOKUP(CALCULO[[#This Row],[72]],$CG$2:$CH$8,$CI$2:$CI$8)</f>
        <v>0</v>
      </c>
      <c r="BW25" s="151">
        <f>+LOOKUP(CALCULO[[#This Row],[72]],$CG$2:$CH$8,$CK$2:$CK$8)</f>
        <v>0</v>
      </c>
      <c r="BX25" s="155">
        <f>+(CALCULO[[#This Row],[72]]+CALCULO[[#This Row],[73]])*CALCULO[[#This Row],[74]]+CALCULO[[#This Row],[75]]</f>
        <v>0</v>
      </c>
      <c r="BY25" s="133">
        <f>+ROUND(CALCULO[[#This Row],[76]]*'Versión impresión'!$H$8,-3)</f>
        <v>0</v>
      </c>
      <c r="BZ25" s="180" t="str">
        <f>+IF(LOOKUP(CALCULO[[#This Row],[72]],$CG$2:$CH$8,$CM$2:$CM$8)=0,"",LOOKUP(CALCULO[[#This Row],[72]],$CG$2:$CH$8,$CM$2:$CM$8))</f>
        <v/>
      </c>
    </row>
    <row r="26" spans="1:78" x14ac:dyDescent="0.25">
      <c r="A26" s="78" t="str">
        <f>+CONCATENATE(B26,D26)</f>
        <v/>
      </c>
      <c r="B26" s="159"/>
      <c r="C26" s="29"/>
      <c r="D26" s="29"/>
      <c r="E26" s="29"/>
      <c r="F26" s="29"/>
      <c r="G26" s="29"/>
      <c r="H26" s="29"/>
      <c r="I26" s="29"/>
      <c r="J26" s="29"/>
      <c r="K26" s="29"/>
      <c r="L26" s="29"/>
      <c r="M26" s="29"/>
      <c r="N26" s="29"/>
      <c r="O26" s="144">
        <f>SUM(CALCULO[[#This Row],[5]:[ 14 ]])</f>
        <v>0</v>
      </c>
      <c r="P26" s="162"/>
      <c r="Q26" s="163">
        <f>+IF(AVERAGEIF(ING_NO_CONST_RENTA[Concepto],'Datos para cálculo'!P$4,ING_NO_CONST_RENTA[Monto Limite])=1,CALCULO[[#This Row],[16]],MIN(CALCULO[ [#This Row],[16] ],AVERAGEIF(ING_NO_CONST_RENTA[Concepto],'Datos para cálculo'!P$4,ING_NO_CONST_RENTA[Monto Limite]),+CALCULO[ [#This Row],[16] ]+1-1,CALCULO[ [#This Row],[16] ]))</f>
        <v>0</v>
      </c>
      <c r="R26" s="29"/>
      <c r="S26" s="163">
        <f>+IF(AVERAGEIF(ING_NO_CONST_RENTA[Concepto],'Datos para cálculo'!R$4,ING_NO_CONST_RENTA[Monto Limite])=1,CALCULO[[#This Row],[18]],MIN(CALCULO[ [#This Row],[18] ],AVERAGEIF(ING_NO_CONST_RENTA[Concepto],'Datos para cálculo'!R$4,ING_NO_CONST_RENTA[Monto Limite]),+CALCULO[ [#This Row],[18] ]+1-1,CALCULO[ [#This Row],[18] ]))</f>
        <v>0</v>
      </c>
      <c r="T26" s="29"/>
      <c r="U26" s="163">
        <f>+IF(AVERAGEIF(ING_NO_CONST_RENTA[Concepto],'Datos para cálculo'!T$4,ING_NO_CONST_RENTA[Monto Limite])=1,CALCULO[[#This Row],[20]],MIN(CALCULO[ [#This Row],[20] ],AVERAGEIF(ING_NO_CONST_RENTA[Concepto],'Datos para cálculo'!T$4,ING_NO_CONST_RENTA[Monto Limite]),+CALCULO[ [#This Row],[20] ]+1-1,CALCULO[ [#This Row],[20] ]))</f>
        <v>0</v>
      </c>
      <c r="V26" s="29"/>
      <c r="W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 s="164"/>
      <c r="Y26" s="163">
        <f>+IF(O26&lt;310*'Versión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 s="165"/>
      <c r="AA26" s="163">
        <f>+IF(AVERAGEIF(ING_NO_CONST_RENTA[Concepto],'Datos para cálculo'!Z$4,ING_NO_CONST_RENTA[Monto Limite])=1,CALCULO[[#This Row],[ 26 ]],MIN(CALCULO[[#This Row],[ 26 ]],AVERAGEIF(ING_NO_CONST_RENTA[Concepto],'Datos para cálculo'!Z$4,ING_NO_CONST_RENTA[Monto Limite]),+CALCULO[[#This Row],[ 26 ]]+1-1,CALCULO[[#This Row],[ 26 ]]))</f>
        <v>0</v>
      </c>
      <c r="AB26" s="165"/>
      <c r="AC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 s="147"/>
      <c r="AE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 s="144">
        <f>+CALCULO[[#This Row],[ 31 ]]+CALCULO[[#This Row],[ 29 ]]+CALCULO[[#This Row],[ 27 ]]+CALCULO[[#This Row],[ 25 ]]+CALCULO[[#This Row],[ 23 ]]+CALCULO[[#This Row],[ 21 ]]+CALCULO[[#This Row],[ 19 ]]+CALCULO[[#This Row],[ 17 ]]</f>
        <v>0</v>
      </c>
      <c r="AG26" s="148">
        <f>+MAX(0,ROUND(CALCULO[[#This Row],[ 15 ]]-CALCULO[[#This Row],[32]],-3))</f>
        <v>0</v>
      </c>
      <c r="AH26" s="29"/>
      <c r="AI26" s="163">
        <f>+IF(AVERAGEIF(DEDUCCIONES[Concepto],'Datos para cálculo'!AH$4,DEDUCCIONES[Monto Limite])=1,CALCULO[[#This Row],[ 34 ]],MIN(CALCULO[[#This Row],[ 34 ]],AVERAGEIF(DEDUCCIONES[Concepto],'Datos para cálculo'!AH$4,DEDUCCIONES[Monto Limite]),+CALCULO[[#This Row],[ 34 ]]+1-1,CALCULO[[#This Row],[ 34 ]]))</f>
        <v>0</v>
      </c>
      <c r="AJ26" s="167"/>
      <c r="AK26" s="144">
        <f>+IF(CALCULO[[#This Row],[ 36 ]]="SI",MIN(CALCULO[[#This Row],[ 15 ]]*10%,VLOOKUP($AJ$4,DEDUCCIONES[],4,0)),0)</f>
        <v>0</v>
      </c>
      <c r="AL26" s="168"/>
      <c r="AM26" s="145">
        <f>+MIN(AL26+1-1,VLOOKUP($AL$4,DEDUCCIONES[],4,0))</f>
        <v>0</v>
      </c>
      <c r="AN26" s="144">
        <f>+CALCULO[[#This Row],[35]]+CALCULO[[#This Row],[37]]+CALCULO[[#This Row],[ 39 ]]</f>
        <v>0</v>
      </c>
      <c r="AO26" s="148">
        <f>+CALCULO[[#This Row],[33]]-CALCULO[[#This Row],[ 40 ]]</f>
        <v>0</v>
      </c>
      <c r="AP26" s="29"/>
      <c r="AQ26" s="163">
        <f>+MIN(CALCULO[[#This Row],[42]]+1-1,VLOOKUP($AP$4,RENTAS_EXCENTAS[],4,0))</f>
        <v>0</v>
      </c>
      <c r="AR26" s="29"/>
      <c r="AS26" s="163">
        <f>+MIN(CALCULO[[#This Row],[43]]+CALCULO[[#This Row],[ 44 ]]+1-1,VLOOKUP($AP$4,RENTAS_EXCENTAS[],4,0))-CALCULO[[#This Row],[43]]</f>
        <v>0</v>
      </c>
      <c r="AT26" s="163"/>
      <c r="AU26" s="163"/>
      <c r="AV26" s="163">
        <f>+CALCULO[[#This Row],[ 47 ]]</f>
        <v>0</v>
      </c>
      <c r="AW26" s="163"/>
      <c r="AX26" s="163">
        <f>+CALCULO[[#This Row],[ 49 ]]</f>
        <v>0</v>
      </c>
      <c r="AY26" s="163"/>
      <c r="AZ26" s="163">
        <f>+CALCULO[[#This Row],[ 51 ]]</f>
        <v>0</v>
      </c>
      <c r="BA26" s="163"/>
      <c r="BB26" s="163">
        <f>+CALCULO[[#This Row],[ 53 ]]</f>
        <v>0</v>
      </c>
      <c r="BC26" s="163"/>
      <c r="BD26" s="163">
        <f>+CALCULO[[#This Row],[ 55 ]]</f>
        <v>0</v>
      </c>
      <c r="BE26" s="163"/>
      <c r="BF26" s="163">
        <f>+CALCULO[[#This Row],[ 57 ]]</f>
        <v>0</v>
      </c>
      <c r="BG26" s="163"/>
      <c r="BH26" s="163">
        <f>+CALCULO[[#This Row],[ 59 ]]</f>
        <v>0</v>
      </c>
      <c r="BI26" s="163"/>
      <c r="BJ26" s="163"/>
      <c r="BK26" s="163"/>
      <c r="BL26" s="145">
        <f>+CALCULO[[#This Row],[ 63 ]]</f>
        <v>0</v>
      </c>
      <c r="BM26" s="144">
        <f>+CALCULO[[#This Row],[ 64 ]]+CALCULO[[#This Row],[ 62 ]]+CALCULO[[#This Row],[ 60 ]]+CALCULO[[#This Row],[ 58 ]]+CALCULO[[#This Row],[ 56 ]]+CALCULO[[#This Row],[ 54 ]]+CALCULO[[#This Row],[ 52 ]]+CALCULO[[#This Row],[ 50 ]]+CALCULO[[#This Row],[ 48 ]]+CALCULO[[#This Row],[ 45 ]]+CALCULO[[#This Row],[43]]</f>
        <v>0</v>
      </c>
      <c r="BN26" s="148">
        <f>+CALCULO[[#This Row],[ 41 ]]-CALCULO[[#This Row],[65]]</f>
        <v>0</v>
      </c>
      <c r="BO26" s="144">
        <f>+ROUND(MIN(CALCULO[[#This Row],[66]]*25%,240*'Versión impresión'!$H$8),-3)</f>
        <v>0</v>
      </c>
      <c r="BP26" s="148">
        <f>+CALCULO[[#This Row],[66]]-CALCULO[[#This Row],[67]]</f>
        <v>0</v>
      </c>
      <c r="BQ26" s="154">
        <f>+ROUND(CALCULO[[#This Row],[33]]*40%,-3)</f>
        <v>0</v>
      </c>
      <c r="BR26" s="149">
        <f t="shared" si="6"/>
        <v>0</v>
      </c>
      <c r="BS26" s="144">
        <f>+CALCULO[[#This Row],[33]]-MIN(CALCULO[[#This Row],[69]],CALCULO[[#This Row],[68]])</f>
        <v>0</v>
      </c>
      <c r="BT26" s="150">
        <f>+CALCULO[[#This Row],[71]]/'Versión impresión'!$H$8+1-1</f>
        <v>0</v>
      </c>
      <c r="BU26" s="151">
        <f>+LOOKUP(CALCULO[[#This Row],[72]],$CG$2:$CH$8,$CJ$2:$CJ$8)</f>
        <v>0</v>
      </c>
      <c r="BV26" s="152">
        <f>+LOOKUP(CALCULO[[#This Row],[72]],$CG$2:$CH$8,$CI$2:$CI$8)</f>
        <v>0</v>
      </c>
      <c r="BW26" s="151">
        <f>+LOOKUP(CALCULO[[#This Row],[72]],$CG$2:$CH$8,$CK$2:$CK$8)</f>
        <v>0</v>
      </c>
      <c r="BX26" s="155">
        <f>+(CALCULO[[#This Row],[72]]+CALCULO[[#This Row],[73]])*CALCULO[[#This Row],[74]]+CALCULO[[#This Row],[75]]</f>
        <v>0</v>
      </c>
      <c r="BY26" s="133">
        <f>+ROUND(CALCULO[[#This Row],[76]]*'Versión impresión'!$H$8,-3)</f>
        <v>0</v>
      </c>
      <c r="BZ26" s="180" t="str">
        <f>+IF(LOOKUP(CALCULO[[#This Row],[72]],$CG$2:$CH$8,$CM$2:$CM$8)=0,"",LOOKUP(CALCULO[[#This Row],[72]],$CG$2:$CH$8,$CM$2:$CM$8))</f>
        <v/>
      </c>
    </row>
    <row r="27" spans="1:78" x14ac:dyDescent="0.25">
      <c r="A27" s="78" t="str">
        <f>+CONCATENATE(B27,D27)</f>
        <v/>
      </c>
      <c r="B27" s="159"/>
      <c r="C27" s="29"/>
      <c r="D27" s="29"/>
      <c r="E27" s="29"/>
      <c r="F27" s="29"/>
      <c r="G27" s="29"/>
      <c r="H27" s="29"/>
      <c r="I27" s="29"/>
      <c r="J27" s="29"/>
      <c r="K27" s="29"/>
      <c r="L27" s="29"/>
      <c r="M27" s="29"/>
      <c r="N27" s="29"/>
      <c r="O27" s="144">
        <f>SUM(CALCULO[[#This Row],[5]:[ 14 ]])</f>
        <v>0</v>
      </c>
      <c r="P27" s="162"/>
      <c r="Q27" s="163">
        <f>+IF(AVERAGEIF(ING_NO_CONST_RENTA[Concepto],'Datos para cálculo'!P$4,ING_NO_CONST_RENTA[Monto Limite])=1,CALCULO[[#This Row],[16]],MIN(CALCULO[ [#This Row],[16] ],AVERAGEIF(ING_NO_CONST_RENTA[Concepto],'Datos para cálculo'!P$4,ING_NO_CONST_RENTA[Monto Limite]),+CALCULO[ [#This Row],[16] ]+1-1,CALCULO[ [#This Row],[16] ]))</f>
        <v>0</v>
      </c>
      <c r="R27" s="29"/>
      <c r="S27" s="163">
        <f>+IF(AVERAGEIF(ING_NO_CONST_RENTA[Concepto],'Datos para cálculo'!R$4,ING_NO_CONST_RENTA[Monto Limite])=1,CALCULO[[#This Row],[18]],MIN(CALCULO[ [#This Row],[18] ],AVERAGEIF(ING_NO_CONST_RENTA[Concepto],'Datos para cálculo'!R$4,ING_NO_CONST_RENTA[Monto Limite]),+CALCULO[ [#This Row],[18] ]+1-1,CALCULO[ [#This Row],[18] ]))</f>
        <v>0</v>
      </c>
      <c r="T27" s="29"/>
      <c r="U27" s="163">
        <f>+IF(AVERAGEIF(ING_NO_CONST_RENTA[Concepto],'Datos para cálculo'!T$4,ING_NO_CONST_RENTA[Monto Limite])=1,CALCULO[[#This Row],[20]],MIN(CALCULO[ [#This Row],[20] ],AVERAGEIF(ING_NO_CONST_RENTA[Concepto],'Datos para cálculo'!T$4,ING_NO_CONST_RENTA[Monto Limite]),+CALCULO[ [#This Row],[20] ]+1-1,CALCULO[ [#This Row],[20] ]))</f>
        <v>0</v>
      </c>
      <c r="V27" s="29"/>
      <c r="W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 s="164"/>
      <c r="Y27" s="163">
        <f>+IF(O27&lt;310*'Versión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 s="165"/>
      <c r="AA27" s="163">
        <f>+IF(AVERAGEIF(ING_NO_CONST_RENTA[Concepto],'Datos para cálculo'!Z$4,ING_NO_CONST_RENTA[Monto Limite])=1,CALCULO[[#This Row],[ 26 ]],MIN(CALCULO[[#This Row],[ 26 ]],AVERAGEIF(ING_NO_CONST_RENTA[Concepto],'Datos para cálculo'!Z$4,ING_NO_CONST_RENTA[Monto Limite]),+CALCULO[[#This Row],[ 26 ]]+1-1,CALCULO[[#This Row],[ 26 ]]))</f>
        <v>0</v>
      </c>
      <c r="AB27" s="165"/>
      <c r="AC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 s="147"/>
      <c r="AE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 s="144">
        <f>+CALCULO[[#This Row],[ 31 ]]+CALCULO[[#This Row],[ 29 ]]+CALCULO[[#This Row],[ 27 ]]+CALCULO[[#This Row],[ 25 ]]+CALCULO[[#This Row],[ 23 ]]+CALCULO[[#This Row],[ 21 ]]+CALCULO[[#This Row],[ 19 ]]+CALCULO[[#This Row],[ 17 ]]</f>
        <v>0</v>
      </c>
      <c r="AG27" s="148">
        <f>+MAX(0,ROUND(CALCULO[[#This Row],[ 15 ]]-CALCULO[[#This Row],[32]],-3))</f>
        <v>0</v>
      </c>
      <c r="AH27" s="29"/>
      <c r="AI27" s="163">
        <f>+IF(AVERAGEIF(DEDUCCIONES[Concepto],'Datos para cálculo'!AH$4,DEDUCCIONES[Monto Limite])=1,CALCULO[[#This Row],[ 34 ]],MIN(CALCULO[[#This Row],[ 34 ]],AVERAGEIF(DEDUCCIONES[Concepto],'Datos para cálculo'!AH$4,DEDUCCIONES[Monto Limite]),+CALCULO[[#This Row],[ 34 ]]+1-1,CALCULO[[#This Row],[ 34 ]]))</f>
        <v>0</v>
      </c>
      <c r="AJ27" s="167"/>
      <c r="AK27" s="144">
        <f>+IF(CALCULO[[#This Row],[ 36 ]]="SI",MIN(CALCULO[[#This Row],[ 15 ]]*10%,VLOOKUP($AJ$4,DEDUCCIONES[],4,0)),0)</f>
        <v>0</v>
      </c>
      <c r="AL27" s="168"/>
      <c r="AM27" s="145">
        <f>+MIN(AL27+1-1,VLOOKUP($AL$4,DEDUCCIONES[],4,0))</f>
        <v>0</v>
      </c>
      <c r="AN27" s="144">
        <f>+CALCULO[[#This Row],[35]]+CALCULO[[#This Row],[37]]+CALCULO[[#This Row],[ 39 ]]</f>
        <v>0</v>
      </c>
      <c r="AO27" s="148">
        <f>+CALCULO[[#This Row],[33]]-CALCULO[[#This Row],[ 40 ]]</f>
        <v>0</v>
      </c>
      <c r="AP27" s="29"/>
      <c r="AQ27" s="163">
        <f>+MIN(CALCULO[[#This Row],[42]]+1-1,VLOOKUP($AP$4,RENTAS_EXCENTAS[],4,0))</f>
        <v>0</v>
      </c>
      <c r="AR27" s="29"/>
      <c r="AS27" s="163">
        <f>+MIN(CALCULO[[#This Row],[43]]+CALCULO[[#This Row],[ 44 ]]+1-1,VLOOKUP($AP$4,RENTAS_EXCENTAS[],4,0))-CALCULO[[#This Row],[43]]</f>
        <v>0</v>
      </c>
      <c r="AT27" s="163"/>
      <c r="AU27" s="163"/>
      <c r="AV27" s="163">
        <f>+CALCULO[[#This Row],[ 47 ]]</f>
        <v>0</v>
      </c>
      <c r="AW27" s="163"/>
      <c r="AX27" s="163">
        <f>+CALCULO[[#This Row],[ 49 ]]</f>
        <v>0</v>
      </c>
      <c r="AY27" s="163"/>
      <c r="AZ27" s="163">
        <f>+CALCULO[[#This Row],[ 51 ]]</f>
        <v>0</v>
      </c>
      <c r="BA27" s="163"/>
      <c r="BB27" s="163">
        <f>+CALCULO[[#This Row],[ 53 ]]</f>
        <v>0</v>
      </c>
      <c r="BC27" s="163"/>
      <c r="BD27" s="163">
        <f>+CALCULO[[#This Row],[ 55 ]]</f>
        <v>0</v>
      </c>
      <c r="BE27" s="163"/>
      <c r="BF27" s="163">
        <f>+CALCULO[[#This Row],[ 57 ]]</f>
        <v>0</v>
      </c>
      <c r="BG27" s="163"/>
      <c r="BH27" s="163">
        <f>+CALCULO[[#This Row],[ 59 ]]</f>
        <v>0</v>
      </c>
      <c r="BI27" s="163"/>
      <c r="BJ27" s="163"/>
      <c r="BK27" s="163"/>
      <c r="BL27" s="145">
        <f>+CALCULO[[#This Row],[ 63 ]]</f>
        <v>0</v>
      </c>
      <c r="BM27" s="144">
        <f>+CALCULO[[#This Row],[ 64 ]]+CALCULO[[#This Row],[ 62 ]]+CALCULO[[#This Row],[ 60 ]]+CALCULO[[#This Row],[ 58 ]]+CALCULO[[#This Row],[ 56 ]]+CALCULO[[#This Row],[ 54 ]]+CALCULO[[#This Row],[ 52 ]]+CALCULO[[#This Row],[ 50 ]]+CALCULO[[#This Row],[ 48 ]]+CALCULO[[#This Row],[ 45 ]]+CALCULO[[#This Row],[43]]</f>
        <v>0</v>
      </c>
      <c r="BN27" s="148">
        <f>+CALCULO[[#This Row],[ 41 ]]-CALCULO[[#This Row],[65]]</f>
        <v>0</v>
      </c>
      <c r="BO27" s="144">
        <f>+ROUND(MIN(CALCULO[[#This Row],[66]]*25%,240*'Versión impresión'!$H$8),-3)</f>
        <v>0</v>
      </c>
      <c r="BP27" s="148">
        <f>+CALCULO[[#This Row],[66]]-CALCULO[[#This Row],[67]]</f>
        <v>0</v>
      </c>
      <c r="BQ27" s="154">
        <f>+ROUND(CALCULO[[#This Row],[33]]*40%,-3)</f>
        <v>0</v>
      </c>
      <c r="BR27" s="149">
        <f t="shared" si="6"/>
        <v>0</v>
      </c>
      <c r="BS27" s="144">
        <f>+CALCULO[[#This Row],[33]]-MIN(CALCULO[[#This Row],[69]],CALCULO[[#This Row],[68]])</f>
        <v>0</v>
      </c>
      <c r="BT27" s="150">
        <f>+CALCULO[[#This Row],[71]]/'Versión impresión'!$H$8+1-1</f>
        <v>0</v>
      </c>
      <c r="BU27" s="151">
        <f>+LOOKUP(CALCULO[[#This Row],[72]],$CG$2:$CH$8,$CJ$2:$CJ$8)</f>
        <v>0</v>
      </c>
      <c r="BV27" s="152">
        <f>+LOOKUP(CALCULO[[#This Row],[72]],$CG$2:$CH$8,$CI$2:$CI$8)</f>
        <v>0</v>
      </c>
      <c r="BW27" s="151">
        <f>+LOOKUP(CALCULO[[#This Row],[72]],$CG$2:$CH$8,$CK$2:$CK$8)</f>
        <v>0</v>
      </c>
      <c r="BX27" s="155">
        <f>+(CALCULO[[#This Row],[72]]+CALCULO[[#This Row],[73]])*CALCULO[[#This Row],[74]]+CALCULO[[#This Row],[75]]</f>
        <v>0</v>
      </c>
      <c r="BY27" s="133">
        <f>+ROUND(CALCULO[[#This Row],[76]]*'Versión impresión'!$H$8,-3)</f>
        <v>0</v>
      </c>
      <c r="BZ27" s="180" t="str">
        <f>+IF(LOOKUP(CALCULO[[#This Row],[72]],$CG$2:$CH$8,$CM$2:$CM$8)=0,"",LOOKUP(CALCULO[[#This Row],[72]],$CG$2:$CH$8,$CM$2:$CM$8))</f>
        <v/>
      </c>
    </row>
    <row r="28" spans="1:78" x14ac:dyDescent="0.25">
      <c r="A28" s="78" t="str">
        <f>+CONCATENATE(B28,D28)</f>
        <v/>
      </c>
      <c r="B28" s="159"/>
      <c r="C28" s="29"/>
      <c r="D28" s="29"/>
      <c r="E28" s="29"/>
      <c r="F28" s="29"/>
      <c r="G28" s="29"/>
      <c r="H28" s="29"/>
      <c r="I28" s="29"/>
      <c r="J28" s="29"/>
      <c r="K28" s="29"/>
      <c r="L28" s="29"/>
      <c r="M28" s="29"/>
      <c r="N28" s="29"/>
      <c r="O28" s="144">
        <f>SUM(CALCULO[[#This Row],[5]:[ 14 ]])</f>
        <v>0</v>
      </c>
      <c r="P28" s="162"/>
      <c r="Q28" s="163">
        <f>+IF(AVERAGEIF(ING_NO_CONST_RENTA[Concepto],'Datos para cálculo'!P$4,ING_NO_CONST_RENTA[Monto Limite])=1,CALCULO[[#This Row],[16]],MIN(CALCULO[ [#This Row],[16] ],AVERAGEIF(ING_NO_CONST_RENTA[Concepto],'Datos para cálculo'!P$4,ING_NO_CONST_RENTA[Monto Limite]),+CALCULO[ [#This Row],[16] ]+1-1,CALCULO[ [#This Row],[16] ]))</f>
        <v>0</v>
      </c>
      <c r="R28" s="29"/>
      <c r="S28" s="163">
        <f>+IF(AVERAGEIF(ING_NO_CONST_RENTA[Concepto],'Datos para cálculo'!R$4,ING_NO_CONST_RENTA[Monto Limite])=1,CALCULO[[#This Row],[18]],MIN(CALCULO[ [#This Row],[18] ],AVERAGEIF(ING_NO_CONST_RENTA[Concepto],'Datos para cálculo'!R$4,ING_NO_CONST_RENTA[Monto Limite]),+CALCULO[ [#This Row],[18] ]+1-1,CALCULO[ [#This Row],[18] ]))</f>
        <v>0</v>
      </c>
      <c r="T28" s="29"/>
      <c r="U28" s="163">
        <f>+IF(AVERAGEIF(ING_NO_CONST_RENTA[Concepto],'Datos para cálculo'!T$4,ING_NO_CONST_RENTA[Monto Limite])=1,CALCULO[[#This Row],[20]],MIN(CALCULO[ [#This Row],[20] ],AVERAGEIF(ING_NO_CONST_RENTA[Concepto],'Datos para cálculo'!T$4,ING_NO_CONST_RENTA[Monto Limite]),+CALCULO[ [#This Row],[20] ]+1-1,CALCULO[ [#This Row],[20] ]))</f>
        <v>0</v>
      </c>
      <c r="V28" s="29"/>
      <c r="W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 s="164"/>
      <c r="Y28" s="163">
        <f>+IF(O28&lt;310*'Versión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 s="165"/>
      <c r="AA28" s="163">
        <f>+IF(AVERAGEIF(ING_NO_CONST_RENTA[Concepto],'Datos para cálculo'!Z$4,ING_NO_CONST_RENTA[Monto Limite])=1,CALCULO[[#This Row],[ 26 ]],MIN(CALCULO[[#This Row],[ 26 ]],AVERAGEIF(ING_NO_CONST_RENTA[Concepto],'Datos para cálculo'!Z$4,ING_NO_CONST_RENTA[Monto Limite]),+CALCULO[[#This Row],[ 26 ]]+1-1,CALCULO[[#This Row],[ 26 ]]))</f>
        <v>0</v>
      </c>
      <c r="AB28" s="165"/>
      <c r="AC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 s="147"/>
      <c r="AE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 s="144">
        <f>+CALCULO[[#This Row],[ 31 ]]+CALCULO[[#This Row],[ 29 ]]+CALCULO[[#This Row],[ 27 ]]+CALCULO[[#This Row],[ 25 ]]+CALCULO[[#This Row],[ 23 ]]+CALCULO[[#This Row],[ 21 ]]+CALCULO[[#This Row],[ 19 ]]+CALCULO[[#This Row],[ 17 ]]</f>
        <v>0</v>
      </c>
      <c r="AG28" s="148">
        <f>+MAX(0,ROUND(CALCULO[[#This Row],[ 15 ]]-CALCULO[[#This Row],[32]],-3))</f>
        <v>0</v>
      </c>
      <c r="AH28" s="29"/>
      <c r="AI28" s="163">
        <f>+IF(AVERAGEIF(DEDUCCIONES[Concepto],'Datos para cálculo'!AH$4,DEDUCCIONES[Monto Limite])=1,CALCULO[[#This Row],[ 34 ]],MIN(CALCULO[[#This Row],[ 34 ]],AVERAGEIF(DEDUCCIONES[Concepto],'Datos para cálculo'!AH$4,DEDUCCIONES[Monto Limite]),+CALCULO[[#This Row],[ 34 ]]+1-1,CALCULO[[#This Row],[ 34 ]]))</f>
        <v>0</v>
      </c>
      <c r="AJ28" s="167"/>
      <c r="AK28" s="144">
        <f>+IF(CALCULO[[#This Row],[ 36 ]]="SI",MIN(CALCULO[[#This Row],[ 15 ]]*10%,VLOOKUP($AJ$4,DEDUCCIONES[],4,0)),0)</f>
        <v>0</v>
      </c>
      <c r="AL28" s="168"/>
      <c r="AM28" s="145">
        <f>+MIN(AL28+1-1,VLOOKUP($AL$4,DEDUCCIONES[],4,0))</f>
        <v>0</v>
      </c>
      <c r="AN28" s="144">
        <f>+CALCULO[[#This Row],[35]]+CALCULO[[#This Row],[37]]+CALCULO[[#This Row],[ 39 ]]</f>
        <v>0</v>
      </c>
      <c r="AO28" s="148">
        <f>+CALCULO[[#This Row],[33]]-CALCULO[[#This Row],[ 40 ]]</f>
        <v>0</v>
      </c>
      <c r="AP28" s="29"/>
      <c r="AQ28" s="163">
        <f>+MIN(CALCULO[[#This Row],[42]]+1-1,VLOOKUP($AP$4,RENTAS_EXCENTAS[],4,0))</f>
        <v>0</v>
      </c>
      <c r="AR28" s="29"/>
      <c r="AS28" s="163">
        <f>+MIN(CALCULO[[#This Row],[43]]+CALCULO[[#This Row],[ 44 ]]+1-1,VLOOKUP($AP$4,RENTAS_EXCENTAS[],4,0))-CALCULO[[#This Row],[43]]</f>
        <v>0</v>
      </c>
      <c r="AT28" s="163"/>
      <c r="AU28" s="163"/>
      <c r="AV28" s="163">
        <f>+CALCULO[[#This Row],[ 47 ]]</f>
        <v>0</v>
      </c>
      <c r="AW28" s="163"/>
      <c r="AX28" s="163">
        <f>+CALCULO[[#This Row],[ 49 ]]</f>
        <v>0</v>
      </c>
      <c r="AY28" s="163"/>
      <c r="AZ28" s="163">
        <f>+CALCULO[[#This Row],[ 51 ]]</f>
        <v>0</v>
      </c>
      <c r="BA28" s="163"/>
      <c r="BB28" s="163">
        <f>+CALCULO[[#This Row],[ 53 ]]</f>
        <v>0</v>
      </c>
      <c r="BC28" s="163"/>
      <c r="BD28" s="163">
        <f>+CALCULO[[#This Row],[ 55 ]]</f>
        <v>0</v>
      </c>
      <c r="BE28" s="163"/>
      <c r="BF28" s="163">
        <f>+CALCULO[[#This Row],[ 57 ]]</f>
        <v>0</v>
      </c>
      <c r="BG28" s="163"/>
      <c r="BH28" s="163">
        <f>+CALCULO[[#This Row],[ 59 ]]</f>
        <v>0</v>
      </c>
      <c r="BI28" s="163"/>
      <c r="BJ28" s="163"/>
      <c r="BK28" s="163"/>
      <c r="BL28" s="145">
        <f>+CALCULO[[#This Row],[ 63 ]]</f>
        <v>0</v>
      </c>
      <c r="BM28" s="144">
        <f>+CALCULO[[#This Row],[ 64 ]]+CALCULO[[#This Row],[ 62 ]]+CALCULO[[#This Row],[ 60 ]]+CALCULO[[#This Row],[ 58 ]]+CALCULO[[#This Row],[ 56 ]]+CALCULO[[#This Row],[ 54 ]]+CALCULO[[#This Row],[ 52 ]]+CALCULO[[#This Row],[ 50 ]]+CALCULO[[#This Row],[ 48 ]]+CALCULO[[#This Row],[ 45 ]]+CALCULO[[#This Row],[43]]</f>
        <v>0</v>
      </c>
      <c r="BN28" s="148">
        <f>+CALCULO[[#This Row],[ 41 ]]-CALCULO[[#This Row],[65]]</f>
        <v>0</v>
      </c>
      <c r="BO28" s="144">
        <f>+ROUND(MIN(CALCULO[[#This Row],[66]]*25%,240*'Versión impresión'!$H$8),-3)</f>
        <v>0</v>
      </c>
      <c r="BP28" s="148">
        <f>+CALCULO[[#This Row],[66]]-CALCULO[[#This Row],[67]]</f>
        <v>0</v>
      </c>
      <c r="BQ28" s="154">
        <f>+ROUND(CALCULO[[#This Row],[33]]*40%,-3)</f>
        <v>0</v>
      </c>
      <c r="BR28" s="149">
        <f t="shared" si="6"/>
        <v>0</v>
      </c>
      <c r="BS28" s="144">
        <f>+CALCULO[[#This Row],[33]]-MIN(CALCULO[[#This Row],[69]],CALCULO[[#This Row],[68]])</f>
        <v>0</v>
      </c>
      <c r="BT28" s="150">
        <f>+CALCULO[[#This Row],[71]]/'Versión impresión'!$H$8+1-1</f>
        <v>0</v>
      </c>
      <c r="BU28" s="151">
        <f>+LOOKUP(CALCULO[[#This Row],[72]],$CG$2:$CH$8,$CJ$2:$CJ$8)</f>
        <v>0</v>
      </c>
      <c r="BV28" s="152">
        <f>+LOOKUP(CALCULO[[#This Row],[72]],$CG$2:$CH$8,$CI$2:$CI$8)</f>
        <v>0</v>
      </c>
      <c r="BW28" s="151">
        <f>+LOOKUP(CALCULO[[#This Row],[72]],$CG$2:$CH$8,$CK$2:$CK$8)</f>
        <v>0</v>
      </c>
      <c r="BX28" s="155">
        <f>+(CALCULO[[#This Row],[72]]+CALCULO[[#This Row],[73]])*CALCULO[[#This Row],[74]]+CALCULO[[#This Row],[75]]</f>
        <v>0</v>
      </c>
      <c r="BY28" s="133">
        <f>+ROUND(CALCULO[[#This Row],[76]]*'Versión impresión'!$H$8,-3)</f>
        <v>0</v>
      </c>
      <c r="BZ28" s="180" t="str">
        <f>+IF(LOOKUP(CALCULO[[#This Row],[72]],$CG$2:$CH$8,$CM$2:$CM$8)=0,"",LOOKUP(CALCULO[[#This Row],[72]],$CG$2:$CH$8,$CM$2:$CM$8))</f>
        <v/>
      </c>
    </row>
    <row r="29" spans="1:78" x14ac:dyDescent="0.25">
      <c r="A29" s="78" t="str">
        <f t="shared" ref="A29:A92" si="7">+CONCATENATE(B29,D29)</f>
        <v/>
      </c>
      <c r="B29" s="159"/>
      <c r="C29" s="29"/>
      <c r="D29" s="29"/>
      <c r="E29" s="29"/>
      <c r="F29" s="29"/>
      <c r="G29" s="29"/>
      <c r="H29" s="29"/>
      <c r="I29" s="29"/>
      <c r="J29" s="29"/>
      <c r="K29" s="29"/>
      <c r="L29" s="29"/>
      <c r="M29" s="29"/>
      <c r="N29" s="29"/>
      <c r="O29" s="144">
        <f>SUM(CALCULO[[#This Row],[5]:[ 14 ]])</f>
        <v>0</v>
      </c>
      <c r="P29" s="162"/>
      <c r="Q29" s="163">
        <f>+IF(AVERAGEIF(ING_NO_CONST_RENTA[Concepto],'Datos para cálculo'!P$4,ING_NO_CONST_RENTA[Monto Limite])=1,CALCULO[[#This Row],[16]],MIN(CALCULO[ [#This Row],[16] ],AVERAGEIF(ING_NO_CONST_RENTA[Concepto],'Datos para cálculo'!P$4,ING_NO_CONST_RENTA[Monto Limite]),+CALCULO[ [#This Row],[16] ]+1-1,CALCULO[ [#This Row],[16] ]))</f>
        <v>0</v>
      </c>
      <c r="R29" s="29"/>
      <c r="S29" s="163">
        <f>+IF(AVERAGEIF(ING_NO_CONST_RENTA[Concepto],'Datos para cálculo'!R$4,ING_NO_CONST_RENTA[Monto Limite])=1,CALCULO[[#This Row],[18]],MIN(CALCULO[ [#This Row],[18] ],AVERAGEIF(ING_NO_CONST_RENTA[Concepto],'Datos para cálculo'!R$4,ING_NO_CONST_RENTA[Monto Limite]),+CALCULO[ [#This Row],[18] ]+1-1,CALCULO[ [#This Row],[18] ]))</f>
        <v>0</v>
      </c>
      <c r="T29" s="29"/>
      <c r="U29" s="163">
        <f>+IF(AVERAGEIF(ING_NO_CONST_RENTA[Concepto],'Datos para cálculo'!T$4,ING_NO_CONST_RENTA[Monto Limite])=1,CALCULO[[#This Row],[20]],MIN(CALCULO[ [#This Row],[20] ],AVERAGEIF(ING_NO_CONST_RENTA[Concepto],'Datos para cálculo'!T$4,ING_NO_CONST_RENTA[Monto Limite]),+CALCULO[ [#This Row],[20] ]+1-1,CALCULO[ [#This Row],[20] ]))</f>
        <v>0</v>
      </c>
      <c r="V29" s="29"/>
      <c r="W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 s="164"/>
      <c r="Y29" s="163">
        <f>+IF(O29&lt;310*'Versión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 s="165"/>
      <c r="AA29" s="163">
        <f>+IF(AVERAGEIF(ING_NO_CONST_RENTA[Concepto],'Datos para cálculo'!Z$4,ING_NO_CONST_RENTA[Monto Limite])=1,CALCULO[[#This Row],[ 26 ]],MIN(CALCULO[[#This Row],[ 26 ]],AVERAGEIF(ING_NO_CONST_RENTA[Concepto],'Datos para cálculo'!Z$4,ING_NO_CONST_RENTA[Monto Limite]),+CALCULO[[#This Row],[ 26 ]]+1-1,CALCULO[[#This Row],[ 26 ]]))</f>
        <v>0</v>
      </c>
      <c r="AB29" s="165"/>
      <c r="AC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 s="147"/>
      <c r="AE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 s="144">
        <f>+CALCULO[[#This Row],[ 31 ]]+CALCULO[[#This Row],[ 29 ]]+CALCULO[[#This Row],[ 27 ]]+CALCULO[[#This Row],[ 25 ]]+CALCULO[[#This Row],[ 23 ]]+CALCULO[[#This Row],[ 21 ]]+CALCULO[[#This Row],[ 19 ]]+CALCULO[[#This Row],[ 17 ]]</f>
        <v>0</v>
      </c>
      <c r="AG29" s="148">
        <f>+MAX(0,ROUND(CALCULO[[#This Row],[ 15 ]]-CALCULO[[#This Row],[32]],-3))</f>
        <v>0</v>
      </c>
      <c r="AH29" s="29"/>
      <c r="AI29" s="163">
        <f>+IF(AVERAGEIF(DEDUCCIONES[Concepto],'Datos para cálculo'!AH$4,DEDUCCIONES[Monto Limite])=1,CALCULO[[#This Row],[ 34 ]],MIN(CALCULO[[#This Row],[ 34 ]],AVERAGEIF(DEDUCCIONES[Concepto],'Datos para cálculo'!AH$4,DEDUCCIONES[Monto Limite]),+CALCULO[[#This Row],[ 34 ]]+1-1,CALCULO[[#This Row],[ 34 ]]))</f>
        <v>0</v>
      </c>
      <c r="AJ29" s="167"/>
      <c r="AK29" s="144">
        <f>+IF(CALCULO[[#This Row],[ 36 ]]="SI",MIN(CALCULO[[#This Row],[ 15 ]]*10%,VLOOKUP($AJ$4,DEDUCCIONES[],4,0)),0)</f>
        <v>0</v>
      </c>
      <c r="AL29" s="168"/>
      <c r="AM29" s="145">
        <f>+MIN(AL29+1-1,VLOOKUP($AL$4,DEDUCCIONES[],4,0))</f>
        <v>0</v>
      </c>
      <c r="AN29" s="144">
        <f>+CALCULO[[#This Row],[35]]+CALCULO[[#This Row],[37]]+CALCULO[[#This Row],[ 39 ]]</f>
        <v>0</v>
      </c>
      <c r="AO29" s="148">
        <f>+CALCULO[[#This Row],[33]]-CALCULO[[#This Row],[ 40 ]]</f>
        <v>0</v>
      </c>
      <c r="AP29" s="29"/>
      <c r="AQ29" s="163">
        <f>+MIN(CALCULO[[#This Row],[42]]+1-1,VLOOKUP($AP$4,RENTAS_EXCENTAS[],4,0))</f>
        <v>0</v>
      </c>
      <c r="AR29" s="29"/>
      <c r="AS29" s="163">
        <f>+MIN(CALCULO[[#This Row],[43]]+CALCULO[[#This Row],[ 44 ]]+1-1,VLOOKUP($AP$4,RENTAS_EXCENTAS[],4,0))-CALCULO[[#This Row],[43]]</f>
        <v>0</v>
      </c>
      <c r="AT29" s="163"/>
      <c r="AU29" s="163"/>
      <c r="AV29" s="163">
        <f>+CALCULO[[#This Row],[ 47 ]]</f>
        <v>0</v>
      </c>
      <c r="AW29" s="163"/>
      <c r="AX29" s="163">
        <f>+CALCULO[[#This Row],[ 49 ]]</f>
        <v>0</v>
      </c>
      <c r="AY29" s="163"/>
      <c r="AZ29" s="163">
        <f>+CALCULO[[#This Row],[ 51 ]]</f>
        <v>0</v>
      </c>
      <c r="BA29" s="163"/>
      <c r="BB29" s="163">
        <f>+CALCULO[[#This Row],[ 53 ]]</f>
        <v>0</v>
      </c>
      <c r="BC29" s="163"/>
      <c r="BD29" s="163">
        <f>+CALCULO[[#This Row],[ 55 ]]</f>
        <v>0</v>
      </c>
      <c r="BE29" s="163"/>
      <c r="BF29" s="163">
        <f>+CALCULO[[#This Row],[ 57 ]]</f>
        <v>0</v>
      </c>
      <c r="BG29" s="163"/>
      <c r="BH29" s="163">
        <f>+CALCULO[[#This Row],[ 59 ]]</f>
        <v>0</v>
      </c>
      <c r="BI29" s="163"/>
      <c r="BJ29" s="163"/>
      <c r="BK29" s="163"/>
      <c r="BL29" s="145">
        <f>+CALCULO[[#This Row],[ 63 ]]</f>
        <v>0</v>
      </c>
      <c r="BM29" s="144">
        <f>+CALCULO[[#This Row],[ 64 ]]+CALCULO[[#This Row],[ 62 ]]+CALCULO[[#This Row],[ 60 ]]+CALCULO[[#This Row],[ 58 ]]+CALCULO[[#This Row],[ 56 ]]+CALCULO[[#This Row],[ 54 ]]+CALCULO[[#This Row],[ 52 ]]+CALCULO[[#This Row],[ 50 ]]+CALCULO[[#This Row],[ 48 ]]+CALCULO[[#This Row],[ 45 ]]+CALCULO[[#This Row],[43]]</f>
        <v>0</v>
      </c>
      <c r="BN29" s="148">
        <f>+CALCULO[[#This Row],[ 41 ]]-CALCULO[[#This Row],[65]]</f>
        <v>0</v>
      </c>
      <c r="BO29" s="144">
        <f>+ROUND(MIN(CALCULO[[#This Row],[66]]*25%,240*'Versión impresión'!$H$8),-3)</f>
        <v>0</v>
      </c>
      <c r="BP29" s="148">
        <f>+CALCULO[[#This Row],[66]]-CALCULO[[#This Row],[67]]</f>
        <v>0</v>
      </c>
      <c r="BQ29" s="154">
        <f>+ROUND(CALCULO[[#This Row],[33]]*40%,-3)</f>
        <v>0</v>
      </c>
      <c r="BR29" s="149">
        <f t="shared" ref="BR29:BR92" si="8">1-1</f>
        <v>0</v>
      </c>
      <c r="BS29" s="144">
        <f>+CALCULO[[#This Row],[33]]-MIN(CALCULO[[#This Row],[69]],CALCULO[[#This Row],[68]])</f>
        <v>0</v>
      </c>
      <c r="BT29" s="150">
        <f>+CALCULO[[#This Row],[71]]/'Versión impresión'!$H$8+1-1</f>
        <v>0</v>
      </c>
      <c r="BU29" s="151">
        <f>+LOOKUP(CALCULO[[#This Row],[72]],$CG$2:$CH$8,$CJ$2:$CJ$8)</f>
        <v>0</v>
      </c>
      <c r="BV29" s="152">
        <f>+LOOKUP(CALCULO[[#This Row],[72]],$CG$2:$CH$8,$CI$2:$CI$8)</f>
        <v>0</v>
      </c>
      <c r="BW29" s="151">
        <f>+LOOKUP(CALCULO[[#This Row],[72]],$CG$2:$CH$8,$CK$2:$CK$8)</f>
        <v>0</v>
      </c>
      <c r="BX29" s="155">
        <f>+(CALCULO[[#This Row],[72]]+CALCULO[[#This Row],[73]])*CALCULO[[#This Row],[74]]+CALCULO[[#This Row],[75]]</f>
        <v>0</v>
      </c>
      <c r="BY29" s="133">
        <f>+ROUND(CALCULO[[#This Row],[76]]*'Versión impresión'!$H$8,-3)</f>
        <v>0</v>
      </c>
      <c r="BZ29" s="180" t="str">
        <f>+IF(LOOKUP(CALCULO[[#This Row],[72]],$CG$2:$CH$8,$CM$2:$CM$8)=0,"",LOOKUP(CALCULO[[#This Row],[72]],$CG$2:$CH$8,$CM$2:$CM$8))</f>
        <v/>
      </c>
    </row>
    <row r="30" spans="1:78" x14ac:dyDescent="0.25">
      <c r="A30" s="78" t="str">
        <f t="shared" si="7"/>
        <v/>
      </c>
      <c r="B30" s="159"/>
      <c r="C30" s="29"/>
      <c r="D30" s="29"/>
      <c r="E30" s="29"/>
      <c r="F30" s="29"/>
      <c r="G30" s="29"/>
      <c r="H30" s="29"/>
      <c r="I30" s="29"/>
      <c r="J30" s="29"/>
      <c r="K30" s="29"/>
      <c r="L30" s="29"/>
      <c r="M30" s="29"/>
      <c r="N30" s="29"/>
      <c r="O30" s="144">
        <f>SUM(CALCULO[[#This Row],[5]:[ 14 ]])</f>
        <v>0</v>
      </c>
      <c r="P30" s="162"/>
      <c r="Q30" s="163">
        <f>+IF(AVERAGEIF(ING_NO_CONST_RENTA[Concepto],'Datos para cálculo'!P$4,ING_NO_CONST_RENTA[Monto Limite])=1,CALCULO[[#This Row],[16]],MIN(CALCULO[ [#This Row],[16] ],AVERAGEIF(ING_NO_CONST_RENTA[Concepto],'Datos para cálculo'!P$4,ING_NO_CONST_RENTA[Monto Limite]),+CALCULO[ [#This Row],[16] ]+1-1,CALCULO[ [#This Row],[16] ]))</f>
        <v>0</v>
      </c>
      <c r="R30" s="29"/>
      <c r="S30" s="163">
        <f>+IF(AVERAGEIF(ING_NO_CONST_RENTA[Concepto],'Datos para cálculo'!R$4,ING_NO_CONST_RENTA[Monto Limite])=1,CALCULO[[#This Row],[18]],MIN(CALCULO[ [#This Row],[18] ],AVERAGEIF(ING_NO_CONST_RENTA[Concepto],'Datos para cálculo'!R$4,ING_NO_CONST_RENTA[Monto Limite]),+CALCULO[ [#This Row],[18] ]+1-1,CALCULO[ [#This Row],[18] ]))</f>
        <v>0</v>
      </c>
      <c r="T30" s="29"/>
      <c r="U30" s="163">
        <f>+IF(AVERAGEIF(ING_NO_CONST_RENTA[Concepto],'Datos para cálculo'!T$4,ING_NO_CONST_RENTA[Monto Limite])=1,CALCULO[[#This Row],[20]],MIN(CALCULO[ [#This Row],[20] ],AVERAGEIF(ING_NO_CONST_RENTA[Concepto],'Datos para cálculo'!T$4,ING_NO_CONST_RENTA[Monto Limite]),+CALCULO[ [#This Row],[20] ]+1-1,CALCULO[ [#This Row],[20] ]))</f>
        <v>0</v>
      </c>
      <c r="V30" s="29"/>
      <c r="W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 s="164"/>
      <c r="Y30" s="163">
        <f>+IF(O30&lt;310*'Versión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 s="165"/>
      <c r="AA30" s="163">
        <f>+IF(AVERAGEIF(ING_NO_CONST_RENTA[Concepto],'Datos para cálculo'!Z$4,ING_NO_CONST_RENTA[Monto Limite])=1,CALCULO[[#This Row],[ 26 ]],MIN(CALCULO[[#This Row],[ 26 ]],AVERAGEIF(ING_NO_CONST_RENTA[Concepto],'Datos para cálculo'!Z$4,ING_NO_CONST_RENTA[Monto Limite]),+CALCULO[[#This Row],[ 26 ]]+1-1,CALCULO[[#This Row],[ 26 ]]))</f>
        <v>0</v>
      </c>
      <c r="AB30" s="165"/>
      <c r="AC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 s="147"/>
      <c r="AE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 s="144">
        <f>+CALCULO[[#This Row],[ 31 ]]+CALCULO[[#This Row],[ 29 ]]+CALCULO[[#This Row],[ 27 ]]+CALCULO[[#This Row],[ 25 ]]+CALCULO[[#This Row],[ 23 ]]+CALCULO[[#This Row],[ 21 ]]+CALCULO[[#This Row],[ 19 ]]+CALCULO[[#This Row],[ 17 ]]</f>
        <v>0</v>
      </c>
      <c r="AG30" s="148">
        <f>+MAX(0,ROUND(CALCULO[[#This Row],[ 15 ]]-CALCULO[[#This Row],[32]],-3))</f>
        <v>0</v>
      </c>
      <c r="AH30" s="29"/>
      <c r="AI30" s="163">
        <f>+IF(AVERAGEIF(DEDUCCIONES[Concepto],'Datos para cálculo'!AH$4,DEDUCCIONES[Monto Limite])=1,CALCULO[[#This Row],[ 34 ]],MIN(CALCULO[[#This Row],[ 34 ]],AVERAGEIF(DEDUCCIONES[Concepto],'Datos para cálculo'!AH$4,DEDUCCIONES[Monto Limite]),+CALCULO[[#This Row],[ 34 ]]+1-1,CALCULO[[#This Row],[ 34 ]]))</f>
        <v>0</v>
      </c>
      <c r="AJ30" s="167"/>
      <c r="AK30" s="144">
        <f>+IF(CALCULO[[#This Row],[ 36 ]]="SI",MIN(CALCULO[[#This Row],[ 15 ]]*10%,VLOOKUP($AJ$4,DEDUCCIONES[],4,0)),0)</f>
        <v>0</v>
      </c>
      <c r="AL30" s="168"/>
      <c r="AM30" s="145">
        <f>+MIN(AL30+1-1,VLOOKUP($AL$4,DEDUCCIONES[],4,0))</f>
        <v>0</v>
      </c>
      <c r="AN30" s="144">
        <f>+CALCULO[[#This Row],[35]]+CALCULO[[#This Row],[37]]+CALCULO[[#This Row],[ 39 ]]</f>
        <v>0</v>
      </c>
      <c r="AO30" s="148">
        <f>+CALCULO[[#This Row],[33]]-CALCULO[[#This Row],[ 40 ]]</f>
        <v>0</v>
      </c>
      <c r="AP30" s="29"/>
      <c r="AQ30" s="163">
        <f>+MIN(CALCULO[[#This Row],[42]]+1-1,VLOOKUP($AP$4,RENTAS_EXCENTAS[],4,0))</f>
        <v>0</v>
      </c>
      <c r="AR30" s="29"/>
      <c r="AS30" s="163">
        <f>+MIN(CALCULO[[#This Row],[43]]+CALCULO[[#This Row],[ 44 ]]+1-1,VLOOKUP($AP$4,RENTAS_EXCENTAS[],4,0))-CALCULO[[#This Row],[43]]</f>
        <v>0</v>
      </c>
      <c r="AT30" s="163"/>
      <c r="AU30" s="163"/>
      <c r="AV30" s="163">
        <f>+CALCULO[[#This Row],[ 47 ]]</f>
        <v>0</v>
      </c>
      <c r="AW30" s="163"/>
      <c r="AX30" s="163">
        <f>+CALCULO[[#This Row],[ 49 ]]</f>
        <v>0</v>
      </c>
      <c r="AY30" s="163"/>
      <c r="AZ30" s="163">
        <f>+CALCULO[[#This Row],[ 51 ]]</f>
        <v>0</v>
      </c>
      <c r="BA30" s="163"/>
      <c r="BB30" s="163">
        <f>+CALCULO[[#This Row],[ 53 ]]</f>
        <v>0</v>
      </c>
      <c r="BC30" s="163"/>
      <c r="BD30" s="163">
        <f>+CALCULO[[#This Row],[ 55 ]]</f>
        <v>0</v>
      </c>
      <c r="BE30" s="163"/>
      <c r="BF30" s="163">
        <f>+CALCULO[[#This Row],[ 57 ]]</f>
        <v>0</v>
      </c>
      <c r="BG30" s="163"/>
      <c r="BH30" s="163">
        <f>+CALCULO[[#This Row],[ 59 ]]</f>
        <v>0</v>
      </c>
      <c r="BI30" s="163"/>
      <c r="BJ30" s="163"/>
      <c r="BK30" s="163"/>
      <c r="BL30" s="145">
        <f>+CALCULO[[#This Row],[ 63 ]]</f>
        <v>0</v>
      </c>
      <c r="BM30" s="144">
        <f>+CALCULO[[#This Row],[ 64 ]]+CALCULO[[#This Row],[ 62 ]]+CALCULO[[#This Row],[ 60 ]]+CALCULO[[#This Row],[ 58 ]]+CALCULO[[#This Row],[ 56 ]]+CALCULO[[#This Row],[ 54 ]]+CALCULO[[#This Row],[ 52 ]]+CALCULO[[#This Row],[ 50 ]]+CALCULO[[#This Row],[ 48 ]]+CALCULO[[#This Row],[ 45 ]]+CALCULO[[#This Row],[43]]</f>
        <v>0</v>
      </c>
      <c r="BN30" s="148">
        <f>+CALCULO[[#This Row],[ 41 ]]-CALCULO[[#This Row],[65]]</f>
        <v>0</v>
      </c>
      <c r="BO30" s="144">
        <f>+ROUND(MIN(CALCULO[[#This Row],[66]]*25%,240*'Versión impresión'!$H$8),-3)</f>
        <v>0</v>
      </c>
      <c r="BP30" s="148">
        <f>+CALCULO[[#This Row],[66]]-CALCULO[[#This Row],[67]]</f>
        <v>0</v>
      </c>
      <c r="BQ30" s="154">
        <f>+ROUND(CALCULO[[#This Row],[33]]*40%,-3)</f>
        <v>0</v>
      </c>
      <c r="BR30" s="149">
        <f t="shared" si="8"/>
        <v>0</v>
      </c>
      <c r="BS30" s="144">
        <f>+CALCULO[[#This Row],[33]]-MIN(CALCULO[[#This Row],[69]],CALCULO[[#This Row],[68]])</f>
        <v>0</v>
      </c>
      <c r="BT30" s="150">
        <f>+CALCULO[[#This Row],[71]]/'Versión impresión'!$H$8+1-1</f>
        <v>0</v>
      </c>
      <c r="BU30" s="151">
        <f>+LOOKUP(CALCULO[[#This Row],[72]],$CG$2:$CH$8,$CJ$2:$CJ$8)</f>
        <v>0</v>
      </c>
      <c r="BV30" s="152">
        <f>+LOOKUP(CALCULO[[#This Row],[72]],$CG$2:$CH$8,$CI$2:$CI$8)</f>
        <v>0</v>
      </c>
      <c r="BW30" s="151">
        <f>+LOOKUP(CALCULO[[#This Row],[72]],$CG$2:$CH$8,$CK$2:$CK$8)</f>
        <v>0</v>
      </c>
      <c r="BX30" s="155">
        <f>+(CALCULO[[#This Row],[72]]+CALCULO[[#This Row],[73]])*CALCULO[[#This Row],[74]]+CALCULO[[#This Row],[75]]</f>
        <v>0</v>
      </c>
      <c r="BY30" s="133">
        <f>+ROUND(CALCULO[[#This Row],[76]]*'Versión impresión'!$H$8,-3)</f>
        <v>0</v>
      </c>
      <c r="BZ30" s="180" t="str">
        <f>+IF(LOOKUP(CALCULO[[#This Row],[72]],$CG$2:$CH$8,$CM$2:$CM$8)=0,"",LOOKUP(CALCULO[[#This Row],[72]],$CG$2:$CH$8,$CM$2:$CM$8))</f>
        <v/>
      </c>
    </row>
    <row r="31" spans="1:78" x14ac:dyDescent="0.25">
      <c r="A31" s="78" t="str">
        <f t="shared" si="7"/>
        <v/>
      </c>
      <c r="B31" s="159"/>
      <c r="C31" s="29"/>
      <c r="D31" s="29"/>
      <c r="E31" s="29"/>
      <c r="F31" s="29"/>
      <c r="G31" s="29"/>
      <c r="H31" s="29"/>
      <c r="I31" s="29"/>
      <c r="J31" s="29"/>
      <c r="K31" s="29"/>
      <c r="L31" s="29"/>
      <c r="M31" s="29"/>
      <c r="N31" s="29"/>
      <c r="O31" s="144">
        <f>SUM(CALCULO[[#This Row],[5]:[ 14 ]])</f>
        <v>0</v>
      </c>
      <c r="P31" s="162"/>
      <c r="Q31" s="163">
        <f>+IF(AVERAGEIF(ING_NO_CONST_RENTA[Concepto],'Datos para cálculo'!P$4,ING_NO_CONST_RENTA[Monto Limite])=1,CALCULO[[#This Row],[16]],MIN(CALCULO[ [#This Row],[16] ],AVERAGEIF(ING_NO_CONST_RENTA[Concepto],'Datos para cálculo'!P$4,ING_NO_CONST_RENTA[Monto Limite]),+CALCULO[ [#This Row],[16] ]+1-1,CALCULO[ [#This Row],[16] ]))</f>
        <v>0</v>
      </c>
      <c r="R31" s="29"/>
      <c r="S31" s="163">
        <f>+IF(AVERAGEIF(ING_NO_CONST_RENTA[Concepto],'Datos para cálculo'!R$4,ING_NO_CONST_RENTA[Monto Limite])=1,CALCULO[[#This Row],[18]],MIN(CALCULO[ [#This Row],[18] ],AVERAGEIF(ING_NO_CONST_RENTA[Concepto],'Datos para cálculo'!R$4,ING_NO_CONST_RENTA[Monto Limite]),+CALCULO[ [#This Row],[18] ]+1-1,CALCULO[ [#This Row],[18] ]))</f>
        <v>0</v>
      </c>
      <c r="T31" s="29"/>
      <c r="U31" s="163">
        <f>+IF(AVERAGEIF(ING_NO_CONST_RENTA[Concepto],'Datos para cálculo'!T$4,ING_NO_CONST_RENTA[Monto Limite])=1,CALCULO[[#This Row],[20]],MIN(CALCULO[ [#This Row],[20] ],AVERAGEIF(ING_NO_CONST_RENTA[Concepto],'Datos para cálculo'!T$4,ING_NO_CONST_RENTA[Monto Limite]),+CALCULO[ [#This Row],[20] ]+1-1,CALCULO[ [#This Row],[20] ]))</f>
        <v>0</v>
      </c>
      <c r="V31" s="29"/>
      <c r="W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 s="164"/>
      <c r="Y31" s="163">
        <f>+IF(O31&lt;310*'Versión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 s="165"/>
      <c r="AA31" s="163">
        <f>+IF(AVERAGEIF(ING_NO_CONST_RENTA[Concepto],'Datos para cálculo'!Z$4,ING_NO_CONST_RENTA[Monto Limite])=1,CALCULO[[#This Row],[ 26 ]],MIN(CALCULO[[#This Row],[ 26 ]],AVERAGEIF(ING_NO_CONST_RENTA[Concepto],'Datos para cálculo'!Z$4,ING_NO_CONST_RENTA[Monto Limite]),+CALCULO[[#This Row],[ 26 ]]+1-1,CALCULO[[#This Row],[ 26 ]]))</f>
        <v>0</v>
      </c>
      <c r="AB31" s="165"/>
      <c r="AC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 s="147"/>
      <c r="AE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 s="144">
        <f>+CALCULO[[#This Row],[ 31 ]]+CALCULO[[#This Row],[ 29 ]]+CALCULO[[#This Row],[ 27 ]]+CALCULO[[#This Row],[ 25 ]]+CALCULO[[#This Row],[ 23 ]]+CALCULO[[#This Row],[ 21 ]]+CALCULO[[#This Row],[ 19 ]]+CALCULO[[#This Row],[ 17 ]]</f>
        <v>0</v>
      </c>
      <c r="AG31" s="148">
        <f>+MAX(0,ROUND(CALCULO[[#This Row],[ 15 ]]-CALCULO[[#This Row],[32]],-3))</f>
        <v>0</v>
      </c>
      <c r="AH31" s="29"/>
      <c r="AI31" s="163">
        <f>+IF(AVERAGEIF(DEDUCCIONES[Concepto],'Datos para cálculo'!AH$4,DEDUCCIONES[Monto Limite])=1,CALCULO[[#This Row],[ 34 ]],MIN(CALCULO[[#This Row],[ 34 ]],AVERAGEIF(DEDUCCIONES[Concepto],'Datos para cálculo'!AH$4,DEDUCCIONES[Monto Limite]),+CALCULO[[#This Row],[ 34 ]]+1-1,CALCULO[[#This Row],[ 34 ]]))</f>
        <v>0</v>
      </c>
      <c r="AJ31" s="167"/>
      <c r="AK31" s="144">
        <f>+IF(CALCULO[[#This Row],[ 36 ]]="SI",MIN(CALCULO[[#This Row],[ 15 ]]*10%,VLOOKUP($AJ$4,DEDUCCIONES[],4,0)),0)</f>
        <v>0</v>
      </c>
      <c r="AL31" s="168"/>
      <c r="AM31" s="145">
        <f>+MIN(AL31+1-1,VLOOKUP($AL$4,DEDUCCIONES[],4,0))</f>
        <v>0</v>
      </c>
      <c r="AN31" s="144">
        <f>+CALCULO[[#This Row],[35]]+CALCULO[[#This Row],[37]]+CALCULO[[#This Row],[ 39 ]]</f>
        <v>0</v>
      </c>
      <c r="AO31" s="148">
        <f>+CALCULO[[#This Row],[33]]-CALCULO[[#This Row],[ 40 ]]</f>
        <v>0</v>
      </c>
      <c r="AP31" s="29"/>
      <c r="AQ31" s="163">
        <f>+MIN(CALCULO[[#This Row],[42]]+1-1,VLOOKUP($AP$4,RENTAS_EXCENTAS[],4,0))</f>
        <v>0</v>
      </c>
      <c r="AR31" s="29"/>
      <c r="AS31" s="163">
        <f>+MIN(CALCULO[[#This Row],[43]]+CALCULO[[#This Row],[ 44 ]]+1-1,VLOOKUP($AP$4,RENTAS_EXCENTAS[],4,0))-CALCULO[[#This Row],[43]]</f>
        <v>0</v>
      </c>
      <c r="AT31" s="163"/>
      <c r="AU31" s="163"/>
      <c r="AV31" s="163">
        <f>+CALCULO[[#This Row],[ 47 ]]</f>
        <v>0</v>
      </c>
      <c r="AW31" s="163"/>
      <c r="AX31" s="163">
        <f>+CALCULO[[#This Row],[ 49 ]]</f>
        <v>0</v>
      </c>
      <c r="AY31" s="163"/>
      <c r="AZ31" s="163">
        <f>+CALCULO[[#This Row],[ 51 ]]</f>
        <v>0</v>
      </c>
      <c r="BA31" s="163"/>
      <c r="BB31" s="163">
        <f>+CALCULO[[#This Row],[ 53 ]]</f>
        <v>0</v>
      </c>
      <c r="BC31" s="163"/>
      <c r="BD31" s="163">
        <f>+CALCULO[[#This Row],[ 55 ]]</f>
        <v>0</v>
      </c>
      <c r="BE31" s="163"/>
      <c r="BF31" s="163">
        <f>+CALCULO[[#This Row],[ 57 ]]</f>
        <v>0</v>
      </c>
      <c r="BG31" s="163"/>
      <c r="BH31" s="163">
        <f>+CALCULO[[#This Row],[ 59 ]]</f>
        <v>0</v>
      </c>
      <c r="BI31" s="163"/>
      <c r="BJ31" s="163"/>
      <c r="BK31" s="163"/>
      <c r="BL31" s="145">
        <f>+CALCULO[[#This Row],[ 63 ]]</f>
        <v>0</v>
      </c>
      <c r="BM31" s="144">
        <f>+CALCULO[[#This Row],[ 64 ]]+CALCULO[[#This Row],[ 62 ]]+CALCULO[[#This Row],[ 60 ]]+CALCULO[[#This Row],[ 58 ]]+CALCULO[[#This Row],[ 56 ]]+CALCULO[[#This Row],[ 54 ]]+CALCULO[[#This Row],[ 52 ]]+CALCULO[[#This Row],[ 50 ]]+CALCULO[[#This Row],[ 48 ]]+CALCULO[[#This Row],[ 45 ]]+CALCULO[[#This Row],[43]]</f>
        <v>0</v>
      </c>
      <c r="BN31" s="148">
        <f>+CALCULO[[#This Row],[ 41 ]]-CALCULO[[#This Row],[65]]</f>
        <v>0</v>
      </c>
      <c r="BO31" s="144">
        <f>+ROUND(MIN(CALCULO[[#This Row],[66]]*25%,240*'Versión impresión'!$H$8),-3)</f>
        <v>0</v>
      </c>
      <c r="BP31" s="148">
        <f>+CALCULO[[#This Row],[66]]-CALCULO[[#This Row],[67]]</f>
        <v>0</v>
      </c>
      <c r="BQ31" s="154">
        <f>+ROUND(CALCULO[[#This Row],[33]]*40%,-3)</f>
        <v>0</v>
      </c>
      <c r="BR31" s="149">
        <f t="shared" si="8"/>
        <v>0</v>
      </c>
      <c r="BS31" s="144">
        <f>+CALCULO[[#This Row],[33]]-MIN(CALCULO[[#This Row],[69]],CALCULO[[#This Row],[68]])</f>
        <v>0</v>
      </c>
      <c r="BT31" s="150">
        <f>+CALCULO[[#This Row],[71]]/'Versión impresión'!$H$8+1-1</f>
        <v>0</v>
      </c>
      <c r="BU31" s="151">
        <f>+LOOKUP(CALCULO[[#This Row],[72]],$CG$2:$CH$8,$CJ$2:$CJ$8)</f>
        <v>0</v>
      </c>
      <c r="BV31" s="152">
        <f>+LOOKUP(CALCULO[[#This Row],[72]],$CG$2:$CH$8,$CI$2:$CI$8)</f>
        <v>0</v>
      </c>
      <c r="BW31" s="151">
        <f>+LOOKUP(CALCULO[[#This Row],[72]],$CG$2:$CH$8,$CK$2:$CK$8)</f>
        <v>0</v>
      </c>
      <c r="BX31" s="155">
        <f>+(CALCULO[[#This Row],[72]]+CALCULO[[#This Row],[73]])*CALCULO[[#This Row],[74]]+CALCULO[[#This Row],[75]]</f>
        <v>0</v>
      </c>
      <c r="BY31" s="133">
        <f>+ROUND(CALCULO[[#This Row],[76]]*'Versión impresión'!$H$8,-3)</f>
        <v>0</v>
      </c>
      <c r="BZ31" s="180" t="str">
        <f>+IF(LOOKUP(CALCULO[[#This Row],[72]],$CG$2:$CH$8,$CM$2:$CM$8)=0,"",LOOKUP(CALCULO[[#This Row],[72]],$CG$2:$CH$8,$CM$2:$CM$8))</f>
        <v/>
      </c>
    </row>
    <row r="32" spans="1:78" x14ac:dyDescent="0.25">
      <c r="A32" s="78" t="str">
        <f t="shared" si="7"/>
        <v/>
      </c>
      <c r="B32" s="159"/>
      <c r="C32" s="29"/>
      <c r="D32" s="29"/>
      <c r="E32" s="29"/>
      <c r="F32" s="29"/>
      <c r="G32" s="29"/>
      <c r="H32" s="29"/>
      <c r="I32" s="29"/>
      <c r="J32" s="29"/>
      <c r="K32" s="29"/>
      <c r="L32" s="29"/>
      <c r="M32" s="29"/>
      <c r="N32" s="29"/>
      <c r="O32" s="144">
        <f>SUM(CALCULO[[#This Row],[5]:[ 14 ]])</f>
        <v>0</v>
      </c>
      <c r="P32" s="162"/>
      <c r="Q32" s="163">
        <f>+IF(AVERAGEIF(ING_NO_CONST_RENTA[Concepto],'Datos para cálculo'!P$4,ING_NO_CONST_RENTA[Monto Limite])=1,CALCULO[[#This Row],[16]],MIN(CALCULO[ [#This Row],[16] ],AVERAGEIF(ING_NO_CONST_RENTA[Concepto],'Datos para cálculo'!P$4,ING_NO_CONST_RENTA[Monto Limite]),+CALCULO[ [#This Row],[16] ]+1-1,CALCULO[ [#This Row],[16] ]))</f>
        <v>0</v>
      </c>
      <c r="R32" s="29"/>
      <c r="S32" s="163">
        <f>+IF(AVERAGEIF(ING_NO_CONST_RENTA[Concepto],'Datos para cálculo'!R$4,ING_NO_CONST_RENTA[Monto Limite])=1,CALCULO[[#This Row],[18]],MIN(CALCULO[ [#This Row],[18] ],AVERAGEIF(ING_NO_CONST_RENTA[Concepto],'Datos para cálculo'!R$4,ING_NO_CONST_RENTA[Monto Limite]),+CALCULO[ [#This Row],[18] ]+1-1,CALCULO[ [#This Row],[18] ]))</f>
        <v>0</v>
      </c>
      <c r="T32" s="29"/>
      <c r="U32" s="163">
        <f>+IF(AVERAGEIF(ING_NO_CONST_RENTA[Concepto],'Datos para cálculo'!T$4,ING_NO_CONST_RENTA[Monto Limite])=1,CALCULO[[#This Row],[20]],MIN(CALCULO[ [#This Row],[20] ],AVERAGEIF(ING_NO_CONST_RENTA[Concepto],'Datos para cálculo'!T$4,ING_NO_CONST_RENTA[Monto Limite]),+CALCULO[ [#This Row],[20] ]+1-1,CALCULO[ [#This Row],[20] ]))</f>
        <v>0</v>
      </c>
      <c r="V32" s="29"/>
      <c r="W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 s="164"/>
      <c r="Y32" s="163">
        <f>+IF(O32&lt;310*'Versión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 s="165"/>
      <c r="AA32" s="163">
        <f>+IF(AVERAGEIF(ING_NO_CONST_RENTA[Concepto],'Datos para cálculo'!Z$4,ING_NO_CONST_RENTA[Monto Limite])=1,CALCULO[[#This Row],[ 26 ]],MIN(CALCULO[[#This Row],[ 26 ]],AVERAGEIF(ING_NO_CONST_RENTA[Concepto],'Datos para cálculo'!Z$4,ING_NO_CONST_RENTA[Monto Limite]),+CALCULO[[#This Row],[ 26 ]]+1-1,CALCULO[[#This Row],[ 26 ]]))</f>
        <v>0</v>
      </c>
      <c r="AB32" s="165"/>
      <c r="AC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 s="147"/>
      <c r="AE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 s="144">
        <f>+CALCULO[[#This Row],[ 31 ]]+CALCULO[[#This Row],[ 29 ]]+CALCULO[[#This Row],[ 27 ]]+CALCULO[[#This Row],[ 25 ]]+CALCULO[[#This Row],[ 23 ]]+CALCULO[[#This Row],[ 21 ]]+CALCULO[[#This Row],[ 19 ]]+CALCULO[[#This Row],[ 17 ]]</f>
        <v>0</v>
      </c>
      <c r="AG32" s="148">
        <f>+MAX(0,ROUND(CALCULO[[#This Row],[ 15 ]]-CALCULO[[#This Row],[32]],-3))</f>
        <v>0</v>
      </c>
      <c r="AH32" s="29"/>
      <c r="AI32" s="163">
        <f>+IF(AVERAGEIF(DEDUCCIONES[Concepto],'Datos para cálculo'!AH$4,DEDUCCIONES[Monto Limite])=1,CALCULO[[#This Row],[ 34 ]],MIN(CALCULO[[#This Row],[ 34 ]],AVERAGEIF(DEDUCCIONES[Concepto],'Datos para cálculo'!AH$4,DEDUCCIONES[Monto Limite]),+CALCULO[[#This Row],[ 34 ]]+1-1,CALCULO[[#This Row],[ 34 ]]))</f>
        <v>0</v>
      </c>
      <c r="AJ32" s="167"/>
      <c r="AK32" s="144">
        <f>+IF(CALCULO[[#This Row],[ 36 ]]="SI",MIN(CALCULO[[#This Row],[ 15 ]]*10%,VLOOKUP($AJ$4,DEDUCCIONES[],4,0)),0)</f>
        <v>0</v>
      </c>
      <c r="AL32" s="168"/>
      <c r="AM32" s="145">
        <f>+MIN(AL32+1-1,VLOOKUP($AL$4,DEDUCCIONES[],4,0))</f>
        <v>0</v>
      </c>
      <c r="AN32" s="144">
        <f>+CALCULO[[#This Row],[35]]+CALCULO[[#This Row],[37]]+CALCULO[[#This Row],[ 39 ]]</f>
        <v>0</v>
      </c>
      <c r="AO32" s="148">
        <f>+CALCULO[[#This Row],[33]]-CALCULO[[#This Row],[ 40 ]]</f>
        <v>0</v>
      </c>
      <c r="AP32" s="29"/>
      <c r="AQ32" s="163">
        <f>+MIN(CALCULO[[#This Row],[42]]+1-1,VLOOKUP($AP$4,RENTAS_EXCENTAS[],4,0))</f>
        <v>0</v>
      </c>
      <c r="AR32" s="29"/>
      <c r="AS32" s="163">
        <f>+MIN(CALCULO[[#This Row],[43]]+CALCULO[[#This Row],[ 44 ]]+1-1,VLOOKUP($AP$4,RENTAS_EXCENTAS[],4,0))-CALCULO[[#This Row],[43]]</f>
        <v>0</v>
      </c>
      <c r="AT32" s="163"/>
      <c r="AU32" s="163"/>
      <c r="AV32" s="163">
        <f>+CALCULO[[#This Row],[ 47 ]]</f>
        <v>0</v>
      </c>
      <c r="AW32" s="163"/>
      <c r="AX32" s="163">
        <f>+CALCULO[[#This Row],[ 49 ]]</f>
        <v>0</v>
      </c>
      <c r="AY32" s="163"/>
      <c r="AZ32" s="163">
        <f>+CALCULO[[#This Row],[ 51 ]]</f>
        <v>0</v>
      </c>
      <c r="BA32" s="163"/>
      <c r="BB32" s="163">
        <f>+CALCULO[[#This Row],[ 53 ]]</f>
        <v>0</v>
      </c>
      <c r="BC32" s="163"/>
      <c r="BD32" s="163">
        <f>+CALCULO[[#This Row],[ 55 ]]</f>
        <v>0</v>
      </c>
      <c r="BE32" s="163"/>
      <c r="BF32" s="163">
        <f>+CALCULO[[#This Row],[ 57 ]]</f>
        <v>0</v>
      </c>
      <c r="BG32" s="163"/>
      <c r="BH32" s="163">
        <f>+CALCULO[[#This Row],[ 59 ]]</f>
        <v>0</v>
      </c>
      <c r="BI32" s="163"/>
      <c r="BJ32" s="163"/>
      <c r="BK32" s="163"/>
      <c r="BL32" s="145">
        <f>+CALCULO[[#This Row],[ 63 ]]</f>
        <v>0</v>
      </c>
      <c r="BM32" s="144">
        <f>+CALCULO[[#This Row],[ 64 ]]+CALCULO[[#This Row],[ 62 ]]+CALCULO[[#This Row],[ 60 ]]+CALCULO[[#This Row],[ 58 ]]+CALCULO[[#This Row],[ 56 ]]+CALCULO[[#This Row],[ 54 ]]+CALCULO[[#This Row],[ 52 ]]+CALCULO[[#This Row],[ 50 ]]+CALCULO[[#This Row],[ 48 ]]+CALCULO[[#This Row],[ 45 ]]+CALCULO[[#This Row],[43]]</f>
        <v>0</v>
      </c>
      <c r="BN32" s="148">
        <f>+CALCULO[[#This Row],[ 41 ]]-CALCULO[[#This Row],[65]]</f>
        <v>0</v>
      </c>
      <c r="BO32" s="144">
        <f>+ROUND(MIN(CALCULO[[#This Row],[66]]*25%,240*'Versión impresión'!$H$8),-3)</f>
        <v>0</v>
      </c>
      <c r="BP32" s="148">
        <f>+CALCULO[[#This Row],[66]]-CALCULO[[#This Row],[67]]</f>
        <v>0</v>
      </c>
      <c r="BQ32" s="154">
        <f>+ROUND(CALCULO[[#This Row],[33]]*40%,-3)</f>
        <v>0</v>
      </c>
      <c r="BR32" s="149">
        <f t="shared" si="8"/>
        <v>0</v>
      </c>
      <c r="BS32" s="144">
        <f>+CALCULO[[#This Row],[33]]-MIN(CALCULO[[#This Row],[69]],CALCULO[[#This Row],[68]])</f>
        <v>0</v>
      </c>
      <c r="BT32" s="150">
        <f>+CALCULO[[#This Row],[71]]/'Versión impresión'!$H$8+1-1</f>
        <v>0</v>
      </c>
      <c r="BU32" s="151">
        <f>+LOOKUP(CALCULO[[#This Row],[72]],$CG$2:$CH$8,$CJ$2:$CJ$8)</f>
        <v>0</v>
      </c>
      <c r="BV32" s="152">
        <f>+LOOKUP(CALCULO[[#This Row],[72]],$CG$2:$CH$8,$CI$2:$CI$8)</f>
        <v>0</v>
      </c>
      <c r="BW32" s="151">
        <f>+LOOKUP(CALCULO[[#This Row],[72]],$CG$2:$CH$8,$CK$2:$CK$8)</f>
        <v>0</v>
      </c>
      <c r="BX32" s="155">
        <f>+(CALCULO[[#This Row],[72]]+CALCULO[[#This Row],[73]])*CALCULO[[#This Row],[74]]+CALCULO[[#This Row],[75]]</f>
        <v>0</v>
      </c>
      <c r="BY32" s="133">
        <f>+ROUND(CALCULO[[#This Row],[76]]*'Versión impresión'!$H$8,-3)</f>
        <v>0</v>
      </c>
      <c r="BZ32" s="180" t="str">
        <f>+IF(LOOKUP(CALCULO[[#This Row],[72]],$CG$2:$CH$8,$CM$2:$CM$8)=0,"",LOOKUP(CALCULO[[#This Row],[72]],$CG$2:$CH$8,$CM$2:$CM$8))</f>
        <v/>
      </c>
    </row>
    <row r="33" spans="1:78" x14ac:dyDescent="0.25">
      <c r="A33" s="78" t="str">
        <f t="shared" si="7"/>
        <v/>
      </c>
      <c r="B33" s="159"/>
      <c r="C33" s="29"/>
      <c r="D33" s="29"/>
      <c r="E33" s="29"/>
      <c r="F33" s="29"/>
      <c r="G33" s="29"/>
      <c r="H33" s="29"/>
      <c r="I33" s="29"/>
      <c r="J33" s="29"/>
      <c r="K33" s="29"/>
      <c r="L33" s="29"/>
      <c r="M33" s="29"/>
      <c r="N33" s="29"/>
      <c r="O33" s="144">
        <f>SUM(CALCULO[[#This Row],[5]:[ 14 ]])</f>
        <v>0</v>
      </c>
      <c r="P33" s="162"/>
      <c r="Q33" s="163">
        <f>+IF(AVERAGEIF(ING_NO_CONST_RENTA[Concepto],'Datos para cálculo'!P$4,ING_NO_CONST_RENTA[Monto Limite])=1,CALCULO[[#This Row],[16]],MIN(CALCULO[ [#This Row],[16] ],AVERAGEIF(ING_NO_CONST_RENTA[Concepto],'Datos para cálculo'!P$4,ING_NO_CONST_RENTA[Monto Limite]),+CALCULO[ [#This Row],[16] ]+1-1,CALCULO[ [#This Row],[16] ]))</f>
        <v>0</v>
      </c>
      <c r="R33" s="29"/>
      <c r="S33" s="163">
        <f>+IF(AVERAGEIF(ING_NO_CONST_RENTA[Concepto],'Datos para cálculo'!R$4,ING_NO_CONST_RENTA[Monto Limite])=1,CALCULO[[#This Row],[18]],MIN(CALCULO[ [#This Row],[18] ],AVERAGEIF(ING_NO_CONST_RENTA[Concepto],'Datos para cálculo'!R$4,ING_NO_CONST_RENTA[Monto Limite]),+CALCULO[ [#This Row],[18] ]+1-1,CALCULO[ [#This Row],[18] ]))</f>
        <v>0</v>
      </c>
      <c r="T33" s="29"/>
      <c r="U33" s="163">
        <f>+IF(AVERAGEIF(ING_NO_CONST_RENTA[Concepto],'Datos para cálculo'!T$4,ING_NO_CONST_RENTA[Monto Limite])=1,CALCULO[[#This Row],[20]],MIN(CALCULO[ [#This Row],[20] ],AVERAGEIF(ING_NO_CONST_RENTA[Concepto],'Datos para cálculo'!T$4,ING_NO_CONST_RENTA[Monto Limite]),+CALCULO[ [#This Row],[20] ]+1-1,CALCULO[ [#This Row],[20] ]))</f>
        <v>0</v>
      </c>
      <c r="V33" s="29"/>
      <c r="W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 s="164"/>
      <c r="Y33" s="163">
        <f>+IF(O33&lt;310*'Versión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 s="165"/>
      <c r="AA33" s="163">
        <f>+IF(AVERAGEIF(ING_NO_CONST_RENTA[Concepto],'Datos para cálculo'!Z$4,ING_NO_CONST_RENTA[Monto Limite])=1,CALCULO[[#This Row],[ 26 ]],MIN(CALCULO[[#This Row],[ 26 ]],AVERAGEIF(ING_NO_CONST_RENTA[Concepto],'Datos para cálculo'!Z$4,ING_NO_CONST_RENTA[Monto Limite]),+CALCULO[[#This Row],[ 26 ]]+1-1,CALCULO[[#This Row],[ 26 ]]))</f>
        <v>0</v>
      </c>
      <c r="AB33" s="165"/>
      <c r="AC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 s="147"/>
      <c r="AE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 s="144">
        <f>+CALCULO[[#This Row],[ 31 ]]+CALCULO[[#This Row],[ 29 ]]+CALCULO[[#This Row],[ 27 ]]+CALCULO[[#This Row],[ 25 ]]+CALCULO[[#This Row],[ 23 ]]+CALCULO[[#This Row],[ 21 ]]+CALCULO[[#This Row],[ 19 ]]+CALCULO[[#This Row],[ 17 ]]</f>
        <v>0</v>
      </c>
      <c r="AG33" s="148">
        <f>+MAX(0,ROUND(CALCULO[[#This Row],[ 15 ]]-CALCULO[[#This Row],[32]],-3))</f>
        <v>0</v>
      </c>
      <c r="AH33" s="29"/>
      <c r="AI33" s="163">
        <f>+IF(AVERAGEIF(DEDUCCIONES[Concepto],'Datos para cálculo'!AH$4,DEDUCCIONES[Monto Limite])=1,CALCULO[[#This Row],[ 34 ]],MIN(CALCULO[[#This Row],[ 34 ]],AVERAGEIF(DEDUCCIONES[Concepto],'Datos para cálculo'!AH$4,DEDUCCIONES[Monto Limite]),+CALCULO[[#This Row],[ 34 ]]+1-1,CALCULO[[#This Row],[ 34 ]]))</f>
        <v>0</v>
      </c>
      <c r="AJ33" s="167"/>
      <c r="AK33" s="144">
        <f>+IF(CALCULO[[#This Row],[ 36 ]]="SI",MIN(CALCULO[[#This Row],[ 15 ]]*10%,VLOOKUP($AJ$4,DEDUCCIONES[],4,0)),0)</f>
        <v>0</v>
      </c>
      <c r="AL33" s="168"/>
      <c r="AM33" s="145">
        <f>+MIN(AL33+1-1,VLOOKUP($AL$4,DEDUCCIONES[],4,0))</f>
        <v>0</v>
      </c>
      <c r="AN33" s="144">
        <f>+CALCULO[[#This Row],[35]]+CALCULO[[#This Row],[37]]+CALCULO[[#This Row],[ 39 ]]</f>
        <v>0</v>
      </c>
      <c r="AO33" s="148">
        <f>+CALCULO[[#This Row],[33]]-CALCULO[[#This Row],[ 40 ]]</f>
        <v>0</v>
      </c>
      <c r="AP33" s="29"/>
      <c r="AQ33" s="163">
        <f>+MIN(CALCULO[[#This Row],[42]]+1-1,VLOOKUP($AP$4,RENTAS_EXCENTAS[],4,0))</f>
        <v>0</v>
      </c>
      <c r="AR33" s="29"/>
      <c r="AS33" s="163">
        <f>+MIN(CALCULO[[#This Row],[43]]+CALCULO[[#This Row],[ 44 ]]+1-1,VLOOKUP($AP$4,RENTAS_EXCENTAS[],4,0))-CALCULO[[#This Row],[43]]</f>
        <v>0</v>
      </c>
      <c r="AT33" s="163"/>
      <c r="AU33" s="163"/>
      <c r="AV33" s="163">
        <f>+CALCULO[[#This Row],[ 47 ]]</f>
        <v>0</v>
      </c>
      <c r="AW33" s="163"/>
      <c r="AX33" s="163">
        <f>+CALCULO[[#This Row],[ 49 ]]</f>
        <v>0</v>
      </c>
      <c r="AY33" s="163"/>
      <c r="AZ33" s="163">
        <f>+CALCULO[[#This Row],[ 51 ]]</f>
        <v>0</v>
      </c>
      <c r="BA33" s="163"/>
      <c r="BB33" s="163">
        <f>+CALCULO[[#This Row],[ 53 ]]</f>
        <v>0</v>
      </c>
      <c r="BC33" s="163"/>
      <c r="BD33" s="163">
        <f>+CALCULO[[#This Row],[ 55 ]]</f>
        <v>0</v>
      </c>
      <c r="BE33" s="163"/>
      <c r="BF33" s="163">
        <f>+CALCULO[[#This Row],[ 57 ]]</f>
        <v>0</v>
      </c>
      <c r="BG33" s="163"/>
      <c r="BH33" s="163">
        <f>+CALCULO[[#This Row],[ 59 ]]</f>
        <v>0</v>
      </c>
      <c r="BI33" s="163"/>
      <c r="BJ33" s="163"/>
      <c r="BK33" s="163"/>
      <c r="BL33" s="145">
        <f>+CALCULO[[#This Row],[ 63 ]]</f>
        <v>0</v>
      </c>
      <c r="BM33" s="144">
        <f>+CALCULO[[#This Row],[ 64 ]]+CALCULO[[#This Row],[ 62 ]]+CALCULO[[#This Row],[ 60 ]]+CALCULO[[#This Row],[ 58 ]]+CALCULO[[#This Row],[ 56 ]]+CALCULO[[#This Row],[ 54 ]]+CALCULO[[#This Row],[ 52 ]]+CALCULO[[#This Row],[ 50 ]]+CALCULO[[#This Row],[ 48 ]]+CALCULO[[#This Row],[ 45 ]]+CALCULO[[#This Row],[43]]</f>
        <v>0</v>
      </c>
      <c r="BN33" s="148">
        <f>+CALCULO[[#This Row],[ 41 ]]-CALCULO[[#This Row],[65]]</f>
        <v>0</v>
      </c>
      <c r="BO33" s="144">
        <f>+ROUND(MIN(CALCULO[[#This Row],[66]]*25%,240*'Versión impresión'!$H$8),-3)</f>
        <v>0</v>
      </c>
      <c r="BP33" s="148">
        <f>+CALCULO[[#This Row],[66]]-CALCULO[[#This Row],[67]]</f>
        <v>0</v>
      </c>
      <c r="BQ33" s="154">
        <f>+ROUND(CALCULO[[#This Row],[33]]*40%,-3)</f>
        <v>0</v>
      </c>
      <c r="BR33" s="149">
        <f t="shared" si="8"/>
        <v>0</v>
      </c>
      <c r="BS33" s="144">
        <f>+CALCULO[[#This Row],[33]]-MIN(CALCULO[[#This Row],[69]],CALCULO[[#This Row],[68]])</f>
        <v>0</v>
      </c>
      <c r="BT33" s="150">
        <f>+CALCULO[[#This Row],[71]]/'Versión impresión'!$H$8+1-1</f>
        <v>0</v>
      </c>
      <c r="BU33" s="151">
        <f>+LOOKUP(CALCULO[[#This Row],[72]],$CG$2:$CH$8,$CJ$2:$CJ$8)</f>
        <v>0</v>
      </c>
      <c r="BV33" s="152">
        <f>+LOOKUP(CALCULO[[#This Row],[72]],$CG$2:$CH$8,$CI$2:$CI$8)</f>
        <v>0</v>
      </c>
      <c r="BW33" s="151">
        <f>+LOOKUP(CALCULO[[#This Row],[72]],$CG$2:$CH$8,$CK$2:$CK$8)</f>
        <v>0</v>
      </c>
      <c r="BX33" s="155">
        <f>+(CALCULO[[#This Row],[72]]+CALCULO[[#This Row],[73]])*CALCULO[[#This Row],[74]]+CALCULO[[#This Row],[75]]</f>
        <v>0</v>
      </c>
      <c r="BY33" s="133">
        <f>+ROUND(CALCULO[[#This Row],[76]]*'Versión impresión'!$H$8,-3)</f>
        <v>0</v>
      </c>
      <c r="BZ33" s="180" t="str">
        <f>+IF(LOOKUP(CALCULO[[#This Row],[72]],$CG$2:$CH$8,$CM$2:$CM$8)=0,"",LOOKUP(CALCULO[[#This Row],[72]],$CG$2:$CH$8,$CM$2:$CM$8))</f>
        <v/>
      </c>
    </row>
    <row r="34" spans="1:78" x14ac:dyDescent="0.25">
      <c r="A34" s="78" t="str">
        <f t="shared" si="7"/>
        <v/>
      </c>
      <c r="B34" s="159"/>
      <c r="C34" s="29"/>
      <c r="D34" s="29"/>
      <c r="E34" s="29"/>
      <c r="F34" s="29"/>
      <c r="G34" s="29"/>
      <c r="H34" s="29"/>
      <c r="I34" s="29"/>
      <c r="J34" s="29"/>
      <c r="K34" s="29"/>
      <c r="L34" s="29"/>
      <c r="M34" s="29"/>
      <c r="N34" s="29"/>
      <c r="O34" s="144">
        <f>SUM(CALCULO[[#This Row],[5]:[ 14 ]])</f>
        <v>0</v>
      </c>
      <c r="P34" s="162"/>
      <c r="Q34" s="163">
        <f>+IF(AVERAGEIF(ING_NO_CONST_RENTA[Concepto],'Datos para cálculo'!P$4,ING_NO_CONST_RENTA[Monto Limite])=1,CALCULO[[#This Row],[16]],MIN(CALCULO[ [#This Row],[16] ],AVERAGEIF(ING_NO_CONST_RENTA[Concepto],'Datos para cálculo'!P$4,ING_NO_CONST_RENTA[Monto Limite]),+CALCULO[ [#This Row],[16] ]+1-1,CALCULO[ [#This Row],[16] ]))</f>
        <v>0</v>
      </c>
      <c r="R34" s="29"/>
      <c r="S34" s="163">
        <f>+IF(AVERAGEIF(ING_NO_CONST_RENTA[Concepto],'Datos para cálculo'!R$4,ING_NO_CONST_RENTA[Monto Limite])=1,CALCULO[[#This Row],[18]],MIN(CALCULO[ [#This Row],[18] ],AVERAGEIF(ING_NO_CONST_RENTA[Concepto],'Datos para cálculo'!R$4,ING_NO_CONST_RENTA[Monto Limite]),+CALCULO[ [#This Row],[18] ]+1-1,CALCULO[ [#This Row],[18] ]))</f>
        <v>0</v>
      </c>
      <c r="T34" s="29"/>
      <c r="U34" s="163">
        <f>+IF(AVERAGEIF(ING_NO_CONST_RENTA[Concepto],'Datos para cálculo'!T$4,ING_NO_CONST_RENTA[Monto Limite])=1,CALCULO[[#This Row],[20]],MIN(CALCULO[ [#This Row],[20] ],AVERAGEIF(ING_NO_CONST_RENTA[Concepto],'Datos para cálculo'!T$4,ING_NO_CONST_RENTA[Monto Limite]),+CALCULO[ [#This Row],[20] ]+1-1,CALCULO[ [#This Row],[20] ]))</f>
        <v>0</v>
      </c>
      <c r="V34" s="29"/>
      <c r="W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 s="164"/>
      <c r="Y34" s="163">
        <f>+IF(O34&lt;310*'Versión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 s="165"/>
      <c r="AA34" s="163">
        <f>+IF(AVERAGEIF(ING_NO_CONST_RENTA[Concepto],'Datos para cálculo'!Z$4,ING_NO_CONST_RENTA[Monto Limite])=1,CALCULO[[#This Row],[ 26 ]],MIN(CALCULO[[#This Row],[ 26 ]],AVERAGEIF(ING_NO_CONST_RENTA[Concepto],'Datos para cálculo'!Z$4,ING_NO_CONST_RENTA[Monto Limite]),+CALCULO[[#This Row],[ 26 ]]+1-1,CALCULO[[#This Row],[ 26 ]]))</f>
        <v>0</v>
      </c>
      <c r="AB34" s="165"/>
      <c r="AC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 s="147"/>
      <c r="AE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 s="144">
        <f>+CALCULO[[#This Row],[ 31 ]]+CALCULO[[#This Row],[ 29 ]]+CALCULO[[#This Row],[ 27 ]]+CALCULO[[#This Row],[ 25 ]]+CALCULO[[#This Row],[ 23 ]]+CALCULO[[#This Row],[ 21 ]]+CALCULO[[#This Row],[ 19 ]]+CALCULO[[#This Row],[ 17 ]]</f>
        <v>0</v>
      </c>
      <c r="AG34" s="148">
        <f>+MAX(0,ROUND(CALCULO[[#This Row],[ 15 ]]-CALCULO[[#This Row],[32]],-3))</f>
        <v>0</v>
      </c>
      <c r="AH34" s="29"/>
      <c r="AI34" s="163">
        <f>+IF(AVERAGEIF(DEDUCCIONES[Concepto],'Datos para cálculo'!AH$4,DEDUCCIONES[Monto Limite])=1,CALCULO[[#This Row],[ 34 ]],MIN(CALCULO[[#This Row],[ 34 ]],AVERAGEIF(DEDUCCIONES[Concepto],'Datos para cálculo'!AH$4,DEDUCCIONES[Monto Limite]),+CALCULO[[#This Row],[ 34 ]]+1-1,CALCULO[[#This Row],[ 34 ]]))</f>
        <v>0</v>
      </c>
      <c r="AJ34" s="167"/>
      <c r="AK34" s="144">
        <f>+IF(CALCULO[[#This Row],[ 36 ]]="SI",MIN(CALCULO[[#This Row],[ 15 ]]*10%,VLOOKUP($AJ$4,DEDUCCIONES[],4,0)),0)</f>
        <v>0</v>
      </c>
      <c r="AL34" s="168"/>
      <c r="AM34" s="145">
        <f>+MIN(AL34+1-1,VLOOKUP($AL$4,DEDUCCIONES[],4,0))</f>
        <v>0</v>
      </c>
      <c r="AN34" s="144">
        <f>+CALCULO[[#This Row],[35]]+CALCULO[[#This Row],[37]]+CALCULO[[#This Row],[ 39 ]]</f>
        <v>0</v>
      </c>
      <c r="AO34" s="148">
        <f>+CALCULO[[#This Row],[33]]-CALCULO[[#This Row],[ 40 ]]</f>
        <v>0</v>
      </c>
      <c r="AP34" s="29"/>
      <c r="AQ34" s="163">
        <f>+MIN(CALCULO[[#This Row],[42]]+1-1,VLOOKUP($AP$4,RENTAS_EXCENTAS[],4,0))</f>
        <v>0</v>
      </c>
      <c r="AR34" s="29"/>
      <c r="AS34" s="163">
        <f>+MIN(CALCULO[[#This Row],[43]]+CALCULO[[#This Row],[ 44 ]]+1-1,VLOOKUP($AP$4,RENTAS_EXCENTAS[],4,0))-CALCULO[[#This Row],[43]]</f>
        <v>0</v>
      </c>
      <c r="AT34" s="163"/>
      <c r="AU34" s="163"/>
      <c r="AV34" s="163">
        <f>+CALCULO[[#This Row],[ 47 ]]</f>
        <v>0</v>
      </c>
      <c r="AW34" s="163"/>
      <c r="AX34" s="163">
        <f>+CALCULO[[#This Row],[ 49 ]]</f>
        <v>0</v>
      </c>
      <c r="AY34" s="163"/>
      <c r="AZ34" s="163">
        <f>+CALCULO[[#This Row],[ 51 ]]</f>
        <v>0</v>
      </c>
      <c r="BA34" s="163"/>
      <c r="BB34" s="163">
        <f>+CALCULO[[#This Row],[ 53 ]]</f>
        <v>0</v>
      </c>
      <c r="BC34" s="163"/>
      <c r="BD34" s="163">
        <f>+CALCULO[[#This Row],[ 55 ]]</f>
        <v>0</v>
      </c>
      <c r="BE34" s="163"/>
      <c r="BF34" s="163">
        <f>+CALCULO[[#This Row],[ 57 ]]</f>
        <v>0</v>
      </c>
      <c r="BG34" s="163"/>
      <c r="BH34" s="163">
        <f>+CALCULO[[#This Row],[ 59 ]]</f>
        <v>0</v>
      </c>
      <c r="BI34" s="163"/>
      <c r="BJ34" s="163"/>
      <c r="BK34" s="163"/>
      <c r="BL34" s="145">
        <f>+CALCULO[[#This Row],[ 63 ]]</f>
        <v>0</v>
      </c>
      <c r="BM34" s="144">
        <f>+CALCULO[[#This Row],[ 64 ]]+CALCULO[[#This Row],[ 62 ]]+CALCULO[[#This Row],[ 60 ]]+CALCULO[[#This Row],[ 58 ]]+CALCULO[[#This Row],[ 56 ]]+CALCULO[[#This Row],[ 54 ]]+CALCULO[[#This Row],[ 52 ]]+CALCULO[[#This Row],[ 50 ]]+CALCULO[[#This Row],[ 48 ]]+CALCULO[[#This Row],[ 45 ]]+CALCULO[[#This Row],[43]]</f>
        <v>0</v>
      </c>
      <c r="BN34" s="148">
        <f>+CALCULO[[#This Row],[ 41 ]]-CALCULO[[#This Row],[65]]</f>
        <v>0</v>
      </c>
      <c r="BO34" s="144">
        <f>+ROUND(MIN(CALCULO[[#This Row],[66]]*25%,240*'Versión impresión'!$H$8),-3)</f>
        <v>0</v>
      </c>
      <c r="BP34" s="148">
        <f>+CALCULO[[#This Row],[66]]-CALCULO[[#This Row],[67]]</f>
        <v>0</v>
      </c>
      <c r="BQ34" s="154">
        <f>+ROUND(CALCULO[[#This Row],[33]]*40%,-3)</f>
        <v>0</v>
      </c>
      <c r="BR34" s="149">
        <f t="shared" si="8"/>
        <v>0</v>
      </c>
      <c r="BS34" s="144">
        <f>+CALCULO[[#This Row],[33]]-MIN(CALCULO[[#This Row],[69]],CALCULO[[#This Row],[68]])</f>
        <v>0</v>
      </c>
      <c r="BT34" s="150">
        <f>+CALCULO[[#This Row],[71]]/'Versión impresión'!$H$8+1-1</f>
        <v>0</v>
      </c>
      <c r="BU34" s="151">
        <f>+LOOKUP(CALCULO[[#This Row],[72]],$CG$2:$CH$8,$CJ$2:$CJ$8)</f>
        <v>0</v>
      </c>
      <c r="BV34" s="152">
        <f>+LOOKUP(CALCULO[[#This Row],[72]],$CG$2:$CH$8,$CI$2:$CI$8)</f>
        <v>0</v>
      </c>
      <c r="BW34" s="151">
        <f>+LOOKUP(CALCULO[[#This Row],[72]],$CG$2:$CH$8,$CK$2:$CK$8)</f>
        <v>0</v>
      </c>
      <c r="BX34" s="155">
        <f>+(CALCULO[[#This Row],[72]]+CALCULO[[#This Row],[73]])*CALCULO[[#This Row],[74]]+CALCULO[[#This Row],[75]]</f>
        <v>0</v>
      </c>
      <c r="BY34" s="133">
        <f>+ROUND(CALCULO[[#This Row],[76]]*'Versión impresión'!$H$8,-3)</f>
        <v>0</v>
      </c>
      <c r="BZ34" s="180" t="str">
        <f>+IF(LOOKUP(CALCULO[[#This Row],[72]],$CG$2:$CH$8,$CM$2:$CM$8)=0,"",LOOKUP(CALCULO[[#This Row],[72]],$CG$2:$CH$8,$CM$2:$CM$8))</f>
        <v/>
      </c>
    </row>
    <row r="35" spans="1:78" x14ac:dyDescent="0.25">
      <c r="A35" s="78" t="str">
        <f t="shared" si="7"/>
        <v/>
      </c>
      <c r="B35" s="159"/>
      <c r="C35" s="29"/>
      <c r="D35" s="29"/>
      <c r="E35" s="29"/>
      <c r="F35" s="29"/>
      <c r="G35" s="29"/>
      <c r="H35" s="29"/>
      <c r="I35" s="29"/>
      <c r="J35" s="29"/>
      <c r="K35" s="29"/>
      <c r="L35" s="29"/>
      <c r="M35" s="29"/>
      <c r="N35" s="29"/>
      <c r="O35" s="144">
        <f>SUM(CALCULO[[#This Row],[5]:[ 14 ]])</f>
        <v>0</v>
      </c>
      <c r="P35" s="162"/>
      <c r="Q35" s="163">
        <f>+IF(AVERAGEIF(ING_NO_CONST_RENTA[Concepto],'Datos para cálculo'!P$4,ING_NO_CONST_RENTA[Monto Limite])=1,CALCULO[[#This Row],[16]],MIN(CALCULO[ [#This Row],[16] ],AVERAGEIF(ING_NO_CONST_RENTA[Concepto],'Datos para cálculo'!P$4,ING_NO_CONST_RENTA[Monto Limite]),+CALCULO[ [#This Row],[16] ]+1-1,CALCULO[ [#This Row],[16] ]))</f>
        <v>0</v>
      </c>
      <c r="R35" s="29"/>
      <c r="S35" s="163">
        <f>+IF(AVERAGEIF(ING_NO_CONST_RENTA[Concepto],'Datos para cálculo'!R$4,ING_NO_CONST_RENTA[Monto Limite])=1,CALCULO[[#This Row],[18]],MIN(CALCULO[ [#This Row],[18] ],AVERAGEIF(ING_NO_CONST_RENTA[Concepto],'Datos para cálculo'!R$4,ING_NO_CONST_RENTA[Monto Limite]),+CALCULO[ [#This Row],[18] ]+1-1,CALCULO[ [#This Row],[18] ]))</f>
        <v>0</v>
      </c>
      <c r="T35" s="29"/>
      <c r="U35" s="163">
        <f>+IF(AVERAGEIF(ING_NO_CONST_RENTA[Concepto],'Datos para cálculo'!T$4,ING_NO_CONST_RENTA[Monto Limite])=1,CALCULO[[#This Row],[20]],MIN(CALCULO[ [#This Row],[20] ],AVERAGEIF(ING_NO_CONST_RENTA[Concepto],'Datos para cálculo'!T$4,ING_NO_CONST_RENTA[Monto Limite]),+CALCULO[ [#This Row],[20] ]+1-1,CALCULO[ [#This Row],[20] ]))</f>
        <v>0</v>
      </c>
      <c r="V35" s="29"/>
      <c r="W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 s="164"/>
      <c r="Y35" s="163">
        <f>+IF(O35&lt;310*'Versión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 s="165"/>
      <c r="AA35" s="163">
        <f>+IF(AVERAGEIF(ING_NO_CONST_RENTA[Concepto],'Datos para cálculo'!Z$4,ING_NO_CONST_RENTA[Monto Limite])=1,CALCULO[[#This Row],[ 26 ]],MIN(CALCULO[[#This Row],[ 26 ]],AVERAGEIF(ING_NO_CONST_RENTA[Concepto],'Datos para cálculo'!Z$4,ING_NO_CONST_RENTA[Monto Limite]),+CALCULO[[#This Row],[ 26 ]]+1-1,CALCULO[[#This Row],[ 26 ]]))</f>
        <v>0</v>
      </c>
      <c r="AB35" s="165"/>
      <c r="AC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 s="147"/>
      <c r="AE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 s="144">
        <f>+CALCULO[[#This Row],[ 31 ]]+CALCULO[[#This Row],[ 29 ]]+CALCULO[[#This Row],[ 27 ]]+CALCULO[[#This Row],[ 25 ]]+CALCULO[[#This Row],[ 23 ]]+CALCULO[[#This Row],[ 21 ]]+CALCULO[[#This Row],[ 19 ]]+CALCULO[[#This Row],[ 17 ]]</f>
        <v>0</v>
      </c>
      <c r="AG35" s="148">
        <f>+MAX(0,ROUND(CALCULO[[#This Row],[ 15 ]]-CALCULO[[#This Row],[32]],-3))</f>
        <v>0</v>
      </c>
      <c r="AH35" s="29"/>
      <c r="AI35" s="163">
        <f>+IF(AVERAGEIF(DEDUCCIONES[Concepto],'Datos para cálculo'!AH$4,DEDUCCIONES[Monto Limite])=1,CALCULO[[#This Row],[ 34 ]],MIN(CALCULO[[#This Row],[ 34 ]],AVERAGEIF(DEDUCCIONES[Concepto],'Datos para cálculo'!AH$4,DEDUCCIONES[Monto Limite]),+CALCULO[[#This Row],[ 34 ]]+1-1,CALCULO[[#This Row],[ 34 ]]))</f>
        <v>0</v>
      </c>
      <c r="AJ35" s="167"/>
      <c r="AK35" s="144">
        <f>+IF(CALCULO[[#This Row],[ 36 ]]="SI",MIN(CALCULO[[#This Row],[ 15 ]]*10%,VLOOKUP($AJ$4,DEDUCCIONES[],4,0)),0)</f>
        <v>0</v>
      </c>
      <c r="AL35" s="168"/>
      <c r="AM35" s="145">
        <f>+MIN(AL35+1-1,VLOOKUP($AL$4,DEDUCCIONES[],4,0))</f>
        <v>0</v>
      </c>
      <c r="AN35" s="144">
        <f>+CALCULO[[#This Row],[35]]+CALCULO[[#This Row],[37]]+CALCULO[[#This Row],[ 39 ]]</f>
        <v>0</v>
      </c>
      <c r="AO35" s="148">
        <f>+CALCULO[[#This Row],[33]]-CALCULO[[#This Row],[ 40 ]]</f>
        <v>0</v>
      </c>
      <c r="AP35" s="29"/>
      <c r="AQ35" s="163">
        <f>+MIN(CALCULO[[#This Row],[42]]+1-1,VLOOKUP($AP$4,RENTAS_EXCENTAS[],4,0))</f>
        <v>0</v>
      </c>
      <c r="AR35" s="29"/>
      <c r="AS35" s="163">
        <f>+MIN(CALCULO[[#This Row],[43]]+CALCULO[[#This Row],[ 44 ]]+1-1,VLOOKUP($AP$4,RENTAS_EXCENTAS[],4,0))-CALCULO[[#This Row],[43]]</f>
        <v>0</v>
      </c>
      <c r="AT35" s="163"/>
      <c r="AU35" s="163"/>
      <c r="AV35" s="163">
        <f>+CALCULO[[#This Row],[ 47 ]]</f>
        <v>0</v>
      </c>
      <c r="AW35" s="163"/>
      <c r="AX35" s="163">
        <f>+CALCULO[[#This Row],[ 49 ]]</f>
        <v>0</v>
      </c>
      <c r="AY35" s="163"/>
      <c r="AZ35" s="163">
        <f>+CALCULO[[#This Row],[ 51 ]]</f>
        <v>0</v>
      </c>
      <c r="BA35" s="163"/>
      <c r="BB35" s="163">
        <f>+CALCULO[[#This Row],[ 53 ]]</f>
        <v>0</v>
      </c>
      <c r="BC35" s="163"/>
      <c r="BD35" s="163">
        <f>+CALCULO[[#This Row],[ 55 ]]</f>
        <v>0</v>
      </c>
      <c r="BE35" s="163"/>
      <c r="BF35" s="163">
        <f>+CALCULO[[#This Row],[ 57 ]]</f>
        <v>0</v>
      </c>
      <c r="BG35" s="163"/>
      <c r="BH35" s="163">
        <f>+CALCULO[[#This Row],[ 59 ]]</f>
        <v>0</v>
      </c>
      <c r="BI35" s="163"/>
      <c r="BJ35" s="163"/>
      <c r="BK35" s="163"/>
      <c r="BL35" s="145">
        <f>+CALCULO[[#This Row],[ 63 ]]</f>
        <v>0</v>
      </c>
      <c r="BM35" s="144">
        <f>+CALCULO[[#This Row],[ 64 ]]+CALCULO[[#This Row],[ 62 ]]+CALCULO[[#This Row],[ 60 ]]+CALCULO[[#This Row],[ 58 ]]+CALCULO[[#This Row],[ 56 ]]+CALCULO[[#This Row],[ 54 ]]+CALCULO[[#This Row],[ 52 ]]+CALCULO[[#This Row],[ 50 ]]+CALCULO[[#This Row],[ 48 ]]+CALCULO[[#This Row],[ 45 ]]+CALCULO[[#This Row],[43]]</f>
        <v>0</v>
      </c>
      <c r="BN35" s="148">
        <f>+CALCULO[[#This Row],[ 41 ]]-CALCULO[[#This Row],[65]]</f>
        <v>0</v>
      </c>
      <c r="BO35" s="144">
        <f>+ROUND(MIN(CALCULO[[#This Row],[66]]*25%,240*'Versión impresión'!$H$8),-3)</f>
        <v>0</v>
      </c>
      <c r="BP35" s="148">
        <f>+CALCULO[[#This Row],[66]]-CALCULO[[#This Row],[67]]</f>
        <v>0</v>
      </c>
      <c r="BQ35" s="154">
        <f>+ROUND(CALCULO[[#This Row],[33]]*40%,-3)</f>
        <v>0</v>
      </c>
      <c r="BR35" s="149">
        <f t="shared" si="8"/>
        <v>0</v>
      </c>
      <c r="BS35" s="144">
        <f>+CALCULO[[#This Row],[33]]-MIN(CALCULO[[#This Row],[69]],CALCULO[[#This Row],[68]])</f>
        <v>0</v>
      </c>
      <c r="BT35" s="150">
        <f>+CALCULO[[#This Row],[71]]/'Versión impresión'!$H$8+1-1</f>
        <v>0</v>
      </c>
      <c r="BU35" s="151">
        <f>+LOOKUP(CALCULO[[#This Row],[72]],$CG$2:$CH$8,$CJ$2:$CJ$8)</f>
        <v>0</v>
      </c>
      <c r="BV35" s="152">
        <f>+LOOKUP(CALCULO[[#This Row],[72]],$CG$2:$CH$8,$CI$2:$CI$8)</f>
        <v>0</v>
      </c>
      <c r="BW35" s="151">
        <f>+LOOKUP(CALCULO[[#This Row],[72]],$CG$2:$CH$8,$CK$2:$CK$8)</f>
        <v>0</v>
      </c>
      <c r="BX35" s="155">
        <f>+(CALCULO[[#This Row],[72]]+CALCULO[[#This Row],[73]])*CALCULO[[#This Row],[74]]+CALCULO[[#This Row],[75]]</f>
        <v>0</v>
      </c>
      <c r="BY35" s="133">
        <f>+ROUND(CALCULO[[#This Row],[76]]*'Versión impresión'!$H$8,-3)</f>
        <v>0</v>
      </c>
      <c r="BZ35" s="180" t="str">
        <f>+IF(LOOKUP(CALCULO[[#This Row],[72]],$CG$2:$CH$8,$CM$2:$CM$8)=0,"",LOOKUP(CALCULO[[#This Row],[72]],$CG$2:$CH$8,$CM$2:$CM$8))</f>
        <v/>
      </c>
    </row>
    <row r="36" spans="1:78" x14ac:dyDescent="0.25">
      <c r="A36" s="78" t="str">
        <f t="shared" si="7"/>
        <v/>
      </c>
      <c r="B36" s="159"/>
      <c r="C36" s="29"/>
      <c r="D36" s="29"/>
      <c r="E36" s="29"/>
      <c r="F36" s="29"/>
      <c r="G36" s="29"/>
      <c r="H36" s="29"/>
      <c r="I36" s="29"/>
      <c r="J36" s="29"/>
      <c r="K36" s="29"/>
      <c r="L36" s="29"/>
      <c r="M36" s="29"/>
      <c r="N36" s="29"/>
      <c r="O36" s="144">
        <f>SUM(CALCULO[[#This Row],[5]:[ 14 ]])</f>
        <v>0</v>
      </c>
      <c r="P36" s="162"/>
      <c r="Q36" s="163">
        <f>+IF(AVERAGEIF(ING_NO_CONST_RENTA[Concepto],'Datos para cálculo'!P$4,ING_NO_CONST_RENTA[Monto Limite])=1,CALCULO[[#This Row],[16]],MIN(CALCULO[ [#This Row],[16] ],AVERAGEIF(ING_NO_CONST_RENTA[Concepto],'Datos para cálculo'!P$4,ING_NO_CONST_RENTA[Monto Limite]),+CALCULO[ [#This Row],[16] ]+1-1,CALCULO[ [#This Row],[16] ]))</f>
        <v>0</v>
      </c>
      <c r="R36" s="29"/>
      <c r="S36" s="163">
        <f>+IF(AVERAGEIF(ING_NO_CONST_RENTA[Concepto],'Datos para cálculo'!R$4,ING_NO_CONST_RENTA[Monto Limite])=1,CALCULO[[#This Row],[18]],MIN(CALCULO[ [#This Row],[18] ],AVERAGEIF(ING_NO_CONST_RENTA[Concepto],'Datos para cálculo'!R$4,ING_NO_CONST_RENTA[Monto Limite]),+CALCULO[ [#This Row],[18] ]+1-1,CALCULO[ [#This Row],[18] ]))</f>
        <v>0</v>
      </c>
      <c r="T36" s="29"/>
      <c r="U36" s="163">
        <f>+IF(AVERAGEIF(ING_NO_CONST_RENTA[Concepto],'Datos para cálculo'!T$4,ING_NO_CONST_RENTA[Monto Limite])=1,CALCULO[[#This Row],[20]],MIN(CALCULO[ [#This Row],[20] ],AVERAGEIF(ING_NO_CONST_RENTA[Concepto],'Datos para cálculo'!T$4,ING_NO_CONST_RENTA[Monto Limite]),+CALCULO[ [#This Row],[20] ]+1-1,CALCULO[ [#This Row],[20] ]))</f>
        <v>0</v>
      </c>
      <c r="V36" s="29"/>
      <c r="W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 s="164"/>
      <c r="Y36" s="163">
        <f>+IF(O36&lt;310*'Versión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 s="165"/>
      <c r="AA36" s="163">
        <f>+IF(AVERAGEIF(ING_NO_CONST_RENTA[Concepto],'Datos para cálculo'!Z$4,ING_NO_CONST_RENTA[Monto Limite])=1,CALCULO[[#This Row],[ 26 ]],MIN(CALCULO[[#This Row],[ 26 ]],AVERAGEIF(ING_NO_CONST_RENTA[Concepto],'Datos para cálculo'!Z$4,ING_NO_CONST_RENTA[Monto Limite]),+CALCULO[[#This Row],[ 26 ]]+1-1,CALCULO[[#This Row],[ 26 ]]))</f>
        <v>0</v>
      </c>
      <c r="AB36" s="165"/>
      <c r="AC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 s="147"/>
      <c r="AE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 s="144">
        <f>+CALCULO[[#This Row],[ 31 ]]+CALCULO[[#This Row],[ 29 ]]+CALCULO[[#This Row],[ 27 ]]+CALCULO[[#This Row],[ 25 ]]+CALCULO[[#This Row],[ 23 ]]+CALCULO[[#This Row],[ 21 ]]+CALCULO[[#This Row],[ 19 ]]+CALCULO[[#This Row],[ 17 ]]</f>
        <v>0</v>
      </c>
      <c r="AG36" s="148">
        <f>+MAX(0,ROUND(CALCULO[[#This Row],[ 15 ]]-CALCULO[[#This Row],[32]],-3))</f>
        <v>0</v>
      </c>
      <c r="AH36" s="29"/>
      <c r="AI36" s="163">
        <f>+IF(AVERAGEIF(DEDUCCIONES[Concepto],'Datos para cálculo'!AH$4,DEDUCCIONES[Monto Limite])=1,CALCULO[[#This Row],[ 34 ]],MIN(CALCULO[[#This Row],[ 34 ]],AVERAGEIF(DEDUCCIONES[Concepto],'Datos para cálculo'!AH$4,DEDUCCIONES[Monto Limite]),+CALCULO[[#This Row],[ 34 ]]+1-1,CALCULO[[#This Row],[ 34 ]]))</f>
        <v>0</v>
      </c>
      <c r="AJ36" s="167"/>
      <c r="AK36" s="144">
        <f>+IF(CALCULO[[#This Row],[ 36 ]]="SI",MIN(CALCULO[[#This Row],[ 15 ]]*10%,VLOOKUP($AJ$4,DEDUCCIONES[],4,0)),0)</f>
        <v>0</v>
      </c>
      <c r="AL36" s="168"/>
      <c r="AM36" s="145">
        <f>+MIN(AL36+1-1,VLOOKUP($AL$4,DEDUCCIONES[],4,0))</f>
        <v>0</v>
      </c>
      <c r="AN36" s="144">
        <f>+CALCULO[[#This Row],[35]]+CALCULO[[#This Row],[37]]+CALCULO[[#This Row],[ 39 ]]</f>
        <v>0</v>
      </c>
      <c r="AO36" s="148">
        <f>+CALCULO[[#This Row],[33]]-CALCULO[[#This Row],[ 40 ]]</f>
        <v>0</v>
      </c>
      <c r="AP36" s="29"/>
      <c r="AQ36" s="163">
        <f>+MIN(CALCULO[[#This Row],[42]]+1-1,VLOOKUP($AP$4,RENTAS_EXCENTAS[],4,0))</f>
        <v>0</v>
      </c>
      <c r="AR36" s="29"/>
      <c r="AS36" s="163">
        <f>+MIN(CALCULO[[#This Row],[43]]+CALCULO[[#This Row],[ 44 ]]+1-1,VLOOKUP($AP$4,RENTAS_EXCENTAS[],4,0))-CALCULO[[#This Row],[43]]</f>
        <v>0</v>
      </c>
      <c r="AT36" s="163"/>
      <c r="AU36" s="163"/>
      <c r="AV36" s="163">
        <f>+CALCULO[[#This Row],[ 47 ]]</f>
        <v>0</v>
      </c>
      <c r="AW36" s="163"/>
      <c r="AX36" s="163">
        <f>+CALCULO[[#This Row],[ 49 ]]</f>
        <v>0</v>
      </c>
      <c r="AY36" s="163"/>
      <c r="AZ36" s="163">
        <f>+CALCULO[[#This Row],[ 51 ]]</f>
        <v>0</v>
      </c>
      <c r="BA36" s="163"/>
      <c r="BB36" s="163">
        <f>+CALCULO[[#This Row],[ 53 ]]</f>
        <v>0</v>
      </c>
      <c r="BC36" s="163"/>
      <c r="BD36" s="163">
        <f>+CALCULO[[#This Row],[ 55 ]]</f>
        <v>0</v>
      </c>
      <c r="BE36" s="163"/>
      <c r="BF36" s="163">
        <f>+CALCULO[[#This Row],[ 57 ]]</f>
        <v>0</v>
      </c>
      <c r="BG36" s="163"/>
      <c r="BH36" s="163">
        <f>+CALCULO[[#This Row],[ 59 ]]</f>
        <v>0</v>
      </c>
      <c r="BI36" s="163"/>
      <c r="BJ36" s="163"/>
      <c r="BK36" s="163"/>
      <c r="BL36" s="145">
        <f>+CALCULO[[#This Row],[ 63 ]]</f>
        <v>0</v>
      </c>
      <c r="BM36" s="144">
        <f>+CALCULO[[#This Row],[ 64 ]]+CALCULO[[#This Row],[ 62 ]]+CALCULO[[#This Row],[ 60 ]]+CALCULO[[#This Row],[ 58 ]]+CALCULO[[#This Row],[ 56 ]]+CALCULO[[#This Row],[ 54 ]]+CALCULO[[#This Row],[ 52 ]]+CALCULO[[#This Row],[ 50 ]]+CALCULO[[#This Row],[ 48 ]]+CALCULO[[#This Row],[ 45 ]]+CALCULO[[#This Row],[43]]</f>
        <v>0</v>
      </c>
      <c r="BN36" s="148">
        <f>+CALCULO[[#This Row],[ 41 ]]-CALCULO[[#This Row],[65]]</f>
        <v>0</v>
      </c>
      <c r="BO36" s="144">
        <f>+ROUND(MIN(CALCULO[[#This Row],[66]]*25%,240*'Versión impresión'!$H$8),-3)</f>
        <v>0</v>
      </c>
      <c r="BP36" s="148">
        <f>+CALCULO[[#This Row],[66]]-CALCULO[[#This Row],[67]]</f>
        <v>0</v>
      </c>
      <c r="BQ36" s="154">
        <f>+ROUND(CALCULO[[#This Row],[33]]*40%,-3)</f>
        <v>0</v>
      </c>
      <c r="BR36" s="149">
        <f t="shared" si="8"/>
        <v>0</v>
      </c>
      <c r="BS36" s="144">
        <f>+CALCULO[[#This Row],[33]]-MIN(CALCULO[[#This Row],[69]],CALCULO[[#This Row],[68]])</f>
        <v>0</v>
      </c>
      <c r="BT36" s="150">
        <f>+CALCULO[[#This Row],[71]]/'Versión impresión'!$H$8+1-1</f>
        <v>0</v>
      </c>
      <c r="BU36" s="151">
        <f>+LOOKUP(CALCULO[[#This Row],[72]],$CG$2:$CH$8,$CJ$2:$CJ$8)</f>
        <v>0</v>
      </c>
      <c r="BV36" s="152">
        <f>+LOOKUP(CALCULO[[#This Row],[72]],$CG$2:$CH$8,$CI$2:$CI$8)</f>
        <v>0</v>
      </c>
      <c r="BW36" s="151">
        <f>+LOOKUP(CALCULO[[#This Row],[72]],$CG$2:$CH$8,$CK$2:$CK$8)</f>
        <v>0</v>
      </c>
      <c r="BX36" s="155">
        <f>+(CALCULO[[#This Row],[72]]+CALCULO[[#This Row],[73]])*CALCULO[[#This Row],[74]]+CALCULO[[#This Row],[75]]</f>
        <v>0</v>
      </c>
      <c r="BY36" s="133">
        <f>+ROUND(CALCULO[[#This Row],[76]]*'Versión impresión'!$H$8,-3)</f>
        <v>0</v>
      </c>
      <c r="BZ36" s="180" t="str">
        <f>+IF(LOOKUP(CALCULO[[#This Row],[72]],$CG$2:$CH$8,$CM$2:$CM$8)=0,"",LOOKUP(CALCULO[[#This Row],[72]],$CG$2:$CH$8,$CM$2:$CM$8))</f>
        <v/>
      </c>
    </row>
    <row r="37" spans="1:78" x14ac:dyDescent="0.25">
      <c r="A37" s="78" t="str">
        <f t="shared" si="7"/>
        <v/>
      </c>
      <c r="B37" s="159"/>
      <c r="C37" s="29"/>
      <c r="D37" s="29"/>
      <c r="E37" s="29"/>
      <c r="F37" s="29"/>
      <c r="G37" s="29"/>
      <c r="H37" s="29"/>
      <c r="I37" s="29"/>
      <c r="J37" s="29"/>
      <c r="K37" s="29"/>
      <c r="L37" s="29"/>
      <c r="M37" s="29"/>
      <c r="N37" s="29"/>
      <c r="O37" s="144">
        <f>SUM(CALCULO[[#This Row],[5]:[ 14 ]])</f>
        <v>0</v>
      </c>
      <c r="P37" s="162"/>
      <c r="Q37" s="163">
        <f>+IF(AVERAGEIF(ING_NO_CONST_RENTA[Concepto],'Datos para cálculo'!P$4,ING_NO_CONST_RENTA[Monto Limite])=1,CALCULO[[#This Row],[16]],MIN(CALCULO[ [#This Row],[16] ],AVERAGEIF(ING_NO_CONST_RENTA[Concepto],'Datos para cálculo'!P$4,ING_NO_CONST_RENTA[Monto Limite]),+CALCULO[ [#This Row],[16] ]+1-1,CALCULO[ [#This Row],[16] ]))</f>
        <v>0</v>
      </c>
      <c r="R37" s="29"/>
      <c r="S37" s="163">
        <f>+IF(AVERAGEIF(ING_NO_CONST_RENTA[Concepto],'Datos para cálculo'!R$4,ING_NO_CONST_RENTA[Monto Limite])=1,CALCULO[[#This Row],[18]],MIN(CALCULO[ [#This Row],[18] ],AVERAGEIF(ING_NO_CONST_RENTA[Concepto],'Datos para cálculo'!R$4,ING_NO_CONST_RENTA[Monto Limite]),+CALCULO[ [#This Row],[18] ]+1-1,CALCULO[ [#This Row],[18] ]))</f>
        <v>0</v>
      </c>
      <c r="T37" s="29"/>
      <c r="U37" s="163">
        <f>+IF(AVERAGEIF(ING_NO_CONST_RENTA[Concepto],'Datos para cálculo'!T$4,ING_NO_CONST_RENTA[Monto Limite])=1,CALCULO[[#This Row],[20]],MIN(CALCULO[ [#This Row],[20] ],AVERAGEIF(ING_NO_CONST_RENTA[Concepto],'Datos para cálculo'!T$4,ING_NO_CONST_RENTA[Monto Limite]),+CALCULO[ [#This Row],[20] ]+1-1,CALCULO[ [#This Row],[20] ]))</f>
        <v>0</v>
      </c>
      <c r="V37" s="29"/>
      <c r="W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 s="164"/>
      <c r="Y37" s="163">
        <f>+IF(O37&lt;310*'Versión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 s="165"/>
      <c r="AA37" s="163">
        <f>+IF(AVERAGEIF(ING_NO_CONST_RENTA[Concepto],'Datos para cálculo'!Z$4,ING_NO_CONST_RENTA[Monto Limite])=1,CALCULO[[#This Row],[ 26 ]],MIN(CALCULO[[#This Row],[ 26 ]],AVERAGEIF(ING_NO_CONST_RENTA[Concepto],'Datos para cálculo'!Z$4,ING_NO_CONST_RENTA[Monto Limite]),+CALCULO[[#This Row],[ 26 ]]+1-1,CALCULO[[#This Row],[ 26 ]]))</f>
        <v>0</v>
      </c>
      <c r="AB37" s="165"/>
      <c r="AC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 s="147"/>
      <c r="AE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 s="144">
        <f>+CALCULO[[#This Row],[ 31 ]]+CALCULO[[#This Row],[ 29 ]]+CALCULO[[#This Row],[ 27 ]]+CALCULO[[#This Row],[ 25 ]]+CALCULO[[#This Row],[ 23 ]]+CALCULO[[#This Row],[ 21 ]]+CALCULO[[#This Row],[ 19 ]]+CALCULO[[#This Row],[ 17 ]]</f>
        <v>0</v>
      </c>
      <c r="AG37" s="148">
        <f>+MAX(0,ROUND(CALCULO[[#This Row],[ 15 ]]-CALCULO[[#This Row],[32]],-3))</f>
        <v>0</v>
      </c>
      <c r="AH37" s="29"/>
      <c r="AI37" s="163">
        <f>+IF(AVERAGEIF(DEDUCCIONES[Concepto],'Datos para cálculo'!AH$4,DEDUCCIONES[Monto Limite])=1,CALCULO[[#This Row],[ 34 ]],MIN(CALCULO[[#This Row],[ 34 ]],AVERAGEIF(DEDUCCIONES[Concepto],'Datos para cálculo'!AH$4,DEDUCCIONES[Monto Limite]),+CALCULO[[#This Row],[ 34 ]]+1-1,CALCULO[[#This Row],[ 34 ]]))</f>
        <v>0</v>
      </c>
      <c r="AJ37" s="167"/>
      <c r="AK37" s="144">
        <f>+IF(CALCULO[[#This Row],[ 36 ]]="SI",MIN(CALCULO[[#This Row],[ 15 ]]*10%,VLOOKUP($AJ$4,DEDUCCIONES[],4,0)),0)</f>
        <v>0</v>
      </c>
      <c r="AL37" s="168"/>
      <c r="AM37" s="145">
        <f>+MIN(AL37+1-1,VLOOKUP($AL$4,DEDUCCIONES[],4,0))</f>
        <v>0</v>
      </c>
      <c r="AN37" s="144">
        <f>+CALCULO[[#This Row],[35]]+CALCULO[[#This Row],[37]]+CALCULO[[#This Row],[ 39 ]]</f>
        <v>0</v>
      </c>
      <c r="AO37" s="148">
        <f>+CALCULO[[#This Row],[33]]-CALCULO[[#This Row],[ 40 ]]</f>
        <v>0</v>
      </c>
      <c r="AP37" s="29"/>
      <c r="AQ37" s="163">
        <f>+MIN(CALCULO[[#This Row],[42]]+1-1,VLOOKUP($AP$4,RENTAS_EXCENTAS[],4,0))</f>
        <v>0</v>
      </c>
      <c r="AR37" s="29"/>
      <c r="AS37" s="163">
        <f>+MIN(CALCULO[[#This Row],[43]]+CALCULO[[#This Row],[ 44 ]]+1-1,VLOOKUP($AP$4,RENTAS_EXCENTAS[],4,0))-CALCULO[[#This Row],[43]]</f>
        <v>0</v>
      </c>
      <c r="AT37" s="163"/>
      <c r="AU37" s="163"/>
      <c r="AV37" s="163">
        <f>+CALCULO[[#This Row],[ 47 ]]</f>
        <v>0</v>
      </c>
      <c r="AW37" s="163"/>
      <c r="AX37" s="163">
        <f>+CALCULO[[#This Row],[ 49 ]]</f>
        <v>0</v>
      </c>
      <c r="AY37" s="163"/>
      <c r="AZ37" s="163">
        <f>+CALCULO[[#This Row],[ 51 ]]</f>
        <v>0</v>
      </c>
      <c r="BA37" s="163"/>
      <c r="BB37" s="163">
        <f>+CALCULO[[#This Row],[ 53 ]]</f>
        <v>0</v>
      </c>
      <c r="BC37" s="163"/>
      <c r="BD37" s="163">
        <f>+CALCULO[[#This Row],[ 55 ]]</f>
        <v>0</v>
      </c>
      <c r="BE37" s="163"/>
      <c r="BF37" s="163">
        <f>+CALCULO[[#This Row],[ 57 ]]</f>
        <v>0</v>
      </c>
      <c r="BG37" s="163"/>
      <c r="BH37" s="163">
        <f>+CALCULO[[#This Row],[ 59 ]]</f>
        <v>0</v>
      </c>
      <c r="BI37" s="163"/>
      <c r="BJ37" s="163"/>
      <c r="BK37" s="163"/>
      <c r="BL37" s="145">
        <f>+CALCULO[[#This Row],[ 63 ]]</f>
        <v>0</v>
      </c>
      <c r="BM37" s="144">
        <f>+CALCULO[[#This Row],[ 64 ]]+CALCULO[[#This Row],[ 62 ]]+CALCULO[[#This Row],[ 60 ]]+CALCULO[[#This Row],[ 58 ]]+CALCULO[[#This Row],[ 56 ]]+CALCULO[[#This Row],[ 54 ]]+CALCULO[[#This Row],[ 52 ]]+CALCULO[[#This Row],[ 50 ]]+CALCULO[[#This Row],[ 48 ]]+CALCULO[[#This Row],[ 45 ]]+CALCULO[[#This Row],[43]]</f>
        <v>0</v>
      </c>
      <c r="BN37" s="148">
        <f>+CALCULO[[#This Row],[ 41 ]]-CALCULO[[#This Row],[65]]</f>
        <v>0</v>
      </c>
      <c r="BO37" s="144">
        <f>+ROUND(MIN(CALCULO[[#This Row],[66]]*25%,240*'Versión impresión'!$H$8),-3)</f>
        <v>0</v>
      </c>
      <c r="BP37" s="148">
        <f>+CALCULO[[#This Row],[66]]-CALCULO[[#This Row],[67]]</f>
        <v>0</v>
      </c>
      <c r="BQ37" s="154">
        <f>+ROUND(CALCULO[[#This Row],[33]]*40%,-3)</f>
        <v>0</v>
      </c>
      <c r="BR37" s="149">
        <f t="shared" si="8"/>
        <v>0</v>
      </c>
      <c r="BS37" s="144">
        <f>+CALCULO[[#This Row],[33]]-MIN(CALCULO[[#This Row],[69]],CALCULO[[#This Row],[68]])</f>
        <v>0</v>
      </c>
      <c r="BT37" s="150">
        <f>+CALCULO[[#This Row],[71]]/'Versión impresión'!$H$8+1-1</f>
        <v>0</v>
      </c>
      <c r="BU37" s="151">
        <f>+LOOKUP(CALCULO[[#This Row],[72]],$CG$2:$CH$8,$CJ$2:$CJ$8)</f>
        <v>0</v>
      </c>
      <c r="BV37" s="152">
        <f>+LOOKUP(CALCULO[[#This Row],[72]],$CG$2:$CH$8,$CI$2:$CI$8)</f>
        <v>0</v>
      </c>
      <c r="BW37" s="151">
        <f>+LOOKUP(CALCULO[[#This Row],[72]],$CG$2:$CH$8,$CK$2:$CK$8)</f>
        <v>0</v>
      </c>
      <c r="BX37" s="155">
        <f>+(CALCULO[[#This Row],[72]]+CALCULO[[#This Row],[73]])*CALCULO[[#This Row],[74]]+CALCULO[[#This Row],[75]]</f>
        <v>0</v>
      </c>
      <c r="BY37" s="133">
        <f>+ROUND(CALCULO[[#This Row],[76]]*'Versión impresión'!$H$8,-3)</f>
        <v>0</v>
      </c>
      <c r="BZ37" s="180" t="str">
        <f>+IF(LOOKUP(CALCULO[[#This Row],[72]],$CG$2:$CH$8,$CM$2:$CM$8)=0,"",LOOKUP(CALCULO[[#This Row],[72]],$CG$2:$CH$8,$CM$2:$CM$8))</f>
        <v/>
      </c>
    </row>
    <row r="38" spans="1:78" x14ac:dyDescent="0.25">
      <c r="A38" s="78" t="str">
        <f t="shared" si="7"/>
        <v/>
      </c>
      <c r="B38" s="159"/>
      <c r="C38" s="29"/>
      <c r="D38" s="29"/>
      <c r="E38" s="29"/>
      <c r="F38" s="29"/>
      <c r="G38" s="29"/>
      <c r="H38" s="29"/>
      <c r="I38" s="29"/>
      <c r="J38" s="29"/>
      <c r="K38" s="29"/>
      <c r="L38" s="29"/>
      <c r="M38" s="29"/>
      <c r="N38" s="29"/>
      <c r="O38" s="144">
        <f>SUM(CALCULO[[#This Row],[5]:[ 14 ]])</f>
        <v>0</v>
      </c>
      <c r="P38" s="162"/>
      <c r="Q38" s="163">
        <f>+IF(AVERAGEIF(ING_NO_CONST_RENTA[Concepto],'Datos para cálculo'!P$4,ING_NO_CONST_RENTA[Monto Limite])=1,CALCULO[[#This Row],[16]],MIN(CALCULO[ [#This Row],[16] ],AVERAGEIF(ING_NO_CONST_RENTA[Concepto],'Datos para cálculo'!P$4,ING_NO_CONST_RENTA[Monto Limite]),+CALCULO[ [#This Row],[16] ]+1-1,CALCULO[ [#This Row],[16] ]))</f>
        <v>0</v>
      </c>
      <c r="R38" s="29"/>
      <c r="S38" s="163">
        <f>+IF(AVERAGEIF(ING_NO_CONST_RENTA[Concepto],'Datos para cálculo'!R$4,ING_NO_CONST_RENTA[Monto Limite])=1,CALCULO[[#This Row],[18]],MIN(CALCULO[ [#This Row],[18] ],AVERAGEIF(ING_NO_CONST_RENTA[Concepto],'Datos para cálculo'!R$4,ING_NO_CONST_RENTA[Monto Limite]),+CALCULO[ [#This Row],[18] ]+1-1,CALCULO[ [#This Row],[18] ]))</f>
        <v>0</v>
      </c>
      <c r="T38" s="29"/>
      <c r="U38" s="163">
        <f>+IF(AVERAGEIF(ING_NO_CONST_RENTA[Concepto],'Datos para cálculo'!T$4,ING_NO_CONST_RENTA[Monto Limite])=1,CALCULO[[#This Row],[20]],MIN(CALCULO[ [#This Row],[20] ],AVERAGEIF(ING_NO_CONST_RENTA[Concepto],'Datos para cálculo'!T$4,ING_NO_CONST_RENTA[Monto Limite]),+CALCULO[ [#This Row],[20] ]+1-1,CALCULO[ [#This Row],[20] ]))</f>
        <v>0</v>
      </c>
      <c r="V38" s="29"/>
      <c r="W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 s="164"/>
      <c r="Y38" s="163">
        <f>+IF(O38&lt;310*'Versión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 s="165"/>
      <c r="AA38" s="163">
        <f>+IF(AVERAGEIF(ING_NO_CONST_RENTA[Concepto],'Datos para cálculo'!Z$4,ING_NO_CONST_RENTA[Monto Limite])=1,CALCULO[[#This Row],[ 26 ]],MIN(CALCULO[[#This Row],[ 26 ]],AVERAGEIF(ING_NO_CONST_RENTA[Concepto],'Datos para cálculo'!Z$4,ING_NO_CONST_RENTA[Monto Limite]),+CALCULO[[#This Row],[ 26 ]]+1-1,CALCULO[[#This Row],[ 26 ]]))</f>
        <v>0</v>
      </c>
      <c r="AB38" s="165"/>
      <c r="AC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 s="147"/>
      <c r="AE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 s="144">
        <f>+CALCULO[[#This Row],[ 31 ]]+CALCULO[[#This Row],[ 29 ]]+CALCULO[[#This Row],[ 27 ]]+CALCULO[[#This Row],[ 25 ]]+CALCULO[[#This Row],[ 23 ]]+CALCULO[[#This Row],[ 21 ]]+CALCULO[[#This Row],[ 19 ]]+CALCULO[[#This Row],[ 17 ]]</f>
        <v>0</v>
      </c>
      <c r="AG38" s="148">
        <f>+MAX(0,ROUND(CALCULO[[#This Row],[ 15 ]]-CALCULO[[#This Row],[32]],-3))</f>
        <v>0</v>
      </c>
      <c r="AH38" s="29"/>
      <c r="AI38" s="163">
        <f>+IF(AVERAGEIF(DEDUCCIONES[Concepto],'Datos para cálculo'!AH$4,DEDUCCIONES[Monto Limite])=1,CALCULO[[#This Row],[ 34 ]],MIN(CALCULO[[#This Row],[ 34 ]],AVERAGEIF(DEDUCCIONES[Concepto],'Datos para cálculo'!AH$4,DEDUCCIONES[Monto Limite]),+CALCULO[[#This Row],[ 34 ]]+1-1,CALCULO[[#This Row],[ 34 ]]))</f>
        <v>0</v>
      </c>
      <c r="AJ38" s="167"/>
      <c r="AK38" s="144">
        <f>+IF(CALCULO[[#This Row],[ 36 ]]="SI",MIN(CALCULO[[#This Row],[ 15 ]]*10%,VLOOKUP($AJ$4,DEDUCCIONES[],4,0)),0)</f>
        <v>0</v>
      </c>
      <c r="AL38" s="168"/>
      <c r="AM38" s="145">
        <f>+MIN(AL38+1-1,VLOOKUP($AL$4,DEDUCCIONES[],4,0))</f>
        <v>0</v>
      </c>
      <c r="AN38" s="144">
        <f>+CALCULO[[#This Row],[35]]+CALCULO[[#This Row],[37]]+CALCULO[[#This Row],[ 39 ]]</f>
        <v>0</v>
      </c>
      <c r="AO38" s="148">
        <f>+CALCULO[[#This Row],[33]]-CALCULO[[#This Row],[ 40 ]]</f>
        <v>0</v>
      </c>
      <c r="AP38" s="29"/>
      <c r="AQ38" s="163">
        <f>+MIN(CALCULO[[#This Row],[42]]+1-1,VLOOKUP($AP$4,RENTAS_EXCENTAS[],4,0))</f>
        <v>0</v>
      </c>
      <c r="AR38" s="29"/>
      <c r="AS38" s="163">
        <f>+MIN(CALCULO[[#This Row],[43]]+CALCULO[[#This Row],[ 44 ]]+1-1,VLOOKUP($AP$4,RENTAS_EXCENTAS[],4,0))-CALCULO[[#This Row],[43]]</f>
        <v>0</v>
      </c>
      <c r="AT38" s="163"/>
      <c r="AU38" s="163"/>
      <c r="AV38" s="163">
        <f>+CALCULO[[#This Row],[ 47 ]]</f>
        <v>0</v>
      </c>
      <c r="AW38" s="163"/>
      <c r="AX38" s="163">
        <f>+CALCULO[[#This Row],[ 49 ]]</f>
        <v>0</v>
      </c>
      <c r="AY38" s="163"/>
      <c r="AZ38" s="163">
        <f>+CALCULO[[#This Row],[ 51 ]]</f>
        <v>0</v>
      </c>
      <c r="BA38" s="163"/>
      <c r="BB38" s="163">
        <f>+CALCULO[[#This Row],[ 53 ]]</f>
        <v>0</v>
      </c>
      <c r="BC38" s="163"/>
      <c r="BD38" s="163">
        <f>+CALCULO[[#This Row],[ 55 ]]</f>
        <v>0</v>
      </c>
      <c r="BE38" s="163"/>
      <c r="BF38" s="163">
        <f>+CALCULO[[#This Row],[ 57 ]]</f>
        <v>0</v>
      </c>
      <c r="BG38" s="163"/>
      <c r="BH38" s="163">
        <f>+CALCULO[[#This Row],[ 59 ]]</f>
        <v>0</v>
      </c>
      <c r="BI38" s="163"/>
      <c r="BJ38" s="163"/>
      <c r="BK38" s="163"/>
      <c r="BL38" s="145">
        <f>+CALCULO[[#This Row],[ 63 ]]</f>
        <v>0</v>
      </c>
      <c r="BM38" s="144">
        <f>+CALCULO[[#This Row],[ 64 ]]+CALCULO[[#This Row],[ 62 ]]+CALCULO[[#This Row],[ 60 ]]+CALCULO[[#This Row],[ 58 ]]+CALCULO[[#This Row],[ 56 ]]+CALCULO[[#This Row],[ 54 ]]+CALCULO[[#This Row],[ 52 ]]+CALCULO[[#This Row],[ 50 ]]+CALCULO[[#This Row],[ 48 ]]+CALCULO[[#This Row],[ 45 ]]+CALCULO[[#This Row],[43]]</f>
        <v>0</v>
      </c>
      <c r="BN38" s="148">
        <f>+CALCULO[[#This Row],[ 41 ]]-CALCULO[[#This Row],[65]]</f>
        <v>0</v>
      </c>
      <c r="BO38" s="144">
        <f>+ROUND(MIN(CALCULO[[#This Row],[66]]*25%,240*'Versión impresión'!$H$8),-3)</f>
        <v>0</v>
      </c>
      <c r="BP38" s="148">
        <f>+CALCULO[[#This Row],[66]]-CALCULO[[#This Row],[67]]</f>
        <v>0</v>
      </c>
      <c r="BQ38" s="154">
        <f>+ROUND(CALCULO[[#This Row],[33]]*40%,-3)</f>
        <v>0</v>
      </c>
      <c r="BR38" s="149">
        <f t="shared" si="8"/>
        <v>0</v>
      </c>
      <c r="BS38" s="144">
        <f>+CALCULO[[#This Row],[33]]-MIN(CALCULO[[#This Row],[69]],CALCULO[[#This Row],[68]])</f>
        <v>0</v>
      </c>
      <c r="BT38" s="150">
        <f>+CALCULO[[#This Row],[71]]/'Versión impresión'!$H$8+1-1</f>
        <v>0</v>
      </c>
      <c r="BU38" s="151">
        <f>+LOOKUP(CALCULO[[#This Row],[72]],$CG$2:$CH$8,$CJ$2:$CJ$8)</f>
        <v>0</v>
      </c>
      <c r="BV38" s="152">
        <f>+LOOKUP(CALCULO[[#This Row],[72]],$CG$2:$CH$8,$CI$2:$CI$8)</f>
        <v>0</v>
      </c>
      <c r="BW38" s="151">
        <f>+LOOKUP(CALCULO[[#This Row],[72]],$CG$2:$CH$8,$CK$2:$CK$8)</f>
        <v>0</v>
      </c>
      <c r="BX38" s="155">
        <f>+(CALCULO[[#This Row],[72]]+CALCULO[[#This Row],[73]])*CALCULO[[#This Row],[74]]+CALCULO[[#This Row],[75]]</f>
        <v>0</v>
      </c>
      <c r="BY38" s="133">
        <f>+ROUND(CALCULO[[#This Row],[76]]*'Versión impresión'!$H$8,-3)</f>
        <v>0</v>
      </c>
      <c r="BZ38" s="180" t="str">
        <f>+IF(LOOKUP(CALCULO[[#This Row],[72]],$CG$2:$CH$8,$CM$2:$CM$8)=0,"",LOOKUP(CALCULO[[#This Row],[72]],$CG$2:$CH$8,$CM$2:$CM$8))</f>
        <v/>
      </c>
    </row>
    <row r="39" spans="1:78" x14ac:dyDescent="0.25">
      <c r="A39" s="78" t="str">
        <f t="shared" si="7"/>
        <v/>
      </c>
      <c r="B39" s="159"/>
      <c r="C39" s="29"/>
      <c r="D39" s="29"/>
      <c r="E39" s="29"/>
      <c r="F39" s="29"/>
      <c r="G39" s="29"/>
      <c r="H39" s="29"/>
      <c r="I39" s="29"/>
      <c r="J39" s="29"/>
      <c r="K39" s="29"/>
      <c r="L39" s="29"/>
      <c r="M39" s="29"/>
      <c r="N39" s="29"/>
      <c r="O39" s="144">
        <f>SUM(CALCULO[[#This Row],[5]:[ 14 ]])</f>
        <v>0</v>
      </c>
      <c r="P39" s="162"/>
      <c r="Q39" s="163">
        <f>+IF(AVERAGEIF(ING_NO_CONST_RENTA[Concepto],'Datos para cálculo'!P$4,ING_NO_CONST_RENTA[Monto Limite])=1,CALCULO[[#This Row],[16]],MIN(CALCULO[ [#This Row],[16] ],AVERAGEIF(ING_NO_CONST_RENTA[Concepto],'Datos para cálculo'!P$4,ING_NO_CONST_RENTA[Monto Limite]),+CALCULO[ [#This Row],[16] ]+1-1,CALCULO[ [#This Row],[16] ]))</f>
        <v>0</v>
      </c>
      <c r="R39" s="29"/>
      <c r="S39" s="163">
        <f>+IF(AVERAGEIF(ING_NO_CONST_RENTA[Concepto],'Datos para cálculo'!R$4,ING_NO_CONST_RENTA[Monto Limite])=1,CALCULO[[#This Row],[18]],MIN(CALCULO[ [#This Row],[18] ],AVERAGEIF(ING_NO_CONST_RENTA[Concepto],'Datos para cálculo'!R$4,ING_NO_CONST_RENTA[Monto Limite]),+CALCULO[ [#This Row],[18] ]+1-1,CALCULO[ [#This Row],[18] ]))</f>
        <v>0</v>
      </c>
      <c r="T39" s="29"/>
      <c r="U39" s="163">
        <f>+IF(AVERAGEIF(ING_NO_CONST_RENTA[Concepto],'Datos para cálculo'!T$4,ING_NO_CONST_RENTA[Monto Limite])=1,CALCULO[[#This Row],[20]],MIN(CALCULO[ [#This Row],[20] ],AVERAGEIF(ING_NO_CONST_RENTA[Concepto],'Datos para cálculo'!T$4,ING_NO_CONST_RENTA[Monto Limite]),+CALCULO[ [#This Row],[20] ]+1-1,CALCULO[ [#This Row],[20] ]))</f>
        <v>0</v>
      </c>
      <c r="V39" s="29"/>
      <c r="W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 s="164"/>
      <c r="Y39" s="163">
        <f>+IF(O39&lt;310*'Versión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 s="165"/>
      <c r="AA39" s="163">
        <f>+IF(AVERAGEIF(ING_NO_CONST_RENTA[Concepto],'Datos para cálculo'!Z$4,ING_NO_CONST_RENTA[Monto Limite])=1,CALCULO[[#This Row],[ 26 ]],MIN(CALCULO[[#This Row],[ 26 ]],AVERAGEIF(ING_NO_CONST_RENTA[Concepto],'Datos para cálculo'!Z$4,ING_NO_CONST_RENTA[Monto Limite]),+CALCULO[[#This Row],[ 26 ]]+1-1,CALCULO[[#This Row],[ 26 ]]))</f>
        <v>0</v>
      </c>
      <c r="AB39" s="165"/>
      <c r="AC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 s="147"/>
      <c r="AE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 s="144">
        <f>+CALCULO[[#This Row],[ 31 ]]+CALCULO[[#This Row],[ 29 ]]+CALCULO[[#This Row],[ 27 ]]+CALCULO[[#This Row],[ 25 ]]+CALCULO[[#This Row],[ 23 ]]+CALCULO[[#This Row],[ 21 ]]+CALCULO[[#This Row],[ 19 ]]+CALCULO[[#This Row],[ 17 ]]</f>
        <v>0</v>
      </c>
      <c r="AG39" s="148">
        <f>+MAX(0,ROUND(CALCULO[[#This Row],[ 15 ]]-CALCULO[[#This Row],[32]],-3))</f>
        <v>0</v>
      </c>
      <c r="AH39" s="29"/>
      <c r="AI39" s="163">
        <f>+IF(AVERAGEIF(DEDUCCIONES[Concepto],'Datos para cálculo'!AH$4,DEDUCCIONES[Monto Limite])=1,CALCULO[[#This Row],[ 34 ]],MIN(CALCULO[[#This Row],[ 34 ]],AVERAGEIF(DEDUCCIONES[Concepto],'Datos para cálculo'!AH$4,DEDUCCIONES[Monto Limite]),+CALCULO[[#This Row],[ 34 ]]+1-1,CALCULO[[#This Row],[ 34 ]]))</f>
        <v>0</v>
      </c>
      <c r="AJ39" s="167"/>
      <c r="AK39" s="144">
        <f>+IF(CALCULO[[#This Row],[ 36 ]]="SI",MIN(CALCULO[[#This Row],[ 15 ]]*10%,VLOOKUP($AJ$4,DEDUCCIONES[],4,0)),0)</f>
        <v>0</v>
      </c>
      <c r="AL39" s="168"/>
      <c r="AM39" s="145">
        <f>+MIN(AL39+1-1,VLOOKUP($AL$4,DEDUCCIONES[],4,0))</f>
        <v>0</v>
      </c>
      <c r="AN39" s="144">
        <f>+CALCULO[[#This Row],[35]]+CALCULO[[#This Row],[37]]+CALCULO[[#This Row],[ 39 ]]</f>
        <v>0</v>
      </c>
      <c r="AO39" s="148">
        <f>+CALCULO[[#This Row],[33]]-CALCULO[[#This Row],[ 40 ]]</f>
        <v>0</v>
      </c>
      <c r="AP39" s="29"/>
      <c r="AQ39" s="163">
        <f>+MIN(CALCULO[[#This Row],[42]]+1-1,VLOOKUP($AP$4,RENTAS_EXCENTAS[],4,0))</f>
        <v>0</v>
      </c>
      <c r="AR39" s="29"/>
      <c r="AS39" s="163">
        <f>+MIN(CALCULO[[#This Row],[43]]+CALCULO[[#This Row],[ 44 ]]+1-1,VLOOKUP($AP$4,RENTAS_EXCENTAS[],4,0))-CALCULO[[#This Row],[43]]</f>
        <v>0</v>
      </c>
      <c r="AT39" s="163"/>
      <c r="AU39" s="163"/>
      <c r="AV39" s="163">
        <f>+CALCULO[[#This Row],[ 47 ]]</f>
        <v>0</v>
      </c>
      <c r="AW39" s="163"/>
      <c r="AX39" s="163">
        <f>+CALCULO[[#This Row],[ 49 ]]</f>
        <v>0</v>
      </c>
      <c r="AY39" s="163"/>
      <c r="AZ39" s="163">
        <f>+CALCULO[[#This Row],[ 51 ]]</f>
        <v>0</v>
      </c>
      <c r="BA39" s="163"/>
      <c r="BB39" s="163">
        <f>+CALCULO[[#This Row],[ 53 ]]</f>
        <v>0</v>
      </c>
      <c r="BC39" s="163"/>
      <c r="BD39" s="163">
        <f>+CALCULO[[#This Row],[ 55 ]]</f>
        <v>0</v>
      </c>
      <c r="BE39" s="163"/>
      <c r="BF39" s="163">
        <f>+CALCULO[[#This Row],[ 57 ]]</f>
        <v>0</v>
      </c>
      <c r="BG39" s="163"/>
      <c r="BH39" s="163">
        <f>+CALCULO[[#This Row],[ 59 ]]</f>
        <v>0</v>
      </c>
      <c r="BI39" s="163"/>
      <c r="BJ39" s="163"/>
      <c r="BK39" s="163"/>
      <c r="BL39" s="145">
        <f>+CALCULO[[#This Row],[ 63 ]]</f>
        <v>0</v>
      </c>
      <c r="BM39" s="144">
        <f>+CALCULO[[#This Row],[ 64 ]]+CALCULO[[#This Row],[ 62 ]]+CALCULO[[#This Row],[ 60 ]]+CALCULO[[#This Row],[ 58 ]]+CALCULO[[#This Row],[ 56 ]]+CALCULO[[#This Row],[ 54 ]]+CALCULO[[#This Row],[ 52 ]]+CALCULO[[#This Row],[ 50 ]]+CALCULO[[#This Row],[ 48 ]]+CALCULO[[#This Row],[ 45 ]]+CALCULO[[#This Row],[43]]</f>
        <v>0</v>
      </c>
      <c r="BN39" s="148">
        <f>+CALCULO[[#This Row],[ 41 ]]-CALCULO[[#This Row],[65]]</f>
        <v>0</v>
      </c>
      <c r="BO39" s="144">
        <f>+ROUND(MIN(CALCULO[[#This Row],[66]]*25%,240*'Versión impresión'!$H$8),-3)</f>
        <v>0</v>
      </c>
      <c r="BP39" s="148">
        <f>+CALCULO[[#This Row],[66]]-CALCULO[[#This Row],[67]]</f>
        <v>0</v>
      </c>
      <c r="BQ39" s="154">
        <f>+ROUND(CALCULO[[#This Row],[33]]*40%,-3)</f>
        <v>0</v>
      </c>
      <c r="BR39" s="149">
        <f t="shared" si="8"/>
        <v>0</v>
      </c>
      <c r="BS39" s="144">
        <f>+CALCULO[[#This Row],[33]]-MIN(CALCULO[[#This Row],[69]],CALCULO[[#This Row],[68]])</f>
        <v>0</v>
      </c>
      <c r="BT39" s="150">
        <f>+CALCULO[[#This Row],[71]]/'Versión impresión'!$H$8+1-1</f>
        <v>0</v>
      </c>
      <c r="BU39" s="151">
        <f>+LOOKUP(CALCULO[[#This Row],[72]],$CG$2:$CH$8,$CJ$2:$CJ$8)</f>
        <v>0</v>
      </c>
      <c r="BV39" s="152">
        <f>+LOOKUP(CALCULO[[#This Row],[72]],$CG$2:$CH$8,$CI$2:$CI$8)</f>
        <v>0</v>
      </c>
      <c r="BW39" s="151">
        <f>+LOOKUP(CALCULO[[#This Row],[72]],$CG$2:$CH$8,$CK$2:$CK$8)</f>
        <v>0</v>
      </c>
      <c r="BX39" s="155">
        <f>+(CALCULO[[#This Row],[72]]+CALCULO[[#This Row],[73]])*CALCULO[[#This Row],[74]]+CALCULO[[#This Row],[75]]</f>
        <v>0</v>
      </c>
      <c r="BY39" s="133">
        <f>+ROUND(CALCULO[[#This Row],[76]]*'Versión impresión'!$H$8,-3)</f>
        <v>0</v>
      </c>
      <c r="BZ39" s="180" t="str">
        <f>+IF(LOOKUP(CALCULO[[#This Row],[72]],$CG$2:$CH$8,$CM$2:$CM$8)=0,"",LOOKUP(CALCULO[[#This Row],[72]],$CG$2:$CH$8,$CM$2:$CM$8))</f>
        <v/>
      </c>
    </row>
    <row r="40" spans="1:78" x14ac:dyDescent="0.25">
      <c r="A40" s="78" t="str">
        <f t="shared" si="7"/>
        <v/>
      </c>
      <c r="B40" s="159"/>
      <c r="C40" s="29"/>
      <c r="D40" s="29"/>
      <c r="E40" s="29"/>
      <c r="F40" s="29"/>
      <c r="G40" s="29"/>
      <c r="H40" s="29"/>
      <c r="I40" s="29"/>
      <c r="J40" s="29"/>
      <c r="K40" s="29"/>
      <c r="L40" s="29"/>
      <c r="M40" s="29"/>
      <c r="N40" s="29"/>
      <c r="O40" s="144">
        <f>SUM(CALCULO[[#This Row],[5]:[ 14 ]])</f>
        <v>0</v>
      </c>
      <c r="P40" s="162"/>
      <c r="Q40" s="163">
        <f>+IF(AVERAGEIF(ING_NO_CONST_RENTA[Concepto],'Datos para cálculo'!P$4,ING_NO_CONST_RENTA[Monto Limite])=1,CALCULO[[#This Row],[16]],MIN(CALCULO[ [#This Row],[16] ],AVERAGEIF(ING_NO_CONST_RENTA[Concepto],'Datos para cálculo'!P$4,ING_NO_CONST_RENTA[Monto Limite]),+CALCULO[ [#This Row],[16] ]+1-1,CALCULO[ [#This Row],[16] ]))</f>
        <v>0</v>
      </c>
      <c r="R40" s="29"/>
      <c r="S40" s="163">
        <f>+IF(AVERAGEIF(ING_NO_CONST_RENTA[Concepto],'Datos para cálculo'!R$4,ING_NO_CONST_RENTA[Monto Limite])=1,CALCULO[[#This Row],[18]],MIN(CALCULO[ [#This Row],[18] ],AVERAGEIF(ING_NO_CONST_RENTA[Concepto],'Datos para cálculo'!R$4,ING_NO_CONST_RENTA[Monto Limite]),+CALCULO[ [#This Row],[18] ]+1-1,CALCULO[ [#This Row],[18] ]))</f>
        <v>0</v>
      </c>
      <c r="T40" s="29"/>
      <c r="U40" s="163">
        <f>+IF(AVERAGEIF(ING_NO_CONST_RENTA[Concepto],'Datos para cálculo'!T$4,ING_NO_CONST_RENTA[Monto Limite])=1,CALCULO[[#This Row],[20]],MIN(CALCULO[ [#This Row],[20] ],AVERAGEIF(ING_NO_CONST_RENTA[Concepto],'Datos para cálculo'!T$4,ING_NO_CONST_RENTA[Monto Limite]),+CALCULO[ [#This Row],[20] ]+1-1,CALCULO[ [#This Row],[20] ]))</f>
        <v>0</v>
      </c>
      <c r="V40" s="29"/>
      <c r="W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 s="164"/>
      <c r="Y40" s="163">
        <f>+IF(O40&lt;310*'Versión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 s="165"/>
      <c r="AA40" s="163">
        <f>+IF(AVERAGEIF(ING_NO_CONST_RENTA[Concepto],'Datos para cálculo'!Z$4,ING_NO_CONST_RENTA[Monto Limite])=1,CALCULO[[#This Row],[ 26 ]],MIN(CALCULO[[#This Row],[ 26 ]],AVERAGEIF(ING_NO_CONST_RENTA[Concepto],'Datos para cálculo'!Z$4,ING_NO_CONST_RENTA[Monto Limite]),+CALCULO[[#This Row],[ 26 ]]+1-1,CALCULO[[#This Row],[ 26 ]]))</f>
        <v>0</v>
      </c>
      <c r="AB40" s="165"/>
      <c r="AC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 s="147"/>
      <c r="AE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 s="144">
        <f>+CALCULO[[#This Row],[ 31 ]]+CALCULO[[#This Row],[ 29 ]]+CALCULO[[#This Row],[ 27 ]]+CALCULO[[#This Row],[ 25 ]]+CALCULO[[#This Row],[ 23 ]]+CALCULO[[#This Row],[ 21 ]]+CALCULO[[#This Row],[ 19 ]]+CALCULO[[#This Row],[ 17 ]]</f>
        <v>0</v>
      </c>
      <c r="AG40" s="148">
        <f>+MAX(0,ROUND(CALCULO[[#This Row],[ 15 ]]-CALCULO[[#This Row],[32]],-3))</f>
        <v>0</v>
      </c>
      <c r="AH40" s="29"/>
      <c r="AI40" s="163">
        <f>+IF(AVERAGEIF(DEDUCCIONES[Concepto],'Datos para cálculo'!AH$4,DEDUCCIONES[Monto Limite])=1,CALCULO[[#This Row],[ 34 ]],MIN(CALCULO[[#This Row],[ 34 ]],AVERAGEIF(DEDUCCIONES[Concepto],'Datos para cálculo'!AH$4,DEDUCCIONES[Monto Limite]),+CALCULO[[#This Row],[ 34 ]]+1-1,CALCULO[[#This Row],[ 34 ]]))</f>
        <v>0</v>
      </c>
      <c r="AJ40" s="167"/>
      <c r="AK40" s="144">
        <f>+IF(CALCULO[[#This Row],[ 36 ]]="SI",MIN(CALCULO[[#This Row],[ 15 ]]*10%,VLOOKUP($AJ$4,DEDUCCIONES[],4,0)),0)</f>
        <v>0</v>
      </c>
      <c r="AL40" s="168"/>
      <c r="AM40" s="145">
        <f>+MIN(AL40+1-1,VLOOKUP($AL$4,DEDUCCIONES[],4,0))</f>
        <v>0</v>
      </c>
      <c r="AN40" s="144">
        <f>+CALCULO[[#This Row],[35]]+CALCULO[[#This Row],[37]]+CALCULO[[#This Row],[ 39 ]]</f>
        <v>0</v>
      </c>
      <c r="AO40" s="148">
        <f>+CALCULO[[#This Row],[33]]-CALCULO[[#This Row],[ 40 ]]</f>
        <v>0</v>
      </c>
      <c r="AP40" s="29"/>
      <c r="AQ40" s="163">
        <f>+MIN(CALCULO[[#This Row],[42]]+1-1,VLOOKUP($AP$4,RENTAS_EXCENTAS[],4,0))</f>
        <v>0</v>
      </c>
      <c r="AR40" s="29"/>
      <c r="AS40" s="163">
        <f>+MIN(CALCULO[[#This Row],[43]]+CALCULO[[#This Row],[ 44 ]]+1-1,VLOOKUP($AP$4,RENTAS_EXCENTAS[],4,0))-CALCULO[[#This Row],[43]]</f>
        <v>0</v>
      </c>
      <c r="AT40" s="163"/>
      <c r="AU40" s="163"/>
      <c r="AV40" s="163">
        <f>+CALCULO[[#This Row],[ 47 ]]</f>
        <v>0</v>
      </c>
      <c r="AW40" s="163"/>
      <c r="AX40" s="163">
        <f>+CALCULO[[#This Row],[ 49 ]]</f>
        <v>0</v>
      </c>
      <c r="AY40" s="163"/>
      <c r="AZ40" s="163">
        <f>+CALCULO[[#This Row],[ 51 ]]</f>
        <v>0</v>
      </c>
      <c r="BA40" s="163"/>
      <c r="BB40" s="163">
        <f>+CALCULO[[#This Row],[ 53 ]]</f>
        <v>0</v>
      </c>
      <c r="BC40" s="163"/>
      <c r="BD40" s="163">
        <f>+CALCULO[[#This Row],[ 55 ]]</f>
        <v>0</v>
      </c>
      <c r="BE40" s="163"/>
      <c r="BF40" s="163">
        <f>+CALCULO[[#This Row],[ 57 ]]</f>
        <v>0</v>
      </c>
      <c r="BG40" s="163"/>
      <c r="BH40" s="163">
        <f>+CALCULO[[#This Row],[ 59 ]]</f>
        <v>0</v>
      </c>
      <c r="BI40" s="163"/>
      <c r="BJ40" s="163"/>
      <c r="BK40" s="163"/>
      <c r="BL40" s="145">
        <f>+CALCULO[[#This Row],[ 63 ]]</f>
        <v>0</v>
      </c>
      <c r="BM40" s="144">
        <f>+CALCULO[[#This Row],[ 64 ]]+CALCULO[[#This Row],[ 62 ]]+CALCULO[[#This Row],[ 60 ]]+CALCULO[[#This Row],[ 58 ]]+CALCULO[[#This Row],[ 56 ]]+CALCULO[[#This Row],[ 54 ]]+CALCULO[[#This Row],[ 52 ]]+CALCULO[[#This Row],[ 50 ]]+CALCULO[[#This Row],[ 48 ]]+CALCULO[[#This Row],[ 45 ]]+CALCULO[[#This Row],[43]]</f>
        <v>0</v>
      </c>
      <c r="BN40" s="148">
        <f>+CALCULO[[#This Row],[ 41 ]]-CALCULO[[#This Row],[65]]</f>
        <v>0</v>
      </c>
      <c r="BO40" s="144">
        <f>+ROUND(MIN(CALCULO[[#This Row],[66]]*25%,240*'Versión impresión'!$H$8),-3)</f>
        <v>0</v>
      </c>
      <c r="BP40" s="148">
        <f>+CALCULO[[#This Row],[66]]-CALCULO[[#This Row],[67]]</f>
        <v>0</v>
      </c>
      <c r="BQ40" s="154">
        <f>+ROUND(CALCULO[[#This Row],[33]]*40%,-3)</f>
        <v>0</v>
      </c>
      <c r="BR40" s="149">
        <f t="shared" si="8"/>
        <v>0</v>
      </c>
      <c r="BS40" s="144">
        <f>+CALCULO[[#This Row],[33]]-MIN(CALCULO[[#This Row],[69]],CALCULO[[#This Row],[68]])</f>
        <v>0</v>
      </c>
      <c r="BT40" s="150">
        <f>+CALCULO[[#This Row],[71]]/'Versión impresión'!$H$8+1-1</f>
        <v>0</v>
      </c>
      <c r="BU40" s="151">
        <f>+LOOKUP(CALCULO[[#This Row],[72]],$CG$2:$CH$8,$CJ$2:$CJ$8)</f>
        <v>0</v>
      </c>
      <c r="BV40" s="152">
        <f>+LOOKUP(CALCULO[[#This Row],[72]],$CG$2:$CH$8,$CI$2:$CI$8)</f>
        <v>0</v>
      </c>
      <c r="BW40" s="151">
        <f>+LOOKUP(CALCULO[[#This Row],[72]],$CG$2:$CH$8,$CK$2:$CK$8)</f>
        <v>0</v>
      </c>
      <c r="BX40" s="155">
        <f>+(CALCULO[[#This Row],[72]]+CALCULO[[#This Row],[73]])*CALCULO[[#This Row],[74]]+CALCULO[[#This Row],[75]]</f>
        <v>0</v>
      </c>
      <c r="BY40" s="133">
        <f>+ROUND(CALCULO[[#This Row],[76]]*'Versión impresión'!$H$8,-3)</f>
        <v>0</v>
      </c>
      <c r="BZ40" s="180" t="str">
        <f>+IF(LOOKUP(CALCULO[[#This Row],[72]],$CG$2:$CH$8,$CM$2:$CM$8)=0,"",LOOKUP(CALCULO[[#This Row],[72]],$CG$2:$CH$8,$CM$2:$CM$8))</f>
        <v/>
      </c>
    </row>
    <row r="41" spans="1:78" x14ac:dyDescent="0.25">
      <c r="A41" s="78" t="str">
        <f t="shared" si="7"/>
        <v/>
      </c>
      <c r="B41" s="159"/>
      <c r="C41" s="29"/>
      <c r="D41" s="29"/>
      <c r="E41" s="29"/>
      <c r="F41" s="29"/>
      <c r="G41" s="29"/>
      <c r="H41" s="29"/>
      <c r="I41" s="29"/>
      <c r="J41" s="29"/>
      <c r="K41" s="29"/>
      <c r="L41" s="29"/>
      <c r="M41" s="29"/>
      <c r="N41" s="29"/>
      <c r="O41" s="144">
        <f>SUM(CALCULO[[#This Row],[5]:[ 14 ]])</f>
        <v>0</v>
      </c>
      <c r="P41" s="162"/>
      <c r="Q41" s="163">
        <f>+IF(AVERAGEIF(ING_NO_CONST_RENTA[Concepto],'Datos para cálculo'!P$4,ING_NO_CONST_RENTA[Monto Limite])=1,CALCULO[[#This Row],[16]],MIN(CALCULO[ [#This Row],[16] ],AVERAGEIF(ING_NO_CONST_RENTA[Concepto],'Datos para cálculo'!P$4,ING_NO_CONST_RENTA[Monto Limite]),+CALCULO[ [#This Row],[16] ]+1-1,CALCULO[ [#This Row],[16] ]))</f>
        <v>0</v>
      </c>
      <c r="R41" s="29"/>
      <c r="S41" s="163">
        <f>+IF(AVERAGEIF(ING_NO_CONST_RENTA[Concepto],'Datos para cálculo'!R$4,ING_NO_CONST_RENTA[Monto Limite])=1,CALCULO[[#This Row],[18]],MIN(CALCULO[ [#This Row],[18] ],AVERAGEIF(ING_NO_CONST_RENTA[Concepto],'Datos para cálculo'!R$4,ING_NO_CONST_RENTA[Monto Limite]),+CALCULO[ [#This Row],[18] ]+1-1,CALCULO[ [#This Row],[18] ]))</f>
        <v>0</v>
      </c>
      <c r="T41" s="29"/>
      <c r="U41" s="163">
        <f>+IF(AVERAGEIF(ING_NO_CONST_RENTA[Concepto],'Datos para cálculo'!T$4,ING_NO_CONST_RENTA[Monto Limite])=1,CALCULO[[#This Row],[20]],MIN(CALCULO[ [#This Row],[20] ],AVERAGEIF(ING_NO_CONST_RENTA[Concepto],'Datos para cálculo'!T$4,ING_NO_CONST_RENTA[Monto Limite]),+CALCULO[ [#This Row],[20] ]+1-1,CALCULO[ [#This Row],[20] ]))</f>
        <v>0</v>
      </c>
      <c r="V41" s="29"/>
      <c r="W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 s="164"/>
      <c r="Y41" s="163">
        <f>+IF(O41&lt;310*'Versión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 s="165"/>
      <c r="AA41" s="163">
        <f>+IF(AVERAGEIF(ING_NO_CONST_RENTA[Concepto],'Datos para cálculo'!Z$4,ING_NO_CONST_RENTA[Monto Limite])=1,CALCULO[[#This Row],[ 26 ]],MIN(CALCULO[[#This Row],[ 26 ]],AVERAGEIF(ING_NO_CONST_RENTA[Concepto],'Datos para cálculo'!Z$4,ING_NO_CONST_RENTA[Monto Limite]),+CALCULO[[#This Row],[ 26 ]]+1-1,CALCULO[[#This Row],[ 26 ]]))</f>
        <v>0</v>
      </c>
      <c r="AB41" s="165"/>
      <c r="AC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 s="147"/>
      <c r="AE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 s="144">
        <f>+CALCULO[[#This Row],[ 31 ]]+CALCULO[[#This Row],[ 29 ]]+CALCULO[[#This Row],[ 27 ]]+CALCULO[[#This Row],[ 25 ]]+CALCULO[[#This Row],[ 23 ]]+CALCULO[[#This Row],[ 21 ]]+CALCULO[[#This Row],[ 19 ]]+CALCULO[[#This Row],[ 17 ]]</f>
        <v>0</v>
      </c>
      <c r="AG41" s="148">
        <f>+MAX(0,ROUND(CALCULO[[#This Row],[ 15 ]]-CALCULO[[#This Row],[32]],-3))</f>
        <v>0</v>
      </c>
      <c r="AH41" s="29"/>
      <c r="AI41" s="163">
        <f>+IF(AVERAGEIF(DEDUCCIONES[Concepto],'Datos para cálculo'!AH$4,DEDUCCIONES[Monto Limite])=1,CALCULO[[#This Row],[ 34 ]],MIN(CALCULO[[#This Row],[ 34 ]],AVERAGEIF(DEDUCCIONES[Concepto],'Datos para cálculo'!AH$4,DEDUCCIONES[Monto Limite]),+CALCULO[[#This Row],[ 34 ]]+1-1,CALCULO[[#This Row],[ 34 ]]))</f>
        <v>0</v>
      </c>
      <c r="AJ41" s="167"/>
      <c r="AK41" s="144">
        <f>+IF(CALCULO[[#This Row],[ 36 ]]="SI",MIN(CALCULO[[#This Row],[ 15 ]]*10%,VLOOKUP($AJ$4,DEDUCCIONES[],4,0)),0)</f>
        <v>0</v>
      </c>
      <c r="AL41" s="168"/>
      <c r="AM41" s="145">
        <f>+MIN(AL41+1-1,VLOOKUP($AL$4,DEDUCCIONES[],4,0))</f>
        <v>0</v>
      </c>
      <c r="AN41" s="144">
        <f>+CALCULO[[#This Row],[35]]+CALCULO[[#This Row],[37]]+CALCULO[[#This Row],[ 39 ]]</f>
        <v>0</v>
      </c>
      <c r="AO41" s="148">
        <f>+CALCULO[[#This Row],[33]]-CALCULO[[#This Row],[ 40 ]]</f>
        <v>0</v>
      </c>
      <c r="AP41" s="29"/>
      <c r="AQ41" s="163">
        <f>+MIN(CALCULO[[#This Row],[42]]+1-1,VLOOKUP($AP$4,RENTAS_EXCENTAS[],4,0))</f>
        <v>0</v>
      </c>
      <c r="AR41" s="29"/>
      <c r="AS41" s="163">
        <f>+MIN(CALCULO[[#This Row],[43]]+CALCULO[[#This Row],[ 44 ]]+1-1,VLOOKUP($AP$4,RENTAS_EXCENTAS[],4,0))-CALCULO[[#This Row],[43]]</f>
        <v>0</v>
      </c>
      <c r="AT41" s="163"/>
      <c r="AU41" s="163"/>
      <c r="AV41" s="163">
        <f>+CALCULO[[#This Row],[ 47 ]]</f>
        <v>0</v>
      </c>
      <c r="AW41" s="163"/>
      <c r="AX41" s="163">
        <f>+CALCULO[[#This Row],[ 49 ]]</f>
        <v>0</v>
      </c>
      <c r="AY41" s="163"/>
      <c r="AZ41" s="163">
        <f>+CALCULO[[#This Row],[ 51 ]]</f>
        <v>0</v>
      </c>
      <c r="BA41" s="163"/>
      <c r="BB41" s="163">
        <f>+CALCULO[[#This Row],[ 53 ]]</f>
        <v>0</v>
      </c>
      <c r="BC41" s="163"/>
      <c r="BD41" s="163">
        <f>+CALCULO[[#This Row],[ 55 ]]</f>
        <v>0</v>
      </c>
      <c r="BE41" s="163"/>
      <c r="BF41" s="163">
        <f>+CALCULO[[#This Row],[ 57 ]]</f>
        <v>0</v>
      </c>
      <c r="BG41" s="163"/>
      <c r="BH41" s="163">
        <f>+CALCULO[[#This Row],[ 59 ]]</f>
        <v>0</v>
      </c>
      <c r="BI41" s="163"/>
      <c r="BJ41" s="163"/>
      <c r="BK41" s="163"/>
      <c r="BL41" s="145">
        <f>+CALCULO[[#This Row],[ 63 ]]</f>
        <v>0</v>
      </c>
      <c r="BM41" s="144">
        <f>+CALCULO[[#This Row],[ 64 ]]+CALCULO[[#This Row],[ 62 ]]+CALCULO[[#This Row],[ 60 ]]+CALCULO[[#This Row],[ 58 ]]+CALCULO[[#This Row],[ 56 ]]+CALCULO[[#This Row],[ 54 ]]+CALCULO[[#This Row],[ 52 ]]+CALCULO[[#This Row],[ 50 ]]+CALCULO[[#This Row],[ 48 ]]+CALCULO[[#This Row],[ 45 ]]+CALCULO[[#This Row],[43]]</f>
        <v>0</v>
      </c>
      <c r="BN41" s="148">
        <f>+CALCULO[[#This Row],[ 41 ]]-CALCULO[[#This Row],[65]]</f>
        <v>0</v>
      </c>
      <c r="BO41" s="144">
        <f>+ROUND(MIN(CALCULO[[#This Row],[66]]*25%,240*'Versión impresión'!$H$8),-3)</f>
        <v>0</v>
      </c>
      <c r="BP41" s="148">
        <f>+CALCULO[[#This Row],[66]]-CALCULO[[#This Row],[67]]</f>
        <v>0</v>
      </c>
      <c r="BQ41" s="154">
        <f>+ROUND(CALCULO[[#This Row],[33]]*40%,-3)</f>
        <v>0</v>
      </c>
      <c r="BR41" s="149">
        <f t="shared" si="8"/>
        <v>0</v>
      </c>
      <c r="BS41" s="144">
        <f>+CALCULO[[#This Row],[33]]-MIN(CALCULO[[#This Row],[69]],CALCULO[[#This Row],[68]])</f>
        <v>0</v>
      </c>
      <c r="BT41" s="150">
        <f>+CALCULO[[#This Row],[71]]/'Versión impresión'!$H$8+1-1</f>
        <v>0</v>
      </c>
      <c r="BU41" s="151">
        <f>+LOOKUP(CALCULO[[#This Row],[72]],$CG$2:$CH$8,$CJ$2:$CJ$8)</f>
        <v>0</v>
      </c>
      <c r="BV41" s="152">
        <f>+LOOKUP(CALCULO[[#This Row],[72]],$CG$2:$CH$8,$CI$2:$CI$8)</f>
        <v>0</v>
      </c>
      <c r="BW41" s="151">
        <f>+LOOKUP(CALCULO[[#This Row],[72]],$CG$2:$CH$8,$CK$2:$CK$8)</f>
        <v>0</v>
      </c>
      <c r="BX41" s="155">
        <f>+(CALCULO[[#This Row],[72]]+CALCULO[[#This Row],[73]])*CALCULO[[#This Row],[74]]+CALCULO[[#This Row],[75]]</f>
        <v>0</v>
      </c>
      <c r="BY41" s="133">
        <f>+ROUND(CALCULO[[#This Row],[76]]*'Versión impresión'!$H$8,-3)</f>
        <v>0</v>
      </c>
      <c r="BZ41" s="180" t="str">
        <f>+IF(LOOKUP(CALCULO[[#This Row],[72]],$CG$2:$CH$8,$CM$2:$CM$8)=0,"",LOOKUP(CALCULO[[#This Row],[72]],$CG$2:$CH$8,$CM$2:$CM$8))</f>
        <v/>
      </c>
    </row>
    <row r="42" spans="1:78" x14ac:dyDescent="0.25">
      <c r="A42" s="78" t="str">
        <f t="shared" si="7"/>
        <v/>
      </c>
      <c r="B42" s="159"/>
      <c r="C42" s="29"/>
      <c r="D42" s="29"/>
      <c r="E42" s="29"/>
      <c r="F42" s="29"/>
      <c r="G42" s="29"/>
      <c r="H42" s="29"/>
      <c r="I42" s="29"/>
      <c r="J42" s="29"/>
      <c r="K42" s="29"/>
      <c r="L42" s="29"/>
      <c r="M42" s="29"/>
      <c r="N42" s="29"/>
      <c r="O42" s="144">
        <f>SUM(CALCULO[[#This Row],[5]:[ 14 ]])</f>
        <v>0</v>
      </c>
      <c r="P42" s="162"/>
      <c r="Q42" s="163">
        <f>+IF(AVERAGEIF(ING_NO_CONST_RENTA[Concepto],'Datos para cálculo'!P$4,ING_NO_CONST_RENTA[Monto Limite])=1,CALCULO[[#This Row],[16]],MIN(CALCULO[ [#This Row],[16] ],AVERAGEIF(ING_NO_CONST_RENTA[Concepto],'Datos para cálculo'!P$4,ING_NO_CONST_RENTA[Monto Limite]),+CALCULO[ [#This Row],[16] ]+1-1,CALCULO[ [#This Row],[16] ]))</f>
        <v>0</v>
      </c>
      <c r="R42" s="29"/>
      <c r="S42" s="163">
        <f>+IF(AVERAGEIF(ING_NO_CONST_RENTA[Concepto],'Datos para cálculo'!R$4,ING_NO_CONST_RENTA[Monto Limite])=1,CALCULO[[#This Row],[18]],MIN(CALCULO[ [#This Row],[18] ],AVERAGEIF(ING_NO_CONST_RENTA[Concepto],'Datos para cálculo'!R$4,ING_NO_CONST_RENTA[Monto Limite]),+CALCULO[ [#This Row],[18] ]+1-1,CALCULO[ [#This Row],[18] ]))</f>
        <v>0</v>
      </c>
      <c r="T42" s="29"/>
      <c r="U42" s="163">
        <f>+IF(AVERAGEIF(ING_NO_CONST_RENTA[Concepto],'Datos para cálculo'!T$4,ING_NO_CONST_RENTA[Monto Limite])=1,CALCULO[[#This Row],[20]],MIN(CALCULO[ [#This Row],[20] ],AVERAGEIF(ING_NO_CONST_RENTA[Concepto],'Datos para cálculo'!T$4,ING_NO_CONST_RENTA[Monto Limite]),+CALCULO[ [#This Row],[20] ]+1-1,CALCULO[ [#This Row],[20] ]))</f>
        <v>0</v>
      </c>
      <c r="V42" s="29"/>
      <c r="W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 s="164"/>
      <c r="Y42" s="163">
        <f>+IF(O42&lt;310*'Versión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 s="165"/>
      <c r="AA42" s="163">
        <f>+IF(AVERAGEIF(ING_NO_CONST_RENTA[Concepto],'Datos para cálculo'!Z$4,ING_NO_CONST_RENTA[Monto Limite])=1,CALCULO[[#This Row],[ 26 ]],MIN(CALCULO[[#This Row],[ 26 ]],AVERAGEIF(ING_NO_CONST_RENTA[Concepto],'Datos para cálculo'!Z$4,ING_NO_CONST_RENTA[Monto Limite]),+CALCULO[[#This Row],[ 26 ]]+1-1,CALCULO[[#This Row],[ 26 ]]))</f>
        <v>0</v>
      </c>
      <c r="AB42" s="165"/>
      <c r="AC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 s="147"/>
      <c r="AE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 s="144">
        <f>+CALCULO[[#This Row],[ 31 ]]+CALCULO[[#This Row],[ 29 ]]+CALCULO[[#This Row],[ 27 ]]+CALCULO[[#This Row],[ 25 ]]+CALCULO[[#This Row],[ 23 ]]+CALCULO[[#This Row],[ 21 ]]+CALCULO[[#This Row],[ 19 ]]+CALCULO[[#This Row],[ 17 ]]</f>
        <v>0</v>
      </c>
      <c r="AG42" s="148">
        <f>+MAX(0,ROUND(CALCULO[[#This Row],[ 15 ]]-CALCULO[[#This Row],[32]],-3))</f>
        <v>0</v>
      </c>
      <c r="AH42" s="29"/>
      <c r="AI42" s="163">
        <f>+IF(AVERAGEIF(DEDUCCIONES[Concepto],'Datos para cálculo'!AH$4,DEDUCCIONES[Monto Limite])=1,CALCULO[[#This Row],[ 34 ]],MIN(CALCULO[[#This Row],[ 34 ]],AVERAGEIF(DEDUCCIONES[Concepto],'Datos para cálculo'!AH$4,DEDUCCIONES[Monto Limite]),+CALCULO[[#This Row],[ 34 ]]+1-1,CALCULO[[#This Row],[ 34 ]]))</f>
        <v>0</v>
      </c>
      <c r="AJ42" s="167"/>
      <c r="AK42" s="144">
        <f>+IF(CALCULO[[#This Row],[ 36 ]]="SI",MIN(CALCULO[[#This Row],[ 15 ]]*10%,VLOOKUP($AJ$4,DEDUCCIONES[],4,0)),0)</f>
        <v>0</v>
      </c>
      <c r="AL42" s="168"/>
      <c r="AM42" s="145">
        <f>+MIN(AL42+1-1,VLOOKUP($AL$4,DEDUCCIONES[],4,0))</f>
        <v>0</v>
      </c>
      <c r="AN42" s="144">
        <f>+CALCULO[[#This Row],[35]]+CALCULO[[#This Row],[37]]+CALCULO[[#This Row],[ 39 ]]</f>
        <v>0</v>
      </c>
      <c r="AO42" s="148">
        <f>+CALCULO[[#This Row],[33]]-CALCULO[[#This Row],[ 40 ]]</f>
        <v>0</v>
      </c>
      <c r="AP42" s="29"/>
      <c r="AQ42" s="163">
        <f>+MIN(CALCULO[[#This Row],[42]]+1-1,VLOOKUP($AP$4,RENTAS_EXCENTAS[],4,0))</f>
        <v>0</v>
      </c>
      <c r="AR42" s="29"/>
      <c r="AS42" s="163">
        <f>+MIN(CALCULO[[#This Row],[43]]+CALCULO[[#This Row],[ 44 ]]+1-1,VLOOKUP($AP$4,RENTAS_EXCENTAS[],4,0))-CALCULO[[#This Row],[43]]</f>
        <v>0</v>
      </c>
      <c r="AT42" s="163"/>
      <c r="AU42" s="163"/>
      <c r="AV42" s="163">
        <f>+CALCULO[[#This Row],[ 47 ]]</f>
        <v>0</v>
      </c>
      <c r="AW42" s="163"/>
      <c r="AX42" s="163">
        <f>+CALCULO[[#This Row],[ 49 ]]</f>
        <v>0</v>
      </c>
      <c r="AY42" s="163"/>
      <c r="AZ42" s="163">
        <f>+CALCULO[[#This Row],[ 51 ]]</f>
        <v>0</v>
      </c>
      <c r="BA42" s="163"/>
      <c r="BB42" s="163">
        <f>+CALCULO[[#This Row],[ 53 ]]</f>
        <v>0</v>
      </c>
      <c r="BC42" s="163"/>
      <c r="BD42" s="163">
        <f>+CALCULO[[#This Row],[ 55 ]]</f>
        <v>0</v>
      </c>
      <c r="BE42" s="163"/>
      <c r="BF42" s="163">
        <f>+CALCULO[[#This Row],[ 57 ]]</f>
        <v>0</v>
      </c>
      <c r="BG42" s="163"/>
      <c r="BH42" s="163">
        <f>+CALCULO[[#This Row],[ 59 ]]</f>
        <v>0</v>
      </c>
      <c r="BI42" s="163"/>
      <c r="BJ42" s="163"/>
      <c r="BK42" s="163"/>
      <c r="BL42" s="145">
        <f>+CALCULO[[#This Row],[ 63 ]]</f>
        <v>0</v>
      </c>
      <c r="BM42" s="144">
        <f>+CALCULO[[#This Row],[ 64 ]]+CALCULO[[#This Row],[ 62 ]]+CALCULO[[#This Row],[ 60 ]]+CALCULO[[#This Row],[ 58 ]]+CALCULO[[#This Row],[ 56 ]]+CALCULO[[#This Row],[ 54 ]]+CALCULO[[#This Row],[ 52 ]]+CALCULO[[#This Row],[ 50 ]]+CALCULO[[#This Row],[ 48 ]]+CALCULO[[#This Row],[ 45 ]]+CALCULO[[#This Row],[43]]</f>
        <v>0</v>
      </c>
      <c r="BN42" s="148">
        <f>+CALCULO[[#This Row],[ 41 ]]-CALCULO[[#This Row],[65]]</f>
        <v>0</v>
      </c>
      <c r="BO42" s="144">
        <f>+ROUND(MIN(CALCULO[[#This Row],[66]]*25%,240*'Versión impresión'!$H$8),-3)</f>
        <v>0</v>
      </c>
      <c r="BP42" s="148">
        <f>+CALCULO[[#This Row],[66]]-CALCULO[[#This Row],[67]]</f>
        <v>0</v>
      </c>
      <c r="BQ42" s="154">
        <f>+ROUND(CALCULO[[#This Row],[33]]*40%,-3)</f>
        <v>0</v>
      </c>
      <c r="BR42" s="149">
        <f t="shared" si="8"/>
        <v>0</v>
      </c>
      <c r="BS42" s="144">
        <f>+CALCULO[[#This Row],[33]]-MIN(CALCULO[[#This Row],[69]],CALCULO[[#This Row],[68]])</f>
        <v>0</v>
      </c>
      <c r="BT42" s="150">
        <f>+CALCULO[[#This Row],[71]]/'Versión impresión'!$H$8+1-1</f>
        <v>0</v>
      </c>
      <c r="BU42" s="151">
        <f>+LOOKUP(CALCULO[[#This Row],[72]],$CG$2:$CH$8,$CJ$2:$CJ$8)</f>
        <v>0</v>
      </c>
      <c r="BV42" s="152">
        <f>+LOOKUP(CALCULO[[#This Row],[72]],$CG$2:$CH$8,$CI$2:$CI$8)</f>
        <v>0</v>
      </c>
      <c r="BW42" s="151">
        <f>+LOOKUP(CALCULO[[#This Row],[72]],$CG$2:$CH$8,$CK$2:$CK$8)</f>
        <v>0</v>
      </c>
      <c r="BX42" s="155">
        <f>+(CALCULO[[#This Row],[72]]+CALCULO[[#This Row],[73]])*CALCULO[[#This Row],[74]]+CALCULO[[#This Row],[75]]</f>
        <v>0</v>
      </c>
      <c r="BY42" s="133">
        <f>+ROUND(CALCULO[[#This Row],[76]]*'Versión impresión'!$H$8,-3)</f>
        <v>0</v>
      </c>
      <c r="BZ42" s="180" t="str">
        <f>+IF(LOOKUP(CALCULO[[#This Row],[72]],$CG$2:$CH$8,$CM$2:$CM$8)=0,"",LOOKUP(CALCULO[[#This Row],[72]],$CG$2:$CH$8,$CM$2:$CM$8))</f>
        <v/>
      </c>
    </row>
    <row r="43" spans="1:78" x14ac:dyDescent="0.25">
      <c r="A43" s="78" t="str">
        <f t="shared" si="7"/>
        <v/>
      </c>
      <c r="B43" s="159"/>
      <c r="C43" s="29"/>
      <c r="D43" s="29"/>
      <c r="E43" s="29"/>
      <c r="F43" s="29"/>
      <c r="G43" s="29"/>
      <c r="H43" s="29"/>
      <c r="I43" s="29"/>
      <c r="J43" s="29"/>
      <c r="K43" s="29"/>
      <c r="L43" s="29"/>
      <c r="M43" s="29"/>
      <c r="N43" s="29"/>
      <c r="O43" s="144">
        <f>SUM(CALCULO[[#This Row],[5]:[ 14 ]])</f>
        <v>0</v>
      </c>
      <c r="P43" s="162"/>
      <c r="Q43" s="163">
        <f>+IF(AVERAGEIF(ING_NO_CONST_RENTA[Concepto],'Datos para cálculo'!P$4,ING_NO_CONST_RENTA[Monto Limite])=1,CALCULO[[#This Row],[16]],MIN(CALCULO[ [#This Row],[16] ],AVERAGEIF(ING_NO_CONST_RENTA[Concepto],'Datos para cálculo'!P$4,ING_NO_CONST_RENTA[Monto Limite]),+CALCULO[ [#This Row],[16] ]+1-1,CALCULO[ [#This Row],[16] ]))</f>
        <v>0</v>
      </c>
      <c r="R43" s="29"/>
      <c r="S43" s="163">
        <f>+IF(AVERAGEIF(ING_NO_CONST_RENTA[Concepto],'Datos para cálculo'!R$4,ING_NO_CONST_RENTA[Monto Limite])=1,CALCULO[[#This Row],[18]],MIN(CALCULO[ [#This Row],[18] ],AVERAGEIF(ING_NO_CONST_RENTA[Concepto],'Datos para cálculo'!R$4,ING_NO_CONST_RENTA[Monto Limite]),+CALCULO[ [#This Row],[18] ]+1-1,CALCULO[ [#This Row],[18] ]))</f>
        <v>0</v>
      </c>
      <c r="T43" s="29"/>
      <c r="U43" s="163">
        <f>+IF(AVERAGEIF(ING_NO_CONST_RENTA[Concepto],'Datos para cálculo'!T$4,ING_NO_CONST_RENTA[Monto Limite])=1,CALCULO[[#This Row],[20]],MIN(CALCULO[ [#This Row],[20] ],AVERAGEIF(ING_NO_CONST_RENTA[Concepto],'Datos para cálculo'!T$4,ING_NO_CONST_RENTA[Monto Limite]),+CALCULO[ [#This Row],[20] ]+1-1,CALCULO[ [#This Row],[20] ]))</f>
        <v>0</v>
      </c>
      <c r="V43" s="29"/>
      <c r="W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 s="164"/>
      <c r="Y43" s="163">
        <f>+IF(O43&lt;310*'Versión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 s="165"/>
      <c r="AA43" s="163">
        <f>+IF(AVERAGEIF(ING_NO_CONST_RENTA[Concepto],'Datos para cálculo'!Z$4,ING_NO_CONST_RENTA[Monto Limite])=1,CALCULO[[#This Row],[ 26 ]],MIN(CALCULO[[#This Row],[ 26 ]],AVERAGEIF(ING_NO_CONST_RENTA[Concepto],'Datos para cálculo'!Z$4,ING_NO_CONST_RENTA[Monto Limite]),+CALCULO[[#This Row],[ 26 ]]+1-1,CALCULO[[#This Row],[ 26 ]]))</f>
        <v>0</v>
      </c>
      <c r="AB43" s="165"/>
      <c r="AC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 s="147"/>
      <c r="AE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 s="144">
        <f>+CALCULO[[#This Row],[ 31 ]]+CALCULO[[#This Row],[ 29 ]]+CALCULO[[#This Row],[ 27 ]]+CALCULO[[#This Row],[ 25 ]]+CALCULO[[#This Row],[ 23 ]]+CALCULO[[#This Row],[ 21 ]]+CALCULO[[#This Row],[ 19 ]]+CALCULO[[#This Row],[ 17 ]]</f>
        <v>0</v>
      </c>
      <c r="AG43" s="148">
        <f>+MAX(0,ROUND(CALCULO[[#This Row],[ 15 ]]-CALCULO[[#This Row],[32]],-3))</f>
        <v>0</v>
      </c>
      <c r="AH43" s="29"/>
      <c r="AI43" s="163">
        <f>+IF(AVERAGEIF(DEDUCCIONES[Concepto],'Datos para cálculo'!AH$4,DEDUCCIONES[Monto Limite])=1,CALCULO[[#This Row],[ 34 ]],MIN(CALCULO[[#This Row],[ 34 ]],AVERAGEIF(DEDUCCIONES[Concepto],'Datos para cálculo'!AH$4,DEDUCCIONES[Monto Limite]),+CALCULO[[#This Row],[ 34 ]]+1-1,CALCULO[[#This Row],[ 34 ]]))</f>
        <v>0</v>
      </c>
      <c r="AJ43" s="167"/>
      <c r="AK43" s="144">
        <f>+IF(CALCULO[[#This Row],[ 36 ]]="SI",MIN(CALCULO[[#This Row],[ 15 ]]*10%,VLOOKUP($AJ$4,DEDUCCIONES[],4,0)),0)</f>
        <v>0</v>
      </c>
      <c r="AL43" s="168"/>
      <c r="AM43" s="145">
        <f>+MIN(AL43+1-1,VLOOKUP($AL$4,DEDUCCIONES[],4,0))</f>
        <v>0</v>
      </c>
      <c r="AN43" s="144">
        <f>+CALCULO[[#This Row],[35]]+CALCULO[[#This Row],[37]]+CALCULO[[#This Row],[ 39 ]]</f>
        <v>0</v>
      </c>
      <c r="AO43" s="148">
        <f>+CALCULO[[#This Row],[33]]-CALCULO[[#This Row],[ 40 ]]</f>
        <v>0</v>
      </c>
      <c r="AP43" s="29"/>
      <c r="AQ43" s="163">
        <f>+MIN(CALCULO[[#This Row],[42]]+1-1,VLOOKUP($AP$4,RENTAS_EXCENTAS[],4,0))</f>
        <v>0</v>
      </c>
      <c r="AR43" s="29"/>
      <c r="AS43" s="163">
        <f>+MIN(CALCULO[[#This Row],[43]]+CALCULO[[#This Row],[ 44 ]]+1-1,VLOOKUP($AP$4,RENTAS_EXCENTAS[],4,0))-CALCULO[[#This Row],[43]]</f>
        <v>0</v>
      </c>
      <c r="AT43" s="163"/>
      <c r="AU43" s="163"/>
      <c r="AV43" s="163">
        <f>+CALCULO[[#This Row],[ 47 ]]</f>
        <v>0</v>
      </c>
      <c r="AW43" s="163"/>
      <c r="AX43" s="163">
        <f>+CALCULO[[#This Row],[ 49 ]]</f>
        <v>0</v>
      </c>
      <c r="AY43" s="163"/>
      <c r="AZ43" s="163">
        <f>+CALCULO[[#This Row],[ 51 ]]</f>
        <v>0</v>
      </c>
      <c r="BA43" s="163"/>
      <c r="BB43" s="163">
        <f>+CALCULO[[#This Row],[ 53 ]]</f>
        <v>0</v>
      </c>
      <c r="BC43" s="163"/>
      <c r="BD43" s="163">
        <f>+CALCULO[[#This Row],[ 55 ]]</f>
        <v>0</v>
      </c>
      <c r="BE43" s="163"/>
      <c r="BF43" s="163">
        <f>+CALCULO[[#This Row],[ 57 ]]</f>
        <v>0</v>
      </c>
      <c r="BG43" s="163"/>
      <c r="BH43" s="163">
        <f>+CALCULO[[#This Row],[ 59 ]]</f>
        <v>0</v>
      </c>
      <c r="BI43" s="163"/>
      <c r="BJ43" s="163"/>
      <c r="BK43" s="163"/>
      <c r="BL43" s="145">
        <f>+CALCULO[[#This Row],[ 63 ]]</f>
        <v>0</v>
      </c>
      <c r="BM43" s="144">
        <f>+CALCULO[[#This Row],[ 64 ]]+CALCULO[[#This Row],[ 62 ]]+CALCULO[[#This Row],[ 60 ]]+CALCULO[[#This Row],[ 58 ]]+CALCULO[[#This Row],[ 56 ]]+CALCULO[[#This Row],[ 54 ]]+CALCULO[[#This Row],[ 52 ]]+CALCULO[[#This Row],[ 50 ]]+CALCULO[[#This Row],[ 48 ]]+CALCULO[[#This Row],[ 45 ]]+CALCULO[[#This Row],[43]]</f>
        <v>0</v>
      </c>
      <c r="BN43" s="148">
        <f>+CALCULO[[#This Row],[ 41 ]]-CALCULO[[#This Row],[65]]</f>
        <v>0</v>
      </c>
      <c r="BO43" s="144">
        <f>+ROUND(MIN(CALCULO[[#This Row],[66]]*25%,240*'Versión impresión'!$H$8),-3)</f>
        <v>0</v>
      </c>
      <c r="BP43" s="148">
        <f>+CALCULO[[#This Row],[66]]-CALCULO[[#This Row],[67]]</f>
        <v>0</v>
      </c>
      <c r="BQ43" s="154">
        <f>+ROUND(CALCULO[[#This Row],[33]]*40%,-3)</f>
        <v>0</v>
      </c>
      <c r="BR43" s="149">
        <f t="shared" si="8"/>
        <v>0</v>
      </c>
      <c r="BS43" s="144">
        <f>+CALCULO[[#This Row],[33]]-MIN(CALCULO[[#This Row],[69]],CALCULO[[#This Row],[68]])</f>
        <v>0</v>
      </c>
      <c r="BT43" s="150">
        <f>+CALCULO[[#This Row],[71]]/'Versión impresión'!$H$8+1-1</f>
        <v>0</v>
      </c>
      <c r="BU43" s="151">
        <f>+LOOKUP(CALCULO[[#This Row],[72]],$CG$2:$CH$8,$CJ$2:$CJ$8)</f>
        <v>0</v>
      </c>
      <c r="BV43" s="152">
        <f>+LOOKUP(CALCULO[[#This Row],[72]],$CG$2:$CH$8,$CI$2:$CI$8)</f>
        <v>0</v>
      </c>
      <c r="BW43" s="151">
        <f>+LOOKUP(CALCULO[[#This Row],[72]],$CG$2:$CH$8,$CK$2:$CK$8)</f>
        <v>0</v>
      </c>
      <c r="BX43" s="155">
        <f>+(CALCULO[[#This Row],[72]]+CALCULO[[#This Row],[73]])*CALCULO[[#This Row],[74]]+CALCULO[[#This Row],[75]]</f>
        <v>0</v>
      </c>
      <c r="BY43" s="133">
        <f>+ROUND(CALCULO[[#This Row],[76]]*'Versión impresión'!$H$8,-3)</f>
        <v>0</v>
      </c>
      <c r="BZ43" s="180" t="str">
        <f>+IF(LOOKUP(CALCULO[[#This Row],[72]],$CG$2:$CH$8,$CM$2:$CM$8)=0,"",LOOKUP(CALCULO[[#This Row],[72]],$CG$2:$CH$8,$CM$2:$CM$8))</f>
        <v/>
      </c>
    </row>
    <row r="44" spans="1:78" x14ac:dyDescent="0.25">
      <c r="A44" s="78" t="str">
        <f t="shared" si="7"/>
        <v/>
      </c>
      <c r="B44" s="159"/>
      <c r="C44" s="29"/>
      <c r="D44" s="29"/>
      <c r="E44" s="29"/>
      <c r="F44" s="29"/>
      <c r="G44" s="29"/>
      <c r="H44" s="29"/>
      <c r="I44" s="29"/>
      <c r="J44" s="29"/>
      <c r="K44" s="29"/>
      <c r="L44" s="29"/>
      <c r="M44" s="29"/>
      <c r="N44" s="29"/>
      <c r="O44" s="144">
        <f>SUM(CALCULO[[#This Row],[5]:[ 14 ]])</f>
        <v>0</v>
      </c>
      <c r="P44" s="162"/>
      <c r="Q44" s="163">
        <f>+IF(AVERAGEIF(ING_NO_CONST_RENTA[Concepto],'Datos para cálculo'!P$4,ING_NO_CONST_RENTA[Monto Limite])=1,CALCULO[[#This Row],[16]],MIN(CALCULO[ [#This Row],[16] ],AVERAGEIF(ING_NO_CONST_RENTA[Concepto],'Datos para cálculo'!P$4,ING_NO_CONST_RENTA[Monto Limite]),+CALCULO[ [#This Row],[16] ]+1-1,CALCULO[ [#This Row],[16] ]))</f>
        <v>0</v>
      </c>
      <c r="R44" s="29"/>
      <c r="S44" s="163">
        <f>+IF(AVERAGEIF(ING_NO_CONST_RENTA[Concepto],'Datos para cálculo'!R$4,ING_NO_CONST_RENTA[Monto Limite])=1,CALCULO[[#This Row],[18]],MIN(CALCULO[ [#This Row],[18] ],AVERAGEIF(ING_NO_CONST_RENTA[Concepto],'Datos para cálculo'!R$4,ING_NO_CONST_RENTA[Monto Limite]),+CALCULO[ [#This Row],[18] ]+1-1,CALCULO[ [#This Row],[18] ]))</f>
        <v>0</v>
      </c>
      <c r="T44" s="29"/>
      <c r="U44" s="163">
        <f>+IF(AVERAGEIF(ING_NO_CONST_RENTA[Concepto],'Datos para cálculo'!T$4,ING_NO_CONST_RENTA[Monto Limite])=1,CALCULO[[#This Row],[20]],MIN(CALCULO[ [#This Row],[20] ],AVERAGEIF(ING_NO_CONST_RENTA[Concepto],'Datos para cálculo'!T$4,ING_NO_CONST_RENTA[Monto Limite]),+CALCULO[ [#This Row],[20] ]+1-1,CALCULO[ [#This Row],[20] ]))</f>
        <v>0</v>
      </c>
      <c r="V44" s="29"/>
      <c r="W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 s="164"/>
      <c r="Y44" s="163">
        <f>+IF(O44&lt;310*'Versión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 s="165"/>
      <c r="AA44" s="163">
        <f>+IF(AVERAGEIF(ING_NO_CONST_RENTA[Concepto],'Datos para cálculo'!Z$4,ING_NO_CONST_RENTA[Monto Limite])=1,CALCULO[[#This Row],[ 26 ]],MIN(CALCULO[[#This Row],[ 26 ]],AVERAGEIF(ING_NO_CONST_RENTA[Concepto],'Datos para cálculo'!Z$4,ING_NO_CONST_RENTA[Monto Limite]),+CALCULO[[#This Row],[ 26 ]]+1-1,CALCULO[[#This Row],[ 26 ]]))</f>
        <v>0</v>
      </c>
      <c r="AB44" s="165"/>
      <c r="AC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 s="147"/>
      <c r="AE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 s="144">
        <f>+CALCULO[[#This Row],[ 31 ]]+CALCULO[[#This Row],[ 29 ]]+CALCULO[[#This Row],[ 27 ]]+CALCULO[[#This Row],[ 25 ]]+CALCULO[[#This Row],[ 23 ]]+CALCULO[[#This Row],[ 21 ]]+CALCULO[[#This Row],[ 19 ]]+CALCULO[[#This Row],[ 17 ]]</f>
        <v>0</v>
      </c>
      <c r="AG44" s="148">
        <f>+MAX(0,ROUND(CALCULO[[#This Row],[ 15 ]]-CALCULO[[#This Row],[32]],-3))</f>
        <v>0</v>
      </c>
      <c r="AH44" s="29"/>
      <c r="AI44" s="163">
        <f>+IF(AVERAGEIF(DEDUCCIONES[Concepto],'Datos para cálculo'!AH$4,DEDUCCIONES[Monto Limite])=1,CALCULO[[#This Row],[ 34 ]],MIN(CALCULO[[#This Row],[ 34 ]],AVERAGEIF(DEDUCCIONES[Concepto],'Datos para cálculo'!AH$4,DEDUCCIONES[Monto Limite]),+CALCULO[[#This Row],[ 34 ]]+1-1,CALCULO[[#This Row],[ 34 ]]))</f>
        <v>0</v>
      </c>
      <c r="AJ44" s="167"/>
      <c r="AK44" s="144">
        <f>+IF(CALCULO[[#This Row],[ 36 ]]="SI",MIN(CALCULO[[#This Row],[ 15 ]]*10%,VLOOKUP($AJ$4,DEDUCCIONES[],4,0)),0)</f>
        <v>0</v>
      </c>
      <c r="AL44" s="168"/>
      <c r="AM44" s="145">
        <f>+MIN(AL44+1-1,VLOOKUP($AL$4,DEDUCCIONES[],4,0))</f>
        <v>0</v>
      </c>
      <c r="AN44" s="144">
        <f>+CALCULO[[#This Row],[35]]+CALCULO[[#This Row],[37]]+CALCULO[[#This Row],[ 39 ]]</f>
        <v>0</v>
      </c>
      <c r="AO44" s="148">
        <f>+CALCULO[[#This Row],[33]]-CALCULO[[#This Row],[ 40 ]]</f>
        <v>0</v>
      </c>
      <c r="AP44" s="29"/>
      <c r="AQ44" s="163">
        <f>+MIN(CALCULO[[#This Row],[42]]+1-1,VLOOKUP($AP$4,RENTAS_EXCENTAS[],4,0))</f>
        <v>0</v>
      </c>
      <c r="AR44" s="29"/>
      <c r="AS44" s="163">
        <f>+MIN(CALCULO[[#This Row],[43]]+CALCULO[[#This Row],[ 44 ]]+1-1,VLOOKUP($AP$4,RENTAS_EXCENTAS[],4,0))-CALCULO[[#This Row],[43]]</f>
        <v>0</v>
      </c>
      <c r="AT44" s="163"/>
      <c r="AU44" s="163"/>
      <c r="AV44" s="163">
        <f>+CALCULO[[#This Row],[ 47 ]]</f>
        <v>0</v>
      </c>
      <c r="AW44" s="163"/>
      <c r="AX44" s="163">
        <f>+CALCULO[[#This Row],[ 49 ]]</f>
        <v>0</v>
      </c>
      <c r="AY44" s="163"/>
      <c r="AZ44" s="163">
        <f>+CALCULO[[#This Row],[ 51 ]]</f>
        <v>0</v>
      </c>
      <c r="BA44" s="163"/>
      <c r="BB44" s="163">
        <f>+CALCULO[[#This Row],[ 53 ]]</f>
        <v>0</v>
      </c>
      <c r="BC44" s="163"/>
      <c r="BD44" s="163">
        <f>+CALCULO[[#This Row],[ 55 ]]</f>
        <v>0</v>
      </c>
      <c r="BE44" s="163"/>
      <c r="BF44" s="163">
        <f>+CALCULO[[#This Row],[ 57 ]]</f>
        <v>0</v>
      </c>
      <c r="BG44" s="163"/>
      <c r="BH44" s="163">
        <f>+CALCULO[[#This Row],[ 59 ]]</f>
        <v>0</v>
      </c>
      <c r="BI44" s="163"/>
      <c r="BJ44" s="163"/>
      <c r="BK44" s="163"/>
      <c r="BL44" s="145">
        <f>+CALCULO[[#This Row],[ 63 ]]</f>
        <v>0</v>
      </c>
      <c r="BM44" s="144">
        <f>+CALCULO[[#This Row],[ 64 ]]+CALCULO[[#This Row],[ 62 ]]+CALCULO[[#This Row],[ 60 ]]+CALCULO[[#This Row],[ 58 ]]+CALCULO[[#This Row],[ 56 ]]+CALCULO[[#This Row],[ 54 ]]+CALCULO[[#This Row],[ 52 ]]+CALCULO[[#This Row],[ 50 ]]+CALCULO[[#This Row],[ 48 ]]+CALCULO[[#This Row],[ 45 ]]+CALCULO[[#This Row],[43]]</f>
        <v>0</v>
      </c>
      <c r="BN44" s="148">
        <f>+CALCULO[[#This Row],[ 41 ]]-CALCULO[[#This Row],[65]]</f>
        <v>0</v>
      </c>
      <c r="BO44" s="144">
        <f>+ROUND(MIN(CALCULO[[#This Row],[66]]*25%,240*'Versión impresión'!$H$8),-3)</f>
        <v>0</v>
      </c>
      <c r="BP44" s="148">
        <f>+CALCULO[[#This Row],[66]]-CALCULO[[#This Row],[67]]</f>
        <v>0</v>
      </c>
      <c r="BQ44" s="154">
        <f>+ROUND(CALCULO[[#This Row],[33]]*40%,-3)</f>
        <v>0</v>
      </c>
      <c r="BR44" s="149">
        <f t="shared" si="8"/>
        <v>0</v>
      </c>
      <c r="BS44" s="144">
        <f>+CALCULO[[#This Row],[33]]-MIN(CALCULO[[#This Row],[69]],CALCULO[[#This Row],[68]])</f>
        <v>0</v>
      </c>
      <c r="BT44" s="150">
        <f>+CALCULO[[#This Row],[71]]/'Versión impresión'!$H$8+1-1</f>
        <v>0</v>
      </c>
      <c r="BU44" s="151">
        <f>+LOOKUP(CALCULO[[#This Row],[72]],$CG$2:$CH$8,$CJ$2:$CJ$8)</f>
        <v>0</v>
      </c>
      <c r="BV44" s="152">
        <f>+LOOKUP(CALCULO[[#This Row],[72]],$CG$2:$CH$8,$CI$2:$CI$8)</f>
        <v>0</v>
      </c>
      <c r="BW44" s="151">
        <f>+LOOKUP(CALCULO[[#This Row],[72]],$CG$2:$CH$8,$CK$2:$CK$8)</f>
        <v>0</v>
      </c>
      <c r="BX44" s="155">
        <f>+(CALCULO[[#This Row],[72]]+CALCULO[[#This Row],[73]])*CALCULO[[#This Row],[74]]+CALCULO[[#This Row],[75]]</f>
        <v>0</v>
      </c>
      <c r="BY44" s="133">
        <f>+ROUND(CALCULO[[#This Row],[76]]*'Versión impresión'!$H$8,-3)</f>
        <v>0</v>
      </c>
      <c r="BZ44" s="180" t="str">
        <f>+IF(LOOKUP(CALCULO[[#This Row],[72]],$CG$2:$CH$8,$CM$2:$CM$8)=0,"",LOOKUP(CALCULO[[#This Row],[72]],$CG$2:$CH$8,$CM$2:$CM$8))</f>
        <v/>
      </c>
    </row>
    <row r="45" spans="1:78" x14ac:dyDescent="0.25">
      <c r="A45" s="78" t="str">
        <f t="shared" si="7"/>
        <v/>
      </c>
      <c r="B45" s="159"/>
      <c r="C45" s="29"/>
      <c r="D45" s="29"/>
      <c r="E45" s="29"/>
      <c r="F45" s="29"/>
      <c r="G45" s="29"/>
      <c r="H45" s="29"/>
      <c r="I45" s="29"/>
      <c r="J45" s="29"/>
      <c r="K45" s="29"/>
      <c r="L45" s="29"/>
      <c r="M45" s="29"/>
      <c r="N45" s="29"/>
      <c r="O45" s="144">
        <f>SUM(CALCULO[[#This Row],[5]:[ 14 ]])</f>
        <v>0</v>
      </c>
      <c r="P45" s="162"/>
      <c r="Q45" s="163">
        <f>+IF(AVERAGEIF(ING_NO_CONST_RENTA[Concepto],'Datos para cálculo'!P$4,ING_NO_CONST_RENTA[Monto Limite])=1,CALCULO[[#This Row],[16]],MIN(CALCULO[ [#This Row],[16] ],AVERAGEIF(ING_NO_CONST_RENTA[Concepto],'Datos para cálculo'!P$4,ING_NO_CONST_RENTA[Monto Limite]),+CALCULO[ [#This Row],[16] ]+1-1,CALCULO[ [#This Row],[16] ]))</f>
        <v>0</v>
      </c>
      <c r="R45" s="29"/>
      <c r="S45" s="163">
        <f>+IF(AVERAGEIF(ING_NO_CONST_RENTA[Concepto],'Datos para cálculo'!R$4,ING_NO_CONST_RENTA[Monto Limite])=1,CALCULO[[#This Row],[18]],MIN(CALCULO[ [#This Row],[18] ],AVERAGEIF(ING_NO_CONST_RENTA[Concepto],'Datos para cálculo'!R$4,ING_NO_CONST_RENTA[Monto Limite]),+CALCULO[ [#This Row],[18] ]+1-1,CALCULO[ [#This Row],[18] ]))</f>
        <v>0</v>
      </c>
      <c r="T45" s="29"/>
      <c r="U45" s="163">
        <f>+IF(AVERAGEIF(ING_NO_CONST_RENTA[Concepto],'Datos para cálculo'!T$4,ING_NO_CONST_RENTA[Monto Limite])=1,CALCULO[[#This Row],[20]],MIN(CALCULO[ [#This Row],[20] ],AVERAGEIF(ING_NO_CONST_RENTA[Concepto],'Datos para cálculo'!T$4,ING_NO_CONST_RENTA[Monto Limite]),+CALCULO[ [#This Row],[20] ]+1-1,CALCULO[ [#This Row],[20] ]))</f>
        <v>0</v>
      </c>
      <c r="V45" s="29"/>
      <c r="W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 s="164"/>
      <c r="Y45" s="163">
        <f>+IF(O45&lt;310*'Versión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 s="165"/>
      <c r="AA45" s="163">
        <f>+IF(AVERAGEIF(ING_NO_CONST_RENTA[Concepto],'Datos para cálculo'!Z$4,ING_NO_CONST_RENTA[Monto Limite])=1,CALCULO[[#This Row],[ 26 ]],MIN(CALCULO[[#This Row],[ 26 ]],AVERAGEIF(ING_NO_CONST_RENTA[Concepto],'Datos para cálculo'!Z$4,ING_NO_CONST_RENTA[Monto Limite]),+CALCULO[[#This Row],[ 26 ]]+1-1,CALCULO[[#This Row],[ 26 ]]))</f>
        <v>0</v>
      </c>
      <c r="AB45" s="165"/>
      <c r="AC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 s="147"/>
      <c r="AE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 s="144">
        <f>+CALCULO[[#This Row],[ 31 ]]+CALCULO[[#This Row],[ 29 ]]+CALCULO[[#This Row],[ 27 ]]+CALCULO[[#This Row],[ 25 ]]+CALCULO[[#This Row],[ 23 ]]+CALCULO[[#This Row],[ 21 ]]+CALCULO[[#This Row],[ 19 ]]+CALCULO[[#This Row],[ 17 ]]</f>
        <v>0</v>
      </c>
      <c r="AG45" s="148">
        <f>+MAX(0,ROUND(CALCULO[[#This Row],[ 15 ]]-CALCULO[[#This Row],[32]],-3))</f>
        <v>0</v>
      </c>
      <c r="AH45" s="29"/>
      <c r="AI45" s="163">
        <f>+IF(AVERAGEIF(DEDUCCIONES[Concepto],'Datos para cálculo'!AH$4,DEDUCCIONES[Monto Limite])=1,CALCULO[[#This Row],[ 34 ]],MIN(CALCULO[[#This Row],[ 34 ]],AVERAGEIF(DEDUCCIONES[Concepto],'Datos para cálculo'!AH$4,DEDUCCIONES[Monto Limite]),+CALCULO[[#This Row],[ 34 ]]+1-1,CALCULO[[#This Row],[ 34 ]]))</f>
        <v>0</v>
      </c>
      <c r="AJ45" s="167"/>
      <c r="AK45" s="144">
        <f>+IF(CALCULO[[#This Row],[ 36 ]]="SI",MIN(CALCULO[[#This Row],[ 15 ]]*10%,VLOOKUP($AJ$4,DEDUCCIONES[],4,0)),0)</f>
        <v>0</v>
      </c>
      <c r="AL45" s="168"/>
      <c r="AM45" s="145">
        <f>+MIN(AL45+1-1,VLOOKUP($AL$4,DEDUCCIONES[],4,0))</f>
        <v>0</v>
      </c>
      <c r="AN45" s="144">
        <f>+CALCULO[[#This Row],[35]]+CALCULO[[#This Row],[37]]+CALCULO[[#This Row],[ 39 ]]</f>
        <v>0</v>
      </c>
      <c r="AO45" s="148">
        <f>+CALCULO[[#This Row],[33]]-CALCULO[[#This Row],[ 40 ]]</f>
        <v>0</v>
      </c>
      <c r="AP45" s="29"/>
      <c r="AQ45" s="163">
        <f>+MIN(CALCULO[[#This Row],[42]]+1-1,VLOOKUP($AP$4,RENTAS_EXCENTAS[],4,0))</f>
        <v>0</v>
      </c>
      <c r="AR45" s="29"/>
      <c r="AS45" s="163">
        <f>+MIN(CALCULO[[#This Row],[43]]+CALCULO[[#This Row],[ 44 ]]+1-1,VLOOKUP($AP$4,RENTAS_EXCENTAS[],4,0))-CALCULO[[#This Row],[43]]</f>
        <v>0</v>
      </c>
      <c r="AT45" s="163"/>
      <c r="AU45" s="163"/>
      <c r="AV45" s="163">
        <f>+CALCULO[[#This Row],[ 47 ]]</f>
        <v>0</v>
      </c>
      <c r="AW45" s="163"/>
      <c r="AX45" s="163">
        <f>+CALCULO[[#This Row],[ 49 ]]</f>
        <v>0</v>
      </c>
      <c r="AY45" s="163"/>
      <c r="AZ45" s="163">
        <f>+CALCULO[[#This Row],[ 51 ]]</f>
        <v>0</v>
      </c>
      <c r="BA45" s="163"/>
      <c r="BB45" s="163">
        <f>+CALCULO[[#This Row],[ 53 ]]</f>
        <v>0</v>
      </c>
      <c r="BC45" s="163"/>
      <c r="BD45" s="163">
        <f>+CALCULO[[#This Row],[ 55 ]]</f>
        <v>0</v>
      </c>
      <c r="BE45" s="163"/>
      <c r="BF45" s="163">
        <f>+CALCULO[[#This Row],[ 57 ]]</f>
        <v>0</v>
      </c>
      <c r="BG45" s="163"/>
      <c r="BH45" s="163">
        <f>+CALCULO[[#This Row],[ 59 ]]</f>
        <v>0</v>
      </c>
      <c r="BI45" s="163"/>
      <c r="BJ45" s="163"/>
      <c r="BK45" s="163"/>
      <c r="BL45" s="145">
        <f>+CALCULO[[#This Row],[ 63 ]]</f>
        <v>0</v>
      </c>
      <c r="BM45" s="144">
        <f>+CALCULO[[#This Row],[ 64 ]]+CALCULO[[#This Row],[ 62 ]]+CALCULO[[#This Row],[ 60 ]]+CALCULO[[#This Row],[ 58 ]]+CALCULO[[#This Row],[ 56 ]]+CALCULO[[#This Row],[ 54 ]]+CALCULO[[#This Row],[ 52 ]]+CALCULO[[#This Row],[ 50 ]]+CALCULO[[#This Row],[ 48 ]]+CALCULO[[#This Row],[ 45 ]]+CALCULO[[#This Row],[43]]</f>
        <v>0</v>
      </c>
      <c r="BN45" s="148">
        <f>+CALCULO[[#This Row],[ 41 ]]-CALCULO[[#This Row],[65]]</f>
        <v>0</v>
      </c>
      <c r="BO45" s="144">
        <f>+ROUND(MIN(CALCULO[[#This Row],[66]]*25%,240*'Versión impresión'!$H$8),-3)</f>
        <v>0</v>
      </c>
      <c r="BP45" s="148">
        <f>+CALCULO[[#This Row],[66]]-CALCULO[[#This Row],[67]]</f>
        <v>0</v>
      </c>
      <c r="BQ45" s="154">
        <f>+ROUND(CALCULO[[#This Row],[33]]*40%,-3)</f>
        <v>0</v>
      </c>
      <c r="BR45" s="149">
        <f t="shared" si="8"/>
        <v>0</v>
      </c>
      <c r="BS45" s="144">
        <f>+CALCULO[[#This Row],[33]]-MIN(CALCULO[[#This Row],[69]],CALCULO[[#This Row],[68]])</f>
        <v>0</v>
      </c>
      <c r="BT45" s="150">
        <f>+CALCULO[[#This Row],[71]]/'Versión impresión'!$H$8+1-1</f>
        <v>0</v>
      </c>
      <c r="BU45" s="151">
        <f>+LOOKUP(CALCULO[[#This Row],[72]],$CG$2:$CH$8,$CJ$2:$CJ$8)</f>
        <v>0</v>
      </c>
      <c r="BV45" s="152">
        <f>+LOOKUP(CALCULO[[#This Row],[72]],$CG$2:$CH$8,$CI$2:$CI$8)</f>
        <v>0</v>
      </c>
      <c r="BW45" s="151">
        <f>+LOOKUP(CALCULO[[#This Row],[72]],$CG$2:$CH$8,$CK$2:$CK$8)</f>
        <v>0</v>
      </c>
      <c r="BX45" s="155">
        <f>+(CALCULO[[#This Row],[72]]+CALCULO[[#This Row],[73]])*CALCULO[[#This Row],[74]]+CALCULO[[#This Row],[75]]</f>
        <v>0</v>
      </c>
      <c r="BY45" s="133">
        <f>+ROUND(CALCULO[[#This Row],[76]]*'Versión impresión'!$H$8,-3)</f>
        <v>0</v>
      </c>
      <c r="BZ45" s="180" t="str">
        <f>+IF(LOOKUP(CALCULO[[#This Row],[72]],$CG$2:$CH$8,$CM$2:$CM$8)=0,"",LOOKUP(CALCULO[[#This Row],[72]],$CG$2:$CH$8,$CM$2:$CM$8))</f>
        <v/>
      </c>
    </row>
    <row r="46" spans="1:78" x14ac:dyDescent="0.25">
      <c r="A46" s="78" t="str">
        <f t="shared" si="7"/>
        <v/>
      </c>
      <c r="B46" s="159"/>
      <c r="C46" s="29"/>
      <c r="D46" s="29"/>
      <c r="E46" s="29"/>
      <c r="F46" s="29"/>
      <c r="G46" s="29"/>
      <c r="H46" s="29"/>
      <c r="I46" s="29"/>
      <c r="J46" s="29"/>
      <c r="K46" s="29"/>
      <c r="L46" s="29"/>
      <c r="M46" s="29"/>
      <c r="N46" s="29"/>
      <c r="O46" s="144">
        <f>SUM(CALCULO[[#This Row],[5]:[ 14 ]])</f>
        <v>0</v>
      </c>
      <c r="P46" s="162"/>
      <c r="Q46" s="163">
        <f>+IF(AVERAGEIF(ING_NO_CONST_RENTA[Concepto],'Datos para cálculo'!P$4,ING_NO_CONST_RENTA[Monto Limite])=1,CALCULO[[#This Row],[16]],MIN(CALCULO[ [#This Row],[16] ],AVERAGEIF(ING_NO_CONST_RENTA[Concepto],'Datos para cálculo'!P$4,ING_NO_CONST_RENTA[Monto Limite]),+CALCULO[ [#This Row],[16] ]+1-1,CALCULO[ [#This Row],[16] ]))</f>
        <v>0</v>
      </c>
      <c r="R46" s="29"/>
      <c r="S46" s="163">
        <f>+IF(AVERAGEIF(ING_NO_CONST_RENTA[Concepto],'Datos para cálculo'!R$4,ING_NO_CONST_RENTA[Monto Limite])=1,CALCULO[[#This Row],[18]],MIN(CALCULO[ [#This Row],[18] ],AVERAGEIF(ING_NO_CONST_RENTA[Concepto],'Datos para cálculo'!R$4,ING_NO_CONST_RENTA[Monto Limite]),+CALCULO[ [#This Row],[18] ]+1-1,CALCULO[ [#This Row],[18] ]))</f>
        <v>0</v>
      </c>
      <c r="T46" s="29"/>
      <c r="U46" s="163">
        <f>+IF(AVERAGEIF(ING_NO_CONST_RENTA[Concepto],'Datos para cálculo'!T$4,ING_NO_CONST_RENTA[Monto Limite])=1,CALCULO[[#This Row],[20]],MIN(CALCULO[ [#This Row],[20] ],AVERAGEIF(ING_NO_CONST_RENTA[Concepto],'Datos para cálculo'!T$4,ING_NO_CONST_RENTA[Monto Limite]),+CALCULO[ [#This Row],[20] ]+1-1,CALCULO[ [#This Row],[20] ]))</f>
        <v>0</v>
      </c>
      <c r="V46" s="29"/>
      <c r="W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 s="164"/>
      <c r="Y46" s="163">
        <f>+IF(O46&lt;310*'Versión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 s="165"/>
      <c r="AA46" s="163">
        <f>+IF(AVERAGEIF(ING_NO_CONST_RENTA[Concepto],'Datos para cálculo'!Z$4,ING_NO_CONST_RENTA[Monto Limite])=1,CALCULO[[#This Row],[ 26 ]],MIN(CALCULO[[#This Row],[ 26 ]],AVERAGEIF(ING_NO_CONST_RENTA[Concepto],'Datos para cálculo'!Z$4,ING_NO_CONST_RENTA[Monto Limite]),+CALCULO[[#This Row],[ 26 ]]+1-1,CALCULO[[#This Row],[ 26 ]]))</f>
        <v>0</v>
      </c>
      <c r="AB46" s="165"/>
      <c r="AC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 s="147"/>
      <c r="AE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 s="144">
        <f>+CALCULO[[#This Row],[ 31 ]]+CALCULO[[#This Row],[ 29 ]]+CALCULO[[#This Row],[ 27 ]]+CALCULO[[#This Row],[ 25 ]]+CALCULO[[#This Row],[ 23 ]]+CALCULO[[#This Row],[ 21 ]]+CALCULO[[#This Row],[ 19 ]]+CALCULO[[#This Row],[ 17 ]]</f>
        <v>0</v>
      </c>
      <c r="AG46" s="148">
        <f>+MAX(0,ROUND(CALCULO[[#This Row],[ 15 ]]-CALCULO[[#This Row],[32]],-3))</f>
        <v>0</v>
      </c>
      <c r="AH46" s="29"/>
      <c r="AI46" s="163">
        <f>+IF(AVERAGEIF(DEDUCCIONES[Concepto],'Datos para cálculo'!AH$4,DEDUCCIONES[Monto Limite])=1,CALCULO[[#This Row],[ 34 ]],MIN(CALCULO[[#This Row],[ 34 ]],AVERAGEIF(DEDUCCIONES[Concepto],'Datos para cálculo'!AH$4,DEDUCCIONES[Monto Limite]),+CALCULO[[#This Row],[ 34 ]]+1-1,CALCULO[[#This Row],[ 34 ]]))</f>
        <v>0</v>
      </c>
      <c r="AJ46" s="167"/>
      <c r="AK46" s="144">
        <f>+IF(CALCULO[[#This Row],[ 36 ]]="SI",MIN(CALCULO[[#This Row],[ 15 ]]*10%,VLOOKUP($AJ$4,DEDUCCIONES[],4,0)),0)</f>
        <v>0</v>
      </c>
      <c r="AL46" s="168"/>
      <c r="AM46" s="145">
        <f>+MIN(AL46+1-1,VLOOKUP($AL$4,DEDUCCIONES[],4,0))</f>
        <v>0</v>
      </c>
      <c r="AN46" s="144">
        <f>+CALCULO[[#This Row],[35]]+CALCULO[[#This Row],[37]]+CALCULO[[#This Row],[ 39 ]]</f>
        <v>0</v>
      </c>
      <c r="AO46" s="148">
        <f>+CALCULO[[#This Row],[33]]-CALCULO[[#This Row],[ 40 ]]</f>
        <v>0</v>
      </c>
      <c r="AP46" s="29"/>
      <c r="AQ46" s="163">
        <f>+MIN(CALCULO[[#This Row],[42]]+1-1,VLOOKUP($AP$4,RENTAS_EXCENTAS[],4,0))</f>
        <v>0</v>
      </c>
      <c r="AR46" s="29"/>
      <c r="AS46" s="163">
        <f>+MIN(CALCULO[[#This Row],[43]]+CALCULO[[#This Row],[ 44 ]]+1-1,VLOOKUP($AP$4,RENTAS_EXCENTAS[],4,0))-CALCULO[[#This Row],[43]]</f>
        <v>0</v>
      </c>
      <c r="AT46" s="163"/>
      <c r="AU46" s="163"/>
      <c r="AV46" s="163">
        <f>+CALCULO[[#This Row],[ 47 ]]</f>
        <v>0</v>
      </c>
      <c r="AW46" s="163"/>
      <c r="AX46" s="163">
        <f>+CALCULO[[#This Row],[ 49 ]]</f>
        <v>0</v>
      </c>
      <c r="AY46" s="163"/>
      <c r="AZ46" s="163">
        <f>+CALCULO[[#This Row],[ 51 ]]</f>
        <v>0</v>
      </c>
      <c r="BA46" s="163"/>
      <c r="BB46" s="163">
        <f>+CALCULO[[#This Row],[ 53 ]]</f>
        <v>0</v>
      </c>
      <c r="BC46" s="163"/>
      <c r="BD46" s="163">
        <f>+CALCULO[[#This Row],[ 55 ]]</f>
        <v>0</v>
      </c>
      <c r="BE46" s="163"/>
      <c r="BF46" s="163">
        <f>+CALCULO[[#This Row],[ 57 ]]</f>
        <v>0</v>
      </c>
      <c r="BG46" s="163"/>
      <c r="BH46" s="163">
        <f>+CALCULO[[#This Row],[ 59 ]]</f>
        <v>0</v>
      </c>
      <c r="BI46" s="163"/>
      <c r="BJ46" s="163"/>
      <c r="BK46" s="163"/>
      <c r="BL46" s="145">
        <f>+CALCULO[[#This Row],[ 63 ]]</f>
        <v>0</v>
      </c>
      <c r="BM46" s="144">
        <f>+CALCULO[[#This Row],[ 64 ]]+CALCULO[[#This Row],[ 62 ]]+CALCULO[[#This Row],[ 60 ]]+CALCULO[[#This Row],[ 58 ]]+CALCULO[[#This Row],[ 56 ]]+CALCULO[[#This Row],[ 54 ]]+CALCULO[[#This Row],[ 52 ]]+CALCULO[[#This Row],[ 50 ]]+CALCULO[[#This Row],[ 48 ]]+CALCULO[[#This Row],[ 45 ]]+CALCULO[[#This Row],[43]]</f>
        <v>0</v>
      </c>
      <c r="BN46" s="148">
        <f>+CALCULO[[#This Row],[ 41 ]]-CALCULO[[#This Row],[65]]</f>
        <v>0</v>
      </c>
      <c r="BO46" s="144">
        <f>+ROUND(MIN(CALCULO[[#This Row],[66]]*25%,240*'Versión impresión'!$H$8),-3)</f>
        <v>0</v>
      </c>
      <c r="BP46" s="148">
        <f>+CALCULO[[#This Row],[66]]-CALCULO[[#This Row],[67]]</f>
        <v>0</v>
      </c>
      <c r="BQ46" s="154">
        <f>+ROUND(CALCULO[[#This Row],[33]]*40%,-3)</f>
        <v>0</v>
      </c>
      <c r="BR46" s="149">
        <f t="shared" si="8"/>
        <v>0</v>
      </c>
      <c r="BS46" s="144">
        <f>+CALCULO[[#This Row],[33]]-MIN(CALCULO[[#This Row],[69]],CALCULO[[#This Row],[68]])</f>
        <v>0</v>
      </c>
      <c r="BT46" s="150">
        <f>+CALCULO[[#This Row],[71]]/'Versión impresión'!$H$8+1-1</f>
        <v>0</v>
      </c>
      <c r="BU46" s="151">
        <f>+LOOKUP(CALCULO[[#This Row],[72]],$CG$2:$CH$8,$CJ$2:$CJ$8)</f>
        <v>0</v>
      </c>
      <c r="BV46" s="152">
        <f>+LOOKUP(CALCULO[[#This Row],[72]],$CG$2:$CH$8,$CI$2:$CI$8)</f>
        <v>0</v>
      </c>
      <c r="BW46" s="151">
        <f>+LOOKUP(CALCULO[[#This Row],[72]],$CG$2:$CH$8,$CK$2:$CK$8)</f>
        <v>0</v>
      </c>
      <c r="BX46" s="155">
        <f>+(CALCULO[[#This Row],[72]]+CALCULO[[#This Row],[73]])*CALCULO[[#This Row],[74]]+CALCULO[[#This Row],[75]]</f>
        <v>0</v>
      </c>
      <c r="BY46" s="133">
        <f>+ROUND(CALCULO[[#This Row],[76]]*'Versión impresión'!$H$8,-3)</f>
        <v>0</v>
      </c>
      <c r="BZ46" s="180" t="str">
        <f>+IF(LOOKUP(CALCULO[[#This Row],[72]],$CG$2:$CH$8,$CM$2:$CM$8)=0,"",LOOKUP(CALCULO[[#This Row],[72]],$CG$2:$CH$8,$CM$2:$CM$8))</f>
        <v/>
      </c>
    </row>
    <row r="47" spans="1:78" x14ac:dyDescent="0.25">
      <c r="A47" s="78" t="str">
        <f t="shared" si="7"/>
        <v/>
      </c>
      <c r="B47" s="159"/>
      <c r="C47" s="29"/>
      <c r="D47" s="29"/>
      <c r="E47" s="29"/>
      <c r="F47" s="29"/>
      <c r="G47" s="29"/>
      <c r="H47" s="29"/>
      <c r="I47" s="29"/>
      <c r="J47" s="29"/>
      <c r="K47" s="29"/>
      <c r="L47" s="29"/>
      <c r="M47" s="29"/>
      <c r="N47" s="29"/>
      <c r="O47" s="144">
        <f>SUM(CALCULO[[#This Row],[5]:[ 14 ]])</f>
        <v>0</v>
      </c>
      <c r="P47" s="162"/>
      <c r="Q47" s="163">
        <f>+IF(AVERAGEIF(ING_NO_CONST_RENTA[Concepto],'Datos para cálculo'!P$4,ING_NO_CONST_RENTA[Monto Limite])=1,CALCULO[[#This Row],[16]],MIN(CALCULO[ [#This Row],[16] ],AVERAGEIF(ING_NO_CONST_RENTA[Concepto],'Datos para cálculo'!P$4,ING_NO_CONST_RENTA[Monto Limite]),+CALCULO[ [#This Row],[16] ]+1-1,CALCULO[ [#This Row],[16] ]))</f>
        <v>0</v>
      </c>
      <c r="R47" s="29"/>
      <c r="S47" s="163">
        <f>+IF(AVERAGEIF(ING_NO_CONST_RENTA[Concepto],'Datos para cálculo'!R$4,ING_NO_CONST_RENTA[Monto Limite])=1,CALCULO[[#This Row],[18]],MIN(CALCULO[ [#This Row],[18] ],AVERAGEIF(ING_NO_CONST_RENTA[Concepto],'Datos para cálculo'!R$4,ING_NO_CONST_RENTA[Monto Limite]),+CALCULO[ [#This Row],[18] ]+1-1,CALCULO[ [#This Row],[18] ]))</f>
        <v>0</v>
      </c>
      <c r="T47" s="29"/>
      <c r="U47" s="163">
        <f>+IF(AVERAGEIF(ING_NO_CONST_RENTA[Concepto],'Datos para cálculo'!T$4,ING_NO_CONST_RENTA[Monto Limite])=1,CALCULO[[#This Row],[20]],MIN(CALCULO[ [#This Row],[20] ],AVERAGEIF(ING_NO_CONST_RENTA[Concepto],'Datos para cálculo'!T$4,ING_NO_CONST_RENTA[Monto Limite]),+CALCULO[ [#This Row],[20] ]+1-1,CALCULO[ [#This Row],[20] ]))</f>
        <v>0</v>
      </c>
      <c r="V47" s="29"/>
      <c r="W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 s="164"/>
      <c r="Y47" s="163">
        <f>+IF(O47&lt;310*'Versión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 s="165"/>
      <c r="AA47" s="163">
        <f>+IF(AVERAGEIF(ING_NO_CONST_RENTA[Concepto],'Datos para cálculo'!Z$4,ING_NO_CONST_RENTA[Monto Limite])=1,CALCULO[[#This Row],[ 26 ]],MIN(CALCULO[[#This Row],[ 26 ]],AVERAGEIF(ING_NO_CONST_RENTA[Concepto],'Datos para cálculo'!Z$4,ING_NO_CONST_RENTA[Monto Limite]),+CALCULO[[#This Row],[ 26 ]]+1-1,CALCULO[[#This Row],[ 26 ]]))</f>
        <v>0</v>
      </c>
      <c r="AB47" s="165"/>
      <c r="AC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 s="147"/>
      <c r="AE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 s="144">
        <f>+CALCULO[[#This Row],[ 31 ]]+CALCULO[[#This Row],[ 29 ]]+CALCULO[[#This Row],[ 27 ]]+CALCULO[[#This Row],[ 25 ]]+CALCULO[[#This Row],[ 23 ]]+CALCULO[[#This Row],[ 21 ]]+CALCULO[[#This Row],[ 19 ]]+CALCULO[[#This Row],[ 17 ]]</f>
        <v>0</v>
      </c>
      <c r="AG47" s="148">
        <f>+MAX(0,ROUND(CALCULO[[#This Row],[ 15 ]]-CALCULO[[#This Row],[32]],-3))</f>
        <v>0</v>
      </c>
      <c r="AH47" s="29"/>
      <c r="AI47" s="163">
        <f>+IF(AVERAGEIF(DEDUCCIONES[Concepto],'Datos para cálculo'!AH$4,DEDUCCIONES[Monto Limite])=1,CALCULO[[#This Row],[ 34 ]],MIN(CALCULO[[#This Row],[ 34 ]],AVERAGEIF(DEDUCCIONES[Concepto],'Datos para cálculo'!AH$4,DEDUCCIONES[Monto Limite]),+CALCULO[[#This Row],[ 34 ]]+1-1,CALCULO[[#This Row],[ 34 ]]))</f>
        <v>0</v>
      </c>
      <c r="AJ47" s="167"/>
      <c r="AK47" s="144">
        <f>+IF(CALCULO[[#This Row],[ 36 ]]="SI",MIN(CALCULO[[#This Row],[ 15 ]]*10%,VLOOKUP($AJ$4,DEDUCCIONES[],4,0)),0)</f>
        <v>0</v>
      </c>
      <c r="AL47" s="168"/>
      <c r="AM47" s="145">
        <f>+MIN(AL47+1-1,VLOOKUP($AL$4,DEDUCCIONES[],4,0))</f>
        <v>0</v>
      </c>
      <c r="AN47" s="144">
        <f>+CALCULO[[#This Row],[35]]+CALCULO[[#This Row],[37]]+CALCULO[[#This Row],[ 39 ]]</f>
        <v>0</v>
      </c>
      <c r="AO47" s="148">
        <f>+CALCULO[[#This Row],[33]]-CALCULO[[#This Row],[ 40 ]]</f>
        <v>0</v>
      </c>
      <c r="AP47" s="29"/>
      <c r="AQ47" s="163">
        <f>+MIN(CALCULO[[#This Row],[42]]+1-1,VLOOKUP($AP$4,RENTAS_EXCENTAS[],4,0))</f>
        <v>0</v>
      </c>
      <c r="AR47" s="29"/>
      <c r="AS47" s="163">
        <f>+MIN(CALCULO[[#This Row],[43]]+CALCULO[[#This Row],[ 44 ]]+1-1,VLOOKUP($AP$4,RENTAS_EXCENTAS[],4,0))-CALCULO[[#This Row],[43]]</f>
        <v>0</v>
      </c>
      <c r="AT47" s="163"/>
      <c r="AU47" s="163"/>
      <c r="AV47" s="163">
        <f>+CALCULO[[#This Row],[ 47 ]]</f>
        <v>0</v>
      </c>
      <c r="AW47" s="163"/>
      <c r="AX47" s="163">
        <f>+CALCULO[[#This Row],[ 49 ]]</f>
        <v>0</v>
      </c>
      <c r="AY47" s="163"/>
      <c r="AZ47" s="163">
        <f>+CALCULO[[#This Row],[ 51 ]]</f>
        <v>0</v>
      </c>
      <c r="BA47" s="163"/>
      <c r="BB47" s="163">
        <f>+CALCULO[[#This Row],[ 53 ]]</f>
        <v>0</v>
      </c>
      <c r="BC47" s="163"/>
      <c r="BD47" s="163">
        <f>+CALCULO[[#This Row],[ 55 ]]</f>
        <v>0</v>
      </c>
      <c r="BE47" s="163"/>
      <c r="BF47" s="163">
        <f>+CALCULO[[#This Row],[ 57 ]]</f>
        <v>0</v>
      </c>
      <c r="BG47" s="163"/>
      <c r="BH47" s="163">
        <f>+CALCULO[[#This Row],[ 59 ]]</f>
        <v>0</v>
      </c>
      <c r="BI47" s="163"/>
      <c r="BJ47" s="163"/>
      <c r="BK47" s="163"/>
      <c r="BL47" s="145">
        <f>+CALCULO[[#This Row],[ 63 ]]</f>
        <v>0</v>
      </c>
      <c r="BM47" s="144">
        <f>+CALCULO[[#This Row],[ 64 ]]+CALCULO[[#This Row],[ 62 ]]+CALCULO[[#This Row],[ 60 ]]+CALCULO[[#This Row],[ 58 ]]+CALCULO[[#This Row],[ 56 ]]+CALCULO[[#This Row],[ 54 ]]+CALCULO[[#This Row],[ 52 ]]+CALCULO[[#This Row],[ 50 ]]+CALCULO[[#This Row],[ 48 ]]+CALCULO[[#This Row],[ 45 ]]+CALCULO[[#This Row],[43]]</f>
        <v>0</v>
      </c>
      <c r="BN47" s="148">
        <f>+CALCULO[[#This Row],[ 41 ]]-CALCULO[[#This Row],[65]]</f>
        <v>0</v>
      </c>
      <c r="BO47" s="144">
        <f>+ROUND(MIN(CALCULO[[#This Row],[66]]*25%,240*'Versión impresión'!$H$8),-3)</f>
        <v>0</v>
      </c>
      <c r="BP47" s="148">
        <f>+CALCULO[[#This Row],[66]]-CALCULO[[#This Row],[67]]</f>
        <v>0</v>
      </c>
      <c r="BQ47" s="154">
        <f>+ROUND(CALCULO[[#This Row],[33]]*40%,-3)</f>
        <v>0</v>
      </c>
      <c r="BR47" s="149">
        <f t="shared" si="8"/>
        <v>0</v>
      </c>
      <c r="BS47" s="144">
        <f>+CALCULO[[#This Row],[33]]-MIN(CALCULO[[#This Row],[69]],CALCULO[[#This Row],[68]])</f>
        <v>0</v>
      </c>
      <c r="BT47" s="150">
        <f>+CALCULO[[#This Row],[71]]/'Versión impresión'!$H$8+1-1</f>
        <v>0</v>
      </c>
      <c r="BU47" s="151">
        <f>+LOOKUP(CALCULO[[#This Row],[72]],$CG$2:$CH$8,$CJ$2:$CJ$8)</f>
        <v>0</v>
      </c>
      <c r="BV47" s="152">
        <f>+LOOKUP(CALCULO[[#This Row],[72]],$CG$2:$CH$8,$CI$2:$CI$8)</f>
        <v>0</v>
      </c>
      <c r="BW47" s="151">
        <f>+LOOKUP(CALCULO[[#This Row],[72]],$CG$2:$CH$8,$CK$2:$CK$8)</f>
        <v>0</v>
      </c>
      <c r="BX47" s="155">
        <f>+(CALCULO[[#This Row],[72]]+CALCULO[[#This Row],[73]])*CALCULO[[#This Row],[74]]+CALCULO[[#This Row],[75]]</f>
        <v>0</v>
      </c>
      <c r="BY47" s="133">
        <f>+ROUND(CALCULO[[#This Row],[76]]*'Versión impresión'!$H$8,-3)</f>
        <v>0</v>
      </c>
      <c r="BZ47" s="180" t="str">
        <f>+IF(LOOKUP(CALCULO[[#This Row],[72]],$CG$2:$CH$8,$CM$2:$CM$8)=0,"",LOOKUP(CALCULO[[#This Row],[72]],$CG$2:$CH$8,$CM$2:$CM$8))</f>
        <v/>
      </c>
    </row>
    <row r="48" spans="1:78" x14ac:dyDescent="0.25">
      <c r="A48" s="78" t="str">
        <f t="shared" si="7"/>
        <v/>
      </c>
      <c r="B48" s="159"/>
      <c r="C48" s="29"/>
      <c r="D48" s="29"/>
      <c r="E48" s="29"/>
      <c r="F48" s="29"/>
      <c r="G48" s="29"/>
      <c r="H48" s="29"/>
      <c r="I48" s="29"/>
      <c r="J48" s="29"/>
      <c r="K48" s="29"/>
      <c r="L48" s="29"/>
      <c r="M48" s="29"/>
      <c r="N48" s="29"/>
      <c r="O48" s="144">
        <f>SUM(CALCULO[[#This Row],[5]:[ 14 ]])</f>
        <v>0</v>
      </c>
      <c r="P48" s="162"/>
      <c r="Q48" s="163">
        <f>+IF(AVERAGEIF(ING_NO_CONST_RENTA[Concepto],'Datos para cálculo'!P$4,ING_NO_CONST_RENTA[Monto Limite])=1,CALCULO[[#This Row],[16]],MIN(CALCULO[ [#This Row],[16] ],AVERAGEIF(ING_NO_CONST_RENTA[Concepto],'Datos para cálculo'!P$4,ING_NO_CONST_RENTA[Monto Limite]),+CALCULO[ [#This Row],[16] ]+1-1,CALCULO[ [#This Row],[16] ]))</f>
        <v>0</v>
      </c>
      <c r="R48" s="29"/>
      <c r="S48" s="163">
        <f>+IF(AVERAGEIF(ING_NO_CONST_RENTA[Concepto],'Datos para cálculo'!R$4,ING_NO_CONST_RENTA[Monto Limite])=1,CALCULO[[#This Row],[18]],MIN(CALCULO[ [#This Row],[18] ],AVERAGEIF(ING_NO_CONST_RENTA[Concepto],'Datos para cálculo'!R$4,ING_NO_CONST_RENTA[Monto Limite]),+CALCULO[ [#This Row],[18] ]+1-1,CALCULO[ [#This Row],[18] ]))</f>
        <v>0</v>
      </c>
      <c r="T48" s="29"/>
      <c r="U48" s="163">
        <f>+IF(AVERAGEIF(ING_NO_CONST_RENTA[Concepto],'Datos para cálculo'!T$4,ING_NO_CONST_RENTA[Monto Limite])=1,CALCULO[[#This Row],[20]],MIN(CALCULO[ [#This Row],[20] ],AVERAGEIF(ING_NO_CONST_RENTA[Concepto],'Datos para cálculo'!T$4,ING_NO_CONST_RENTA[Monto Limite]),+CALCULO[ [#This Row],[20] ]+1-1,CALCULO[ [#This Row],[20] ]))</f>
        <v>0</v>
      </c>
      <c r="V48" s="29"/>
      <c r="W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 s="164"/>
      <c r="Y48" s="163">
        <f>+IF(O48&lt;310*'Versión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 s="165"/>
      <c r="AA48" s="163">
        <f>+IF(AVERAGEIF(ING_NO_CONST_RENTA[Concepto],'Datos para cálculo'!Z$4,ING_NO_CONST_RENTA[Monto Limite])=1,CALCULO[[#This Row],[ 26 ]],MIN(CALCULO[[#This Row],[ 26 ]],AVERAGEIF(ING_NO_CONST_RENTA[Concepto],'Datos para cálculo'!Z$4,ING_NO_CONST_RENTA[Monto Limite]),+CALCULO[[#This Row],[ 26 ]]+1-1,CALCULO[[#This Row],[ 26 ]]))</f>
        <v>0</v>
      </c>
      <c r="AB48" s="165"/>
      <c r="AC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 s="147"/>
      <c r="AE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 s="144">
        <f>+CALCULO[[#This Row],[ 31 ]]+CALCULO[[#This Row],[ 29 ]]+CALCULO[[#This Row],[ 27 ]]+CALCULO[[#This Row],[ 25 ]]+CALCULO[[#This Row],[ 23 ]]+CALCULO[[#This Row],[ 21 ]]+CALCULO[[#This Row],[ 19 ]]+CALCULO[[#This Row],[ 17 ]]</f>
        <v>0</v>
      </c>
      <c r="AG48" s="148">
        <f>+MAX(0,ROUND(CALCULO[[#This Row],[ 15 ]]-CALCULO[[#This Row],[32]],-3))</f>
        <v>0</v>
      </c>
      <c r="AH48" s="29"/>
      <c r="AI48" s="163">
        <f>+IF(AVERAGEIF(DEDUCCIONES[Concepto],'Datos para cálculo'!AH$4,DEDUCCIONES[Monto Limite])=1,CALCULO[[#This Row],[ 34 ]],MIN(CALCULO[[#This Row],[ 34 ]],AVERAGEIF(DEDUCCIONES[Concepto],'Datos para cálculo'!AH$4,DEDUCCIONES[Monto Limite]),+CALCULO[[#This Row],[ 34 ]]+1-1,CALCULO[[#This Row],[ 34 ]]))</f>
        <v>0</v>
      </c>
      <c r="AJ48" s="167"/>
      <c r="AK48" s="144">
        <f>+IF(CALCULO[[#This Row],[ 36 ]]="SI",MIN(CALCULO[[#This Row],[ 15 ]]*10%,VLOOKUP($AJ$4,DEDUCCIONES[],4,0)),0)</f>
        <v>0</v>
      </c>
      <c r="AL48" s="168"/>
      <c r="AM48" s="145">
        <f>+MIN(AL48+1-1,VLOOKUP($AL$4,DEDUCCIONES[],4,0))</f>
        <v>0</v>
      </c>
      <c r="AN48" s="144">
        <f>+CALCULO[[#This Row],[35]]+CALCULO[[#This Row],[37]]+CALCULO[[#This Row],[ 39 ]]</f>
        <v>0</v>
      </c>
      <c r="AO48" s="148">
        <f>+CALCULO[[#This Row],[33]]-CALCULO[[#This Row],[ 40 ]]</f>
        <v>0</v>
      </c>
      <c r="AP48" s="29"/>
      <c r="AQ48" s="163">
        <f>+MIN(CALCULO[[#This Row],[42]]+1-1,VLOOKUP($AP$4,RENTAS_EXCENTAS[],4,0))</f>
        <v>0</v>
      </c>
      <c r="AR48" s="29"/>
      <c r="AS48" s="163">
        <f>+MIN(CALCULO[[#This Row],[43]]+CALCULO[[#This Row],[ 44 ]]+1-1,VLOOKUP($AP$4,RENTAS_EXCENTAS[],4,0))-CALCULO[[#This Row],[43]]</f>
        <v>0</v>
      </c>
      <c r="AT48" s="163"/>
      <c r="AU48" s="163"/>
      <c r="AV48" s="163">
        <f>+CALCULO[[#This Row],[ 47 ]]</f>
        <v>0</v>
      </c>
      <c r="AW48" s="163"/>
      <c r="AX48" s="163">
        <f>+CALCULO[[#This Row],[ 49 ]]</f>
        <v>0</v>
      </c>
      <c r="AY48" s="163"/>
      <c r="AZ48" s="163">
        <f>+CALCULO[[#This Row],[ 51 ]]</f>
        <v>0</v>
      </c>
      <c r="BA48" s="163"/>
      <c r="BB48" s="163">
        <f>+CALCULO[[#This Row],[ 53 ]]</f>
        <v>0</v>
      </c>
      <c r="BC48" s="163"/>
      <c r="BD48" s="163">
        <f>+CALCULO[[#This Row],[ 55 ]]</f>
        <v>0</v>
      </c>
      <c r="BE48" s="163"/>
      <c r="BF48" s="163">
        <f>+CALCULO[[#This Row],[ 57 ]]</f>
        <v>0</v>
      </c>
      <c r="BG48" s="163"/>
      <c r="BH48" s="163">
        <f>+CALCULO[[#This Row],[ 59 ]]</f>
        <v>0</v>
      </c>
      <c r="BI48" s="163"/>
      <c r="BJ48" s="163"/>
      <c r="BK48" s="163"/>
      <c r="BL48" s="145">
        <f>+CALCULO[[#This Row],[ 63 ]]</f>
        <v>0</v>
      </c>
      <c r="BM48" s="144">
        <f>+CALCULO[[#This Row],[ 64 ]]+CALCULO[[#This Row],[ 62 ]]+CALCULO[[#This Row],[ 60 ]]+CALCULO[[#This Row],[ 58 ]]+CALCULO[[#This Row],[ 56 ]]+CALCULO[[#This Row],[ 54 ]]+CALCULO[[#This Row],[ 52 ]]+CALCULO[[#This Row],[ 50 ]]+CALCULO[[#This Row],[ 48 ]]+CALCULO[[#This Row],[ 45 ]]+CALCULO[[#This Row],[43]]</f>
        <v>0</v>
      </c>
      <c r="BN48" s="148">
        <f>+CALCULO[[#This Row],[ 41 ]]-CALCULO[[#This Row],[65]]</f>
        <v>0</v>
      </c>
      <c r="BO48" s="144">
        <f>+ROUND(MIN(CALCULO[[#This Row],[66]]*25%,240*'Versión impresión'!$H$8),-3)</f>
        <v>0</v>
      </c>
      <c r="BP48" s="148">
        <f>+CALCULO[[#This Row],[66]]-CALCULO[[#This Row],[67]]</f>
        <v>0</v>
      </c>
      <c r="BQ48" s="154">
        <f>+ROUND(CALCULO[[#This Row],[33]]*40%,-3)</f>
        <v>0</v>
      </c>
      <c r="BR48" s="149">
        <f t="shared" si="8"/>
        <v>0</v>
      </c>
      <c r="BS48" s="144">
        <f>+CALCULO[[#This Row],[33]]-MIN(CALCULO[[#This Row],[69]],CALCULO[[#This Row],[68]])</f>
        <v>0</v>
      </c>
      <c r="BT48" s="150">
        <f>+CALCULO[[#This Row],[71]]/'Versión impresión'!$H$8+1-1</f>
        <v>0</v>
      </c>
      <c r="BU48" s="151">
        <f>+LOOKUP(CALCULO[[#This Row],[72]],$CG$2:$CH$8,$CJ$2:$CJ$8)</f>
        <v>0</v>
      </c>
      <c r="BV48" s="152">
        <f>+LOOKUP(CALCULO[[#This Row],[72]],$CG$2:$CH$8,$CI$2:$CI$8)</f>
        <v>0</v>
      </c>
      <c r="BW48" s="151">
        <f>+LOOKUP(CALCULO[[#This Row],[72]],$CG$2:$CH$8,$CK$2:$CK$8)</f>
        <v>0</v>
      </c>
      <c r="BX48" s="155">
        <f>+(CALCULO[[#This Row],[72]]+CALCULO[[#This Row],[73]])*CALCULO[[#This Row],[74]]+CALCULO[[#This Row],[75]]</f>
        <v>0</v>
      </c>
      <c r="BY48" s="133">
        <f>+ROUND(CALCULO[[#This Row],[76]]*'Versión impresión'!$H$8,-3)</f>
        <v>0</v>
      </c>
      <c r="BZ48" s="180" t="str">
        <f>+IF(LOOKUP(CALCULO[[#This Row],[72]],$CG$2:$CH$8,$CM$2:$CM$8)=0,"",LOOKUP(CALCULO[[#This Row],[72]],$CG$2:$CH$8,$CM$2:$CM$8))</f>
        <v/>
      </c>
    </row>
    <row r="49" spans="1:78" x14ac:dyDescent="0.25">
      <c r="A49" s="78" t="str">
        <f t="shared" si="7"/>
        <v/>
      </c>
      <c r="B49" s="159"/>
      <c r="C49" s="29"/>
      <c r="D49" s="29"/>
      <c r="E49" s="29"/>
      <c r="F49" s="29"/>
      <c r="G49" s="29"/>
      <c r="H49" s="29"/>
      <c r="I49" s="29"/>
      <c r="J49" s="29"/>
      <c r="K49" s="29"/>
      <c r="L49" s="29"/>
      <c r="M49" s="29"/>
      <c r="N49" s="29"/>
      <c r="O49" s="144">
        <f>SUM(CALCULO[[#This Row],[5]:[ 14 ]])</f>
        <v>0</v>
      </c>
      <c r="P49" s="162"/>
      <c r="Q49" s="163">
        <f>+IF(AVERAGEIF(ING_NO_CONST_RENTA[Concepto],'Datos para cálculo'!P$4,ING_NO_CONST_RENTA[Monto Limite])=1,CALCULO[[#This Row],[16]],MIN(CALCULO[ [#This Row],[16] ],AVERAGEIF(ING_NO_CONST_RENTA[Concepto],'Datos para cálculo'!P$4,ING_NO_CONST_RENTA[Monto Limite]),+CALCULO[ [#This Row],[16] ]+1-1,CALCULO[ [#This Row],[16] ]))</f>
        <v>0</v>
      </c>
      <c r="R49" s="29"/>
      <c r="S49" s="163">
        <f>+IF(AVERAGEIF(ING_NO_CONST_RENTA[Concepto],'Datos para cálculo'!R$4,ING_NO_CONST_RENTA[Monto Limite])=1,CALCULO[[#This Row],[18]],MIN(CALCULO[ [#This Row],[18] ],AVERAGEIF(ING_NO_CONST_RENTA[Concepto],'Datos para cálculo'!R$4,ING_NO_CONST_RENTA[Monto Limite]),+CALCULO[ [#This Row],[18] ]+1-1,CALCULO[ [#This Row],[18] ]))</f>
        <v>0</v>
      </c>
      <c r="T49" s="29"/>
      <c r="U49" s="163">
        <f>+IF(AVERAGEIF(ING_NO_CONST_RENTA[Concepto],'Datos para cálculo'!T$4,ING_NO_CONST_RENTA[Monto Limite])=1,CALCULO[[#This Row],[20]],MIN(CALCULO[ [#This Row],[20] ],AVERAGEIF(ING_NO_CONST_RENTA[Concepto],'Datos para cálculo'!T$4,ING_NO_CONST_RENTA[Monto Limite]),+CALCULO[ [#This Row],[20] ]+1-1,CALCULO[ [#This Row],[20] ]))</f>
        <v>0</v>
      </c>
      <c r="V49" s="29"/>
      <c r="W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 s="164"/>
      <c r="Y49" s="163">
        <f>+IF(O49&lt;310*'Versión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 s="165"/>
      <c r="AA49" s="163">
        <f>+IF(AVERAGEIF(ING_NO_CONST_RENTA[Concepto],'Datos para cálculo'!Z$4,ING_NO_CONST_RENTA[Monto Limite])=1,CALCULO[[#This Row],[ 26 ]],MIN(CALCULO[[#This Row],[ 26 ]],AVERAGEIF(ING_NO_CONST_RENTA[Concepto],'Datos para cálculo'!Z$4,ING_NO_CONST_RENTA[Monto Limite]),+CALCULO[[#This Row],[ 26 ]]+1-1,CALCULO[[#This Row],[ 26 ]]))</f>
        <v>0</v>
      </c>
      <c r="AB49" s="165"/>
      <c r="AC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 s="147"/>
      <c r="AE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 s="144">
        <f>+CALCULO[[#This Row],[ 31 ]]+CALCULO[[#This Row],[ 29 ]]+CALCULO[[#This Row],[ 27 ]]+CALCULO[[#This Row],[ 25 ]]+CALCULO[[#This Row],[ 23 ]]+CALCULO[[#This Row],[ 21 ]]+CALCULO[[#This Row],[ 19 ]]+CALCULO[[#This Row],[ 17 ]]</f>
        <v>0</v>
      </c>
      <c r="AG49" s="148">
        <f>+MAX(0,ROUND(CALCULO[[#This Row],[ 15 ]]-CALCULO[[#This Row],[32]],-3))</f>
        <v>0</v>
      </c>
      <c r="AH49" s="29"/>
      <c r="AI49" s="163">
        <f>+IF(AVERAGEIF(DEDUCCIONES[Concepto],'Datos para cálculo'!AH$4,DEDUCCIONES[Monto Limite])=1,CALCULO[[#This Row],[ 34 ]],MIN(CALCULO[[#This Row],[ 34 ]],AVERAGEIF(DEDUCCIONES[Concepto],'Datos para cálculo'!AH$4,DEDUCCIONES[Monto Limite]),+CALCULO[[#This Row],[ 34 ]]+1-1,CALCULO[[#This Row],[ 34 ]]))</f>
        <v>0</v>
      </c>
      <c r="AJ49" s="167"/>
      <c r="AK49" s="144">
        <f>+IF(CALCULO[[#This Row],[ 36 ]]="SI",MIN(CALCULO[[#This Row],[ 15 ]]*10%,VLOOKUP($AJ$4,DEDUCCIONES[],4,0)),0)</f>
        <v>0</v>
      </c>
      <c r="AL49" s="168"/>
      <c r="AM49" s="145">
        <f>+MIN(AL49+1-1,VLOOKUP($AL$4,DEDUCCIONES[],4,0))</f>
        <v>0</v>
      </c>
      <c r="AN49" s="144">
        <f>+CALCULO[[#This Row],[35]]+CALCULO[[#This Row],[37]]+CALCULO[[#This Row],[ 39 ]]</f>
        <v>0</v>
      </c>
      <c r="AO49" s="148">
        <f>+CALCULO[[#This Row],[33]]-CALCULO[[#This Row],[ 40 ]]</f>
        <v>0</v>
      </c>
      <c r="AP49" s="29"/>
      <c r="AQ49" s="163">
        <f>+MIN(CALCULO[[#This Row],[42]]+1-1,VLOOKUP($AP$4,RENTAS_EXCENTAS[],4,0))</f>
        <v>0</v>
      </c>
      <c r="AR49" s="29"/>
      <c r="AS49" s="163">
        <f>+MIN(CALCULO[[#This Row],[43]]+CALCULO[[#This Row],[ 44 ]]+1-1,VLOOKUP($AP$4,RENTAS_EXCENTAS[],4,0))-CALCULO[[#This Row],[43]]</f>
        <v>0</v>
      </c>
      <c r="AT49" s="163"/>
      <c r="AU49" s="163"/>
      <c r="AV49" s="163">
        <f>+CALCULO[[#This Row],[ 47 ]]</f>
        <v>0</v>
      </c>
      <c r="AW49" s="163"/>
      <c r="AX49" s="163">
        <f>+CALCULO[[#This Row],[ 49 ]]</f>
        <v>0</v>
      </c>
      <c r="AY49" s="163"/>
      <c r="AZ49" s="163">
        <f>+CALCULO[[#This Row],[ 51 ]]</f>
        <v>0</v>
      </c>
      <c r="BA49" s="163"/>
      <c r="BB49" s="163">
        <f>+CALCULO[[#This Row],[ 53 ]]</f>
        <v>0</v>
      </c>
      <c r="BC49" s="163"/>
      <c r="BD49" s="163">
        <f>+CALCULO[[#This Row],[ 55 ]]</f>
        <v>0</v>
      </c>
      <c r="BE49" s="163"/>
      <c r="BF49" s="163">
        <f>+CALCULO[[#This Row],[ 57 ]]</f>
        <v>0</v>
      </c>
      <c r="BG49" s="163"/>
      <c r="BH49" s="163">
        <f>+CALCULO[[#This Row],[ 59 ]]</f>
        <v>0</v>
      </c>
      <c r="BI49" s="163"/>
      <c r="BJ49" s="163"/>
      <c r="BK49" s="163"/>
      <c r="BL49" s="145">
        <f>+CALCULO[[#This Row],[ 63 ]]</f>
        <v>0</v>
      </c>
      <c r="BM49" s="144">
        <f>+CALCULO[[#This Row],[ 64 ]]+CALCULO[[#This Row],[ 62 ]]+CALCULO[[#This Row],[ 60 ]]+CALCULO[[#This Row],[ 58 ]]+CALCULO[[#This Row],[ 56 ]]+CALCULO[[#This Row],[ 54 ]]+CALCULO[[#This Row],[ 52 ]]+CALCULO[[#This Row],[ 50 ]]+CALCULO[[#This Row],[ 48 ]]+CALCULO[[#This Row],[ 45 ]]+CALCULO[[#This Row],[43]]</f>
        <v>0</v>
      </c>
      <c r="BN49" s="148">
        <f>+CALCULO[[#This Row],[ 41 ]]-CALCULO[[#This Row],[65]]</f>
        <v>0</v>
      </c>
      <c r="BO49" s="144">
        <f>+ROUND(MIN(CALCULO[[#This Row],[66]]*25%,240*'Versión impresión'!$H$8),-3)</f>
        <v>0</v>
      </c>
      <c r="BP49" s="148">
        <f>+CALCULO[[#This Row],[66]]-CALCULO[[#This Row],[67]]</f>
        <v>0</v>
      </c>
      <c r="BQ49" s="154">
        <f>+ROUND(CALCULO[[#This Row],[33]]*40%,-3)</f>
        <v>0</v>
      </c>
      <c r="BR49" s="149">
        <f t="shared" si="8"/>
        <v>0</v>
      </c>
      <c r="BS49" s="144">
        <f>+CALCULO[[#This Row],[33]]-MIN(CALCULO[[#This Row],[69]],CALCULO[[#This Row],[68]])</f>
        <v>0</v>
      </c>
      <c r="BT49" s="150">
        <f>+CALCULO[[#This Row],[71]]/'Versión impresión'!$H$8+1-1</f>
        <v>0</v>
      </c>
      <c r="BU49" s="151">
        <f>+LOOKUP(CALCULO[[#This Row],[72]],$CG$2:$CH$8,$CJ$2:$CJ$8)</f>
        <v>0</v>
      </c>
      <c r="BV49" s="152">
        <f>+LOOKUP(CALCULO[[#This Row],[72]],$CG$2:$CH$8,$CI$2:$CI$8)</f>
        <v>0</v>
      </c>
      <c r="BW49" s="151">
        <f>+LOOKUP(CALCULO[[#This Row],[72]],$CG$2:$CH$8,$CK$2:$CK$8)</f>
        <v>0</v>
      </c>
      <c r="BX49" s="155">
        <f>+(CALCULO[[#This Row],[72]]+CALCULO[[#This Row],[73]])*CALCULO[[#This Row],[74]]+CALCULO[[#This Row],[75]]</f>
        <v>0</v>
      </c>
      <c r="BY49" s="133">
        <f>+ROUND(CALCULO[[#This Row],[76]]*'Versión impresión'!$H$8,-3)</f>
        <v>0</v>
      </c>
      <c r="BZ49" s="180" t="str">
        <f>+IF(LOOKUP(CALCULO[[#This Row],[72]],$CG$2:$CH$8,$CM$2:$CM$8)=0,"",LOOKUP(CALCULO[[#This Row],[72]],$CG$2:$CH$8,$CM$2:$CM$8))</f>
        <v/>
      </c>
    </row>
    <row r="50" spans="1:78" x14ac:dyDescent="0.25">
      <c r="A50" s="78" t="str">
        <f t="shared" si="7"/>
        <v/>
      </c>
      <c r="B50" s="159"/>
      <c r="C50" s="29"/>
      <c r="D50" s="29"/>
      <c r="E50" s="29"/>
      <c r="F50" s="29"/>
      <c r="G50" s="29"/>
      <c r="H50" s="29"/>
      <c r="I50" s="29"/>
      <c r="J50" s="29"/>
      <c r="K50" s="29"/>
      <c r="L50" s="29"/>
      <c r="M50" s="29"/>
      <c r="N50" s="29"/>
      <c r="O50" s="144">
        <f>SUM(CALCULO[[#This Row],[5]:[ 14 ]])</f>
        <v>0</v>
      </c>
      <c r="P50" s="162"/>
      <c r="Q50" s="163">
        <f>+IF(AVERAGEIF(ING_NO_CONST_RENTA[Concepto],'Datos para cálculo'!P$4,ING_NO_CONST_RENTA[Monto Limite])=1,CALCULO[[#This Row],[16]],MIN(CALCULO[ [#This Row],[16] ],AVERAGEIF(ING_NO_CONST_RENTA[Concepto],'Datos para cálculo'!P$4,ING_NO_CONST_RENTA[Monto Limite]),+CALCULO[ [#This Row],[16] ]+1-1,CALCULO[ [#This Row],[16] ]))</f>
        <v>0</v>
      </c>
      <c r="R50" s="29"/>
      <c r="S50" s="163">
        <f>+IF(AVERAGEIF(ING_NO_CONST_RENTA[Concepto],'Datos para cálculo'!R$4,ING_NO_CONST_RENTA[Monto Limite])=1,CALCULO[[#This Row],[18]],MIN(CALCULO[ [#This Row],[18] ],AVERAGEIF(ING_NO_CONST_RENTA[Concepto],'Datos para cálculo'!R$4,ING_NO_CONST_RENTA[Monto Limite]),+CALCULO[ [#This Row],[18] ]+1-1,CALCULO[ [#This Row],[18] ]))</f>
        <v>0</v>
      </c>
      <c r="T50" s="29"/>
      <c r="U50" s="163">
        <f>+IF(AVERAGEIF(ING_NO_CONST_RENTA[Concepto],'Datos para cálculo'!T$4,ING_NO_CONST_RENTA[Monto Limite])=1,CALCULO[[#This Row],[20]],MIN(CALCULO[ [#This Row],[20] ],AVERAGEIF(ING_NO_CONST_RENTA[Concepto],'Datos para cálculo'!T$4,ING_NO_CONST_RENTA[Monto Limite]),+CALCULO[ [#This Row],[20] ]+1-1,CALCULO[ [#This Row],[20] ]))</f>
        <v>0</v>
      </c>
      <c r="V50" s="29"/>
      <c r="W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 s="164"/>
      <c r="Y50" s="163">
        <f>+IF(O50&lt;310*'Versión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 s="165"/>
      <c r="AA50" s="163">
        <f>+IF(AVERAGEIF(ING_NO_CONST_RENTA[Concepto],'Datos para cálculo'!Z$4,ING_NO_CONST_RENTA[Monto Limite])=1,CALCULO[[#This Row],[ 26 ]],MIN(CALCULO[[#This Row],[ 26 ]],AVERAGEIF(ING_NO_CONST_RENTA[Concepto],'Datos para cálculo'!Z$4,ING_NO_CONST_RENTA[Monto Limite]),+CALCULO[[#This Row],[ 26 ]]+1-1,CALCULO[[#This Row],[ 26 ]]))</f>
        <v>0</v>
      </c>
      <c r="AB50" s="165"/>
      <c r="AC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 s="147"/>
      <c r="AE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 s="144">
        <f>+CALCULO[[#This Row],[ 31 ]]+CALCULO[[#This Row],[ 29 ]]+CALCULO[[#This Row],[ 27 ]]+CALCULO[[#This Row],[ 25 ]]+CALCULO[[#This Row],[ 23 ]]+CALCULO[[#This Row],[ 21 ]]+CALCULO[[#This Row],[ 19 ]]+CALCULO[[#This Row],[ 17 ]]</f>
        <v>0</v>
      </c>
      <c r="AG50" s="148">
        <f>+MAX(0,ROUND(CALCULO[[#This Row],[ 15 ]]-CALCULO[[#This Row],[32]],-3))</f>
        <v>0</v>
      </c>
      <c r="AH50" s="29"/>
      <c r="AI50" s="163">
        <f>+IF(AVERAGEIF(DEDUCCIONES[Concepto],'Datos para cálculo'!AH$4,DEDUCCIONES[Monto Limite])=1,CALCULO[[#This Row],[ 34 ]],MIN(CALCULO[[#This Row],[ 34 ]],AVERAGEIF(DEDUCCIONES[Concepto],'Datos para cálculo'!AH$4,DEDUCCIONES[Monto Limite]),+CALCULO[[#This Row],[ 34 ]]+1-1,CALCULO[[#This Row],[ 34 ]]))</f>
        <v>0</v>
      </c>
      <c r="AJ50" s="167"/>
      <c r="AK50" s="144">
        <f>+IF(CALCULO[[#This Row],[ 36 ]]="SI",MIN(CALCULO[[#This Row],[ 15 ]]*10%,VLOOKUP($AJ$4,DEDUCCIONES[],4,0)),0)</f>
        <v>0</v>
      </c>
      <c r="AL50" s="168"/>
      <c r="AM50" s="145">
        <f>+MIN(AL50+1-1,VLOOKUP($AL$4,DEDUCCIONES[],4,0))</f>
        <v>0</v>
      </c>
      <c r="AN50" s="144">
        <f>+CALCULO[[#This Row],[35]]+CALCULO[[#This Row],[37]]+CALCULO[[#This Row],[ 39 ]]</f>
        <v>0</v>
      </c>
      <c r="AO50" s="148">
        <f>+CALCULO[[#This Row],[33]]-CALCULO[[#This Row],[ 40 ]]</f>
        <v>0</v>
      </c>
      <c r="AP50" s="29"/>
      <c r="AQ50" s="163">
        <f>+MIN(CALCULO[[#This Row],[42]]+1-1,VLOOKUP($AP$4,RENTAS_EXCENTAS[],4,0))</f>
        <v>0</v>
      </c>
      <c r="AR50" s="29"/>
      <c r="AS50" s="163">
        <f>+MIN(CALCULO[[#This Row],[43]]+CALCULO[[#This Row],[ 44 ]]+1-1,VLOOKUP($AP$4,RENTAS_EXCENTAS[],4,0))-CALCULO[[#This Row],[43]]</f>
        <v>0</v>
      </c>
      <c r="AT50" s="163"/>
      <c r="AU50" s="163"/>
      <c r="AV50" s="163">
        <f>+CALCULO[[#This Row],[ 47 ]]</f>
        <v>0</v>
      </c>
      <c r="AW50" s="163"/>
      <c r="AX50" s="163">
        <f>+CALCULO[[#This Row],[ 49 ]]</f>
        <v>0</v>
      </c>
      <c r="AY50" s="163"/>
      <c r="AZ50" s="163">
        <f>+CALCULO[[#This Row],[ 51 ]]</f>
        <v>0</v>
      </c>
      <c r="BA50" s="163"/>
      <c r="BB50" s="163">
        <f>+CALCULO[[#This Row],[ 53 ]]</f>
        <v>0</v>
      </c>
      <c r="BC50" s="163"/>
      <c r="BD50" s="163">
        <f>+CALCULO[[#This Row],[ 55 ]]</f>
        <v>0</v>
      </c>
      <c r="BE50" s="163"/>
      <c r="BF50" s="163">
        <f>+CALCULO[[#This Row],[ 57 ]]</f>
        <v>0</v>
      </c>
      <c r="BG50" s="163"/>
      <c r="BH50" s="163">
        <f>+CALCULO[[#This Row],[ 59 ]]</f>
        <v>0</v>
      </c>
      <c r="BI50" s="163"/>
      <c r="BJ50" s="163"/>
      <c r="BK50" s="163"/>
      <c r="BL50" s="145">
        <f>+CALCULO[[#This Row],[ 63 ]]</f>
        <v>0</v>
      </c>
      <c r="BM50" s="144">
        <f>+CALCULO[[#This Row],[ 64 ]]+CALCULO[[#This Row],[ 62 ]]+CALCULO[[#This Row],[ 60 ]]+CALCULO[[#This Row],[ 58 ]]+CALCULO[[#This Row],[ 56 ]]+CALCULO[[#This Row],[ 54 ]]+CALCULO[[#This Row],[ 52 ]]+CALCULO[[#This Row],[ 50 ]]+CALCULO[[#This Row],[ 48 ]]+CALCULO[[#This Row],[ 45 ]]+CALCULO[[#This Row],[43]]</f>
        <v>0</v>
      </c>
      <c r="BN50" s="148">
        <f>+CALCULO[[#This Row],[ 41 ]]-CALCULO[[#This Row],[65]]</f>
        <v>0</v>
      </c>
      <c r="BO50" s="144">
        <f>+ROUND(MIN(CALCULO[[#This Row],[66]]*25%,240*'Versión impresión'!$H$8),-3)</f>
        <v>0</v>
      </c>
      <c r="BP50" s="148">
        <f>+CALCULO[[#This Row],[66]]-CALCULO[[#This Row],[67]]</f>
        <v>0</v>
      </c>
      <c r="BQ50" s="154">
        <f>+ROUND(CALCULO[[#This Row],[33]]*40%,-3)</f>
        <v>0</v>
      </c>
      <c r="BR50" s="149">
        <f t="shared" si="8"/>
        <v>0</v>
      </c>
      <c r="BS50" s="144">
        <f>+CALCULO[[#This Row],[33]]-MIN(CALCULO[[#This Row],[69]],CALCULO[[#This Row],[68]])</f>
        <v>0</v>
      </c>
      <c r="BT50" s="150">
        <f>+CALCULO[[#This Row],[71]]/'Versión impresión'!$H$8+1-1</f>
        <v>0</v>
      </c>
      <c r="BU50" s="151">
        <f>+LOOKUP(CALCULO[[#This Row],[72]],$CG$2:$CH$8,$CJ$2:$CJ$8)</f>
        <v>0</v>
      </c>
      <c r="BV50" s="152">
        <f>+LOOKUP(CALCULO[[#This Row],[72]],$CG$2:$CH$8,$CI$2:$CI$8)</f>
        <v>0</v>
      </c>
      <c r="BW50" s="151">
        <f>+LOOKUP(CALCULO[[#This Row],[72]],$CG$2:$CH$8,$CK$2:$CK$8)</f>
        <v>0</v>
      </c>
      <c r="BX50" s="155">
        <f>+(CALCULO[[#This Row],[72]]+CALCULO[[#This Row],[73]])*CALCULO[[#This Row],[74]]+CALCULO[[#This Row],[75]]</f>
        <v>0</v>
      </c>
      <c r="BY50" s="133">
        <f>+ROUND(CALCULO[[#This Row],[76]]*'Versión impresión'!$H$8,-3)</f>
        <v>0</v>
      </c>
      <c r="BZ50" s="180" t="str">
        <f>+IF(LOOKUP(CALCULO[[#This Row],[72]],$CG$2:$CH$8,$CM$2:$CM$8)=0,"",LOOKUP(CALCULO[[#This Row],[72]],$CG$2:$CH$8,$CM$2:$CM$8))</f>
        <v/>
      </c>
    </row>
    <row r="51" spans="1:78" x14ac:dyDescent="0.25">
      <c r="A51" s="78" t="str">
        <f t="shared" si="7"/>
        <v/>
      </c>
      <c r="B51" s="159"/>
      <c r="C51" s="29"/>
      <c r="D51" s="29"/>
      <c r="E51" s="29"/>
      <c r="F51" s="29"/>
      <c r="G51" s="29"/>
      <c r="H51" s="29"/>
      <c r="I51" s="29"/>
      <c r="J51" s="29"/>
      <c r="K51" s="29"/>
      <c r="L51" s="29"/>
      <c r="M51" s="29"/>
      <c r="N51" s="29"/>
      <c r="O51" s="144">
        <f>SUM(CALCULO[[#This Row],[5]:[ 14 ]])</f>
        <v>0</v>
      </c>
      <c r="P51" s="162"/>
      <c r="Q51" s="163">
        <f>+IF(AVERAGEIF(ING_NO_CONST_RENTA[Concepto],'Datos para cálculo'!P$4,ING_NO_CONST_RENTA[Monto Limite])=1,CALCULO[[#This Row],[16]],MIN(CALCULO[ [#This Row],[16] ],AVERAGEIF(ING_NO_CONST_RENTA[Concepto],'Datos para cálculo'!P$4,ING_NO_CONST_RENTA[Monto Limite]),+CALCULO[ [#This Row],[16] ]+1-1,CALCULO[ [#This Row],[16] ]))</f>
        <v>0</v>
      </c>
      <c r="R51" s="29"/>
      <c r="S51" s="163">
        <f>+IF(AVERAGEIF(ING_NO_CONST_RENTA[Concepto],'Datos para cálculo'!R$4,ING_NO_CONST_RENTA[Monto Limite])=1,CALCULO[[#This Row],[18]],MIN(CALCULO[ [#This Row],[18] ],AVERAGEIF(ING_NO_CONST_RENTA[Concepto],'Datos para cálculo'!R$4,ING_NO_CONST_RENTA[Monto Limite]),+CALCULO[ [#This Row],[18] ]+1-1,CALCULO[ [#This Row],[18] ]))</f>
        <v>0</v>
      </c>
      <c r="T51" s="29"/>
      <c r="U51" s="163">
        <f>+IF(AVERAGEIF(ING_NO_CONST_RENTA[Concepto],'Datos para cálculo'!T$4,ING_NO_CONST_RENTA[Monto Limite])=1,CALCULO[[#This Row],[20]],MIN(CALCULO[ [#This Row],[20] ],AVERAGEIF(ING_NO_CONST_RENTA[Concepto],'Datos para cálculo'!T$4,ING_NO_CONST_RENTA[Monto Limite]),+CALCULO[ [#This Row],[20] ]+1-1,CALCULO[ [#This Row],[20] ]))</f>
        <v>0</v>
      </c>
      <c r="V51" s="29"/>
      <c r="W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 s="164"/>
      <c r="Y51" s="163">
        <f>+IF(O51&lt;310*'Versión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 s="165"/>
      <c r="AA51" s="163">
        <f>+IF(AVERAGEIF(ING_NO_CONST_RENTA[Concepto],'Datos para cálculo'!Z$4,ING_NO_CONST_RENTA[Monto Limite])=1,CALCULO[[#This Row],[ 26 ]],MIN(CALCULO[[#This Row],[ 26 ]],AVERAGEIF(ING_NO_CONST_RENTA[Concepto],'Datos para cálculo'!Z$4,ING_NO_CONST_RENTA[Monto Limite]),+CALCULO[[#This Row],[ 26 ]]+1-1,CALCULO[[#This Row],[ 26 ]]))</f>
        <v>0</v>
      </c>
      <c r="AB51" s="165"/>
      <c r="AC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 s="147"/>
      <c r="AE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 s="144">
        <f>+CALCULO[[#This Row],[ 31 ]]+CALCULO[[#This Row],[ 29 ]]+CALCULO[[#This Row],[ 27 ]]+CALCULO[[#This Row],[ 25 ]]+CALCULO[[#This Row],[ 23 ]]+CALCULO[[#This Row],[ 21 ]]+CALCULO[[#This Row],[ 19 ]]+CALCULO[[#This Row],[ 17 ]]</f>
        <v>0</v>
      </c>
      <c r="AG51" s="148">
        <f>+MAX(0,ROUND(CALCULO[[#This Row],[ 15 ]]-CALCULO[[#This Row],[32]],-3))</f>
        <v>0</v>
      </c>
      <c r="AH51" s="29"/>
      <c r="AI51" s="163">
        <f>+IF(AVERAGEIF(DEDUCCIONES[Concepto],'Datos para cálculo'!AH$4,DEDUCCIONES[Monto Limite])=1,CALCULO[[#This Row],[ 34 ]],MIN(CALCULO[[#This Row],[ 34 ]],AVERAGEIF(DEDUCCIONES[Concepto],'Datos para cálculo'!AH$4,DEDUCCIONES[Monto Limite]),+CALCULO[[#This Row],[ 34 ]]+1-1,CALCULO[[#This Row],[ 34 ]]))</f>
        <v>0</v>
      </c>
      <c r="AJ51" s="167"/>
      <c r="AK51" s="144">
        <f>+IF(CALCULO[[#This Row],[ 36 ]]="SI",MIN(CALCULO[[#This Row],[ 15 ]]*10%,VLOOKUP($AJ$4,DEDUCCIONES[],4,0)),0)</f>
        <v>0</v>
      </c>
      <c r="AL51" s="168"/>
      <c r="AM51" s="145">
        <f>+MIN(AL51+1-1,VLOOKUP($AL$4,DEDUCCIONES[],4,0))</f>
        <v>0</v>
      </c>
      <c r="AN51" s="144">
        <f>+CALCULO[[#This Row],[35]]+CALCULO[[#This Row],[37]]+CALCULO[[#This Row],[ 39 ]]</f>
        <v>0</v>
      </c>
      <c r="AO51" s="148">
        <f>+CALCULO[[#This Row],[33]]-CALCULO[[#This Row],[ 40 ]]</f>
        <v>0</v>
      </c>
      <c r="AP51" s="29"/>
      <c r="AQ51" s="163">
        <f>+MIN(CALCULO[[#This Row],[42]]+1-1,VLOOKUP($AP$4,RENTAS_EXCENTAS[],4,0))</f>
        <v>0</v>
      </c>
      <c r="AR51" s="29"/>
      <c r="AS51" s="163">
        <f>+MIN(CALCULO[[#This Row],[43]]+CALCULO[[#This Row],[ 44 ]]+1-1,VLOOKUP($AP$4,RENTAS_EXCENTAS[],4,0))-CALCULO[[#This Row],[43]]</f>
        <v>0</v>
      </c>
      <c r="AT51" s="163"/>
      <c r="AU51" s="163"/>
      <c r="AV51" s="163">
        <f>+CALCULO[[#This Row],[ 47 ]]</f>
        <v>0</v>
      </c>
      <c r="AW51" s="163"/>
      <c r="AX51" s="163">
        <f>+CALCULO[[#This Row],[ 49 ]]</f>
        <v>0</v>
      </c>
      <c r="AY51" s="163"/>
      <c r="AZ51" s="163">
        <f>+CALCULO[[#This Row],[ 51 ]]</f>
        <v>0</v>
      </c>
      <c r="BA51" s="163"/>
      <c r="BB51" s="163">
        <f>+CALCULO[[#This Row],[ 53 ]]</f>
        <v>0</v>
      </c>
      <c r="BC51" s="163"/>
      <c r="BD51" s="163">
        <f>+CALCULO[[#This Row],[ 55 ]]</f>
        <v>0</v>
      </c>
      <c r="BE51" s="163"/>
      <c r="BF51" s="163">
        <f>+CALCULO[[#This Row],[ 57 ]]</f>
        <v>0</v>
      </c>
      <c r="BG51" s="163"/>
      <c r="BH51" s="163">
        <f>+CALCULO[[#This Row],[ 59 ]]</f>
        <v>0</v>
      </c>
      <c r="BI51" s="163"/>
      <c r="BJ51" s="163"/>
      <c r="BK51" s="163"/>
      <c r="BL51" s="145">
        <f>+CALCULO[[#This Row],[ 63 ]]</f>
        <v>0</v>
      </c>
      <c r="BM51" s="144">
        <f>+CALCULO[[#This Row],[ 64 ]]+CALCULO[[#This Row],[ 62 ]]+CALCULO[[#This Row],[ 60 ]]+CALCULO[[#This Row],[ 58 ]]+CALCULO[[#This Row],[ 56 ]]+CALCULO[[#This Row],[ 54 ]]+CALCULO[[#This Row],[ 52 ]]+CALCULO[[#This Row],[ 50 ]]+CALCULO[[#This Row],[ 48 ]]+CALCULO[[#This Row],[ 45 ]]+CALCULO[[#This Row],[43]]</f>
        <v>0</v>
      </c>
      <c r="BN51" s="148">
        <f>+CALCULO[[#This Row],[ 41 ]]-CALCULO[[#This Row],[65]]</f>
        <v>0</v>
      </c>
      <c r="BO51" s="144">
        <f>+ROUND(MIN(CALCULO[[#This Row],[66]]*25%,240*'Versión impresión'!$H$8),-3)</f>
        <v>0</v>
      </c>
      <c r="BP51" s="148">
        <f>+CALCULO[[#This Row],[66]]-CALCULO[[#This Row],[67]]</f>
        <v>0</v>
      </c>
      <c r="BQ51" s="154">
        <f>+ROUND(CALCULO[[#This Row],[33]]*40%,-3)</f>
        <v>0</v>
      </c>
      <c r="BR51" s="149">
        <f t="shared" si="8"/>
        <v>0</v>
      </c>
      <c r="BS51" s="144">
        <f>+CALCULO[[#This Row],[33]]-MIN(CALCULO[[#This Row],[69]],CALCULO[[#This Row],[68]])</f>
        <v>0</v>
      </c>
      <c r="BT51" s="150">
        <f>+CALCULO[[#This Row],[71]]/'Versión impresión'!$H$8+1-1</f>
        <v>0</v>
      </c>
      <c r="BU51" s="151">
        <f>+LOOKUP(CALCULO[[#This Row],[72]],$CG$2:$CH$8,$CJ$2:$CJ$8)</f>
        <v>0</v>
      </c>
      <c r="BV51" s="152">
        <f>+LOOKUP(CALCULO[[#This Row],[72]],$CG$2:$CH$8,$CI$2:$CI$8)</f>
        <v>0</v>
      </c>
      <c r="BW51" s="151">
        <f>+LOOKUP(CALCULO[[#This Row],[72]],$CG$2:$CH$8,$CK$2:$CK$8)</f>
        <v>0</v>
      </c>
      <c r="BX51" s="155">
        <f>+(CALCULO[[#This Row],[72]]+CALCULO[[#This Row],[73]])*CALCULO[[#This Row],[74]]+CALCULO[[#This Row],[75]]</f>
        <v>0</v>
      </c>
      <c r="BY51" s="133">
        <f>+ROUND(CALCULO[[#This Row],[76]]*'Versión impresión'!$H$8,-3)</f>
        <v>0</v>
      </c>
      <c r="BZ51" s="180" t="str">
        <f>+IF(LOOKUP(CALCULO[[#This Row],[72]],$CG$2:$CH$8,$CM$2:$CM$8)=0,"",LOOKUP(CALCULO[[#This Row],[72]],$CG$2:$CH$8,$CM$2:$CM$8))</f>
        <v/>
      </c>
    </row>
    <row r="52" spans="1:78" x14ac:dyDescent="0.25">
      <c r="A52" s="78" t="str">
        <f t="shared" si="7"/>
        <v/>
      </c>
      <c r="B52" s="159"/>
      <c r="C52" s="29"/>
      <c r="D52" s="29"/>
      <c r="E52" s="29"/>
      <c r="F52" s="29"/>
      <c r="G52" s="29"/>
      <c r="H52" s="29"/>
      <c r="I52" s="29"/>
      <c r="J52" s="29"/>
      <c r="K52" s="29"/>
      <c r="L52" s="29"/>
      <c r="M52" s="29"/>
      <c r="N52" s="29"/>
      <c r="O52" s="144">
        <f>SUM(CALCULO[[#This Row],[5]:[ 14 ]])</f>
        <v>0</v>
      </c>
      <c r="P52" s="162"/>
      <c r="Q52" s="163">
        <f>+IF(AVERAGEIF(ING_NO_CONST_RENTA[Concepto],'Datos para cálculo'!P$4,ING_NO_CONST_RENTA[Monto Limite])=1,CALCULO[[#This Row],[16]],MIN(CALCULO[ [#This Row],[16] ],AVERAGEIF(ING_NO_CONST_RENTA[Concepto],'Datos para cálculo'!P$4,ING_NO_CONST_RENTA[Monto Limite]),+CALCULO[ [#This Row],[16] ]+1-1,CALCULO[ [#This Row],[16] ]))</f>
        <v>0</v>
      </c>
      <c r="R52" s="29"/>
      <c r="S52" s="163">
        <f>+IF(AVERAGEIF(ING_NO_CONST_RENTA[Concepto],'Datos para cálculo'!R$4,ING_NO_CONST_RENTA[Monto Limite])=1,CALCULO[[#This Row],[18]],MIN(CALCULO[ [#This Row],[18] ],AVERAGEIF(ING_NO_CONST_RENTA[Concepto],'Datos para cálculo'!R$4,ING_NO_CONST_RENTA[Monto Limite]),+CALCULO[ [#This Row],[18] ]+1-1,CALCULO[ [#This Row],[18] ]))</f>
        <v>0</v>
      </c>
      <c r="T52" s="29"/>
      <c r="U52" s="163">
        <f>+IF(AVERAGEIF(ING_NO_CONST_RENTA[Concepto],'Datos para cálculo'!T$4,ING_NO_CONST_RENTA[Monto Limite])=1,CALCULO[[#This Row],[20]],MIN(CALCULO[ [#This Row],[20] ],AVERAGEIF(ING_NO_CONST_RENTA[Concepto],'Datos para cálculo'!T$4,ING_NO_CONST_RENTA[Monto Limite]),+CALCULO[ [#This Row],[20] ]+1-1,CALCULO[ [#This Row],[20] ]))</f>
        <v>0</v>
      </c>
      <c r="V52" s="29"/>
      <c r="W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 s="164"/>
      <c r="Y52" s="163">
        <f>+IF(O52&lt;310*'Versión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 s="165"/>
      <c r="AA52" s="163">
        <f>+IF(AVERAGEIF(ING_NO_CONST_RENTA[Concepto],'Datos para cálculo'!Z$4,ING_NO_CONST_RENTA[Monto Limite])=1,CALCULO[[#This Row],[ 26 ]],MIN(CALCULO[[#This Row],[ 26 ]],AVERAGEIF(ING_NO_CONST_RENTA[Concepto],'Datos para cálculo'!Z$4,ING_NO_CONST_RENTA[Monto Limite]),+CALCULO[[#This Row],[ 26 ]]+1-1,CALCULO[[#This Row],[ 26 ]]))</f>
        <v>0</v>
      </c>
      <c r="AB52" s="165"/>
      <c r="AC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 s="147"/>
      <c r="AE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 s="144">
        <f>+CALCULO[[#This Row],[ 31 ]]+CALCULO[[#This Row],[ 29 ]]+CALCULO[[#This Row],[ 27 ]]+CALCULO[[#This Row],[ 25 ]]+CALCULO[[#This Row],[ 23 ]]+CALCULO[[#This Row],[ 21 ]]+CALCULO[[#This Row],[ 19 ]]+CALCULO[[#This Row],[ 17 ]]</f>
        <v>0</v>
      </c>
      <c r="AG52" s="148">
        <f>+MAX(0,ROUND(CALCULO[[#This Row],[ 15 ]]-CALCULO[[#This Row],[32]],-3))</f>
        <v>0</v>
      </c>
      <c r="AH52" s="29"/>
      <c r="AI52" s="163">
        <f>+IF(AVERAGEIF(DEDUCCIONES[Concepto],'Datos para cálculo'!AH$4,DEDUCCIONES[Monto Limite])=1,CALCULO[[#This Row],[ 34 ]],MIN(CALCULO[[#This Row],[ 34 ]],AVERAGEIF(DEDUCCIONES[Concepto],'Datos para cálculo'!AH$4,DEDUCCIONES[Monto Limite]),+CALCULO[[#This Row],[ 34 ]]+1-1,CALCULO[[#This Row],[ 34 ]]))</f>
        <v>0</v>
      </c>
      <c r="AJ52" s="167"/>
      <c r="AK52" s="144">
        <f>+IF(CALCULO[[#This Row],[ 36 ]]="SI",MIN(CALCULO[[#This Row],[ 15 ]]*10%,VLOOKUP($AJ$4,DEDUCCIONES[],4,0)),0)</f>
        <v>0</v>
      </c>
      <c r="AL52" s="168"/>
      <c r="AM52" s="145">
        <f>+MIN(AL52+1-1,VLOOKUP($AL$4,DEDUCCIONES[],4,0))</f>
        <v>0</v>
      </c>
      <c r="AN52" s="144">
        <f>+CALCULO[[#This Row],[35]]+CALCULO[[#This Row],[37]]+CALCULO[[#This Row],[ 39 ]]</f>
        <v>0</v>
      </c>
      <c r="AO52" s="148">
        <f>+CALCULO[[#This Row],[33]]-CALCULO[[#This Row],[ 40 ]]</f>
        <v>0</v>
      </c>
      <c r="AP52" s="29"/>
      <c r="AQ52" s="163">
        <f>+MIN(CALCULO[[#This Row],[42]]+1-1,VLOOKUP($AP$4,RENTAS_EXCENTAS[],4,0))</f>
        <v>0</v>
      </c>
      <c r="AR52" s="29"/>
      <c r="AS52" s="163">
        <f>+MIN(CALCULO[[#This Row],[43]]+CALCULO[[#This Row],[ 44 ]]+1-1,VLOOKUP($AP$4,RENTAS_EXCENTAS[],4,0))-CALCULO[[#This Row],[43]]</f>
        <v>0</v>
      </c>
      <c r="AT52" s="163"/>
      <c r="AU52" s="163"/>
      <c r="AV52" s="163">
        <f>+CALCULO[[#This Row],[ 47 ]]</f>
        <v>0</v>
      </c>
      <c r="AW52" s="163"/>
      <c r="AX52" s="163">
        <f>+CALCULO[[#This Row],[ 49 ]]</f>
        <v>0</v>
      </c>
      <c r="AY52" s="163"/>
      <c r="AZ52" s="163">
        <f>+CALCULO[[#This Row],[ 51 ]]</f>
        <v>0</v>
      </c>
      <c r="BA52" s="163"/>
      <c r="BB52" s="163">
        <f>+CALCULO[[#This Row],[ 53 ]]</f>
        <v>0</v>
      </c>
      <c r="BC52" s="163"/>
      <c r="BD52" s="163">
        <f>+CALCULO[[#This Row],[ 55 ]]</f>
        <v>0</v>
      </c>
      <c r="BE52" s="163"/>
      <c r="BF52" s="163">
        <f>+CALCULO[[#This Row],[ 57 ]]</f>
        <v>0</v>
      </c>
      <c r="BG52" s="163"/>
      <c r="BH52" s="163">
        <f>+CALCULO[[#This Row],[ 59 ]]</f>
        <v>0</v>
      </c>
      <c r="BI52" s="163"/>
      <c r="BJ52" s="163"/>
      <c r="BK52" s="163"/>
      <c r="BL52" s="145">
        <f>+CALCULO[[#This Row],[ 63 ]]</f>
        <v>0</v>
      </c>
      <c r="BM52" s="144">
        <f>+CALCULO[[#This Row],[ 64 ]]+CALCULO[[#This Row],[ 62 ]]+CALCULO[[#This Row],[ 60 ]]+CALCULO[[#This Row],[ 58 ]]+CALCULO[[#This Row],[ 56 ]]+CALCULO[[#This Row],[ 54 ]]+CALCULO[[#This Row],[ 52 ]]+CALCULO[[#This Row],[ 50 ]]+CALCULO[[#This Row],[ 48 ]]+CALCULO[[#This Row],[ 45 ]]+CALCULO[[#This Row],[43]]</f>
        <v>0</v>
      </c>
      <c r="BN52" s="148">
        <f>+CALCULO[[#This Row],[ 41 ]]-CALCULO[[#This Row],[65]]</f>
        <v>0</v>
      </c>
      <c r="BO52" s="144">
        <f>+ROUND(MIN(CALCULO[[#This Row],[66]]*25%,240*'Versión impresión'!$H$8),-3)</f>
        <v>0</v>
      </c>
      <c r="BP52" s="148">
        <f>+CALCULO[[#This Row],[66]]-CALCULO[[#This Row],[67]]</f>
        <v>0</v>
      </c>
      <c r="BQ52" s="154">
        <f>+ROUND(CALCULO[[#This Row],[33]]*40%,-3)</f>
        <v>0</v>
      </c>
      <c r="BR52" s="149">
        <f t="shared" si="8"/>
        <v>0</v>
      </c>
      <c r="BS52" s="144">
        <f>+CALCULO[[#This Row],[33]]-MIN(CALCULO[[#This Row],[69]],CALCULO[[#This Row],[68]])</f>
        <v>0</v>
      </c>
      <c r="BT52" s="150">
        <f>+CALCULO[[#This Row],[71]]/'Versión impresión'!$H$8+1-1</f>
        <v>0</v>
      </c>
      <c r="BU52" s="151">
        <f>+LOOKUP(CALCULO[[#This Row],[72]],$CG$2:$CH$8,$CJ$2:$CJ$8)</f>
        <v>0</v>
      </c>
      <c r="BV52" s="152">
        <f>+LOOKUP(CALCULO[[#This Row],[72]],$CG$2:$CH$8,$CI$2:$CI$8)</f>
        <v>0</v>
      </c>
      <c r="BW52" s="151">
        <f>+LOOKUP(CALCULO[[#This Row],[72]],$CG$2:$CH$8,$CK$2:$CK$8)</f>
        <v>0</v>
      </c>
      <c r="BX52" s="155">
        <f>+(CALCULO[[#This Row],[72]]+CALCULO[[#This Row],[73]])*CALCULO[[#This Row],[74]]+CALCULO[[#This Row],[75]]</f>
        <v>0</v>
      </c>
      <c r="BY52" s="133">
        <f>+ROUND(CALCULO[[#This Row],[76]]*'Versión impresión'!$H$8,-3)</f>
        <v>0</v>
      </c>
      <c r="BZ52" s="180" t="str">
        <f>+IF(LOOKUP(CALCULO[[#This Row],[72]],$CG$2:$CH$8,$CM$2:$CM$8)=0,"",LOOKUP(CALCULO[[#This Row],[72]],$CG$2:$CH$8,$CM$2:$CM$8))</f>
        <v/>
      </c>
    </row>
    <row r="53" spans="1:78" x14ac:dyDescent="0.25">
      <c r="A53" s="78" t="str">
        <f t="shared" si="7"/>
        <v/>
      </c>
      <c r="B53" s="159"/>
      <c r="C53" s="29"/>
      <c r="D53" s="29"/>
      <c r="E53" s="29"/>
      <c r="F53" s="29"/>
      <c r="G53" s="29"/>
      <c r="H53" s="29"/>
      <c r="I53" s="29"/>
      <c r="J53" s="29"/>
      <c r="K53" s="29"/>
      <c r="L53" s="29"/>
      <c r="M53" s="29"/>
      <c r="N53" s="29"/>
      <c r="O53" s="144">
        <f>SUM(CALCULO[[#This Row],[5]:[ 14 ]])</f>
        <v>0</v>
      </c>
      <c r="P53" s="162"/>
      <c r="Q53" s="163">
        <f>+IF(AVERAGEIF(ING_NO_CONST_RENTA[Concepto],'Datos para cálculo'!P$4,ING_NO_CONST_RENTA[Monto Limite])=1,CALCULO[[#This Row],[16]],MIN(CALCULO[ [#This Row],[16] ],AVERAGEIF(ING_NO_CONST_RENTA[Concepto],'Datos para cálculo'!P$4,ING_NO_CONST_RENTA[Monto Limite]),+CALCULO[ [#This Row],[16] ]+1-1,CALCULO[ [#This Row],[16] ]))</f>
        <v>0</v>
      </c>
      <c r="R53" s="29"/>
      <c r="S53" s="163">
        <f>+IF(AVERAGEIF(ING_NO_CONST_RENTA[Concepto],'Datos para cálculo'!R$4,ING_NO_CONST_RENTA[Monto Limite])=1,CALCULO[[#This Row],[18]],MIN(CALCULO[ [#This Row],[18] ],AVERAGEIF(ING_NO_CONST_RENTA[Concepto],'Datos para cálculo'!R$4,ING_NO_CONST_RENTA[Monto Limite]),+CALCULO[ [#This Row],[18] ]+1-1,CALCULO[ [#This Row],[18] ]))</f>
        <v>0</v>
      </c>
      <c r="T53" s="29"/>
      <c r="U53" s="163">
        <f>+IF(AVERAGEIF(ING_NO_CONST_RENTA[Concepto],'Datos para cálculo'!T$4,ING_NO_CONST_RENTA[Monto Limite])=1,CALCULO[[#This Row],[20]],MIN(CALCULO[ [#This Row],[20] ],AVERAGEIF(ING_NO_CONST_RENTA[Concepto],'Datos para cálculo'!T$4,ING_NO_CONST_RENTA[Monto Limite]),+CALCULO[ [#This Row],[20] ]+1-1,CALCULO[ [#This Row],[20] ]))</f>
        <v>0</v>
      </c>
      <c r="V53" s="29"/>
      <c r="W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 s="164"/>
      <c r="Y53" s="163">
        <f>+IF(O53&lt;310*'Versión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 s="165"/>
      <c r="AA53" s="163">
        <f>+IF(AVERAGEIF(ING_NO_CONST_RENTA[Concepto],'Datos para cálculo'!Z$4,ING_NO_CONST_RENTA[Monto Limite])=1,CALCULO[[#This Row],[ 26 ]],MIN(CALCULO[[#This Row],[ 26 ]],AVERAGEIF(ING_NO_CONST_RENTA[Concepto],'Datos para cálculo'!Z$4,ING_NO_CONST_RENTA[Monto Limite]),+CALCULO[[#This Row],[ 26 ]]+1-1,CALCULO[[#This Row],[ 26 ]]))</f>
        <v>0</v>
      </c>
      <c r="AB53" s="165"/>
      <c r="AC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 s="147"/>
      <c r="AE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 s="144">
        <f>+CALCULO[[#This Row],[ 31 ]]+CALCULO[[#This Row],[ 29 ]]+CALCULO[[#This Row],[ 27 ]]+CALCULO[[#This Row],[ 25 ]]+CALCULO[[#This Row],[ 23 ]]+CALCULO[[#This Row],[ 21 ]]+CALCULO[[#This Row],[ 19 ]]+CALCULO[[#This Row],[ 17 ]]</f>
        <v>0</v>
      </c>
      <c r="AG53" s="148">
        <f>+MAX(0,ROUND(CALCULO[[#This Row],[ 15 ]]-CALCULO[[#This Row],[32]],-3))</f>
        <v>0</v>
      </c>
      <c r="AH53" s="29"/>
      <c r="AI53" s="163">
        <f>+IF(AVERAGEIF(DEDUCCIONES[Concepto],'Datos para cálculo'!AH$4,DEDUCCIONES[Monto Limite])=1,CALCULO[[#This Row],[ 34 ]],MIN(CALCULO[[#This Row],[ 34 ]],AVERAGEIF(DEDUCCIONES[Concepto],'Datos para cálculo'!AH$4,DEDUCCIONES[Monto Limite]),+CALCULO[[#This Row],[ 34 ]]+1-1,CALCULO[[#This Row],[ 34 ]]))</f>
        <v>0</v>
      </c>
      <c r="AJ53" s="167"/>
      <c r="AK53" s="144">
        <f>+IF(CALCULO[[#This Row],[ 36 ]]="SI",MIN(CALCULO[[#This Row],[ 15 ]]*10%,VLOOKUP($AJ$4,DEDUCCIONES[],4,0)),0)</f>
        <v>0</v>
      </c>
      <c r="AL53" s="168"/>
      <c r="AM53" s="145">
        <f>+MIN(AL53+1-1,VLOOKUP($AL$4,DEDUCCIONES[],4,0))</f>
        <v>0</v>
      </c>
      <c r="AN53" s="144">
        <f>+CALCULO[[#This Row],[35]]+CALCULO[[#This Row],[37]]+CALCULO[[#This Row],[ 39 ]]</f>
        <v>0</v>
      </c>
      <c r="AO53" s="148">
        <f>+CALCULO[[#This Row],[33]]-CALCULO[[#This Row],[ 40 ]]</f>
        <v>0</v>
      </c>
      <c r="AP53" s="29"/>
      <c r="AQ53" s="163">
        <f>+MIN(CALCULO[[#This Row],[42]]+1-1,VLOOKUP($AP$4,RENTAS_EXCENTAS[],4,0))</f>
        <v>0</v>
      </c>
      <c r="AR53" s="29"/>
      <c r="AS53" s="163">
        <f>+MIN(CALCULO[[#This Row],[43]]+CALCULO[[#This Row],[ 44 ]]+1-1,VLOOKUP($AP$4,RENTAS_EXCENTAS[],4,0))-CALCULO[[#This Row],[43]]</f>
        <v>0</v>
      </c>
      <c r="AT53" s="163"/>
      <c r="AU53" s="163"/>
      <c r="AV53" s="163">
        <f>+CALCULO[[#This Row],[ 47 ]]</f>
        <v>0</v>
      </c>
      <c r="AW53" s="163"/>
      <c r="AX53" s="163">
        <f>+CALCULO[[#This Row],[ 49 ]]</f>
        <v>0</v>
      </c>
      <c r="AY53" s="163"/>
      <c r="AZ53" s="163">
        <f>+CALCULO[[#This Row],[ 51 ]]</f>
        <v>0</v>
      </c>
      <c r="BA53" s="163"/>
      <c r="BB53" s="163">
        <f>+CALCULO[[#This Row],[ 53 ]]</f>
        <v>0</v>
      </c>
      <c r="BC53" s="163"/>
      <c r="BD53" s="163">
        <f>+CALCULO[[#This Row],[ 55 ]]</f>
        <v>0</v>
      </c>
      <c r="BE53" s="163"/>
      <c r="BF53" s="163">
        <f>+CALCULO[[#This Row],[ 57 ]]</f>
        <v>0</v>
      </c>
      <c r="BG53" s="163"/>
      <c r="BH53" s="163">
        <f>+CALCULO[[#This Row],[ 59 ]]</f>
        <v>0</v>
      </c>
      <c r="BI53" s="163"/>
      <c r="BJ53" s="163"/>
      <c r="BK53" s="163"/>
      <c r="BL53" s="145">
        <f>+CALCULO[[#This Row],[ 63 ]]</f>
        <v>0</v>
      </c>
      <c r="BM53" s="144">
        <f>+CALCULO[[#This Row],[ 64 ]]+CALCULO[[#This Row],[ 62 ]]+CALCULO[[#This Row],[ 60 ]]+CALCULO[[#This Row],[ 58 ]]+CALCULO[[#This Row],[ 56 ]]+CALCULO[[#This Row],[ 54 ]]+CALCULO[[#This Row],[ 52 ]]+CALCULO[[#This Row],[ 50 ]]+CALCULO[[#This Row],[ 48 ]]+CALCULO[[#This Row],[ 45 ]]+CALCULO[[#This Row],[43]]</f>
        <v>0</v>
      </c>
      <c r="BN53" s="148">
        <f>+CALCULO[[#This Row],[ 41 ]]-CALCULO[[#This Row],[65]]</f>
        <v>0</v>
      </c>
      <c r="BO53" s="144">
        <f>+ROUND(MIN(CALCULO[[#This Row],[66]]*25%,240*'Versión impresión'!$H$8),-3)</f>
        <v>0</v>
      </c>
      <c r="BP53" s="148">
        <f>+CALCULO[[#This Row],[66]]-CALCULO[[#This Row],[67]]</f>
        <v>0</v>
      </c>
      <c r="BQ53" s="154">
        <f>+ROUND(CALCULO[[#This Row],[33]]*40%,-3)</f>
        <v>0</v>
      </c>
      <c r="BR53" s="149">
        <f t="shared" si="8"/>
        <v>0</v>
      </c>
      <c r="BS53" s="144">
        <f>+CALCULO[[#This Row],[33]]-MIN(CALCULO[[#This Row],[69]],CALCULO[[#This Row],[68]])</f>
        <v>0</v>
      </c>
      <c r="BT53" s="150">
        <f>+CALCULO[[#This Row],[71]]/'Versión impresión'!$H$8+1-1</f>
        <v>0</v>
      </c>
      <c r="BU53" s="151">
        <f>+LOOKUP(CALCULO[[#This Row],[72]],$CG$2:$CH$8,$CJ$2:$CJ$8)</f>
        <v>0</v>
      </c>
      <c r="BV53" s="152">
        <f>+LOOKUP(CALCULO[[#This Row],[72]],$CG$2:$CH$8,$CI$2:$CI$8)</f>
        <v>0</v>
      </c>
      <c r="BW53" s="151">
        <f>+LOOKUP(CALCULO[[#This Row],[72]],$CG$2:$CH$8,$CK$2:$CK$8)</f>
        <v>0</v>
      </c>
      <c r="BX53" s="155">
        <f>+(CALCULO[[#This Row],[72]]+CALCULO[[#This Row],[73]])*CALCULO[[#This Row],[74]]+CALCULO[[#This Row],[75]]</f>
        <v>0</v>
      </c>
      <c r="BY53" s="133">
        <f>+ROUND(CALCULO[[#This Row],[76]]*'Versión impresión'!$H$8,-3)</f>
        <v>0</v>
      </c>
      <c r="BZ53" s="180" t="str">
        <f>+IF(LOOKUP(CALCULO[[#This Row],[72]],$CG$2:$CH$8,$CM$2:$CM$8)=0,"",LOOKUP(CALCULO[[#This Row],[72]],$CG$2:$CH$8,$CM$2:$CM$8))</f>
        <v/>
      </c>
    </row>
    <row r="54" spans="1:78" x14ac:dyDescent="0.25">
      <c r="A54" s="78" t="str">
        <f t="shared" si="7"/>
        <v/>
      </c>
      <c r="B54" s="159"/>
      <c r="C54" s="29"/>
      <c r="D54" s="29"/>
      <c r="E54" s="29"/>
      <c r="F54" s="29"/>
      <c r="G54" s="29"/>
      <c r="H54" s="29"/>
      <c r="I54" s="29"/>
      <c r="J54" s="29"/>
      <c r="K54" s="29"/>
      <c r="L54" s="29"/>
      <c r="M54" s="29"/>
      <c r="N54" s="29"/>
      <c r="O54" s="144">
        <f>SUM(CALCULO[[#This Row],[5]:[ 14 ]])</f>
        <v>0</v>
      </c>
      <c r="P54" s="162"/>
      <c r="Q54" s="163">
        <f>+IF(AVERAGEIF(ING_NO_CONST_RENTA[Concepto],'Datos para cálculo'!P$4,ING_NO_CONST_RENTA[Monto Limite])=1,CALCULO[[#This Row],[16]],MIN(CALCULO[ [#This Row],[16] ],AVERAGEIF(ING_NO_CONST_RENTA[Concepto],'Datos para cálculo'!P$4,ING_NO_CONST_RENTA[Monto Limite]),+CALCULO[ [#This Row],[16] ]+1-1,CALCULO[ [#This Row],[16] ]))</f>
        <v>0</v>
      </c>
      <c r="R54" s="29"/>
      <c r="S54" s="163">
        <f>+IF(AVERAGEIF(ING_NO_CONST_RENTA[Concepto],'Datos para cálculo'!R$4,ING_NO_CONST_RENTA[Monto Limite])=1,CALCULO[[#This Row],[18]],MIN(CALCULO[ [#This Row],[18] ],AVERAGEIF(ING_NO_CONST_RENTA[Concepto],'Datos para cálculo'!R$4,ING_NO_CONST_RENTA[Monto Limite]),+CALCULO[ [#This Row],[18] ]+1-1,CALCULO[ [#This Row],[18] ]))</f>
        <v>0</v>
      </c>
      <c r="T54" s="29"/>
      <c r="U54" s="163">
        <f>+IF(AVERAGEIF(ING_NO_CONST_RENTA[Concepto],'Datos para cálculo'!T$4,ING_NO_CONST_RENTA[Monto Limite])=1,CALCULO[[#This Row],[20]],MIN(CALCULO[ [#This Row],[20] ],AVERAGEIF(ING_NO_CONST_RENTA[Concepto],'Datos para cálculo'!T$4,ING_NO_CONST_RENTA[Monto Limite]),+CALCULO[ [#This Row],[20] ]+1-1,CALCULO[ [#This Row],[20] ]))</f>
        <v>0</v>
      </c>
      <c r="V54" s="29"/>
      <c r="W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 s="164"/>
      <c r="Y54" s="163">
        <f>+IF(O54&lt;310*'Versión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 s="165"/>
      <c r="AA54" s="163">
        <f>+IF(AVERAGEIF(ING_NO_CONST_RENTA[Concepto],'Datos para cálculo'!Z$4,ING_NO_CONST_RENTA[Monto Limite])=1,CALCULO[[#This Row],[ 26 ]],MIN(CALCULO[[#This Row],[ 26 ]],AVERAGEIF(ING_NO_CONST_RENTA[Concepto],'Datos para cálculo'!Z$4,ING_NO_CONST_RENTA[Monto Limite]),+CALCULO[[#This Row],[ 26 ]]+1-1,CALCULO[[#This Row],[ 26 ]]))</f>
        <v>0</v>
      </c>
      <c r="AB54" s="165"/>
      <c r="AC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 s="147"/>
      <c r="AE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 s="144">
        <f>+CALCULO[[#This Row],[ 31 ]]+CALCULO[[#This Row],[ 29 ]]+CALCULO[[#This Row],[ 27 ]]+CALCULO[[#This Row],[ 25 ]]+CALCULO[[#This Row],[ 23 ]]+CALCULO[[#This Row],[ 21 ]]+CALCULO[[#This Row],[ 19 ]]+CALCULO[[#This Row],[ 17 ]]</f>
        <v>0</v>
      </c>
      <c r="AG54" s="148">
        <f>+MAX(0,ROUND(CALCULO[[#This Row],[ 15 ]]-CALCULO[[#This Row],[32]],-3))</f>
        <v>0</v>
      </c>
      <c r="AH54" s="29"/>
      <c r="AI54" s="163">
        <f>+IF(AVERAGEIF(DEDUCCIONES[Concepto],'Datos para cálculo'!AH$4,DEDUCCIONES[Monto Limite])=1,CALCULO[[#This Row],[ 34 ]],MIN(CALCULO[[#This Row],[ 34 ]],AVERAGEIF(DEDUCCIONES[Concepto],'Datos para cálculo'!AH$4,DEDUCCIONES[Monto Limite]),+CALCULO[[#This Row],[ 34 ]]+1-1,CALCULO[[#This Row],[ 34 ]]))</f>
        <v>0</v>
      </c>
      <c r="AJ54" s="167"/>
      <c r="AK54" s="144">
        <f>+IF(CALCULO[[#This Row],[ 36 ]]="SI",MIN(CALCULO[[#This Row],[ 15 ]]*10%,VLOOKUP($AJ$4,DEDUCCIONES[],4,0)),0)</f>
        <v>0</v>
      </c>
      <c r="AL54" s="168"/>
      <c r="AM54" s="145">
        <f>+MIN(AL54+1-1,VLOOKUP($AL$4,DEDUCCIONES[],4,0))</f>
        <v>0</v>
      </c>
      <c r="AN54" s="144">
        <f>+CALCULO[[#This Row],[35]]+CALCULO[[#This Row],[37]]+CALCULO[[#This Row],[ 39 ]]</f>
        <v>0</v>
      </c>
      <c r="AO54" s="148">
        <f>+CALCULO[[#This Row],[33]]-CALCULO[[#This Row],[ 40 ]]</f>
        <v>0</v>
      </c>
      <c r="AP54" s="29"/>
      <c r="AQ54" s="163">
        <f>+MIN(CALCULO[[#This Row],[42]]+1-1,VLOOKUP($AP$4,RENTAS_EXCENTAS[],4,0))</f>
        <v>0</v>
      </c>
      <c r="AR54" s="29"/>
      <c r="AS54" s="163">
        <f>+MIN(CALCULO[[#This Row],[43]]+CALCULO[[#This Row],[ 44 ]]+1-1,VLOOKUP($AP$4,RENTAS_EXCENTAS[],4,0))-CALCULO[[#This Row],[43]]</f>
        <v>0</v>
      </c>
      <c r="AT54" s="163"/>
      <c r="AU54" s="163"/>
      <c r="AV54" s="163">
        <f>+CALCULO[[#This Row],[ 47 ]]</f>
        <v>0</v>
      </c>
      <c r="AW54" s="163"/>
      <c r="AX54" s="163">
        <f>+CALCULO[[#This Row],[ 49 ]]</f>
        <v>0</v>
      </c>
      <c r="AY54" s="163"/>
      <c r="AZ54" s="163">
        <f>+CALCULO[[#This Row],[ 51 ]]</f>
        <v>0</v>
      </c>
      <c r="BA54" s="163"/>
      <c r="BB54" s="163">
        <f>+CALCULO[[#This Row],[ 53 ]]</f>
        <v>0</v>
      </c>
      <c r="BC54" s="163"/>
      <c r="BD54" s="163">
        <f>+CALCULO[[#This Row],[ 55 ]]</f>
        <v>0</v>
      </c>
      <c r="BE54" s="163"/>
      <c r="BF54" s="163">
        <f>+CALCULO[[#This Row],[ 57 ]]</f>
        <v>0</v>
      </c>
      <c r="BG54" s="163"/>
      <c r="BH54" s="163">
        <f>+CALCULO[[#This Row],[ 59 ]]</f>
        <v>0</v>
      </c>
      <c r="BI54" s="163"/>
      <c r="BJ54" s="163"/>
      <c r="BK54" s="163"/>
      <c r="BL54" s="145">
        <f>+CALCULO[[#This Row],[ 63 ]]</f>
        <v>0</v>
      </c>
      <c r="BM54" s="144">
        <f>+CALCULO[[#This Row],[ 64 ]]+CALCULO[[#This Row],[ 62 ]]+CALCULO[[#This Row],[ 60 ]]+CALCULO[[#This Row],[ 58 ]]+CALCULO[[#This Row],[ 56 ]]+CALCULO[[#This Row],[ 54 ]]+CALCULO[[#This Row],[ 52 ]]+CALCULO[[#This Row],[ 50 ]]+CALCULO[[#This Row],[ 48 ]]+CALCULO[[#This Row],[ 45 ]]+CALCULO[[#This Row],[43]]</f>
        <v>0</v>
      </c>
      <c r="BN54" s="148">
        <f>+CALCULO[[#This Row],[ 41 ]]-CALCULO[[#This Row],[65]]</f>
        <v>0</v>
      </c>
      <c r="BO54" s="144">
        <f>+ROUND(MIN(CALCULO[[#This Row],[66]]*25%,240*'Versión impresión'!$H$8),-3)</f>
        <v>0</v>
      </c>
      <c r="BP54" s="148">
        <f>+CALCULO[[#This Row],[66]]-CALCULO[[#This Row],[67]]</f>
        <v>0</v>
      </c>
      <c r="BQ54" s="154">
        <f>+ROUND(CALCULO[[#This Row],[33]]*40%,-3)</f>
        <v>0</v>
      </c>
      <c r="BR54" s="149">
        <f t="shared" si="8"/>
        <v>0</v>
      </c>
      <c r="BS54" s="144">
        <f>+CALCULO[[#This Row],[33]]-MIN(CALCULO[[#This Row],[69]],CALCULO[[#This Row],[68]])</f>
        <v>0</v>
      </c>
      <c r="BT54" s="150">
        <f>+CALCULO[[#This Row],[71]]/'Versión impresión'!$H$8+1-1</f>
        <v>0</v>
      </c>
      <c r="BU54" s="151">
        <f>+LOOKUP(CALCULO[[#This Row],[72]],$CG$2:$CH$8,$CJ$2:$CJ$8)</f>
        <v>0</v>
      </c>
      <c r="BV54" s="152">
        <f>+LOOKUP(CALCULO[[#This Row],[72]],$CG$2:$CH$8,$CI$2:$CI$8)</f>
        <v>0</v>
      </c>
      <c r="BW54" s="151">
        <f>+LOOKUP(CALCULO[[#This Row],[72]],$CG$2:$CH$8,$CK$2:$CK$8)</f>
        <v>0</v>
      </c>
      <c r="BX54" s="155">
        <f>+(CALCULO[[#This Row],[72]]+CALCULO[[#This Row],[73]])*CALCULO[[#This Row],[74]]+CALCULO[[#This Row],[75]]</f>
        <v>0</v>
      </c>
      <c r="BY54" s="133">
        <f>+ROUND(CALCULO[[#This Row],[76]]*'Versión impresión'!$H$8,-3)</f>
        <v>0</v>
      </c>
      <c r="BZ54" s="180" t="str">
        <f>+IF(LOOKUP(CALCULO[[#This Row],[72]],$CG$2:$CH$8,$CM$2:$CM$8)=0,"",LOOKUP(CALCULO[[#This Row],[72]],$CG$2:$CH$8,$CM$2:$CM$8))</f>
        <v/>
      </c>
    </row>
    <row r="55" spans="1:78" x14ac:dyDescent="0.25">
      <c r="A55" s="78" t="str">
        <f t="shared" si="7"/>
        <v/>
      </c>
      <c r="B55" s="159"/>
      <c r="C55" s="29"/>
      <c r="D55" s="29"/>
      <c r="E55" s="29"/>
      <c r="F55" s="29"/>
      <c r="G55" s="29"/>
      <c r="H55" s="29"/>
      <c r="I55" s="29"/>
      <c r="J55" s="29"/>
      <c r="K55" s="29"/>
      <c r="L55" s="29"/>
      <c r="M55" s="29"/>
      <c r="N55" s="29"/>
      <c r="O55" s="144">
        <f>SUM(CALCULO[[#This Row],[5]:[ 14 ]])</f>
        <v>0</v>
      </c>
      <c r="P55" s="162"/>
      <c r="Q55" s="163">
        <f>+IF(AVERAGEIF(ING_NO_CONST_RENTA[Concepto],'Datos para cálculo'!P$4,ING_NO_CONST_RENTA[Monto Limite])=1,CALCULO[[#This Row],[16]],MIN(CALCULO[ [#This Row],[16] ],AVERAGEIF(ING_NO_CONST_RENTA[Concepto],'Datos para cálculo'!P$4,ING_NO_CONST_RENTA[Monto Limite]),+CALCULO[ [#This Row],[16] ]+1-1,CALCULO[ [#This Row],[16] ]))</f>
        <v>0</v>
      </c>
      <c r="R55" s="29"/>
      <c r="S55" s="163">
        <f>+IF(AVERAGEIF(ING_NO_CONST_RENTA[Concepto],'Datos para cálculo'!R$4,ING_NO_CONST_RENTA[Monto Limite])=1,CALCULO[[#This Row],[18]],MIN(CALCULO[ [#This Row],[18] ],AVERAGEIF(ING_NO_CONST_RENTA[Concepto],'Datos para cálculo'!R$4,ING_NO_CONST_RENTA[Monto Limite]),+CALCULO[ [#This Row],[18] ]+1-1,CALCULO[ [#This Row],[18] ]))</f>
        <v>0</v>
      </c>
      <c r="T55" s="29"/>
      <c r="U55" s="163">
        <f>+IF(AVERAGEIF(ING_NO_CONST_RENTA[Concepto],'Datos para cálculo'!T$4,ING_NO_CONST_RENTA[Monto Limite])=1,CALCULO[[#This Row],[20]],MIN(CALCULO[ [#This Row],[20] ],AVERAGEIF(ING_NO_CONST_RENTA[Concepto],'Datos para cálculo'!T$4,ING_NO_CONST_RENTA[Monto Limite]),+CALCULO[ [#This Row],[20] ]+1-1,CALCULO[ [#This Row],[20] ]))</f>
        <v>0</v>
      </c>
      <c r="V55" s="29"/>
      <c r="W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 s="164"/>
      <c r="Y55" s="163">
        <f>+IF(O55&lt;310*'Versión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 s="165"/>
      <c r="AA55" s="163">
        <f>+IF(AVERAGEIF(ING_NO_CONST_RENTA[Concepto],'Datos para cálculo'!Z$4,ING_NO_CONST_RENTA[Monto Limite])=1,CALCULO[[#This Row],[ 26 ]],MIN(CALCULO[[#This Row],[ 26 ]],AVERAGEIF(ING_NO_CONST_RENTA[Concepto],'Datos para cálculo'!Z$4,ING_NO_CONST_RENTA[Monto Limite]),+CALCULO[[#This Row],[ 26 ]]+1-1,CALCULO[[#This Row],[ 26 ]]))</f>
        <v>0</v>
      </c>
      <c r="AB55" s="165"/>
      <c r="AC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 s="147"/>
      <c r="AE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 s="144">
        <f>+CALCULO[[#This Row],[ 31 ]]+CALCULO[[#This Row],[ 29 ]]+CALCULO[[#This Row],[ 27 ]]+CALCULO[[#This Row],[ 25 ]]+CALCULO[[#This Row],[ 23 ]]+CALCULO[[#This Row],[ 21 ]]+CALCULO[[#This Row],[ 19 ]]+CALCULO[[#This Row],[ 17 ]]</f>
        <v>0</v>
      </c>
      <c r="AG55" s="148">
        <f>+MAX(0,ROUND(CALCULO[[#This Row],[ 15 ]]-CALCULO[[#This Row],[32]],-3))</f>
        <v>0</v>
      </c>
      <c r="AH55" s="29"/>
      <c r="AI55" s="163">
        <f>+IF(AVERAGEIF(DEDUCCIONES[Concepto],'Datos para cálculo'!AH$4,DEDUCCIONES[Monto Limite])=1,CALCULO[[#This Row],[ 34 ]],MIN(CALCULO[[#This Row],[ 34 ]],AVERAGEIF(DEDUCCIONES[Concepto],'Datos para cálculo'!AH$4,DEDUCCIONES[Monto Limite]),+CALCULO[[#This Row],[ 34 ]]+1-1,CALCULO[[#This Row],[ 34 ]]))</f>
        <v>0</v>
      </c>
      <c r="AJ55" s="167"/>
      <c r="AK55" s="144">
        <f>+IF(CALCULO[[#This Row],[ 36 ]]="SI",MIN(CALCULO[[#This Row],[ 15 ]]*10%,VLOOKUP($AJ$4,DEDUCCIONES[],4,0)),0)</f>
        <v>0</v>
      </c>
      <c r="AL55" s="168"/>
      <c r="AM55" s="145">
        <f>+MIN(AL55+1-1,VLOOKUP($AL$4,DEDUCCIONES[],4,0))</f>
        <v>0</v>
      </c>
      <c r="AN55" s="144">
        <f>+CALCULO[[#This Row],[35]]+CALCULO[[#This Row],[37]]+CALCULO[[#This Row],[ 39 ]]</f>
        <v>0</v>
      </c>
      <c r="AO55" s="148">
        <f>+CALCULO[[#This Row],[33]]-CALCULO[[#This Row],[ 40 ]]</f>
        <v>0</v>
      </c>
      <c r="AP55" s="29"/>
      <c r="AQ55" s="163">
        <f>+MIN(CALCULO[[#This Row],[42]]+1-1,VLOOKUP($AP$4,RENTAS_EXCENTAS[],4,0))</f>
        <v>0</v>
      </c>
      <c r="AR55" s="29"/>
      <c r="AS55" s="163">
        <f>+MIN(CALCULO[[#This Row],[43]]+CALCULO[[#This Row],[ 44 ]]+1-1,VLOOKUP($AP$4,RENTAS_EXCENTAS[],4,0))-CALCULO[[#This Row],[43]]</f>
        <v>0</v>
      </c>
      <c r="AT55" s="163"/>
      <c r="AU55" s="163"/>
      <c r="AV55" s="163">
        <f>+CALCULO[[#This Row],[ 47 ]]</f>
        <v>0</v>
      </c>
      <c r="AW55" s="163"/>
      <c r="AX55" s="163">
        <f>+CALCULO[[#This Row],[ 49 ]]</f>
        <v>0</v>
      </c>
      <c r="AY55" s="163"/>
      <c r="AZ55" s="163">
        <f>+CALCULO[[#This Row],[ 51 ]]</f>
        <v>0</v>
      </c>
      <c r="BA55" s="163"/>
      <c r="BB55" s="163">
        <f>+CALCULO[[#This Row],[ 53 ]]</f>
        <v>0</v>
      </c>
      <c r="BC55" s="163"/>
      <c r="BD55" s="163">
        <f>+CALCULO[[#This Row],[ 55 ]]</f>
        <v>0</v>
      </c>
      <c r="BE55" s="163"/>
      <c r="BF55" s="163">
        <f>+CALCULO[[#This Row],[ 57 ]]</f>
        <v>0</v>
      </c>
      <c r="BG55" s="163"/>
      <c r="BH55" s="163">
        <f>+CALCULO[[#This Row],[ 59 ]]</f>
        <v>0</v>
      </c>
      <c r="BI55" s="163"/>
      <c r="BJ55" s="163"/>
      <c r="BK55" s="163"/>
      <c r="BL55" s="145">
        <f>+CALCULO[[#This Row],[ 63 ]]</f>
        <v>0</v>
      </c>
      <c r="BM55" s="144">
        <f>+CALCULO[[#This Row],[ 64 ]]+CALCULO[[#This Row],[ 62 ]]+CALCULO[[#This Row],[ 60 ]]+CALCULO[[#This Row],[ 58 ]]+CALCULO[[#This Row],[ 56 ]]+CALCULO[[#This Row],[ 54 ]]+CALCULO[[#This Row],[ 52 ]]+CALCULO[[#This Row],[ 50 ]]+CALCULO[[#This Row],[ 48 ]]+CALCULO[[#This Row],[ 45 ]]+CALCULO[[#This Row],[43]]</f>
        <v>0</v>
      </c>
      <c r="BN55" s="148">
        <f>+CALCULO[[#This Row],[ 41 ]]-CALCULO[[#This Row],[65]]</f>
        <v>0</v>
      </c>
      <c r="BO55" s="144">
        <f>+ROUND(MIN(CALCULO[[#This Row],[66]]*25%,240*'Versión impresión'!$H$8),-3)</f>
        <v>0</v>
      </c>
      <c r="BP55" s="148">
        <f>+CALCULO[[#This Row],[66]]-CALCULO[[#This Row],[67]]</f>
        <v>0</v>
      </c>
      <c r="BQ55" s="154">
        <f>+ROUND(CALCULO[[#This Row],[33]]*40%,-3)</f>
        <v>0</v>
      </c>
      <c r="BR55" s="149">
        <f t="shared" si="8"/>
        <v>0</v>
      </c>
      <c r="BS55" s="144">
        <f>+CALCULO[[#This Row],[33]]-MIN(CALCULO[[#This Row],[69]],CALCULO[[#This Row],[68]])</f>
        <v>0</v>
      </c>
      <c r="BT55" s="150">
        <f>+CALCULO[[#This Row],[71]]/'Versión impresión'!$H$8+1-1</f>
        <v>0</v>
      </c>
      <c r="BU55" s="151">
        <f>+LOOKUP(CALCULO[[#This Row],[72]],$CG$2:$CH$8,$CJ$2:$CJ$8)</f>
        <v>0</v>
      </c>
      <c r="BV55" s="152">
        <f>+LOOKUP(CALCULO[[#This Row],[72]],$CG$2:$CH$8,$CI$2:$CI$8)</f>
        <v>0</v>
      </c>
      <c r="BW55" s="151">
        <f>+LOOKUP(CALCULO[[#This Row],[72]],$CG$2:$CH$8,$CK$2:$CK$8)</f>
        <v>0</v>
      </c>
      <c r="BX55" s="155">
        <f>+(CALCULO[[#This Row],[72]]+CALCULO[[#This Row],[73]])*CALCULO[[#This Row],[74]]+CALCULO[[#This Row],[75]]</f>
        <v>0</v>
      </c>
      <c r="BY55" s="133">
        <f>+ROUND(CALCULO[[#This Row],[76]]*'Versión impresión'!$H$8,-3)</f>
        <v>0</v>
      </c>
      <c r="BZ55" s="180" t="str">
        <f>+IF(LOOKUP(CALCULO[[#This Row],[72]],$CG$2:$CH$8,$CM$2:$CM$8)=0,"",LOOKUP(CALCULO[[#This Row],[72]],$CG$2:$CH$8,$CM$2:$CM$8))</f>
        <v/>
      </c>
    </row>
    <row r="56" spans="1:78" x14ac:dyDescent="0.25">
      <c r="A56" s="78" t="str">
        <f t="shared" si="7"/>
        <v/>
      </c>
      <c r="B56" s="159"/>
      <c r="C56" s="29"/>
      <c r="D56" s="29"/>
      <c r="E56" s="29"/>
      <c r="F56" s="29"/>
      <c r="G56" s="29"/>
      <c r="H56" s="29"/>
      <c r="I56" s="29"/>
      <c r="J56" s="29"/>
      <c r="K56" s="29"/>
      <c r="L56" s="29"/>
      <c r="M56" s="29"/>
      <c r="N56" s="29"/>
      <c r="O56" s="144">
        <f>SUM(CALCULO[[#This Row],[5]:[ 14 ]])</f>
        <v>0</v>
      </c>
      <c r="P56" s="162"/>
      <c r="Q56" s="163">
        <f>+IF(AVERAGEIF(ING_NO_CONST_RENTA[Concepto],'Datos para cálculo'!P$4,ING_NO_CONST_RENTA[Monto Limite])=1,CALCULO[[#This Row],[16]],MIN(CALCULO[ [#This Row],[16] ],AVERAGEIF(ING_NO_CONST_RENTA[Concepto],'Datos para cálculo'!P$4,ING_NO_CONST_RENTA[Monto Limite]),+CALCULO[ [#This Row],[16] ]+1-1,CALCULO[ [#This Row],[16] ]))</f>
        <v>0</v>
      </c>
      <c r="R56" s="29"/>
      <c r="S56" s="163">
        <f>+IF(AVERAGEIF(ING_NO_CONST_RENTA[Concepto],'Datos para cálculo'!R$4,ING_NO_CONST_RENTA[Monto Limite])=1,CALCULO[[#This Row],[18]],MIN(CALCULO[ [#This Row],[18] ],AVERAGEIF(ING_NO_CONST_RENTA[Concepto],'Datos para cálculo'!R$4,ING_NO_CONST_RENTA[Monto Limite]),+CALCULO[ [#This Row],[18] ]+1-1,CALCULO[ [#This Row],[18] ]))</f>
        <v>0</v>
      </c>
      <c r="T56" s="29"/>
      <c r="U56" s="163">
        <f>+IF(AVERAGEIF(ING_NO_CONST_RENTA[Concepto],'Datos para cálculo'!T$4,ING_NO_CONST_RENTA[Monto Limite])=1,CALCULO[[#This Row],[20]],MIN(CALCULO[ [#This Row],[20] ],AVERAGEIF(ING_NO_CONST_RENTA[Concepto],'Datos para cálculo'!T$4,ING_NO_CONST_RENTA[Monto Limite]),+CALCULO[ [#This Row],[20] ]+1-1,CALCULO[ [#This Row],[20] ]))</f>
        <v>0</v>
      </c>
      <c r="V56" s="29"/>
      <c r="W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 s="164"/>
      <c r="Y56" s="163">
        <f>+IF(O56&lt;310*'Versión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 s="165"/>
      <c r="AA56" s="163">
        <f>+IF(AVERAGEIF(ING_NO_CONST_RENTA[Concepto],'Datos para cálculo'!Z$4,ING_NO_CONST_RENTA[Monto Limite])=1,CALCULO[[#This Row],[ 26 ]],MIN(CALCULO[[#This Row],[ 26 ]],AVERAGEIF(ING_NO_CONST_RENTA[Concepto],'Datos para cálculo'!Z$4,ING_NO_CONST_RENTA[Monto Limite]),+CALCULO[[#This Row],[ 26 ]]+1-1,CALCULO[[#This Row],[ 26 ]]))</f>
        <v>0</v>
      </c>
      <c r="AB56" s="165"/>
      <c r="AC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 s="147"/>
      <c r="AE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 s="144">
        <f>+CALCULO[[#This Row],[ 31 ]]+CALCULO[[#This Row],[ 29 ]]+CALCULO[[#This Row],[ 27 ]]+CALCULO[[#This Row],[ 25 ]]+CALCULO[[#This Row],[ 23 ]]+CALCULO[[#This Row],[ 21 ]]+CALCULO[[#This Row],[ 19 ]]+CALCULO[[#This Row],[ 17 ]]</f>
        <v>0</v>
      </c>
      <c r="AG56" s="148">
        <f>+MAX(0,ROUND(CALCULO[[#This Row],[ 15 ]]-CALCULO[[#This Row],[32]],-3))</f>
        <v>0</v>
      </c>
      <c r="AH56" s="29"/>
      <c r="AI56" s="163">
        <f>+IF(AVERAGEIF(DEDUCCIONES[Concepto],'Datos para cálculo'!AH$4,DEDUCCIONES[Monto Limite])=1,CALCULO[[#This Row],[ 34 ]],MIN(CALCULO[[#This Row],[ 34 ]],AVERAGEIF(DEDUCCIONES[Concepto],'Datos para cálculo'!AH$4,DEDUCCIONES[Monto Limite]),+CALCULO[[#This Row],[ 34 ]]+1-1,CALCULO[[#This Row],[ 34 ]]))</f>
        <v>0</v>
      </c>
      <c r="AJ56" s="167"/>
      <c r="AK56" s="144">
        <f>+IF(CALCULO[[#This Row],[ 36 ]]="SI",MIN(CALCULO[[#This Row],[ 15 ]]*10%,VLOOKUP($AJ$4,DEDUCCIONES[],4,0)),0)</f>
        <v>0</v>
      </c>
      <c r="AL56" s="168"/>
      <c r="AM56" s="145">
        <f>+MIN(AL56+1-1,VLOOKUP($AL$4,DEDUCCIONES[],4,0))</f>
        <v>0</v>
      </c>
      <c r="AN56" s="144">
        <f>+CALCULO[[#This Row],[35]]+CALCULO[[#This Row],[37]]+CALCULO[[#This Row],[ 39 ]]</f>
        <v>0</v>
      </c>
      <c r="AO56" s="148">
        <f>+CALCULO[[#This Row],[33]]-CALCULO[[#This Row],[ 40 ]]</f>
        <v>0</v>
      </c>
      <c r="AP56" s="29"/>
      <c r="AQ56" s="163">
        <f>+MIN(CALCULO[[#This Row],[42]]+1-1,VLOOKUP($AP$4,RENTAS_EXCENTAS[],4,0))</f>
        <v>0</v>
      </c>
      <c r="AR56" s="29"/>
      <c r="AS56" s="163">
        <f>+MIN(CALCULO[[#This Row],[43]]+CALCULO[[#This Row],[ 44 ]]+1-1,VLOOKUP($AP$4,RENTAS_EXCENTAS[],4,0))-CALCULO[[#This Row],[43]]</f>
        <v>0</v>
      </c>
      <c r="AT56" s="163"/>
      <c r="AU56" s="163"/>
      <c r="AV56" s="163">
        <f>+CALCULO[[#This Row],[ 47 ]]</f>
        <v>0</v>
      </c>
      <c r="AW56" s="163"/>
      <c r="AX56" s="163">
        <f>+CALCULO[[#This Row],[ 49 ]]</f>
        <v>0</v>
      </c>
      <c r="AY56" s="163"/>
      <c r="AZ56" s="163">
        <f>+CALCULO[[#This Row],[ 51 ]]</f>
        <v>0</v>
      </c>
      <c r="BA56" s="163"/>
      <c r="BB56" s="163">
        <f>+CALCULO[[#This Row],[ 53 ]]</f>
        <v>0</v>
      </c>
      <c r="BC56" s="163"/>
      <c r="BD56" s="163">
        <f>+CALCULO[[#This Row],[ 55 ]]</f>
        <v>0</v>
      </c>
      <c r="BE56" s="163"/>
      <c r="BF56" s="163">
        <f>+CALCULO[[#This Row],[ 57 ]]</f>
        <v>0</v>
      </c>
      <c r="BG56" s="163"/>
      <c r="BH56" s="163">
        <f>+CALCULO[[#This Row],[ 59 ]]</f>
        <v>0</v>
      </c>
      <c r="BI56" s="163"/>
      <c r="BJ56" s="163"/>
      <c r="BK56" s="163"/>
      <c r="BL56" s="145">
        <f>+CALCULO[[#This Row],[ 63 ]]</f>
        <v>0</v>
      </c>
      <c r="BM56" s="144">
        <f>+CALCULO[[#This Row],[ 64 ]]+CALCULO[[#This Row],[ 62 ]]+CALCULO[[#This Row],[ 60 ]]+CALCULO[[#This Row],[ 58 ]]+CALCULO[[#This Row],[ 56 ]]+CALCULO[[#This Row],[ 54 ]]+CALCULO[[#This Row],[ 52 ]]+CALCULO[[#This Row],[ 50 ]]+CALCULO[[#This Row],[ 48 ]]+CALCULO[[#This Row],[ 45 ]]+CALCULO[[#This Row],[43]]</f>
        <v>0</v>
      </c>
      <c r="BN56" s="148">
        <f>+CALCULO[[#This Row],[ 41 ]]-CALCULO[[#This Row],[65]]</f>
        <v>0</v>
      </c>
      <c r="BO56" s="144">
        <f>+ROUND(MIN(CALCULO[[#This Row],[66]]*25%,240*'Versión impresión'!$H$8),-3)</f>
        <v>0</v>
      </c>
      <c r="BP56" s="148">
        <f>+CALCULO[[#This Row],[66]]-CALCULO[[#This Row],[67]]</f>
        <v>0</v>
      </c>
      <c r="BQ56" s="154">
        <f>+ROUND(CALCULO[[#This Row],[33]]*40%,-3)</f>
        <v>0</v>
      </c>
      <c r="BR56" s="149">
        <f t="shared" si="8"/>
        <v>0</v>
      </c>
      <c r="BS56" s="144">
        <f>+CALCULO[[#This Row],[33]]-MIN(CALCULO[[#This Row],[69]],CALCULO[[#This Row],[68]])</f>
        <v>0</v>
      </c>
      <c r="BT56" s="150">
        <f>+CALCULO[[#This Row],[71]]/'Versión impresión'!$H$8+1-1</f>
        <v>0</v>
      </c>
      <c r="BU56" s="151">
        <f>+LOOKUP(CALCULO[[#This Row],[72]],$CG$2:$CH$8,$CJ$2:$CJ$8)</f>
        <v>0</v>
      </c>
      <c r="BV56" s="152">
        <f>+LOOKUP(CALCULO[[#This Row],[72]],$CG$2:$CH$8,$CI$2:$CI$8)</f>
        <v>0</v>
      </c>
      <c r="BW56" s="151">
        <f>+LOOKUP(CALCULO[[#This Row],[72]],$CG$2:$CH$8,$CK$2:$CK$8)</f>
        <v>0</v>
      </c>
      <c r="BX56" s="155">
        <f>+(CALCULO[[#This Row],[72]]+CALCULO[[#This Row],[73]])*CALCULO[[#This Row],[74]]+CALCULO[[#This Row],[75]]</f>
        <v>0</v>
      </c>
      <c r="BY56" s="133">
        <f>+ROUND(CALCULO[[#This Row],[76]]*'Versión impresión'!$H$8,-3)</f>
        <v>0</v>
      </c>
      <c r="BZ56" s="180" t="str">
        <f>+IF(LOOKUP(CALCULO[[#This Row],[72]],$CG$2:$CH$8,$CM$2:$CM$8)=0,"",LOOKUP(CALCULO[[#This Row],[72]],$CG$2:$CH$8,$CM$2:$CM$8))</f>
        <v/>
      </c>
    </row>
    <row r="57" spans="1:78" x14ac:dyDescent="0.25">
      <c r="A57" s="78" t="str">
        <f t="shared" si="7"/>
        <v/>
      </c>
      <c r="B57" s="159"/>
      <c r="C57" s="29"/>
      <c r="D57" s="29"/>
      <c r="E57" s="29"/>
      <c r="F57" s="29"/>
      <c r="G57" s="29"/>
      <c r="H57" s="29"/>
      <c r="I57" s="29"/>
      <c r="J57" s="29"/>
      <c r="K57" s="29"/>
      <c r="L57" s="29"/>
      <c r="M57" s="29"/>
      <c r="N57" s="29"/>
      <c r="O57" s="144">
        <f>SUM(CALCULO[[#This Row],[5]:[ 14 ]])</f>
        <v>0</v>
      </c>
      <c r="P57" s="162"/>
      <c r="Q57" s="163">
        <f>+IF(AVERAGEIF(ING_NO_CONST_RENTA[Concepto],'Datos para cálculo'!P$4,ING_NO_CONST_RENTA[Monto Limite])=1,CALCULO[[#This Row],[16]],MIN(CALCULO[ [#This Row],[16] ],AVERAGEIF(ING_NO_CONST_RENTA[Concepto],'Datos para cálculo'!P$4,ING_NO_CONST_RENTA[Monto Limite]),+CALCULO[ [#This Row],[16] ]+1-1,CALCULO[ [#This Row],[16] ]))</f>
        <v>0</v>
      </c>
      <c r="R57" s="29"/>
      <c r="S57" s="163">
        <f>+IF(AVERAGEIF(ING_NO_CONST_RENTA[Concepto],'Datos para cálculo'!R$4,ING_NO_CONST_RENTA[Monto Limite])=1,CALCULO[[#This Row],[18]],MIN(CALCULO[ [#This Row],[18] ],AVERAGEIF(ING_NO_CONST_RENTA[Concepto],'Datos para cálculo'!R$4,ING_NO_CONST_RENTA[Monto Limite]),+CALCULO[ [#This Row],[18] ]+1-1,CALCULO[ [#This Row],[18] ]))</f>
        <v>0</v>
      </c>
      <c r="T57" s="29"/>
      <c r="U57" s="163">
        <f>+IF(AVERAGEIF(ING_NO_CONST_RENTA[Concepto],'Datos para cálculo'!T$4,ING_NO_CONST_RENTA[Monto Limite])=1,CALCULO[[#This Row],[20]],MIN(CALCULO[ [#This Row],[20] ],AVERAGEIF(ING_NO_CONST_RENTA[Concepto],'Datos para cálculo'!T$4,ING_NO_CONST_RENTA[Monto Limite]),+CALCULO[ [#This Row],[20] ]+1-1,CALCULO[ [#This Row],[20] ]))</f>
        <v>0</v>
      </c>
      <c r="V57" s="29"/>
      <c r="W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 s="164"/>
      <c r="Y57" s="163">
        <f>+IF(O57&lt;310*'Versión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 s="165"/>
      <c r="AA57" s="163">
        <f>+IF(AVERAGEIF(ING_NO_CONST_RENTA[Concepto],'Datos para cálculo'!Z$4,ING_NO_CONST_RENTA[Monto Limite])=1,CALCULO[[#This Row],[ 26 ]],MIN(CALCULO[[#This Row],[ 26 ]],AVERAGEIF(ING_NO_CONST_RENTA[Concepto],'Datos para cálculo'!Z$4,ING_NO_CONST_RENTA[Monto Limite]),+CALCULO[[#This Row],[ 26 ]]+1-1,CALCULO[[#This Row],[ 26 ]]))</f>
        <v>0</v>
      </c>
      <c r="AB57" s="165"/>
      <c r="AC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 s="147"/>
      <c r="AE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 s="144">
        <f>+CALCULO[[#This Row],[ 31 ]]+CALCULO[[#This Row],[ 29 ]]+CALCULO[[#This Row],[ 27 ]]+CALCULO[[#This Row],[ 25 ]]+CALCULO[[#This Row],[ 23 ]]+CALCULO[[#This Row],[ 21 ]]+CALCULO[[#This Row],[ 19 ]]+CALCULO[[#This Row],[ 17 ]]</f>
        <v>0</v>
      </c>
      <c r="AG57" s="148">
        <f>+MAX(0,ROUND(CALCULO[[#This Row],[ 15 ]]-CALCULO[[#This Row],[32]],-3))</f>
        <v>0</v>
      </c>
      <c r="AH57" s="29"/>
      <c r="AI57" s="163">
        <f>+IF(AVERAGEIF(DEDUCCIONES[Concepto],'Datos para cálculo'!AH$4,DEDUCCIONES[Monto Limite])=1,CALCULO[[#This Row],[ 34 ]],MIN(CALCULO[[#This Row],[ 34 ]],AVERAGEIF(DEDUCCIONES[Concepto],'Datos para cálculo'!AH$4,DEDUCCIONES[Monto Limite]),+CALCULO[[#This Row],[ 34 ]]+1-1,CALCULO[[#This Row],[ 34 ]]))</f>
        <v>0</v>
      </c>
      <c r="AJ57" s="167"/>
      <c r="AK57" s="144">
        <f>+IF(CALCULO[[#This Row],[ 36 ]]="SI",MIN(CALCULO[[#This Row],[ 15 ]]*10%,VLOOKUP($AJ$4,DEDUCCIONES[],4,0)),0)</f>
        <v>0</v>
      </c>
      <c r="AL57" s="168"/>
      <c r="AM57" s="145">
        <f>+MIN(AL57+1-1,VLOOKUP($AL$4,DEDUCCIONES[],4,0))</f>
        <v>0</v>
      </c>
      <c r="AN57" s="144">
        <f>+CALCULO[[#This Row],[35]]+CALCULO[[#This Row],[37]]+CALCULO[[#This Row],[ 39 ]]</f>
        <v>0</v>
      </c>
      <c r="AO57" s="148">
        <f>+CALCULO[[#This Row],[33]]-CALCULO[[#This Row],[ 40 ]]</f>
        <v>0</v>
      </c>
      <c r="AP57" s="29"/>
      <c r="AQ57" s="163">
        <f>+MIN(CALCULO[[#This Row],[42]]+1-1,VLOOKUP($AP$4,RENTAS_EXCENTAS[],4,0))</f>
        <v>0</v>
      </c>
      <c r="AR57" s="29"/>
      <c r="AS57" s="163">
        <f>+MIN(CALCULO[[#This Row],[43]]+CALCULO[[#This Row],[ 44 ]]+1-1,VLOOKUP($AP$4,RENTAS_EXCENTAS[],4,0))-CALCULO[[#This Row],[43]]</f>
        <v>0</v>
      </c>
      <c r="AT57" s="163"/>
      <c r="AU57" s="163"/>
      <c r="AV57" s="163">
        <f>+CALCULO[[#This Row],[ 47 ]]</f>
        <v>0</v>
      </c>
      <c r="AW57" s="163"/>
      <c r="AX57" s="163">
        <f>+CALCULO[[#This Row],[ 49 ]]</f>
        <v>0</v>
      </c>
      <c r="AY57" s="163"/>
      <c r="AZ57" s="163">
        <f>+CALCULO[[#This Row],[ 51 ]]</f>
        <v>0</v>
      </c>
      <c r="BA57" s="163"/>
      <c r="BB57" s="163">
        <f>+CALCULO[[#This Row],[ 53 ]]</f>
        <v>0</v>
      </c>
      <c r="BC57" s="163"/>
      <c r="BD57" s="163">
        <f>+CALCULO[[#This Row],[ 55 ]]</f>
        <v>0</v>
      </c>
      <c r="BE57" s="163"/>
      <c r="BF57" s="163">
        <f>+CALCULO[[#This Row],[ 57 ]]</f>
        <v>0</v>
      </c>
      <c r="BG57" s="163"/>
      <c r="BH57" s="163">
        <f>+CALCULO[[#This Row],[ 59 ]]</f>
        <v>0</v>
      </c>
      <c r="BI57" s="163"/>
      <c r="BJ57" s="163"/>
      <c r="BK57" s="163"/>
      <c r="BL57" s="145">
        <f>+CALCULO[[#This Row],[ 63 ]]</f>
        <v>0</v>
      </c>
      <c r="BM57" s="144">
        <f>+CALCULO[[#This Row],[ 64 ]]+CALCULO[[#This Row],[ 62 ]]+CALCULO[[#This Row],[ 60 ]]+CALCULO[[#This Row],[ 58 ]]+CALCULO[[#This Row],[ 56 ]]+CALCULO[[#This Row],[ 54 ]]+CALCULO[[#This Row],[ 52 ]]+CALCULO[[#This Row],[ 50 ]]+CALCULO[[#This Row],[ 48 ]]+CALCULO[[#This Row],[ 45 ]]+CALCULO[[#This Row],[43]]</f>
        <v>0</v>
      </c>
      <c r="BN57" s="148">
        <f>+CALCULO[[#This Row],[ 41 ]]-CALCULO[[#This Row],[65]]</f>
        <v>0</v>
      </c>
      <c r="BO57" s="144">
        <f>+ROUND(MIN(CALCULO[[#This Row],[66]]*25%,240*'Versión impresión'!$H$8),-3)</f>
        <v>0</v>
      </c>
      <c r="BP57" s="148">
        <f>+CALCULO[[#This Row],[66]]-CALCULO[[#This Row],[67]]</f>
        <v>0</v>
      </c>
      <c r="BQ57" s="154">
        <f>+ROUND(CALCULO[[#This Row],[33]]*40%,-3)</f>
        <v>0</v>
      </c>
      <c r="BR57" s="149">
        <f t="shared" si="8"/>
        <v>0</v>
      </c>
      <c r="BS57" s="144">
        <f>+CALCULO[[#This Row],[33]]-MIN(CALCULO[[#This Row],[69]],CALCULO[[#This Row],[68]])</f>
        <v>0</v>
      </c>
      <c r="BT57" s="150">
        <f>+CALCULO[[#This Row],[71]]/'Versión impresión'!$H$8+1-1</f>
        <v>0</v>
      </c>
      <c r="BU57" s="151">
        <f>+LOOKUP(CALCULO[[#This Row],[72]],$CG$2:$CH$8,$CJ$2:$CJ$8)</f>
        <v>0</v>
      </c>
      <c r="BV57" s="152">
        <f>+LOOKUP(CALCULO[[#This Row],[72]],$CG$2:$CH$8,$CI$2:$CI$8)</f>
        <v>0</v>
      </c>
      <c r="BW57" s="151">
        <f>+LOOKUP(CALCULO[[#This Row],[72]],$CG$2:$CH$8,$CK$2:$CK$8)</f>
        <v>0</v>
      </c>
      <c r="BX57" s="155">
        <f>+(CALCULO[[#This Row],[72]]+CALCULO[[#This Row],[73]])*CALCULO[[#This Row],[74]]+CALCULO[[#This Row],[75]]</f>
        <v>0</v>
      </c>
      <c r="BY57" s="133">
        <f>+ROUND(CALCULO[[#This Row],[76]]*'Versión impresión'!$H$8,-3)</f>
        <v>0</v>
      </c>
      <c r="BZ57" s="180" t="str">
        <f>+IF(LOOKUP(CALCULO[[#This Row],[72]],$CG$2:$CH$8,$CM$2:$CM$8)=0,"",LOOKUP(CALCULO[[#This Row],[72]],$CG$2:$CH$8,$CM$2:$CM$8))</f>
        <v/>
      </c>
    </row>
    <row r="58" spans="1:78" x14ac:dyDescent="0.25">
      <c r="A58" s="78" t="str">
        <f t="shared" si="7"/>
        <v/>
      </c>
      <c r="B58" s="159"/>
      <c r="C58" s="29"/>
      <c r="D58" s="29"/>
      <c r="E58" s="29"/>
      <c r="F58" s="29"/>
      <c r="G58" s="29"/>
      <c r="H58" s="29"/>
      <c r="I58" s="29"/>
      <c r="J58" s="29"/>
      <c r="K58" s="29"/>
      <c r="L58" s="29"/>
      <c r="M58" s="29"/>
      <c r="N58" s="29"/>
      <c r="O58" s="144">
        <f>SUM(CALCULO[[#This Row],[5]:[ 14 ]])</f>
        <v>0</v>
      </c>
      <c r="P58" s="162"/>
      <c r="Q58" s="163">
        <f>+IF(AVERAGEIF(ING_NO_CONST_RENTA[Concepto],'Datos para cálculo'!P$4,ING_NO_CONST_RENTA[Monto Limite])=1,CALCULO[[#This Row],[16]],MIN(CALCULO[ [#This Row],[16] ],AVERAGEIF(ING_NO_CONST_RENTA[Concepto],'Datos para cálculo'!P$4,ING_NO_CONST_RENTA[Monto Limite]),+CALCULO[ [#This Row],[16] ]+1-1,CALCULO[ [#This Row],[16] ]))</f>
        <v>0</v>
      </c>
      <c r="R58" s="29"/>
      <c r="S58" s="163">
        <f>+IF(AVERAGEIF(ING_NO_CONST_RENTA[Concepto],'Datos para cálculo'!R$4,ING_NO_CONST_RENTA[Monto Limite])=1,CALCULO[[#This Row],[18]],MIN(CALCULO[ [#This Row],[18] ],AVERAGEIF(ING_NO_CONST_RENTA[Concepto],'Datos para cálculo'!R$4,ING_NO_CONST_RENTA[Monto Limite]),+CALCULO[ [#This Row],[18] ]+1-1,CALCULO[ [#This Row],[18] ]))</f>
        <v>0</v>
      </c>
      <c r="T58" s="29"/>
      <c r="U58" s="163">
        <f>+IF(AVERAGEIF(ING_NO_CONST_RENTA[Concepto],'Datos para cálculo'!T$4,ING_NO_CONST_RENTA[Monto Limite])=1,CALCULO[[#This Row],[20]],MIN(CALCULO[ [#This Row],[20] ],AVERAGEIF(ING_NO_CONST_RENTA[Concepto],'Datos para cálculo'!T$4,ING_NO_CONST_RENTA[Monto Limite]),+CALCULO[ [#This Row],[20] ]+1-1,CALCULO[ [#This Row],[20] ]))</f>
        <v>0</v>
      </c>
      <c r="V58" s="29"/>
      <c r="W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 s="164"/>
      <c r="Y58" s="163">
        <f>+IF(O58&lt;310*'Versión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 s="165"/>
      <c r="AA58" s="163">
        <f>+IF(AVERAGEIF(ING_NO_CONST_RENTA[Concepto],'Datos para cálculo'!Z$4,ING_NO_CONST_RENTA[Monto Limite])=1,CALCULO[[#This Row],[ 26 ]],MIN(CALCULO[[#This Row],[ 26 ]],AVERAGEIF(ING_NO_CONST_RENTA[Concepto],'Datos para cálculo'!Z$4,ING_NO_CONST_RENTA[Monto Limite]),+CALCULO[[#This Row],[ 26 ]]+1-1,CALCULO[[#This Row],[ 26 ]]))</f>
        <v>0</v>
      </c>
      <c r="AB58" s="165"/>
      <c r="AC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 s="147"/>
      <c r="AE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 s="144">
        <f>+CALCULO[[#This Row],[ 31 ]]+CALCULO[[#This Row],[ 29 ]]+CALCULO[[#This Row],[ 27 ]]+CALCULO[[#This Row],[ 25 ]]+CALCULO[[#This Row],[ 23 ]]+CALCULO[[#This Row],[ 21 ]]+CALCULO[[#This Row],[ 19 ]]+CALCULO[[#This Row],[ 17 ]]</f>
        <v>0</v>
      </c>
      <c r="AG58" s="148">
        <f>+MAX(0,ROUND(CALCULO[[#This Row],[ 15 ]]-CALCULO[[#This Row],[32]],-3))</f>
        <v>0</v>
      </c>
      <c r="AH58" s="29"/>
      <c r="AI58" s="163">
        <f>+IF(AVERAGEIF(DEDUCCIONES[Concepto],'Datos para cálculo'!AH$4,DEDUCCIONES[Monto Limite])=1,CALCULO[[#This Row],[ 34 ]],MIN(CALCULO[[#This Row],[ 34 ]],AVERAGEIF(DEDUCCIONES[Concepto],'Datos para cálculo'!AH$4,DEDUCCIONES[Monto Limite]),+CALCULO[[#This Row],[ 34 ]]+1-1,CALCULO[[#This Row],[ 34 ]]))</f>
        <v>0</v>
      </c>
      <c r="AJ58" s="167"/>
      <c r="AK58" s="144">
        <f>+IF(CALCULO[[#This Row],[ 36 ]]="SI",MIN(CALCULO[[#This Row],[ 15 ]]*10%,VLOOKUP($AJ$4,DEDUCCIONES[],4,0)),0)</f>
        <v>0</v>
      </c>
      <c r="AL58" s="168"/>
      <c r="AM58" s="145">
        <f>+MIN(AL58+1-1,VLOOKUP($AL$4,DEDUCCIONES[],4,0))</f>
        <v>0</v>
      </c>
      <c r="AN58" s="144">
        <f>+CALCULO[[#This Row],[35]]+CALCULO[[#This Row],[37]]+CALCULO[[#This Row],[ 39 ]]</f>
        <v>0</v>
      </c>
      <c r="AO58" s="148">
        <f>+CALCULO[[#This Row],[33]]-CALCULO[[#This Row],[ 40 ]]</f>
        <v>0</v>
      </c>
      <c r="AP58" s="29"/>
      <c r="AQ58" s="163">
        <f>+MIN(CALCULO[[#This Row],[42]]+1-1,VLOOKUP($AP$4,RENTAS_EXCENTAS[],4,0))</f>
        <v>0</v>
      </c>
      <c r="AR58" s="29"/>
      <c r="AS58" s="163">
        <f>+MIN(CALCULO[[#This Row],[43]]+CALCULO[[#This Row],[ 44 ]]+1-1,VLOOKUP($AP$4,RENTAS_EXCENTAS[],4,0))-CALCULO[[#This Row],[43]]</f>
        <v>0</v>
      </c>
      <c r="AT58" s="163"/>
      <c r="AU58" s="163"/>
      <c r="AV58" s="163">
        <f>+CALCULO[[#This Row],[ 47 ]]</f>
        <v>0</v>
      </c>
      <c r="AW58" s="163"/>
      <c r="AX58" s="163">
        <f>+CALCULO[[#This Row],[ 49 ]]</f>
        <v>0</v>
      </c>
      <c r="AY58" s="163"/>
      <c r="AZ58" s="163">
        <f>+CALCULO[[#This Row],[ 51 ]]</f>
        <v>0</v>
      </c>
      <c r="BA58" s="163"/>
      <c r="BB58" s="163">
        <f>+CALCULO[[#This Row],[ 53 ]]</f>
        <v>0</v>
      </c>
      <c r="BC58" s="163"/>
      <c r="BD58" s="163">
        <f>+CALCULO[[#This Row],[ 55 ]]</f>
        <v>0</v>
      </c>
      <c r="BE58" s="163"/>
      <c r="BF58" s="163">
        <f>+CALCULO[[#This Row],[ 57 ]]</f>
        <v>0</v>
      </c>
      <c r="BG58" s="163"/>
      <c r="BH58" s="163">
        <f>+CALCULO[[#This Row],[ 59 ]]</f>
        <v>0</v>
      </c>
      <c r="BI58" s="163"/>
      <c r="BJ58" s="163"/>
      <c r="BK58" s="163"/>
      <c r="BL58" s="145">
        <f>+CALCULO[[#This Row],[ 63 ]]</f>
        <v>0</v>
      </c>
      <c r="BM58" s="144">
        <f>+CALCULO[[#This Row],[ 64 ]]+CALCULO[[#This Row],[ 62 ]]+CALCULO[[#This Row],[ 60 ]]+CALCULO[[#This Row],[ 58 ]]+CALCULO[[#This Row],[ 56 ]]+CALCULO[[#This Row],[ 54 ]]+CALCULO[[#This Row],[ 52 ]]+CALCULO[[#This Row],[ 50 ]]+CALCULO[[#This Row],[ 48 ]]+CALCULO[[#This Row],[ 45 ]]+CALCULO[[#This Row],[43]]</f>
        <v>0</v>
      </c>
      <c r="BN58" s="148">
        <f>+CALCULO[[#This Row],[ 41 ]]-CALCULO[[#This Row],[65]]</f>
        <v>0</v>
      </c>
      <c r="BO58" s="144">
        <f>+ROUND(MIN(CALCULO[[#This Row],[66]]*25%,240*'Versión impresión'!$H$8),-3)</f>
        <v>0</v>
      </c>
      <c r="BP58" s="148">
        <f>+CALCULO[[#This Row],[66]]-CALCULO[[#This Row],[67]]</f>
        <v>0</v>
      </c>
      <c r="BQ58" s="154">
        <f>+ROUND(CALCULO[[#This Row],[33]]*40%,-3)</f>
        <v>0</v>
      </c>
      <c r="BR58" s="149">
        <f t="shared" si="8"/>
        <v>0</v>
      </c>
      <c r="BS58" s="144">
        <f>+CALCULO[[#This Row],[33]]-MIN(CALCULO[[#This Row],[69]],CALCULO[[#This Row],[68]])</f>
        <v>0</v>
      </c>
      <c r="BT58" s="150">
        <f>+CALCULO[[#This Row],[71]]/'Versión impresión'!$H$8+1-1</f>
        <v>0</v>
      </c>
      <c r="BU58" s="151">
        <f>+LOOKUP(CALCULO[[#This Row],[72]],$CG$2:$CH$8,$CJ$2:$CJ$8)</f>
        <v>0</v>
      </c>
      <c r="BV58" s="152">
        <f>+LOOKUP(CALCULO[[#This Row],[72]],$CG$2:$CH$8,$CI$2:$CI$8)</f>
        <v>0</v>
      </c>
      <c r="BW58" s="151">
        <f>+LOOKUP(CALCULO[[#This Row],[72]],$CG$2:$CH$8,$CK$2:$CK$8)</f>
        <v>0</v>
      </c>
      <c r="BX58" s="155">
        <f>+(CALCULO[[#This Row],[72]]+CALCULO[[#This Row],[73]])*CALCULO[[#This Row],[74]]+CALCULO[[#This Row],[75]]</f>
        <v>0</v>
      </c>
      <c r="BY58" s="133">
        <f>+ROUND(CALCULO[[#This Row],[76]]*'Versión impresión'!$H$8,-3)</f>
        <v>0</v>
      </c>
      <c r="BZ58" s="180" t="str">
        <f>+IF(LOOKUP(CALCULO[[#This Row],[72]],$CG$2:$CH$8,$CM$2:$CM$8)=0,"",LOOKUP(CALCULO[[#This Row],[72]],$CG$2:$CH$8,$CM$2:$CM$8))</f>
        <v/>
      </c>
    </row>
    <row r="59" spans="1:78" x14ac:dyDescent="0.25">
      <c r="A59" s="78" t="str">
        <f t="shared" si="7"/>
        <v/>
      </c>
      <c r="B59" s="159"/>
      <c r="C59" s="29"/>
      <c r="D59" s="29"/>
      <c r="E59" s="29"/>
      <c r="F59" s="29"/>
      <c r="G59" s="29"/>
      <c r="H59" s="29"/>
      <c r="I59" s="29"/>
      <c r="J59" s="29"/>
      <c r="K59" s="29"/>
      <c r="L59" s="29"/>
      <c r="M59" s="29"/>
      <c r="N59" s="29"/>
      <c r="O59" s="144">
        <f>SUM(CALCULO[[#This Row],[5]:[ 14 ]])</f>
        <v>0</v>
      </c>
      <c r="P59" s="162"/>
      <c r="Q59" s="163">
        <f>+IF(AVERAGEIF(ING_NO_CONST_RENTA[Concepto],'Datos para cálculo'!P$4,ING_NO_CONST_RENTA[Monto Limite])=1,CALCULO[[#This Row],[16]],MIN(CALCULO[ [#This Row],[16] ],AVERAGEIF(ING_NO_CONST_RENTA[Concepto],'Datos para cálculo'!P$4,ING_NO_CONST_RENTA[Monto Limite]),+CALCULO[ [#This Row],[16] ]+1-1,CALCULO[ [#This Row],[16] ]))</f>
        <v>0</v>
      </c>
      <c r="R59" s="29"/>
      <c r="S59" s="163">
        <f>+IF(AVERAGEIF(ING_NO_CONST_RENTA[Concepto],'Datos para cálculo'!R$4,ING_NO_CONST_RENTA[Monto Limite])=1,CALCULO[[#This Row],[18]],MIN(CALCULO[ [#This Row],[18] ],AVERAGEIF(ING_NO_CONST_RENTA[Concepto],'Datos para cálculo'!R$4,ING_NO_CONST_RENTA[Monto Limite]),+CALCULO[ [#This Row],[18] ]+1-1,CALCULO[ [#This Row],[18] ]))</f>
        <v>0</v>
      </c>
      <c r="T59" s="29"/>
      <c r="U59" s="163">
        <f>+IF(AVERAGEIF(ING_NO_CONST_RENTA[Concepto],'Datos para cálculo'!T$4,ING_NO_CONST_RENTA[Monto Limite])=1,CALCULO[[#This Row],[20]],MIN(CALCULO[ [#This Row],[20] ],AVERAGEIF(ING_NO_CONST_RENTA[Concepto],'Datos para cálculo'!T$4,ING_NO_CONST_RENTA[Monto Limite]),+CALCULO[ [#This Row],[20] ]+1-1,CALCULO[ [#This Row],[20] ]))</f>
        <v>0</v>
      </c>
      <c r="V59" s="29"/>
      <c r="W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 s="164"/>
      <c r="Y59" s="163">
        <f>+IF(O59&lt;310*'Versión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 s="165"/>
      <c r="AA59" s="163">
        <f>+IF(AVERAGEIF(ING_NO_CONST_RENTA[Concepto],'Datos para cálculo'!Z$4,ING_NO_CONST_RENTA[Monto Limite])=1,CALCULO[[#This Row],[ 26 ]],MIN(CALCULO[[#This Row],[ 26 ]],AVERAGEIF(ING_NO_CONST_RENTA[Concepto],'Datos para cálculo'!Z$4,ING_NO_CONST_RENTA[Monto Limite]),+CALCULO[[#This Row],[ 26 ]]+1-1,CALCULO[[#This Row],[ 26 ]]))</f>
        <v>0</v>
      </c>
      <c r="AB59" s="165"/>
      <c r="AC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 s="147"/>
      <c r="AE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 s="144">
        <f>+CALCULO[[#This Row],[ 31 ]]+CALCULO[[#This Row],[ 29 ]]+CALCULO[[#This Row],[ 27 ]]+CALCULO[[#This Row],[ 25 ]]+CALCULO[[#This Row],[ 23 ]]+CALCULO[[#This Row],[ 21 ]]+CALCULO[[#This Row],[ 19 ]]+CALCULO[[#This Row],[ 17 ]]</f>
        <v>0</v>
      </c>
      <c r="AG59" s="148">
        <f>+MAX(0,ROUND(CALCULO[[#This Row],[ 15 ]]-CALCULO[[#This Row],[32]],-3))</f>
        <v>0</v>
      </c>
      <c r="AH59" s="29"/>
      <c r="AI59" s="163">
        <f>+IF(AVERAGEIF(DEDUCCIONES[Concepto],'Datos para cálculo'!AH$4,DEDUCCIONES[Monto Limite])=1,CALCULO[[#This Row],[ 34 ]],MIN(CALCULO[[#This Row],[ 34 ]],AVERAGEIF(DEDUCCIONES[Concepto],'Datos para cálculo'!AH$4,DEDUCCIONES[Monto Limite]),+CALCULO[[#This Row],[ 34 ]]+1-1,CALCULO[[#This Row],[ 34 ]]))</f>
        <v>0</v>
      </c>
      <c r="AJ59" s="167"/>
      <c r="AK59" s="144">
        <f>+IF(CALCULO[[#This Row],[ 36 ]]="SI",MIN(CALCULO[[#This Row],[ 15 ]]*10%,VLOOKUP($AJ$4,DEDUCCIONES[],4,0)),0)</f>
        <v>0</v>
      </c>
      <c r="AL59" s="168"/>
      <c r="AM59" s="145">
        <f>+MIN(AL59+1-1,VLOOKUP($AL$4,DEDUCCIONES[],4,0))</f>
        <v>0</v>
      </c>
      <c r="AN59" s="144">
        <f>+CALCULO[[#This Row],[35]]+CALCULO[[#This Row],[37]]+CALCULO[[#This Row],[ 39 ]]</f>
        <v>0</v>
      </c>
      <c r="AO59" s="148">
        <f>+CALCULO[[#This Row],[33]]-CALCULO[[#This Row],[ 40 ]]</f>
        <v>0</v>
      </c>
      <c r="AP59" s="29"/>
      <c r="AQ59" s="163">
        <f>+MIN(CALCULO[[#This Row],[42]]+1-1,VLOOKUP($AP$4,RENTAS_EXCENTAS[],4,0))</f>
        <v>0</v>
      </c>
      <c r="AR59" s="29"/>
      <c r="AS59" s="163">
        <f>+MIN(CALCULO[[#This Row],[43]]+CALCULO[[#This Row],[ 44 ]]+1-1,VLOOKUP($AP$4,RENTAS_EXCENTAS[],4,0))-CALCULO[[#This Row],[43]]</f>
        <v>0</v>
      </c>
      <c r="AT59" s="163"/>
      <c r="AU59" s="163"/>
      <c r="AV59" s="163">
        <f>+CALCULO[[#This Row],[ 47 ]]</f>
        <v>0</v>
      </c>
      <c r="AW59" s="163"/>
      <c r="AX59" s="163">
        <f>+CALCULO[[#This Row],[ 49 ]]</f>
        <v>0</v>
      </c>
      <c r="AY59" s="163"/>
      <c r="AZ59" s="163">
        <f>+CALCULO[[#This Row],[ 51 ]]</f>
        <v>0</v>
      </c>
      <c r="BA59" s="163"/>
      <c r="BB59" s="163">
        <f>+CALCULO[[#This Row],[ 53 ]]</f>
        <v>0</v>
      </c>
      <c r="BC59" s="163"/>
      <c r="BD59" s="163">
        <f>+CALCULO[[#This Row],[ 55 ]]</f>
        <v>0</v>
      </c>
      <c r="BE59" s="163"/>
      <c r="BF59" s="163">
        <f>+CALCULO[[#This Row],[ 57 ]]</f>
        <v>0</v>
      </c>
      <c r="BG59" s="163"/>
      <c r="BH59" s="163">
        <f>+CALCULO[[#This Row],[ 59 ]]</f>
        <v>0</v>
      </c>
      <c r="BI59" s="163"/>
      <c r="BJ59" s="163"/>
      <c r="BK59" s="163"/>
      <c r="BL59" s="145">
        <f>+CALCULO[[#This Row],[ 63 ]]</f>
        <v>0</v>
      </c>
      <c r="BM59" s="144">
        <f>+CALCULO[[#This Row],[ 64 ]]+CALCULO[[#This Row],[ 62 ]]+CALCULO[[#This Row],[ 60 ]]+CALCULO[[#This Row],[ 58 ]]+CALCULO[[#This Row],[ 56 ]]+CALCULO[[#This Row],[ 54 ]]+CALCULO[[#This Row],[ 52 ]]+CALCULO[[#This Row],[ 50 ]]+CALCULO[[#This Row],[ 48 ]]+CALCULO[[#This Row],[ 45 ]]+CALCULO[[#This Row],[43]]</f>
        <v>0</v>
      </c>
      <c r="BN59" s="148">
        <f>+CALCULO[[#This Row],[ 41 ]]-CALCULO[[#This Row],[65]]</f>
        <v>0</v>
      </c>
      <c r="BO59" s="144">
        <f>+ROUND(MIN(CALCULO[[#This Row],[66]]*25%,240*'Versión impresión'!$H$8),-3)</f>
        <v>0</v>
      </c>
      <c r="BP59" s="148">
        <f>+CALCULO[[#This Row],[66]]-CALCULO[[#This Row],[67]]</f>
        <v>0</v>
      </c>
      <c r="BQ59" s="154">
        <f>+ROUND(CALCULO[[#This Row],[33]]*40%,-3)</f>
        <v>0</v>
      </c>
      <c r="BR59" s="149">
        <f t="shared" si="8"/>
        <v>0</v>
      </c>
      <c r="BS59" s="144">
        <f>+CALCULO[[#This Row],[33]]-MIN(CALCULO[[#This Row],[69]],CALCULO[[#This Row],[68]])</f>
        <v>0</v>
      </c>
      <c r="BT59" s="150">
        <f>+CALCULO[[#This Row],[71]]/'Versión impresión'!$H$8+1-1</f>
        <v>0</v>
      </c>
      <c r="BU59" s="151">
        <f>+LOOKUP(CALCULO[[#This Row],[72]],$CG$2:$CH$8,$CJ$2:$CJ$8)</f>
        <v>0</v>
      </c>
      <c r="BV59" s="152">
        <f>+LOOKUP(CALCULO[[#This Row],[72]],$CG$2:$CH$8,$CI$2:$CI$8)</f>
        <v>0</v>
      </c>
      <c r="BW59" s="151">
        <f>+LOOKUP(CALCULO[[#This Row],[72]],$CG$2:$CH$8,$CK$2:$CK$8)</f>
        <v>0</v>
      </c>
      <c r="BX59" s="155">
        <f>+(CALCULO[[#This Row],[72]]+CALCULO[[#This Row],[73]])*CALCULO[[#This Row],[74]]+CALCULO[[#This Row],[75]]</f>
        <v>0</v>
      </c>
      <c r="BY59" s="133">
        <f>+ROUND(CALCULO[[#This Row],[76]]*'Versión impresión'!$H$8,-3)</f>
        <v>0</v>
      </c>
      <c r="BZ59" s="180" t="str">
        <f>+IF(LOOKUP(CALCULO[[#This Row],[72]],$CG$2:$CH$8,$CM$2:$CM$8)=0,"",LOOKUP(CALCULO[[#This Row],[72]],$CG$2:$CH$8,$CM$2:$CM$8))</f>
        <v/>
      </c>
    </row>
    <row r="60" spans="1:78" x14ac:dyDescent="0.25">
      <c r="A60" s="78" t="str">
        <f t="shared" si="7"/>
        <v/>
      </c>
      <c r="B60" s="159"/>
      <c r="C60" s="29"/>
      <c r="D60" s="29"/>
      <c r="E60" s="29"/>
      <c r="F60" s="29"/>
      <c r="G60" s="29"/>
      <c r="H60" s="29"/>
      <c r="I60" s="29"/>
      <c r="J60" s="29"/>
      <c r="K60" s="29"/>
      <c r="L60" s="29"/>
      <c r="M60" s="29"/>
      <c r="N60" s="29"/>
      <c r="O60" s="144">
        <f>SUM(CALCULO[[#This Row],[5]:[ 14 ]])</f>
        <v>0</v>
      </c>
      <c r="P60" s="162"/>
      <c r="Q60" s="163">
        <f>+IF(AVERAGEIF(ING_NO_CONST_RENTA[Concepto],'Datos para cálculo'!P$4,ING_NO_CONST_RENTA[Monto Limite])=1,CALCULO[[#This Row],[16]],MIN(CALCULO[ [#This Row],[16] ],AVERAGEIF(ING_NO_CONST_RENTA[Concepto],'Datos para cálculo'!P$4,ING_NO_CONST_RENTA[Monto Limite]),+CALCULO[ [#This Row],[16] ]+1-1,CALCULO[ [#This Row],[16] ]))</f>
        <v>0</v>
      </c>
      <c r="R60" s="29"/>
      <c r="S60" s="163">
        <f>+IF(AVERAGEIF(ING_NO_CONST_RENTA[Concepto],'Datos para cálculo'!R$4,ING_NO_CONST_RENTA[Monto Limite])=1,CALCULO[[#This Row],[18]],MIN(CALCULO[ [#This Row],[18] ],AVERAGEIF(ING_NO_CONST_RENTA[Concepto],'Datos para cálculo'!R$4,ING_NO_CONST_RENTA[Monto Limite]),+CALCULO[ [#This Row],[18] ]+1-1,CALCULO[ [#This Row],[18] ]))</f>
        <v>0</v>
      </c>
      <c r="T60" s="29"/>
      <c r="U60" s="163">
        <f>+IF(AVERAGEIF(ING_NO_CONST_RENTA[Concepto],'Datos para cálculo'!T$4,ING_NO_CONST_RENTA[Monto Limite])=1,CALCULO[[#This Row],[20]],MIN(CALCULO[ [#This Row],[20] ],AVERAGEIF(ING_NO_CONST_RENTA[Concepto],'Datos para cálculo'!T$4,ING_NO_CONST_RENTA[Monto Limite]),+CALCULO[ [#This Row],[20] ]+1-1,CALCULO[ [#This Row],[20] ]))</f>
        <v>0</v>
      </c>
      <c r="V60" s="29"/>
      <c r="W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 s="164"/>
      <c r="Y60" s="163">
        <f>+IF(O60&lt;310*'Versión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 s="165"/>
      <c r="AA60" s="163">
        <f>+IF(AVERAGEIF(ING_NO_CONST_RENTA[Concepto],'Datos para cálculo'!Z$4,ING_NO_CONST_RENTA[Monto Limite])=1,CALCULO[[#This Row],[ 26 ]],MIN(CALCULO[[#This Row],[ 26 ]],AVERAGEIF(ING_NO_CONST_RENTA[Concepto],'Datos para cálculo'!Z$4,ING_NO_CONST_RENTA[Monto Limite]),+CALCULO[[#This Row],[ 26 ]]+1-1,CALCULO[[#This Row],[ 26 ]]))</f>
        <v>0</v>
      </c>
      <c r="AB60" s="165"/>
      <c r="AC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 s="147"/>
      <c r="AE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 s="144">
        <f>+CALCULO[[#This Row],[ 31 ]]+CALCULO[[#This Row],[ 29 ]]+CALCULO[[#This Row],[ 27 ]]+CALCULO[[#This Row],[ 25 ]]+CALCULO[[#This Row],[ 23 ]]+CALCULO[[#This Row],[ 21 ]]+CALCULO[[#This Row],[ 19 ]]+CALCULO[[#This Row],[ 17 ]]</f>
        <v>0</v>
      </c>
      <c r="AG60" s="148">
        <f>+MAX(0,ROUND(CALCULO[[#This Row],[ 15 ]]-CALCULO[[#This Row],[32]],-3))</f>
        <v>0</v>
      </c>
      <c r="AH60" s="29"/>
      <c r="AI60" s="163">
        <f>+IF(AVERAGEIF(DEDUCCIONES[Concepto],'Datos para cálculo'!AH$4,DEDUCCIONES[Monto Limite])=1,CALCULO[[#This Row],[ 34 ]],MIN(CALCULO[[#This Row],[ 34 ]],AVERAGEIF(DEDUCCIONES[Concepto],'Datos para cálculo'!AH$4,DEDUCCIONES[Monto Limite]),+CALCULO[[#This Row],[ 34 ]]+1-1,CALCULO[[#This Row],[ 34 ]]))</f>
        <v>0</v>
      </c>
      <c r="AJ60" s="167"/>
      <c r="AK60" s="144">
        <f>+IF(CALCULO[[#This Row],[ 36 ]]="SI",MIN(CALCULO[[#This Row],[ 15 ]]*10%,VLOOKUP($AJ$4,DEDUCCIONES[],4,0)),0)</f>
        <v>0</v>
      </c>
      <c r="AL60" s="168"/>
      <c r="AM60" s="145">
        <f>+MIN(AL60+1-1,VLOOKUP($AL$4,DEDUCCIONES[],4,0))</f>
        <v>0</v>
      </c>
      <c r="AN60" s="144">
        <f>+CALCULO[[#This Row],[35]]+CALCULO[[#This Row],[37]]+CALCULO[[#This Row],[ 39 ]]</f>
        <v>0</v>
      </c>
      <c r="AO60" s="148">
        <f>+CALCULO[[#This Row],[33]]-CALCULO[[#This Row],[ 40 ]]</f>
        <v>0</v>
      </c>
      <c r="AP60" s="29"/>
      <c r="AQ60" s="163">
        <f>+MIN(CALCULO[[#This Row],[42]]+1-1,VLOOKUP($AP$4,RENTAS_EXCENTAS[],4,0))</f>
        <v>0</v>
      </c>
      <c r="AR60" s="29"/>
      <c r="AS60" s="163">
        <f>+MIN(CALCULO[[#This Row],[43]]+CALCULO[[#This Row],[ 44 ]]+1-1,VLOOKUP($AP$4,RENTAS_EXCENTAS[],4,0))-CALCULO[[#This Row],[43]]</f>
        <v>0</v>
      </c>
      <c r="AT60" s="163"/>
      <c r="AU60" s="163"/>
      <c r="AV60" s="163">
        <f>+CALCULO[[#This Row],[ 47 ]]</f>
        <v>0</v>
      </c>
      <c r="AW60" s="163"/>
      <c r="AX60" s="163">
        <f>+CALCULO[[#This Row],[ 49 ]]</f>
        <v>0</v>
      </c>
      <c r="AY60" s="163"/>
      <c r="AZ60" s="163">
        <f>+CALCULO[[#This Row],[ 51 ]]</f>
        <v>0</v>
      </c>
      <c r="BA60" s="163"/>
      <c r="BB60" s="163">
        <f>+CALCULO[[#This Row],[ 53 ]]</f>
        <v>0</v>
      </c>
      <c r="BC60" s="163"/>
      <c r="BD60" s="163">
        <f>+CALCULO[[#This Row],[ 55 ]]</f>
        <v>0</v>
      </c>
      <c r="BE60" s="163"/>
      <c r="BF60" s="163">
        <f>+CALCULO[[#This Row],[ 57 ]]</f>
        <v>0</v>
      </c>
      <c r="BG60" s="163"/>
      <c r="BH60" s="163">
        <f>+CALCULO[[#This Row],[ 59 ]]</f>
        <v>0</v>
      </c>
      <c r="BI60" s="163"/>
      <c r="BJ60" s="163"/>
      <c r="BK60" s="163"/>
      <c r="BL60" s="145">
        <f>+CALCULO[[#This Row],[ 63 ]]</f>
        <v>0</v>
      </c>
      <c r="BM60" s="144">
        <f>+CALCULO[[#This Row],[ 64 ]]+CALCULO[[#This Row],[ 62 ]]+CALCULO[[#This Row],[ 60 ]]+CALCULO[[#This Row],[ 58 ]]+CALCULO[[#This Row],[ 56 ]]+CALCULO[[#This Row],[ 54 ]]+CALCULO[[#This Row],[ 52 ]]+CALCULO[[#This Row],[ 50 ]]+CALCULO[[#This Row],[ 48 ]]+CALCULO[[#This Row],[ 45 ]]+CALCULO[[#This Row],[43]]</f>
        <v>0</v>
      </c>
      <c r="BN60" s="148">
        <f>+CALCULO[[#This Row],[ 41 ]]-CALCULO[[#This Row],[65]]</f>
        <v>0</v>
      </c>
      <c r="BO60" s="144">
        <f>+ROUND(MIN(CALCULO[[#This Row],[66]]*25%,240*'Versión impresión'!$H$8),-3)</f>
        <v>0</v>
      </c>
      <c r="BP60" s="148">
        <f>+CALCULO[[#This Row],[66]]-CALCULO[[#This Row],[67]]</f>
        <v>0</v>
      </c>
      <c r="BQ60" s="154">
        <f>+ROUND(CALCULO[[#This Row],[33]]*40%,-3)</f>
        <v>0</v>
      </c>
      <c r="BR60" s="149">
        <f t="shared" si="8"/>
        <v>0</v>
      </c>
      <c r="BS60" s="144">
        <f>+CALCULO[[#This Row],[33]]-MIN(CALCULO[[#This Row],[69]],CALCULO[[#This Row],[68]])</f>
        <v>0</v>
      </c>
      <c r="BT60" s="150">
        <f>+CALCULO[[#This Row],[71]]/'Versión impresión'!$H$8+1-1</f>
        <v>0</v>
      </c>
      <c r="BU60" s="151">
        <f>+LOOKUP(CALCULO[[#This Row],[72]],$CG$2:$CH$8,$CJ$2:$CJ$8)</f>
        <v>0</v>
      </c>
      <c r="BV60" s="152">
        <f>+LOOKUP(CALCULO[[#This Row],[72]],$CG$2:$CH$8,$CI$2:$CI$8)</f>
        <v>0</v>
      </c>
      <c r="BW60" s="151">
        <f>+LOOKUP(CALCULO[[#This Row],[72]],$CG$2:$CH$8,$CK$2:$CK$8)</f>
        <v>0</v>
      </c>
      <c r="BX60" s="155">
        <f>+(CALCULO[[#This Row],[72]]+CALCULO[[#This Row],[73]])*CALCULO[[#This Row],[74]]+CALCULO[[#This Row],[75]]</f>
        <v>0</v>
      </c>
      <c r="BY60" s="133">
        <f>+ROUND(CALCULO[[#This Row],[76]]*'Versión impresión'!$H$8,-3)</f>
        <v>0</v>
      </c>
      <c r="BZ60" s="180" t="str">
        <f>+IF(LOOKUP(CALCULO[[#This Row],[72]],$CG$2:$CH$8,$CM$2:$CM$8)=0,"",LOOKUP(CALCULO[[#This Row],[72]],$CG$2:$CH$8,$CM$2:$CM$8))</f>
        <v/>
      </c>
    </row>
    <row r="61" spans="1:78" x14ac:dyDescent="0.25">
      <c r="A61" s="78" t="str">
        <f t="shared" si="7"/>
        <v/>
      </c>
      <c r="B61" s="159"/>
      <c r="C61" s="29"/>
      <c r="D61" s="29"/>
      <c r="E61" s="29"/>
      <c r="F61" s="29"/>
      <c r="G61" s="29"/>
      <c r="H61" s="29"/>
      <c r="I61" s="29"/>
      <c r="J61" s="29"/>
      <c r="K61" s="29"/>
      <c r="L61" s="29"/>
      <c r="M61" s="29"/>
      <c r="N61" s="29"/>
      <c r="O61" s="144">
        <f>SUM(CALCULO[[#This Row],[5]:[ 14 ]])</f>
        <v>0</v>
      </c>
      <c r="P61" s="162"/>
      <c r="Q61" s="163">
        <f>+IF(AVERAGEIF(ING_NO_CONST_RENTA[Concepto],'Datos para cálculo'!P$4,ING_NO_CONST_RENTA[Monto Limite])=1,CALCULO[[#This Row],[16]],MIN(CALCULO[ [#This Row],[16] ],AVERAGEIF(ING_NO_CONST_RENTA[Concepto],'Datos para cálculo'!P$4,ING_NO_CONST_RENTA[Monto Limite]),+CALCULO[ [#This Row],[16] ]+1-1,CALCULO[ [#This Row],[16] ]))</f>
        <v>0</v>
      </c>
      <c r="R61" s="29"/>
      <c r="S61" s="163">
        <f>+IF(AVERAGEIF(ING_NO_CONST_RENTA[Concepto],'Datos para cálculo'!R$4,ING_NO_CONST_RENTA[Monto Limite])=1,CALCULO[[#This Row],[18]],MIN(CALCULO[ [#This Row],[18] ],AVERAGEIF(ING_NO_CONST_RENTA[Concepto],'Datos para cálculo'!R$4,ING_NO_CONST_RENTA[Monto Limite]),+CALCULO[ [#This Row],[18] ]+1-1,CALCULO[ [#This Row],[18] ]))</f>
        <v>0</v>
      </c>
      <c r="T61" s="29"/>
      <c r="U61" s="163">
        <f>+IF(AVERAGEIF(ING_NO_CONST_RENTA[Concepto],'Datos para cálculo'!T$4,ING_NO_CONST_RENTA[Monto Limite])=1,CALCULO[[#This Row],[20]],MIN(CALCULO[ [#This Row],[20] ],AVERAGEIF(ING_NO_CONST_RENTA[Concepto],'Datos para cálculo'!T$4,ING_NO_CONST_RENTA[Monto Limite]),+CALCULO[ [#This Row],[20] ]+1-1,CALCULO[ [#This Row],[20] ]))</f>
        <v>0</v>
      </c>
      <c r="V61" s="29"/>
      <c r="W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 s="164"/>
      <c r="Y61" s="163">
        <f>+IF(O61&lt;310*'Versión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 s="165"/>
      <c r="AA61" s="163">
        <f>+IF(AVERAGEIF(ING_NO_CONST_RENTA[Concepto],'Datos para cálculo'!Z$4,ING_NO_CONST_RENTA[Monto Limite])=1,CALCULO[[#This Row],[ 26 ]],MIN(CALCULO[[#This Row],[ 26 ]],AVERAGEIF(ING_NO_CONST_RENTA[Concepto],'Datos para cálculo'!Z$4,ING_NO_CONST_RENTA[Monto Limite]),+CALCULO[[#This Row],[ 26 ]]+1-1,CALCULO[[#This Row],[ 26 ]]))</f>
        <v>0</v>
      </c>
      <c r="AB61" s="165"/>
      <c r="AC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 s="147"/>
      <c r="AE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 s="144">
        <f>+CALCULO[[#This Row],[ 31 ]]+CALCULO[[#This Row],[ 29 ]]+CALCULO[[#This Row],[ 27 ]]+CALCULO[[#This Row],[ 25 ]]+CALCULO[[#This Row],[ 23 ]]+CALCULO[[#This Row],[ 21 ]]+CALCULO[[#This Row],[ 19 ]]+CALCULO[[#This Row],[ 17 ]]</f>
        <v>0</v>
      </c>
      <c r="AG61" s="148">
        <f>+MAX(0,ROUND(CALCULO[[#This Row],[ 15 ]]-CALCULO[[#This Row],[32]],-3))</f>
        <v>0</v>
      </c>
      <c r="AH61" s="29"/>
      <c r="AI61" s="163">
        <f>+IF(AVERAGEIF(DEDUCCIONES[Concepto],'Datos para cálculo'!AH$4,DEDUCCIONES[Monto Limite])=1,CALCULO[[#This Row],[ 34 ]],MIN(CALCULO[[#This Row],[ 34 ]],AVERAGEIF(DEDUCCIONES[Concepto],'Datos para cálculo'!AH$4,DEDUCCIONES[Monto Limite]),+CALCULO[[#This Row],[ 34 ]]+1-1,CALCULO[[#This Row],[ 34 ]]))</f>
        <v>0</v>
      </c>
      <c r="AJ61" s="167"/>
      <c r="AK61" s="144">
        <f>+IF(CALCULO[[#This Row],[ 36 ]]="SI",MIN(CALCULO[[#This Row],[ 15 ]]*10%,VLOOKUP($AJ$4,DEDUCCIONES[],4,0)),0)</f>
        <v>0</v>
      </c>
      <c r="AL61" s="168"/>
      <c r="AM61" s="145">
        <f>+MIN(AL61+1-1,VLOOKUP($AL$4,DEDUCCIONES[],4,0))</f>
        <v>0</v>
      </c>
      <c r="AN61" s="144">
        <f>+CALCULO[[#This Row],[35]]+CALCULO[[#This Row],[37]]+CALCULO[[#This Row],[ 39 ]]</f>
        <v>0</v>
      </c>
      <c r="AO61" s="148">
        <f>+CALCULO[[#This Row],[33]]-CALCULO[[#This Row],[ 40 ]]</f>
        <v>0</v>
      </c>
      <c r="AP61" s="29"/>
      <c r="AQ61" s="163">
        <f>+MIN(CALCULO[[#This Row],[42]]+1-1,VLOOKUP($AP$4,RENTAS_EXCENTAS[],4,0))</f>
        <v>0</v>
      </c>
      <c r="AR61" s="29"/>
      <c r="AS61" s="163">
        <f>+MIN(CALCULO[[#This Row],[43]]+CALCULO[[#This Row],[ 44 ]]+1-1,VLOOKUP($AP$4,RENTAS_EXCENTAS[],4,0))-CALCULO[[#This Row],[43]]</f>
        <v>0</v>
      </c>
      <c r="AT61" s="163"/>
      <c r="AU61" s="163"/>
      <c r="AV61" s="163">
        <f>+CALCULO[[#This Row],[ 47 ]]</f>
        <v>0</v>
      </c>
      <c r="AW61" s="163"/>
      <c r="AX61" s="163">
        <f>+CALCULO[[#This Row],[ 49 ]]</f>
        <v>0</v>
      </c>
      <c r="AY61" s="163"/>
      <c r="AZ61" s="163">
        <f>+CALCULO[[#This Row],[ 51 ]]</f>
        <v>0</v>
      </c>
      <c r="BA61" s="163"/>
      <c r="BB61" s="163">
        <f>+CALCULO[[#This Row],[ 53 ]]</f>
        <v>0</v>
      </c>
      <c r="BC61" s="163"/>
      <c r="BD61" s="163">
        <f>+CALCULO[[#This Row],[ 55 ]]</f>
        <v>0</v>
      </c>
      <c r="BE61" s="163"/>
      <c r="BF61" s="163">
        <f>+CALCULO[[#This Row],[ 57 ]]</f>
        <v>0</v>
      </c>
      <c r="BG61" s="163"/>
      <c r="BH61" s="163">
        <f>+CALCULO[[#This Row],[ 59 ]]</f>
        <v>0</v>
      </c>
      <c r="BI61" s="163"/>
      <c r="BJ61" s="163"/>
      <c r="BK61" s="163"/>
      <c r="BL61" s="145">
        <f>+CALCULO[[#This Row],[ 63 ]]</f>
        <v>0</v>
      </c>
      <c r="BM61" s="144">
        <f>+CALCULO[[#This Row],[ 64 ]]+CALCULO[[#This Row],[ 62 ]]+CALCULO[[#This Row],[ 60 ]]+CALCULO[[#This Row],[ 58 ]]+CALCULO[[#This Row],[ 56 ]]+CALCULO[[#This Row],[ 54 ]]+CALCULO[[#This Row],[ 52 ]]+CALCULO[[#This Row],[ 50 ]]+CALCULO[[#This Row],[ 48 ]]+CALCULO[[#This Row],[ 45 ]]+CALCULO[[#This Row],[43]]</f>
        <v>0</v>
      </c>
      <c r="BN61" s="148">
        <f>+CALCULO[[#This Row],[ 41 ]]-CALCULO[[#This Row],[65]]</f>
        <v>0</v>
      </c>
      <c r="BO61" s="144">
        <f>+ROUND(MIN(CALCULO[[#This Row],[66]]*25%,240*'Versión impresión'!$H$8),-3)</f>
        <v>0</v>
      </c>
      <c r="BP61" s="148">
        <f>+CALCULO[[#This Row],[66]]-CALCULO[[#This Row],[67]]</f>
        <v>0</v>
      </c>
      <c r="BQ61" s="154">
        <f>+ROUND(CALCULO[[#This Row],[33]]*40%,-3)</f>
        <v>0</v>
      </c>
      <c r="BR61" s="149">
        <f t="shared" si="8"/>
        <v>0</v>
      </c>
      <c r="BS61" s="144">
        <f>+CALCULO[[#This Row],[33]]-MIN(CALCULO[[#This Row],[69]],CALCULO[[#This Row],[68]])</f>
        <v>0</v>
      </c>
      <c r="BT61" s="150">
        <f>+CALCULO[[#This Row],[71]]/'Versión impresión'!$H$8+1-1</f>
        <v>0</v>
      </c>
      <c r="BU61" s="151">
        <f>+LOOKUP(CALCULO[[#This Row],[72]],$CG$2:$CH$8,$CJ$2:$CJ$8)</f>
        <v>0</v>
      </c>
      <c r="BV61" s="152">
        <f>+LOOKUP(CALCULO[[#This Row],[72]],$CG$2:$CH$8,$CI$2:$CI$8)</f>
        <v>0</v>
      </c>
      <c r="BW61" s="151">
        <f>+LOOKUP(CALCULO[[#This Row],[72]],$CG$2:$CH$8,$CK$2:$CK$8)</f>
        <v>0</v>
      </c>
      <c r="BX61" s="155">
        <f>+(CALCULO[[#This Row],[72]]+CALCULO[[#This Row],[73]])*CALCULO[[#This Row],[74]]+CALCULO[[#This Row],[75]]</f>
        <v>0</v>
      </c>
      <c r="BY61" s="133">
        <f>+ROUND(CALCULO[[#This Row],[76]]*'Versión impresión'!$H$8,-3)</f>
        <v>0</v>
      </c>
      <c r="BZ61" s="180" t="str">
        <f>+IF(LOOKUP(CALCULO[[#This Row],[72]],$CG$2:$CH$8,$CM$2:$CM$8)=0,"",LOOKUP(CALCULO[[#This Row],[72]],$CG$2:$CH$8,$CM$2:$CM$8))</f>
        <v/>
      </c>
    </row>
    <row r="62" spans="1:78" x14ac:dyDescent="0.25">
      <c r="A62" s="78" t="str">
        <f t="shared" si="7"/>
        <v/>
      </c>
      <c r="B62" s="159"/>
      <c r="C62" s="29"/>
      <c r="D62" s="29"/>
      <c r="E62" s="29"/>
      <c r="F62" s="29"/>
      <c r="G62" s="29"/>
      <c r="H62" s="29"/>
      <c r="I62" s="29"/>
      <c r="J62" s="29"/>
      <c r="K62" s="29"/>
      <c r="L62" s="29"/>
      <c r="M62" s="29"/>
      <c r="N62" s="29"/>
      <c r="O62" s="144">
        <f>SUM(CALCULO[[#This Row],[5]:[ 14 ]])</f>
        <v>0</v>
      </c>
      <c r="P62" s="162"/>
      <c r="Q62" s="163">
        <f>+IF(AVERAGEIF(ING_NO_CONST_RENTA[Concepto],'Datos para cálculo'!P$4,ING_NO_CONST_RENTA[Monto Limite])=1,CALCULO[[#This Row],[16]],MIN(CALCULO[ [#This Row],[16] ],AVERAGEIF(ING_NO_CONST_RENTA[Concepto],'Datos para cálculo'!P$4,ING_NO_CONST_RENTA[Monto Limite]),+CALCULO[ [#This Row],[16] ]+1-1,CALCULO[ [#This Row],[16] ]))</f>
        <v>0</v>
      </c>
      <c r="R62" s="29"/>
      <c r="S62" s="163">
        <f>+IF(AVERAGEIF(ING_NO_CONST_RENTA[Concepto],'Datos para cálculo'!R$4,ING_NO_CONST_RENTA[Monto Limite])=1,CALCULO[[#This Row],[18]],MIN(CALCULO[ [#This Row],[18] ],AVERAGEIF(ING_NO_CONST_RENTA[Concepto],'Datos para cálculo'!R$4,ING_NO_CONST_RENTA[Monto Limite]),+CALCULO[ [#This Row],[18] ]+1-1,CALCULO[ [#This Row],[18] ]))</f>
        <v>0</v>
      </c>
      <c r="T62" s="29"/>
      <c r="U62" s="163">
        <f>+IF(AVERAGEIF(ING_NO_CONST_RENTA[Concepto],'Datos para cálculo'!T$4,ING_NO_CONST_RENTA[Monto Limite])=1,CALCULO[[#This Row],[20]],MIN(CALCULO[ [#This Row],[20] ],AVERAGEIF(ING_NO_CONST_RENTA[Concepto],'Datos para cálculo'!T$4,ING_NO_CONST_RENTA[Monto Limite]),+CALCULO[ [#This Row],[20] ]+1-1,CALCULO[ [#This Row],[20] ]))</f>
        <v>0</v>
      </c>
      <c r="V62" s="29"/>
      <c r="W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 s="164"/>
      <c r="Y62" s="163">
        <f>+IF(O62&lt;310*'Versión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 s="165"/>
      <c r="AA62" s="163">
        <f>+IF(AVERAGEIF(ING_NO_CONST_RENTA[Concepto],'Datos para cálculo'!Z$4,ING_NO_CONST_RENTA[Monto Limite])=1,CALCULO[[#This Row],[ 26 ]],MIN(CALCULO[[#This Row],[ 26 ]],AVERAGEIF(ING_NO_CONST_RENTA[Concepto],'Datos para cálculo'!Z$4,ING_NO_CONST_RENTA[Monto Limite]),+CALCULO[[#This Row],[ 26 ]]+1-1,CALCULO[[#This Row],[ 26 ]]))</f>
        <v>0</v>
      </c>
      <c r="AB62" s="165"/>
      <c r="AC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 s="147"/>
      <c r="AE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 s="144">
        <f>+CALCULO[[#This Row],[ 31 ]]+CALCULO[[#This Row],[ 29 ]]+CALCULO[[#This Row],[ 27 ]]+CALCULO[[#This Row],[ 25 ]]+CALCULO[[#This Row],[ 23 ]]+CALCULO[[#This Row],[ 21 ]]+CALCULO[[#This Row],[ 19 ]]+CALCULO[[#This Row],[ 17 ]]</f>
        <v>0</v>
      </c>
      <c r="AG62" s="148">
        <f>+MAX(0,ROUND(CALCULO[[#This Row],[ 15 ]]-CALCULO[[#This Row],[32]],-3))</f>
        <v>0</v>
      </c>
      <c r="AH62" s="29"/>
      <c r="AI62" s="163">
        <f>+IF(AVERAGEIF(DEDUCCIONES[Concepto],'Datos para cálculo'!AH$4,DEDUCCIONES[Monto Limite])=1,CALCULO[[#This Row],[ 34 ]],MIN(CALCULO[[#This Row],[ 34 ]],AVERAGEIF(DEDUCCIONES[Concepto],'Datos para cálculo'!AH$4,DEDUCCIONES[Monto Limite]),+CALCULO[[#This Row],[ 34 ]]+1-1,CALCULO[[#This Row],[ 34 ]]))</f>
        <v>0</v>
      </c>
      <c r="AJ62" s="167"/>
      <c r="AK62" s="144">
        <f>+IF(CALCULO[[#This Row],[ 36 ]]="SI",MIN(CALCULO[[#This Row],[ 15 ]]*10%,VLOOKUP($AJ$4,DEDUCCIONES[],4,0)),0)</f>
        <v>0</v>
      </c>
      <c r="AL62" s="168"/>
      <c r="AM62" s="145">
        <f>+MIN(AL62+1-1,VLOOKUP($AL$4,DEDUCCIONES[],4,0))</f>
        <v>0</v>
      </c>
      <c r="AN62" s="144">
        <f>+CALCULO[[#This Row],[35]]+CALCULO[[#This Row],[37]]+CALCULO[[#This Row],[ 39 ]]</f>
        <v>0</v>
      </c>
      <c r="AO62" s="148">
        <f>+CALCULO[[#This Row],[33]]-CALCULO[[#This Row],[ 40 ]]</f>
        <v>0</v>
      </c>
      <c r="AP62" s="29"/>
      <c r="AQ62" s="163">
        <f>+MIN(CALCULO[[#This Row],[42]]+1-1,VLOOKUP($AP$4,RENTAS_EXCENTAS[],4,0))</f>
        <v>0</v>
      </c>
      <c r="AR62" s="29"/>
      <c r="AS62" s="163">
        <f>+MIN(CALCULO[[#This Row],[43]]+CALCULO[[#This Row],[ 44 ]]+1-1,VLOOKUP($AP$4,RENTAS_EXCENTAS[],4,0))-CALCULO[[#This Row],[43]]</f>
        <v>0</v>
      </c>
      <c r="AT62" s="163"/>
      <c r="AU62" s="163"/>
      <c r="AV62" s="163">
        <f>+CALCULO[[#This Row],[ 47 ]]</f>
        <v>0</v>
      </c>
      <c r="AW62" s="163"/>
      <c r="AX62" s="163">
        <f>+CALCULO[[#This Row],[ 49 ]]</f>
        <v>0</v>
      </c>
      <c r="AY62" s="163"/>
      <c r="AZ62" s="163">
        <f>+CALCULO[[#This Row],[ 51 ]]</f>
        <v>0</v>
      </c>
      <c r="BA62" s="163"/>
      <c r="BB62" s="163">
        <f>+CALCULO[[#This Row],[ 53 ]]</f>
        <v>0</v>
      </c>
      <c r="BC62" s="163"/>
      <c r="BD62" s="163">
        <f>+CALCULO[[#This Row],[ 55 ]]</f>
        <v>0</v>
      </c>
      <c r="BE62" s="163"/>
      <c r="BF62" s="163">
        <f>+CALCULO[[#This Row],[ 57 ]]</f>
        <v>0</v>
      </c>
      <c r="BG62" s="163"/>
      <c r="BH62" s="163">
        <f>+CALCULO[[#This Row],[ 59 ]]</f>
        <v>0</v>
      </c>
      <c r="BI62" s="163"/>
      <c r="BJ62" s="163"/>
      <c r="BK62" s="163"/>
      <c r="BL62" s="145">
        <f>+CALCULO[[#This Row],[ 63 ]]</f>
        <v>0</v>
      </c>
      <c r="BM62" s="144">
        <f>+CALCULO[[#This Row],[ 64 ]]+CALCULO[[#This Row],[ 62 ]]+CALCULO[[#This Row],[ 60 ]]+CALCULO[[#This Row],[ 58 ]]+CALCULO[[#This Row],[ 56 ]]+CALCULO[[#This Row],[ 54 ]]+CALCULO[[#This Row],[ 52 ]]+CALCULO[[#This Row],[ 50 ]]+CALCULO[[#This Row],[ 48 ]]+CALCULO[[#This Row],[ 45 ]]+CALCULO[[#This Row],[43]]</f>
        <v>0</v>
      </c>
      <c r="BN62" s="148">
        <f>+CALCULO[[#This Row],[ 41 ]]-CALCULO[[#This Row],[65]]</f>
        <v>0</v>
      </c>
      <c r="BO62" s="144">
        <f>+ROUND(MIN(CALCULO[[#This Row],[66]]*25%,240*'Versión impresión'!$H$8),-3)</f>
        <v>0</v>
      </c>
      <c r="BP62" s="148">
        <f>+CALCULO[[#This Row],[66]]-CALCULO[[#This Row],[67]]</f>
        <v>0</v>
      </c>
      <c r="BQ62" s="154">
        <f>+ROUND(CALCULO[[#This Row],[33]]*40%,-3)</f>
        <v>0</v>
      </c>
      <c r="BR62" s="149">
        <f t="shared" si="8"/>
        <v>0</v>
      </c>
      <c r="BS62" s="144">
        <f>+CALCULO[[#This Row],[33]]-MIN(CALCULO[[#This Row],[69]],CALCULO[[#This Row],[68]])</f>
        <v>0</v>
      </c>
      <c r="BT62" s="150">
        <f>+CALCULO[[#This Row],[71]]/'Versión impresión'!$H$8+1-1</f>
        <v>0</v>
      </c>
      <c r="BU62" s="151">
        <f>+LOOKUP(CALCULO[[#This Row],[72]],$CG$2:$CH$8,$CJ$2:$CJ$8)</f>
        <v>0</v>
      </c>
      <c r="BV62" s="152">
        <f>+LOOKUP(CALCULO[[#This Row],[72]],$CG$2:$CH$8,$CI$2:$CI$8)</f>
        <v>0</v>
      </c>
      <c r="BW62" s="151">
        <f>+LOOKUP(CALCULO[[#This Row],[72]],$CG$2:$CH$8,$CK$2:$CK$8)</f>
        <v>0</v>
      </c>
      <c r="BX62" s="155">
        <f>+(CALCULO[[#This Row],[72]]+CALCULO[[#This Row],[73]])*CALCULO[[#This Row],[74]]+CALCULO[[#This Row],[75]]</f>
        <v>0</v>
      </c>
      <c r="BY62" s="133">
        <f>+ROUND(CALCULO[[#This Row],[76]]*'Versión impresión'!$H$8,-3)</f>
        <v>0</v>
      </c>
      <c r="BZ62" s="180" t="str">
        <f>+IF(LOOKUP(CALCULO[[#This Row],[72]],$CG$2:$CH$8,$CM$2:$CM$8)=0,"",LOOKUP(CALCULO[[#This Row],[72]],$CG$2:$CH$8,$CM$2:$CM$8))</f>
        <v/>
      </c>
    </row>
    <row r="63" spans="1:78" x14ac:dyDescent="0.25">
      <c r="A63" s="78" t="str">
        <f t="shared" si="7"/>
        <v/>
      </c>
      <c r="B63" s="159"/>
      <c r="C63" s="29"/>
      <c r="D63" s="29"/>
      <c r="E63" s="29"/>
      <c r="F63" s="29"/>
      <c r="G63" s="29"/>
      <c r="H63" s="29"/>
      <c r="I63" s="29"/>
      <c r="J63" s="29"/>
      <c r="K63" s="29"/>
      <c r="L63" s="29"/>
      <c r="M63" s="29"/>
      <c r="N63" s="29"/>
      <c r="O63" s="144">
        <f>SUM(CALCULO[[#This Row],[5]:[ 14 ]])</f>
        <v>0</v>
      </c>
      <c r="P63" s="162"/>
      <c r="Q63" s="163">
        <f>+IF(AVERAGEIF(ING_NO_CONST_RENTA[Concepto],'Datos para cálculo'!P$4,ING_NO_CONST_RENTA[Monto Limite])=1,CALCULO[[#This Row],[16]],MIN(CALCULO[ [#This Row],[16] ],AVERAGEIF(ING_NO_CONST_RENTA[Concepto],'Datos para cálculo'!P$4,ING_NO_CONST_RENTA[Monto Limite]),+CALCULO[ [#This Row],[16] ]+1-1,CALCULO[ [#This Row],[16] ]))</f>
        <v>0</v>
      </c>
      <c r="R63" s="29"/>
      <c r="S63" s="163">
        <f>+IF(AVERAGEIF(ING_NO_CONST_RENTA[Concepto],'Datos para cálculo'!R$4,ING_NO_CONST_RENTA[Monto Limite])=1,CALCULO[[#This Row],[18]],MIN(CALCULO[ [#This Row],[18] ],AVERAGEIF(ING_NO_CONST_RENTA[Concepto],'Datos para cálculo'!R$4,ING_NO_CONST_RENTA[Monto Limite]),+CALCULO[ [#This Row],[18] ]+1-1,CALCULO[ [#This Row],[18] ]))</f>
        <v>0</v>
      </c>
      <c r="T63" s="29"/>
      <c r="U63" s="163">
        <f>+IF(AVERAGEIF(ING_NO_CONST_RENTA[Concepto],'Datos para cálculo'!T$4,ING_NO_CONST_RENTA[Monto Limite])=1,CALCULO[[#This Row],[20]],MIN(CALCULO[ [#This Row],[20] ],AVERAGEIF(ING_NO_CONST_RENTA[Concepto],'Datos para cálculo'!T$4,ING_NO_CONST_RENTA[Monto Limite]),+CALCULO[ [#This Row],[20] ]+1-1,CALCULO[ [#This Row],[20] ]))</f>
        <v>0</v>
      </c>
      <c r="V63" s="29"/>
      <c r="W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 s="164"/>
      <c r="Y63" s="163">
        <f>+IF(O63&lt;310*'Versión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 s="165"/>
      <c r="AA63" s="163">
        <f>+IF(AVERAGEIF(ING_NO_CONST_RENTA[Concepto],'Datos para cálculo'!Z$4,ING_NO_CONST_RENTA[Monto Limite])=1,CALCULO[[#This Row],[ 26 ]],MIN(CALCULO[[#This Row],[ 26 ]],AVERAGEIF(ING_NO_CONST_RENTA[Concepto],'Datos para cálculo'!Z$4,ING_NO_CONST_RENTA[Monto Limite]),+CALCULO[[#This Row],[ 26 ]]+1-1,CALCULO[[#This Row],[ 26 ]]))</f>
        <v>0</v>
      </c>
      <c r="AB63" s="165"/>
      <c r="AC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 s="147"/>
      <c r="AE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 s="144">
        <f>+CALCULO[[#This Row],[ 31 ]]+CALCULO[[#This Row],[ 29 ]]+CALCULO[[#This Row],[ 27 ]]+CALCULO[[#This Row],[ 25 ]]+CALCULO[[#This Row],[ 23 ]]+CALCULO[[#This Row],[ 21 ]]+CALCULO[[#This Row],[ 19 ]]+CALCULO[[#This Row],[ 17 ]]</f>
        <v>0</v>
      </c>
      <c r="AG63" s="148">
        <f>+MAX(0,ROUND(CALCULO[[#This Row],[ 15 ]]-CALCULO[[#This Row],[32]],-3))</f>
        <v>0</v>
      </c>
      <c r="AH63" s="29"/>
      <c r="AI63" s="163">
        <f>+IF(AVERAGEIF(DEDUCCIONES[Concepto],'Datos para cálculo'!AH$4,DEDUCCIONES[Monto Limite])=1,CALCULO[[#This Row],[ 34 ]],MIN(CALCULO[[#This Row],[ 34 ]],AVERAGEIF(DEDUCCIONES[Concepto],'Datos para cálculo'!AH$4,DEDUCCIONES[Monto Limite]),+CALCULO[[#This Row],[ 34 ]]+1-1,CALCULO[[#This Row],[ 34 ]]))</f>
        <v>0</v>
      </c>
      <c r="AJ63" s="167"/>
      <c r="AK63" s="144">
        <f>+IF(CALCULO[[#This Row],[ 36 ]]="SI",MIN(CALCULO[[#This Row],[ 15 ]]*10%,VLOOKUP($AJ$4,DEDUCCIONES[],4,0)),0)</f>
        <v>0</v>
      </c>
      <c r="AL63" s="168"/>
      <c r="AM63" s="145">
        <f>+MIN(AL63+1-1,VLOOKUP($AL$4,DEDUCCIONES[],4,0))</f>
        <v>0</v>
      </c>
      <c r="AN63" s="144">
        <f>+CALCULO[[#This Row],[35]]+CALCULO[[#This Row],[37]]+CALCULO[[#This Row],[ 39 ]]</f>
        <v>0</v>
      </c>
      <c r="AO63" s="148">
        <f>+CALCULO[[#This Row],[33]]-CALCULO[[#This Row],[ 40 ]]</f>
        <v>0</v>
      </c>
      <c r="AP63" s="29"/>
      <c r="AQ63" s="163">
        <f>+MIN(CALCULO[[#This Row],[42]]+1-1,VLOOKUP($AP$4,RENTAS_EXCENTAS[],4,0))</f>
        <v>0</v>
      </c>
      <c r="AR63" s="29"/>
      <c r="AS63" s="163">
        <f>+MIN(CALCULO[[#This Row],[43]]+CALCULO[[#This Row],[ 44 ]]+1-1,VLOOKUP($AP$4,RENTAS_EXCENTAS[],4,0))-CALCULO[[#This Row],[43]]</f>
        <v>0</v>
      </c>
      <c r="AT63" s="163"/>
      <c r="AU63" s="163"/>
      <c r="AV63" s="163">
        <f>+CALCULO[[#This Row],[ 47 ]]</f>
        <v>0</v>
      </c>
      <c r="AW63" s="163"/>
      <c r="AX63" s="163">
        <f>+CALCULO[[#This Row],[ 49 ]]</f>
        <v>0</v>
      </c>
      <c r="AY63" s="163"/>
      <c r="AZ63" s="163">
        <f>+CALCULO[[#This Row],[ 51 ]]</f>
        <v>0</v>
      </c>
      <c r="BA63" s="163"/>
      <c r="BB63" s="163">
        <f>+CALCULO[[#This Row],[ 53 ]]</f>
        <v>0</v>
      </c>
      <c r="BC63" s="163"/>
      <c r="BD63" s="163">
        <f>+CALCULO[[#This Row],[ 55 ]]</f>
        <v>0</v>
      </c>
      <c r="BE63" s="163"/>
      <c r="BF63" s="163">
        <f>+CALCULO[[#This Row],[ 57 ]]</f>
        <v>0</v>
      </c>
      <c r="BG63" s="163"/>
      <c r="BH63" s="163">
        <f>+CALCULO[[#This Row],[ 59 ]]</f>
        <v>0</v>
      </c>
      <c r="BI63" s="163"/>
      <c r="BJ63" s="163"/>
      <c r="BK63" s="163"/>
      <c r="BL63" s="145">
        <f>+CALCULO[[#This Row],[ 63 ]]</f>
        <v>0</v>
      </c>
      <c r="BM63" s="144">
        <f>+CALCULO[[#This Row],[ 64 ]]+CALCULO[[#This Row],[ 62 ]]+CALCULO[[#This Row],[ 60 ]]+CALCULO[[#This Row],[ 58 ]]+CALCULO[[#This Row],[ 56 ]]+CALCULO[[#This Row],[ 54 ]]+CALCULO[[#This Row],[ 52 ]]+CALCULO[[#This Row],[ 50 ]]+CALCULO[[#This Row],[ 48 ]]+CALCULO[[#This Row],[ 45 ]]+CALCULO[[#This Row],[43]]</f>
        <v>0</v>
      </c>
      <c r="BN63" s="148">
        <f>+CALCULO[[#This Row],[ 41 ]]-CALCULO[[#This Row],[65]]</f>
        <v>0</v>
      </c>
      <c r="BO63" s="144">
        <f>+ROUND(MIN(CALCULO[[#This Row],[66]]*25%,240*'Versión impresión'!$H$8),-3)</f>
        <v>0</v>
      </c>
      <c r="BP63" s="148">
        <f>+CALCULO[[#This Row],[66]]-CALCULO[[#This Row],[67]]</f>
        <v>0</v>
      </c>
      <c r="BQ63" s="154">
        <f>+ROUND(CALCULO[[#This Row],[33]]*40%,-3)</f>
        <v>0</v>
      </c>
      <c r="BR63" s="149">
        <f t="shared" si="8"/>
        <v>0</v>
      </c>
      <c r="BS63" s="144">
        <f>+CALCULO[[#This Row],[33]]-MIN(CALCULO[[#This Row],[69]],CALCULO[[#This Row],[68]])</f>
        <v>0</v>
      </c>
      <c r="BT63" s="150">
        <f>+CALCULO[[#This Row],[71]]/'Versión impresión'!$H$8+1-1</f>
        <v>0</v>
      </c>
      <c r="BU63" s="151">
        <f>+LOOKUP(CALCULO[[#This Row],[72]],$CG$2:$CH$8,$CJ$2:$CJ$8)</f>
        <v>0</v>
      </c>
      <c r="BV63" s="152">
        <f>+LOOKUP(CALCULO[[#This Row],[72]],$CG$2:$CH$8,$CI$2:$CI$8)</f>
        <v>0</v>
      </c>
      <c r="BW63" s="151">
        <f>+LOOKUP(CALCULO[[#This Row],[72]],$CG$2:$CH$8,$CK$2:$CK$8)</f>
        <v>0</v>
      </c>
      <c r="BX63" s="155">
        <f>+(CALCULO[[#This Row],[72]]+CALCULO[[#This Row],[73]])*CALCULO[[#This Row],[74]]+CALCULO[[#This Row],[75]]</f>
        <v>0</v>
      </c>
      <c r="BY63" s="133">
        <f>+ROUND(CALCULO[[#This Row],[76]]*'Versión impresión'!$H$8,-3)</f>
        <v>0</v>
      </c>
      <c r="BZ63" s="180" t="str">
        <f>+IF(LOOKUP(CALCULO[[#This Row],[72]],$CG$2:$CH$8,$CM$2:$CM$8)=0,"",LOOKUP(CALCULO[[#This Row],[72]],$CG$2:$CH$8,$CM$2:$CM$8))</f>
        <v/>
      </c>
    </row>
    <row r="64" spans="1:78" x14ac:dyDescent="0.25">
      <c r="A64" s="78" t="str">
        <f t="shared" si="7"/>
        <v/>
      </c>
      <c r="B64" s="159"/>
      <c r="C64" s="29"/>
      <c r="D64" s="29"/>
      <c r="E64" s="29"/>
      <c r="F64" s="29"/>
      <c r="G64" s="29"/>
      <c r="H64" s="29"/>
      <c r="I64" s="29"/>
      <c r="J64" s="29"/>
      <c r="K64" s="29"/>
      <c r="L64" s="29"/>
      <c r="M64" s="29"/>
      <c r="N64" s="29"/>
      <c r="O64" s="144">
        <f>SUM(CALCULO[[#This Row],[5]:[ 14 ]])</f>
        <v>0</v>
      </c>
      <c r="P64" s="162"/>
      <c r="Q64" s="163">
        <f>+IF(AVERAGEIF(ING_NO_CONST_RENTA[Concepto],'Datos para cálculo'!P$4,ING_NO_CONST_RENTA[Monto Limite])=1,CALCULO[[#This Row],[16]],MIN(CALCULO[ [#This Row],[16] ],AVERAGEIF(ING_NO_CONST_RENTA[Concepto],'Datos para cálculo'!P$4,ING_NO_CONST_RENTA[Monto Limite]),+CALCULO[ [#This Row],[16] ]+1-1,CALCULO[ [#This Row],[16] ]))</f>
        <v>0</v>
      </c>
      <c r="R64" s="29"/>
      <c r="S64" s="163">
        <f>+IF(AVERAGEIF(ING_NO_CONST_RENTA[Concepto],'Datos para cálculo'!R$4,ING_NO_CONST_RENTA[Monto Limite])=1,CALCULO[[#This Row],[18]],MIN(CALCULO[ [#This Row],[18] ],AVERAGEIF(ING_NO_CONST_RENTA[Concepto],'Datos para cálculo'!R$4,ING_NO_CONST_RENTA[Monto Limite]),+CALCULO[ [#This Row],[18] ]+1-1,CALCULO[ [#This Row],[18] ]))</f>
        <v>0</v>
      </c>
      <c r="T64" s="29"/>
      <c r="U64" s="163">
        <f>+IF(AVERAGEIF(ING_NO_CONST_RENTA[Concepto],'Datos para cálculo'!T$4,ING_NO_CONST_RENTA[Monto Limite])=1,CALCULO[[#This Row],[20]],MIN(CALCULO[ [#This Row],[20] ],AVERAGEIF(ING_NO_CONST_RENTA[Concepto],'Datos para cálculo'!T$4,ING_NO_CONST_RENTA[Monto Limite]),+CALCULO[ [#This Row],[20] ]+1-1,CALCULO[ [#This Row],[20] ]))</f>
        <v>0</v>
      </c>
      <c r="V64" s="29"/>
      <c r="W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 s="164"/>
      <c r="Y64" s="163">
        <f>+IF(O64&lt;310*'Versión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 s="165"/>
      <c r="AA64" s="163">
        <f>+IF(AVERAGEIF(ING_NO_CONST_RENTA[Concepto],'Datos para cálculo'!Z$4,ING_NO_CONST_RENTA[Monto Limite])=1,CALCULO[[#This Row],[ 26 ]],MIN(CALCULO[[#This Row],[ 26 ]],AVERAGEIF(ING_NO_CONST_RENTA[Concepto],'Datos para cálculo'!Z$4,ING_NO_CONST_RENTA[Monto Limite]),+CALCULO[[#This Row],[ 26 ]]+1-1,CALCULO[[#This Row],[ 26 ]]))</f>
        <v>0</v>
      </c>
      <c r="AB64" s="165"/>
      <c r="AC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 s="147"/>
      <c r="AE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 s="144">
        <f>+CALCULO[[#This Row],[ 31 ]]+CALCULO[[#This Row],[ 29 ]]+CALCULO[[#This Row],[ 27 ]]+CALCULO[[#This Row],[ 25 ]]+CALCULO[[#This Row],[ 23 ]]+CALCULO[[#This Row],[ 21 ]]+CALCULO[[#This Row],[ 19 ]]+CALCULO[[#This Row],[ 17 ]]</f>
        <v>0</v>
      </c>
      <c r="AG64" s="148">
        <f>+MAX(0,ROUND(CALCULO[[#This Row],[ 15 ]]-CALCULO[[#This Row],[32]],-3))</f>
        <v>0</v>
      </c>
      <c r="AH64" s="29"/>
      <c r="AI64" s="163">
        <f>+IF(AVERAGEIF(DEDUCCIONES[Concepto],'Datos para cálculo'!AH$4,DEDUCCIONES[Monto Limite])=1,CALCULO[[#This Row],[ 34 ]],MIN(CALCULO[[#This Row],[ 34 ]],AVERAGEIF(DEDUCCIONES[Concepto],'Datos para cálculo'!AH$4,DEDUCCIONES[Monto Limite]),+CALCULO[[#This Row],[ 34 ]]+1-1,CALCULO[[#This Row],[ 34 ]]))</f>
        <v>0</v>
      </c>
      <c r="AJ64" s="167"/>
      <c r="AK64" s="144">
        <f>+IF(CALCULO[[#This Row],[ 36 ]]="SI",MIN(CALCULO[[#This Row],[ 15 ]]*10%,VLOOKUP($AJ$4,DEDUCCIONES[],4,0)),0)</f>
        <v>0</v>
      </c>
      <c r="AL64" s="168"/>
      <c r="AM64" s="145">
        <f>+MIN(AL64+1-1,VLOOKUP($AL$4,DEDUCCIONES[],4,0))</f>
        <v>0</v>
      </c>
      <c r="AN64" s="144">
        <f>+CALCULO[[#This Row],[35]]+CALCULO[[#This Row],[37]]+CALCULO[[#This Row],[ 39 ]]</f>
        <v>0</v>
      </c>
      <c r="AO64" s="148">
        <f>+CALCULO[[#This Row],[33]]-CALCULO[[#This Row],[ 40 ]]</f>
        <v>0</v>
      </c>
      <c r="AP64" s="29"/>
      <c r="AQ64" s="163">
        <f>+MIN(CALCULO[[#This Row],[42]]+1-1,VLOOKUP($AP$4,RENTAS_EXCENTAS[],4,0))</f>
        <v>0</v>
      </c>
      <c r="AR64" s="29"/>
      <c r="AS64" s="163">
        <f>+MIN(CALCULO[[#This Row],[43]]+CALCULO[[#This Row],[ 44 ]]+1-1,VLOOKUP($AP$4,RENTAS_EXCENTAS[],4,0))-CALCULO[[#This Row],[43]]</f>
        <v>0</v>
      </c>
      <c r="AT64" s="163"/>
      <c r="AU64" s="163"/>
      <c r="AV64" s="163">
        <f>+CALCULO[[#This Row],[ 47 ]]</f>
        <v>0</v>
      </c>
      <c r="AW64" s="163"/>
      <c r="AX64" s="163">
        <f>+CALCULO[[#This Row],[ 49 ]]</f>
        <v>0</v>
      </c>
      <c r="AY64" s="163"/>
      <c r="AZ64" s="163">
        <f>+CALCULO[[#This Row],[ 51 ]]</f>
        <v>0</v>
      </c>
      <c r="BA64" s="163"/>
      <c r="BB64" s="163">
        <f>+CALCULO[[#This Row],[ 53 ]]</f>
        <v>0</v>
      </c>
      <c r="BC64" s="163"/>
      <c r="BD64" s="163">
        <f>+CALCULO[[#This Row],[ 55 ]]</f>
        <v>0</v>
      </c>
      <c r="BE64" s="163"/>
      <c r="BF64" s="163">
        <f>+CALCULO[[#This Row],[ 57 ]]</f>
        <v>0</v>
      </c>
      <c r="BG64" s="163"/>
      <c r="BH64" s="163">
        <f>+CALCULO[[#This Row],[ 59 ]]</f>
        <v>0</v>
      </c>
      <c r="BI64" s="163"/>
      <c r="BJ64" s="163"/>
      <c r="BK64" s="163"/>
      <c r="BL64" s="145">
        <f>+CALCULO[[#This Row],[ 63 ]]</f>
        <v>0</v>
      </c>
      <c r="BM64" s="144">
        <f>+CALCULO[[#This Row],[ 64 ]]+CALCULO[[#This Row],[ 62 ]]+CALCULO[[#This Row],[ 60 ]]+CALCULO[[#This Row],[ 58 ]]+CALCULO[[#This Row],[ 56 ]]+CALCULO[[#This Row],[ 54 ]]+CALCULO[[#This Row],[ 52 ]]+CALCULO[[#This Row],[ 50 ]]+CALCULO[[#This Row],[ 48 ]]+CALCULO[[#This Row],[ 45 ]]+CALCULO[[#This Row],[43]]</f>
        <v>0</v>
      </c>
      <c r="BN64" s="148">
        <f>+CALCULO[[#This Row],[ 41 ]]-CALCULO[[#This Row],[65]]</f>
        <v>0</v>
      </c>
      <c r="BO64" s="144">
        <f>+ROUND(MIN(CALCULO[[#This Row],[66]]*25%,240*'Versión impresión'!$H$8),-3)</f>
        <v>0</v>
      </c>
      <c r="BP64" s="148">
        <f>+CALCULO[[#This Row],[66]]-CALCULO[[#This Row],[67]]</f>
        <v>0</v>
      </c>
      <c r="BQ64" s="154">
        <f>+ROUND(CALCULO[[#This Row],[33]]*40%,-3)</f>
        <v>0</v>
      </c>
      <c r="BR64" s="149">
        <f t="shared" si="8"/>
        <v>0</v>
      </c>
      <c r="BS64" s="144">
        <f>+CALCULO[[#This Row],[33]]-MIN(CALCULO[[#This Row],[69]],CALCULO[[#This Row],[68]])</f>
        <v>0</v>
      </c>
      <c r="BT64" s="150">
        <f>+CALCULO[[#This Row],[71]]/'Versión impresión'!$H$8+1-1</f>
        <v>0</v>
      </c>
      <c r="BU64" s="151">
        <f>+LOOKUP(CALCULO[[#This Row],[72]],$CG$2:$CH$8,$CJ$2:$CJ$8)</f>
        <v>0</v>
      </c>
      <c r="BV64" s="152">
        <f>+LOOKUP(CALCULO[[#This Row],[72]],$CG$2:$CH$8,$CI$2:$CI$8)</f>
        <v>0</v>
      </c>
      <c r="BW64" s="151">
        <f>+LOOKUP(CALCULO[[#This Row],[72]],$CG$2:$CH$8,$CK$2:$CK$8)</f>
        <v>0</v>
      </c>
      <c r="BX64" s="155">
        <f>+(CALCULO[[#This Row],[72]]+CALCULO[[#This Row],[73]])*CALCULO[[#This Row],[74]]+CALCULO[[#This Row],[75]]</f>
        <v>0</v>
      </c>
      <c r="BY64" s="133">
        <f>+ROUND(CALCULO[[#This Row],[76]]*'Versión impresión'!$H$8,-3)</f>
        <v>0</v>
      </c>
      <c r="BZ64" s="180" t="str">
        <f>+IF(LOOKUP(CALCULO[[#This Row],[72]],$CG$2:$CH$8,$CM$2:$CM$8)=0,"",LOOKUP(CALCULO[[#This Row],[72]],$CG$2:$CH$8,$CM$2:$CM$8))</f>
        <v/>
      </c>
    </row>
    <row r="65" spans="1:78" x14ac:dyDescent="0.25">
      <c r="A65" s="78" t="str">
        <f t="shared" si="7"/>
        <v/>
      </c>
      <c r="B65" s="159"/>
      <c r="C65" s="29"/>
      <c r="D65" s="29"/>
      <c r="E65" s="29"/>
      <c r="F65" s="29"/>
      <c r="G65" s="29"/>
      <c r="H65" s="29"/>
      <c r="I65" s="29"/>
      <c r="J65" s="29"/>
      <c r="K65" s="29"/>
      <c r="L65" s="29"/>
      <c r="M65" s="29"/>
      <c r="N65" s="29"/>
      <c r="O65" s="144">
        <f>SUM(CALCULO[[#This Row],[5]:[ 14 ]])</f>
        <v>0</v>
      </c>
      <c r="P65" s="162"/>
      <c r="Q65" s="163">
        <f>+IF(AVERAGEIF(ING_NO_CONST_RENTA[Concepto],'Datos para cálculo'!P$4,ING_NO_CONST_RENTA[Monto Limite])=1,CALCULO[[#This Row],[16]],MIN(CALCULO[ [#This Row],[16] ],AVERAGEIF(ING_NO_CONST_RENTA[Concepto],'Datos para cálculo'!P$4,ING_NO_CONST_RENTA[Monto Limite]),+CALCULO[ [#This Row],[16] ]+1-1,CALCULO[ [#This Row],[16] ]))</f>
        <v>0</v>
      </c>
      <c r="R65" s="29"/>
      <c r="S65" s="163">
        <f>+IF(AVERAGEIF(ING_NO_CONST_RENTA[Concepto],'Datos para cálculo'!R$4,ING_NO_CONST_RENTA[Monto Limite])=1,CALCULO[[#This Row],[18]],MIN(CALCULO[ [#This Row],[18] ],AVERAGEIF(ING_NO_CONST_RENTA[Concepto],'Datos para cálculo'!R$4,ING_NO_CONST_RENTA[Monto Limite]),+CALCULO[ [#This Row],[18] ]+1-1,CALCULO[ [#This Row],[18] ]))</f>
        <v>0</v>
      </c>
      <c r="T65" s="29"/>
      <c r="U65" s="163">
        <f>+IF(AVERAGEIF(ING_NO_CONST_RENTA[Concepto],'Datos para cálculo'!T$4,ING_NO_CONST_RENTA[Monto Limite])=1,CALCULO[[#This Row],[20]],MIN(CALCULO[ [#This Row],[20] ],AVERAGEIF(ING_NO_CONST_RENTA[Concepto],'Datos para cálculo'!T$4,ING_NO_CONST_RENTA[Monto Limite]),+CALCULO[ [#This Row],[20] ]+1-1,CALCULO[ [#This Row],[20] ]))</f>
        <v>0</v>
      </c>
      <c r="V65" s="29"/>
      <c r="W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 s="164"/>
      <c r="Y65" s="163">
        <f>+IF(O65&lt;310*'Versión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 s="165"/>
      <c r="AA65" s="163">
        <f>+IF(AVERAGEIF(ING_NO_CONST_RENTA[Concepto],'Datos para cálculo'!Z$4,ING_NO_CONST_RENTA[Monto Limite])=1,CALCULO[[#This Row],[ 26 ]],MIN(CALCULO[[#This Row],[ 26 ]],AVERAGEIF(ING_NO_CONST_RENTA[Concepto],'Datos para cálculo'!Z$4,ING_NO_CONST_RENTA[Monto Limite]),+CALCULO[[#This Row],[ 26 ]]+1-1,CALCULO[[#This Row],[ 26 ]]))</f>
        <v>0</v>
      </c>
      <c r="AB65" s="165"/>
      <c r="AC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 s="147"/>
      <c r="AE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 s="144">
        <f>+CALCULO[[#This Row],[ 31 ]]+CALCULO[[#This Row],[ 29 ]]+CALCULO[[#This Row],[ 27 ]]+CALCULO[[#This Row],[ 25 ]]+CALCULO[[#This Row],[ 23 ]]+CALCULO[[#This Row],[ 21 ]]+CALCULO[[#This Row],[ 19 ]]+CALCULO[[#This Row],[ 17 ]]</f>
        <v>0</v>
      </c>
      <c r="AG65" s="148">
        <f>+MAX(0,ROUND(CALCULO[[#This Row],[ 15 ]]-CALCULO[[#This Row],[32]],-3))</f>
        <v>0</v>
      </c>
      <c r="AH65" s="29"/>
      <c r="AI65" s="163">
        <f>+IF(AVERAGEIF(DEDUCCIONES[Concepto],'Datos para cálculo'!AH$4,DEDUCCIONES[Monto Limite])=1,CALCULO[[#This Row],[ 34 ]],MIN(CALCULO[[#This Row],[ 34 ]],AVERAGEIF(DEDUCCIONES[Concepto],'Datos para cálculo'!AH$4,DEDUCCIONES[Monto Limite]),+CALCULO[[#This Row],[ 34 ]]+1-1,CALCULO[[#This Row],[ 34 ]]))</f>
        <v>0</v>
      </c>
      <c r="AJ65" s="167"/>
      <c r="AK65" s="144">
        <f>+IF(CALCULO[[#This Row],[ 36 ]]="SI",MIN(CALCULO[[#This Row],[ 15 ]]*10%,VLOOKUP($AJ$4,DEDUCCIONES[],4,0)),0)</f>
        <v>0</v>
      </c>
      <c r="AL65" s="168"/>
      <c r="AM65" s="145">
        <f>+MIN(AL65+1-1,VLOOKUP($AL$4,DEDUCCIONES[],4,0))</f>
        <v>0</v>
      </c>
      <c r="AN65" s="144">
        <f>+CALCULO[[#This Row],[35]]+CALCULO[[#This Row],[37]]+CALCULO[[#This Row],[ 39 ]]</f>
        <v>0</v>
      </c>
      <c r="AO65" s="148">
        <f>+CALCULO[[#This Row],[33]]-CALCULO[[#This Row],[ 40 ]]</f>
        <v>0</v>
      </c>
      <c r="AP65" s="29"/>
      <c r="AQ65" s="163">
        <f>+MIN(CALCULO[[#This Row],[42]]+1-1,VLOOKUP($AP$4,RENTAS_EXCENTAS[],4,0))</f>
        <v>0</v>
      </c>
      <c r="AR65" s="29"/>
      <c r="AS65" s="163">
        <f>+MIN(CALCULO[[#This Row],[43]]+CALCULO[[#This Row],[ 44 ]]+1-1,VLOOKUP($AP$4,RENTAS_EXCENTAS[],4,0))-CALCULO[[#This Row],[43]]</f>
        <v>0</v>
      </c>
      <c r="AT65" s="163"/>
      <c r="AU65" s="163"/>
      <c r="AV65" s="163">
        <f>+CALCULO[[#This Row],[ 47 ]]</f>
        <v>0</v>
      </c>
      <c r="AW65" s="163"/>
      <c r="AX65" s="163">
        <f>+CALCULO[[#This Row],[ 49 ]]</f>
        <v>0</v>
      </c>
      <c r="AY65" s="163"/>
      <c r="AZ65" s="163">
        <f>+CALCULO[[#This Row],[ 51 ]]</f>
        <v>0</v>
      </c>
      <c r="BA65" s="163"/>
      <c r="BB65" s="163">
        <f>+CALCULO[[#This Row],[ 53 ]]</f>
        <v>0</v>
      </c>
      <c r="BC65" s="163"/>
      <c r="BD65" s="163">
        <f>+CALCULO[[#This Row],[ 55 ]]</f>
        <v>0</v>
      </c>
      <c r="BE65" s="163"/>
      <c r="BF65" s="163">
        <f>+CALCULO[[#This Row],[ 57 ]]</f>
        <v>0</v>
      </c>
      <c r="BG65" s="163"/>
      <c r="BH65" s="163">
        <f>+CALCULO[[#This Row],[ 59 ]]</f>
        <v>0</v>
      </c>
      <c r="BI65" s="163"/>
      <c r="BJ65" s="163"/>
      <c r="BK65" s="163"/>
      <c r="BL65" s="145">
        <f>+CALCULO[[#This Row],[ 63 ]]</f>
        <v>0</v>
      </c>
      <c r="BM65" s="144">
        <f>+CALCULO[[#This Row],[ 64 ]]+CALCULO[[#This Row],[ 62 ]]+CALCULO[[#This Row],[ 60 ]]+CALCULO[[#This Row],[ 58 ]]+CALCULO[[#This Row],[ 56 ]]+CALCULO[[#This Row],[ 54 ]]+CALCULO[[#This Row],[ 52 ]]+CALCULO[[#This Row],[ 50 ]]+CALCULO[[#This Row],[ 48 ]]+CALCULO[[#This Row],[ 45 ]]+CALCULO[[#This Row],[43]]</f>
        <v>0</v>
      </c>
      <c r="BN65" s="148">
        <f>+CALCULO[[#This Row],[ 41 ]]-CALCULO[[#This Row],[65]]</f>
        <v>0</v>
      </c>
      <c r="BO65" s="144">
        <f>+ROUND(MIN(CALCULO[[#This Row],[66]]*25%,240*'Versión impresión'!$H$8),-3)</f>
        <v>0</v>
      </c>
      <c r="BP65" s="148">
        <f>+CALCULO[[#This Row],[66]]-CALCULO[[#This Row],[67]]</f>
        <v>0</v>
      </c>
      <c r="BQ65" s="154">
        <f>+ROUND(CALCULO[[#This Row],[33]]*40%,-3)</f>
        <v>0</v>
      </c>
      <c r="BR65" s="149">
        <f t="shared" si="8"/>
        <v>0</v>
      </c>
      <c r="BS65" s="144">
        <f>+CALCULO[[#This Row],[33]]-MIN(CALCULO[[#This Row],[69]],CALCULO[[#This Row],[68]])</f>
        <v>0</v>
      </c>
      <c r="BT65" s="150">
        <f>+CALCULO[[#This Row],[71]]/'Versión impresión'!$H$8+1-1</f>
        <v>0</v>
      </c>
      <c r="BU65" s="151">
        <f>+LOOKUP(CALCULO[[#This Row],[72]],$CG$2:$CH$8,$CJ$2:$CJ$8)</f>
        <v>0</v>
      </c>
      <c r="BV65" s="152">
        <f>+LOOKUP(CALCULO[[#This Row],[72]],$CG$2:$CH$8,$CI$2:$CI$8)</f>
        <v>0</v>
      </c>
      <c r="BW65" s="151">
        <f>+LOOKUP(CALCULO[[#This Row],[72]],$CG$2:$CH$8,$CK$2:$CK$8)</f>
        <v>0</v>
      </c>
      <c r="BX65" s="155">
        <f>+(CALCULO[[#This Row],[72]]+CALCULO[[#This Row],[73]])*CALCULO[[#This Row],[74]]+CALCULO[[#This Row],[75]]</f>
        <v>0</v>
      </c>
      <c r="BY65" s="133">
        <f>+ROUND(CALCULO[[#This Row],[76]]*'Versión impresión'!$H$8,-3)</f>
        <v>0</v>
      </c>
      <c r="BZ65" s="180" t="str">
        <f>+IF(LOOKUP(CALCULO[[#This Row],[72]],$CG$2:$CH$8,$CM$2:$CM$8)=0,"",LOOKUP(CALCULO[[#This Row],[72]],$CG$2:$CH$8,$CM$2:$CM$8))</f>
        <v/>
      </c>
    </row>
    <row r="66" spans="1:78" x14ac:dyDescent="0.25">
      <c r="A66" s="78" t="str">
        <f t="shared" si="7"/>
        <v/>
      </c>
      <c r="B66" s="159"/>
      <c r="C66" s="29"/>
      <c r="D66" s="29"/>
      <c r="E66" s="29"/>
      <c r="F66" s="29"/>
      <c r="G66" s="29"/>
      <c r="H66" s="29"/>
      <c r="I66" s="29"/>
      <c r="J66" s="29"/>
      <c r="K66" s="29"/>
      <c r="L66" s="29"/>
      <c r="M66" s="29"/>
      <c r="N66" s="29"/>
      <c r="O66" s="144">
        <f>SUM(CALCULO[[#This Row],[5]:[ 14 ]])</f>
        <v>0</v>
      </c>
      <c r="P66" s="162"/>
      <c r="Q66" s="163">
        <f>+IF(AVERAGEIF(ING_NO_CONST_RENTA[Concepto],'Datos para cálculo'!P$4,ING_NO_CONST_RENTA[Monto Limite])=1,CALCULO[[#This Row],[16]],MIN(CALCULO[ [#This Row],[16] ],AVERAGEIF(ING_NO_CONST_RENTA[Concepto],'Datos para cálculo'!P$4,ING_NO_CONST_RENTA[Monto Limite]),+CALCULO[ [#This Row],[16] ]+1-1,CALCULO[ [#This Row],[16] ]))</f>
        <v>0</v>
      </c>
      <c r="R66" s="29"/>
      <c r="S66" s="163">
        <f>+IF(AVERAGEIF(ING_NO_CONST_RENTA[Concepto],'Datos para cálculo'!R$4,ING_NO_CONST_RENTA[Monto Limite])=1,CALCULO[[#This Row],[18]],MIN(CALCULO[ [#This Row],[18] ],AVERAGEIF(ING_NO_CONST_RENTA[Concepto],'Datos para cálculo'!R$4,ING_NO_CONST_RENTA[Monto Limite]),+CALCULO[ [#This Row],[18] ]+1-1,CALCULO[ [#This Row],[18] ]))</f>
        <v>0</v>
      </c>
      <c r="T66" s="29"/>
      <c r="U66" s="163">
        <f>+IF(AVERAGEIF(ING_NO_CONST_RENTA[Concepto],'Datos para cálculo'!T$4,ING_NO_CONST_RENTA[Monto Limite])=1,CALCULO[[#This Row],[20]],MIN(CALCULO[ [#This Row],[20] ],AVERAGEIF(ING_NO_CONST_RENTA[Concepto],'Datos para cálculo'!T$4,ING_NO_CONST_RENTA[Monto Limite]),+CALCULO[ [#This Row],[20] ]+1-1,CALCULO[ [#This Row],[20] ]))</f>
        <v>0</v>
      </c>
      <c r="V66" s="29"/>
      <c r="W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 s="164"/>
      <c r="Y66" s="163">
        <f>+IF(O66&lt;310*'Versión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 s="165"/>
      <c r="AA66" s="163">
        <f>+IF(AVERAGEIF(ING_NO_CONST_RENTA[Concepto],'Datos para cálculo'!Z$4,ING_NO_CONST_RENTA[Monto Limite])=1,CALCULO[[#This Row],[ 26 ]],MIN(CALCULO[[#This Row],[ 26 ]],AVERAGEIF(ING_NO_CONST_RENTA[Concepto],'Datos para cálculo'!Z$4,ING_NO_CONST_RENTA[Monto Limite]),+CALCULO[[#This Row],[ 26 ]]+1-1,CALCULO[[#This Row],[ 26 ]]))</f>
        <v>0</v>
      </c>
      <c r="AB66" s="165"/>
      <c r="AC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 s="147"/>
      <c r="AE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 s="144">
        <f>+CALCULO[[#This Row],[ 31 ]]+CALCULO[[#This Row],[ 29 ]]+CALCULO[[#This Row],[ 27 ]]+CALCULO[[#This Row],[ 25 ]]+CALCULO[[#This Row],[ 23 ]]+CALCULO[[#This Row],[ 21 ]]+CALCULO[[#This Row],[ 19 ]]+CALCULO[[#This Row],[ 17 ]]</f>
        <v>0</v>
      </c>
      <c r="AG66" s="148">
        <f>+MAX(0,ROUND(CALCULO[[#This Row],[ 15 ]]-CALCULO[[#This Row],[32]],-3))</f>
        <v>0</v>
      </c>
      <c r="AH66" s="29"/>
      <c r="AI66" s="163">
        <f>+IF(AVERAGEIF(DEDUCCIONES[Concepto],'Datos para cálculo'!AH$4,DEDUCCIONES[Monto Limite])=1,CALCULO[[#This Row],[ 34 ]],MIN(CALCULO[[#This Row],[ 34 ]],AVERAGEIF(DEDUCCIONES[Concepto],'Datos para cálculo'!AH$4,DEDUCCIONES[Monto Limite]),+CALCULO[[#This Row],[ 34 ]]+1-1,CALCULO[[#This Row],[ 34 ]]))</f>
        <v>0</v>
      </c>
      <c r="AJ66" s="167"/>
      <c r="AK66" s="144">
        <f>+IF(CALCULO[[#This Row],[ 36 ]]="SI",MIN(CALCULO[[#This Row],[ 15 ]]*10%,VLOOKUP($AJ$4,DEDUCCIONES[],4,0)),0)</f>
        <v>0</v>
      </c>
      <c r="AL66" s="168"/>
      <c r="AM66" s="145">
        <f>+MIN(AL66+1-1,VLOOKUP($AL$4,DEDUCCIONES[],4,0))</f>
        <v>0</v>
      </c>
      <c r="AN66" s="144">
        <f>+CALCULO[[#This Row],[35]]+CALCULO[[#This Row],[37]]+CALCULO[[#This Row],[ 39 ]]</f>
        <v>0</v>
      </c>
      <c r="AO66" s="148">
        <f>+CALCULO[[#This Row],[33]]-CALCULO[[#This Row],[ 40 ]]</f>
        <v>0</v>
      </c>
      <c r="AP66" s="29"/>
      <c r="AQ66" s="163">
        <f>+MIN(CALCULO[[#This Row],[42]]+1-1,VLOOKUP($AP$4,RENTAS_EXCENTAS[],4,0))</f>
        <v>0</v>
      </c>
      <c r="AR66" s="29"/>
      <c r="AS66" s="163">
        <f>+MIN(CALCULO[[#This Row],[43]]+CALCULO[[#This Row],[ 44 ]]+1-1,VLOOKUP($AP$4,RENTAS_EXCENTAS[],4,0))-CALCULO[[#This Row],[43]]</f>
        <v>0</v>
      </c>
      <c r="AT66" s="163"/>
      <c r="AU66" s="163"/>
      <c r="AV66" s="163">
        <f>+CALCULO[[#This Row],[ 47 ]]</f>
        <v>0</v>
      </c>
      <c r="AW66" s="163"/>
      <c r="AX66" s="163">
        <f>+CALCULO[[#This Row],[ 49 ]]</f>
        <v>0</v>
      </c>
      <c r="AY66" s="163"/>
      <c r="AZ66" s="163">
        <f>+CALCULO[[#This Row],[ 51 ]]</f>
        <v>0</v>
      </c>
      <c r="BA66" s="163"/>
      <c r="BB66" s="163">
        <f>+CALCULO[[#This Row],[ 53 ]]</f>
        <v>0</v>
      </c>
      <c r="BC66" s="163"/>
      <c r="BD66" s="163">
        <f>+CALCULO[[#This Row],[ 55 ]]</f>
        <v>0</v>
      </c>
      <c r="BE66" s="163"/>
      <c r="BF66" s="163">
        <f>+CALCULO[[#This Row],[ 57 ]]</f>
        <v>0</v>
      </c>
      <c r="BG66" s="163"/>
      <c r="BH66" s="163">
        <f>+CALCULO[[#This Row],[ 59 ]]</f>
        <v>0</v>
      </c>
      <c r="BI66" s="163"/>
      <c r="BJ66" s="163"/>
      <c r="BK66" s="163"/>
      <c r="BL66" s="145">
        <f>+CALCULO[[#This Row],[ 63 ]]</f>
        <v>0</v>
      </c>
      <c r="BM66" s="144">
        <f>+CALCULO[[#This Row],[ 64 ]]+CALCULO[[#This Row],[ 62 ]]+CALCULO[[#This Row],[ 60 ]]+CALCULO[[#This Row],[ 58 ]]+CALCULO[[#This Row],[ 56 ]]+CALCULO[[#This Row],[ 54 ]]+CALCULO[[#This Row],[ 52 ]]+CALCULO[[#This Row],[ 50 ]]+CALCULO[[#This Row],[ 48 ]]+CALCULO[[#This Row],[ 45 ]]+CALCULO[[#This Row],[43]]</f>
        <v>0</v>
      </c>
      <c r="BN66" s="148">
        <f>+CALCULO[[#This Row],[ 41 ]]-CALCULO[[#This Row],[65]]</f>
        <v>0</v>
      </c>
      <c r="BO66" s="144">
        <f>+ROUND(MIN(CALCULO[[#This Row],[66]]*25%,240*'Versión impresión'!$H$8),-3)</f>
        <v>0</v>
      </c>
      <c r="BP66" s="148">
        <f>+CALCULO[[#This Row],[66]]-CALCULO[[#This Row],[67]]</f>
        <v>0</v>
      </c>
      <c r="BQ66" s="154">
        <f>+ROUND(CALCULO[[#This Row],[33]]*40%,-3)</f>
        <v>0</v>
      </c>
      <c r="BR66" s="149">
        <f t="shared" si="8"/>
        <v>0</v>
      </c>
      <c r="BS66" s="144">
        <f>+CALCULO[[#This Row],[33]]-MIN(CALCULO[[#This Row],[69]],CALCULO[[#This Row],[68]])</f>
        <v>0</v>
      </c>
      <c r="BT66" s="150">
        <f>+CALCULO[[#This Row],[71]]/'Versión impresión'!$H$8+1-1</f>
        <v>0</v>
      </c>
      <c r="BU66" s="151">
        <f>+LOOKUP(CALCULO[[#This Row],[72]],$CG$2:$CH$8,$CJ$2:$CJ$8)</f>
        <v>0</v>
      </c>
      <c r="BV66" s="152">
        <f>+LOOKUP(CALCULO[[#This Row],[72]],$CG$2:$CH$8,$CI$2:$CI$8)</f>
        <v>0</v>
      </c>
      <c r="BW66" s="151">
        <f>+LOOKUP(CALCULO[[#This Row],[72]],$CG$2:$CH$8,$CK$2:$CK$8)</f>
        <v>0</v>
      </c>
      <c r="BX66" s="155">
        <f>+(CALCULO[[#This Row],[72]]+CALCULO[[#This Row],[73]])*CALCULO[[#This Row],[74]]+CALCULO[[#This Row],[75]]</f>
        <v>0</v>
      </c>
      <c r="BY66" s="133">
        <f>+ROUND(CALCULO[[#This Row],[76]]*'Versión impresión'!$H$8,-3)</f>
        <v>0</v>
      </c>
      <c r="BZ66" s="180" t="str">
        <f>+IF(LOOKUP(CALCULO[[#This Row],[72]],$CG$2:$CH$8,$CM$2:$CM$8)=0,"",LOOKUP(CALCULO[[#This Row],[72]],$CG$2:$CH$8,$CM$2:$CM$8))</f>
        <v/>
      </c>
    </row>
    <row r="67" spans="1:78" x14ac:dyDescent="0.25">
      <c r="A67" s="78" t="str">
        <f t="shared" si="7"/>
        <v/>
      </c>
      <c r="B67" s="159"/>
      <c r="C67" s="29"/>
      <c r="D67" s="29"/>
      <c r="E67" s="29"/>
      <c r="F67" s="29"/>
      <c r="G67" s="29"/>
      <c r="H67" s="29"/>
      <c r="I67" s="29"/>
      <c r="J67" s="29"/>
      <c r="K67" s="29"/>
      <c r="L67" s="29"/>
      <c r="M67" s="29"/>
      <c r="N67" s="29"/>
      <c r="O67" s="144">
        <f>SUM(CALCULO[[#This Row],[5]:[ 14 ]])</f>
        <v>0</v>
      </c>
      <c r="P67" s="162"/>
      <c r="Q67" s="163">
        <f>+IF(AVERAGEIF(ING_NO_CONST_RENTA[Concepto],'Datos para cálculo'!P$4,ING_NO_CONST_RENTA[Monto Limite])=1,CALCULO[[#This Row],[16]],MIN(CALCULO[ [#This Row],[16] ],AVERAGEIF(ING_NO_CONST_RENTA[Concepto],'Datos para cálculo'!P$4,ING_NO_CONST_RENTA[Monto Limite]),+CALCULO[ [#This Row],[16] ]+1-1,CALCULO[ [#This Row],[16] ]))</f>
        <v>0</v>
      </c>
      <c r="R67" s="29"/>
      <c r="S67" s="163">
        <f>+IF(AVERAGEIF(ING_NO_CONST_RENTA[Concepto],'Datos para cálculo'!R$4,ING_NO_CONST_RENTA[Monto Limite])=1,CALCULO[[#This Row],[18]],MIN(CALCULO[ [#This Row],[18] ],AVERAGEIF(ING_NO_CONST_RENTA[Concepto],'Datos para cálculo'!R$4,ING_NO_CONST_RENTA[Monto Limite]),+CALCULO[ [#This Row],[18] ]+1-1,CALCULO[ [#This Row],[18] ]))</f>
        <v>0</v>
      </c>
      <c r="T67" s="29"/>
      <c r="U67" s="163">
        <f>+IF(AVERAGEIF(ING_NO_CONST_RENTA[Concepto],'Datos para cálculo'!T$4,ING_NO_CONST_RENTA[Monto Limite])=1,CALCULO[[#This Row],[20]],MIN(CALCULO[ [#This Row],[20] ],AVERAGEIF(ING_NO_CONST_RENTA[Concepto],'Datos para cálculo'!T$4,ING_NO_CONST_RENTA[Monto Limite]),+CALCULO[ [#This Row],[20] ]+1-1,CALCULO[ [#This Row],[20] ]))</f>
        <v>0</v>
      </c>
      <c r="V67" s="29"/>
      <c r="W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 s="164"/>
      <c r="Y67" s="163">
        <f>+IF(O67&lt;310*'Versión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 s="165"/>
      <c r="AA67" s="163">
        <f>+IF(AVERAGEIF(ING_NO_CONST_RENTA[Concepto],'Datos para cálculo'!Z$4,ING_NO_CONST_RENTA[Monto Limite])=1,CALCULO[[#This Row],[ 26 ]],MIN(CALCULO[[#This Row],[ 26 ]],AVERAGEIF(ING_NO_CONST_RENTA[Concepto],'Datos para cálculo'!Z$4,ING_NO_CONST_RENTA[Monto Limite]),+CALCULO[[#This Row],[ 26 ]]+1-1,CALCULO[[#This Row],[ 26 ]]))</f>
        <v>0</v>
      </c>
      <c r="AB67" s="165"/>
      <c r="AC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 s="147"/>
      <c r="AE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 s="144">
        <f>+CALCULO[[#This Row],[ 31 ]]+CALCULO[[#This Row],[ 29 ]]+CALCULO[[#This Row],[ 27 ]]+CALCULO[[#This Row],[ 25 ]]+CALCULO[[#This Row],[ 23 ]]+CALCULO[[#This Row],[ 21 ]]+CALCULO[[#This Row],[ 19 ]]+CALCULO[[#This Row],[ 17 ]]</f>
        <v>0</v>
      </c>
      <c r="AG67" s="148">
        <f>+MAX(0,ROUND(CALCULO[[#This Row],[ 15 ]]-CALCULO[[#This Row],[32]],-3))</f>
        <v>0</v>
      </c>
      <c r="AH67" s="29"/>
      <c r="AI67" s="163">
        <f>+IF(AVERAGEIF(DEDUCCIONES[Concepto],'Datos para cálculo'!AH$4,DEDUCCIONES[Monto Limite])=1,CALCULO[[#This Row],[ 34 ]],MIN(CALCULO[[#This Row],[ 34 ]],AVERAGEIF(DEDUCCIONES[Concepto],'Datos para cálculo'!AH$4,DEDUCCIONES[Monto Limite]),+CALCULO[[#This Row],[ 34 ]]+1-1,CALCULO[[#This Row],[ 34 ]]))</f>
        <v>0</v>
      </c>
      <c r="AJ67" s="167"/>
      <c r="AK67" s="144">
        <f>+IF(CALCULO[[#This Row],[ 36 ]]="SI",MIN(CALCULO[[#This Row],[ 15 ]]*10%,VLOOKUP($AJ$4,DEDUCCIONES[],4,0)),0)</f>
        <v>0</v>
      </c>
      <c r="AL67" s="168"/>
      <c r="AM67" s="145">
        <f>+MIN(AL67+1-1,VLOOKUP($AL$4,DEDUCCIONES[],4,0))</f>
        <v>0</v>
      </c>
      <c r="AN67" s="144">
        <f>+CALCULO[[#This Row],[35]]+CALCULO[[#This Row],[37]]+CALCULO[[#This Row],[ 39 ]]</f>
        <v>0</v>
      </c>
      <c r="AO67" s="148">
        <f>+CALCULO[[#This Row],[33]]-CALCULO[[#This Row],[ 40 ]]</f>
        <v>0</v>
      </c>
      <c r="AP67" s="29"/>
      <c r="AQ67" s="163">
        <f>+MIN(CALCULO[[#This Row],[42]]+1-1,VLOOKUP($AP$4,RENTAS_EXCENTAS[],4,0))</f>
        <v>0</v>
      </c>
      <c r="AR67" s="29"/>
      <c r="AS67" s="163">
        <f>+MIN(CALCULO[[#This Row],[43]]+CALCULO[[#This Row],[ 44 ]]+1-1,VLOOKUP($AP$4,RENTAS_EXCENTAS[],4,0))-CALCULO[[#This Row],[43]]</f>
        <v>0</v>
      </c>
      <c r="AT67" s="163"/>
      <c r="AU67" s="163"/>
      <c r="AV67" s="163">
        <f>+CALCULO[[#This Row],[ 47 ]]</f>
        <v>0</v>
      </c>
      <c r="AW67" s="163"/>
      <c r="AX67" s="163">
        <f>+CALCULO[[#This Row],[ 49 ]]</f>
        <v>0</v>
      </c>
      <c r="AY67" s="163"/>
      <c r="AZ67" s="163">
        <f>+CALCULO[[#This Row],[ 51 ]]</f>
        <v>0</v>
      </c>
      <c r="BA67" s="163"/>
      <c r="BB67" s="163">
        <f>+CALCULO[[#This Row],[ 53 ]]</f>
        <v>0</v>
      </c>
      <c r="BC67" s="163"/>
      <c r="BD67" s="163">
        <f>+CALCULO[[#This Row],[ 55 ]]</f>
        <v>0</v>
      </c>
      <c r="BE67" s="163"/>
      <c r="BF67" s="163">
        <f>+CALCULO[[#This Row],[ 57 ]]</f>
        <v>0</v>
      </c>
      <c r="BG67" s="163"/>
      <c r="BH67" s="163">
        <f>+CALCULO[[#This Row],[ 59 ]]</f>
        <v>0</v>
      </c>
      <c r="BI67" s="163"/>
      <c r="BJ67" s="163"/>
      <c r="BK67" s="163"/>
      <c r="BL67" s="145">
        <f>+CALCULO[[#This Row],[ 63 ]]</f>
        <v>0</v>
      </c>
      <c r="BM67" s="144">
        <f>+CALCULO[[#This Row],[ 64 ]]+CALCULO[[#This Row],[ 62 ]]+CALCULO[[#This Row],[ 60 ]]+CALCULO[[#This Row],[ 58 ]]+CALCULO[[#This Row],[ 56 ]]+CALCULO[[#This Row],[ 54 ]]+CALCULO[[#This Row],[ 52 ]]+CALCULO[[#This Row],[ 50 ]]+CALCULO[[#This Row],[ 48 ]]+CALCULO[[#This Row],[ 45 ]]+CALCULO[[#This Row],[43]]</f>
        <v>0</v>
      </c>
      <c r="BN67" s="148">
        <f>+CALCULO[[#This Row],[ 41 ]]-CALCULO[[#This Row],[65]]</f>
        <v>0</v>
      </c>
      <c r="BO67" s="144">
        <f>+ROUND(MIN(CALCULO[[#This Row],[66]]*25%,240*'Versión impresión'!$H$8),-3)</f>
        <v>0</v>
      </c>
      <c r="BP67" s="148">
        <f>+CALCULO[[#This Row],[66]]-CALCULO[[#This Row],[67]]</f>
        <v>0</v>
      </c>
      <c r="BQ67" s="154">
        <f>+ROUND(CALCULO[[#This Row],[33]]*40%,-3)</f>
        <v>0</v>
      </c>
      <c r="BR67" s="149">
        <f t="shared" si="8"/>
        <v>0</v>
      </c>
      <c r="BS67" s="144">
        <f>+CALCULO[[#This Row],[33]]-MIN(CALCULO[[#This Row],[69]],CALCULO[[#This Row],[68]])</f>
        <v>0</v>
      </c>
      <c r="BT67" s="150">
        <f>+CALCULO[[#This Row],[71]]/'Versión impresión'!$H$8+1-1</f>
        <v>0</v>
      </c>
      <c r="BU67" s="151">
        <f>+LOOKUP(CALCULO[[#This Row],[72]],$CG$2:$CH$8,$CJ$2:$CJ$8)</f>
        <v>0</v>
      </c>
      <c r="BV67" s="152">
        <f>+LOOKUP(CALCULO[[#This Row],[72]],$CG$2:$CH$8,$CI$2:$CI$8)</f>
        <v>0</v>
      </c>
      <c r="BW67" s="151">
        <f>+LOOKUP(CALCULO[[#This Row],[72]],$CG$2:$CH$8,$CK$2:$CK$8)</f>
        <v>0</v>
      </c>
      <c r="BX67" s="155">
        <f>+(CALCULO[[#This Row],[72]]+CALCULO[[#This Row],[73]])*CALCULO[[#This Row],[74]]+CALCULO[[#This Row],[75]]</f>
        <v>0</v>
      </c>
      <c r="BY67" s="133">
        <f>+ROUND(CALCULO[[#This Row],[76]]*'Versión impresión'!$H$8,-3)</f>
        <v>0</v>
      </c>
      <c r="BZ67" s="180" t="str">
        <f>+IF(LOOKUP(CALCULO[[#This Row],[72]],$CG$2:$CH$8,$CM$2:$CM$8)=0,"",LOOKUP(CALCULO[[#This Row],[72]],$CG$2:$CH$8,$CM$2:$CM$8))</f>
        <v/>
      </c>
    </row>
    <row r="68" spans="1:78" x14ac:dyDescent="0.25">
      <c r="A68" s="78" t="str">
        <f t="shared" si="7"/>
        <v/>
      </c>
      <c r="B68" s="159"/>
      <c r="C68" s="29"/>
      <c r="D68" s="29"/>
      <c r="E68" s="29"/>
      <c r="F68" s="29"/>
      <c r="G68" s="29"/>
      <c r="H68" s="29"/>
      <c r="I68" s="29"/>
      <c r="J68" s="29"/>
      <c r="K68" s="29"/>
      <c r="L68" s="29"/>
      <c r="M68" s="29"/>
      <c r="N68" s="29"/>
      <c r="O68" s="144">
        <f>SUM(CALCULO[[#This Row],[5]:[ 14 ]])</f>
        <v>0</v>
      </c>
      <c r="P68" s="162"/>
      <c r="Q68" s="163">
        <f>+IF(AVERAGEIF(ING_NO_CONST_RENTA[Concepto],'Datos para cálculo'!P$4,ING_NO_CONST_RENTA[Monto Limite])=1,CALCULO[[#This Row],[16]],MIN(CALCULO[ [#This Row],[16] ],AVERAGEIF(ING_NO_CONST_RENTA[Concepto],'Datos para cálculo'!P$4,ING_NO_CONST_RENTA[Monto Limite]),+CALCULO[ [#This Row],[16] ]+1-1,CALCULO[ [#This Row],[16] ]))</f>
        <v>0</v>
      </c>
      <c r="R68" s="29"/>
      <c r="S68" s="163">
        <f>+IF(AVERAGEIF(ING_NO_CONST_RENTA[Concepto],'Datos para cálculo'!R$4,ING_NO_CONST_RENTA[Monto Limite])=1,CALCULO[[#This Row],[18]],MIN(CALCULO[ [#This Row],[18] ],AVERAGEIF(ING_NO_CONST_RENTA[Concepto],'Datos para cálculo'!R$4,ING_NO_CONST_RENTA[Monto Limite]),+CALCULO[ [#This Row],[18] ]+1-1,CALCULO[ [#This Row],[18] ]))</f>
        <v>0</v>
      </c>
      <c r="T68" s="29"/>
      <c r="U68" s="163">
        <f>+IF(AVERAGEIF(ING_NO_CONST_RENTA[Concepto],'Datos para cálculo'!T$4,ING_NO_CONST_RENTA[Monto Limite])=1,CALCULO[[#This Row],[20]],MIN(CALCULO[ [#This Row],[20] ],AVERAGEIF(ING_NO_CONST_RENTA[Concepto],'Datos para cálculo'!T$4,ING_NO_CONST_RENTA[Monto Limite]),+CALCULO[ [#This Row],[20] ]+1-1,CALCULO[ [#This Row],[20] ]))</f>
        <v>0</v>
      </c>
      <c r="V68" s="29"/>
      <c r="W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 s="164"/>
      <c r="Y68" s="163">
        <f>+IF(O68&lt;310*'Versión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 s="165"/>
      <c r="AA68" s="163">
        <f>+IF(AVERAGEIF(ING_NO_CONST_RENTA[Concepto],'Datos para cálculo'!Z$4,ING_NO_CONST_RENTA[Monto Limite])=1,CALCULO[[#This Row],[ 26 ]],MIN(CALCULO[[#This Row],[ 26 ]],AVERAGEIF(ING_NO_CONST_RENTA[Concepto],'Datos para cálculo'!Z$4,ING_NO_CONST_RENTA[Monto Limite]),+CALCULO[[#This Row],[ 26 ]]+1-1,CALCULO[[#This Row],[ 26 ]]))</f>
        <v>0</v>
      </c>
      <c r="AB68" s="165"/>
      <c r="AC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 s="147"/>
      <c r="AE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 s="144">
        <f>+CALCULO[[#This Row],[ 31 ]]+CALCULO[[#This Row],[ 29 ]]+CALCULO[[#This Row],[ 27 ]]+CALCULO[[#This Row],[ 25 ]]+CALCULO[[#This Row],[ 23 ]]+CALCULO[[#This Row],[ 21 ]]+CALCULO[[#This Row],[ 19 ]]+CALCULO[[#This Row],[ 17 ]]</f>
        <v>0</v>
      </c>
      <c r="AG68" s="148">
        <f>+MAX(0,ROUND(CALCULO[[#This Row],[ 15 ]]-CALCULO[[#This Row],[32]],-3))</f>
        <v>0</v>
      </c>
      <c r="AH68" s="29"/>
      <c r="AI68" s="163">
        <f>+IF(AVERAGEIF(DEDUCCIONES[Concepto],'Datos para cálculo'!AH$4,DEDUCCIONES[Monto Limite])=1,CALCULO[[#This Row],[ 34 ]],MIN(CALCULO[[#This Row],[ 34 ]],AVERAGEIF(DEDUCCIONES[Concepto],'Datos para cálculo'!AH$4,DEDUCCIONES[Monto Limite]),+CALCULO[[#This Row],[ 34 ]]+1-1,CALCULO[[#This Row],[ 34 ]]))</f>
        <v>0</v>
      </c>
      <c r="AJ68" s="167"/>
      <c r="AK68" s="144">
        <f>+IF(CALCULO[[#This Row],[ 36 ]]="SI",MIN(CALCULO[[#This Row],[ 15 ]]*10%,VLOOKUP($AJ$4,DEDUCCIONES[],4,0)),0)</f>
        <v>0</v>
      </c>
      <c r="AL68" s="168"/>
      <c r="AM68" s="145">
        <f>+MIN(AL68+1-1,VLOOKUP($AL$4,DEDUCCIONES[],4,0))</f>
        <v>0</v>
      </c>
      <c r="AN68" s="144">
        <f>+CALCULO[[#This Row],[35]]+CALCULO[[#This Row],[37]]+CALCULO[[#This Row],[ 39 ]]</f>
        <v>0</v>
      </c>
      <c r="AO68" s="148">
        <f>+CALCULO[[#This Row],[33]]-CALCULO[[#This Row],[ 40 ]]</f>
        <v>0</v>
      </c>
      <c r="AP68" s="29"/>
      <c r="AQ68" s="163">
        <f>+MIN(CALCULO[[#This Row],[42]]+1-1,VLOOKUP($AP$4,RENTAS_EXCENTAS[],4,0))</f>
        <v>0</v>
      </c>
      <c r="AR68" s="29"/>
      <c r="AS68" s="163">
        <f>+MIN(CALCULO[[#This Row],[43]]+CALCULO[[#This Row],[ 44 ]]+1-1,VLOOKUP($AP$4,RENTAS_EXCENTAS[],4,0))-CALCULO[[#This Row],[43]]</f>
        <v>0</v>
      </c>
      <c r="AT68" s="163"/>
      <c r="AU68" s="163"/>
      <c r="AV68" s="163">
        <f>+CALCULO[[#This Row],[ 47 ]]</f>
        <v>0</v>
      </c>
      <c r="AW68" s="163"/>
      <c r="AX68" s="163">
        <f>+CALCULO[[#This Row],[ 49 ]]</f>
        <v>0</v>
      </c>
      <c r="AY68" s="163"/>
      <c r="AZ68" s="163">
        <f>+CALCULO[[#This Row],[ 51 ]]</f>
        <v>0</v>
      </c>
      <c r="BA68" s="163"/>
      <c r="BB68" s="163">
        <f>+CALCULO[[#This Row],[ 53 ]]</f>
        <v>0</v>
      </c>
      <c r="BC68" s="163"/>
      <c r="BD68" s="163">
        <f>+CALCULO[[#This Row],[ 55 ]]</f>
        <v>0</v>
      </c>
      <c r="BE68" s="163"/>
      <c r="BF68" s="163">
        <f>+CALCULO[[#This Row],[ 57 ]]</f>
        <v>0</v>
      </c>
      <c r="BG68" s="163"/>
      <c r="BH68" s="163">
        <f>+CALCULO[[#This Row],[ 59 ]]</f>
        <v>0</v>
      </c>
      <c r="BI68" s="163"/>
      <c r="BJ68" s="163"/>
      <c r="BK68" s="163"/>
      <c r="BL68" s="145">
        <f>+CALCULO[[#This Row],[ 63 ]]</f>
        <v>0</v>
      </c>
      <c r="BM68" s="144">
        <f>+CALCULO[[#This Row],[ 64 ]]+CALCULO[[#This Row],[ 62 ]]+CALCULO[[#This Row],[ 60 ]]+CALCULO[[#This Row],[ 58 ]]+CALCULO[[#This Row],[ 56 ]]+CALCULO[[#This Row],[ 54 ]]+CALCULO[[#This Row],[ 52 ]]+CALCULO[[#This Row],[ 50 ]]+CALCULO[[#This Row],[ 48 ]]+CALCULO[[#This Row],[ 45 ]]+CALCULO[[#This Row],[43]]</f>
        <v>0</v>
      </c>
      <c r="BN68" s="148">
        <f>+CALCULO[[#This Row],[ 41 ]]-CALCULO[[#This Row],[65]]</f>
        <v>0</v>
      </c>
      <c r="BO68" s="144">
        <f>+ROUND(MIN(CALCULO[[#This Row],[66]]*25%,240*'Versión impresión'!$H$8),-3)</f>
        <v>0</v>
      </c>
      <c r="BP68" s="148">
        <f>+CALCULO[[#This Row],[66]]-CALCULO[[#This Row],[67]]</f>
        <v>0</v>
      </c>
      <c r="BQ68" s="154">
        <f>+ROUND(CALCULO[[#This Row],[33]]*40%,-3)</f>
        <v>0</v>
      </c>
      <c r="BR68" s="149">
        <f t="shared" si="8"/>
        <v>0</v>
      </c>
      <c r="BS68" s="144">
        <f>+CALCULO[[#This Row],[33]]-MIN(CALCULO[[#This Row],[69]],CALCULO[[#This Row],[68]])</f>
        <v>0</v>
      </c>
      <c r="BT68" s="150">
        <f>+CALCULO[[#This Row],[71]]/'Versión impresión'!$H$8+1-1</f>
        <v>0</v>
      </c>
      <c r="BU68" s="151">
        <f>+LOOKUP(CALCULO[[#This Row],[72]],$CG$2:$CH$8,$CJ$2:$CJ$8)</f>
        <v>0</v>
      </c>
      <c r="BV68" s="152">
        <f>+LOOKUP(CALCULO[[#This Row],[72]],$CG$2:$CH$8,$CI$2:$CI$8)</f>
        <v>0</v>
      </c>
      <c r="BW68" s="151">
        <f>+LOOKUP(CALCULO[[#This Row],[72]],$CG$2:$CH$8,$CK$2:$CK$8)</f>
        <v>0</v>
      </c>
      <c r="BX68" s="155">
        <f>+(CALCULO[[#This Row],[72]]+CALCULO[[#This Row],[73]])*CALCULO[[#This Row],[74]]+CALCULO[[#This Row],[75]]</f>
        <v>0</v>
      </c>
      <c r="BY68" s="133">
        <f>+ROUND(CALCULO[[#This Row],[76]]*'Versión impresión'!$H$8,-3)</f>
        <v>0</v>
      </c>
      <c r="BZ68" s="180" t="str">
        <f>+IF(LOOKUP(CALCULO[[#This Row],[72]],$CG$2:$CH$8,$CM$2:$CM$8)=0,"",LOOKUP(CALCULO[[#This Row],[72]],$CG$2:$CH$8,$CM$2:$CM$8))</f>
        <v/>
      </c>
    </row>
    <row r="69" spans="1:78" x14ac:dyDescent="0.25">
      <c r="A69" s="78" t="str">
        <f t="shared" si="7"/>
        <v/>
      </c>
      <c r="B69" s="159"/>
      <c r="C69" s="29"/>
      <c r="D69" s="29"/>
      <c r="E69" s="29"/>
      <c r="F69" s="29"/>
      <c r="G69" s="29"/>
      <c r="H69" s="29"/>
      <c r="I69" s="29"/>
      <c r="J69" s="29"/>
      <c r="K69" s="29"/>
      <c r="L69" s="29"/>
      <c r="M69" s="29"/>
      <c r="N69" s="29"/>
      <c r="O69" s="144">
        <f>SUM(CALCULO[[#This Row],[5]:[ 14 ]])</f>
        <v>0</v>
      </c>
      <c r="P69" s="162"/>
      <c r="Q69" s="163">
        <f>+IF(AVERAGEIF(ING_NO_CONST_RENTA[Concepto],'Datos para cálculo'!P$4,ING_NO_CONST_RENTA[Monto Limite])=1,CALCULO[[#This Row],[16]],MIN(CALCULO[ [#This Row],[16] ],AVERAGEIF(ING_NO_CONST_RENTA[Concepto],'Datos para cálculo'!P$4,ING_NO_CONST_RENTA[Monto Limite]),+CALCULO[ [#This Row],[16] ]+1-1,CALCULO[ [#This Row],[16] ]))</f>
        <v>0</v>
      </c>
      <c r="R69" s="29"/>
      <c r="S69" s="163">
        <f>+IF(AVERAGEIF(ING_NO_CONST_RENTA[Concepto],'Datos para cálculo'!R$4,ING_NO_CONST_RENTA[Monto Limite])=1,CALCULO[[#This Row],[18]],MIN(CALCULO[ [#This Row],[18] ],AVERAGEIF(ING_NO_CONST_RENTA[Concepto],'Datos para cálculo'!R$4,ING_NO_CONST_RENTA[Monto Limite]),+CALCULO[ [#This Row],[18] ]+1-1,CALCULO[ [#This Row],[18] ]))</f>
        <v>0</v>
      </c>
      <c r="T69" s="29"/>
      <c r="U69" s="163">
        <f>+IF(AVERAGEIF(ING_NO_CONST_RENTA[Concepto],'Datos para cálculo'!T$4,ING_NO_CONST_RENTA[Monto Limite])=1,CALCULO[[#This Row],[20]],MIN(CALCULO[ [#This Row],[20] ],AVERAGEIF(ING_NO_CONST_RENTA[Concepto],'Datos para cálculo'!T$4,ING_NO_CONST_RENTA[Monto Limite]),+CALCULO[ [#This Row],[20] ]+1-1,CALCULO[ [#This Row],[20] ]))</f>
        <v>0</v>
      </c>
      <c r="V69" s="29"/>
      <c r="W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 s="164"/>
      <c r="Y69" s="163">
        <f>+IF(O69&lt;310*'Versión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 s="165"/>
      <c r="AA69" s="163">
        <f>+IF(AVERAGEIF(ING_NO_CONST_RENTA[Concepto],'Datos para cálculo'!Z$4,ING_NO_CONST_RENTA[Monto Limite])=1,CALCULO[[#This Row],[ 26 ]],MIN(CALCULO[[#This Row],[ 26 ]],AVERAGEIF(ING_NO_CONST_RENTA[Concepto],'Datos para cálculo'!Z$4,ING_NO_CONST_RENTA[Monto Limite]),+CALCULO[[#This Row],[ 26 ]]+1-1,CALCULO[[#This Row],[ 26 ]]))</f>
        <v>0</v>
      </c>
      <c r="AB69" s="165"/>
      <c r="AC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 s="147"/>
      <c r="AE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 s="144">
        <f>+CALCULO[[#This Row],[ 31 ]]+CALCULO[[#This Row],[ 29 ]]+CALCULO[[#This Row],[ 27 ]]+CALCULO[[#This Row],[ 25 ]]+CALCULO[[#This Row],[ 23 ]]+CALCULO[[#This Row],[ 21 ]]+CALCULO[[#This Row],[ 19 ]]+CALCULO[[#This Row],[ 17 ]]</f>
        <v>0</v>
      </c>
      <c r="AG69" s="148">
        <f>+MAX(0,ROUND(CALCULO[[#This Row],[ 15 ]]-CALCULO[[#This Row],[32]],-3))</f>
        <v>0</v>
      </c>
      <c r="AH69" s="29"/>
      <c r="AI69" s="163">
        <f>+IF(AVERAGEIF(DEDUCCIONES[Concepto],'Datos para cálculo'!AH$4,DEDUCCIONES[Monto Limite])=1,CALCULO[[#This Row],[ 34 ]],MIN(CALCULO[[#This Row],[ 34 ]],AVERAGEIF(DEDUCCIONES[Concepto],'Datos para cálculo'!AH$4,DEDUCCIONES[Monto Limite]),+CALCULO[[#This Row],[ 34 ]]+1-1,CALCULO[[#This Row],[ 34 ]]))</f>
        <v>0</v>
      </c>
      <c r="AJ69" s="167"/>
      <c r="AK69" s="144">
        <f>+IF(CALCULO[[#This Row],[ 36 ]]="SI",MIN(CALCULO[[#This Row],[ 15 ]]*10%,VLOOKUP($AJ$4,DEDUCCIONES[],4,0)),0)</f>
        <v>0</v>
      </c>
      <c r="AL69" s="168"/>
      <c r="AM69" s="145">
        <f>+MIN(AL69+1-1,VLOOKUP($AL$4,DEDUCCIONES[],4,0))</f>
        <v>0</v>
      </c>
      <c r="AN69" s="144">
        <f>+CALCULO[[#This Row],[35]]+CALCULO[[#This Row],[37]]+CALCULO[[#This Row],[ 39 ]]</f>
        <v>0</v>
      </c>
      <c r="AO69" s="148">
        <f>+CALCULO[[#This Row],[33]]-CALCULO[[#This Row],[ 40 ]]</f>
        <v>0</v>
      </c>
      <c r="AP69" s="29"/>
      <c r="AQ69" s="163">
        <f>+MIN(CALCULO[[#This Row],[42]]+1-1,VLOOKUP($AP$4,RENTAS_EXCENTAS[],4,0))</f>
        <v>0</v>
      </c>
      <c r="AR69" s="29"/>
      <c r="AS69" s="163">
        <f>+MIN(CALCULO[[#This Row],[43]]+CALCULO[[#This Row],[ 44 ]]+1-1,VLOOKUP($AP$4,RENTAS_EXCENTAS[],4,0))-CALCULO[[#This Row],[43]]</f>
        <v>0</v>
      </c>
      <c r="AT69" s="163"/>
      <c r="AU69" s="163"/>
      <c r="AV69" s="163">
        <f>+CALCULO[[#This Row],[ 47 ]]</f>
        <v>0</v>
      </c>
      <c r="AW69" s="163"/>
      <c r="AX69" s="163">
        <f>+CALCULO[[#This Row],[ 49 ]]</f>
        <v>0</v>
      </c>
      <c r="AY69" s="163"/>
      <c r="AZ69" s="163">
        <f>+CALCULO[[#This Row],[ 51 ]]</f>
        <v>0</v>
      </c>
      <c r="BA69" s="163"/>
      <c r="BB69" s="163">
        <f>+CALCULO[[#This Row],[ 53 ]]</f>
        <v>0</v>
      </c>
      <c r="BC69" s="163"/>
      <c r="BD69" s="163">
        <f>+CALCULO[[#This Row],[ 55 ]]</f>
        <v>0</v>
      </c>
      <c r="BE69" s="163"/>
      <c r="BF69" s="163">
        <f>+CALCULO[[#This Row],[ 57 ]]</f>
        <v>0</v>
      </c>
      <c r="BG69" s="163"/>
      <c r="BH69" s="163">
        <f>+CALCULO[[#This Row],[ 59 ]]</f>
        <v>0</v>
      </c>
      <c r="BI69" s="163"/>
      <c r="BJ69" s="163"/>
      <c r="BK69" s="163"/>
      <c r="BL69" s="145">
        <f>+CALCULO[[#This Row],[ 63 ]]</f>
        <v>0</v>
      </c>
      <c r="BM69" s="144">
        <f>+CALCULO[[#This Row],[ 64 ]]+CALCULO[[#This Row],[ 62 ]]+CALCULO[[#This Row],[ 60 ]]+CALCULO[[#This Row],[ 58 ]]+CALCULO[[#This Row],[ 56 ]]+CALCULO[[#This Row],[ 54 ]]+CALCULO[[#This Row],[ 52 ]]+CALCULO[[#This Row],[ 50 ]]+CALCULO[[#This Row],[ 48 ]]+CALCULO[[#This Row],[ 45 ]]+CALCULO[[#This Row],[43]]</f>
        <v>0</v>
      </c>
      <c r="BN69" s="148">
        <f>+CALCULO[[#This Row],[ 41 ]]-CALCULO[[#This Row],[65]]</f>
        <v>0</v>
      </c>
      <c r="BO69" s="144">
        <f>+ROUND(MIN(CALCULO[[#This Row],[66]]*25%,240*'Versión impresión'!$H$8),-3)</f>
        <v>0</v>
      </c>
      <c r="BP69" s="148">
        <f>+CALCULO[[#This Row],[66]]-CALCULO[[#This Row],[67]]</f>
        <v>0</v>
      </c>
      <c r="BQ69" s="154">
        <f>+ROUND(CALCULO[[#This Row],[33]]*40%,-3)</f>
        <v>0</v>
      </c>
      <c r="BR69" s="149">
        <f t="shared" si="8"/>
        <v>0</v>
      </c>
      <c r="BS69" s="144">
        <f>+CALCULO[[#This Row],[33]]-MIN(CALCULO[[#This Row],[69]],CALCULO[[#This Row],[68]])</f>
        <v>0</v>
      </c>
      <c r="BT69" s="150">
        <f>+CALCULO[[#This Row],[71]]/'Versión impresión'!$H$8+1-1</f>
        <v>0</v>
      </c>
      <c r="BU69" s="151">
        <f>+LOOKUP(CALCULO[[#This Row],[72]],$CG$2:$CH$8,$CJ$2:$CJ$8)</f>
        <v>0</v>
      </c>
      <c r="BV69" s="152">
        <f>+LOOKUP(CALCULO[[#This Row],[72]],$CG$2:$CH$8,$CI$2:$CI$8)</f>
        <v>0</v>
      </c>
      <c r="BW69" s="151">
        <f>+LOOKUP(CALCULO[[#This Row],[72]],$CG$2:$CH$8,$CK$2:$CK$8)</f>
        <v>0</v>
      </c>
      <c r="BX69" s="155">
        <f>+(CALCULO[[#This Row],[72]]+CALCULO[[#This Row],[73]])*CALCULO[[#This Row],[74]]+CALCULO[[#This Row],[75]]</f>
        <v>0</v>
      </c>
      <c r="BY69" s="133">
        <f>+ROUND(CALCULO[[#This Row],[76]]*'Versión impresión'!$H$8,-3)</f>
        <v>0</v>
      </c>
      <c r="BZ69" s="180" t="str">
        <f>+IF(LOOKUP(CALCULO[[#This Row],[72]],$CG$2:$CH$8,$CM$2:$CM$8)=0,"",LOOKUP(CALCULO[[#This Row],[72]],$CG$2:$CH$8,$CM$2:$CM$8))</f>
        <v/>
      </c>
    </row>
    <row r="70" spans="1:78" x14ac:dyDescent="0.25">
      <c r="A70" s="78" t="str">
        <f t="shared" si="7"/>
        <v/>
      </c>
      <c r="B70" s="159"/>
      <c r="C70" s="29"/>
      <c r="D70" s="29"/>
      <c r="E70" s="29"/>
      <c r="F70" s="29"/>
      <c r="G70" s="29"/>
      <c r="H70" s="29"/>
      <c r="I70" s="29"/>
      <c r="J70" s="29"/>
      <c r="K70" s="29"/>
      <c r="L70" s="29"/>
      <c r="M70" s="29"/>
      <c r="N70" s="29"/>
      <c r="O70" s="144">
        <f>SUM(CALCULO[[#This Row],[5]:[ 14 ]])</f>
        <v>0</v>
      </c>
      <c r="P70" s="162"/>
      <c r="Q70" s="163">
        <f>+IF(AVERAGEIF(ING_NO_CONST_RENTA[Concepto],'Datos para cálculo'!P$4,ING_NO_CONST_RENTA[Monto Limite])=1,CALCULO[[#This Row],[16]],MIN(CALCULO[ [#This Row],[16] ],AVERAGEIF(ING_NO_CONST_RENTA[Concepto],'Datos para cálculo'!P$4,ING_NO_CONST_RENTA[Monto Limite]),+CALCULO[ [#This Row],[16] ]+1-1,CALCULO[ [#This Row],[16] ]))</f>
        <v>0</v>
      </c>
      <c r="R70" s="29"/>
      <c r="S70" s="163">
        <f>+IF(AVERAGEIF(ING_NO_CONST_RENTA[Concepto],'Datos para cálculo'!R$4,ING_NO_CONST_RENTA[Monto Limite])=1,CALCULO[[#This Row],[18]],MIN(CALCULO[ [#This Row],[18] ],AVERAGEIF(ING_NO_CONST_RENTA[Concepto],'Datos para cálculo'!R$4,ING_NO_CONST_RENTA[Monto Limite]),+CALCULO[ [#This Row],[18] ]+1-1,CALCULO[ [#This Row],[18] ]))</f>
        <v>0</v>
      </c>
      <c r="T70" s="29"/>
      <c r="U70" s="163">
        <f>+IF(AVERAGEIF(ING_NO_CONST_RENTA[Concepto],'Datos para cálculo'!T$4,ING_NO_CONST_RENTA[Monto Limite])=1,CALCULO[[#This Row],[20]],MIN(CALCULO[ [#This Row],[20] ],AVERAGEIF(ING_NO_CONST_RENTA[Concepto],'Datos para cálculo'!T$4,ING_NO_CONST_RENTA[Monto Limite]),+CALCULO[ [#This Row],[20] ]+1-1,CALCULO[ [#This Row],[20] ]))</f>
        <v>0</v>
      </c>
      <c r="V70" s="29"/>
      <c r="W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 s="164"/>
      <c r="Y70" s="163">
        <f>+IF(O70&lt;310*'Versión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 s="165"/>
      <c r="AA70" s="163">
        <f>+IF(AVERAGEIF(ING_NO_CONST_RENTA[Concepto],'Datos para cálculo'!Z$4,ING_NO_CONST_RENTA[Monto Limite])=1,CALCULO[[#This Row],[ 26 ]],MIN(CALCULO[[#This Row],[ 26 ]],AVERAGEIF(ING_NO_CONST_RENTA[Concepto],'Datos para cálculo'!Z$4,ING_NO_CONST_RENTA[Monto Limite]),+CALCULO[[#This Row],[ 26 ]]+1-1,CALCULO[[#This Row],[ 26 ]]))</f>
        <v>0</v>
      </c>
      <c r="AB70" s="165"/>
      <c r="AC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 s="147"/>
      <c r="AE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 s="144">
        <f>+CALCULO[[#This Row],[ 31 ]]+CALCULO[[#This Row],[ 29 ]]+CALCULO[[#This Row],[ 27 ]]+CALCULO[[#This Row],[ 25 ]]+CALCULO[[#This Row],[ 23 ]]+CALCULO[[#This Row],[ 21 ]]+CALCULO[[#This Row],[ 19 ]]+CALCULO[[#This Row],[ 17 ]]</f>
        <v>0</v>
      </c>
      <c r="AG70" s="148">
        <f>+MAX(0,ROUND(CALCULO[[#This Row],[ 15 ]]-CALCULO[[#This Row],[32]],-3))</f>
        <v>0</v>
      </c>
      <c r="AH70" s="29"/>
      <c r="AI70" s="163">
        <f>+IF(AVERAGEIF(DEDUCCIONES[Concepto],'Datos para cálculo'!AH$4,DEDUCCIONES[Monto Limite])=1,CALCULO[[#This Row],[ 34 ]],MIN(CALCULO[[#This Row],[ 34 ]],AVERAGEIF(DEDUCCIONES[Concepto],'Datos para cálculo'!AH$4,DEDUCCIONES[Monto Limite]),+CALCULO[[#This Row],[ 34 ]]+1-1,CALCULO[[#This Row],[ 34 ]]))</f>
        <v>0</v>
      </c>
      <c r="AJ70" s="167"/>
      <c r="AK70" s="144">
        <f>+IF(CALCULO[[#This Row],[ 36 ]]="SI",MIN(CALCULO[[#This Row],[ 15 ]]*10%,VLOOKUP($AJ$4,DEDUCCIONES[],4,0)),0)</f>
        <v>0</v>
      </c>
      <c r="AL70" s="168"/>
      <c r="AM70" s="145">
        <f>+MIN(AL70+1-1,VLOOKUP($AL$4,DEDUCCIONES[],4,0))</f>
        <v>0</v>
      </c>
      <c r="AN70" s="144">
        <f>+CALCULO[[#This Row],[35]]+CALCULO[[#This Row],[37]]+CALCULO[[#This Row],[ 39 ]]</f>
        <v>0</v>
      </c>
      <c r="AO70" s="148">
        <f>+CALCULO[[#This Row],[33]]-CALCULO[[#This Row],[ 40 ]]</f>
        <v>0</v>
      </c>
      <c r="AP70" s="29"/>
      <c r="AQ70" s="163">
        <f>+MIN(CALCULO[[#This Row],[42]]+1-1,VLOOKUP($AP$4,RENTAS_EXCENTAS[],4,0))</f>
        <v>0</v>
      </c>
      <c r="AR70" s="29"/>
      <c r="AS70" s="163">
        <f>+MIN(CALCULO[[#This Row],[43]]+CALCULO[[#This Row],[ 44 ]]+1-1,VLOOKUP($AP$4,RENTAS_EXCENTAS[],4,0))-CALCULO[[#This Row],[43]]</f>
        <v>0</v>
      </c>
      <c r="AT70" s="163"/>
      <c r="AU70" s="163"/>
      <c r="AV70" s="163">
        <f>+CALCULO[[#This Row],[ 47 ]]</f>
        <v>0</v>
      </c>
      <c r="AW70" s="163"/>
      <c r="AX70" s="163">
        <f>+CALCULO[[#This Row],[ 49 ]]</f>
        <v>0</v>
      </c>
      <c r="AY70" s="163"/>
      <c r="AZ70" s="163">
        <f>+CALCULO[[#This Row],[ 51 ]]</f>
        <v>0</v>
      </c>
      <c r="BA70" s="163"/>
      <c r="BB70" s="163">
        <f>+CALCULO[[#This Row],[ 53 ]]</f>
        <v>0</v>
      </c>
      <c r="BC70" s="163"/>
      <c r="BD70" s="163">
        <f>+CALCULO[[#This Row],[ 55 ]]</f>
        <v>0</v>
      </c>
      <c r="BE70" s="163"/>
      <c r="BF70" s="163">
        <f>+CALCULO[[#This Row],[ 57 ]]</f>
        <v>0</v>
      </c>
      <c r="BG70" s="163"/>
      <c r="BH70" s="163">
        <f>+CALCULO[[#This Row],[ 59 ]]</f>
        <v>0</v>
      </c>
      <c r="BI70" s="163"/>
      <c r="BJ70" s="163"/>
      <c r="BK70" s="163"/>
      <c r="BL70" s="145">
        <f>+CALCULO[[#This Row],[ 63 ]]</f>
        <v>0</v>
      </c>
      <c r="BM70" s="144">
        <f>+CALCULO[[#This Row],[ 64 ]]+CALCULO[[#This Row],[ 62 ]]+CALCULO[[#This Row],[ 60 ]]+CALCULO[[#This Row],[ 58 ]]+CALCULO[[#This Row],[ 56 ]]+CALCULO[[#This Row],[ 54 ]]+CALCULO[[#This Row],[ 52 ]]+CALCULO[[#This Row],[ 50 ]]+CALCULO[[#This Row],[ 48 ]]+CALCULO[[#This Row],[ 45 ]]+CALCULO[[#This Row],[43]]</f>
        <v>0</v>
      </c>
      <c r="BN70" s="148">
        <f>+CALCULO[[#This Row],[ 41 ]]-CALCULO[[#This Row],[65]]</f>
        <v>0</v>
      </c>
      <c r="BO70" s="144">
        <f>+ROUND(MIN(CALCULO[[#This Row],[66]]*25%,240*'Versión impresión'!$H$8),-3)</f>
        <v>0</v>
      </c>
      <c r="BP70" s="148">
        <f>+CALCULO[[#This Row],[66]]-CALCULO[[#This Row],[67]]</f>
        <v>0</v>
      </c>
      <c r="BQ70" s="154">
        <f>+ROUND(CALCULO[[#This Row],[33]]*40%,-3)</f>
        <v>0</v>
      </c>
      <c r="BR70" s="149">
        <f t="shared" si="8"/>
        <v>0</v>
      </c>
      <c r="BS70" s="144">
        <f>+CALCULO[[#This Row],[33]]-MIN(CALCULO[[#This Row],[69]],CALCULO[[#This Row],[68]])</f>
        <v>0</v>
      </c>
      <c r="BT70" s="150">
        <f>+CALCULO[[#This Row],[71]]/'Versión impresión'!$H$8+1-1</f>
        <v>0</v>
      </c>
      <c r="BU70" s="151">
        <f>+LOOKUP(CALCULO[[#This Row],[72]],$CG$2:$CH$8,$CJ$2:$CJ$8)</f>
        <v>0</v>
      </c>
      <c r="BV70" s="152">
        <f>+LOOKUP(CALCULO[[#This Row],[72]],$CG$2:$CH$8,$CI$2:$CI$8)</f>
        <v>0</v>
      </c>
      <c r="BW70" s="151">
        <f>+LOOKUP(CALCULO[[#This Row],[72]],$CG$2:$CH$8,$CK$2:$CK$8)</f>
        <v>0</v>
      </c>
      <c r="BX70" s="155">
        <f>+(CALCULO[[#This Row],[72]]+CALCULO[[#This Row],[73]])*CALCULO[[#This Row],[74]]+CALCULO[[#This Row],[75]]</f>
        <v>0</v>
      </c>
      <c r="BY70" s="133">
        <f>+ROUND(CALCULO[[#This Row],[76]]*'Versión impresión'!$H$8,-3)</f>
        <v>0</v>
      </c>
      <c r="BZ70" s="180" t="str">
        <f>+IF(LOOKUP(CALCULO[[#This Row],[72]],$CG$2:$CH$8,$CM$2:$CM$8)=0,"",LOOKUP(CALCULO[[#This Row],[72]],$CG$2:$CH$8,$CM$2:$CM$8))</f>
        <v/>
      </c>
    </row>
    <row r="71" spans="1:78" x14ac:dyDescent="0.25">
      <c r="A71" s="78" t="str">
        <f t="shared" si="7"/>
        <v/>
      </c>
      <c r="B71" s="159"/>
      <c r="C71" s="29"/>
      <c r="D71" s="29"/>
      <c r="E71" s="29"/>
      <c r="F71" s="29"/>
      <c r="G71" s="29"/>
      <c r="H71" s="29"/>
      <c r="I71" s="29"/>
      <c r="J71" s="29"/>
      <c r="K71" s="29"/>
      <c r="L71" s="29"/>
      <c r="M71" s="29"/>
      <c r="N71" s="29"/>
      <c r="O71" s="144">
        <f>SUM(CALCULO[[#This Row],[5]:[ 14 ]])</f>
        <v>0</v>
      </c>
      <c r="P71" s="162"/>
      <c r="Q71" s="163">
        <f>+IF(AVERAGEIF(ING_NO_CONST_RENTA[Concepto],'Datos para cálculo'!P$4,ING_NO_CONST_RENTA[Monto Limite])=1,CALCULO[[#This Row],[16]],MIN(CALCULO[ [#This Row],[16] ],AVERAGEIF(ING_NO_CONST_RENTA[Concepto],'Datos para cálculo'!P$4,ING_NO_CONST_RENTA[Monto Limite]),+CALCULO[ [#This Row],[16] ]+1-1,CALCULO[ [#This Row],[16] ]))</f>
        <v>0</v>
      </c>
      <c r="R71" s="29"/>
      <c r="S71" s="163">
        <f>+IF(AVERAGEIF(ING_NO_CONST_RENTA[Concepto],'Datos para cálculo'!R$4,ING_NO_CONST_RENTA[Monto Limite])=1,CALCULO[[#This Row],[18]],MIN(CALCULO[ [#This Row],[18] ],AVERAGEIF(ING_NO_CONST_RENTA[Concepto],'Datos para cálculo'!R$4,ING_NO_CONST_RENTA[Monto Limite]),+CALCULO[ [#This Row],[18] ]+1-1,CALCULO[ [#This Row],[18] ]))</f>
        <v>0</v>
      </c>
      <c r="T71" s="29"/>
      <c r="U71" s="163">
        <f>+IF(AVERAGEIF(ING_NO_CONST_RENTA[Concepto],'Datos para cálculo'!T$4,ING_NO_CONST_RENTA[Monto Limite])=1,CALCULO[[#This Row],[20]],MIN(CALCULO[ [#This Row],[20] ],AVERAGEIF(ING_NO_CONST_RENTA[Concepto],'Datos para cálculo'!T$4,ING_NO_CONST_RENTA[Monto Limite]),+CALCULO[ [#This Row],[20] ]+1-1,CALCULO[ [#This Row],[20] ]))</f>
        <v>0</v>
      </c>
      <c r="V71" s="29"/>
      <c r="W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 s="164"/>
      <c r="Y71" s="163">
        <f>+IF(O71&lt;310*'Versión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 s="165"/>
      <c r="AA71" s="163">
        <f>+IF(AVERAGEIF(ING_NO_CONST_RENTA[Concepto],'Datos para cálculo'!Z$4,ING_NO_CONST_RENTA[Monto Limite])=1,CALCULO[[#This Row],[ 26 ]],MIN(CALCULO[[#This Row],[ 26 ]],AVERAGEIF(ING_NO_CONST_RENTA[Concepto],'Datos para cálculo'!Z$4,ING_NO_CONST_RENTA[Monto Limite]),+CALCULO[[#This Row],[ 26 ]]+1-1,CALCULO[[#This Row],[ 26 ]]))</f>
        <v>0</v>
      </c>
      <c r="AB71" s="165"/>
      <c r="AC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 s="147"/>
      <c r="AE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 s="144">
        <f>+CALCULO[[#This Row],[ 31 ]]+CALCULO[[#This Row],[ 29 ]]+CALCULO[[#This Row],[ 27 ]]+CALCULO[[#This Row],[ 25 ]]+CALCULO[[#This Row],[ 23 ]]+CALCULO[[#This Row],[ 21 ]]+CALCULO[[#This Row],[ 19 ]]+CALCULO[[#This Row],[ 17 ]]</f>
        <v>0</v>
      </c>
      <c r="AG71" s="148">
        <f>+MAX(0,ROUND(CALCULO[[#This Row],[ 15 ]]-CALCULO[[#This Row],[32]],-3))</f>
        <v>0</v>
      </c>
      <c r="AH71" s="29"/>
      <c r="AI71" s="163">
        <f>+IF(AVERAGEIF(DEDUCCIONES[Concepto],'Datos para cálculo'!AH$4,DEDUCCIONES[Monto Limite])=1,CALCULO[[#This Row],[ 34 ]],MIN(CALCULO[[#This Row],[ 34 ]],AVERAGEIF(DEDUCCIONES[Concepto],'Datos para cálculo'!AH$4,DEDUCCIONES[Monto Limite]),+CALCULO[[#This Row],[ 34 ]]+1-1,CALCULO[[#This Row],[ 34 ]]))</f>
        <v>0</v>
      </c>
      <c r="AJ71" s="167"/>
      <c r="AK71" s="144">
        <f>+IF(CALCULO[[#This Row],[ 36 ]]="SI",MIN(CALCULO[[#This Row],[ 15 ]]*10%,VLOOKUP($AJ$4,DEDUCCIONES[],4,0)),0)</f>
        <v>0</v>
      </c>
      <c r="AL71" s="168"/>
      <c r="AM71" s="145">
        <f>+MIN(AL71+1-1,VLOOKUP($AL$4,DEDUCCIONES[],4,0))</f>
        <v>0</v>
      </c>
      <c r="AN71" s="144">
        <f>+CALCULO[[#This Row],[35]]+CALCULO[[#This Row],[37]]+CALCULO[[#This Row],[ 39 ]]</f>
        <v>0</v>
      </c>
      <c r="AO71" s="148">
        <f>+CALCULO[[#This Row],[33]]-CALCULO[[#This Row],[ 40 ]]</f>
        <v>0</v>
      </c>
      <c r="AP71" s="29"/>
      <c r="AQ71" s="163">
        <f>+MIN(CALCULO[[#This Row],[42]]+1-1,VLOOKUP($AP$4,RENTAS_EXCENTAS[],4,0))</f>
        <v>0</v>
      </c>
      <c r="AR71" s="29"/>
      <c r="AS71" s="163">
        <f>+MIN(CALCULO[[#This Row],[43]]+CALCULO[[#This Row],[ 44 ]]+1-1,VLOOKUP($AP$4,RENTAS_EXCENTAS[],4,0))-CALCULO[[#This Row],[43]]</f>
        <v>0</v>
      </c>
      <c r="AT71" s="163"/>
      <c r="AU71" s="163"/>
      <c r="AV71" s="163">
        <f>+CALCULO[[#This Row],[ 47 ]]</f>
        <v>0</v>
      </c>
      <c r="AW71" s="163"/>
      <c r="AX71" s="163">
        <f>+CALCULO[[#This Row],[ 49 ]]</f>
        <v>0</v>
      </c>
      <c r="AY71" s="163"/>
      <c r="AZ71" s="163">
        <f>+CALCULO[[#This Row],[ 51 ]]</f>
        <v>0</v>
      </c>
      <c r="BA71" s="163"/>
      <c r="BB71" s="163">
        <f>+CALCULO[[#This Row],[ 53 ]]</f>
        <v>0</v>
      </c>
      <c r="BC71" s="163"/>
      <c r="BD71" s="163">
        <f>+CALCULO[[#This Row],[ 55 ]]</f>
        <v>0</v>
      </c>
      <c r="BE71" s="163"/>
      <c r="BF71" s="163">
        <f>+CALCULO[[#This Row],[ 57 ]]</f>
        <v>0</v>
      </c>
      <c r="BG71" s="163"/>
      <c r="BH71" s="163">
        <f>+CALCULO[[#This Row],[ 59 ]]</f>
        <v>0</v>
      </c>
      <c r="BI71" s="163"/>
      <c r="BJ71" s="163"/>
      <c r="BK71" s="163"/>
      <c r="BL71" s="145">
        <f>+CALCULO[[#This Row],[ 63 ]]</f>
        <v>0</v>
      </c>
      <c r="BM71" s="144">
        <f>+CALCULO[[#This Row],[ 64 ]]+CALCULO[[#This Row],[ 62 ]]+CALCULO[[#This Row],[ 60 ]]+CALCULO[[#This Row],[ 58 ]]+CALCULO[[#This Row],[ 56 ]]+CALCULO[[#This Row],[ 54 ]]+CALCULO[[#This Row],[ 52 ]]+CALCULO[[#This Row],[ 50 ]]+CALCULO[[#This Row],[ 48 ]]+CALCULO[[#This Row],[ 45 ]]+CALCULO[[#This Row],[43]]</f>
        <v>0</v>
      </c>
      <c r="BN71" s="148">
        <f>+CALCULO[[#This Row],[ 41 ]]-CALCULO[[#This Row],[65]]</f>
        <v>0</v>
      </c>
      <c r="BO71" s="144">
        <f>+ROUND(MIN(CALCULO[[#This Row],[66]]*25%,240*'Versión impresión'!$H$8),-3)</f>
        <v>0</v>
      </c>
      <c r="BP71" s="148">
        <f>+CALCULO[[#This Row],[66]]-CALCULO[[#This Row],[67]]</f>
        <v>0</v>
      </c>
      <c r="BQ71" s="154">
        <f>+ROUND(CALCULO[[#This Row],[33]]*40%,-3)</f>
        <v>0</v>
      </c>
      <c r="BR71" s="149">
        <f t="shared" si="8"/>
        <v>0</v>
      </c>
      <c r="BS71" s="144">
        <f>+CALCULO[[#This Row],[33]]-MIN(CALCULO[[#This Row],[69]],CALCULO[[#This Row],[68]])</f>
        <v>0</v>
      </c>
      <c r="BT71" s="150">
        <f>+CALCULO[[#This Row],[71]]/'Versión impresión'!$H$8+1-1</f>
        <v>0</v>
      </c>
      <c r="BU71" s="151">
        <f>+LOOKUP(CALCULO[[#This Row],[72]],$CG$2:$CH$8,$CJ$2:$CJ$8)</f>
        <v>0</v>
      </c>
      <c r="BV71" s="152">
        <f>+LOOKUP(CALCULO[[#This Row],[72]],$CG$2:$CH$8,$CI$2:$CI$8)</f>
        <v>0</v>
      </c>
      <c r="BW71" s="151">
        <f>+LOOKUP(CALCULO[[#This Row],[72]],$CG$2:$CH$8,$CK$2:$CK$8)</f>
        <v>0</v>
      </c>
      <c r="BX71" s="155">
        <f>+(CALCULO[[#This Row],[72]]+CALCULO[[#This Row],[73]])*CALCULO[[#This Row],[74]]+CALCULO[[#This Row],[75]]</f>
        <v>0</v>
      </c>
      <c r="BY71" s="133">
        <f>+ROUND(CALCULO[[#This Row],[76]]*'Versión impresión'!$H$8,-3)</f>
        <v>0</v>
      </c>
      <c r="BZ71" s="180" t="str">
        <f>+IF(LOOKUP(CALCULO[[#This Row],[72]],$CG$2:$CH$8,$CM$2:$CM$8)=0,"",LOOKUP(CALCULO[[#This Row],[72]],$CG$2:$CH$8,$CM$2:$CM$8))</f>
        <v/>
      </c>
    </row>
    <row r="72" spans="1:78" x14ac:dyDescent="0.25">
      <c r="A72" s="78" t="str">
        <f t="shared" si="7"/>
        <v/>
      </c>
      <c r="B72" s="159"/>
      <c r="C72" s="29"/>
      <c r="D72" s="29"/>
      <c r="E72" s="29"/>
      <c r="F72" s="29"/>
      <c r="G72" s="29"/>
      <c r="H72" s="29"/>
      <c r="I72" s="29"/>
      <c r="J72" s="29"/>
      <c r="K72" s="29"/>
      <c r="L72" s="29"/>
      <c r="M72" s="29"/>
      <c r="N72" s="29"/>
      <c r="O72" s="144">
        <f>SUM(CALCULO[[#This Row],[5]:[ 14 ]])</f>
        <v>0</v>
      </c>
      <c r="P72" s="162"/>
      <c r="Q72" s="163">
        <f>+IF(AVERAGEIF(ING_NO_CONST_RENTA[Concepto],'Datos para cálculo'!P$4,ING_NO_CONST_RENTA[Monto Limite])=1,CALCULO[[#This Row],[16]],MIN(CALCULO[ [#This Row],[16] ],AVERAGEIF(ING_NO_CONST_RENTA[Concepto],'Datos para cálculo'!P$4,ING_NO_CONST_RENTA[Monto Limite]),+CALCULO[ [#This Row],[16] ]+1-1,CALCULO[ [#This Row],[16] ]))</f>
        <v>0</v>
      </c>
      <c r="R72" s="29"/>
      <c r="S72" s="163">
        <f>+IF(AVERAGEIF(ING_NO_CONST_RENTA[Concepto],'Datos para cálculo'!R$4,ING_NO_CONST_RENTA[Monto Limite])=1,CALCULO[[#This Row],[18]],MIN(CALCULO[ [#This Row],[18] ],AVERAGEIF(ING_NO_CONST_RENTA[Concepto],'Datos para cálculo'!R$4,ING_NO_CONST_RENTA[Monto Limite]),+CALCULO[ [#This Row],[18] ]+1-1,CALCULO[ [#This Row],[18] ]))</f>
        <v>0</v>
      </c>
      <c r="T72" s="29"/>
      <c r="U72" s="163">
        <f>+IF(AVERAGEIF(ING_NO_CONST_RENTA[Concepto],'Datos para cálculo'!T$4,ING_NO_CONST_RENTA[Monto Limite])=1,CALCULO[[#This Row],[20]],MIN(CALCULO[ [#This Row],[20] ],AVERAGEIF(ING_NO_CONST_RENTA[Concepto],'Datos para cálculo'!T$4,ING_NO_CONST_RENTA[Monto Limite]),+CALCULO[ [#This Row],[20] ]+1-1,CALCULO[ [#This Row],[20] ]))</f>
        <v>0</v>
      </c>
      <c r="V72" s="29"/>
      <c r="W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 s="164"/>
      <c r="Y72" s="163">
        <f>+IF(O72&lt;310*'Versión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 s="165"/>
      <c r="AA72" s="163">
        <f>+IF(AVERAGEIF(ING_NO_CONST_RENTA[Concepto],'Datos para cálculo'!Z$4,ING_NO_CONST_RENTA[Monto Limite])=1,CALCULO[[#This Row],[ 26 ]],MIN(CALCULO[[#This Row],[ 26 ]],AVERAGEIF(ING_NO_CONST_RENTA[Concepto],'Datos para cálculo'!Z$4,ING_NO_CONST_RENTA[Monto Limite]),+CALCULO[[#This Row],[ 26 ]]+1-1,CALCULO[[#This Row],[ 26 ]]))</f>
        <v>0</v>
      </c>
      <c r="AB72" s="165"/>
      <c r="AC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 s="147"/>
      <c r="AE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 s="144">
        <f>+CALCULO[[#This Row],[ 31 ]]+CALCULO[[#This Row],[ 29 ]]+CALCULO[[#This Row],[ 27 ]]+CALCULO[[#This Row],[ 25 ]]+CALCULO[[#This Row],[ 23 ]]+CALCULO[[#This Row],[ 21 ]]+CALCULO[[#This Row],[ 19 ]]+CALCULO[[#This Row],[ 17 ]]</f>
        <v>0</v>
      </c>
      <c r="AG72" s="148">
        <f>+MAX(0,ROUND(CALCULO[[#This Row],[ 15 ]]-CALCULO[[#This Row],[32]],-3))</f>
        <v>0</v>
      </c>
      <c r="AH72" s="29"/>
      <c r="AI72" s="163">
        <f>+IF(AVERAGEIF(DEDUCCIONES[Concepto],'Datos para cálculo'!AH$4,DEDUCCIONES[Monto Limite])=1,CALCULO[[#This Row],[ 34 ]],MIN(CALCULO[[#This Row],[ 34 ]],AVERAGEIF(DEDUCCIONES[Concepto],'Datos para cálculo'!AH$4,DEDUCCIONES[Monto Limite]),+CALCULO[[#This Row],[ 34 ]]+1-1,CALCULO[[#This Row],[ 34 ]]))</f>
        <v>0</v>
      </c>
      <c r="AJ72" s="167"/>
      <c r="AK72" s="144">
        <f>+IF(CALCULO[[#This Row],[ 36 ]]="SI",MIN(CALCULO[[#This Row],[ 15 ]]*10%,VLOOKUP($AJ$4,DEDUCCIONES[],4,0)),0)</f>
        <v>0</v>
      </c>
      <c r="AL72" s="168"/>
      <c r="AM72" s="145">
        <f>+MIN(AL72+1-1,VLOOKUP($AL$4,DEDUCCIONES[],4,0))</f>
        <v>0</v>
      </c>
      <c r="AN72" s="144">
        <f>+CALCULO[[#This Row],[35]]+CALCULO[[#This Row],[37]]+CALCULO[[#This Row],[ 39 ]]</f>
        <v>0</v>
      </c>
      <c r="AO72" s="148">
        <f>+CALCULO[[#This Row],[33]]-CALCULO[[#This Row],[ 40 ]]</f>
        <v>0</v>
      </c>
      <c r="AP72" s="29"/>
      <c r="AQ72" s="163">
        <f>+MIN(CALCULO[[#This Row],[42]]+1-1,VLOOKUP($AP$4,RENTAS_EXCENTAS[],4,0))</f>
        <v>0</v>
      </c>
      <c r="AR72" s="29"/>
      <c r="AS72" s="163">
        <f>+MIN(CALCULO[[#This Row],[43]]+CALCULO[[#This Row],[ 44 ]]+1-1,VLOOKUP($AP$4,RENTAS_EXCENTAS[],4,0))-CALCULO[[#This Row],[43]]</f>
        <v>0</v>
      </c>
      <c r="AT72" s="163"/>
      <c r="AU72" s="163"/>
      <c r="AV72" s="163">
        <f>+CALCULO[[#This Row],[ 47 ]]</f>
        <v>0</v>
      </c>
      <c r="AW72" s="163"/>
      <c r="AX72" s="163">
        <f>+CALCULO[[#This Row],[ 49 ]]</f>
        <v>0</v>
      </c>
      <c r="AY72" s="163"/>
      <c r="AZ72" s="163">
        <f>+CALCULO[[#This Row],[ 51 ]]</f>
        <v>0</v>
      </c>
      <c r="BA72" s="163"/>
      <c r="BB72" s="163">
        <f>+CALCULO[[#This Row],[ 53 ]]</f>
        <v>0</v>
      </c>
      <c r="BC72" s="163"/>
      <c r="BD72" s="163">
        <f>+CALCULO[[#This Row],[ 55 ]]</f>
        <v>0</v>
      </c>
      <c r="BE72" s="163"/>
      <c r="BF72" s="163">
        <f>+CALCULO[[#This Row],[ 57 ]]</f>
        <v>0</v>
      </c>
      <c r="BG72" s="163"/>
      <c r="BH72" s="163">
        <f>+CALCULO[[#This Row],[ 59 ]]</f>
        <v>0</v>
      </c>
      <c r="BI72" s="163"/>
      <c r="BJ72" s="163"/>
      <c r="BK72" s="163"/>
      <c r="BL72" s="145">
        <f>+CALCULO[[#This Row],[ 63 ]]</f>
        <v>0</v>
      </c>
      <c r="BM72" s="144">
        <f>+CALCULO[[#This Row],[ 64 ]]+CALCULO[[#This Row],[ 62 ]]+CALCULO[[#This Row],[ 60 ]]+CALCULO[[#This Row],[ 58 ]]+CALCULO[[#This Row],[ 56 ]]+CALCULO[[#This Row],[ 54 ]]+CALCULO[[#This Row],[ 52 ]]+CALCULO[[#This Row],[ 50 ]]+CALCULO[[#This Row],[ 48 ]]+CALCULO[[#This Row],[ 45 ]]+CALCULO[[#This Row],[43]]</f>
        <v>0</v>
      </c>
      <c r="BN72" s="148">
        <f>+CALCULO[[#This Row],[ 41 ]]-CALCULO[[#This Row],[65]]</f>
        <v>0</v>
      </c>
      <c r="BO72" s="144">
        <f>+ROUND(MIN(CALCULO[[#This Row],[66]]*25%,240*'Versión impresión'!$H$8),-3)</f>
        <v>0</v>
      </c>
      <c r="BP72" s="148">
        <f>+CALCULO[[#This Row],[66]]-CALCULO[[#This Row],[67]]</f>
        <v>0</v>
      </c>
      <c r="BQ72" s="154">
        <f>+ROUND(CALCULO[[#This Row],[33]]*40%,-3)</f>
        <v>0</v>
      </c>
      <c r="BR72" s="149">
        <f t="shared" si="8"/>
        <v>0</v>
      </c>
      <c r="BS72" s="144">
        <f>+CALCULO[[#This Row],[33]]-MIN(CALCULO[[#This Row],[69]],CALCULO[[#This Row],[68]])</f>
        <v>0</v>
      </c>
      <c r="BT72" s="150">
        <f>+CALCULO[[#This Row],[71]]/'Versión impresión'!$H$8+1-1</f>
        <v>0</v>
      </c>
      <c r="BU72" s="151">
        <f>+LOOKUP(CALCULO[[#This Row],[72]],$CG$2:$CH$8,$CJ$2:$CJ$8)</f>
        <v>0</v>
      </c>
      <c r="BV72" s="152">
        <f>+LOOKUP(CALCULO[[#This Row],[72]],$CG$2:$CH$8,$CI$2:$CI$8)</f>
        <v>0</v>
      </c>
      <c r="BW72" s="151">
        <f>+LOOKUP(CALCULO[[#This Row],[72]],$CG$2:$CH$8,$CK$2:$CK$8)</f>
        <v>0</v>
      </c>
      <c r="BX72" s="155">
        <f>+(CALCULO[[#This Row],[72]]+CALCULO[[#This Row],[73]])*CALCULO[[#This Row],[74]]+CALCULO[[#This Row],[75]]</f>
        <v>0</v>
      </c>
      <c r="BY72" s="133">
        <f>+ROUND(CALCULO[[#This Row],[76]]*'Versión impresión'!$H$8,-3)</f>
        <v>0</v>
      </c>
      <c r="BZ72" s="180" t="str">
        <f>+IF(LOOKUP(CALCULO[[#This Row],[72]],$CG$2:$CH$8,$CM$2:$CM$8)=0,"",LOOKUP(CALCULO[[#This Row],[72]],$CG$2:$CH$8,$CM$2:$CM$8))</f>
        <v/>
      </c>
    </row>
    <row r="73" spans="1:78" x14ac:dyDescent="0.25">
      <c r="A73" s="78" t="str">
        <f t="shared" si="7"/>
        <v/>
      </c>
      <c r="B73" s="159"/>
      <c r="C73" s="29"/>
      <c r="D73" s="29"/>
      <c r="E73" s="29"/>
      <c r="F73" s="29"/>
      <c r="G73" s="29"/>
      <c r="H73" s="29"/>
      <c r="I73" s="29"/>
      <c r="J73" s="29"/>
      <c r="K73" s="29"/>
      <c r="L73" s="29"/>
      <c r="M73" s="29"/>
      <c r="N73" s="29"/>
      <c r="O73" s="144">
        <f>SUM(CALCULO[[#This Row],[5]:[ 14 ]])</f>
        <v>0</v>
      </c>
      <c r="P73" s="162"/>
      <c r="Q73" s="163">
        <f>+IF(AVERAGEIF(ING_NO_CONST_RENTA[Concepto],'Datos para cálculo'!P$4,ING_NO_CONST_RENTA[Monto Limite])=1,CALCULO[[#This Row],[16]],MIN(CALCULO[ [#This Row],[16] ],AVERAGEIF(ING_NO_CONST_RENTA[Concepto],'Datos para cálculo'!P$4,ING_NO_CONST_RENTA[Monto Limite]),+CALCULO[ [#This Row],[16] ]+1-1,CALCULO[ [#This Row],[16] ]))</f>
        <v>0</v>
      </c>
      <c r="R73" s="29"/>
      <c r="S73" s="163">
        <f>+IF(AVERAGEIF(ING_NO_CONST_RENTA[Concepto],'Datos para cálculo'!R$4,ING_NO_CONST_RENTA[Monto Limite])=1,CALCULO[[#This Row],[18]],MIN(CALCULO[ [#This Row],[18] ],AVERAGEIF(ING_NO_CONST_RENTA[Concepto],'Datos para cálculo'!R$4,ING_NO_CONST_RENTA[Monto Limite]),+CALCULO[ [#This Row],[18] ]+1-1,CALCULO[ [#This Row],[18] ]))</f>
        <v>0</v>
      </c>
      <c r="T73" s="29"/>
      <c r="U73" s="163">
        <f>+IF(AVERAGEIF(ING_NO_CONST_RENTA[Concepto],'Datos para cálculo'!T$4,ING_NO_CONST_RENTA[Monto Limite])=1,CALCULO[[#This Row],[20]],MIN(CALCULO[ [#This Row],[20] ],AVERAGEIF(ING_NO_CONST_RENTA[Concepto],'Datos para cálculo'!T$4,ING_NO_CONST_RENTA[Monto Limite]),+CALCULO[ [#This Row],[20] ]+1-1,CALCULO[ [#This Row],[20] ]))</f>
        <v>0</v>
      </c>
      <c r="V73" s="29"/>
      <c r="W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 s="164"/>
      <c r="Y73" s="163">
        <f>+IF(O73&lt;310*'Versión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 s="165"/>
      <c r="AA73" s="163">
        <f>+IF(AVERAGEIF(ING_NO_CONST_RENTA[Concepto],'Datos para cálculo'!Z$4,ING_NO_CONST_RENTA[Monto Limite])=1,CALCULO[[#This Row],[ 26 ]],MIN(CALCULO[[#This Row],[ 26 ]],AVERAGEIF(ING_NO_CONST_RENTA[Concepto],'Datos para cálculo'!Z$4,ING_NO_CONST_RENTA[Monto Limite]),+CALCULO[[#This Row],[ 26 ]]+1-1,CALCULO[[#This Row],[ 26 ]]))</f>
        <v>0</v>
      </c>
      <c r="AB73" s="165"/>
      <c r="AC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 s="147"/>
      <c r="AE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 s="144">
        <f>+CALCULO[[#This Row],[ 31 ]]+CALCULO[[#This Row],[ 29 ]]+CALCULO[[#This Row],[ 27 ]]+CALCULO[[#This Row],[ 25 ]]+CALCULO[[#This Row],[ 23 ]]+CALCULO[[#This Row],[ 21 ]]+CALCULO[[#This Row],[ 19 ]]+CALCULO[[#This Row],[ 17 ]]</f>
        <v>0</v>
      </c>
      <c r="AG73" s="148">
        <f>+MAX(0,ROUND(CALCULO[[#This Row],[ 15 ]]-CALCULO[[#This Row],[32]],-3))</f>
        <v>0</v>
      </c>
      <c r="AH73" s="29"/>
      <c r="AI73" s="163">
        <f>+IF(AVERAGEIF(DEDUCCIONES[Concepto],'Datos para cálculo'!AH$4,DEDUCCIONES[Monto Limite])=1,CALCULO[[#This Row],[ 34 ]],MIN(CALCULO[[#This Row],[ 34 ]],AVERAGEIF(DEDUCCIONES[Concepto],'Datos para cálculo'!AH$4,DEDUCCIONES[Monto Limite]),+CALCULO[[#This Row],[ 34 ]]+1-1,CALCULO[[#This Row],[ 34 ]]))</f>
        <v>0</v>
      </c>
      <c r="AJ73" s="167"/>
      <c r="AK73" s="144">
        <f>+IF(CALCULO[[#This Row],[ 36 ]]="SI",MIN(CALCULO[[#This Row],[ 15 ]]*10%,VLOOKUP($AJ$4,DEDUCCIONES[],4,0)),0)</f>
        <v>0</v>
      </c>
      <c r="AL73" s="168"/>
      <c r="AM73" s="145">
        <f>+MIN(AL73+1-1,VLOOKUP($AL$4,DEDUCCIONES[],4,0))</f>
        <v>0</v>
      </c>
      <c r="AN73" s="144">
        <f>+CALCULO[[#This Row],[35]]+CALCULO[[#This Row],[37]]+CALCULO[[#This Row],[ 39 ]]</f>
        <v>0</v>
      </c>
      <c r="AO73" s="148">
        <f>+CALCULO[[#This Row],[33]]-CALCULO[[#This Row],[ 40 ]]</f>
        <v>0</v>
      </c>
      <c r="AP73" s="29"/>
      <c r="AQ73" s="163">
        <f>+MIN(CALCULO[[#This Row],[42]]+1-1,VLOOKUP($AP$4,RENTAS_EXCENTAS[],4,0))</f>
        <v>0</v>
      </c>
      <c r="AR73" s="29"/>
      <c r="AS73" s="163">
        <f>+MIN(CALCULO[[#This Row],[43]]+CALCULO[[#This Row],[ 44 ]]+1-1,VLOOKUP($AP$4,RENTAS_EXCENTAS[],4,0))-CALCULO[[#This Row],[43]]</f>
        <v>0</v>
      </c>
      <c r="AT73" s="163"/>
      <c r="AU73" s="163"/>
      <c r="AV73" s="163">
        <f>+CALCULO[[#This Row],[ 47 ]]</f>
        <v>0</v>
      </c>
      <c r="AW73" s="163"/>
      <c r="AX73" s="163">
        <f>+CALCULO[[#This Row],[ 49 ]]</f>
        <v>0</v>
      </c>
      <c r="AY73" s="163"/>
      <c r="AZ73" s="163">
        <f>+CALCULO[[#This Row],[ 51 ]]</f>
        <v>0</v>
      </c>
      <c r="BA73" s="163"/>
      <c r="BB73" s="163">
        <f>+CALCULO[[#This Row],[ 53 ]]</f>
        <v>0</v>
      </c>
      <c r="BC73" s="163"/>
      <c r="BD73" s="163">
        <f>+CALCULO[[#This Row],[ 55 ]]</f>
        <v>0</v>
      </c>
      <c r="BE73" s="163"/>
      <c r="BF73" s="163">
        <f>+CALCULO[[#This Row],[ 57 ]]</f>
        <v>0</v>
      </c>
      <c r="BG73" s="163"/>
      <c r="BH73" s="163">
        <f>+CALCULO[[#This Row],[ 59 ]]</f>
        <v>0</v>
      </c>
      <c r="BI73" s="163"/>
      <c r="BJ73" s="163"/>
      <c r="BK73" s="163"/>
      <c r="BL73" s="145">
        <f>+CALCULO[[#This Row],[ 63 ]]</f>
        <v>0</v>
      </c>
      <c r="BM73" s="144">
        <f>+CALCULO[[#This Row],[ 64 ]]+CALCULO[[#This Row],[ 62 ]]+CALCULO[[#This Row],[ 60 ]]+CALCULO[[#This Row],[ 58 ]]+CALCULO[[#This Row],[ 56 ]]+CALCULO[[#This Row],[ 54 ]]+CALCULO[[#This Row],[ 52 ]]+CALCULO[[#This Row],[ 50 ]]+CALCULO[[#This Row],[ 48 ]]+CALCULO[[#This Row],[ 45 ]]+CALCULO[[#This Row],[43]]</f>
        <v>0</v>
      </c>
      <c r="BN73" s="148">
        <f>+CALCULO[[#This Row],[ 41 ]]-CALCULO[[#This Row],[65]]</f>
        <v>0</v>
      </c>
      <c r="BO73" s="144">
        <f>+ROUND(MIN(CALCULO[[#This Row],[66]]*25%,240*'Versión impresión'!$H$8),-3)</f>
        <v>0</v>
      </c>
      <c r="BP73" s="148">
        <f>+CALCULO[[#This Row],[66]]-CALCULO[[#This Row],[67]]</f>
        <v>0</v>
      </c>
      <c r="BQ73" s="154">
        <f>+ROUND(CALCULO[[#This Row],[33]]*40%,-3)</f>
        <v>0</v>
      </c>
      <c r="BR73" s="149">
        <f t="shared" si="8"/>
        <v>0</v>
      </c>
      <c r="BS73" s="144">
        <f>+CALCULO[[#This Row],[33]]-MIN(CALCULO[[#This Row],[69]],CALCULO[[#This Row],[68]])</f>
        <v>0</v>
      </c>
      <c r="BT73" s="150">
        <f>+CALCULO[[#This Row],[71]]/'Versión impresión'!$H$8+1-1</f>
        <v>0</v>
      </c>
      <c r="BU73" s="151">
        <f>+LOOKUP(CALCULO[[#This Row],[72]],$CG$2:$CH$8,$CJ$2:$CJ$8)</f>
        <v>0</v>
      </c>
      <c r="BV73" s="152">
        <f>+LOOKUP(CALCULO[[#This Row],[72]],$CG$2:$CH$8,$CI$2:$CI$8)</f>
        <v>0</v>
      </c>
      <c r="BW73" s="151">
        <f>+LOOKUP(CALCULO[[#This Row],[72]],$CG$2:$CH$8,$CK$2:$CK$8)</f>
        <v>0</v>
      </c>
      <c r="BX73" s="155">
        <f>+(CALCULO[[#This Row],[72]]+CALCULO[[#This Row],[73]])*CALCULO[[#This Row],[74]]+CALCULO[[#This Row],[75]]</f>
        <v>0</v>
      </c>
      <c r="BY73" s="133">
        <f>+ROUND(CALCULO[[#This Row],[76]]*'Versión impresión'!$H$8,-3)</f>
        <v>0</v>
      </c>
      <c r="BZ73" s="180" t="str">
        <f>+IF(LOOKUP(CALCULO[[#This Row],[72]],$CG$2:$CH$8,$CM$2:$CM$8)=0,"",LOOKUP(CALCULO[[#This Row],[72]],$CG$2:$CH$8,$CM$2:$CM$8))</f>
        <v/>
      </c>
    </row>
    <row r="74" spans="1:78" x14ac:dyDescent="0.25">
      <c r="A74" s="78" t="str">
        <f t="shared" si="7"/>
        <v/>
      </c>
      <c r="B74" s="159"/>
      <c r="C74" s="29"/>
      <c r="D74" s="29"/>
      <c r="E74" s="29"/>
      <c r="F74" s="29"/>
      <c r="G74" s="29"/>
      <c r="H74" s="29"/>
      <c r="I74" s="29"/>
      <c r="J74" s="29"/>
      <c r="K74" s="29"/>
      <c r="L74" s="29"/>
      <c r="M74" s="29"/>
      <c r="N74" s="29"/>
      <c r="O74" s="144">
        <f>SUM(CALCULO[[#This Row],[5]:[ 14 ]])</f>
        <v>0</v>
      </c>
      <c r="P74" s="162"/>
      <c r="Q74" s="163">
        <f>+IF(AVERAGEIF(ING_NO_CONST_RENTA[Concepto],'Datos para cálculo'!P$4,ING_NO_CONST_RENTA[Monto Limite])=1,CALCULO[[#This Row],[16]],MIN(CALCULO[ [#This Row],[16] ],AVERAGEIF(ING_NO_CONST_RENTA[Concepto],'Datos para cálculo'!P$4,ING_NO_CONST_RENTA[Monto Limite]),+CALCULO[ [#This Row],[16] ]+1-1,CALCULO[ [#This Row],[16] ]))</f>
        <v>0</v>
      </c>
      <c r="R74" s="29"/>
      <c r="S74" s="163">
        <f>+IF(AVERAGEIF(ING_NO_CONST_RENTA[Concepto],'Datos para cálculo'!R$4,ING_NO_CONST_RENTA[Monto Limite])=1,CALCULO[[#This Row],[18]],MIN(CALCULO[ [#This Row],[18] ],AVERAGEIF(ING_NO_CONST_RENTA[Concepto],'Datos para cálculo'!R$4,ING_NO_CONST_RENTA[Monto Limite]),+CALCULO[ [#This Row],[18] ]+1-1,CALCULO[ [#This Row],[18] ]))</f>
        <v>0</v>
      </c>
      <c r="T74" s="29"/>
      <c r="U74" s="163">
        <f>+IF(AVERAGEIF(ING_NO_CONST_RENTA[Concepto],'Datos para cálculo'!T$4,ING_NO_CONST_RENTA[Monto Limite])=1,CALCULO[[#This Row],[20]],MIN(CALCULO[ [#This Row],[20] ],AVERAGEIF(ING_NO_CONST_RENTA[Concepto],'Datos para cálculo'!T$4,ING_NO_CONST_RENTA[Monto Limite]),+CALCULO[ [#This Row],[20] ]+1-1,CALCULO[ [#This Row],[20] ]))</f>
        <v>0</v>
      </c>
      <c r="V74" s="29"/>
      <c r="W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 s="164"/>
      <c r="Y74" s="163">
        <f>+IF(O74&lt;310*'Versión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 s="165"/>
      <c r="AA74" s="163">
        <f>+IF(AVERAGEIF(ING_NO_CONST_RENTA[Concepto],'Datos para cálculo'!Z$4,ING_NO_CONST_RENTA[Monto Limite])=1,CALCULO[[#This Row],[ 26 ]],MIN(CALCULO[[#This Row],[ 26 ]],AVERAGEIF(ING_NO_CONST_RENTA[Concepto],'Datos para cálculo'!Z$4,ING_NO_CONST_RENTA[Monto Limite]),+CALCULO[[#This Row],[ 26 ]]+1-1,CALCULO[[#This Row],[ 26 ]]))</f>
        <v>0</v>
      </c>
      <c r="AB74" s="165"/>
      <c r="AC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 s="147"/>
      <c r="AE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 s="144">
        <f>+CALCULO[[#This Row],[ 31 ]]+CALCULO[[#This Row],[ 29 ]]+CALCULO[[#This Row],[ 27 ]]+CALCULO[[#This Row],[ 25 ]]+CALCULO[[#This Row],[ 23 ]]+CALCULO[[#This Row],[ 21 ]]+CALCULO[[#This Row],[ 19 ]]+CALCULO[[#This Row],[ 17 ]]</f>
        <v>0</v>
      </c>
      <c r="AG74" s="148">
        <f>+MAX(0,ROUND(CALCULO[[#This Row],[ 15 ]]-CALCULO[[#This Row],[32]],-3))</f>
        <v>0</v>
      </c>
      <c r="AH74" s="29"/>
      <c r="AI74" s="163">
        <f>+IF(AVERAGEIF(DEDUCCIONES[Concepto],'Datos para cálculo'!AH$4,DEDUCCIONES[Monto Limite])=1,CALCULO[[#This Row],[ 34 ]],MIN(CALCULO[[#This Row],[ 34 ]],AVERAGEIF(DEDUCCIONES[Concepto],'Datos para cálculo'!AH$4,DEDUCCIONES[Monto Limite]),+CALCULO[[#This Row],[ 34 ]]+1-1,CALCULO[[#This Row],[ 34 ]]))</f>
        <v>0</v>
      </c>
      <c r="AJ74" s="167"/>
      <c r="AK74" s="144">
        <f>+IF(CALCULO[[#This Row],[ 36 ]]="SI",MIN(CALCULO[[#This Row],[ 15 ]]*10%,VLOOKUP($AJ$4,DEDUCCIONES[],4,0)),0)</f>
        <v>0</v>
      </c>
      <c r="AL74" s="168"/>
      <c r="AM74" s="145">
        <f>+MIN(AL74+1-1,VLOOKUP($AL$4,DEDUCCIONES[],4,0))</f>
        <v>0</v>
      </c>
      <c r="AN74" s="144">
        <f>+CALCULO[[#This Row],[35]]+CALCULO[[#This Row],[37]]+CALCULO[[#This Row],[ 39 ]]</f>
        <v>0</v>
      </c>
      <c r="AO74" s="148">
        <f>+CALCULO[[#This Row],[33]]-CALCULO[[#This Row],[ 40 ]]</f>
        <v>0</v>
      </c>
      <c r="AP74" s="29"/>
      <c r="AQ74" s="163">
        <f>+MIN(CALCULO[[#This Row],[42]]+1-1,VLOOKUP($AP$4,RENTAS_EXCENTAS[],4,0))</f>
        <v>0</v>
      </c>
      <c r="AR74" s="29"/>
      <c r="AS74" s="163">
        <f>+MIN(CALCULO[[#This Row],[43]]+CALCULO[[#This Row],[ 44 ]]+1-1,VLOOKUP($AP$4,RENTAS_EXCENTAS[],4,0))-CALCULO[[#This Row],[43]]</f>
        <v>0</v>
      </c>
      <c r="AT74" s="163"/>
      <c r="AU74" s="163"/>
      <c r="AV74" s="163">
        <f>+CALCULO[[#This Row],[ 47 ]]</f>
        <v>0</v>
      </c>
      <c r="AW74" s="163"/>
      <c r="AX74" s="163">
        <f>+CALCULO[[#This Row],[ 49 ]]</f>
        <v>0</v>
      </c>
      <c r="AY74" s="163"/>
      <c r="AZ74" s="163">
        <f>+CALCULO[[#This Row],[ 51 ]]</f>
        <v>0</v>
      </c>
      <c r="BA74" s="163"/>
      <c r="BB74" s="163">
        <f>+CALCULO[[#This Row],[ 53 ]]</f>
        <v>0</v>
      </c>
      <c r="BC74" s="163"/>
      <c r="BD74" s="163">
        <f>+CALCULO[[#This Row],[ 55 ]]</f>
        <v>0</v>
      </c>
      <c r="BE74" s="163"/>
      <c r="BF74" s="163">
        <f>+CALCULO[[#This Row],[ 57 ]]</f>
        <v>0</v>
      </c>
      <c r="BG74" s="163"/>
      <c r="BH74" s="163">
        <f>+CALCULO[[#This Row],[ 59 ]]</f>
        <v>0</v>
      </c>
      <c r="BI74" s="163"/>
      <c r="BJ74" s="163"/>
      <c r="BK74" s="163"/>
      <c r="BL74" s="145">
        <f>+CALCULO[[#This Row],[ 63 ]]</f>
        <v>0</v>
      </c>
      <c r="BM74" s="144">
        <f>+CALCULO[[#This Row],[ 64 ]]+CALCULO[[#This Row],[ 62 ]]+CALCULO[[#This Row],[ 60 ]]+CALCULO[[#This Row],[ 58 ]]+CALCULO[[#This Row],[ 56 ]]+CALCULO[[#This Row],[ 54 ]]+CALCULO[[#This Row],[ 52 ]]+CALCULO[[#This Row],[ 50 ]]+CALCULO[[#This Row],[ 48 ]]+CALCULO[[#This Row],[ 45 ]]+CALCULO[[#This Row],[43]]</f>
        <v>0</v>
      </c>
      <c r="BN74" s="148">
        <f>+CALCULO[[#This Row],[ 41 ]]-CALCULO[[#This Row],[65]]</f>
        <v>0</v>
      </c>
      <c r="BO74" s="144">
        <f>+ROUND(MIN(CALCULO[[#This Row],[66]]*25%,240*'Versión impresión'!$H$8),-3)</f>
        <v>0</v>
      </c>
      <c r="BP74" s="148">
        <f>+CALCULO[[#This Row],[66]]-CALCULO[[#This Row],[67]]</f>
        <v>0</v>
      </c>
      <c r="BQ74" s="154">
        <f>+ROUND(CALCULO[[#This Row],[33]]*40%,-3)</f>
        <v>0</v>
      </c>
      <c r="BR74" s="149">
        <f t="shared" si="8"/>
        <v>0</v>
      </c>
      <c r="BS74" s="144">
        <f>+CALCULO[[#This Row],[33]]-MIN(CALCULO[[#This Row],[69]],CALCULO[[#This Row],[68]])</f>
        <v>0</v>
      </c>
      <c r="BT74" s="150">
        <f>+CALCULO[[#This Row],[71]]/'Versión impresión'!$H$8+1-1</f>
        <v>0</v>
      </c>
      <c r="BU74" s="151">
        <f>+LOOKUP(CALCULO[[#This Row],[72]],$CG$2:$CH$8,$CJ$2:$CJ$8)</f>
        <v>0</v>
      </c>
      <c r="BV74" s="152">
        <f>+LOOKUP(CALCULO[[#This Row],[72]],$CG$2:$CH$8,$CI$2:$CI$8)</f>
        <v>0</v>
      </c>
      <c r="BW74" s="151">
        <f>+LOOKUP(CALCULO[[#This Row],[72]],$CG$2:$CH$8,$CK$2:$CK$8)</f>
        <v>0</v>
      </c>
      <c r="BX74" s="155">
        <f>+(CALCULO[[#This Row],[72]]+CALCULO[[#This Row],[73]])*CALCULO[[#This Row],[74]]+CALCULO[[#This Row],[75]]</f>
        <v>0</v>
      </c>
      <c r="BY74" s="133">
        <f>+ROUND(CALCULO[[#This Row],[76]]*'Versión impresión'!$H$8,-3)</f>
        <v>0</v>
      </c>
      <c r="BZ74" s="180" t="str">
        <f>+IF(LOOKUP(CALCULO[[#This Row],[72]],$CG$2:$CH$8,$CM$2:$CM$8)=0,"",LOOKUP(CALCULO[[#This Row],[72]],$CG$2:$CH$8,$CM$2:$CM$8))</f>
        <v/>
      </c>
    </row>
    <row r="75" spans="1:78" x14ac:dyDescent="0.25">
      <c r="A75" s="78" t="str">
        <f t="shared" si="7"/>
        <v/>
      </c>
      <c r="B75" s="159"/>
      <c r="C75" s="29"/>
      <c r="D75" s="29"/>
      <c r="E75" s="29"/>
      <c r="F75" s="29"/>
      <c r="G75" s="29"/>
      <c r="H75" s="29"/>
      <c r="I75" s="29"/>
      <c r="J75" s="29"/>
      <c r="K75" s="29"/>
      <c r="L75" s="29"/>
      <c r="M75" s="29"/>
      <c r="N75" s="29"/>
      <c r="O75" s="144">
        <f>SUM(CALCULO[[#This Row],[5]:[ 14 ]])</f>
        <v>0</v>
      </c>
      <c r="P75" s="162"/>
      <c r="Q75" s="163">
        <f>+IF(AVERAGEIF(ING_NO_CONST_RENTA[Concepto],'Datos para cálculo'!P$4,ING_NO_CONST_RENTA[Monto Limite])=1,CALCULO[[#This Row],[16]],MIN(CALCULO[ [#This Row],[16] ],AVERAGEIF(ING_NO_CONST_RENTA[Concepto],'Datos para cálculo'!P$4,ING_NO_CONST_RENTA[Monto Limite]),+CALCULO[ [#This Row],[16] ]+1-1,CALCULO[ [#This Row],[16] ]))</f>
        <v>0</v>
      </c>
      <c r="R75" s="29"/>
      <c r="S75" s="163">
        <f>+IF(AVERAGEIF(ING_NO_CONST_RENTA[Concepto],'Datos para cálculo'!R$4,ING_NO_CONST_RENTA[Monto Limite])=1,CALCULO[[#This Row],[18]],MIN(CALCULO[ [#This Row],[18] ],AVERAGEIF(ING_NO_CONST_RENTA[Concepto],'Datos para cálculo'!R$4,ING_NO_CONST_RENTA[Monto Limite]),+CALCULO[ [#This Row],[18] ]+1-1,CALCULO[ [#This Row],[18] ]))</f>
        <v>0</v>
      </c>
      <c r="T75" s="29"/>
      <c r="U75" s="163">
        <f>+IF(AVERAGEIF(ING_NO_CONST_RENTA[Concepto],'Datos para cálculo'!T$4,ING_NO_CONST_RENTA[Monto Limite])=1,CALCULO[[#This Row],[20]],MIN(CALCULO[ [#This Row],[20] ],AVERAGEIF(ING_NO_CONST_RENTA[Concepto],'Datos para cálculo'!T$4,ING_NO_CONST_RENTA[Monto Limite]),+CALCULO[ [#This Row],[20] ]+1-1,CALCULO[ [#This Row],[20] ]))</f>
        <v>0</v>
      </c>
      <c r="V75" s="29"/>
      <c r="W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 s="164"/>
      <c r="Y75" s="163">
        <f>+IF(O75&lt;310*'Versión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 s="165"/>
      <c r="AA75" s="163">
        <f>+IF(AVERAGEIF(ING_NO_CONST_RENTA[Concepto],'Datos para cálculo'!Z$4,ING_NO_CONST_RENTA[Monto Limite])=1,CALCULO[[#This Row],[ 26 ]],MIN(CALCULO[[#This Row],[ 26 ]],AVERAGEIF(ING_NO_CONST_RENTA[Concepto],'Datos para cálculo'!Z$4,ING_NO_CONST_RENTA[Monto Limite]),+CALCULO[[#This Row],[ 26 ]]+1-1,CALCULO[[#This Row],[ 26 ]]))</f>
        <v>0</v>
      </c>
      <c r="AB75" s="165"/>
      <c r="AC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 s="147"/>
      <c r="AE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 s="144">
        <f>+CALCULO[[#This Row],[ 31 ]]+CALCULO[[#This Row],[ 29 ]]+CALCULO[[#This Row],[ 27 ]]+CALCULO[[#This Row],[ 25 ]]+CALCULO[[#This Row],[ 23 ]]+CALCULO[[#This Row],[ 21 ]]+CALCULO[[#This Row],[ 19 ]]+CALCULO[[#This Row],[ 17 ]]</f>
        <v>0</v>
      </c>
      <c r="AG75" s="148">
        <f>+MAX(0,ROUND(CALCULO[[#This Row],[ 15 ]]-CALCULO[[#This Row],[32]],-3))</f>
        <v>0</v>
      </c>
      <c r="AH75" s="29"/>
      <c r="AI75" s="163">
        <f>+IF(AVERAGEIF(DEDUCCIONES[Concepto],'Datos para cálculo'!AH$4,DEDUCCIONES[Monto Limite])=1,CALCULO[[#This Row],[ 34 ]],MIN(CALCULO[[#This Row],[ 34 ]],AVERAGEIF(DEDUCCIONES[Concepto],'Datos para cálculo'!AH$4,DEDUCCIONES[Monto Limite]),+CALCULO[[#This Row],[ 34 ]]+1-1,CALCULO[[#This Row],[ 34 ]]))</f>
        <v>0</v>
      </c>
      <c r="AJ75" s="167"/>
      <c r="AK75" s="144">
        <f>+IF(CALCULO[[#This Row],[ 36 ]]="SI",MIN(CALCULO[[#This Row],[ 15 ]]*10%,VLOOKUP($AJ$4,DEDUCCIONES[],4,0)),0)</f>
        <v>0</v>
      </c>
      <c r="AL75" s="168"/>
      <c r="AM75" s="145">
        <f>+MIN(AL75+1-1,VLOOKUP($AL$4,DEDUCCIONES[],4,0))</f>
        <v>0</v>
      </c>
      <c r="AN75" s="144">
        <f>+CALCULO[[#This Row],[35]]+CALCULO[[#This Row],[37]]+CALCULO[[#This Row],[ 39 ]]</f>
        <v>0</v>
      </c>
      <c r="AO75" s="148">
        <f>+CALCULO[[#This Row],[33]]-CALCULO[[#This Row],[ 40 ]]</f>
        <v>0</v>
      </c>
      <c r="AP75" s="29"/>
      <c r="AQ75" s="163">
        <f>+MIN(CALCULO[[#This Row],[42]]+1-1,VLOOKUP($AP$4,RENTAS_EXCENTAS[],4,0))</f>
        <v>0</v>
      </c>
      <c r="AR75" s="29"/>
      <c r="AS75" s="163">
        <f>+MIN(CALCULO[[#This Row],[43]]+CALCULO[[#This Row],[ 44 ]]+1-1,VLOOKUP($AP$4,RENTAS_EXCENTAS[],4,0))-CALCULO[[#This Row],[43]]</f>
        <v>0</v>
      </c>
      <c r="AT75" s="163"/>
      <c r="AU75" s="163"/>
      <c r="AV75" s="163">
        <f>+CALCULO[[#This Row],[ 47 ]]</f>
        <v>0</v>
      </c>
      <c r="AW75" s="163"/>
      <c r="AX75" s="163">
        <f>+CALCULO[[#This Row],[ 49 ]]</f>
        <v>0</v>
      </c>
      <c r="AY75" s="163"/>
      <c r="AZ75" s="163">
        <f>+CALCULO[[#This Row],[ 51 ]]</f>
        <v>0</v>
      </c>
      <c r="BA75" s="163"/>
      <c r="BB75" s="163">
        <f>+CALCULO[[#This Row],[ 53 ]]</f>
        <v>0</v>
      </c>
      <c r="BC75" s="163"/>
      <c r="BD75" s="163">
        <f>+CALCULO[[#This Row],[ 55 ]]</f>
        <v>0</v>
      </c>
      <c r="BE75" s="163"/>
      <c r="BF75" s="163">
        <f>+CALCULO[[#This Row],[ 57 ]]</f>
        <v>0</v>
      </c>
      <c r="BG75" s="163"/>
      <c r="BH75" s="163">
        <f>+CALCULO[[#This Row],[ 59 ]]</f>
        <v>0</v>
      </c>
      <c r="BI75" s="163"/>
      <c r="BJ75" s="163"/>
      <c r="BK75" s="163"/>
      <c r="BL75" s="145">
        <f>+CALCULO[[#This Row],[ 63 ]]</f>
        <v>0</v>
      </c>
      <c r="BM75" s="144">
        <f>+CALCULO[[#This Row],[ 64 ]]+CALCULO[[#This Row],[ 62 ]]+CALCULO[[#This Row],[ 60 ]]+CALCULO[[#This Row],[ 58 ]]+CALCULO[[#This Row],[ 56 ]]+CALCULO[[#This Row],[ 54 ]]+CALCULO[[#This Row],[ 52 ]]+CALCULO[[#This Row],[ 50 ]]+CALCULO[[#This Row],[ 48 ]]+CALCULO[[#This Row],[ 45 ]]+CALCULO[[#This Row],[43]]</f>
        <v>0</v>
      </c>
      <c r="BN75" s="148">
        <f>+CALCULO[[#This Row],[ 41 ]]-CALCULO[[#This Row],[65]]</f>
        <v>0</v>
      </c>
      <c r="BO75" s="144">
        <f>+ROUND(MIN(CALCULO[[#This Row],[66]]*25%,240*'Versión impresión'!$H$8),-3)</f>
        <v>0</v>
      </c>
      <c r="BP75" s="148">
        <f>+CALCULO[[#This Row],[66]]-CALCULO[[#This Row],[67]]</f>
        <v>0</v>
      </c>
      <c r="BQ75" s="154">
        <f>+ROUND(CALCULO[[#This Row],[33]]*40%,-3)</f>
        <v>0</v>
      </c>
      <c r="BR75" s="149">
        <f t="shared" si="8"/>
        <v>0</v>
      </c>
      <c r="BS75" s="144">
        <f>+CALCULO[[#This Row],[33]]-MIN(CALCULO[[#This Row],[69]],CALCULO[[#This Row],[68]])</f>
        <v>0</v>
      </c>
      <c r="BT75" s="150">
        <f>+CALCULO[[#This Row],[71]]/'Versión impresión'!$H$8+1-1</f>
        <v>0</v>
      </c>
      <c r="BU75" s="151">
        <f>+LOOKUP(CALCULO[[#This Row],[72]],$CG$2:$CH$8,$CJ$2:$CJ$8)</f>
        <v>0</v>
      </c>
      <c r="BV75" s="152">
        <f>+LOOKUP(CALCULO[[#This Row],[72]],$CG$2:$CH$8,$CI$2:$CI$8)</f>
        <v>0</v>
      </c>
      <c r="BW75" s="151">
        <f>+LOOKUP(CALCULO[[#This Row],[72]],$CG$2:$CH$8,$CK$2:$CK$8)</f>
        <v>0</v>
      </c>
      <c r="BX75" s="155">
        <f>+(CALCULO[[#This Row],[72]]+CALCULO[[#This Row],[73]])*CALCULO[[#This Row],[74]]+CALCULO[[#This Row],[75]]</f>
        <v>0</v>
      </c>
      <c r="BY75" s="133">
        <f>+ROUND(CALCULO[[#This Row],[76]]*'Versión impresión'!$H$8,-3)</f>
        <v>0</v>
      </c>
      <c r="BZ75" s="180" t="str">
        <f>+IF(LOOKUP(CALCULO[[#This Row],[72]],$CG$2:$CH$8,$CM$2:$CM$8)=0,"",LOOKUP(CALCULO[[#This Row],[72]],$CG$2:$CH$8,$CM$2:$CM$8))</f>
        <v/>
      </c>
    </row>
    <row r="76" spans="1:78" x14ac:dyDescent="0.25">
      <c r="A76" s="78" t="str">
        <f t="shared" si="7"/>
        <v/>
      </c>
      <c r="B76" s="159"/>
      <c r="C76" s="29"/>
      <c r="D76" s="29"/>
      <c r="E76" s="29"/>
      <c r="F76" s="29"/>
      <c r="G76" s="29"/>
      <c r="H76" s="29"/>
      <c r="I76" s="29"/>
      <c r="J76" s="29"/>
      <c r="K76" s="29"/>
      <c r="L76" s="29"/>
      <c r="M76" s="29"/>
      <c r="N76" s="29"/>
      <c r="O76" s="144">
        <f>SUM(CALCULO[[#This Row],[5]:[ 14 ]])</f>
        <v>0</v>
      </c>
      <c r="P76" s="162"/>
      <c r="Q76" s="163">
        <f>+IF(AVERAGEIF(ING_NO_CONST_RENTA[Concepto],'Datos para cálculo'!P$4,ING_NO_CONST_RENTA[Monto Limite])=1,CALCULO[[#This Row],[16]],MIN(CALCULO[ [#This Row],[16] ],AVERAGEIF(ING_NO_CONST_RENTA[Concepto],'Datos para cálculo'!P$4,ING_NO_CONST_RENTA[Monto Limite]),+CALCULO[ [#This Row],[16] ]+1-1,CALCULO[ [#This Row],[16] ]))</f>
        <v>0</v>
      </c>
      <c r="R76" s="29"/>
      <c r="S76" s="163">
        <f>+IF(AVERAGEIF(ING_NO_CONST_RENTA[Concepto],'Datos para cálculo'!R$4,ING_NO_CONST_RENTA[Monto Limite])=1,CALCULO[[#This Row],[18]],MIN(CALCULO[ [#This Row],[18] ],AVERAGEIF(ING_NO_CONST_RENTA[Concepto],'Datos para cálculo'!R$4,ING_NO_CONST_RENTA[Monto Limite]),+CALCULO[ [#This Row],[18] ]+1-1,CALCULO[ [#This Row],[18] ]))</f>
        <v>0</v>
      </c>
      <c r="T76" s="29"/>
      <c r="U76" s="163">
        <f>+IF(AVERAGEIF(ING_NO_CONST_RENTA[Concepto],'Datos para cálculo'!T$4,ING_NO_CONST_RENTA[Monto Limite])=1,CALCULO[[#This Row],[20]],MIN(CALCULO[ [#This Row],[20] ],AVERAGEIF(ING_NO_CONST_RENTA[Concepto],'Datos para cálculo'!T$4,ING_NO_CONST_RENTA[Monto Limite]),+CALCULO[ [#This Row],[20] ]+1-1,CALCULO[ [#This Row],[20] ]))</f>
        <v>0</v>
      </c>
      <c r="V76" s="29"/>
      <c r="W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 s="164"/>
      <c r="Y76" s="163">
        <f>+IF(O76&lt;310*'Versión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 s="165"/>
      <c r="AA76" s="163">
        <f>+IF(AVERAGEIF(ING_NO_CONST_RENTA[Concepto],'Datos para cálculo'!Z$4,ING_NO_CONST_RENTA[Monto Limite])=1,CALCULO[[#This Row],[ 26 ]],MIN(CALCULO[[#This Row],[ 26 ]],AVERAGEIF(ING_NO_CONST_RENTA[Concepto],'Datos para cálculo'!Z$4,ING_NO_CONST_RENTA[Monto Limite]),+CALCULO[[#This Row],[ 26 ]]+1-1,CALCULO[[#This Row],[ 26 ]]))</f>
        <v>0</v>
      </c>
      <c r="AB76" s="165"/>
      <c r="AC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 s="147"/>
      <c r="AE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 s="144">
        <f>+CALCULO[[#This Row],[ 31 ]]+CALCULO[[#This Row],[ 29 ]]+CALCULO[[#This Row],[ 27 ]]+CALCULO[[#This Row],[ 25 ]]+CALCULO[[#This Row],[ 23 ]]+CALCULO[[#This Row],[ 21 ]]+CALCULO[[#This Row],[ 19 ]]+CALCULO[[#This Row],[ 17 ]]</f>
        <v>0</v>
      </c>
      <c r="AG76" s="148">
        <f>+MAX(0,ROUND(CALCULO[[#This Row],[ 15 ]]-CALCULO[[#This Row],[32]],-3))</f>
        <v>0</v>
      </c>
      <c r="AH76" s="29"/>
      <c r="AI76" s="163">
        <f>+IF(AVERAGEIF(DEDUCCIONES[Concepto],'Datos para cálculo'!AH$4,DEDUCCIONES[Monto Limite])=1,CALCULO[[#This Row],[ 34 ]],MIN(CALCULO[[#This Row],[ 34 ]],AVERAGEIF(DEDUCCIONES[Concepto],'Datos para cálculo'!AH$4,DEDUCCIONES[Monto Limite]),+CALCULO[[#This Row],[ 34 ]]+1-1,CALCULO[[#This Row],[ 34 ]]))</f>
        <v>0</v>
      </c>
      <c r="AJ76" s="167"/>
      <c r="AK76" s="144">
        <f>+IF(CALCULO[[#This Row],[ 36 ]]="SI",MIN(CALCULO[[#This Row],[ 15 ]]*10%,VLOOKUP($AJ$4,DEDUCCIONES[],4,0)),0)</f>
        <v>0</v>
      </c>
      <c r="AL76" s="168"/>
      <c r="AM76" s="145">
        <f>+MIN(AL76+1-1,VLOOKUP($AL$4,DEDUCCIONES[],4,0))</f>
        <v>0</v>
      </c>
      <c r="AN76" s="144">
        <f>+CALCULO[[#This Row],[35]]+CALCULO[[#This Row],[37]]+CALCULO[[#This Row],[ 39 ]]</f>
        <v>0</v>
      </c>
      <c r="AO76" s="148">
        <f>+CALCULO[[#This Row],[33]]-CALCULO[[#This Row],[ 40 ]]</f>
        <v>0</v>
      </c>
      <c r="AP76" s="29"/>
      <c r="AQ76" s="163">
        <f>+MIN(CALCULO[[#This Row],[42]]+1-1,VLOOKUP($AP$4,RENTAS_EXCENTAS[],4,0))</f>
        <v>0</v>
      </c>
      <c r="AR76" s="29"/>
      <c r="AS76" s="163">
        <f>+MIN(CALCULO[[#This Row],[43]]+CALCULO[[#This Row],[ 44 ]]+1-1,VLOOKUP($AP$4,RENTAS_EXCENTAS[],4,0))-CALCULO[[#This Row],[43]]</f>
        <v>0</v>
      </c>
      <c r="AT76" s="163"/>
      <c r="AU76" s="163"/>
      <c r="AV76" s="163">
        <f>+CALCULO[[#This Row],[ 47 ]]</f>
        <v>0</v>
      </c>
      <c r="AW76" s="163"/>
      <c r="AX76" s="163">
        <f>+CALCULO[[#This Row],[ 49 ]]</f>
        <v>0</v>
      </c>
      <c r="AY76" s="163"/>
      <c r="AZ76" s="163">
        <f>+CALCULO[[#This Row],[ 51 ]]</f>
        <v>0</v>
      </c>
      <c r="BA76" s="163"/>
      <c r="BB76" s="163">
        <f>+CALCULO[[#This Row],[ 53 ]]</f>
        <v>0</v>
      </c>
      <c r="BC76" s="163"/>
      <c r="BD76" s="163">
        <f>+CALCULO[[#This Row],[ 55 ]]</f>
        <v>0</v>
      </c>
      <c r="BE76" s="163"/>
      <c r="BF76" s="163">
        <f>+CALCULO[[#This Row],[ 57 ]]</f>
        <v>0</v>
      </c>
      <c r="BG76" s="163"/>
      <c r="BH76" s="163">
        <f>+CALCULO[[#This Row],[ 59 ]]</f>
        <v>0</v>
      </c>
      <c r="BI76" s="163"/>
      <c r="BJ76" s="163"/>
      <c r="BK76" s="163"/>
      <c r="BL76" s="145">
        <f>+CALCULO[[#This Row],[ 63 ]]</f>
        <v>0</v>
      </c>
      <c r="BM76" s="144">
        <f>+CALCULO[[#This Row],[ 64 ]]+CALCULO[[#This Row],[ 62 ]]+CALCULO[[#This Row],[ 60 ]]+CALCULO[[#This Row],[ 58 ]]+CALCULO[[#This Row],[ 56 ]]+CALCULO[[#This Row],[ 54 ]]+CALCULO[[#This Row],[ 52 ]]+CALCULO[[#This Row],[ 50 ]]+CALCULO[[#This Row],[ 48 ]]+CALCULO[[#This Row],[ 45 ]]+CALCULO[[#This Row],[43]]</f>
        <v>0</v>
      </c>
      <c r="BN76" s="148">
        <f>+CALCULO[[#This Row],[ 41 ]]-CALCULO[[#This Row],[65]]</f>
        <v>0</v>
      </c>
      <c r="BO76" s="144">
        <f>+ROUND(MIN(CALCULO[[#This Row],[66]]*25%,240*'Versión impresión'!$H$8),-3)</f>
        <v>0</v>
      </c>
      <c r="BP76" s="148">
        <f>+CALCULO[[#This Row],[66]]-CALCULO[[#This Row],[67]]</f>
        <v>0</v>
      </c>
      <c r="BQ76" s="154">
        <f>+ROUND(CALCULO[[#This Row],[33]]*40%,-3)</f>
        <v>0</v>
      </c>
      <c r="BR76" s="149">
        <f t="shared" si="8"/>
        <v>0</v>
      </c>
      <c r="BS76" s="144">
        <f>+CALCULO[[#This Row],[33]]-MIN(CALCULO[[#This Row],[69]],CALCULO[[#This Row],[68]])</f>
        <v>0</v>
      </c>
      <c r="BT76" s="150">
        <f>+CALCULO[[#This Row],[71]]/'Versión impresión'!$H$8+1-1</f>
        <v>0</v>
      </c>
      <c r="BU76" s="151">
        <f>+LOOKUP(CALCULO[[#This Row],[72]],$CG$2:$CH$8,$CJ$2:$CJ$8)</f>
        <v>0</v>
      </c>
      <c r="BV76" s="152">
        <f>+LOOKUP(CALCULO[[#This Row],[72]],$CG$2:$CH$8,$CI$2:$CI$8)</f>
        <v>0</v>
      </c>
      <c r="BW76" s="151">
        <f>+LOOKUP(CALCULO[[#This Row],[72]],$CG$2:$CH$8,$CK$2:$CK$8)</f>
        <v>0</v>
      </c>
      <c r="BX76" s="155">
        <f>+(CALCULO[[#This Row],[72]]+CALCULO[[#This Row],[73]])*CALCULO[[#This Row],[74]]+CALCULO[[#This Row],[75]]</f>
        <v>0</v>
      </c>
      <c r="BY76" s="133">
        <f>+ROUND(CALCULO[[#This Row],[76]]*'Versión impresión'!$H$8,-3)</f>
        <v>0</v>
      </c>
      <c r="BZ76" s="180" t="str">
        <f>+IF(LOOKUP(CALCULO[[#This Row],[72]],$CG$2:$CH$8,$CM$2:$CM$8)=0,"",LOOKUP(CALCULO[[#This Row],[72]],$CG$2:$CH$8,$CM$2:$CM$8))</f>
        <v/>
      </c>
    </row>
    <row r="77" spans="1:78" x14ac:dyDescent="0.25">
      <c r="A77" s="78" t="str">
        <f t="shared" si="7"/>
        <v/>
      </c>
      <c r="B77" s="159"/>
      <c r="C77" s="29"/>
      <c r="D77" s="29"/>
      <c r="E77" s="29"/>
      <c r="F77" s="29"/>
      <c r="G77" s="29"/>
      <c r="H77" s="29"/>
      <c r="I77" s="29"/>
      <c r="J77" s="29"/>
      <c r="K77" s="29"/>
      <c r="L77" s="29"/>
      <c r="M77" s="29"/>
      <c r="N77" s="29"/>
      <c r="O77" s="144">
        <f>SUM(CALCULO[[#This Row],[5]:[ 14 ]])</f>
        <v>0</v>
      </c>
      <c r="P77" s="162"/>
      <c r="Q77" s="163">
        <f>+IF(AVERAGEIF(ING_NO_CONST_RENTA[Concepto],'Datos para cálculo'!P$4,ING_NO_CONST_RENTA[Monto Limite])=1,CALCULO[[#This Row],[16]],MIN(CALCULO[ [#This Row],[16] ],AVERAGEIF(ING_NO_CONST_RENTA[Concepto],'Datos para cálculo'!P$4,ING_NO_CONST_RENTA[Monto Limite]),+CALCULO[ [#This Row],[16] ]+1-1,CALCULO[ [#This Row],[16] ]))</f>
        <v>0</v>
      </c>
      <c r="R77" s="29"/>
      <c r="S77" s="163">
        <f>+IF(AVERAGEIF(ING_NO_CONST_RENTA[Concepto],'Datos para cálculo'!R$4,ING_NO_CONST_RENTA[Monto Limite])=1,CALCULO[[#This Row],[18]],MIN(CALCULO[ [#This Row],[18] ],AVERAGEIF(ING_NO_CONST_RENTA[Concepto],'Datos para cálculo'!R$4,ING_NO_CONST_RENTA[Monto Limite]),+CALCULO[ [#This Row],[18] ]+1-1,CALCULO[ [#This Row],[18] ]))</f>
        <v>0</v>
      </c>
      <c r="T77" s="29"/>
      <c r="U77" s="163">
        <f>+IF(AVERAGEIF(ING_NO_CONST_RENTA[Concepto],'Datos para cálculo'!T$4,ING_NO_CONST_RENTA[Monto Limite])=1,CALCULO[[#This Row],[20]],MIN(CALCULO[ [#This Row],[20] ],AVERAGEIF(ING_NO_CONST_RENTA[Concepto],'Datos para cálculo'!T$4,ING_NO_CONST_RENTA[Monto Limite]),+CALCULO[ [#This Row],[20] ]+1-1,CALCULO[ [#This Row],[20] ]))</f>
        <v>0</v>
      </c>
      <c r="V77" s="29"/>
      <c r="W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 s="164"/>
      <c r="Y77" s="163">
        <f>+IF(O77&lt;310*'Versión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 s="165"/>
      <c r="AA77" s="163">
        <f>+IF(AVERAGEIF(ING_NO_CONST_RENTA[Concepto],'Datos para cálculo'!Z$4,ING_NO_CONST_RENTA[Monto Limite])=1,CALCULO[[#This Row],[ 26 ]],MIN(CALCULO[[#This Row],[ 26 ]],AVERAGEIF(ING_NO_CONST_RENTA[Concepto],'Datos para cálculo'!Z$4,ING_NO_CONST_RENTA[Monto Limite]),+CALCULO[[#This Row],[ 26 ]]+1-1,CALCULO[[#This Row],[ 26 ]]))</f>
        <v>0</v>
      </c>
      <c r="AB77" s="165"/>
      <c r="AC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 s="147"/>
      <c r="AE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 s="144">
        <f>+CALCULO[[#This Row],[ 31 ]]+CALCULO[[#This Row],[ 29 ]]+CALCULO[[#This Row],[ 27 ]]+CALCULO[[#This Row],[ 25 ]]+CALCULO[[#This Row],[ 23 ]]+CALCULO[[#This Row],[ 21 ]]+CALCULO[[#This Row],[ 19 ]]+CALCULO[[#This Row],[ 17 ]]</f>
        <v>0</v>
      </c>
      <c r="AG77" s="148">
        <f>+MAX(0,ROUND(CALCULO[[#This Row],[ 15 ]]-CALCULO[[#This Row],[32]],-3))</f>
        <v>0</v>
      </c>
      <c r="AH77" s="29"/>
      <c r="AI77" s="163">
        <f>+IF(AVERAGEIF(DEDUCCIONES[Concepto],'Datos para cálculo'!AH$4,DEDUCCIONES[Monto Limite])=1,CALCULO[[#This Row],[ 34 ]],MIN(CALCULO[[#This Row],[ 34 ]],AVERAGEIF(DEDUCCIONES[Concepto],'Datos para cálculo'!AH$4,DEDUCCIONES[Monto Limite]),+CALCULO[[#This Row],[ 34 ]]+1-1,CALCULO[[#This Row],[ 34 ]]))</f>
        <v>0</v>
      </c>
      <c r="AJ77" s="167"/>
      <c r="AK77" s="144">
        <f>+IF(CALCULO[[#This Row],[ 36 ]]="SI",MIN(CALCULO[[#This Row],[ 15 ]]*10%,VLOOKUP($AJ$4,DEDUCCIONES[],4,0)),0)</f>
        <v>0</v>
      </c>
      <c r="AL77" s="168"/>
      <c r="AM77" s="145">
        <f>+MIN(AL77+1-1,VLOOKUP($AL$4,DEDUCCIONES[],4,0))</f>
        <v>0</v>
      </c>
      <c r="AN77" s="144">
        <f>+CALCULO[[#This Row],[35]]+CALCULO[[#This Row],[37]]+CALCULO[[#This Row],[ 39 ]]</f>
        <v>0</v>
      </c>
      <c r="AO77" s="148">
        <f>+CALCULO[[#This Row],[33]]-CALCULO[[#This Row],[ 40 ]]</f>
        <v>0</v>
      </c>
      <c r="AP77" s="29"/>
      <c r="AQ77" s="163">
        <f>+MIN(CALCULO[[#This Row],[42]]+1-1,VLOOKUP($AP$4,RENTAS_EXCENTAS[],4,0))</f>
        <v>0</v>
      </c>
      <c r="AR77" s="29"/>
      <c r="AS77" s="163">
        <f>+MIN(CALCULO[[#This Row],[43]]+CALCULO[[#This Row],[ 44 ]]+1-1,VLOOKUP($AP$4,RENTAS_EXCENTAS[],4,0))-CALCULO[[#This Row],[43]]</f>
        <v>0</v>
      </c>
      <c r="AT77" s="163"/>
      <c r="AU77" s="163"/>
      <c r="AV77" s="163">
        <f>+CALCULO[[#This Row],[ 47 ]]</f>
        <v>0</v>
      </c>
      <c r="AW77" s="163"/>
      <c r="AX77" s="163">
        <f>+CALCULO[[#This Row],[ 49 ]]</f>
        <v>0</v>
      </c>
      <c r="AY77" s="163"/>
      <c r="AZ77" s="163">
        <f>+CALCULO[[#This Row],[ 51 ]]</f>
        <v>0</v>
      </c>
      <c r="BA77" s="163"/>
      <c r="BB77" s="163">
        <f>+CALCULO[[#This Row],[ 53 ]]</f>
        <v>0</v>
      </c>
      <c r="BC77" s="163"/>
      <c r="BD77" s="163">
        <f>+CALCULO[[#This Row],[ 55 ]]</f>
        <v>0</v>
      </c>
      <c r="BE77" s="163"/>
      <c r="BF77" s="163">
        <f>+CALCULO[[#This Row],[ 57 ]]</f>
        <v>0</v>
      </c>
      <c r="BG77" s="163"/>
      <c r="BH77" s="163">
        <f>+CALCULO[[#This Row],[ 59 ]]</f>
        <v>0</v>
      </c>
      <c r="BI77" s="163"/>
      <c r="BJ77" s="163"/>
      <c r="BK77" s="163"/>
      <c r="BL77" s="145">
        <f>+CALCULO[[#This Row],[ 63 ]]</f>
        <v>0</v>
      </c>
      <c r="BM77" s="144">
        <f>+CALCULO[[#This Row],[ 64 ]]+CALCULO[[#This Row],[ 62 ]]+CALCULO[[#This Row],[ 60 ]]+CALCULO[[#This Row],[ 58 ]]+CALCULO[[#This Row],[ 56 ]]+CALCULO[[#This Row],[ 54 ]]+CALCULO[[#This Row],[ 52 ]]+CALCULO[[#This Row],[ 50 ]]+CALCULO[[#This Row],[ 48 ]]+CALCULO[[#This Row],[ 45 ]]+CALCULO[[#This Row],[43]]</f>
        <v>0</v>
      </c>
      <c r="BN77" s="148">
        <f>+CALCULO[[#This Row],[ 41 ]]-CALCULO[[#This Row],[65]]</f>
        <v>0</v>
      </c>
      <c r="BO77" s="144">
        <f>+ROUND(MIN(CALCULO[[#This Row],[66]]*25%,240*'Versión impresión'!$H$8),-3)</f>
        <v>0</v>
      </c>
      <c r="BP77" s="148">
        <f>+CALCULO[[#This Row],[66]]-CALCULO[[#This Row],[67]]</f>
        <v>0</v>
      </c>
      <c r="BQ77" s="154">
        <f>+ROUND(CALCULO[[#This Row],[33]]*40%,-3)</f>
        <v>0</v>
      </c>
      <c r="BR77" s="149">
        <f t="shared" si="8"/>
        <v>0</v>
      </c>
      <c r="BS77" s="144">
        <f>+CALCULO[[#This Row],[33]]-MIN(CALCULO[[#This Row],[69]],CALCULO[[#This Row],[68]])</f>
        <v>0</v>
      </c>
      <c r="BT77" s="150">
        <f>+CALCULO[[#This Row],[71]]/'Versión impresión'!$H$8+1-1</f>
        <v>0</v>
      </c>
      <c r="BU77" s="151">
        <f>+LOOKUP(CALCULO[[#This Row],[72]],$CG$2:$CH$8,$CJ$2:$CJ$8)</f>
        <v>0</v>
      </c>
      <c r="BV77" s="152">
        <f>+LOOKUP(CALCULO[[#This Row],[72]],$CG$2:$CH$8,$CI$2:$CI$8)</f>
        <v>0</v>
      </c>
      <c r="BW77" s="151">
        <f>+LOOKUP(CALCULO[[#This Row],[72]],$CG$2:$CH$8,$CK$2:$CK$8)</f>
        <v>0</v>
      </c>
      <c r="BX77" s="155">
        <f>+(CALCULO[[#This Row],[72]]+CALCULO[[#This Row],[73]])*CALCULO[[#This Row],[74]]+CALCULO[[#This Row],[75]]</f>
        <v>0</v>
      </c>
      <c r="BY77" s="133">
        <f>+ROUND(CALCULO[[#This Row],[76]]*'Versión impresión'!$H$8,-3)</f>
        <v>0</v>
      </c>
      <c r="BZ77" s="180" t="str">
        <f>+IF(LOOKUP(CALCULO[[#This Row],[72]],$CG$2:$CH$8,$CM$2:$CM$8)=0,"",LOOKUP(CALCULO[[#This Row],[72]],$CG$2:$CH$8,$CM$2:$CM$8))</f>
        <v/>
      </c>
    </row>
    <row r="78" spans="1:78" x14ac:dyDescent="0.25">
      <c r="A78" s="78" t="str">
        <f t="shared" si="7"/>
        <v/>
      </c>
      <c r="B78" s="159"/>
      <c r="C78" s="29"/>
      <c r="D78" s="29"/>
      <c r="E78" s="29"/>
      <c r="F78" s="29"/>
      <c r="G78" s="29"/>
      <c r="H78" s="29"/>
      <c r="I78" s="29"/>
      <c r="J78" s="29"/>
      <c r="K78" s="29"/>
      <c r="L78" s="29"/>
      <c r="M78" s="29"/>
      <c r="N78" s="29"/>
      <c r="O78" s="144">
        <f>SUM(CALCULO[[#This Row],[5]:[ 14 ]])</f>
        <v>0</v>
      </c>
      <c r="P78" s="162"/>
      <c r="Q78" s="163">
        <f>+IF(AVERAGEIF(ING_NO_CONST_RENTA[Concepto],'Datos para cálculo'!P$4,ING_NO_CONST_RENTA[Monto Limite])=1,CALCULO[[#This Row],[16]],MIN(CALCULO[ [#This Row],[16] ],AVERAGEIF(ING_NO_CONST_RENTA[Concepto],'Datos para cálculo'!P$4,ING_NO_CONST_RENTA[Monto Limite]),+CALCULO[ [#This Row],[16] ]+1-1,CALCULO[ [#This Row],[16] ]))</f>
        <v>0</v>
      </c>
      <c r="R78" s="29"/>
      <c r="S78" s="163">
        <f>+IF(AVERAGEIF(ING_NO_CONST_RENTA[Concepto],'Datos para cálculo'!R$4,ING_NO_CONST_RENTA[Monto Limite])=1,CALCULO[[#This Row],[18]],MIN(CALCULO[ [#This Row],[18] ],AVERAGEIF(ING_NO_CONST_RENTA[Concepto],'Datos para cálculo'!R$4,ING_NO_CONST_RENTA[Monto Limite]),+CALCULO[ [#This Row],[18] ]+1-1,CALCULO[ [#This Row],[18] ]))</f>
        <v>0</v>
      </c>
      <c r="T78" s="29"/>
      <c r="U78" s="163">
        <f>+IF(AVERAGEIF(ING_NO_CONST_RENTA[Concepto],'Datos para cálculo'!T$4,ING_NO_CONST_RENTA[Monto Limite])=1,CALCULO[[#This Row],[20]],MIN(CALCULO[ [#This Row],[20] ],AVERAGEIF(ING_NO_CONST_RENTA[Concepto],'Datos para cálculo'!T$4,ING_NO_CONST_RENTA[Monto Limite]),+CALCULO[ [#This Row],[20] ]+1-1,CALCULO[ [#This Row],[20] ]))</f>
        <v>0</v>
      </c>
      <c r="V78" s="29"/>
      <c r="W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 s="164"/>
      <c r="Y78" s="163">
        <f>+IF(O78&lt;310*'Versión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 s="165"/>
      <c r="AA78" s="163">
        <f>+IF(AVERAGEIF(ING_NO_CONST_RENTA[Concepto],'Datos para cálculo'!Z$4,ING_NO_CONST_RENTA[Monto Limite])=1,CALCULO[[#This Row],[ 26 ]],MIN(CALCULO[[#This Row],[ 26 ]],AVERAGEIF(ING_NO_CONST_RENTA[Concepto],'Datos para cálculo'!Z$4,ING_NO_CONST_RENTA[Monto Limite]),+CALCULO[[#This Row],[ 26 ]]+1-1,CALCULO[[#This Row],[ 26 ]]))</f>
        <v>0</v>
      </c>
      <c r="AB78" s="165"/>
      <c r="AC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 s="147"/>
      <c r="AE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 s="144">
        <f>+CALCULO[[#This Row],[ 31 ]]+CALCULO[[#This Row],[ 29 ]]+CALCULO[[#This Row],[ 27 ]]+CALCULO[[#This Row],[ 25 ]]+CALCULO[[#This Row],[ 23 ]]+CALCULO[[#This Row],[ 21 ]]+CALCULO[[#This Row],[ 19 ]]+CALCULO[[#This Row],[ 17 ]]</f>
        <v>0</v>
      </c>
      <c r="AG78" s="148">
        <f>+MAX(0,ROUND(CALCULO[[#This Row],[ 15 ]]-CALCULO[[#This Row],[32]],-3))</f>
        <v>0</v>
      </c>
      <c r="AH78" s="29"/>
      <c r="AI78" s="163">
        <f>+IF(AVERAGEIF(DEDUCCIONES[Concepto],'Datos para cálculo'!AH$4,DEDUCCIONES[Monto Limite])=1,CALCULO[[#This Row],[ 34 ]],MIN(CALCULO[[#This Row],[ 34 ]],AVERAGEIF(DEDUCCIONES[Concepto],'Datos para cálculo'!AH$4,DEDUCCIONES[Monto Limite]),+CALCULO[[#This Row],[ 34 ]]+1-1,CALCULO[[#This Row],[ 34 ]]))</f>
        <v>0</v>
      </c>
      <c r="AJ78" s="167"/>
      <c r="AK78" s="144">
        <f>+IF(CALCULO[[#This Row],[ 36 ]]="SI",MIN(CALCULO[[#This Row],[ 15 ]]*10%,VLOOKUP($AJ$4,DEDUCCIONES[],4,0)),0)</f>
        <v>0</v>
      </c>
      <c r="AL78" s="168"/>
      <c r="AM78" s="145">
        <f>+MIN(AL78+1-1,VLOOKUP($AL$4,DEDUCCIONES[],4,0))</f>
        <v>0</v>
      </c>
      <c r="AN78" s="144">
        <f>+CALCULO[[#This Row],[35]]+CALCULO[[#This Row],[37]]+CALCULO[[#This Row],[ 39 ]]</f>
        <v>0</v>
      </c>
      <c r="AO78" s="148">
        <f>+CALCULO[[#This Row],[33]]-CALCULO[[#This Row],[ 40 ]]</f>
        <v>0</v>
      </c>
      <c r="AP78" s="29"/>
      <c r="AQ78" s="163">
        <f>+MIN(CALCULO[[#This Row],[42]]+1-1,VLOOKUP($AP$4,RENTAS_EXCENTAS[],4,0))</f>
        <v>0</v>
      </c>
      <c r="AR78" s="29"/>
      <c r="AS78" s="163">
        <f>+MIN(CALCULO[[#This Row],[43]]+CALCULO[[#This Row],[ 44 ]]+1-1,VLOOKUP($AP$4,RENTAS_EXCENTAS[],4,0))-CALCULO[[#This Row],[43]]</f>
        <v>0</v>
      </c>
      <c r="AT78" s="163"/>
      <c r="AU78" s="163"/>
      <c r="AV78" s="163">
        <f>+CALCULO[[#This Row],[ 47 ]]</f>
        <v>0</v>
      </c>
      <c r="AW78" s="163"/>
      <c r="AX78" s="163">
        <f>+CALCULO[[#This Row],[ 49 ]]</f>
        <v>0</v>
      </c>
      <c r="AY78" s="163"/>
      <c r="AZ78" s="163">
        <f>+CALCULO[[#This Row],[ 51 ]]</f>
        <v>0</v>
      </c>
      <c r="BA78" s="163"/>
      <c r="BB78" s="163">
        <f>+CALCULO[[#This Row],[ 53 ]]</f>
        <v>0</v>
      </c>
      <c r="BC78" s="163"/>
      <c r="BD78" s="163">
        <f>+CALCULO[[#This Row],[ 55 ]]</f>
        <v>0</v>
      </c>
      <c r="BE78" s="163"/>
      <c r="BF78" s="163">
        <f>+CALCULO[[#This Row],[ 57 ]]</f>
        <v>0</v>
      </c>
      <c r="BG78" s="163"/>
      <c r="BH78" s="163">
        <f>+CALCULO[[#This Row],[ 59 ]]</f>
        <v>0</v>
      </c>
      <c r="BI78" s="163"/>
      <c r="BJ78" s="163"/>
      <c r="BK78" s="163"/>
      <c r="BL78" s="145">
        <f>+CALCULO[[#This Row],[ 63 ]]</f>
        <v>0</v>
      </c>
      <c r="BM78" s="144">
        <f>+CALCULO[[#This Row],[ 64 ]]+CALCULO[[#This Row],[ 62 ]]+CALCULO[[#This Row],[ 60 ]]+CALCULO[[#This Row],[ 58 ]]+CALCULO[[#This Row],[ 56 ]]+CALCULO[[#This Row],[ 54 ]]+CALCULO[[#This Row],[ 52 ]]+CALCULO[[#This Row],[ 50 ]]+CALCULO[[#This Row],[ 48 ]]+CALCULO[[#This Row],[ 45 ]]+CALCULO[[#This Row],[43]]</f>
        <v>0</v>
      </c>
      <c r="BN78" s="148">
        <f>+CALCULO[[#This Row],[ 41 ]]-CALCULO[[#This Row],[65]]</f>
        <v>0</v>
      </c>
      <c r="BO78" s="144">
        <f>+ROUND(MIN(CALCULO[[#This Row],[66]]*25%,240*'Versión impresión'!$H$8),-3)</f>
        <v>0</v>
      </c>
      <c r="BP78" s="148">
        <f>+CALCULO[[#This Row],[66]]-CALCULO[[#This Row],[67]]</f>
        <v>0</v>
      </c>
      <c r="BQ78" s="154">
        <f>+ROUND(CALCULO[[#This Row],[33]]*40%,-3)</f>
        <v>0</v>
      </c>
      <c r="BR78" s="149">
        <f t="shared" si="8"/>
        <v>0</v>
      </c>
      <c r="BS78" s="144">
        <f>+CALCULO[[#This Row],[33]]-MIN(CALCULO[[#This Row],[69]],CALCULO[[#This Row],[68]])</f>
        <v>0</v>
      </c>
      <c r="BT78" s="150">
        <f>+CALCULO[[#This Row],[71]]/'Versión impresión'!$H$8+1-1</f>
        <v>0</v>
      </c>
      <c r="BU78" s="151">
        <f>+LOOKUP(CALCULO[[#This Row],[72]],$CG$2:$CH$8,$CJ$2:$CJ$8)</f>
        <v>0</v>
      </c>
      <c r="BV78" s="152">
        <f>+LOOKUP(CALCULO[[#This Row],[72]],$CG$2:$CH$8,$CI$2:$CI$8)</f>
        <v>0</v>
      </c>
      <c r="BW78" s="151">
        <f>+LOOKUP(CALCULO[[#This Row],[72]],$CG$2:$CH$8,$CK$2:$CK$8)</f>
        <v>0</v>
      </c>
      <c r="BX78" s="155">
        <f>+(CALCULO[[#This Row],[72]]+CALCULO[[#This Row],[73]])*CALCULO[[#This Row],[74]]+CALCULO[[#This Row],[75]]</f>
        <v>0</v>
      </c>
      <c r="BY78" s="133">
        <f>+ROUND(CALCULO[[#This Row],[76]]*'Versión impresión'!$H$8,-3)</f>
        <v>0</v>
      </c>
      <c r="BZ78" s="180" t="str">
        <f>+IF(LOOKUP(CALCULO[[#This Row],[72]],$CG$2:$CH$8,$CM$2:$CM$8)=0,"",LOOKUP(CALCULO[[#This Row],[72]],$CG$2:$CH$8,$CM$2:$CM$8))</f>
        <v/>
      </c>
    </row>
    <row r="79" spans="1:78" x14ac:dyDescent="0.25">
      <c r="A79" s="78" t="str">
        <f t="shared" si="7"/>
        <v/>
      </c>
      <c r="B79" s="159"/>
      <c r="C79" s="29"/>
      <c r="D79" s="29"/>
      <c r="E79" s="29"/>
      <c r="F79" s="29"/>
      <c r="G79" s="29"/>
      <c r="H79" s="29"/>
      <c r="I79" s="29"/>
      <c r="J79" s="29"/>
      <c r="K79" s="29"/>
      <c r="L79" s="29"/>
      <c r="M79" s="29"/>
      <c r="N79" s="29"/>
      <c r="O79" s="144">
        <f>SUM(CALCULO[[#This Row],[5]:[ 14 ]])</f>
        <v>0</v>
      </c>
      <c r="P79" s="162"/>
      <c r="Q79" s="163">
        <f>+IF(AVERAGEIF(ING_NO_CONST_RENTA[Concepto],'Datos para cálculo'!P$4,ING_NO_CONST_RENTA[Monto Limite])=1,CALCULO[[#This Row],[16]],MIN(CALCULO[ [#This Row],[16] ],AVERAGEIF(ING_NO_CONST_RENTA[Concepto],'Datos para cálculo'!P$4,ING_NO_CONST_RENTA[Monto Limite]),+CALCULO[ [#This Row],[16] ]+1-1,CALCULO[ [#This Row],[16] ]))</f>
        <v>0</v>
      </c>
      <c r="R79" s="29"/>
      <c r="S79" s="163">
        <f>+IF(AVERAGEIF(ING_NO_CONST_RENTA[Concepto],'Datos para cálculo'!R$4,ING_NO_CONST_RENTA[Monto Limite])=1,CALCULO[[#This Row],[18]],MIN(CALCULO[ [#This Row],[18] ],AVERAGEIF(ING_NO_CONST_RENTA[Concepto],'Datos para cálculo'!R$4,ING_NO_CONST_RENTA[Monto Limite]),+CALCULO[ [#This Row],[18] ]+1-1,CALCULO[ [#This Row],[18] ]))</f>
        <v>0</v>
      </c>
      <c r="T79" s="29"/>
      <c r="U79" s="163">
        <f>+IF(AVERAGEIF(ING_NO_CONST_RENTA[Concepto],'Datos para cálculo'!T$4,ING_NO_CONST_RENTA[Monto Limite])=1,CALCULO[[#This Row],[20]],MIN(CALCULO[ [#This Row],[20] ],AVERAGEIF(ING_NO_CONST_RENTA[Concepto],'Datos para cálculo'!T$4,ING_NO_CONST_RENTA[Monto Limite]),+CALCULO[ [#This Row],[20] ]+1-1,CALCULO[ [#This Row],[20] ]))</f>
        <v>0</v>
      </c>
      <c r="V79" s="29"/>
      <c r="W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 s="164"/>
      <c r="Y79" s="163">
        <f>+IF(O79&lt;310*'Versión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 s="165"/>
      <c r="AA79" s="163">
        <f>+IF(AVERAGEIF(ING_NO_CONST_RENTA[Concepto],'Datos para cálculo'!Z$4,ING_NO_CONST_RENTA[Monto Limite])=1,CALCULO[[#This Row],[ 26 ]],MIN(CALCULO[[#This Row],[ 26 ]],AVERAGEIF(ING_NO_CONST_RENTA[Concepto],'Datos para cálculo'!Z$4,ING_NO_CONST_RENTA[Monto Limite]),+CALCULO[[#This Row],[ 26 ]]+1-1,CALCULO[[#This Row],[ 26 ]]))</f>
        <v>0</v>
      </c>
      <c r="AB79" s="165"/>
      <c r="AC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 s="147"/>
      <c r="AE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 s="144">
        <f>+CALCULO[[#This Row],[ 31 ]]+CALCULO[[#This Row],[ 29 ]]+CALCULO[[#This Row],[ 27 ]]+CALCULO[[#This Row],[ 25 ]]+CALCULO[[#This Row],[ 23 ]]+CALCULO[[#This Row],[ 21 ]]+CALCULO[[#This Row],[ 19 ]]+CALCULO[[#This Row],[ 17 ]]</f>
        <v>0</v>
      </c>
      <c r="AG79" s="148">
        <f>+MAX(0,ROUND(CALCULO[[#This Row],[ 15 ]]-CALCULO[[#This Row],[32]],-3))</f>
        <v>0</v>
      </c>
      <c r="AH79" s="29"/>
      <c r="AI79" s="163">
        <f>+IF(AVERAGEIF(DEDUCCIONES[Concepto],'Datos para cálculo'!AH$4,DEDUCCIONES[Monto Limite])=1,CALCULO[[#This Row],[ 34 ]],MIN(CALCULO[[#This Row],[ 34 ]],AVERAGEIF(DEDUCCIONES[Concepto],'Datos para cálculo'!AH$4,DEDUCCIONES[Monto Limite]),+CALCULO[[#This Row],[ 34 ]]+1-1,CALCULO[[#This Row],[ 34 ]]))</f>
        <v>0</v>
      </c>
      <c r="AJ79" s="167"/>
      <c r="AK79" s="144">
        <f>+IF(CALCULO[[#This Row],[ 36 ]]="SI",MIN(CALCULO[[#This Row],[ 15 ]]*10%,VLOOKUP($AJ$4,DEDUCCIONES[],4,0)),0)</f>
        <v>0</v>
      </c>
      <c r="AL79" s="168"/>
      <c r="AM79" s="145">
        <f>+MIN(AL79+1-1,VLOOKUP($AL$4,DEDUCCIONES[],4,0))</f>
        <v>0</v>
      </c>
      <c r="AN79" s="144">
        <f>+CALCULO[[#This Row],[35]]+CALCULO[[#This Row],[37]]+CALCULO[[#This Row],[ 39 ]]</f>
        <v>0</v>
      </c>
      <c r="AO79" s="148">
        <f>+CALCULO[[#This Row],[33]]-CALCULO[[#This Row],[ 40 ]]</f>
        <v>0</v>
      </c>
      <c r="AP79" s="29"/>
      <c r="AQ79" s="163">
        <f>+MIN(CALCULO[[#This Row],[42]]+1-1,VLOOKUP($AP$4,RENTAS_EXCENTAS[],4,0))</f>
        <v>0</v>
      </c>
      <c r="AR79" s="29"/>
      <c r="AS79" s="163">
        <f>+MIN(CALCULO[[#This Row],[43]]+CALCULO[[#This Row],[ 44 ]]+1-1,VLOOKUP($AP$4,RENTAS_EXCENTAS[],4,0))-CALCULO[[#This Row],[43]]</f>
        <v>0</v>
      </c>
      <c r="AT79" s="163"/>
      <c r="AU79" s="163"/>
      <c r="AV79" s="163">
        <f>+CALCULO[[#This Row],[ 47 ]]</f>
        <v>0</v>
      </c>
      <c r="AW79" s="163"/>
      <c r="AX79" s="163">
        <f>+CALCULO[[#This Row],[ 49 ]]</f>
        <v>0</v>
      </c>
      <c r="AY79" s="163"/>
      <c r="AZ79" s="163">
        <f>+CALCULO[[#This Row],[ 51 ]]</f>
        <v>0</v>
      </c>
      <c r="BA79" s="163"/>
      <c r="BB79" s="163">
        <f>+CALCULO[[#This Row],[ 53 ]]</f>
        <v>0</v>
      </c>
      <c r="BC79" s="163"/>
      <c r="BD79" s="163">
        <f>+CALCULO[[#This Row],[ 55 ]]</f>
        <v>0</v>
      </c>
      <c r="BE79" s="163"/>
      <c r="BF79" s="163">
        <f>+CALCULO[[#This Row],[ 57 ]]</f>
        <v>0</v>
      </c>
      <c r="BG79" s="163"/>
      <c r="BH79" s="163">
        <f>+CALCULO[[#This Row],[ 59 ]]</f>
        <v>0</v>
      </c>
      <c r="BI79" s="163"/>
      <c r="BJ79" s="163"/>
      <c r="BK79" s="163"/>
      <c r="BL79" s="145">
        <f>+CALCULO[[#This Row],[ 63 ]]</f>
        <v>0</v>
      </c>
      <c r="BM79" s="144">
        <f>+CALCULO[[#This Row],[ 64 ]]+CALCULO[[#This Row],[ 62 ]]+CALCULO[[#This Row],[ 60 ]]+CALCULO[[#This Row],[ 58 ]]+CALCULO[[#This Row],[ 56 ]]+CALCULO[[#This Row],[ 54 ]]+CALCULO[[#This Row],[ 52 ]]+CALCULO[[#This Row],[ 50 ]]+CALCULO[[#This Row],[ 48 ]]+CALCULO[[#This Row],[ 45 ]]+CALCULO[[#This Row],[43]]</f>
        <v>0</v>
      </c>
      <c r="BN79" s="148">
        <f>+CALCULO[[#This Row],[ 41 ]]-CALCULO[[#This Row],[65]]</f>
        <v>0</v>
      </c>
      <c r="BO79" s="144">
        <f>+ROUND(MIN(CALCULO[[#This Row],[66]]*25%,240*'Versión impresión'!$H$8),-3)</f>
        <v>0</v>
      </c>
      <c r="BP79" s="148">
        <f>+CALCULO[[#This Row],[66]]-CALCULO[[#This Row],[67]]</f>
        <v>0</v>
      </c>
      <c r="BQ79" s="154">
        <f>+ROUND(CALCULO[[#This Row],[33]]*40%,-3)</f>
        <v>0</v>
      </c>
      <c r="BR79" s="149">
        <f t="shared" si="8"/>
        <v>0</v>
      </c>
      <c r="BS79" s="144">
        <f>+CALCULO[[#This Row],[33]]-MIN(CALCULO[[#This Row],[69]],CALCULO[[#This Row],[68]])</f>
        <v>0</v>
      </c>
      <c r="BT79" s="150">
        <f>+CALCULO[[#This Row],[71]]/'Versión impresión'!$H$8+1-1</f>
        <v>0</v>
      </c>
      <c r="BU79" s="151">
        <f>+LOOKUP(CALCULO[[#This Row],[72]],$CG$2:$CH$8,$CJ$2:$CJ$8)</f>
        <v>0</v>
      </c>
      <c r="BV79" s="152">
        <f>+LOOKUP(CALCULO[[#This Row],[72]],$CG$2:$CH$8,$CI$2:$CI$8)</f>
        <v>0</v>
      </c>
      <c r="BW79" s="151">
        <f>+LOOKUP(CALCULO[[#This Row],[72]],$CG$2:$CH$8,$CK$2:$CK$8)</f>
        <v>0</v>
      </c>
      <c r="BX79" s="155">
        <f>+(CALCULO[[#This Row],[72]]+CALCULO[[#This Row],[73]])*CALCULO[[#This Row],[74]]+CALCULO[[#This Row],[75]]</f>
        <v>0</v>
      </c>
      <c r="BY79" s="133">
        <f>+ROUND(CALCULO[[#This Row],[76]]*'Versión impresión'!$H$8,-3)</f>
        <v>0</v>
      </c>
      <c r="BZ79" s="180" t="str">
        <f>+IF(LOOKUP(CALCULO[[#This Row],[72]],$CG$2:$CH$8,$CM$2:$CM$8)=0,"",LOOKUP(CALCULO[[#This Row],[72]],$CG$2:$CH$8,$CM$2:$CM$8))</f>
        <v/>
      </c>
    </row>
    <row r="80" spans="1:78" x14ac:dyDescent="0.25">
      <c r="A80" s="78" t="str">
        <f t="shared" si="7"/>
        <v/>
      </c>
      <c r="B80" s="159"/>
      <c r="C80" s="29"/>
      <c r="D80" s="29"/>
      <c r="E80" s="29"/>
      <c r="F80" s="29"/>
      <c r="G80" s="29"/>
      <c r="H80" s="29"/>
      <c r="I80" s="29"/>
      <c r="J80" s="29"/>
      <c r="K80" s="29"/>
      <c r="L80" s="29"/>
      <c r="M80" s="29"/>
      <c r="N80" s="29"/>
      <c r="O80" s="144">
        <f>SUM(CALCULO[[#This Row],[5]:[ 14 ]])</f>
        <v>0</v>
      </c>
      <c r="P80" s="162"/>
      <c r="Q80" s="163">
        <f>+IF(AVERAGEIF(ING_NO_CONST_RENTA[Concepto],'Datos para cálculo'!P$4,ING_NO_CONST_RENTA[Monto Limite])=1,CALCULO[[#This Row],[16]],MIN(CALCULO[ [#This Row],[16] ],AVERAGEIF(ING_NO_CONST_RENTA[Concepto],'Datos para cálculo'!P$4,ING_NO_CONST_RENTA[Monto Limite]),+CALCULO[ [#This Row],[16] ]+1-1,CALCULO[ [#This Row],[16] ]))</f>
        <v>0</v>
      </c>
      <c r="R80" s="29"/>
      <c r="S80" s="163">
        <f>+IF(AVERAGEIF(ING_NO_CONST_RENTA[Concepto],'Datos para cálculo'!R$4,ING_NO_CONST_RENTA[Monto Limite])=1,CALCULO[[#This Row],[18]],MIN(CALCULO[ [#This Row],[18] ],AVERAGEIF(ING_NO_CONST_RENTA[Concepto],'Datos para cálculo'!R$4,ING_NO_CONST_RENTA[Monto Limite]),+CALCULO[ [#This Row],[18] ]+1-1,CALCULO[ [#This Row],[18] ]))</f>
        <v>0</v>
      </c>
      <c r="T80" s="29"/>
      <c r="U80" s="163">
        <f>+IF(AVERAGEIF(ING_NO_CONST_RENTA[Concepto],'Datos para cálculo'!T$4,ING_NO_CONST_RENTA[Monto Limite])=1,CALCULO[[#This Row],[20]],MIN(CALCULO[ [#This Row],[20] ],AVERAGEIF(ING_NO_CONST_RENTA[Concepto],'Datos para cálculo'!T$4,ING_NO_CONST_RENTA[Monto Limite]),+CALCULO[ [#This Row],[20] ]+1-1,CALCULO[ [#This Row],[20] ]))</f>
        <v>0</v>
      </c>
      <c r="V80" s="29"/>
      <c r="W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 s="164"/>
      <c r="Y80" s="163">
        <f>+IF(O80&lt;310*'Versión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 s="165"/>
      <c r="AA80" s="163">
        <f>+IF(AVERAGEIF(ING_NO_CONST_RENTA[Concepto],'Datos para cálculo'!Z$4,ING_NO_CONST_RENTA[Monto Limite])=1,CALCULO[[#This Row],[ 26 ]],MIN(CALCULO[[#This Row],[ 26 ]],AVERAGEIF(ING_NO_CONST_RENTA[Concepto],'Datos para cálculo'!Z$4,ING_NO_CONST_RENTA[Monto Limite]),+CALCULO[[#This Row],[ 26 ]]+1-1,CALCULO[[#This Row],[ 26 ]]))</f>
        <v>0</v>
      </c>
      <c r="AB80" s="165"/>
      <c r="AC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 s="147"/>
      <c r="AE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 s="144">
        <f>+CALCULO[[#This Row],[ 31 ]]+CALCULO[[#This Row],[ 29 ]]+CALCULO[[#This Row],[ 27 ]]+CALCULO[[#This Row],[ 25 ]]+CALCULO[[#This Row],[ 23 ]]+CALCULO[[#This Row],[ 21 ]]+CALCULO[[#This Row],[ 19 ]]+CALCULO[[#This Row],[ 17 ]]</f>
        <v>0</v>
      </c>
      <c r="AG80" s="148">
        <f>+MAX(0,ROUND(CALCULO[[#This Row],[ 15 ]]-CALCULO[[#This Row],[32]],-3))</f>
        <v>0</v>
      </c>
      <c r="AH80" s="29"/>
      <c r="AI80" s="163">
        <f>+IF(AVERAGEIF(DEDUCCIONES[Concepto],'Datos para cálculo'!AH$4,DEDUCCIONES[Monto Limite])=1,CALCULO[[#This Row],[ 34 ]],MIN(CALCULO[[#This Row],[ 34 ]],AVERAGEIF(DEDUCCIONES[Concepto],'Datos para cálculo'!AH$4,DEDUCCIONES[Monto Limite]),+CALCULO[[#This Row],[ 34 ]]+1-1,CALCULO[[#This Row],[ 34 ]]))</f>
        <v>0</v>
      </c>
      <c r="AJ80" s="167"/>
      <c r="AK80" s="144">
        <f>+IF(CALCULO[[#This Row],[ 36 ]]="SI",MIN(CALCULO[[#This Row],[ 15 ]]*10%,VLOOKUP($AJ$4,DEDUCCIONES[],4,0)),0)</f>
        <v>0</v>
      </c>
      <c r="AL80" s="168"/>
      <c r="AM80" s="145">
        <f>+MIN(AL80+1-1,VLOOKUP($AL$4,DEDUCCIONES[],4,0))</f>
        <v>0</v>
      </c>
      <c r="AN80" s="144">
        <f>+CALCULO[[#This Row],[35]]+CALCULO[[#This Row],[37]]+CALCULO[[#This Row],[ 39 ]]</f>
        <v>0</v>
      </c>
      <c r="AO80" s="148">
        <f>+CALCULO[[#This Row],[33]]-CALCULO[[#This Row],[ 40 ]]</f>
        <v>0</v>
      </c>
      <c r="AP80" s="29"/>
      <c r="AQ80" s="163">
        <f>+MIN(CALCULO[[#This Row],[42]]+1-1,VLOOKUP($AP$4,RENTAS_EXCENTAS[],4,0))</f>
        <v>0</v>
      </c>
      <c r="AR80" s="29"/>
      <c r="AS80" s="163">
        <f>+MIN(CALCULO[[#This Row],[43]]+CALCULO[[#This Row],[ 44 ]]+1-1,VLOOKUP($AP$4,RENTAS_EXCENTAS[],4,0))-CALCULO[[#This Row],[43]]</f>
        <v>0</v>
      </c>
      <c r="AT80" s="163"/>
      <c r="AU80" s="163"/>
      <c r="AV80" s="163">
        <f>+CALCULO[[#This Row],[ 47 ]]</f>
        <v>0</v>
      </c>
      <c r="AW80" s="163"/>
      <c r="AX80" s="163">
        <f>+CALCULO[[#This Row],[ 49 ]]</f>
        <v>0</v>
      </c>
      <c r="AY80" s="163"/>
      <c r="AZ80" s="163">
        <f>+CALCULO[[#This Row],[ 51 ]]</f>
        <v>0</v>
      </c>
      <c r="BA80" s="163"/>
      <c r="BB80" s="163">
        <f>+CALCULO[[#This Row],[ 53 ]]</f>
        <v>0</v>
      </c>
      <c r="BC80" s="163"/>
      <c r="BD80" s="163">
        <f>+CALCULO[[#This Row],[ 55 ]]</f>
        <v>0</v>
      </c>
      <c r="BE80" s="163"/>
      <c r="BF80" s="163">
        <f>+CALCULO[[#This Row],[ 57 ]]</f>
        <v>0</v>
      </c>
      <c r="BG80" s="163"/>
      <c r="BH80" s="163">
        <f>+CALCULO[[#This Row],[ 59 ]]</f>
        <v>0</v>
      </c>
      <c r="BI80" s="163"/>
      <c r="BJ80" s="163"/>
      <c r="BK80" s="163"/>
      <c r="BL80" s="145">
        <f>+CALCULO[[#This Row],[ 63 ]]</f>
        <v>0</v>
      </c>
      <c r="BM80" s="144">
        <f>+CALCULO[[#This Row],[ 64 ]]+CALCULO[[#This Row],[ 62 ]]+CALCULO[[#This Row],[ 60 ]]+CALCULO[[#This Row],[ 58 ]]+CALCULO[[#This Row],[ 56 ]]+CALCULO[[#This Row],[ 54 ]]+CALCULO[[#This Row],[ 52 ]]+CALCULO[[#This Row],[ 50 ]]+CALCULO[[#This Row],[ 48 ]]+CALCULO[[#This Row],[ 45 ]]+CALCULO[[#This Row],[43]]</f>
        <v>0</v>
      </c>
      <c r="BN80" s="148">
        <f>+CALCULO[[#This Row],[ 41 ]]-CALCULO[[#This Row],[65]]</f>
        <v>0</v>
      </c>
      <c r="BO80" s="144">
        <f>+ROUND(MIN(CALCULO[[#This Row],[66]]*25%,240*'Versión impresión'!$H$8),-3)</f>
        <v>0</v>
      </c>
      <c r="BP80" s="148">
        <f>+CALCULO[[#This Row],[66]]-CALCULO[[#This Row],[67]]</f>
        <v>0</v>
      </c>
      <c r="BQ80" s="154">
        <f>+ROUND(CALCULO[[#This Row],[33]]*40%,-3)</f>
        <v>0</v>
      </c>
      <c r="BR80" s="149">
        <f t="shared" si="8"/>
        <v>0</v>
      </c>
      <c r="BS80" s="144">
        <f>+CALCULO[[#This Row],[33]]-MIN(CALCULO[[#This Row],[69]],CALCULO[[#This Row],[68]])</f>
        <v>0</v>
      </c>
      <c r="BT80" s="150">
        <f>+CALCULO[[#This Row],[71]]/'Versión impresión'!$H$8+1-1</f>
        <v>0</v>
      </c>
      <c r="BU80" s="151">
        <f>+LOOKUP(CALCULO[[#This Row],[72]],$CG$2:$CH$8,$CJ$2:$CJ$8)</f>
        <v>0</v>
      </c>
      <c r="BV80" s="152">
        <f>+LOOKUP(CALCULO[[#This Row],[72]],$CG$2:$CH$8,$CI$2:$CI$8)</f>
        <v>0</v>
      </c>
      <c r="BW80" s="151">
        <f>+LOOKUP(CALCULO[[#This Row],[72]],$CG$2:$CH$8,$CK$2:$CK$8)</f>
        <v>0</v>
      </c>
      <c r="BX80" s="155">
        <f>+(CALCULO[[#This Row],[72]]+CALCULO[[#This Row],[73]])*CALCULO[[#This Row],[74]]+CALCULO[[#This Row],[75]]</f>
        <v>0</v>
      </c>
      <c r="BY80" s="133">
        <f>+ROUND(CALCULO[[#This Row],[76]]*'Versión impresión'!$H$8,-3)</f>
        <v>0</v>
      </c>
      <c r="BZ80" s="180" t="str">
        <f>+IF(LOOKUP(CALCULO[[#This Row],[72]],$CG$2:$CH$8,$CM$2:$CM$8)=0,"",LOOKUP(CALCULO[[#This Row],[72]],$CG$2:$CH$8,$CM$2:$CM$8))</f>
        <v/>
      </c>
    </row>
    <row r="81" spans="1:78" x14ac:dyDescent="0.25">
      <c r="A81" s="78" t="str">
        <f t="shared" si="7"/>
        <v/>
      </c>
      <c r="B81" s="159"/>
      <c r="C81" s="29"/>
      <c r="D81" s="29"/>
      <c r="E81" s="29"/>
      <c r="F81" s="29"/>
      <c r="G81" s="29"/>
      <c r="H81" s="29"/>
      <c r="I81" s="29"/>
      <c r="J81" s="29"/>
      <c r="K81" s="29"/>
      <c r="L81" s="29"/>
      <c r="M81" s="29"/>
      <c r="N81" s="29"/>
      <c r="O81" s="144">
        <f>SUM(CALCULO[[#This Row],[5]:[ 14 ]])</f>
        <v>0</v>
      </c>
      <c r="P81" s="162"/>
      <c r="Q81" s="163">
        <f>+IF(AVERAGEIF(ING_NO_CONST_RENTA[Concepto],'Datos para cálculo'!P$4,ING_NO_CONST_RENTA[Monto Limite])=1,CALCULO[[#This Row],[16]],MIN(CALCULO[ [#This Row],[16] ],AVERAGEIF(ING_NO_CONST_RENTA[Concepto],'Datos para cálculo'!P$4,ING_NO_CONST_RENTA[Monto Limite]),+CALCULO[ [#This Row],[16] ]+1-1,CALCULO[ [#This Row],[16] ]))</f>
        <v>0</v>
      </c>
      <c r="R81" s="29"/>
      <c r="S81" s="163">
        <f>+IF(AVERAGEIF(ING_NO_CONST_RENTA[Concepto],'Datos para cálculo'!R$4,ING_NO_CONST_RENTA[Monto Limite])=1,CALCULO[[#This Row],[18]],MIN(CALCULO[ [#This Row],[18] ],AVERAGEIF(ING_NO_CONST_RENTA[Concepto],'Datos para cálculo'!R$4,ING_NO_CONST_RENTA[Monto Limite]),+CALCULO[ [#This Row],[18] ]+1-1,CALCULO[ [#This Row],[18] ]))</f>
        <v>0</v>
      </c>
      <c r="T81" s="29"/>
      <c r="U81" s="163">
        <f>+IF(AVERAGEIF(ING_NO_CONST_RENTA[Concepto],'Datos para cálculo'!T$4,ING_NO_CONST_RENTA[Monto Limite])=1,CALCULO[[#This Row],[20]],MIN(CALCULO[ [#This Row],[20] ],AVERAGEIF(ING_NO_CONST_RENTA[Concepto],'Datos para cálculo'!T$4,ING_NO_CONST_RENTA[Monto Limite]),+CALCULO[ [#This Row],[20] ]+1-1,CALCULO[ [#This Row],[20] ]))</f>
        <v>0</v>
      </c>
      <c r="V81" s="29"/>
      <c r="W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 s="164"/>
      <c r="Y81" s="163">
        <f>+IF(O81&lt;310*'Versión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 s="165"/>
      <c r="AA81" s="163">
        <f>+IF(AVERAGEIF(ING_NO_CONST_RENTA[Concepto],'Datos para cálculo'!Z$4,ING_NO_CONST_RENTA[Monto Limite])=1,CALCULO[[#This Row],[ 26 ]],MIN(CALCULO[[#This Row],[ 26 ]],AVERAGEIF(ING_NO_CONST_RENTA[Concepto],'Datos para cálculo'!Z$4,ING_NO_CONST_RENTA[Monto Limite]),+CALCULO[[#This Row],[ 26 ]]+1-1,CALCULO[[#This Row],[ 26 ]]))</f>
        <v>0</v>
      </c>
      <c r="AB81" s="165"/>
      <c r="AC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 s="147"/>
      <c r="AE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 s="144">
        <f>+CALCULO[[#This Row],[ 31 ]]+CALCULO[[#This Row],[ 29 ]]+CALCULO[[#This Row],[ 27 ]]+CALCULO[[#This Row],[ 25 ]]+CALCULO[[#This Row],[ 23 ]]+CALCULO[[#This Row],[ 21 ]]+CALCULO[[#This Row],[ 19 ]]+CALCULO[[#This Row],[ 17 ]]</f>
        <v>0</v>
      </c>
      <c r="AG81" s="148">
        <f>+MAX(0,ROUND(CALCULO[[#This Row],[ 15 ]]-CALCULO[[#This Row],[32]],-3))</f>
        <v>0</v>
      </c>
      <c r="AH81" s="29"/>
      <c r="AI81" s="163">
        <f>+IF(AVERAGEIF(DEDUCCIONES[Concepto],'Datos para cálculo'!AH$4,DEDUCCIONES[Monto Limite])=1,CALCULO[[#This Row],[ 34 ]],MIN(CALCULO[[#This Row],[ 34 ]],AVERAGEIF(DEDUCCIONES[Concepto],'Datos para cálculo'!AH$4,DEDUCCIONES[Monto Limite]),+CALCULO[[#This Row],[ 34 ]]+1-1,CALCULO[[#This Row],[ 34 ]]))</f>
        <v>0</v>
      </c>
      <c r="AJ81" s="167"/>
      <c r="AK81" s="144">
        <f>+IF(CALCULO[[#This Row],[ 36 ]]="SI",MIN(CALCULO[[#This Row],[ 15 ]]*10%,VLOOKUP($AJ$4,DEDUCCIONES[],4,0)),0)</f>
        <v>0</v>
      </c>
      <c r="AL81" s="168"/>
      <c r="AM81" s="145">
        <f>+MIN(AL81+1-1,VLOOKUP($AL$4,DEDUCCIONES[],4,0))</f>
        <v>0</v>
      </c>
      <c r="AN81" s="144">
        <f>+CALCULO[[#This Row],[35]]+CALCULO[[#This Row],[37]]+CALCULO[[#This Row],[ 39 ]]</f>
        <v>0</v>
      </c>
      <c r="AO81" s="148">
        <f>+CALCULO[[#This Row],[33]]-CALCULO[[#This Row],[ 40 ]]</f>
        <v>0</v>
      </c>
      <c r="AP81" s="29"/>
      <c r="AQ81" s="163">
        <f>+MIN(CALCULO[[#This Row],[42]]+1-1,VLOOKUP($AP$4,RENTAS_EXCENTAS[],4,0))</f>
        <v>0</v>
      </c>
      <c r="AR81" s="29"/>
      <c r="AS81" s="163">
        <f>+MIN(CALCULO[[#This Row],[43]]+CALCULO[[#This Row],[ 44 ]]+1-1,VLOOKUP($AP$4,RENTAS_EXCENTAS[],4,0))-CALCULO[[#This Row],[43]]</f>
        <v>0</v>
      </c>
      <c r="AT81" s="163"/>
      <c r="AU81" s="163"/>
      <c r="AV81" s="163">
        <f>+CALCULO[[#This Row],[ 47 ]]</f>
        <v>0</v>
      </c>
      <c r="AW81" s="163"/>
      <c r="AX81" s="163">
        <f>+CALCULO[[#This Row],[ 49 ]]</f>
        <v>0</v>
      </c>
      <c r="AY81" s="163"/>
      <c r="AZ81" s="163">
        <f>+CALCULO[[#This Row],[ 51 ]]</f>
        <v>0</v>
      </c>
      <c r="BA81" s="163"/>
      <c r="BB81" s="163">
        <f>+CALCULO[[#This Row],[ 53 ]]</f>
        <v>0</v>
      </c>
      <c r="BC81" s="163"/>
      <c r="BD81" s="163">
        <f>+CALCULO[[#This Row],[ 55 ]]</f>
        <v>0</v>
      </c>
      <c r="BE81" s="163"/>
      <c r="BF81" s="163">
        <f>+CALCULO[[#This Row],[ 57 ]]</f>
        <v>0</v>
      </c>
      <c r="BG81" s="163"/>
      <c r="BH81" s="163">
        <f>+CALCULO[[#This Row],[ 59 ]]</f>
        <v>0</v>
      </c>
      <c r="BI81" s="163"/>
      <c r="BJ81" s="163"/>
      <c r="BK81" s="163"/>
      <c r="BL81" s="145">
        <f>+CALCULO[[#This Row],[ 63 ]]</f>
        <v>0</v>
      </c>
      <c r="BM81" s="144">
        <f>+CALCULO[[#This Row],[ 64 ]]+CALCULO[[#This Row],[ 62 ]]+CALCULO[[#This Row],[ 60 ]]+CALCULO[[#This Row],[ 58 ]]+CALCULO[[#This Row],[ 56 ]]+CALCULO[[#This Row],[ 54 ]]+CALCULO[[#This Row],[ 52 ]]+CALCULO[[#This Row],[ 50 ]]+CALCULO[[#This Row],[ 48 ]]+CALCULO[[#This Row],[ 45 ]]+CALCULO[[#This Row],[43]]</f>
        <v>0</v>
      </c>
      <c r="BN81" s="148">
        <f>+CALCULO[[#This Row],[ 41 ]]-CALCULO[[#This Row],[65]]</f>
        <v>0</v>
      </c>
      <c r="BO81" s="144">
        <f>+ROUND(MIN(CALCULO[[#This Row],[66]]*25%,240*'Versión impresión'!$H$8),-3)</f>
        <v>0</v>
      </c>
      <c r="BP81" s="148">
        <f>+CALCULO[[#This Row],[66]]-CALCULO[[#This Row],[67]]</f>
        <v>0</v>
      </c>
      <c r="BQ81" s="154">
        <f>+ROUND(CALCULO[[#This Row],[33]]*40%,-3)</f>
        <v>0</v>
      </c>
      <c r="BR81" s="149">
        <f t="shared" si="8"/>
        <v>0</v>
      </c>
      <c r="BS81" s="144">
        <f>+CALCULO[[#This Row],[33]]-MIN(CALCULO[[#This Row],[69]],CALCULO[[#This Row],[68]])</f>
        <v>0</v>
      </c>
      <c r="BT81" s="150">
        <f>+CALCULO[[#This Row],[71]]/'Versión impresión'!$H$8+1-1</f>
        <v>0</v>
      </c>
      <c r="BU81" s="151">
        <f>+LOOKUP(CALCULO[[#This Row],[72]],$CG$2:$CH$8,$CJ$2:$CJ$8)</f>
        <v>0</v>
      </c>
      <c r="BV81" s="152">
        <f>+LOOKUP(CALCULO[[#This Row],[72]],$CG$2:$CH$8,$CI$2:$CI$8)</f>
        <v>0</v>
      </c>
      <c r="BW81" s="151">
        <f>+LOOKUP(CALCULO[[#This Row],[72]],$CG$2:$CH$8,$CK$2:$CK$8)</f>
        <v>0</v>
      </c>
      <c r="BX81" s="155">
        <f>+(CALCULO[[#This Row],[72]]+CALCULO[[#This Row],[73]])*CALCULO[[#This Row],[74]]+CALCULO[[#This Row],[75]]</f>
        <v>0</v>
      </c>
      <c r="BY81" s="133">
        <f>+ROUND(CALCULO[[#This Row],[76]]*'Versión impresión'!$H$8,-3)</f>
        <v>0</v>
      </c>
      <c r="BZ81" s="180" t="str">
        <f>+IF(LOOKUP(CALCULO[[#This Row],[72]],$CG$2:$CH$8,$CM$2:$CM$8)=0,"",LOOKUP(CALCULO[[#This Row],[72]],$CG$2:$CH$8,$CM$2:$CM$8))</f>
        <v/>
      </c>
    </row>
    <row r="82" spans="1:78" x14ac:dyDescent="0.25">
      <c r="A82" s="78" t="str">
        <f t="shared" si="7"/>
        <v/>
      </c>
      <c r="B82" s="159"/>
      <c r="C82" s="29"/>
      <c r="D82" s="29"/>
      <c r="E82" s="29"/>
      <c r="F82" s="29"/>
      <c r="G82" s="29"/>
      <c r="H82" s="29"/>
      <c r="I82" s="29"/>
      <c r="J82" s="29"/>
      <c r="K82" s="29"/>
      <c r="L82" s="29"/>
      <c r="M82" s="29"/>
      <c r="N82" s="29"/>
      <c r="O82" s="144">
        <f>SUM(CALCULO[[#This Row],[5]:[ 14 ]])</f>
        <v>0</v>
      </c>
      <c r="P82" s="162"/>
      <c r="Q82" s="163">
        <f>+IF(AVERAGEIF(ING_NO_CONST_RENTA[Concepto],'Datos para cálculo'!P$4,ING_NO_CONST_RENTA[Monto Limite])=1,CALCULO[[#This Row],[16]],MIN(CALCULO[ [#This Row],[16] ],AVERAGEIF(ING_NO_CONST_RENTA[Concepto],'Datos para cálculo'!P$4,ING_NO_CONST_RENTA[Monto Limite]),+CALCULO[ [#This Row],[16] ]+1-1,CALCULO[ [#This Row],[16] ]))</f>
        <v>0</v>
      </c>
      <c r="R82" s="29"/>
      <c r="S82" s="163">
        <f>+IF(AVERAGEIF(ING_NO_CONST_RENTA[Concepto],'Datos para cálculo'!R$4,ING_NO_CONST_RENTA[Monto Limite])=1,CALCULO[[#This Row],[18]],MIN(CALCULO[ [#This Row],[18] ],AVERAGEIF(ING_NO_CONST_RENTA[Concepto],'Datos para cálculo'!R$4,ING_NO_CONST_RENTA[Monto Limite]),+CALCULO[ [#This Row],[18] ]+1-1,CALCULO[ [#This Row],[18] ]))</f>
        <v>0</v>
      </c>
      <c r="T82" s="29"/>
      <c r="U82" s="163">
        <f>+IF(AVERAGEIF(ING_NO_CONST_RENTA[Concepto],'Datos para cálculo'!T$4,ING_NO_CONST_RENTA[Monto Limite])=1,CALCULO[[#This Row],[20]],MIN(CALCULO[ [#This Row],[20] ],AVERAGEIF(ING_NO_CONST_RENTA[Concepto],'Datos para cálculo'!T$4,ING_NO_CONST_RENTA[Monto Limite]),+CALCULO[ [#This Row],[20] ]+1-1,CALCULO[ [#This Row],[20] ]))</f>
        <v>0</v>
      </c>
      <c r="V82" s="29"/>
      <c r="W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 s="164"/>
      <c r="Y82" s="163">
        <f>+IF(O82&lt;310*'Versión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 s="165"/>
      <c r="AA82" s="163">
        <f>+IF(AVERAGEIF(ING_NO_CONST_RENTA[Concepto],'Datos para cálculo'!Z$4,ING_NO_CONST_RENTA[Monto Limite])=1,CALCULO[[#This Row],[ 26 ]],MIN(CALCULO[[#This Row],[ 26 ]],AVERAGEIF(ING_NO_CONST_RENTA[Concepto],'Datos para cálculo'!Z$4,ING_NO_CONST_RENTA[Monto Limite]),+CALCULO[[#This Row],[ 26 ]]+1-1,CALCULO[[#This Row],[ 26 ]]))</f>
        <v>0</v>
      </c>
      <c r="AB82" s="165"/>
      <c r="AC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 s="147"/>
      <c r="AE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 s="144">
        <f>+CALCULO[[#This Row],[ 31 ]]+CALCULO[[#This Row],[ 29 ]]+CALCULO[[#This Row],[ 27 ]]+CALCULO[[#This Row],[ 25 ]]+CALCULO[[#This Row],[ 23 ]]+CALCULO[[#This Row],[ 21 ]]+CALCULO[[#This Row],[ 19 ]]+CALCULO[[#This Row],[ 17 ]]</f>
        <v>0</v>
      </c>
      <c r="AG82" s="148">
        <f>+MAX(0,ROUND(CALCULO[[#This Row],[ 15 ]]-CALCULO[[#This Row],[32]],-3))</f>
        <v>0</v>
      </c>
      <c r="AH82" s="29"/>
      <c r="AI82" s="163">
        <f>+IF(AVERAGEIF(DEDUCCIONES[Concepto],'Datos para cálculo'!AH$4,DEDUCCIONES[Monto Limite])=1,CALCULO[[#This Row],[ 34 ]],MIN(CALCULO[[#This Row],[ 34 ]],AVERAGEIF(DEDUCCIONES[Concepto],'Datos para cálculo'!AH$4,DEDUCCIONES[Monto Limite]),+CALCULO[[#This Row],[ 34 ]]+1-1,CALCULO[[#This Row],[ 34 ]]))</f>
        <v>0</v>
      </c>
      <c r="AJ82" s="167"/>
      <c r="AK82" s="144">
        <f>+IF(CALCULO[[#This Row],[ 36 ]]="SI",MIN(CALCULO[[#This Row],[ 15 ]]*10%,VLOOKUP($AJ$4,DEDUCCIONES[],4,0)),0)</f>
        <v>0</v>
      </c>
      <c r="AL82" s="168"/>
      <c r="AM82" s="145">
        <f>+MIN(AL82+1-1,VLOOKUP($AL$4,DEDUCCIONES[],4,0))</f>
        <v>0</v>
      </c>
      <c r="AN82" s="144">
        <f>+CALCULO[[#This Row],[35]]+CALCULO[[#This Row],[37]]+CALCULO[[#This Row],[ 39 ]]</f>
        <v>0</v>
      </c>
      <c r="AO82" s="148">
        <f>+CALCULO[[#This Row],[33]]-CALCULO[[#This Row],[ 40 ]]</f>
        <v>0</v>
      </c>
      <c r="AP82" s="29"/>
      <c r="AQ82" s="163">
        <f>+MIN(CALCULO[[#This Row],[42]]+1-1,VLOOKUP($AP$4,RENTAS_EXCENTAS[],4,0))</f>
        <v>0</v>
      </c>
      <c r="AR82" s="29"/>
      <c r="AS82" s="163">
        <f>+MIN(CALCULO[[#This Row],[43]]+CALCULO[[#This Row],[ 44 ]]+1-1,VLOOKUP($AP$4,RENTAS_EXCENTAS[],4,0))-CALCULO[[#This Row],[43]]</f>
        <v>0</v>
      </c>
      <c r="AT82" s="163"/>
      <c r="AU82" s="163"/>
      <c r="AV82" s="163">
        <f>+CALCULO[[#This Row],[ 47 ]]</f>
        <v>0</v>
      </c>
      <c r="AW82" s="163"/>
      <c r="AX82" s="163">
        <f>+CALCULO[[#This Row],[ 49 ]]</f>
        <v>0</v>
      </c>
      <c r="AY82" s="163"/>
      <c r="AZ82" s="163">
        <f>+CALCULO[[#This Row],[ 51 ]]</f>
        <v>0</v>
      </c>
      <c r="BA82" s="163"/>
      <c r="BB82" s="163">
        <f>+CALCULO[[#This Row],[ 53 ]]</f>
        <v>0</v>
      </c>
      <c r="BC82" s="163"/>
      <c r="BD82" s="163">
        <f>+CALCULO[[#This Row],[ 55 ]]</f>
        <v>0</v>
      </c>
      <c r="BE82" s="163"/>
      <c r="BF82" s="163">
        <f>+CALCULO[[#This Row],[ 57 ]]</f>
        <v>0</v>
      </c>
      <c r="BG82" s="163"/>
      <c r="BH82" s="163">
        <f>+CALCULO[[#This Row],[ 59 ]]</f>
        <v>0</v>
      </c>
      <c r="BI82" s="163"/>
      <c r="BJ82" s="163"/>
      <c r="BK82" s="163"/>
      <c r="BL82" s="145">
        <f>+CALCULO[[#This Row],[ 63 ]]</f>
        <v>0</v>
      </c>
      <c r="BM82" s="144">
        <f>+CALCULO[[#This Row],[ 64 ]]+CALCULO[[#This Row],[ 62 ]]+CALCULO[[#This Row],[ 60 ]]+CALCULO[[#This Row],[ 58 ]]+CALCULO[[#This Row],[ 56 ]]+CALCULO[[#This Row],[ 54 ]]+CALCULO[[#This Row],[ 52 ]]+CALCULO[[#This Row],[ 50 ]]+CALCULO[[#This Row],[ 48 ]]+CALCULO[[#This Row],[ 45 ]]+CALCULO[[#This Row],[43]]</f>
        <v>0</v>
      </c>
      <c r="BN82" s="148">
        <f>+CALCULO[[#This Row],[ 41 ]]-CALCULO[[#This Row],[65]]</f>
        <v>0</v>
      </c>
      <c r="BO82" s="144">
        <f>+ROUND(MIN(CALCULO[[#This Row],[66]]*25%,240*'Versión impresión'!$H$8),-3)</f>
        <v>0</v>
      </c>
      <c r="BP82" s="148">
        <f>+CALCULO[[#This Row],[66]]-CALCULO[[#This Row],[67]]</f>
        <v>0</v>
      </c>
      <c r="BQ82" s="154">
        <f>+ROUND(CALCULO[[#This Row],[33]]*40%,-3)</f>
        <v>0</v>
      </c>
      <c r="BR82" s="149">
        <f t="shared" si="8"/>
        <v>0</v>
      </c>
      <c r="BS82" s="144">
        <f>+CALCULO[[#This Row],[33]]-MIN(CALCULO[[#This Row],[69]],CALCULO[[#This Row],[68]])</f>
        <v>0</v>
      </c>
      <c r="BT82" s="150">
        <f>+CALCULO[[#This Row],[71]]/'Versión impresión'!$H$8+1-1</f>
        <v>0</v>
      </c>
      <c r="BU82" s="151">
        <f>+LOOKUP(CALCULO[[#This Row],[72]],$CG$2:$CH$8,$CJ$2:$CJ$8)</f>
        <v>0</v>
      </c>
      <c r="BV82" s="152">
        <f>+LOOKUP(CALCULO[[#This Row],[72]],$CG$2:$CH$8,$CI$2:$CI$8)</f>
        <v>0</v>
      </c>
      <c r="BW82" s="151">
        <f>+LOOKUP(CALCULO[[#This Row],[72]],$CG$2:$CH$8,$CK$2:$CK$8)</f>
        <v>0</v>
      </c>
      <c r="BX82" s="155">
        <f>+(CALCULO[[#This Row],[72]]+CALCULO[[#This Row],[73]])*CALCULO[[#This Row],[74]]+CALCULO[[#This Row],[75]]</f>
        <v>0</v>
      </c>
      <c r="BY82" s="133">
        <f>+ROUND(CALCULO[[#This Row],[76]]*'Versión impresión'!$H$8,-3)</f>
        <v>0</v>
      </c>
      <c r="BZ82" s="180" t="str">
        <f>+IF(LOOKUP(CALCULO[[#This Row],[72]],$CG$2:$CH$8,$CM$2:$CM$8)=0,"",LOOKUP(CALCULO[[#This Row],[72]],$CG$2:$CH$8,$CM$2:$CM$8))</f>
        <v/>
      </c>
    </row>
    <row r="83" spans="1:78" x14ac:dyDescent="0.25">
      <c r="A83" s="78" t="str">
        <f t="shared" si="7"/>
        <v/>
      </c>
      <c r="B83" s="159"/>
      <c r="C83" s="29"/>
      <c r="D83" s="29"/>
      <c r="E83" s="29"/>
      <c r="F83" s="29"/>
      <c r="G83" s="29"/>
      <c r="H83" s="29"/>
      <c r="I83" s="29"/>
      <c r="J83" s="29"/>
      <c r="K83" s="29"/>
      <c r="L83" s="29"/>
      <c r="M83" s="29"/>
      <c r="N83" s="29"/>
      <c r="O83" s="144">
        <f>SUM(CALCULO[[#This Row],[5]:[ 14 ]])</f>
        <v>0</v>
      </c>
      <c r="P83" s="162"/>
      <c r="Q83" s="163">
        <f>+IF(AVERAGEIF(ING_NO_CONST_RENTA[Concepto],'Datos para cálculo'!P$4,ING_NO_CONST_RENTA[Monto Limite])=1,CALCULO[[#This Row],[16]],MIN(CALCULO[ [#This Row],[16] ],AVERAGEIF(ING_NO_CONST_RENTA[Concepto],'Datos para cálculo'!P$4,ING_NO_CONST_RENTA[Monto Limite]),+CALCULO[ [#This Row],[16] ]+1-1,CALCULO[ [#This Row],[16] ]))</f>
        <v>0</v>
      </c>
      <c r="R83" s="29"/>
      <c r="S83" s="163">
        <f>+IF(AVERAGEIF(ING_NO_CONST_RENTA[Concepto],'Datos para cálculo'!R$4,ING_NO_CONST_RENTA[Monto Limite])=1,CALCULO[[#This Row],[18]],MIN(CALCULO[ [#This Row],[18] ],AVERAGEIF(ING_NO_CONST_RENTA[Concepto],'Datos para cálculo'!R$4,ING_NO_CONST_RENTA[Monto Limite]),+CALCULO[ [#This Row],[18] ]+1-1,CALCULO[ [#This Row],[18] ]))</f>
        <v>0</v>
      </c>
      <c r="T83" s="29"/>
      <c r="U83" s="163">
        <f>+IF(AVERAGEIF(ING_NO_CONST_RENTA[Concepto],'Datos para cálculo'!T$4,ING_NO_CONST_RENTA[Monto Limite])=1,CALCULO[[#This Row],[20]],MIN(CALCULO[ [#This Row],[20] ],AVERAGEIF(ING_NO_CONST_RENTA[Concepto],'Datos para cálculo'!T$4,ING_NO_CONST_RENTA[Monto Limite]),+CALCULO[ [#This Row],[20] ]+1-1,CALCULO[ [#This Row],[20] ]))</f>
        <v>0</v>
      </c>
      <c r="V83" s="29"/>
      <c r="W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 s="164"/>
      <c r="Y83" s="163">
        <f>+IF(O83&lt;310*'Versión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 s="165"/>
      <c r="AA83" s="163">
        <f>+IF(AVERAGEIF(ING_NO_CONST_RENTA[Concepto],'Datos para cálculo'!Z$4,ING_NO_CONST_RENTA[Monto Limite])=1,CALCULO[[#This Row],[ 26 ]],MIN(CALCULO[[#This Row],[ 26 ]],AVERAGEIF(ING_NO_CONST_RENTA[Concepto],'Datos para cálculo'!Z$4,ING_NO_CONST_RENTA[Monto Limite]),+CALCULO[[#This Row],[ 26 ]]+1-1,CALCULO[[#This Row],[ 26 ]]))</f>
        <v>0</v>
      </c>
      <c r="AB83" s="165"/>
      <c r="AC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 s="147"/>
      <c r="AE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 s="144">
        <f>+CALCULO[[#This Row],[ 31 ]]+CALCULO[[#This Row],[ 29 ]]+CALCULO[[#This Row],[ 27 ]]+CALCULO[[#This Row],[ 25 ]]+CALCULO[[#This Row],[ 23 ]]+CALCULO[[#This Row],[ 21 ]]+CALCULO[[#This Row],[ 19 ]]+CALCULO[[#This Row],[ 17 ]]</f>
        <v>0</v>
      </c>
      <c r="AG83" s="148">
        <f>+MAX(0,ROUND(CALCULO[[#This Row],[ 15 ]]-CALCULO[[#This Row],[32]],-3))</f>
        <v>0</v>
      </c>
      <c r="AH83" s="29"/>
      <c r="AI83" s="163">
        <f>+IF(AVERAGEIF(DEDUCCIONES[Concepto],'Datos para cálculo'!AH$4,DEDUCCIONES[Monto Limite])=1,CALCULO[[#This Row],[ 34 ]],MIN(CALCULO[[#This Row],[ 34 ]],AVERAGEIF(DEDUCCIONES[Concepto],'Datos para cálculo'!AH$4,DEDUCCIONES[Monto Limite]),+CALCULO[[#This Row],[ 34 ]]+1-1,CALCULO[[#This Row],[ 34 ]]))</f>
        <v>0</v>
      </c>
      <c r="AJ83" s="167"/>
      <c r="AK83" s="144">
        <f>+IF(CALCULO[[#This Row],[ 36 ]]="SI",MIN(CALCULO[[#This Row],[ 15 ]]*10%,VLOOKUP($AJ$4,DEDUCCIONES[],4,0)),0)</f>
        <v>0</v>
      </c>
      <c r="AL83" s="168"/>
      <c r="AM83" s="145">
        <f>+MIN(AL83+1-1,VLOOKUP($AL$4,DEDUCCIONES[],4,0))</f>
        <v>0</v>
      </c>
      <c r="AN83" s="144">
        <f>+CALCULO[[#This Row],[35]]+CALCULO[[#This Row],[37]]+CALCULO[[#This Row],[ 39 ]]</f>
        <v>0</v>
      </c>
      <c r="AO83" s="148">
        <f>+CALCULO[[#This Row],[33]]-CALCULO[[#This Row],[ 40 ]]</f>
        <v>0</v>
      </c>
      <c r="AP83" s="29"/>
      <c r="AQ83" s="163">
        <f>+MIN(CALCULO[[#This Row],[42]]+1-1,VLOOKUP($AP$4,RENTAS_EXCENTAS[],4,0))</f>
        <v>0</v>
      </c>
      <c r="AR83" s="29"/>
      <c r="AS83" s="163">
        <f>+MIN(CALCULO[[#This Row],[43]]+CALCULO[[#This Row],[ 44 ]]+1-1,VLOOKUP($AP$4,RENTAS_EXCENTAS[],4,0))-CALCULO[[#This Row],[43]]</f>
        <v>0</v>
      </c>
      <c r="AT83" s="163"/>
      <c r="AU83" s="163"/>
      <c r="AV83" s="163">
        <f>+CALCULO[[#This Row],[ 47 ]]</f>
        <v>0</v>
      </c>
      <c r="AW83" s="163"/>
      <c r="AX83" s="163">
        <f>+CALCULO[[#This Row],[ 49 ]]</f>
        <v>0</v>
      </c>
      <c r="AY83" s="163"/>
      <c r="AZ83" s="163">
        <f>+CALCULO[[#This Row],[ 51 ]]</f>
        <v>0</v>
      </c>
      <c r="BA83" s="163"/>
      <c r="BB83" s="163">
        <f>+CALCULO[[#This Row],[ 53 ]]</f>
        <v>0</v>
      </c>
      <c r="BC83" s="163"/>
      <c r="BD83" s="163">
        <f>+CALCULO[[#This Row],[ 55 ]]</f>
        <v>0</v>
      </c>
      <c r="BE83" s="163"/>
      <c r="BF83" s="163">
        <f>+CALCULO[[#This Row],[ 57 ]]</f>
        <v>0</v>
      </c>
      <c r="BG83" s="163"/>
      <c r="BH83" s="163">
        <f>+CALCULO[[#This Row],[ 59 ]]</f>
        <v>0</v>
      </c>
      <c r="BI83" s="163"/>
      <c r="BJ83" s="163"/>
      <c r="BK83" s="163"/>
      <c r="BL83" s="145">
        <f>+CALCULO[[#This Row],[ 63 ]]</f>
        <v>0</v>
      </c>
      <c r="BM83" s="144">
        <f>+CALCULO[[#This Row],[ 64 ]]+CALCULO[[#This Row],[ 62 ]]+CALCULO[[#This Row],[ 60 ]]+CALCULO[[#This Row],[ 58 ]]+CALCULO[[#This Row],[ 56 ]]+CALCULO[[#This Row],[ 54 ]]+CALCULO[[#This Row],[ 52 ]]+CALCULO[[#This Row],[ 50 ]]+CALCULO[[#This Row],[ 48 ]]+CALCULO[[#This Row],[ 45 ]]+CALCULO[[#This Row],[43]]</f>
        <v>0</v>
      </c>
      <c r="BN83" s="148">
        <f>+CALCULO[[#This Row],[ 41 ]]-CALCULO[[#This Row],[65]]</f>
        <v>0</v>
      </c>
      <c r="BO83" s="144">
        <f>+ROUND(MIN(CALCULO[[#This Row],[66]]*25%,240*'Versión impresión'!$H$8),-3)</f>
        <v>0</v>
      </c>
      <c r="BP83" s="148">
        <f>+CALCULO[[#This Row],[66]]-CALCULO[[#This Row],[67]]</f>
        <v>0</v>
      </c>
      <c r="BQ83" s="154">
        <f>+ROUND(CALCULO[[#This Row],[33]]*40%,-3)</f>
        <v>0</v>
      </c>
      <c r="BR83" s="149">
        <f t="shared" si="8"/>
        <v>0</v>
      </c>
      <c r="BS83" s="144">
        <f>+CALCULO[[#This Row],[33]]-MIN(CALCULO[[#This Row],[69]],CALCULO[[#This Row],[68]])</f>
        <v>0</v>
      </c>
      <c r="BT83" s="150">
        <f>+CALCULO[[#This Row],[71]]/'Versión impresión'!$H$8+1-1</f>
        <v>0</v>
      </c>
      <c r="BU83" s="151">
        <f>+LOOKUP(CALCULO[[#This Row],[72]],$CG$2:$CH$8,$CJ$2:$CJ$8)</f>
        <v>0</v>
      </c>
      <c r="BV83" s="152">
        <f>+LOOKUP(CALCULO[[#This Row],[72]],$CG$2:$CH$8,$CI$2:$CI$8)</f>
        <v>0</v>
      </c>
      <c r="BW83" s="151">
        <f>+LOOKUP(CALCULO[[#This Row],[72]],$CG$2:$CH$8,$CK$2:$CK$8)</f>
        <v>0</v>
      </c>
      <c r="BX83" s="155">
        <f>+(CALCULO[[#This Row],[72]]+CALCULO[[#This Row],[73]])*CALCULO[[#This Row],[74]]+CALCULO[[#This Row],[75]]</f>
        <v>0</v>
      </c>
      <c r="BY83" s="133">
        <f>+ROUND(CALCULO[[#This Row],[76]]*'Versión impresión'!$H$8,-3)</f>
        <v>0</v>
      </c>
      <c r="BZ83" s="180" t="str">
        <f>+IF(LOOKUP(CALCULO[[#This Row],[72]],$CG$2:$CH$8,$CM$2:$CM$8)=0,"",LOOKUP(CALCULO[[#This Row],[72]],$CG$2:$CH$8,$CM$2:$CM$8))</f>
        <v/>
      </c>
    </row>
    <row r="84" spans="1:78" x14ac:dyDescent="0.25">
      <c r="A84" s="78" t="str">
        <f t="shared" si="7"/>
        <v/>
      </c>
      <c r="B84" s="159"/>
      <c r="C84" s="29"/>
      <c r="D84" s="29"/>
      <c r="E84" s="29"/>
      <c r="F84" s="29"/>
      <c r="G84" s="29"/>
      <c r="H84" s="29"/>
      <c r="I84" s="29"/>
      <c r="J84" s="29"/>
      <c r="K84" s="29"/>
      <c r="L84" s="29"/>
      <c r="M84" s="29"/>
      <c r="N84" s="29"/>
      <c r="O84" s="144">
        <f>SUM(CALCULO[[#This Row],[5]:[ 14 ]])</f>
        <v>0</v>
      </c>
      <c r="P84" s="162"/>
      <c r="Q84" s="163">
        <f>+IF(AVERAGEIF(ING_NO_CONST_RENTA[Concepto],'Datos para cálculo'!P$4,ING_NO_CONST_RENTA[Monto Limite])=1,CALCULO[[#This Row],[16]],MIN(CALCULO[ [#This Row],[16] ],AVERAGEIF(ING_NO_CONST_RENTA[Concepto],'Datos para cálculo'!P$4,ING_NO_CONST_RENTA[Monto Limite]),+CALCULO[ [#This Row],[16] ]+1-1,CALCULO[ [#This Row],[16] ]))</f>
        <v>0</v>
      </c>
      <c r="R84" s="29"/>
      <c r="S84" s="163">
        <f>+IF(AVERAGEIF(ING_NO_CONST_RENTA[Concepto],'Datos para cálculo'!R$4,ING_NO_CONST_RENTA[Monto Limite])=1,CALCULO[[#This Row],[18]],MIN(CALCULO[ [#This Row],[18] ],AVERAGEIF(ING_NO_CONST_RENTA[Concepto],'Datos para cálculo'!R$4,ING_NO_CONST_RENTA[Monto Limite]),+CALCULO[ [#This Row],[18] ]+1-1,CALCULO[ [#This Row],[18] ]))</f>
        <v>0</v>
      </c>
      <c r="T84" s="29"/>
      <c r="U84" s="163">
        <f>+IF(AVERAGEIF(ING_NO_CONST_RENTA[Concepto],'Datos para cálculo'!T$4,ING_NO_CONST_RENTA[Monto Limite])=1,CALCULO[[#This Row],[20]],MIN(CALCULO[ [#This Row],[20] ],AVERAGEIF(ING_NO_CONST_RENTA[Concepto],'Datos para cálculo'!T$4,ING_NO_CONST_RENTA[Monto Limite]),+CALCULO[ [#This Row],[20] ]+1-1,CALCULO[ [#This Row],[20] ]))</f>
        <v>0</v>
      </c>
      <c r="V84" s="29"/>
      <c r="W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 s="164"/>
      <c r="Y84" s="163">
        <f>+IF(O84&lt;310*'Versión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 s="165"/>
      <c r="AA84" s="163">
        <f>+IF(AVERAGEIF(ING_NO_CONST_RENTA[Concepto],'Datos para cálculo'!Z$4,ING_NO_CONST_RENTA[Monto Limite])=1,CALCULO[[#This Row],[ 26 ]],MIN(CALCULO[[#This Row],[ 26 ]],AVERAGEIF(ING_NO_CONST_RENTA[Concepto],'Datos para cálculo'!Z$4,ING_NO_CONST_RENTA[Monto Limite]),+CALCULO[[#This Row],[ 26 ]]+1-1,CALCULO[[#This Row],[ 26 ]]))</f>
        <v>0</v>
      </c>
      <c r="AB84" s="165"/>
      <c r="AC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 s="147"/>
      <c r="AE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 s="144">
        <f>+CALCULO[[#This Row],[ 31 ]]+CALCULO[[#This Row],[ 29 ]]+CALCULO[[#This Row],[ 27 ]]+CALCULO[[#This Row],[ 25 ]]+CALCULO[[#This Row],[ 23 ]]+CALCULO[[#This Row],[ 21 ]]+CALCULO[[#This Row],[ 19 ]]+CALCULO[[#This Row],[ 17 ]]</f>
        <v>0</v>
      </c>
      <c r="AG84" s="148">
        <f>+MAX(0,ROUND(CALCULO[[#This Row],[ 15 ]]-CALCULO[[#This Row],[32]],-3))</f>
        <v>0</v>
      </c>
      <c r="AH84" s="29"/>
      <c r="AI84" s="163">
        <f>+IF(AVERAGEIF(DEDUCCIONES[Concepto],'Datos para cálculo'!AH$4,DEDUCCIONES[Monto Limite])=1,CALCULO[[#This Row],[ 34 ]],MIN(CALCULO[[#This Row],[ 34 ]],AVERAGEIF(DEDUCCIONES[Concepto],'Datos para cálculo'!AH$4,DEDUCCIONES[Monto Limite]),+CALCULO[[#This Row],[ 34 ]]+1-1,CALCULO[[#This Row],[ 34 ]]))</f>
        <v>0</v>
      </c>
      <c r="AJ84" s="167"/>
      <c r="AK84" s="144">
        <f>+IF(CALCULO[[#This Row],[ 36 ]]="SI",MIN(CALCULO[[#This Row],[ 15 ]]*10%,VLOOKUP($AJ$4,DEDUCCIONES[],4,0)),0)</f>
        <v>0</v>
      </c>
      <c r="AL84" s="168"/>
      <c r="AM84" s="145">
        <f>+MIN(AL84+1-1,VLOOKUP($AL$4,DEDUCCIONES[],4,0))</f>
        <v>0</v>
      </c>
      <c r="AN84" s="144">
        <f>+CALCULO[[#This Row],[35]]+CALCULO[[#This Row],[37]]+CALCULO[[#This Row],[ 39 ]]</f>
        <v>0</v>
      </c>
      <c r="AO84" s="148">
        <f>+CALCULO[[#This Row],[33]]-CALCULO[[#This Row],[ 40 ]]</f>
        <v>0</v>
      </c>
      <c r="AP84" s="29"/>
      <c r="AQ84" s="163">
        <f>+MIN(CALCULO[[#This Row],[42]]+1-1,VLOOKUP($AP$4,RENTAS_EXCENTAS[],4,0))</f>
        <v>0</v>
      </c>
      <c r="AR84" s="29"/>
      <c r="AS84" s="163">
        <f>+MIN(CALCULO[[#This Row],[43]]+CALCULO[[#This Row],[ 44 ]]+1-1,VLOOKUP($AP$4,RENTAS_EXCENTAS[],4,0))-CALCULO[[#This Row],[43]]</f>
        <v>0</v>
      </c>
      <c r="AT84" s="163"/>
      <c r="AU84" s="163"/>
      <c r="AV84" s="163">
        <f>+CALCULO[[#This Row],[ 47 ]]</f>
        <v>0</v>
      </c>
      <c r="AW84" s="163"/>
      <c r="AX84" s="163">
        <f>+CALCULO[[#This Row],[ 49 ]]</f>
        <v>0</v>
      </c>
      <c r="AY84" s="163"/>
      <c r="AZ84" s="163">
        <f>+CALCULO[[#This Row],[ 51 ]]</f>
        <v>0</v>
      </c>
      <c r="BA84" s="163"/>
      <c r="BB84" s="163">
        <f>+CALCULO[[#This Row],[ 53 ]]</f>
        <v>0</v>
      </c>
      <c r="BC84" s="163"/>
      <c r="BD84" s="163">
        <f>+CALCULO[[#This Row],[ 55 ]]</f>
        <v>0</v>
      </c>
      <c r="BE84" s="163"/>
      <c r="BF84" s="163">
        <f>+CALCULO[[#This Row],[ 57 ]]</f>
        <v>0</v>
      </c>
      <c r="BG84" s="163"/>
      <c r="BH84" s="163">
        <f>+CALCULO[[#This Row],[ 59 ]]</f>
        <v>0</v>
      </c>
      <c r="BI84" s="163"/>
      <c r="BJ84" s="163"/>
      <c r="BK84" s="163"/>
      <c r="BL84" s="145">
        <f>+CALCULO[[#This Row],[ 63 ]]</f>
        <v>0</v>
      </c>
      <c r="BM84" s="144">
        <f>+CALCULO[[#This Row],[ 64 ]]+CALCULO[[#This Row],[ 62 ]]+CALCULO[[#This Row],[ 60 ]]+CALCULO[[#This Row],[ 58 ]]+CALCULO[[#This Row],[ 56 ]]+CALCULO[[#This Row],[ 54 ]]+CALCULO[[#This Row],[ 52 ]]+CALCULO[[#This Row],[ 50 ]]+CALCULO[[#This Row],[ 48 ]]+CALCULO[[#This Row],[ 45 ]]+CALCULO[[#This Row],[43]]</f>
        <v>0</v>
      </c>
      <c r="BN84" s="148">
        <f>+CALCULO[[#This Row],[ 41 ]]-CALCULO[[#This Row],[65]]</f>
        <v>0</v>
      </c>
      <c r="BO84" s="144">
        <f>+ROUND(MIN(CALCULO[[#This Row],[66]]*25%,240*'Versión impresión'!$H$8),-3)</f>
        <v>0</v>
      </c>
      <c r="BP84" s="148">
        <f>+CALCULO[[#This Row],[66]]-CALCULO[[#This Row],[67]]</f>
        <v>0</v>
      </c>
      <c r="BQ84" s="154">
        <f>+ROUND(CALCULO[[#This Row],[33]]*40%,-3)</f>
        <v>0</v>
      </c>
      <c r="BR84" s="149">
        <f t="shared" si="8"/>
        <v>0</v>
      </c>
      <c r="BS84" s="144">
        <f>+CALCULO[[#This Row],[33]]-MIN(CALCULO[[#This Row],[69]],CALCULO[[#This Row],[68]])</f>
        <v>0</v>
      </c>
      <c r="BT84" s="150">
        <f>+CALCULO[[#This Row],[71]]/'Versión impresión'!$H$8+1-1</f>
        <v>0</v>
      </c>
      <c r="BU84" s="151">
        <f>+LOOKUP(CALCULO[[#This Row],[72]],$CG$2:$CH$8,$CJ$2:$CJ$8)</f>
        <v>0</v>
      </c>
      <c r="BV84" s="152">
        <f>+LOOKUP(CALCULO[[#This Row],[72]],$CG$2:$CH$8,$CI$2:$CI$8)</f>
        <v>0</v>
      </c>
      <c r="BW84" s="151">
        <f>+LOOKUP(CALCULO[[#This Row],[72]],$CG$2:$CH$8,$CK$2:$CK$8)</f>
        <v>0</v>
      </c>
      <c r="BX84" s="155">
        <f>+(CALCULO[[#This Row],[72]]+CALCULO[[#This Row],[73]])*CALCULO[[#This Row],[74]]+CALCULO[[#This Row],[75]]</f>
        <v>0</v>
      </c>
      <c r="BY84" s="133">
        <f>+ROUND(CALCULO[[#This Row],[76]]*'Versión impresión'!$H$8,-3)</f>
        <v>0</v>
      </c>
      <c r="BZ84" s="180" t="str">
        <f>+IF(LOOKUP(CALCULO[[#This Row],[72]],$CG$2:$CH$8,$CM$2:$CM$8)=0,"",LOOKUP(CALCULO[[#This Row],[72]],$CG$2:$CH$8,$CM$2:$CM$8))</f>
        <v/>
      </c>
    </row>
    <row r="85" spans="1:78" x14ac:dyDescent="0.25">
      <c r="A85" s="78" t="str">
        <f t="shared" si="7"/>
        <v/>
      </c>
      <c r="B85" s="159"/>
      <c r="C85" s="29"/>
      <c r="D85" s="29"/>
      <c r="E85" s="29"/>
      <c r="F85" s="29"/>
      <c r="G85" s="29"/>
      <c r="H85" s="29"/>
      <c r="I85" s="29"/>
      <c r="J85" s="29"/>
      <c r="K85" s="29"/>
      <c r="L85" s="29"/>
      <c r="M85" s="29"/>
      <c r="N85" s="29"/>
      <c r="O85" s="144">
        <f>SUM(CALCULO[[#This Row],[5]:[ 14 ]])</f>
        <v>0</v>
      </c>
      <c r="P85" s="162"/>
      <c r="Q85" s="163">
        <f>+IF(AVERAGEIF(ING_NO_CONST_RENTA[Concepto],'Datos para cálculo'!P$4,ING_NO_CONST_RENTA[Monto Limite])=1,CALCULO[[#This Row],[16]],MIN(CALCULO[ [#This Row],[16] ],AVERAGEIF(ING_NO_CONST_RENTA[Concepto],'Datos para cálculo'!P$4,ING_NO_CONST_RENTA[Monto Limite]),+CALCULO[ [#This Row],[16] ]+1-1,CALCULO[ [#This Row],[16] ]))</f>
        <v>0</v>
      </c>
      <c r="R85" s="29"/>
      <c r="S85" s="163">
        <f>+IF(AVERAGEIF(ING_NO_CONST_RENTA[Concepto],'Datos para cálculo'!R$4,ING_NO_CONST_RENTA[Monto Limite])=1,CALCULO[[#This Row],[18]],MIN(CALCULO[ [#This Row],[18] ],AVERAGEIF(ING_NO_CONST_RENTA[Concepto],'Datos para cálculo'!R$4,ING_NO_CONST_RENTA[Monto Limite]),+CALCULO[ [#This Row],[18] ]+1-1,CALCULO[ [#This Row],[18] ]))</f>
        <v>0</v>
      </c>
      <c r="T85" s="29"/>
      <c r="U85" s="163">
        <f>+IF(AVERAGEIF(ING_NO_CONST_RENTA[Concepto],'Datos para cálculo'!T$4,ING_NO_CONST_RENTA[Monto Limite])=1,CALCULO[[#This Row],[20]],MIN(CALCULO[ [#This Row],[20] ],AVERAGEIF(ING_NO_CONST_RENTA[Concepto],'Datos para cálculo'!T$4,ING_NO_CONST_RENTA[Monto Limite]),+CALCULO[ [#This Row],[20] ]+1-1,CALCULO[ [#This Row],[20] ]))</f>
        <v>0</v>
      </c>
      <c r="V85" s="29"/>
      <c r="W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 s="164"/>
      <c r="Y85" s="163">
        <f>+IF(O85&lt;310*'Versión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 s="165"/>
      <c r="AA85" s="163">
        <f>+IF(AVERAGEIF(ING_NO_CONST_RENTA[Concepto],'Datos para cálculo'!Z$4,ING_NO_CONST_RENTA[Monto Limite])=1,CALCULO[[#This Row],[ 26 ]],MIN(CALCULO[[#This Row],[ 26 ]],AVERAGEIF(ING_NO_CONST_RENTA[Concepto],'Datos para cálculo'!Z$4,ING_NO_CONST_RENTA[Monto Limite]),+CALCULO[[#This Row],[ 26 ]]+1-1,CALCULO[[#This Row],[ 26 ]]))</f>
        <v>0</v>
      </c>
      <c r="AB85" s="165"/>
      <c r="AC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 s="147"/>
      <c r="AE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 s="144">
        <f>+CALCULO[[#This Row],[ 31 ]]+CALCULO[[#This Row],[ 29 ]]+CALCULO[[#This Row],[ 27 ]]+CALCULO[[#This Row],[ 25 ]]+CALCULO[[#This Row],[ 23 ]]+CALCULO[[#This Row],[ 21 ]]+CALCULO[[#This Row],[ 19 ]]+CALCULO[[#This Row],[ 17 ]]</f>
        <v>0</v>
      </c>
      <c r="AG85" s="148">
        <f>+MAX(0,ROUND(CALCULO[[#This Row],[ 15 ]]-CALCULO[[#This Row],[32]],-3))</f>
        <v>0</v>
      </c>
      <c r="AH85" s="29"/>
      <c r="AI85" s="163">
        <f>+IF(AVERAGEIF(DEDUCCIONES[Concepto],'Datos para cálculo'!AH$4,DEDUCCIONES[Monto Limite])=1,CALCULO[[#This Row],[ 34 ]],MIN(CALCULO[[#This Row],[ 34 ]],AVERAGEIF(DEDUCCIONES[Concepto],'Datos para cálculo'!AH$4,DEDUCCIONES[Monto Limite]),+CALCULO[[#This Row],[ 34 ]]+1-1,CALCULO[[#This Row],[ 34 ]]))</f>
        <v>0</v>
      </c>
      <c r="AJ85" s="167"/>
      <c r="AK85" s="144">
        <f>+IF(CALCULO[[#This Row],[ 36 ]]="SI",MIN(CALCULO[[#This Row],[ 15 ]]*10%,VLOOKUP($AJ$4,DEDUCCIONES[],4,0)),0)</f>
        <v>0</v>
      </c>
      <c r="AL85" s="168"/>
      <c r="AM85" s="145">
        <f>+MIN(AL85+1-1,VLOOKUP($AL$4,DEDUCCIONES[],4,0))</f>
        <v>0</v>
      </c>
      <c r="AN85" s="144">
        <f>+CALCULO[[#This Row],[35]]+CALCULO[[#This Row],[37]]+CALCULO[[#This Row],[ 39 ]]</f>
        <v>0</v>
      </c>
      <c r="AO85" s="148">
        <f>+CALCULO[[#This Row],[33]]-CALCULO[[#This Row],[ 40 ]]</f>
        <v>0</v>
      </c>
      <c r="AP85" s="29"/>
      <c r="AQ85" s="163">
        <f>+MIN(CALCULO[[#This Row],[42]]+1-1,VLOOKUP($AP$4,RENTAS_EXCENTAS[],4,0))</f>
        <v>0</v>
      </c>
      <c r="AR85" s="29"/>
      <c r="AS85" s="163">
        <f>+MIN(CALCULO[[#This Row],[43]]+CALCULO[[#This Row],[ 44 ]]+1-1,VLOOKUP($AP$4,RENTAS_EXCENTAS[],4,0))-CALCULO[[#This Row],[43]]</f>
        <v>0</v>
      </c>
      <c r="AT85" s="163"/>
      <c r="AU85" s="163"/>
      <c r="AV85" s="163">
        <f>+CALCULO[[#This Row],[ 47 ]]</f>
        <v>0</v>
      </c>
      <c r="AW85" s="163"/>
      <c r="AX85" s="163">
        <f>+CALCULO[[#This Row],[ 49 ]]</f>
        <v>0</v>
      </c>
      <c r="AY85" s="163"/>
      <c r="AZ85" s="163">
        <f>+CALCULO[[#This Row],[ 51 ]]</f>
        <v>0</v>
      </c>
      <c r="BA85" s="163"/>
      <c r="BB85" s="163">
        <f>+CALCULO[[#This Row],[ 53 ]]</f>
        <v>0</v>
      </c>
      <c r="BC85" s="163"/>
      <c r="BD85" s="163">
        <f>+CALCULO[[#This Row],[ 55 ]]</f>
        <v>0</v>
      </c>
      <c r="BE85" s="163"/>
      <c r="BF85" s="163">
        <f>+CALCULO[[#This Row],[ 57 ]]</f>
        <v>0</v>
      </c>
      <c r="BG85" s="163"/>
      <c r="BH85" s="163">
        <f>+CALCULO[[#This Row],[ 59 ]]</f>
        <v>0</v>
      </c>
      <c r="BI85" s="163"/>
      <c r="BJ85" s="163"/>
      <c r="BK85" s="163"/>
      <c r="BL85" s="145">
        <f>+CALCULO[[#This Row],[ 63 ]]</f>
        <v>0</v>
      </c>
      <c r="BM85" s="144">
        <f>+CALCULO[[#This Row],[ 64 ]]+CALCULO[[#This Row],[ 62 ]]+CALCULO[[#This Row],[ 60 ]]+CALCULO[[#This Row],[ 58 ]]+CALCULO[[#This Row],[ 56 ]]+CALCULO[[#This Row],[ 54 ]]+CALCULO[[#This Row],[ 52 ]]+CALCULO[[#This Row],[ 50 ]]+CALCULO[[#This Row],[ 48 ]]+CALCULO[[#This Row],[ 45 ]]+CALCULO[[#This Row],[43]]</f>
        <v>0</v>
      </c>
      <c r="BN85" s="148">
        <f>+CALCULO[[#This Row],[ 41 ]]-CALCULO[[#This Row],[65]]</f>
        <v>0</v>
      </c>
      <c r="BO85" s="144">
        <f>+ROUND(MIN(CALCULO[[#This Row],[66]]*25%,240*'Versión impresión'!$H$8),-3)</f>
        <v>0</v>
      </c>
      <c r="BP85" s="148">
        <f>+CALCULO[[#This Row],[66]]-CALCULO[[#This Row],[67]]</f>
        <v>0</v>
      </c>
      <c r="BQ85" s="154">
        <f>+ROUND(CALCULO[[#This Row],[33]]*40%,-3)</f>
        <v>0</v>
      </c>
      <c r="BR85" s="149">
        <f t="shared" si="8"/>
        <v>0</v>
      </c>
      <c r="BS85" s="144">
        <f>+CALCULO[[#This Row],[33]]-MIN(CALCULO[[#This Row],[69]],CALCULO[[#This Row],[68]])</f>
        <v>0</v>
      </c>
      <c r="BT85" s="150">
        <f>+CALCULO[[#This Row],[71]]/'Versión impresión'!$H$8+1-1</f>
        <v>0</v>
      </c>
      <c r="BU85" s="151">
        <f>+LOOKUP(CALCULO[[#This Row],[72]],$CG$2:$CH$8,$CJ$2:$CJ$8)</f>
        <v>0</v>
      </c>
      <c r="BV85" s="152">
        <f>+LOOKUP(CALCULO[[#This Row],[72]],$CG$2:$CH$8,$CI$2:$CI$8)</f>
        <v>0</v>
      </c>
      <c r="BW85" s="151">
        <f>+LOOKUP(CALCULO[[#This Row],[72]],$CG$2:$CH$8,$CK$2:$CK$8)</f>
        <v>0</v>
      </c>
      <c r="BX85" s="155">
        <f>+(CALCULO[[#This Row],[72]]+CALCULO[[#This Row],[73]])*CALCULO[[#This Row],[74]]+CALCULO[[#This Row],[75]]</f>
        <v>0</v>
      </c>
      <c r="BY85" s="133">
        <f>+ROUND(CALCULO[[#This Row],[76]]*'Versión impresión'!$H$8,-3)</f>
        <v>0</v>
      </c>
      <c r="BZ85" s="180" t="str">
        <f>+IF(LOOKUP(CALCULO[[#This Row],[72]],$CG$2:$CH$8,$CM$2:$CM$8)=0,"",LOOKUP(CALCULO[[#This Row],[72]],$CG$2:$CH$8,$CM$2:$CM$8))</f>
        <v/>
      </c>
    </row>
    <row r="86" spans="1:78" x14ac:dyDescent="0.25">
      <c r="A86" s="78" t="str">
        <f t="shared" si="7"/>
        <v/>
      </c>
      <c r="B86" s="159"/>
      <c r="C86" s="29"/>
      <c r="D86" s="29"/>
      <c r="E86" s="29"/>
      <c r="F86" s="29"/>
      <c r="G86" s="29"/>
      <c r="H86" s="29"/>
      <c r="I86" s="29"/>
      <c r="J86" s="29"/>
      <c r="K86" s="29"/>
      <c r="L86" s="29"/>
      <c r="M86" s="29"/>
      <c r="N86" s="29"/>
      <c r="O86" s="144">
        <f>SUM(CALCULO[[#This Row],[5]:[ 14 ]])</f>
        <v>0</v>
      </c>
      <c r="P86" s="162"/>
      <c r="Q86" s="163">
        <f>+IF(AVERAGEIF(ING_NO_CONST_RENTA[Concepto],'Datos para cálculo'!P$4,ING_NO_CONST_RENTA[Monto Limite])=1,CALCULO[[#This Row],[16]],MIN(CALCULO[ [#This Row],[16] ],AVERAGEIF(ING_NO_CONST_RENTA[Concepto],'Datos para cálculo'!P$4,ING_NO_CONST_RENTA[Monto Limite]),+CALCULO[ [#This Row],[16] ]+1-1,CALCULO[ [#This Row],[16] ]))</f>
        <v>0</v>
      </c>
      <c r="R86" s="29"/>
      <c r="S86" s="163">
        <f>+IF(AVERAGEIF(ING_NO_CONST_RENTA[Concepto],'Datos para cálculo'!R$4,ING_NO_CONST_RENTA[Monto Limite])=1,CALCULO[[#This Row],[18]],MIN(CALCULO[ [#This Row],[18] ],AVERAGEIF(ING_NO_CONST_RENTA[Concepto],'Datos para cálculo'!R$4,ING_NO_CONST_RENTA[Monto Limite]),+CALCULO[ [#This Row],[18] ]+1-1,CALCULO[ [#This Row],[18] ]))</f>
        <v>0</v>
      </c>
      <c r="T86" s="29"/>
      <c r="U86" s="163">
        <f>+IF(AVERAGEIF(ING_NO_CONST_RENTA[Concepto],'Datos para cálculo'!T$4,ING_NO_CONST_RENTA[Monto Limite])=1,CALCULO[[#This Row],[20]],MIN(CALCULO[ [#This Row],[20] ],AVERAGEIF(ING_NO_CONST_RENTA[Concepto],'Datos para cálculo'!T$4,ING_NO_CONST_RENTA[Monto Limite]),+CALCULO[ [#This Row],[20] ]+1-1,CALCULO[ [#This Row],[20] ]))</f>
        <v>0</v>
      </c>
      <c r="V86" s="29"/>
      <c r="W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 s="164"/>
      <c r="Y86" s="163">
        <f>+IF(O86&lt;310*'Versión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 s="165"/>
      <c r="AA86" s="163">
        <f>+IF(AVERAGEIF(ING_NO_CONST_RENTA[Concepto],'Datos para cálculo'!Z$4,ING_NO_CONST_RENTA[Monto Limite])=1,CALCULO[[#This Row],[ 26 ]],MIN(CALCULO[[#This Row],[ 26 ]],AVERAGEIF(ING_NO_CONST_RENTA[Concepto],'Datos para cálculo'!Z$4,ING_NO_CONST_RENTA[Monto Limite]),+CALCULO[[#This Row],[ 26 ]]+1-1,CALCULO[[#This Row],[ 26 ]]))</f>
        <v>0</v>
      </c>
      <c r="AB86" s="165"/>
      <c r="AC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 s="147"/>
      <c r="AE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 s="144">
        <f>+CALCULO[[#This Row],[ 31 ]]+CALCULO[[#This Row],[ 29 ]]+CALCULO[[#This Row],[ 27 ]]+CALCULO[[#This Row],[ 25 ]]+CALCULO[[#This Row],[ 23 ]]+CALCULO[[#This Row],[ 21 ]]+CALCULO[[#This Row],[ 19 ]]+CALCULO[[#This Row],[ 17 ]]</f>
        <v>0</v>
      </c>
      <c r="AG86" s="148">
        <f>+MAX(0,ROUND(CALCULO[[#This Row],[ 15 ]]-CALCULO[[#This Row],[32]],-3))</f>
        <v>0</v>
      </c>
      <c r="AH86" s="29"/>
      <c r="AI86" s="163">
        <f>+IF(AVERAGEIF(DEDUCCIONES[Concepto],'Datos para cálculo'!AH$4,DEDUCCIONES[Monto Limite])=1,CALCULO[[#This Row],[ 34 ]],MIN(CALCULO[[#This Row],[ 34 ]],AVERAGEIF(DEDUCCIONES[Concepto],'Datos para cálculo'!AH$4,DEDUCCIONES[Monto Limite]),+CALCULO[[#This Row],[ 34 ]]+1-1,CALCULO[[#This Row],[ 34 ]]))</f>
        <v>0</v>
      </c>
      <c r="AJ86" s="167"/>
      <c r="AK86" s="144">
        <f>+IF(CALCULO[[#This Row],[ 36 ]]="SI",MIN(CALCULO[[#This Row],[ 15 ]]*10%,VLOOKUP($AJ$4,DEDUCCIONES[],4,0)),0)</f>
        <v>0</v>
      </c>
      <c r="AL86" s="168"/>
      <c r="AM86" s="145">
        <f>+MIN(AL86+1-1,VLOOKUP($AL$4,DEDUCCIONES[],4,0))</f>
        <v>0</v>
      </c>
      <c r="AN86" s="144">
        <f>+CALCULO[[#This Row],[35]]+CALCULO[[#This Row],[37]]+CALCULO[[#This Row],[ 39 ]]</f>
        <v>0</v>
      </c>
      <c r="AO86" s="148">
        <f>+CALCULO[[#This Row],[33]]-CALCULO[[#This Row],[ 40 ]]</f>
        <v>0</v>
      </c>
      <c r="AP86" s="29"/>
      <c r="AQ86" s="163">
        <f>+MIN(CALCULO[[#This Row],[42]]+1-1,VLOOKUP($AP$4,RENTAS_EXCENTAS[],4,0))</f>
        <v>0</v>
      </c>
      <c r="AR86" s="29"/>
      <c r="AS86" s="163">
        <f>+MIN(CALCULO[[#This Row],[43]]+CALCULO[[#This Row],[ 44 ]]+1-1,VLOOKUP($AP$4,RENTAS_EXCENTAS[],4,0))-CALCULO[[#This Row],[43]]</f>
        <v>0</v>
      </c>
      <c r="AT86" s="163"/>
      <c r="AU86" s="163"/>
      <c r="AV86" s="163">
        <f>+CALCULO[[#This Row],[ 47 ]]</f>
        <v>0</v>
      </c>
      <c r="AW86" s="163"/>
      <c r="AX86" s="163">
        <f>+CALCULO[[#This Row],[ 49 ]]</f>
        <v>0</v>
      </c>
      <c r="AY86" s="163"/>
      <c r="AZ86" s="163">
        <f>+CALCULO[[#This Row],[ 51 ]]</f>
        <v>0</v>
      </c>
      <c r="BA86" s="163"/>
      <c r="BB86" s="163">
        <f>+CALCULO[[#This Row],[ 53 ]]</f>
        <v>0</v>
      </c>
      <c r="BC86" s="163"/>
      <c r="BD86" s="163">
        <f>+CALCULO[[#This Row],[ 55 ]]</f>
        <v>0</v>
      </c>
      <c r="BE86" s="163"/>
      <c r="BF86" s="163">
        <f>+CALCULO[[#This Row],[ 57 ]]</f>
        <v>0</v>
      </c>
      <c r="BG86" s="163"/>
      <c r="BH86" s="163">
        <f>+CALCULO[[#This Row],[ 59 ]]</f>
        <v>0</v>
      </c>
      <c r="BI86" s="163"/>
      <c r="BJ86" s="163"/>
      <c r="BK86" s="163"/>
      <c r="BL86" s="145">
        <f>+CALCULO[[#This Row],[ 63 ]]</f>
        <v>0</v>
      </c>
      <c r="BM86" s="144">
        <f>+CALCULO[[#This Row],[ 64 ]]+CALCULO[[#This Row],[ 62 ]]+CALCULO[[#This Row],[ 60 ]]+CALCULO[[#This Row],[ 58 ]]+CALCULO[[#This Row],[ 56 ]]+CALCULO[[#This Row],[ 54 ]]+CALCULO[[#This Row],[ 52 ]]+CALCULO[[#This Row],[ 50 ]]+CALCULO[[#This Row],[ 48 ]]+CALCULO[[#This Row],[ 45 ]]+CALCULO[[#This Row],[43]]</f>
        <v>0</v>
      </c>
      <c r="BN86" s="148">
        <f>+CALCULO[[#This Row],[ 41 ]]-CALCULO[[#This Row],[65]]</f>
        <v>0</v>
      </c>
      <c r="BO86" s="144">
        <f>+ROUND(MIN(CALCULO[[#This Row],[66]]*25%,240*'Versión impresión'!$H$8),-3)</f>
        <v>0</v>
      </c>
      <c r="BP86" s="148">
        <f>+CALCULO[[#This Row],[66]]-CALCULO[[#This Row],[67]]</f>
        <v>0</v>
      </c>
      <c r="BQ86" s="154">
        <f>+ROUND(CALCULO[[#This Row],[33]]*40%,-3)</f>
        <v>0</v>
      </c>
      <c r="BR86" s="149">
        <f t="shared" si="8"/>
        <v>0</v>
      </c>
      <c r="BS86" s="144">
        <f>+CALCULO[[#This Row],[33]]-MIN(CALCULO[[#This Row],[69]],CALCULO[[#This Row],[68]])</f>
        <v>0</v>
      </c>
      <c r="BT86" s="150">
        <f>+CALCULO[[#This Row],[71]]/'Versión impresión'!$H$8+1-1</f>
        <v>0</v>
      </c>
      <c r="BU86" s="151">
        <f>+LOOKUP(CALCULO[[#This Row],[72]],$CG$2:$CH$8,$CJ$2:$CJ$8)</f>
        <v>0</v>
      </c>
      <c r="BV86" s="152">
        <f>+LOOKUP(CALCULO[[#This Row],[72]],$CG$2:$CH$8,$CI$2:$CI$8)</f>
        <v>0</v>
      </c>
      <c r="BW86" s="151">
        <f>+LOOKUP(CALCULO[[#This Row],[72]],$CG$2:$CH$8,$CK$2:$CK$8)</f>
        <v>0</v>
      </c>
      <c r="BX86" s="155">
        <f>+(CALCULO[[#This Row],[72]]+CALCULO[[#This Row],[73]])*CALCULO[[#This Row],[74]]+CALCULO[[#This Row],[75]]</f>
        <v>0</v>
      </c>
      <c r="BY86" s="133">
        <f>+ROUND(CALCULO[[#This Row],[76]]*'Versión impresión'!$H$8,-3)</f>
        <v>0</v>
      </c>
      <c r="BZ86" s="180" t="str">
        <f>+IF(LOOKUP(CALCULO[[#This Row],[72]],$CG$2:$CH$8,$CM$2:$CM$8)=0,"",LOOKUP(CALCULO[[#This Row],[72]],$CG$2:$CH$8,$CM$2:$CM$8))</f>
        <v/>
      </c>
    </row>
    <row r="87" spans="1:78" x14ac:dyDescent="0.25">
      <c r="A87" s="78" t="str">
        <f t="shared" si="7"/>
        <v/>
      </c>
      <c r="B87" s="159"/>
      <c r="C87" s="29"/>
      <c r="D87" s="29"/>
      <c r="E87" s="29"/>
      <c r="F87" s="29"/>
      <c r="G87" s="29"/>
      <c r="H87" s="29"/>
      <c r="I87" s="29"/>
      <c r="J87" s="29"/>
      <c r="K87" s="29"/>
      <c r="L87" s="29"/>
      <c r="M87" s="29"/>
      <c r="N87" s="29"/>
      <c r="O87" s="144">
        <f>SUM(CALCULO[[#This Row],[5]:[ 14 ]])</f>
        <v>0</v>
      </c>
      <c r="P87" s="162"/>
      <c r="Q87" s="163">
        <f>+IF(AVERAGEIF(ING_NO_CONST_RENTA[Concepto],'Datos para cálculo'!P$4,ING_NO_CONST_RENTA[Monto Limite])=1,CALCULO[[#This Row],[16]],MIN(CALCULO[ [#This Row],[16] ],AVERAGEIF(ING_NO_CONST_RENTA[Concepto],'Datos para cálculo'!P$4,ING_NO_CONST_RENTA[Monto Limite]),+CALCULO[ [#This Row],[16] ]+1-1,CALCULO[ [#This Row],[16] ]))</f>
        <v>0</v>
      </c>
      <c r="R87" s="29"/>
      <c r="S87" s="163">
        <f>+IF(AVERAGEIF(ING_NO_CONST_RENTA[Concepto],'Datos para cálculo'!R$4,ING_NO_CONST_RENTA[Monto Limite])=1,CALCULO[[#This Row],[18]],MIN(CALCULO[ [#This Row],[18] ],AVERAGEIF(ING_NO_CONST_RENTA[Concepto],'Datos para cálculo'!R$4,ING_NO_CONST_RENTA[Monto Limite]),+CALCULO[ [#This Row],[18] ]+1-1,CALCULO[ [#This Row],[18] ]))</f>
        <v>0</v>
      </c>
      <c r="T87" s="29"/>
      <c r="U87" s="163">
        <f>+IF(AVERAGEIF(ING_NO_CONST_RENTA[Concepto],'Datos para cálculo'!T$4,ING_NO_CONST_RENTA[Monto Limite])=1,CALCULO[[#This Row],[20]],MIN(CALCULO[ [#This Row],[20] ],AVERAGEIF(ING_NO_CONST_RENTA[Concepto],'Datos para cálculo'!T$4,ING_NO_CONST_RENTA[Monto Limite]),+CALCULO[ [#This Row],[20] ]+1-1,CALCULO[ [#This Row],[20] ]))</f>
        <v>0</v>
      </c>
      <c r="V87" s="29"/>
      <c r="W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 s="164"/>
      <c r="Y87" s="163">
        <f>+IF(O87&lt;310*'Versión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 s="165"/>
      <c r="AA87" s="163">
        <f>+IF(AVERAGEIF(ING_NO_CONST_RENTA[Concepto],'Datos para cálculo'!Z$4,ING_NO_CONST_RENTA[Monto Limite])=1,CALCULO[[#This Row],[ 26 ]],MIN(CALCULO[[#This Row],[ 26 ]],AVERAGEIF(ING_NO_CONST_RENTA[Concepto],'Datos para cálculo'!Z$4,ING_NO_CONST_RENTA[Monto Limite]),+CALCULO[[#This Row],[ 26 ]]+1-1,CALCULO[[#This Row],[ 26 ]]))</f>
        <v>0</v>
      </c>
      <c r="AB87" s="165"/>
      <c r="AC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 s="147"/>
      <c r="AE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 s="144">
        <f>+CALCULO[[#This Row],[ 31 ]]+CALCULO[[#This Row],[ 29 ]]+CALCULO[[#This Row],[ 27 ]]+CALCULO[[#This Row],[ 25 ]]+CALCULO[[#This Row],[ 23 ]]+CALCULO[[#This Row],[ 21 ]]+CALCULO[[#This Row],[ 19 ]]+CALCULO[[#This Row],[ 17 ]]</f>
        <v>0</v>
      </c>
      <c r="AG87" s="148">
        <f>+MAX(0,ROUND(CALCULO[[#This Row],[ 15 ]]-CALCULO[[#This Row],[32]],-3))</f>
        <v>0</v>
      </c>
      <c r="AH87" s="29"/>
      <c r="AI87" s="163">
        <f>+IF(AVERAGEIF(DEDUCCIONES[Concepto],'Datos para cálculo'!AH$4,DEDUCCIONES[Monto Limite])=1,CALCULO[[#This Row],[ 34 ]],MIN(CALCULO[[#This Row],[ 34 ]],AVERAGEIF(DEDUCCIONES[Concepto],'Datos para cálculo'!AH$4,DEDUCCIONES[Monto Limite]),+CALCULO[[#This Row],[ 34 ]]+1-1,CALCULO[[#This Row],[ 34 ]]))</f>
        <v>0</v>
      </c>
      <c r="AJ87" s="167"/>
      <c r="AK87" s="144">
        <f>+IF(CALCULO[[#This Row],[ 36 ]]="SI",MIN(CALCULO[[#This Row],[ 15 ]]*10%,VLOOKUP($AJ$4,DEDUCCIONES[],4,0)),0)</f>
        <v>0</v>
      </c>
      <c r="AL87" s="168"/>
      <c r="AM87" s="145">
        <f>+MIN(AL87+1-1,VLOOKUP($AL$4,DEDUCCIONES[],4,0))</f>
        <v>0</v>
      </c>
      <c r="AN87" s="144">
        <f>+CALCULO[[#This Row],[35]]+CALCULO[[#This Row],[37]]+CALCULO[[#This Row],[ 39 ]]</f>
        <v>0</v>
      </c>
      <c r="AO87" s="148">
        <f>+CALCULO[[#This Row],[33]]-CALCULO[[#This Row],[ 40 ]]</f>
        <v>0</v>
      </c>
      <c r="AP87" s="29"/>
      <c r="AQ87" s="163">
        <f>+MIN(CALCULO[[#This Row],[42]]+1-1,VLOOKUP($AP$4,RENTAS_EXCENTAS[],4,0))</f>
        <v>0</v>
      </c>
      <c r="AR87" s="29"/>
      <c r="AS87" s="163">
        <f>+MIN(CALCULO[[#This Row],[43]]+CALCULO[[#This Row],[ 44 ]]+1-1,VLOOKUP($AP$4,RENTAS_EXCENTAS[],4,0))-CALCULO[[#This Row],[43]]</f>
        <v>0</v>
      </c>
      <c r="AT87" s="163"/>
      <c r="AU87" s="163"/>
      <c r="AV87" s="163">
        <f>+CALCULO[[#This Row],[ 47 ]]</f>
        <v>0</v>
      </c>
      <c r="AW87" s="163"/>
      <c r="AX87" s="163">
        <f>+CALCULO[[#This Row],[ 49 ]]</f>
        <v>0</v>
      </c>
      <c r="AY87" s="163"/>
      <c r="AZ87" s="163">
        <f>+CALCULO[[#This Row],[ 51 ]]</f>
        <v>0</v>
      </c>
      <c r="BA87" s="163"/>
      <c r="BB87" s="163">
        <f>+CALCULO[[#This Row],[ 53 ]]</f>
        <v>0</v>
      </c>
      <c r="BC87" s="163"/>
      <c r="BD87" s="163">
        <f>+CALCULO[[#This Row],[ 55 ]]</f>
        <v>0</v>
      </c>
      <c r="BE87" s="163"/>
      <c r="BF87" s="163">
        <f>+CALCULO[[#This Row],[ 57 ]]</f>
        <v>0</v>
      </c>
      <c r="BG87" s="163"/>
      <c r="BH87" s="163">
        <f>+CALCULO[[#This Row],[ 59 ]]</f>
        <v>0</v>
      </c>
      <c r="BI87" s="163"/>
      <c r="BJ87" s="163"/>
      <c r="BK87" s="163"/>
      <c r="BL87" s="145">
        <f>+CALCULO[[#This Row],[ 63 ]]</f>
        <v>0</v>
      </c>
      <c r="BM87" s="144">
        <f>+CALCULO[[#This Row],[ 64 ]]+CALCULO[[#This Row],[ 62 ]]+CALCULO[[#This Row],[ 60 ]]+CALCULO[[#This Row],[ 58 ]]+CALCULO[[#This Row],[ 56 ]]+CALCULO[[#This Row],[ 54 ]]+CALCULO[[#This Row],[ 52 ]]+CALCULO[[#This Row],[ 50 ]]+CALCULO[[#This Row],[ 48 ]]+CALCULO[[#This Row],[ 45 ]]+CALCULO[[#This Row],[43]]</f>
        <v>0</v>
      </c>
      <c r="BN87" s="148">
        <f>+CALCULO[[#This Row],[ 41 ]]-CALCULO[[#This Row],[65]]</f>
        <v>0</v>
      </c>
      <c r="BO87" s="144">
        <f>+ROUND(MIN(CALCULO[[#This Row],[66]]*25%,240*'Versión impresión'!$H$8),-3)</f>
        <v>0</v>
      </c>
      <c r="BP87" s="148">
        <f>+CALCULO[[#This Row],[66]]-CALCULO[[#This Row],[67]]</f>
        <v>0</v>
      </c>
      <c r="BQ87" s="154">
        <f>+ROUND(CALCULO[[#This Row],[33]]*40%,-3)</f>
        <v>0</v>
      </c>
      <c r="BR87" s="149">
        <f t="shared" si="8"/>
        <v>0</v>
      </c>
      <c r="BS87" s="144">
        <f>+CALCULO[[#This Row],[33]]-MIN(CALCULO[[#This Row],[69]],CALCULO[[#This Row],[68]])</f>
        <v>0</v>
      </c>
      <c r="BT87" s="150">
        <f>+CALCULO[[#This Row],[71]]/'Versión impresión'!$H$8+1-1</f>
        <v>0</v>
      </c>
      <c r="BU87" s="151">
        <f>+LOOKUP(CALCULO[[#This Row],[72]],$CG$2:$CH$8,$CJ$2:$CJ$8)</f>
        <v>0</v>
      </c>
      <c r="BV87" s="152">
        <f>+LOOKUP(CALCULO[[#This Row],[72]],$CG$2:$CH$8,$CI$2:$CI$8)</f>
        <v>0</v>
      </c>
      <c r="BW87" s="151">
        <f>+LOOKUP(CALCULO[[#This Row],[72]],$CG$2:$CH$8,$CK$2:$CK$8)</f>
        <v>0</v>
      </c>
      <c r="BX87" s="155">
        <f>+(CALCULO[[#This Row],[72]]+CALCULO[[#This Row],[73]])*CALCULO[[#This Row],[74]]+CALCULO[[#This Row],[75]]</f>
        <v>0</v>
      </c>
      <c r="BY87" s="133">
        <f>+ROUND(CALCULO[[#This Row],[76]]*'Versión impresión'!$H$8,-3)</f>
        <v>0</v>
      </c>
      <c r="BZ87" s="180" t="str">
        <f>+IF(LOOKUP(CALCULO[[#This Row],[72]],$CG$2:$CH$8,$CM$2:$CM$8)=0,"",LOOKUP(CALCULO[[#This Row],[72]],$CG$2:$CH$8,$CM$2:$CM$8))</f>
        <v/>
      </c>
    </row>
    <row r="88" spans="1:78" x14ac:dyDescent="0.25">
      <c r="A88" s="78" t="str">
        <f t="shared" si="7"/>
        <v/>
      </c>
      <c r="B88" s="159"/>
      <c r="C88" s="29"/>
      <c r="D88" s="29"/>
      <c r="E88" s="29"/>
      <c r="F88" s="29"/>
      <c r="G88" s="29"/>
      <c r="H88" s="29"/>
      <c r="I88" s="29"/>
      <c r="J88" s="29"/>
      <c r="K88" s="29"/>
      <c r="L88" s="29"/>
      <c r="M88" s="29"/>
      <c r="N88" s="29"/>
      <c r="O88" s="144">
        <f>SUM(CALCULO[[#This Row],[5]:[ 14 ]])</f>
        <v>0</v>
      </c>
      <c r="P88" s="162"/>
      <c r="Q88" s="163">
        <f>+IF(AVERAGEIF(ING_NO_CONST_RENTA[Concepto],'Datos para cálculo'!P$4,ING_NO_CONST_RENTA[Monto Limite])=1,CALCULO[[#This Row],[16]],MIN(CALCULO[ [#This Row],[16] ],AVERAGEIF(ING_NO_CONST_RENTA[Concepto],'Datos para cálculo'!P$4,ING_NO_CONST_RENTA[Monto Limite]),+CALCULO[ [#This Row],[16] ]+1-1,CALCULO[ [#This Row],[16] ]))</f>
        <v>0</v>
      </c>
      <c r="R88" s="29"/>
      <c r="S88" s="163">
        <f>+IF(AVERAGEIF(ING_NO_CONST_RENTA[Concepto],'Datos para cálculo'!R$4,ING_NO_CONST_RENTA[Monto Limite])=1,CALCULO[[#This Row],[18]],MIN(CALCULO[ [#This Row],[18] ],AVERAGEIF(ING_NO_CONST_RENTA[Concepto],'Datos para cálculo'!R$4,ING_NO_CONST_RENTA[Monto Limite]),+CALCULO[ [#This Row],[18] ]+1-1,CALCULO[ [#This Row],[18] ]))</f>
        <v>0</v>
      </c>
      <c r="T88" s="29"/>
      <c r="U88" s="163">
        <f>+IF(AVERAGEIF(ING_NO_CONST_RENTA[Concepto],'Datos para cálculo'!T$4,ING_NO_CONST_RENTA[Monto Limite])=1,CALCULO[[#This Row],[20]],MIN(CALCULO[ [#This Row],[20] ],AVERAGEIF(ING_NO_CONST_RENTA[Concepto],'Datos para cálculo'!T$4,ING_NO_CONST_RENTA[Monto Limite]),+CALCULO[ [#This Row],[20] ]+1-1,CALCULO[ [#This Row],[20] ]))</f>
        <v>0</v>
      </c>
      <c r="V88" s="29"/>
      <c r="W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 s="164"/>
      <c r="Y88" s="163">
        <f>+IF(O88&lt;310*'Versión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 s="165"/>
      <c r="AA88" s="163">
        <f>+IF(AVERAGEIF(ING_NO_CONST_RENTA[Concepto],'Datos para cálculo'!Z$4,ING_NO_CONST_RENTA[Monto Limite])=1,CALCULO[[#This Row],[ 26 ]],MIN(CALCULO[[#This Row],[ 26 ]],AVERAGEIF(ING_NO_CONST_RENTA[Concepto],'Datos para cálculo'!Z$4,ING_NO_CONST_RENTA[Monto Limite]),+CALCULO[[#This Row],[ 26 ]]+1-1,CALCULO[[#This Row],[ 26 ]]))</f>
        <v>0</v>
      </c>
      <c r="AB88" s="165"/>
      <c r="AC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 s="147"/>
      <c r="AE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 s="144">
        <f>+CALCULO[[#This Row],[ 31 ]]+CALCULO[[#This Row],[ 29 ]]+CALCULO[[#This Row],[ 27 ]]+CALCULO[[#This Row],[ 25 ]]+CALCULO[[#This Row],[ 23 ]]+CALCULO[[#This Row],[ 21 ]]+CALCULO[[#This Row],[ 19 ]]+CALCULO[[#This Row],[ 17 ]]</f>
        <v>0</v>
      </c>
      <c r="AG88" s="148">
        <f>+MAX(0,ROUND(CALCULO[[#This Row],[ 15 ]]-CALCULO[[#This Row],[32]],-3))</f>
        <v>0</v>
      </c>
      <c r="AH88" s="29"/>
      <c r="AI88" s="163">
        <f>+IF(AVERAGEIF(DEDUCCIONES[Concepto],'Datos para cálculo'!AH$4,DEDUCCIONES[Monto Limite])=1,CALCULO[[#This Row],[ 34 ]],MIN(CALCULO[[#This Row],[ 34 ]],AVERAGEIF(DEDUCCIONES[Concepto],'Datos para cálculo'!AH$4,DEDUCCIONES[Monto Limite]),+CALCULO[[#This Row],[ 34 ]]+1-1,CALCULO[[#This Row],[ 34 ]]))</f>
        <v>0</v>
      </c>
      <c r="AJ88" s="167"/>
      <c r="AK88" s="144">
        <f>+IF(CALCULO[[#This Row],[ 36 ]]="SI",MIN(CALCULO[[#This Row],[ 15 ]]*10%,VLOOKUP($AJ$4,DEDUCCIONES[],4,0)),0)</f>
        <v>0</v>
      </c>
      <c r="AL88" s="168"/>
      <c r="AM88" s="145">
        <f>+MIN(AL88+1-1,VLOOKUP($AL$4,DEDUCCIONES[],4,0))</f>
        <v>0</v>
      </c>
      <c r="AN88" s="144">
        <f>+CALCULO[[#This Row],[35]]+CALCULO[[#This Row],[37]]+CALCULO[[#This Row],[ 39 ]]</f>
        <v>0</v>
      </c>
      <c r="AO88" s="148">
        <f>+CALCULO[[#This Row],[33]]-CALCULO[[#This Row],[ 40 ]]</f>
        <v>0</v>
      </c>
      <c r="AP88" s="29"/>
      <c r="AQ88" s="163">
        <f>+MIN(CALCULO[[#This Row],[42]]+1-1,VLOOKUP($AP$4,RENTAS_EXCENTAS[],4,0))</f>
        <v>0</v>
      </c>
      <c r="AR88" s="29"/>
      <c r="AS88" s="163">
        <f>+MIN(CALCULO[[#This Row],[43]]+CALCULO[[#This Row],[ 44 ]]+1-1,VLOOKUP($AP$4,RENTAS_EXCENTAS[],4,0))-CALCULO[[#This Row],[43]]</f>
        <v>0</v>
      </c>
      <c r="AT88" s="163"/>
      <c r="AU88" s="163"/>
      <c r="AV88" s="163">
        <f>+CALCULO[[#This Row],[ 47 ]]</f>
        <v>0</v>
      </c>
      <c r="AW88" s="163"/>
      <c r="AX88" s="163">
        <f>+CALCULO[[#This Row],[ 49 ]]</f>
        <v>0</v>
      </c>
      <c r="AY88" s="163"/>
      <c r="AZ88" s="163">
        <f>+CALCULO[[#This Row],[ 51 ]]</f>
        <v>0</v>
      </c>
      <c r="BA88" s="163"/>
      <c r="BB88" s="163">
        <f>+CALCULO[[#This Row],[ 53 ]]</f>
        <v>0</v>
      </c>
      <c r="BC88" s="163"/>
      <c r="BD88" s="163">
        <f>+CALCULO[[#This Row],[ 55 ]]</f>
        <v>0</v>
      </c>
      <c r="BE88" s="163"/>
      <c r="BF88" s="163">
        <f>+CALCULO[[#This Row],[ 57 ]]</f>
        <v>0</v>
      </c>
      <c r="BG88" s="163"/>
      <c r="BH88" s="163">
        <f>+CALCULO[[#This Row],[ 59 ]]</f>
        <v>0</v>
      </c>
      <c r="BI88" s="163"/>
      <c r="BJ88" s="163"/>
      <c r="BK88" s="163"/>
      <c r="BL88" s="145">
        <f>+CALCULO[[#This Row],[ 63 ]]</f>
        <v>0</v>
      </c>
      <c r="BM88" s="144">
        <f>+CALCULO[[#This Row],[ 64 ]]+CALCULO[[#This Row],[ 62 ]]+CALCULO[[#This Row],[ 60 ]]+CALCULO[[#This Row],[ 58 ]]+CALCULO[[#This Row],[ 56 ]]+CALCULO[[#This Row],[ 54 ]]+CALCULO[[#This Row],[ 52 ]]+CALCULO[[#This Row],[ 50 ]]+CALCULO[[#This Row],[ 48 ]]+CALCULO[[#This Row],[ 45 ]]+CALCULO[[#This Row],[43]]</f>
        <v>0</v>
      </c>
      <c r="BN88" s="148">
        <f>+CALCULO[[#This Row],[ 41 ]]-CALCULO[[#This Row],[65]]</f>
        <v>0</v>
      </c>
      <c r="BO88" s="144">
        <f>+ROUND(MIN(CALCULO[[#This Row],[66]]*25%,240*'Versión impresión'!$H$8),-3)</f>
        <v>0</v>
      </c>
      <c r="BP88" s="148">
        <f>+CALCULO[[#This Row],[66]]-CALCULO[[#This Row],[67]]</f>
        <v>0</v>
      </c>
      <c r="BQ88" s="154">
        <f>+ROUND(CALCULO[[#This Row],[33]]*40%,-3)</f>
        <v>0</v>
      </c>
      <c r="BR88" s="149">
        <f t="shared" si="8"/>
        <v>0</v>
      </c>
      <c r="BS88" s="144">
        <f>+CALCULO[[#This Row],[33]]-MIN(CALCULO[[#This Row],[69]],CALCULO[[#This Row],[68]])</f>
        <v>0</v>
      </c>
      <c r="BT88" s="150">
        <f>+CALCULO[[#This Row],[71]]/'Versión impresión'!$H$8+1-1</f>
        <v>0</v>
      </c>
      <c r="BU88" s="151">
        <f>+LOOKUP(CALCULO[[#This Row],[72]],$CG$2:$CH$8,$CJ$2:$CJ$8)</f>
        <v>0</v>
      </c>
      <c r="BV88" s="152">
        <f>+LOOKUP(CALCULO[[#This Row],[72]],$CG$2:$CH$8,$CI$2:$CI$8)</f>
        <v>0</v>
      </c>
      <c r="BW88" s="151">
        <f>+LOOKUP(CALCULO[[#This Row],[72]],$CG$2:$CH$8,$CK$2:$CK$8)</f>
        <v>0</v>
      </c>
      <c r="BX88" s="155">
        <f>+(CALCULO[[#This Row],[72]]+CALCULO[[#This Row],[73]])*CALCULO[[#This Row],[74]]+CALCULO[[#This Row],[75]]</f>
        <v>0</v>
      </c>
      <c r="BY88" s="133">
        <f>+ROUND(CALCULO[[#This Row],[76]]*'Versión impresión'!$H$8,-3)</f>
        <v>0</v>
      </c>
      <c r="BZ88" s="180" t="str">
        <f>+IF(LOOKUP(CALCULO[[#This Row],[72]],$CG$2:$CH$8,$CM$2:$CM$8)=0,"",LOOKUP(CALCULO[[#This Row],[72]],$CG$2:$CH$8,$CM$2:$CM$8))</f>
        <v/>
      </c>
    </row>
    <row r="89" spans="1:78" x14ac:dyDescent="0.25">
      <c r="A89" s="78" t="str">
        <f t="shared" si="7"/>
        <v/>
      </c>
      <c r="B89" s="159"/>
      <c r="C89" s="29"/>
      <c r="D89" s="29"/>
      <c r="E89" s="29"/>
      <c r="F89" s="29"/>
      <c r="G89" s="29"/>
      <c r="H89" s="29"/>
      <c r="I89" s="29"/>
      <c r="J89" s="29"/>
      <c r="K89" s="29"/>
      <c r="L89" s="29"/>
      <c r="M89" s="29"/>
      <c r="N89" s="29"/>
      <c r="O89" s="144">
        <f>SUM(CALCULO[[#This Row],[5]:[ 14 ]])</f>
        <v>0</v>
      </c>
      <c r="P89" s="162"/>
      <c r="Q89" s="163">
        <f>+IF(AVERAGEIF(ING_NO_CONST_RENTA[Concepto],'Datos para cálculo'!P$4,ING_NO_CONST_RENTA[Monto Limite])=1,CALCULO[[#This Row],[16]],MIN(CALCULO[ [#This Row],[16] ],AVERAGEIF(ING_NO_CONST_RENTA[Concepto],'Datos para cálculo'!P$4,ING_NO_CONST_RENTA[Monto Limite]),+CALCULO[ [#This Row],[16] ]+1-1,CALCULO[ [#This Row],[16] ]))</f>
        <v>0</v>
      </c>
      <c r="R89" s="29"/>
      <c r="S89" s="163">
        <f>+IF(AVERAGEIF(ING_NO_CONST_RENTA[Concepto],'Datos para cálculo'!R$4,ING_NO_CONST_RENTA[Monto Limite])=1,CALCULO[[#This Row],[18]],MIN(CALCULO[ [#This Row],[18] ],AVERAGEIF(ING_NO_CONST_RENTA[Concepto],'Datos para cálculo'!R$4,ING_NO_CONST_RENTA[Monto Limite]),+CALCULO[ [#This Row],[18] ]+1-1,CALCULO[ [#This Row],[18] ]))</f>
        <v>0</v>
      </c>
      <c r="T89" s="29"/>
      <c r="U89" s="163">
        <f>+IF(AVERAGEIF(ING_NO_CONST_RENTA[Concepto],'Datos para cálculo'!T$4,ING_NO_CONST_RENTA[Monto Limite])=1,CALCULO[[#This Row],[20]],MIN(CALCULO[ [#This Row],[20] ],AVERAGEIF(ING_NO_CONST_RENTA[Concepto],'Datos para cálculo'!T$4,ING_NO_CONST_RENTA[Monto Limite]),+CALCULO[ [#This Row],[20] ]+1-1,CALCULO[ [#This Row],[20] ]))</f>
        <v>0</v>
      </c>
      <c r="V89" s="29"/>
      <c r="W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 s="164"/>
      <c r="Y89" s="163">
        <f>+IF(O89&lt;310*'Versión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 s="165"/>
      <c r="AA89" s="163">
        <f>+IF(AVERAGEIF(ING_NO_CONST_RENTA[Concepto],'Datos para cálculo'!Z$4,ING_NO_CONST_RENTA[Monto Limite])=1,CALCULO[[#This Row],[ 26 ]],MIN(CALCULO[[#This Row],[ 26 ]],AVERAGEIF(ING_NO_CONST_RENTA[Concepto],'Datos para cálculo'!Z$4,ING_NO_CONST_RENTA[Monto Limite]),+CALCULO[[#This Row],[ 26 ]]+1-1,CALCULO[[#This Row],[ 26 ]]))</f>
        <v>0</v>
      </c>
      <c r="AB89" s="165"/>
      <c r="AC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 s="147"/>
      <c r="AE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 s="144">
        <f>+CALCULO[[#This Row],[ 31 ]]+CALCULO[[#This Row],[ 29 ]]+CALCULO[[#This Row],[ 27 ]]+CALCULO[[#This Row],[ 25 ]]+CALCULO[[#This Row],[ 23 ]]+CALCULO[[#This Row],[ 21 ]]+CALCULO[[#This Row],[ 19 ]]+CALCULO[[#This Row],[ 17 ]]</f>
        <v>0</v>
      </c>
      <c r="AG89" s="148">
        <f>+MAX(0,ROUND(CALCULO[[#This Row],[ 15 ]]-CALCULO[[#This Row],[32]],-3))</f>
        <v>0</v>
      </c>
      <c r="AH89" s="29"/>
      <c r="AI89" s="163">
        <f>+IF(AVERAGEIF(DEDUCCIONES[Concepto],'Datos para cálculo'!AH$4,DEDUCCIONES[Monto Limite])=1,CALCULO[[#This Row],[ 34 ]],MIN(CALCULO[[#This Row],[ 34 ]],AVERAGEIF(DEDUCCIONES[Concepto],'Datos para cálculo'!AH$4,DEDUCCIONES[Monto Limite]),+CALCULO[[#This Row],[ 34 ]]+1-1,CALCULO[[#This Row],[ 34 ]]))</f>
        <v>0</v>
      </c>
      <c r="AJ89" s="167"/>
      <c r="AK89" s="144">
        <f>+IF(CALCULO[[#This Row],[ 36 ]]="SI",MIN(CALCULO[[#This Row],[ 15 ]]*10%,VLOOKUP($AJ$4,DEDUCCIONES[],4,0)),0)</f>
        <v>0</v>
      </c>
      <c r="AL89" s="168"/>
      <c r="AM89" s="145">
        <f>+MIN(AL89+1-1,VLOOKUP($AL$4,DEDUCCIONES[],4,0))</f>
        <v>0</v>
      </c>
      <c r="AN89" s="144">
        <f>+CALCULO[[#This Row],[35]]+CALCULO[[#This Row],[37]]+CALCULO[[#This Row],[ 39 ]]</f>
        <v>0</v>
      </c>
      <c r="AO89" s="148">
        <f>+CALCULO[[#This Row],[33]]-CALCULO[[#This Row],[ 40 ]]</f>
        <v>0</v>
      </c>
      <c r="AP89" s="29"/>
      <c r="AQ89" s="163">
        <f>+MIN(CALCULO[[#This Row],[42]]+1-1,VLOOKUP($AP$4,RENTAS_EXCENTAS[],4,0))</f>
        <v>0</v>
      </c>
      <c r="AR89" s="29"/>
      <c r="AS89" s="163">
        <f>+MIN(CALCULO[[#This Row],[43]]+CALCULO[[#This Row],[ 44 ]]+1-1,VLOOKUP($AP$4,RENTAS_EXCENTAS[],4,0))-CALCULO[[#This Row],[43]]</f>
        <v>0</v>
      </c>
      <c r="AT89" s="163"/>
      <c r="AU89" s="163"/>
      <c r="AV89" s="163">
        <f>+CALCULO[[#This Row],[ 47 ]]</f>
        <v>0</v>
      </c>
      <c r="AW89" s="163"/>
      <c r="AX89" s="163">
        <f>+CALCULO[[#This Row],[ 49 ]]</f>
        <v>0</v>
      </c>
      <c r="AY89" s="163"/>
      <c r="AZ89" s="163">
        <f>+CALCULO[[#This Row],[ 51 ]]</f>
        <v>0</v>
      </c>
      <c r="BA89" s="163"/>
      <c r="BB89" s="163">
        <f>+CALCULO[[#This Row],[ 53 ]]</f>
        <v>0</v>
      </c>
      <c r="BC89" s="163"/>
      <c r="BD89" s="163">
        <f>+CALCULO[[#This Row],[ 55 ]]</f>
        <v>0</v>
      </c>
      <c r="BE89" s="163"/>
      <c r="BF89" s="163">
        <f>+CALCULO[[#This Row],[ 57 ]]</f>
        <v>0</v>
      </c>
      <c r="BG89" s="163"/>
      <c r="BH89" s="163">
        <f>+CALCULO[[#This Row],[ 59 ]]</f>
        <v>0</v>
      </c>
      <c r="BI89" s="163"/>
      <c r="BJ89" s="163"/>
      <c r="BK89" s="163"/>
      <c r="BL89" s="145">
        <f>+CALCULO[[#This Row],[ 63 ]]</f>
        <v>0</v>
      </c>
      <c r="BM89" s="144">
        <f>+CALCULO[[#This Row],[ 64 ]]+CALCULO[[#This Row],[ 62 ]]+CALCULO[[#This Row],[ 60 ]]+CALCULO[[#This Row],[ 58 ]]+CALCULO[[#This Row],[ 56 ]]+CALCULO[[#This Row],[ 54 ]]+CALCULO[[#This Row],[ 52 ]]+CALCULO[[#This Row],[ 50 ]]+CALCULO[[#This Row],[ 48 ]]+CALCULO[[#This Row],[ 45 ]]+CALCULO[[#This Row],[43]]</f>
        <v>0</v>
      </c>
      <c r="BN89" s="148">
        <f>+CALCULO[[#This Row],[ 41 ]]-CALCULO[[#This Row],[65]]</f>
        <v>0</v>
      </c>
      <c r="BO89" s="144">
        <f>+ROUND(MIN(CALCULO[[#This Row],[66]]*25%,240*'Versión impresión'!$H$8),-3)</f>
        <v>0</v>
      </c>
      <c r="BP89" s="148">
        <f>+CALCULO[[#This Row],[66]]-CALCULO[[#This Row],[67]]</f>
        <v>0</v>
      </c>
      <c r="BQ89" s="154">
        <f>+ROUND(CALCULO[[#This Row],[33]]*40%,-3)</f>
        <v>0</v>
      </c>
      <c r="BR89" s="149">
        <f t="shared" si="8"/>
        <v>0</v>
      </c>
      <c r="BS89" s="144">
        <f>+CALCULO[[#This Row],[33]]-MIN(CALCULO[[#This Row],[69]],CALCULO[[#This Row],[68]])</f>
        <v>0</v>
      </c>
      <c r="BT89" s="150">
        <f>+CALCULO[[#This Row],[71]]/'Versión impresión'!$H$8+1-1</f>
        <v>0</v>
      </c>
      <c r="BU89" s="151">
        <f>+LOOKUP(CALCULO[[#This Row],[72]],$CG$2:$CH$8,$CJ$2:$CJ$8)</f>
        <v>0</v>
      </c>
      <c r="BV89" s="152">
        <f>+LOOKUP(CALCULO[[#This Row],[72]],$CG$2:$CH$8,$CI$2:$CI$8)</f>
        <v>0</v>
      </c>
      <c r="BW89" s="151">
        <f>+LOOKUP(CALCULO[[#This Row],[72]],$CG$2:$CH$8,$CK$2:$CK$8)</f>
        <v>0</v>
      </c>
      <c r="BX89" s="155">
        <f>+(CALCULO[[#This Row],[72]]+CALCULO[[#This Row],[73]])*CALCULO[[#This Row],[74]]+CALCULO[[#This Row],[75]]</f>
        <v>0</v>
      </c>
      <c r="BY89" s="133">
        <f>+ROUND(CALCULO[[#This Row],[76]]*'Versión impresión'!$H$8,-3)</f>
        <v>0</v>
      </c>
      <c r="BZ89" s="180" t="str">
        <f>+IF(LOOKUP(CALCULO[[#This Row],[72]],$CG$2:$CH$8,$CM$2:$CM$8)=0,"",LOOKUP(CALCULO[[#This Row],[72]],$CG$2:$CH$8,$CM$2:$CM$8))</f>
        <v/>
      </c>
    </row>
    <row r="90" spans="1:78" x14ac:dyDescent="0.25">
      <c r="A90" s="78" t="str">
        <f t="shared" si="7"/>
        <v/>
      </c>
      <c r="B90" s="159"/>
      <c r="C90" s="29"/>
      <c r="D90" s="29"/>
      <c r="E90" s="29"/>
      <c r="F90" s="29"/>
      <c r="G90" s="29"/>
      <c r="H90" s="29"/>
      <c r="I90" s="29"/>
      <c r="J90" s="29"/>
      <c r="K90" s="29"/>
      <c r="L90" s="29"/>
      <c r="M90" s="29"/>
      <c r="N90" s="29"/>
      <c r="O90" s="144">
        <f>SUM(CALCULO[[#This Row],[5]:[ 14 ]])</f>
        <v>0</v>
      </c>
      <c r="P90" s="162"/>
      <c r="Q90" s="163">
        <f>+IF(AVERAGEIF(ING_NO_CONST_RENTA[Concepto],'Datos para cálculo'!P$4,ING_NO_CONST_RENTA[Monto Limite])=1,CALCULO[[#This Row],[16]],MIN(CALCULO[ [#This Row],[16] ],AVERAGEIF(ING_NO_CONST_RENTA[Concepto],'Datos para cálculo'!P$4,ING_NO_CONST_RENTA[Monto Limite]),+CALCULO[ [#This Row],[16] ]+1-1,CALCULO[ [#This Row],[16] ]))</f>
        <v>0</v>
      </c>
      <c r="R90" s="29"/>
      <c r="S90" s="163">
        <f>+IF(AVERAGEIF(ING_NO_CONST_RENTA[Concepto],'Datos para cálculo'!R$4,ING_NO_CONST_RENTA[Monto Limite])=1,CALCULO[[#This Row],[18]],MIN(CALCULO[ [#This Row],[18] ],AVERAGEIF(ING_NO_CONST_RENTA[Concepto],'Datos para cálculo'!R$4,ING_NO_CONST_RENTA[Monto Limite]),+CALCULO[ [#This Row],[18] ]+1-1,CALCULO[ [#This Row],[18] ]))</f>
        <v>0</v>
      </c>
      <c r="T90" s="29"/>
      <c r="U90" s="163">
        <f>+IF(AVERAGEIF(ING_NO_CONST_RENTA[Concepto],'Datos para cálculo'!T$4,ING_NO_CONST_RENTA[Monto Limite])=1,CALCULO[[#This Row],[20]],MIN(CALCULO[ [#This Row],[20] ],AVERAGEIF(ING_NO_CONST_RENTA[Concepto],'Datos para cálculo'!T$4,ING_NO_CONST_RENTA[Monto Limite]),+CALCULO[ [#This Row],[20] ]+1-1,CALCULO[ [#This Row],[20] ]))</f>
        <v>0</v>
      </c>
      <c r="V90" s="29"/>
      <c r="W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 s="164"/>
      <c r="Y90" s="163">
        <f>+IF(O90&lt;310*'Versión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 s="165"/>
      <c r="AA90" s="163">
        <f>+IF(AVERAGEIF(ING_NO_CONST_RENTA[Concepto],'Datos para cálculo'!Z$4,ING_NO_CONST_RENTA[Monto Limite])=1,CALCULO[[#This Row],[ 26 ]],MIN(CALCULO[[#This Row],[ 26 ]],AVERAGEIF(ING_NO_CONST_RENTA[Concepto],'Datos para cálculo'!Z$4,ING_NO_CONST_RENTA[Monto Limite]),+CALCULO[[#This Row],[ 26 ]]+1-1,CALCULO[[#This Row],[ 26 ]]))</f>
        <v>0</v>
      </c>
      <c r="AB90" s="165"/>
      <c r="AC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 s="147"/>
      <c r="AE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 s="144">
        <f>+CALCULO[[#This Row],[ 31 ]]+CALCULO[[#This Row],[ 29 ]]+CALCULO[[#This Row],[ 27 ]]+CALCULO[[#This Row],[ 25 ]]+CALCULO[[#This Row],[ 23 ]]+CALCULO[[#This Row],[ 21 ]]+CALCULO[[#This Row],[ 19 ]]+CALCULO[[#This Row],[ 17 ]]</f>
        <v>0</v>
      </c>
      <c r="AG90" s="148">
        <f>+MAX(0,ROUND(CALCULO[[#This Row],[ 15 ]]-CALCULO[[#This Row],[32]],-3))</f>
        <v>0</v>
      </c>
      <c r="AH90" s="29"/>
      <c r="AI90" s="163">
        <f>+IF(AVERAGEIF(DEDUCCIONES[Concepto],'Datos para cálculo'!AH$4,DEDUCCIONES[Monto Limite])=1,CALCULO[[#This Row],[ 34 ]],MIN(CALCULO[[#This Row],[ 34 ]],AVERAGEIF(DEDUCCIONES[Concepto],'Datos para cálculo'!AH$4,DEDUCCIONES[Monto Limite]),+CALCULO[[#This Row],[ 34 ]]+1-1,CALCULO[[#This Row],[ 34 ]]))</f>
        <v>0</v>
      </c>
      <c r="AJ90" s="167"/>
      <c r="AK90" s="144">
        <f>+IF(CALCULO[[#This Row],[ 36 ]]="SI",MIN(CALCULO[[#This Row],[ 15 ]]*10%,VLOOKUP($AJ$4,DEDUCCIONES[],4,0)),0)</f>
        <v>0</v>
      </c>
      <c r="AL90" s="168"/>
      <c r="AM90" s="145">
        <f>+MIN(AL90+1-1,VLOOKUP($AL$4,DEDUCCIONES[],4,0))</f>
        <v>0</v>
      </c>
      <c r="AN90" s="144">
        <f>+CALCULO[[#This Row],[35]]+CALCULO[[#This Row],[37]]+CALCULO[[#This Row],[ 39 ]]</f>
        <v>0</v>
      </c>
      <c r="AO90" s="148">
        <f>+CALCULO[[#This Row],[33]]-CALCULO[[#This Row],[ 40 ]]</f>
        <v>0</v>
      </c>
      <c r="AP90" s="29"/>
      <c r="AQ90" s="163">
        <f>+MIN(CALCULO[[#This Row],[42]]+1-1,VLOOKUP($AP$4,RENTAS_EXCENTAS[],4,0))</f>
        <v>0</v>
      </c>
      <c r="AR90" s="29"/>
      <c r="AS90" s="163">
        <f>+MIN(CALCULO[[#This Row],[43]]+CALCULO[[#This Row],[ 44 ]]+1-1,VLOOKUP($AP$4,RENTAS_EXCENTAS[],4,0))-CALCULO[[#This Row],[43]]</f>
        <v>0</v>
      </c>
      <c r="AT90" s="163"/>
      <c r="AU90" s="163"/>
      <c r="AV90" s="163">
        <f>+CALCULO[[#This Row],[ 47 ]]</f>
        <v>0</v>
      </c>
      <c r="AW90" s="163"/>
      <c r="AX90" s="163">
        <f>+CALCULO[[#This Row],[ 49 ]]</f>
        <v>0</v>
      </c>
      <c r="AY90" s="163"/>
      <c r="AZ90" s="163">
        <f>+CALCULO[[#This Row],[ 51 ]]</f>
        <v>0</v>
      </c>
      <c r="BA90" s="163"/>
      <c r="BB90" s="163">
        <f>+CALCULO[[#This Row],[ 53 ]]</f>
        <v>0</v>
      </c>
      <c r="BC90" s="163"/>
      <c r="BD90" s="163">
        <f>+CALCULO[[#This Row],[ 55 ]]</f>
        <v>0</v>
      </c>
      <c r="BE90" s="163"/>
      <c r="BF90" s="163">
        <f>+CALCULO[[#This Row],[ 57 ]]</f>
        <v>0</v>
      </c>
      <c r="BG90" s="163"/>
      <c r="BH90" s="163">
        <f>+CALCULO[[#This Row],[ 59 ]]</f>
        <v>0</v>
      </c>
      <c r="BI90" s="163"/>
      <c r="BJ90" s="163"/>
      <c r="BK90" s="163"/>
      <c r="BL90" s="145">
        <f>+CALCULO[[#This Row],[ 63 ]]</f>
        <v>0</v>
      </c>
      <c r="BM90" s="144">
        <f>+CALCULO[[#This Row],[ 64 ]]+CALCULO[[#This Row],[ 62 ]]+CALCULO[[#This Row],[ 60 ]]+CALCULO[[#This Row],[ 58 ]]+CALCULO[[#This Row],[ 56 ]]+CALCULO[[#This Row],[ 54 ]]+CALCULO[[#This Row],[ 52 ]]+CALCULO[[#This Row],[ 50 ]]+CALCULO[[#This Row],[ 48 ]]+CALCULO[[#This Row],[ 45 ]]+CALCULO[[#This Row],[43]]</f>
        <v>0</v>
      </c>
      <c r="BN90" s="148">
        <f>+CALCULO[[#This Row],[ 41 ]]-CALCULO[[#This Row],[65]]</f>
        <v>0</v>
      </c>
      <c r="BO90" s="144">
        <f>+ROUND(MIN(CALCULO[[#This Row],[66]]*25%,240*'Versión impresión'!$H$8),-3)</f>
        <v>0</v>
      </c>
      <c r="BP90" s="148">
        <f>+CALCULO[[#This Row],[66]]-CALCULO[[#This Row],[67]]</f>
        <v>0</v>
      </c>
      <c r="BQ90" s="154">
        <f>+ROUND(CALCULO[[#This Row],[33]]*40%,-3)</f>
        <v>0</v>
      </c>
      <c r="BR90" s="149">
        <f t="shared" si="8"/>
        <v>0</v>
      </c>
      <c r="BS90" s="144">
        <f>+CALCULO[[#This Row],[33]]-MIN(CALCULO[[#This Row],[69]],CALCULO[[#This Row],[68]])</f>
        <v>0</v>
      </c>
      <c r="BT90" s="150">
        <f>+CALCULO[[#This Row],[71]]/'Versión impresión'!$H$8+1-1</f>
        <v>0</v>
      </c>
      <c r="BU90" s="151">
        <f>+LOOKUP(CALCULO[[#This Row],[72]],$CG$2:$CH$8,$CJ$2:$CJ$8)</f>
        <v>0</v>
      </c>
      <c r="BV90" s="152">
        <f>+LOOKUP(CALCULO[[#This Row],[72]],$CG$2:$CH$8,$CI$2:$CI$8)</f>
        <v>0</v>
      </c>
      <c r="BW90" s="151">
        <f>+LOOKUP(CALCULO[[#This Row],[72]],$CG$2:$CH$8,$CK$2:$CK$8)</f>
        <v>0</v>
      </c>
      <c r="BX90" s="155">
        <f>+(CALCULO[[#This Row],[72]]+CALCULO[[#This Row],[73]])*CALCULO[[#This Row],[74]]+CALCULO[[#This Row],[75]]</f>
        <v>0</v>
      </c>
      <c r="BY90" s="133">
        <f>+ROUND(CALCULO[[#This Row],[76]]*'Versión impresión'!$H$8,-3)</f>
        <v>0</v>
      </c>
      <c r="BZ90" s="180" t="str">
        <f>+IF(LOOKUP(CALCULO[[#This Row],[72]],$CG$2:$CH$8,$CM$2:$CM$8)=0,"",LOOKUP(CALCULO[[#This Row],[72]],$CG$2:$CH$8,$CM$2:$CM$8))</f>
        <v/>
      </c>
    </row>
    <row r="91" spans="1:78" x14ac:dyDescent="0.25">
      <c r="A91" s="78" t="str">
        <f t="shared" si="7"/>
        <v/>
      </c>
      <c r="B91" s="159"/>
      <c r="C91" s="29"/>
      <c r="D91" s="29"/>
      <c r="E91" s="29"/>
      <c r="F91" s="29"/>
      <c r="G91" s="29"/>
      <c r="H91" s="29"/>
      <c r="I91" s="29"/>
      <c r="J91" s="29"/>
      <c r="K91" s="29"/>
      <c r="L91" s="29"/>
      <c r="M91" s="29"/>
      <c r="N91" s="29"/>
      <c r="O91" s="144">
        <f>SUM(CALCULO[[#This Row],[5]:[ 14 ]])</f>
        <v>0</v>
      </c>
      <c r="P91" s="162"/>
      <c r="Q91" s="163">
        <f>+IF(AVERAGEIF(ING_NO_CONST_RENTA[Concepto],'Datos para cálculo'!P$4,ING_NO_CONST_RENTA[Monto Limite])=1,CALCULO[[#This Row],[16]],MIN(CALCULO[ [#This Row],[16] ],AVERAGEIF(ING_NO_CONST_RENTA[Concepto],'Datos para cálculo'!P$4,ING_NO_CONST_RENTA[Monto Limite]),+CALCULO[ [#This Row],[16] ]+1-1,CALCULO[ [#This Row],[16] ]))</f>
        <v>0</v>
      </c>
      <c r="R91" s="29"/>
      <c r="S91" s="163">
        <f>+IF(AVERAGEIF(ING_NO_CONST_RENTA[Concepto],'Datos para cálculo'!R$4,ING_NO_CONST_RENTA[Monto Limite])=1,CALCULO[[#This Row],[18]],MIN(CALCULO[ [#This Row],[18] ],AVERAGEIF(ING_NO_CONST_RENTA[Concepto],'Datos para cálculo'!R$4,ING_NO_CONST_RENTA[Monto Limite]),+CALCULO[ [#This Row],[18] ]+1-1,CALCULO[ [#This Row],[18] ]))</f>
        <v>0</v>
      </c>
      <c r="T91" s="29"/>
      <c r="U91" s="163">
        <f>+IF(AVERAGEIF(ING_NO_CONST_RENTA[Concepto],'Datos para cálculo'!T$4,ING_NO_CONST_RENTA[Monto Limite])=1,CALCULO[[#This Row],[20]],MIN(CALCULO[ [#This Row],[20] ],AVERAGEIF(ING_NO_CONST_RENTA[Concepto],'Datos para cálculo'!T$4,ING_NO_CONST_RENTA[Monto Limite]),+CALCULO[ [#This Row],[20] ]+1-1,CALCULO[ [#This Row],[20] ]))</f>
        <v>0</v>
      </c>
      <c r="V91" s="29"/>
      <c r="W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 s="164"/>
      <c r="Y91" s="163">
        <f>+IF(O91&lt;310*'Versión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 s="165"/>
      <c r="AA91" s="163">
        <f>+IF(AVERAGEIF(ING_NO_CONST_RENTA[Concepto],'Datos para cálculo'!Z$4,ING_NO_CONST_RENTA[Monto Limite])=1,CALCULO[[#This Row],[ 26 ]],MIN(CALCULO[[#This Row],[ 26 ]],AVERAGEIF(ING_NO_CONST_RENTA[Concepto],'Datos para cálculo'!Z$4,ING_NO_CONST_RENTA[Monto Limite]),+CALCULO[[#This Row],[ 26 ]]+1-1,CALCULO[[#This Row],[ 26 ]]))</f>
        <v>0</v>
      </c>
      <c r="AB91" s="165"/>
      <c r="AC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 s="147"/>
      <c r="AE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 s="144">
        <f>+CALCULO[[#This Row],[ 31 ]]+CALCULO[[#This Row],[ 29 ]]+CALCULO[[#This Row],[ 27 ]]+CALCULO[[#This Row],[ 25 ]]+CALCULO[[#This Row],[ 23 ]]+CALCULO[[#This Row],[ 21 ]]+CALCULO[[#This Row],[ 19 ]]+CALCULO[[#This Row],[ 17 ]]</f>
        <v>0</v>
      </c>
      <c r="AG91" s="148">
        <f>+MAX(0,ROUND(CALCULO[[#This Row],[ 15 ]]-CALCULO[[#This Row],[32]],-3))</f>
        <v>0</v>
      </c>
      <c r="AH91" s="29"/>
      <c r="AI91" s="163">
        <f>+IF(AVERAGEIF(DEDUCCIONES[Concepto],'Datos para cálculo'!AH$4,DEDUCCIONES[Monto Limite])=1,CALCULO[[#This Row],[ 34 ]],MIN(CALCULO[[#This Row],[ 34 ]],AVERAGEIF(DEDUCCIONES[Concepto],'Datos para cálculo'!AH$4,DEDUCCIONES[Monto Limite]),+CALCULO[[#This Row],[ 34 ]]+1-1,CALCULO[[#This Row],[ 34 ]]))</f>
        <v>0</v>
      </c>
      <c r="AJ91" s="167"/>
      <c r="AK91" s="144">
        <f>+IF(CALCULO[[#This Row],[ 36 ]]="SI",MIN(CALCULO[[#This Row],[ 15 ]]*10%,VLOOKUP($AJ$4,DEDUCCIONES[],4,0)),0)</f>
        <v>0</v>
      </c>
      <c r="AL91" s="168"/>
      <c r="AM91" s="145">
        <f>+MIN(AL91+1-1,VLOOKUP($AL$4,DEDUCCIONES[],4,0))</f>
        <v>0</v>
      </c>
      <c r="AN91" s="144">
        <f>+CALCULO[[#This Row],[35]]+CALCULO[[#This Row],[37]]+CALCULO[[#This Row],[ 39 ]]</f>
        <v>0</v>
      </c>
      <c r="AO91" s="148">
        <f>+CALCULO[[#This Row],[33]]-CALCULO[[#This Row],[ 40 ]]</f>
        <v>0</v>
      </c>
      <c r="AP91" s="29"/>
      <c r="AQ91" s="163">
        <f>+MIN(CALCULO[[#This Row],[42]]+1-1,VLOOKUP($AP$4,RENTAS_EXCENTAS[],4,0))</f>
        <v>0</v>
      </c>
      <c r="AR91" s="29"/>
      <c r="AS91" s="163">
        <f>+MIN(CALCULO[[#This Row],[43]]+CALCULO[[#This Row],[ 44 ]]+1-1,VLOOKUP($AP$4,RENTAS_EXCENTAS[],4,0))-CALCULO[[#This Row],[43]]</f>
        <v>0</v>
      </c>
      <c r="AT91" s="163"/>
      <c r="AU91" s="163"/>
      <c r="AV91" s="163">
        <f>+CALCULO[[#This Row],[ 47 ]]</f>
        <v>0</v>
      </c>
      <c r="AW91" s="163"/>
      <c r="AX91" s="163">
        <f>+CALCULO[[#This Row],[ 49 ]]</f>
        <v>0</v>
      </c>
      <c r="AY91" s="163"/>
      <c r="AZ91" s="163">
        <f>+CALCULO[[#This Row],[ 51 ]]</f>
        <v>0</v>
      </c>
      <c r="BA91" s="163"/>
      <c r="BB91" s="163">
        <f>+CALCULO[[#This Row],[ 53 ]]</f>
        <v>0</v>
      </c>
      <c r="BC91" s="163"/>
      <c r="BD91" s="163">
        <f>+CALCULO[[#This Row],[ 55 ]]</f>
        <v>0</v>
      </c>
      <c r="BE91" s="163"/>
      <c r="BF91" s="163">
        <f>+CALCULO[[#This Row],[ 57 ]]</f>
        <v>0</v>
      </c>
      <c r="BG91" s="163"/>
      <c r="BH91" s="163">
        <f>+CALCULO[[#This Row],[ 59 ]]</f>
        <v>0</v>
      </c>
      <c r="BI91" s="163"/>
      <c r="BJ91" s="163"/>
      <c r="BK91" s="163"/>
      <c r="BL91" s="145">
        <f>+CALCULO[[#This Row],[ 63 ]]</f>
        <v>0</v>
      </c>
      <c r="BM91" s="144">
        <f>+CALCULO[[#This Row],[ 64 ]]+CALCULO[[#This Row],[ 62 ]]+CALCULO[[#This Row],[ 60 ]]+CALCULO[[#This Row],[ 58 ]]+CALCULO[[#This Row],[ 56 ]]+CALCULO[[#This Row],[ 54 ]]+CALCULO[[#This Row],[ 52 ]]+CALCULO[[#This Row],[ 50 ]]+CALCULO[[#This Row],[ 48 ]]+CALCULO[[#This Row],[ 45 ]]+CALCULO[[#This Row],[43]]</f>
        <v>0</v>
      </c>
      <c r="BN91" s="148">
        <f>+CALCULO[[#This Row],[ 41 ]]-CALCULO[[#This Row],[65]]</f>
        <v>0</v>
      </c>
      <c r="BO91" s="144">
        <f>+ROUND(MIN(CALCULO[[#This Row],[66]]*25%,240*'Versión impresión'!$H$8),-3)</f>
        <v>0</v>
      </c>
      <c r="BP91" s="148">
        <f>+CALCULO[[#This Row],[66]]-CALCULO[[#This Row],[67]]</f>
        <v>0</v>
      </c>
      <c r="BQ91" s="154">
        <f>+ROUND(CALCULO[[#This Row],[33]]*40%,-3)</f>
        <v>0</v>
      </c>
      <c r="BR91" s="149">
        <f t="shared" si="8"/>
        <v>0</v>
      </c>
      <c r="BS91" s="144">
        <f>+CALCULO[[#This Row],[33]]-MIN(CALCULO[[#This Row],[69]],CALCULO[[#This Row],[68]])</f>
        <v>0</v>
      </c>
      <c r="BT91" s="150">
        <f>+CALCULO[[#This Row],[71]]/'Versión impresión'!$H$8+1-1</f>
        <v>0</v>
      </c>
      <c r="BU91" s="151">
        <f>+LOOKUP(CALCULO[[#This Row],[72]],$CG$2:$CH$8,$CJ$2:$CJ$8)</f>
        <v>0</v>
      </c>
      <c r="BV91" s="152">
        <f>+LOOKUP(CALCULO[[#This Row],[72]],$CG$2:$CH$8,$CI$2:$CI$8)</f>
        <v>0</v>
      </c>
      <c r="BW91" s="151">
        <f>+LOOKUP(CALCULO[[#This Row],[72]],$CG$2:$CH$8,$CK$2:$CK$8)</f>
        <v>0</v>
      </c>
      <c r="BX91" s="155">
        <f>+(CALCULO[[#This Row],[72]]+CALCULO[[#This Row],[73]])*CALCULO[[#This Row],[74]]+CALCULO[[#This Row],[75]]</f>
        <v>0</v>
      </c>
      <c r="BY91" s="133">
        <f>+ROUND(CALCULO[[#This Row],[76]]*'Versión impresión'!$H$8,-3)</f>
        <v>0</v>
      </c>
      <c r="BZ91" s="180" t="str">
        <f>+IF(LOOKUP(CALCULO[[#This Row],[72]],$CG$2:$CH$8,$CM$2:$CM$8)=0,"",LOOKUP(CALCULO[[#This Row],[72]],$CG$2:$CH$8,$CM$2:$CM$8))</f>
        <v/>
      </c>
    </row>
    <row r="92" spans="1:78" x14ac:dyDescent="0.25">
      <c r="A92" s="78" t="str">
        <f t="shared" si="7"/>
        <v/>
      </c>
      <c r="B92" s="159"/>
      <c r="C92" s="29"/>
      <c r="D92" s="29"/>
      <c r="E92" s="29"/>
      <c r="F92" s="29"/>
      <c r="G92" s="29"/>
      <c r="H92" s="29"/>
      <c r="I92" s="29"/>
      <c r="J92" s="29"/>
      <c r="K92" s="29"/>
      <c r="L92" s="29"/>
      <c r="M92" s="29"/>
      <c r="N92" s="29"/>
      <c r="O92" s="144">
        <f>SUM(CALCULO[[#This Row],[5]:[ 14 ]])</f>
        <v>0</v>
      </c>
      <c r="P92" s="162"/>
      <c r="Q92" s="163">
        <f>+IF(AVERAGEIF(ING_NO_CONST_RENTA[Concepto],'Datos para cálculo'!P$4,ING_NO_CONST_RENTA[Monto Limite])=1,CALCULO[[#This Row],[16]],MIN(CALCULO[ [#This Row],[16] ],AVERAGEIF(ING_NO_CONST_RENTA[Concepto],'Datos para cálculo'!P$4,ING_NO_CONST_RENTA[Monto Limite]),+CALCULO[ [#This Row],[16] ]+1-1,CALCULO[ [#This Row],[16] ]))</f>
        <v>0</v>
      </c>
      <c r="R92" s="29"/>
      <c r="S92" s="163">
        <f>+IF(AVERAGEIF(ING_NO_CONST_RENTA[Concepto],'Datos para cálculo'!R$4,ING_NO_CONST_RENTA[Monto Limite])=1,CALCULO[[#This Row],[18]],MIN(CALCULO[ [#This Row],[18] ],AVERAGEIF(ING_NO_CONST_RENTA[Concepto],'Datos para cálculo'!R$4,ING_NO_CONST_RENTA[Monto Limite]),+CALCULO[ [#This Row],[18] ]+1-1,CALCULO[ [#This Row],[18] ]))</f>
        <v>0</v>
      </c>
      <c r="T92" s="29"/>
      <c r="U92" s="163">
        <f>+IF(AVERAGEIF(ING_NO_CONST_RENTA[Concepto],'Datos para cálculo'!T$4,ING_NO_CONST_RENTA[Monto Limite])=1,CALCULO[[#This Row],[20]],MIN(CALCULO[ [#This Row],[20] ],AVERAGEIF(ING_NO_CONST_RENTA[Concepto],'Datos para cálculo'!T$4,ING_NO_CONST_RENTA[Monto Limite]),+CALCULO[ [#This Row],[20] ]+1-1,CALCULO[ [#This Row],[20] ]))</f>
        <v>0</v>
      </c>
      <c r="V92" s="29"/>
      <c r="W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 s="164"/>
      <c r="Y92" s="163">
        <f>+IF(O92&lt;310*'Versión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 s="165"/>
      <c r="AA92" s="163">
        <f>+IF(AVERAGEIF(ING_NO_CONST_RENTA[Concepto],'Datos para cálculo'!Z$4,ING_NO_CONST_RENTA[Monto Limite])=1,CALCULO[[#This Row],[ 26 ]],MIN(CALCULO[[#This Row],[ 26 ]],AVERAGEIF(ING_NO_CONST_RENTA[Concepto],'Datos para cálculo'!Z$4,ING_NO_CONST_RENTA[Monto Limite]),+CALCULO[[#This Row],[ 26 ]]+1-1,CALCULO[[#This Row],[ 26 ]]))</f>
        <v>0</v>
      </c>
      <c r="AB92" s="165"/>
      <c r="AC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 s="147"/>
      <c r="AE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 s="144">
        <f>+CALCULO[[#This Row],[ 31 ]]+CALCULO[[#This Row],[ 29 ]]+CALCULO[[#This Row],[ 27 ]]+CALCULO[[#This Row],[ 25 ]]+CALCULO[[#This Row],[ 23 ]]+CALCULO[[#This Row],[ 21 ]]+CALCULO[[#This Row],[ 19 ]]+CALCULO[[#This Row],[ 17 ]]</f>
        <v>0</v>
      </c>
      <c r="AG92" s="148">
        <f>+MAX(0,ROUND(CALCULO[[#This Row],[ 15 ]]-CALCULO[[#This Row],[32]],-3))</f>
        <v>0</v>
      </c>
      <c r="AH92" s="29"/>
      <c r="AI92" s="163">
        <f>+IF(AVERAGEIF(DEDUCCIONES[Concepto],'Datos para cálculo'!AH$4,DEDUCCIONES[Monto Limite])=1,CALCULO[[#This Row],[ 34 ]],MIN(CALCULO[[#This Row],[ 34 ]],AVERAGEIF(DEDUCCIONES[Concepto],'Datos para cálculo'!AH$4,DEDUCCIONES[Monto Limite]),+CALCULO[[#This Row],[ 34 ]]+1-1,CALCULO[[#This Row],[ 34 ]]))</f>
        <v>0</v>
      </c>
      <c r="AJ92" s="167"/>
      <c r="AK92" s="144">
        <f>+IF(CALCULO[[#This Row],[ 36 ]]="SI",MIN(CALCULO[[#This Row],[ 15 ]]*10%,VLOOKUP($AJ$4,DEDUCCIONES[],4,0)),0)</f>
        <v>0</v>
      </c>
      <c r="AL92" s="168"/>
      <c r="AM92" s="145">
        <f>+MIN(AL92+1-1,VLOOKUP($AL$4,DEDUCCIONES[],4,0))</f>
        <v>0</v>
      </c>
      <c r="AN92" s="144">
        <f>+CALCULO[[#This Row],[35]]+CALCULO[[#This Row],[37]]+CALCULO[[#This Row],[ 39 ]]</f>
        <v>0</v>
      </c>
      <c r="AO92" s="148">
        <f>+CALCULO[[#This Row],[33]]-CALCULO[[#This Row],[ 40 ]]</f>
        <v>0</v>
      </c>
      <c r="AP92" s="29"/>
      <c r="AQ92" s="163">
        <f>+MIN(CALCULO[[#This Row],[42]]+1-1,VLOOKUP($AP$4,RENTAS_EXCENTAS[],4,0))</f>
        <v>0</v>
      </c>
      <c r="AR92" s="29"/>
      <c r="AS92" s="163">
        <f>+MIN(CALCULO[[#This Row],[43]]+CALCULO[[#This Row],[ 44 ]]+1-1,VLOOKUP($AP$4,RENTAS_EXCENTAS[],4,0))-CALCULO[[#This Row],[43]]</f>
        <v>0</v>
      </c>
      <c r="AT92" s="163"/>
      <c r="AU92" s="163"/>
      <c r="AV92" s="163">
        <f>+CALCULO[[#This Row],[ 47 ]]</f>
        <v>0</v>
      </c>
      <c r="AW92" s="163"/>
      <c r="AX92" s="163">
        <f>+CALCULO[[#This Row],[ 49 ]]</f>
        <v>0</v>
      </c>
      <c r="AY92" s="163"/>
      <c r="AZ92" s="163">
        <f>+CALCULO[[#This Row],[ 51 ]]</f>
        <v>0</v>
      </c>
      <c r="BA92" s="163"/>
      <c r="BB92" s="163">
        <f>+CALCULO[[#This Row],[ 53 ]]</f>
        <v>0</v>
      </c>
      <c r="BC92" s="163"/>
      <c r="BD92" s="163">
        <f>+CALCULO[[#This Row],[ 55 ]]</f>
        <v>0</v>
      </c>
      <c r="BE92" s="163"/>
      <c r="BF92" s="163">
        <f>+CALCULO[[#This Row],[ 57 ]]</f>
        <v>0</v>
      </c>
      <c r="BG92" s="163"/>
      <c r="BH92" s="163">
        <f>+CALCULO[[#This Row],[ 59 ]]</f>
        <v>0</v>
      </c>
      <c r="BI92" s="163"/>
      <c r="BJ92" s="163"/>
      <c r="BK92" s="163"/>
      <c r="BL92" s="145">
        <f>+CALCULO[[#This Row],[ 63 ]]</f>
        <v>0</v>
      </c>
      <c r="BM92" s="144">
        <f>+CALCULO[[#This Row],[ 64 ]]+CALCULO[[#This Row],[ 62 ]]+CALCULO[[#This Row],[ 60 ]]+CALCULO[[#This Row],[ 58 ]]+CALCULO[[#This Row],[ 56 ]]+CALCULO[[#This Row],[ 54 ]]+CALCULO[[#This Row],[ 52 ]]+CALCULO[[#This Row],[ 50 ]]+CALCULO[[#This Row],[ 48 ]]+CALCULO[[#This Row],[ 45 ]]+CALCULO[[#This Row],[43]]</f>
        <v>0</v>
      </c>
      <c r="BN92" s="148">
        <f>+CALCULO[[#This Row],[ 41 ]]-CALCULO[[#This Row],[65]]</f>
        <v>0</v>
      </c>
      <c r="BO92" s="144">
        <f>+ROUND(MIN(CALCULO[[#This Row],[66]]*25%,240*'Versión impresión'!$H$8),-3)</f>
        <v>0</v>
      </c>
      <c r="BP92" s="148">
        <f>+CALCULO[[#This Row],[66]]-CALCULO[[#This Row],[67]]</f>
        <v>0</v>
      </c>
      <c r="BQ92" s="154">
        <f>+ROUND(CALCULO[[#This Row],[33]]*40%,-3)</f>
        <v>0</v>
      </c>
      <c r="BR92" s="149">
        <f t="shared" si="8"/>
        <v>0</v>
      </c>
      <c r="BS92" s="144">
        <f>+CALCULO[[#This Row],[33]]-MIN(CALCULO[[#This Row],[69]],CALCULO[[#This Row],[68]])</f>
        <v>0</v>
      </c>
      <c r="BT92" s="150">
        <f>+CALCULO[[#This Row],[71]]/'Versión impresión'!$H$8+1-1</f>
        <v>0</v>
      </c>
      <c r="BU92" s="151">
        <f>+LOOKUP(CALCULO[[#This Row],[72]],$CG$2:$CH$8,$CJ$2:$CJ$8)</f>
        <v>0</v>
      </c>
      <c r="BV92" s="152">
        <f>+LOOKUP(CALCULO[[#This Row],[72]],$CG$2:$CH$8,$CI$2:$CI$8)</f>
        <v>0</v>
      </c>
      <c r="BW92" s="151">
        <f>+LOOKUP(CALCULO[[#This Row],[72]],$CG$2:$CH$8,$CK$2:$CK$8)</f>
        <v>0</v>
      </c>
      <c r="BX92" s="155">
        <f>+(CALCULO[[#This Row],[72]]+CALCULO[[#This Row],[73]])*CALCULO[[#This Row],[74]]+CALCULO[[#This Row],[75]]</f>
        <v>0</v>
      </c>
      <c r="BY92" s="133">
        <f>+ROUND(CALCULO[[#This Row],[76]]*'Versión impresión'!$H$8,-3)</f>
        <v>0</v>
      </c>
      <c r="BZ92" s="180" t="str">
        <f>+IF(LOOKUP(CALCULO[[#This Row],[72]],$CG$2:$CH$8,$CM$2:$CM$8)=0,"",LOOKUP(CALCULO[[#This Row],[72]],$CG$2:$CH$8,$CM$2:$CM$8))</f>
        <v/>
      </c>
    </row>
    <row r="93" spans="1:78" x14ac:dyDescent="0.25">
      <c r="A93" s="78" t="str">
        <f t="shared" ref="A93:A156" si="9">+CONCATENATE(B93,D93)</f>
        <v/>
      </c>
      <c r="B93" s="159"/>
      <c r="C93" s="29"/>
      <c r="D93" s="29"/>
      <c r="E93" s="29"/>
      <c r="F93" s="29"/>
      <c r="G93" s="29"/>
      <c r="H93" s="29"/>
      <c r="I93" s="29"/>
      <c r="J93" s="29"/>
      <c r="K93" s="29"/>
      <c r="L93" s="29"/>
      <c r="M93" s="29"/>
      <c r="N93" s="29"/>
      <c r="O93" s="144">
        <f>SUM(CALCULO[[#This Row],[5]:[ 14 ]])</f>
        <v>0</v>
      </c>
      <c r="P93" s="162"/>
      <c r="Q93" s="163">
        <f>+IF(AVERAGEIF(ING_NO_CONST_RENTA[Concepto],'Datos para cálculo'!P$4,ING_NO_CONST_RENTA[Monto Limite])=1,CALCULO[[#This Row],[16]],MIN(CALCULO[ [#This Row],[16] ],AVERAGEIF(ING_NO_CONST_RENTA[Concepto],'Datos para cálculo'!P$4,ING_NO_CONST_RENTA[Monto Limite]),+CALCULO[ [#This Row],[16] ]+1-1,CALCULO[ [#This Row],[16] ]))</f>
        <v>0</v>
      </c>
      <c r="R93" s="29"/>
      <c r="S93" s="163">
        <f>+IF(AVERAGEIF(ING_NO_CONST_RENTA[Concepto],'Datos para cálculo'!R$4,ING_NO_CONST_RENTA[Monto Limite])=1,CALCULO[[#This Row],[18]],MIN(CALCULO[ [#This Row],[18] ],AVERAGEIF(ING_NO_CONST_RENTA[Concepto],'Datos para cálculo'!R$4,ING_NO_CONST_RENTA[Monto Limite]),+CALCULO[ [#This Row],[18] ]+1-1,CALCULO[ [#This Row],[18] ]))</f>
        <v>0</v>
      </c>
      <c r="T93" s="29"/>
      <c r="U93" s="163">
        <f>+IF(AVERAGEIF(ING_NO_CONST_RENTA[Concepto],'Datos para cálculo'!T$4,ING_NO_CONST_RENTA[Monto Limite])=1,CALCULO[[#This Row],[20]],MIN(CALCULO[ [#This Row],[20] ],AVERAGEIF(ING_NO_CONST_RENTA[Concepto],'Datos para cálculo'!T$4,ING_NO_CONST_RENTA[Monto Limite]),+CALCULO[ [#This Row],[20] ]+1-1,CALCULO[ [#This Row],[20] ]))</f>
        <v>0</v>
      </c>
      <c r="V93" s="29"/>
      <c r="W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 s="164"/>
      <c r="Y93" s="163">
        <f>+IF(O93&lt;310*'Versión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 s="165"/>
      <c r="AA93" s="163">
        <f>+IF(AVERAGEIF(ING_NO_CONST_RENTA[Concepto],'Datos para cálculo'!Z$4,ING_NO_CONST_RENTA[Monto Limite])=1,CALCULO[[#This Row],[ 26 ]],MIN(CALCULO[[#This Row],[ 26 ]],AVERAGEIF(ING_NO_CONST_RENTA[Concepto],'Datos para cálculo'!Z$4,ING_NO_CONST_RENTA[Monto Limite]),+CALCULO[[#This Row],[ 26 ]]+1-1,CALCULO[[#This Row],[ 26 ]]))</f>
        <v>0</v>
      </c>
      <c r="AB93" s="165"/>
      <c r="AC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 s="147"/>
      <c r="AE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 s="144">
        <f>+CALCULO[[#This Row],[ 31 ]]+CALCULO[[#This Row],[ 29 ]]+CALCULO[[#This Row],[ 27 ]]+CALCULO[[#This Row],[ 25 ]]+CALCULO[[#This Row],[ 23 ]]+CALCULO[[#This Row],[ 21 ]]+CALCULO[[#This Row],[ 19 ]]+CALCULO[[#This Row],[ 17 ]]</f>
        <v>0</v>
      </c>
      <c r="AG93" s="148">
        <f>+MAX(0,ROUND(CALCULO[[#This Row],[ 15 ]]-CALCULO[[#This Row],[32]],-3))</f>
        <v>0</v>
      </c>
      <c r="AH93" s="29"/>
      <c r="AI93" s="163">
        <f>+IF(AVERAGEIF(DEDUCCIONES[Concepto],'Datos para cálculo'!AH$4,DEDUCCIONES[Monto Limite])=1,CALCULO[[#This Row],[ 34 ]],MIN(CALCULO[[#This Row],[ 34 ]],AVERAGEIF(DEDUCCIONES[Concepto],'Datos para cálculo'!AH$4,DEDUCCIONES[Monto Limite]),+CALCULO[[#This Row],[ 34 ]]+1-1,CALCULO[[#This Row],[ 34 ]]))</f>
        <v>0</v>
      </c>
      <c r="AJ93" s="167"/>
      <c r="AK93" s="144">
        <f>+IF(CALCULO[[#This Row],[ 36 ]]="SI",MIN(CALCULO[[#This Row],[ 15 ]]*10%,VLOOKUP($AJ$4,DEDUCCIONES[],4,0)),0)</f>
        <v>0</v>
      </c>
      <c r="AL93" s="168"/>
      <c r="AM93" s="145">
        <f>+MIN(AL93+1-1,VLOOKUP($AL$4,DEDUCCIONES[],4,0))</f>
        <v>0</v>
      </c>
      <c r="AN93" s="144">
        <f>+CALCULO[[#This Row],[35]]+CALCULO[[#This Row],[37]]+CALCULO[[#This Row],[ 39 ]]</f>
        <v>0</v>
      </c>
      <c r="AO93" s="148">
        <f>+CALCULO[[#This Row],[33]]-CALCULO[[#This Row],[ 40 ]]</f>
        <v>0</v>
      </c>
      <c r="AP93" s="29"/>
      <c r="AQ93" s="163">
        <f>+MIN(CALCULO[[#This Row],[42]]+1-1,VLOOKUP($AP$4,RENTAS_EXCENTAS[],4,0))</f>
        <v>0</v>
      </c>
      <c r="AR93" s="29"/>
      <c r="AS93" s="163">
        <f>+MIN(CALCULO[[#This Row],[43]]+CALCULO[[#This Row],[ 44 ]]+1-1,VLOOKUP($AP$4,RENTAS_EXCENTAS[],4,0))-CALCULO[[#This Row],[43]]</f>
        <v>0</v>
      </c>
      <c r="AT93" s="163"/>
      <c r="AU93" s="163"/>
      <c r="AV93" s="163">
        <f>+CALCULO[[#This Row],[ 47 ]]</f>
        <v>0</v>
      </c>
      <c r="AW93" s="163"/>
      <c r="AX93" s="163">
        <f>+CALCULO[[#This Row],[ 49 ]]</f>
        <v>0</v>
      </c>
      <c r="AY93" s="163"/>
      <c r="AZ93" s="163">
        <f>+CALCULO[[#This Row],[ 51 ]]</f>
        <v>0</v>
      </c>
      <c r="BA93" s="163"/>
      <c r="BB93" s="163">
        <f>+CALCULO[[#This Row],[ 53 ]]</f>
        <v>0</v>
      </c>
      <c r="BC93" s="163"/>
      <c r="BD93" s="163">
        <f>+CALCULO[[#This Row],[ 55 ]]</f>
        <v>0</v>
      </c>
      <c r="BE93" s="163"/>
      <c r="BF93" s="163">
        <f>+CALCULO[[#This Row],[ 57 ]]</f>
        <v>0</v>
      </c>
      <c r="BG93" s="163"/>
      <c r="BH93" s="163">
        <f>+CALCULO[[#This Row],[ 59 ]]</f>
        <v>0</v>
      </c>
      <c r="BI93" s="163"/>
      <c r="BJ93" s="163"/>
      <c r="BK93" s="163"/>
      <c r="BL93" s="145">
        <f>+CALCULO[[#This Row],[ 63 ]]</f>
        <v>0</v>
      </c>
      <c r="BM93" s="144">
        <f>+CALCULO[[#This Row],[ 64 ]]+CALCULO[[#This Row],[ 62 ]]+CALCULO[[#This Row],[ 60 ]]+CALCULO[[#This Row],[ 58 ]]+CALCULO[[#This Row],[ 56 ]]+CALCULO[[#This Row],[ 54 ]]+CALCULO[[#This Row],[ 52 ]]+CALCULO[[#This Row],[ 50 ]]+CALCULO[[#This Row],[ 48 ]]+CALCULO[[#This Row],[ 45 ]]+CALCULO[[#This Row],[43]]</f>
        <v>0</v>
      </c>
      <c r="BN93" s="148">
        <f>+CALCULO[[#This Row],[ 41 ]]-CALCULO[[#This Row],[65]]</f>
        <v>0</v>
      </c>
      <c r="BO93" s="144">
        <f>+ROUND(MIN(CALCULO[[#This Row],[66]]*25%,240*'Versión impresión'!$H$8),-3)</f>
        <v>0</v>
      </c>
      <c r="BP93" s="148">
        <f>+CALCULO[[#This Row],[66]]-CALCULO[[#This Row],[67]]</f>
        <v>0</v>
      </c>
      <c r="BQ93" s="154">
        <f>+ROUND(CALCULO[[#This Row],[33]]*40%,-3)</f>
        <v>0</v>
      </c>
      <c r="BR93" s="149">
        <f t="shared" ref="BR93:BR156" si="10">1-1</f>
        <v>0</v>
      </c>
      <c r="BS93" s="144">
        <f>+CALCULO[[#This Row],[33]]-MIN(CALCULO[[#This Row],[69]],CALCULO[[#This Row],[68]])</f>
        <v>0</v>
      </c>
      <c r="BT93" s="150">
        <f>+CALCULO[[#This Row],[71]]/'Versión impresión'!$H$8+1-1</f>
        <v>0</v>
      </c>
      <c r="BU93" s="151">
        <f>+LOOKUP(CALCULO[[#This Row],[72]],$CG$2:$CH$8,$CJ$2:$CJ$8)</f>
        <v>0</v>
      </c>
      <c r="BV93" s="152">
        <f>+LOOKUP(CALCULO[[#This Row],[72]],$CG$2:$CH$8,$CI$2:$CI$8)</f>
        <v>0</v>
      </c>
      <c r="BW93" s="151">
        <f>+LOOKUP(CALCULO[[#This Row],[72]],$CG$2:$CH$8,$CK$2:$CK$8)</f>
        <v>0</v>
      </c>
      <c r="BX93" s="155">
        <f>+(CALCULO[[#This Row],[72]]+CALCULO[[#This Row],[73]])*CALCULO[[#This Row],[74]]+CALCULO[[#This Row],[75]]</f>
        <v>0</v>
      </c>
      <c r="BY93" s="133">
        <f>+ROUND(CALCULO[[#This Row],[76]]*'Versión impresión'!$H$8,-3)</f>
        <v>0</v>
      </c>
      <c r="BZ93" s="180" t="str">
        <f>+IF(LOOKUP(CALCULO[[#This Row],[72]],$CG$2:$CH$8,$CM$2:$CM$8)=0,"",LOOKUP(CALCULO[[#This Row],[72]],$CG$2:$CH$8,$CM$2:$CM$8))</f>
        <v/>
      </c>
    </row>
    <row r="94" spans="1:78" x14ac:dyDescent="0.25">
      <c r="A94" s="78" t="str">
        <f t="shared" si="9"/>
        <v/>
      </c>
      <c r="B94" s="159"/>
      <c r="C94" s="29"/>
      <c r="D94" s="29"/>
      <c r="E94" s="29"/>
      <c r="F94" s="29"/>
      <c r="G94" s="29"/>
      <c r="H94" s="29"/>
      <c r="I94" s="29"/>
      <c r="J94" s="29"/>
      <c r="K94" s="29"/>
      <c r="L94" s="29"/>
      <c r="M94" s="29"/>
      <c r="N94" s="29"/>
      <c r="O94" s="144">
        <f>SUM(CALCULO[[#This Row],[5]:[ 14 ]])</f>
        <v>0</v>
      </c>
      <c r="P94" s="162"/>
      <c r="Q94" s="163">
        <f>+IF(AVERAGEIF(ING_NO_CONST_RENTA[Concepto],'Datos para cálculo'!P$4,ING_NO_CONST_RENTA[Monto Limite])=1,CALCULO[[#This Row],[16]],MIN(CALCULO[ [#This Row],[16] ],AVERAGEIF(ING_NO_CONST_RENTA[Concepto],'Datos para cálculo'!P$4,ING_NO_CONST_RENTA[Monto Limite]),+CALCULO[ [#This Row],[16] ]+1-1,CALCULO[ [#This Row],[16] ]))</f>
        <v>0</v>
      </c>
      <c r="R94" s="29"/>
      <c r="S94" s="163">
        <f>+IF(AVERAGEIF(ING_NO_CONST_RENTA[Concepto],'Datos para cálculo'!R$4,ING_NO_CONST_RENTA[Monto Limite])=1,CALCULO[[#This Row],[18]],MIN(CALCULO[ [#This Row],[18] ],AVERAGEIF(ING_NO_CONST_RENTA[Concepto],'Datos para cálculo'!R$4,ING_NO_CONST_RENTA[Monto Limite]),+CALCULO[ [#This Row],[18] ]+1-1,CALCULO[ [#This Row],[18] ]))</f>
        <v>0</v>
      </c>
      <c r="T94" s="29"/>
      <c r="U94" s="163">
        <f>+IF(AVERAGEIF(ING_NO_CONST_RENTA[Concepto],'Datos para cálculo'!T$4,ING_NO_CONST_RENTA[Monto Limite])=1,CALCULO[[#This Row],[20]],MIN(CALCULO[ [#This Row],[20] ],AVERAGEIF(ING_NO_CONST_RENTA[Concepto],'Datos para cálculo'!T$4,ING_NO_CONST_RENTA[Monto Limite]),+CALCULO[ [#This Row],[20] ]+1-1,CALCULO[ [#This Row],[20] ]))</f>
        <v>0</v>
      </c>
      <c r="V94" s="29"/>
      <c r="W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 s="164"/>
      <c r="Y94" s="163">
        <f>+IF(O94&lt;310*'Versión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 s="165"/>
      <c r="AA94" s="163">
        <f>+IF(AVERAGEIF(ING_NO_CONST_RENTA[Concepto],'Datos para cálculo'!Z$4,ING_NO_CONST_RENTA[Monto Limite])=1,CALCULO[[#This Row],[ 26 ]],MIN(CALCULO[[#This Row],[ 26 ]],AVERAGEIF(ING_NO_CONST_RENTA[Concepto],'Datos para cálculo'!Z$4,ING_NO_CONST_RENTA[Monto Limite]),+CALCULO[[#This Row],[ 26 ]]+1-1,CALCULO[[#This Row],[ 26 ]]))</f>
        <v>0</v>
      </c>
      <c r="AB94" s="165"/>
      <c r="AC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 s="147"/>
      <c r="AE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 s="144">
        <f>+CALCULO[[#This Row],[ 31 ]]+CALCULO[[#This Row],[ 29 ]]+CALCULO[[#This Row],[ 27 ]]+CALCULO[[#This Row],[ 25 ]]+CALCULO[[#This Row],[ 23 ]]+CALCULO[[#This Row],[ 21 ]]+CALCULO[[#This Row],[ 19 ]]+CALCULO[[#This Row],[ 17 ]]</f>
        <v>0</v>
      </c>
      <c r="AG94" s="148">
        <f>+MAX(0,ROUND(CALCULO[[#This Row],[ 15 ]]-CALCULO[[#This Row],[32]],-3))</f>
        <v>0</v>
      </c>
      <c r="AH94" s="29"/>
      <c r="AI94" s="163">
        <f>+IF(AVERAGEIF(DEDUCCIONES[Concepto],'Datos para cálculo'!AH$4,DEDUCCIONES[Monto Limite])=1,CALCULO[[#This Row],[ 34 ]],MIN(CALCULO[[#This Row],[ 34 ]],AVERAGEIF(DEDUCCIONES[Concepto],'Datos para cálculo'!AH$4,DEDUCCIONES[Monto Limite]),+CALCULO[[#This Row],[ 34 ]]+1-1,CALCULO[[#This Row],[ 34 ]]))</f>
        <v>0</v>
      </c>
      <c r="AJ94" s="167"/>
      <c r="AK94" s="144">
        <f>+IF(CALCULO[[#This Row],[ 36 ]]="SI",MIN(CALCULO[[#This Row],[ 15 ]]*10%,VLOOKUP($AJ$4,DEDUCCIONES[],4,0)),0)</f>
        <v>0</v>
      </c>
      <c r="AL94" s="168"/>
      <c r="AM94" s="145">
        <f>+MIN(AL94+1-1,VLOOKUP($AL$4,DEDUCCIONES[],4,0))</f>
        <v>0</v>
      </c>
      <c r="AN94" s="144">
        <f>+CALCULO[[#This Row],[35]]+CALCULO[[#This Row],[37]]+CALCULO[[#This Row],[ 39 ]]</f>
        <v>0</v>
      </c>
      <c r="AO94" s="148">
        <f>+CALCULO[[#This Row],[33]]-CALCULO[[#This Row],[ 40 ]]</f>
        <v>0</v>
      </c>
      <c r="AP94" s="29"/>
      <c r="AQ94" s="163">
        <f>+MIN(CALCULO[[#This Row],[42]]+1-1,VLOOKUP($AP$4,RENTAS_EXCENTAS[],4,0))</f>
        <v>0</v>
      </c>
      <c r="AR94" s="29"/>
      <c r="AS94" s="163">
        <f>+MIN(CALCULO[[#This Row],[43]]+CALCULO[[#This Row],[ 44 ]]+1-1,VLOOKUP($AP$4,RENTAS_EXCENTAS[],4,0))-CALCULO[[#This Row],[43]]</f>
        <v>0</v>
      </c>
      <c r="AT94" s="163"/>
      <c r="AU94" s="163"/>
      <c r="AV94" s="163">
        <f>+CALCULO[[#This Row],[ 47 ]]</f>
        <v>0</v>
      </c>
      <c r="AW94" s="163"/>
      <c r="AX94" s="163">
        <f>+CALCULO[[#This Row],[ 49 ]]</f>
        <v>0</v>
      </c>
      <c r="AY94" s="163"/>
      <c r="AZ94" s="163">
        <f>+CALCULO[[#This Row],[ 51 ]]</f>
        <v>0</v>
      </c>
      <c r="BA94" s="163"/>
      <c r="BB94" s="163">
        <f>+CALCULO[[#This Row],[ 53 ]]</f>
        <v>0</v>
      </c>
      <c r="BC94" s="163"/>
      <c r="BD94" s="163">
        <f>+CALCULO[[#This Row],[ 55 ]]</f>
        <v>0</v>
      </c>
      <c r="BE94" s="163"/>
      <c r="BF94" s="163">
        <f>+CALCULO[[#This Row],[ 57 ]]</f>
        <v>0</v>
      </c>
      <c r="BG94" s="163"/>
      <c r="BH94" s="163">
        <f>+CALCULO[[#This Row],[ 59 ]]</f>
        <v>0</v>
      </c>
      <c r="BI94" s="163"/>
      <c r="BJ94" s="163"/>
      <c r="BK94" s="163"/>
      <c r="BL94" s="145">
        <f>+CALCULO[[#This Row],[ 63 ]]</f>
        <v>0</v>
      </c>
      <c r="BM94" s="144">
        <f>+CALCULO[[#This Row],[ 64 ]]+CALCULO[[#This Row],[ 62 ]]+CALCULO[[#This Row],[ 60 ]]+CALCULO[[#This Row],[ 58 ]]+CALCULO[[#This Row],[ 56 ]]+CALCULO[[#This Row],[ 54 ]]+CALCULO[[#This Row],[ 52 ]]+CALCULO[[#This Row],[ 50 ]]+CALCULO[[#This Row],[ 48 ]]+CALCULO[[#This Row],[ 45 ]]+CALCULO[[#This Row],[43]]</f>
        <v>0</v>
      </c>
      <c r="BN94" s="148">
        <f>+CALCULO[[#This Row],[ 41 ]]-CALCULO[[#This Row],[65]]</f>
        <v>0</v>
      </c>
      <c r="BO94" s="144">
        <f>+ROUND(MIN(CALCULO[[#This Row],[66]]*25%,240*'Versión impresión'!$H$8),-3)</f>
        <v>0</v>
      </c>
      <c r="BP94" s="148">
        <f>+CALCULO[[#This Row],[66]]-CALCULO[[#This Row],[67]]</f>
        <v>0</v>
      </c>
      <c r="BQ94" s="154">
        <f>+ROUND(CALCULO[[#This Row],[33]]*40%,-3)</f>
        <v>0</v>
      </c>
      <c r="BR94" s="149">
        <f t="shared" si="10"/>
        <v>0</v>
      </c>
      <c r="BS94" s="144">
        <f>+CALCULO[[#This Row],[33]]-MIN(CALCULO[[#This Row],[69]],CALCULO[[#This Row],[68]])</f>
        <v>0</v>
      </c>
      <c r="BT94" s="150">
        <f>+CALCULO[[#This Row],[71]]/'Versión impresión'!$H$8+1-1</f>
        <v>0</v>
      </c>
      <c r="BU94" s="151">
        <f>+LOOKUP(CALCULO[[#This Row],[72]],$CG$2:$CH$8,$CJ$2:$CJ$8)</f>
        <v>0</v>
      </c>
      <c r="BV94" s="152">
        <f>+LOOKUP(CALCULO[[#This Row],[72]],$CG$2:$CH$8,$CI$2:$CI$8)</f>
        <v>0</v>
      </c>
      <c r="BW94" s="151">
        <f>+LOOKUP(CALCULO[[#This Row],[72]],$CG$2:$CH$8,$CK$2:$CK$8)</f>
        <v>0</v>
      </c>
      <c r="BX94" s="155">
        <f>+(CALCULO[[#This Row],[72]]+CALCULO[[#This Row],[73]])*CALCULO[[#This Row],[74]]+CALCULO[[#This Row],[75]]</f>
        <v>0</v>
      </c>
      <c r="BY94" s="133">
        <f>+ROUND(CALCULO[[#This Row],[76]]*'Versión impresión'!$H$8,-3)</f>
        <v>0</v>
      </c>
      <c r="BZ94" s="180" t="str">
        <f>+IF(LOOKUP(CALCULO[[#This Row],[72]],$CG$2:$CH$8,$CM$2:$CM$8)=0,"",LOOKUP(CALCULO[[#This Row],[72]],$CG$2:$CH$8,$CM$2:$CM$8))</f>
        <v/>
      </c>
    </row>
    <row r="95" spans="1:78" x14ac:dyDescent="0.25">
      <c r="A95" s="78" t="str">
        <f t="shared" si="9"/>
        <v/>
      </c>
      <c r="B95" s="159"/>
      <c r="C95" s="29"/>
      <c r="D95" s="29"/>
      <c r="E95" s="29"/>
      <c r="F95" s="29"/>
      <c r="G95" s="29"/>
      <c r="H95" s="29"/>
      <c r="I95" s="29"/>
      <c r="J95" s="29"/>
      <c r="K95" s="29"/>
      <c r="L95" s="29"/>
      <c r="M95" s="29"/>
      <c r="N95" s="29"/>
      <c r="O95" s="144">
        <f>SUM(CALCULO[[#This Row],[5]:[ 14 ]])</f>
        <v>0</v>
      </c>
      <c r="P95" s="162"/>
      <c r="Q95" s="163">
        <f>+IF(AVERAGEIF(ING_NO_CONST_RENTA[Concepto],'Datos para cálculo'!P$4,ING_NO_CONST_RENTA[Monto Limite])=1,CALCULO[[#This Row],[16]],MIN(CALCULO[ [#This Row],[16] ],AVERAGEIF(ING_NO_CONST_RENTA[Concepto],'Datos para cálculo'!P$4,ING_NO_CONST_RENTA[Monto Limite]),+CALCULO[ [#This Row],[16] ]+1-1,CALCULO[ [#This Row],[16] ]))</f>
        <v>0</v>
      </c>
      <c r="R95" s="29"/>
      <c r="S95" s="163">
        <f>+IF(AVERAGEIF(ING_NO_CONST_RENTA[Concepto],'Datos para cálculo'!R$4,ING_NO_CONST_RENTA[Monto Limite])=1,CALCULO[[#This Row],[18]],MIN(CALCULO[ [#This Row],[18] ],AVERAGEIF(ING_NO_CONST_RENTA[Concepto],'Datos para cálculo'!R$4,ING_NO_CONST_RENTA[Monto Limite]),+CALCULO[ [#This Row],[18] ]+1-1,CALCULO[ [#This Row],[18] ]))</f>
        <v>0</v>
      </c>
      <c r="T95" s="29"/>
      <c r="U95" s="163">
        <f>+IF(AVERAGEIF(ING_NO_CONST_RENTA[Concepto],'Datos para cálculo'!T$4,ING_NO_CONST_RENTA[Monto Limite])=1,CALCULO[[#This Row],[20]],MIN(CALCULO[ [#This Row],[20] ],AVERAGEIF(ING_NO_CONST_RENTA[Concepto],'Datos para cálculo'!T$4,ING_NO_CONST_RENTA[Monto Limite]),+CALCULO[ [#This Row],[20] ]+1-1,CALCULO[ [#This Row],[20] ]))</f>
        <v>0</v>
      </c>
      <c r="V95" s="29"/>
      <c r="W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 s="164"/>
      <c r="Y95" s="163">
        <f>+IF(O95&lt;310*'Versión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 s="165"/>
      <c r="AA95" s="163">
        <f>+IF(AVERAGEIF(ING_NO_CONST_RENTA[Concepto],'Datos para cálculo'!Z$4,ING_NO_CONST_RENTA[Monto Limite])=1,CALCULO[[#This Row],[ 26 ]],MIN(CALCULO[[#This Row],[ 26 ]],AVERAGEIF(ING_NO_CONST_RENTA[Concepto],'Datos para cálculo'!Z$4,ING_NO_CONST_RENTA[Monto Limite]),+CALCULO[[#This Row],[ 26 ]]+1-1,CALCULO[[#This Row],[ 26 ]]))</f>
        <v>0</v>
      </c>
      <c r="AB95" s="165"/>
      <c r="AC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 s="147"/>
      <c r="AE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 s="144">
        <f>+CALCULO[[#This Row],[ 31 ]]+CALCULO[[#This Row],[ 29 ]]+CALCULO[[#This Row],[ 27 ]]+CALCULO[[#This Row],[ 25 ]]+CALCULO[[#This Row],[ 23 ]]+CALCULO[[#This Row],[ 21 ]]+CALCULO[[#This Row],[ 19 ]]+CALCULO[[#This Row],[ 17 ]]</f>
        <v>0</v>
      </c>
      <c r="AG95" s="148">
        <f>+MAX(0,ROUND(CALCULO[[#This Row],[ 15 ]]-CALCULO[[#This Row],[32]],-3))</f>
        <v>0</v>
      </c>
      <c r="AH95" s="29"/>
      <c r="AI95" s="163">
        <f>+IF(AVERAGEIF(DEDUCCIONES[Concepto],'Datos para cálculo'!AH$4,DEDUCCIONES[Monto Limite])=1,CALCULO[[#This Row],[ 34 ]],MIN(CALCULO[[#This Row],[ 34 ]],AVERAGEIF(DEDUCCIONES[Concepto],'Datos para cálculo'!AH$4,DEDUCCIONES[Monto Limite]),+CALCULO[[#This Row],[ 34 ]]+1-1,CALCULO[[#This Row],[ 34 ]]))</f>
        <v>0</v>
      </c>
      <c r="AJ95" s="167"/>
      <c r="AK95" s="144">
        <f>+IF(CALCULO[[#This Row],[ 36 ]]="SI",MIN(CALCULO[[#This Row],[ 15 ]]*10%,VLOOKUP($AJ$4,DEDUCCIONES[],4,0)),0)</f>
        <v>0</v>
      </c>
      <c r="AL95" s="168"/>
      <c r="AM95" s="145">
        <f>+MIN(AL95+1-1,VLOOKUP($AL$4,DEDUCCIONES[],4,0))</f>
        <v>0</v>
      </c>
      <c r="AN95" s="144">
        <f>+CALCULO[[#This Row],[35]]+CALCULO[[#This Row],[37]]+CALCULO[[#This Row],[ 39 ]]</f>
        <v>0</v>
      </c>
      <c r="AO95" s="148">
        <f>+CALCULO[[#This Row],[33]]-CALCULO[[#This Row],[ 40 ]]</f>
        <v>0</v>
      </c>
      <c r="AP95" s="29"/>
      <c r="AQ95" s="163">
        <f>+MIN(CALCULO[[#This Row],[42]]+1-1,VLOOKUP($AP$4,RENTAS_EXCENTAS[],4,0))</f>
        <v>0</v>
      </c>
      <c r="AR95" s="29"/>
      <c r="AS95" s="163">
        <f>+MIN(CALCULO[[#This Row],[43]]+CALCULO[[#This Row],[ 44 ]]+1-1,VLOOKUP($AP$4,RENTAS_EXCENTAS[],4,0))-CALCULO[[#This Row],[43]]</f>
        <v>0</v>
      </c>
      <c r="AT95" s="163"/>
      <c r="AU95" s="163"/>
      <c r="AV95" s="163">
        <f>+CALCULO[[#This Row],[ 47 ]]</f>
        <v>0</v>
      </c>
      <c r="AW95" s="163"/>
      <c r="AX95" s="163">
        <f>+CALCULO[[#This Row],[ 49 ]]</f>
        <v>0</v>
      </c>
      <c r="AY95" s="163"/>
      <c r="AZ95" s="163">
        <f>+CALCULO[[#This Row],[ 51 ]]</f>
        <v>0</v>
      </c>
      <c r="BA95" s="163"/>
      <c r="BB95" s="163">
        <f>+CALCULO[[#This Row],[ 53 ]]</f>
        <v>0</v>
      </c>
      <c r="BC95" s="163"/>
      <c r="BD95" s="163">
        <f>+CALCULO[[#This Row],[ 55 ]]</f>
        <v>0</v>
      </c>
      <c r="BE95" s="163"/>
      <c r="BF95" s="163">
        <f>+CALCULO[[#This Row],[ 57 ]]</f>
        <v>0</v>
      </c>
      <c r="BG95" s="163"/>
      <c r="BH95" s="163">
        <f>+CALCULO[[#This Row],[ 59 ]]</f>
        <v>0</v>
      </c>
      <c r="BI95" s="163"/>
      <c r="BJ95" s="163"/>
      <c r="BK95" s="163"/>
      <c r="BL95" s="145">
        <f>+CALCULO[[#This Row],[ 63 ]]</f>
        <v>0</v>
      </c>
      <c r="BM95" s="144">
        <f>+CALCULO[[#This Row],[ 64 ]]+CALCULO[[#This Row],[ 62 ]]+CALCULO[[#This Row],[ 60 ]]+CALCULO[[#This Row],[ 58 ]]+CALCULO[[#This Row],[ 56 ]]+CALCULO[[#This Row],[ 54 ]]+CALCULO[[#This Row],[ 52 ]]+CALCULO[[#This Row],[ 50 ]]+CALCULO[[#This Row],[ 48 ]]+CALCULO[[#This Row],[ 45 ]]+CALCULO[[#This Row],[43]]</f>
        <v>0</v>
      </c>
      <c r="BN95" s="148">
        <f>+CALCULO[[#This Row],[ 41 ]]-CALCULO[[#This Row],[65]]</f>
        <v>0</v>
      </c>
      <c r="BO95" s="144">
        <f>+ROUND(MIN(CALCULO[[#This Row],[66]]*25%,240*'Versión impresión'!$H$8),-3)</f>
        <v>0</v>
      </c>
      <c r="BP95" s="148">
        <f>+CALCULO[[#This Row],[66]]-CALCULO[[#This Row],[67]]</f>
        <v>0</v>
      </c>
      <c r="BQ95" s="154">
        <f>+ROUND(CALCULO[[#This Row],[33]]*40%,-3)</f>
        <v>0</v>
      </c>
      <c r="BR95" s="149">
        <f t="shared" si="10"/>
        <v>0</v>
      </c>
      <c r="BS95" s="144">
        <f>+CALCULO[[#This Row],[33]]-MIN(CALCULO[[#This Row],[69]],CALCULO[[#This Row],[68]])</f>
        <v>0</v>
      </c>
      <c r="BT95" s="150">
        <f>+CALCULO[[#This Row],[71]]/'Versión impresión'!$H$8+1-1</f>
        <v>0</v>
      </c>
      <c r="BU95" s="151">
        <f>+LOOKUP(CALCULO[[#This Row],[72]],$CG$2:$CH$8,$CJ$2:$CJ$8)</f>
        <v>0</v>
      </c>
      <c r="BV95" s="152">
        <f>+LOOKUP(CALCULO[[#This Row],[72]],$CG$2:$CH$8,$CI$2:$CI$8)</f>
        <v>0</v>
      </c>
      <c r="BW95" s="151">
        <f>+LOOKUP(CALCULO[[#This Row],[72]],$CG$2:$CH$8,$CK$2:$CK$8)</f>
        <v>0</v>
      </c>
      <c r="BX95" s="155">
        <f>+(CALCULO[[#This Row],[72]]+CALCULO[[#This Row],[73]])*CALCULO[[#This Row],[74]]+CALCULO[[#This Row],[75]]</f>
        <v>0</v>
      </c>
      <c r="BY95" s="133">
        <f>+ROUND(CALCULO[[#This Row],[76]]*'Versión impresión'!$H$8,-3)</f>
        <v>0</v>
      </c>
      <c r="BZ95" s="180" t="str">
        <f>+IF(LOOKUP(CALCULO[[#This Row],[72]],$CG$2:$CH$8,$CM$2:$CM$8)=0,"",LOOKUP(CALCULO[[#This Row],[72]],$CG$2:$CH$8,$CM$2:$CM$8))</f>
        <v/>
      </c>
    </row>
    <row r="96" spans="1:78" x14ac:dyDescent="0.25">
      <c r="A96" s="78" t="str">
        <f t="shared" si="9"/>
        <v/>
      </c>
      <c r="B96" s="159"/>
      <c r="C96" s="29"/>
      <c r="D96" s="29"/>
      <c r="E96" s="29"/>
      <c r="F96" s="29"/>
      <c r="G96" s="29"/>
      <c r="H96" s="29"/>
      <c r="I96" s="29"/>
      <c r="J96" s="29"/>
      <c r="K96" s="29"/>
      <c r="L96" s="29"/>
      <c r="M96" s="29"/>
      <c r="N96" s="29"/>
      <c r="O96" s="144">
        <f>SUM(CALCULO[[#This Row],[5]:[ 14 ]])</f>
        <v>0</v>
      </c>
      <c r="P96" s="162"/>
      <c r="Q96" s="163">
        <f>+IF(AVERAGEIF(ING_NO_CONST_RENTA[Concepto],'Datos para cálculo'!P$4,ING_NO_CONST_RENTA[Monto Limite])=1,CALCULO[[#This Row],[16]],MIN(CALCULO[ [#This Row],[16] ],AVERAGEIF(ING_NO_CONST_RENTA[Concepto],'Datos para cálculo'!P$4,ING_NO_CONST_RENTA[Monto Limite]),+CALCULO[ [#This Row],[16] ]+1-1,CALCULO[ [#This Row],[16] ]))</f>
        <v>0</v>
      </c>
      <c r="R96" s="29"/>
      <c r="S96" s="163">
        <f>+IF(AVERAGEIF(ING_NO_CONST_RENTA[Concepto],'Datos para cálculo'!R$4,ING_NO_CONST_RENTA[Monto Limite])=1,CALCULO[[#This Row],[18]],MIN(CALCULO[ [#This Row],[18] ],AVERAGEIF(ING_NO_CONST_RENTA[Concepto],'Datos para cálculo'!R$4,ING_NO_CONST_RENTA[Monto Limite]),+CALCULO[ [#This Row],[18] ]+1-1,CALCULO[ [#This Row],[18] ]))</f>
        <v>0</v>
      </c>
      <c r="T96" s="29"/>
      <c r="U96" s="163">
        <f>+IF(AVERAGEIF(ING_NO_CONST_RENTA[Concepto],'Datos para cálculo'!T$4,ING_NO_CONST_RENTA[Monto Limite])=1,CALCULO[[#This Row],[20]],MIN(CALCULO[ [#This Row],[20] ],AVERAGEIF(ING_NO_CONST_RENTA[Concepto],'Datos para cálculo'!T$4,ING_NO_CONST_RENTA[Monto Limite]),+CALCULO[ [#This Row],[20] ]+1-1,CALCULO[ [#This Row],[20] ]))</f>
        <v>0</v>
      </c>
      <c r="V96" s="29"/>
      <c r="W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 s="164"/>
      <c r="Y96" s="163">
        <f>+IF(O96&lt;310*'Versión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 s="165"/>
      <c r="AA96" s="163">
        <f>+IF(AVERAGEIF(ING_NO_CONST_RENTA[Concepto],'Datos para cálculo'!Z$4,ING_NO_CONST_RENTA[Monto Limite])=1,CALCULO[[#This Row],[ 26 ]],MIN(CALCULO[[#This Row],[ 26 ]],AVERAGEIF(ING_NO_CONST_RENTA[Concepto],'Datos para cálculo'!Z$4,ING_NO_CONST_RENTA[Monto Limite]),+CALCULO[[#This Row],[ 26 ]]+1-1,CALCULO[[#This Row],[ 26 ]]))</f>
        <v>0</v>
      </c>
      <c r="AB96" s="165"/>
      <c r="AC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 s="147"/>
      <c r="AE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 s="144">
        <f>+CALCULO[[#This Row],[ 31 ]]+CALCULO[[#This Row],[ 29 ]]+CALCULO[[#This Row],[ 27 ]]+CALCULO[[#This Row],[ 25 ]]+CALCULO[[#This Row],[ 23 ]]+CALCULO[[#This Row],[ 21 ]]+CALCULO[[#This Row],[ 19 ]]+CALCULO[[#This Row],[ 17 ]]</f>
        <v>0</v>
      </c>
      <c r="AG96" s="148">
        <f>+MAX(0,ROUND(CALCULO[[#This Row],[ 15 ]]-CALCULO[[#This Row],[32]],-3))</f>
        <v>0</v>
      </c>
      <c r="AH96" s="29"/>
      <c r="AI96" s="163">
        <f>+IF(AVERAGEIF(DEDUCCIONES[Concepto],'Datos para cálculo'!AH$4,DEDUCCIONES[Monto Limite])=1,CALCULO[[#This Row],[ 34 ]],MIN(CALCULO[[#This Row],[ 34 ]],AVERAGEIF(DEDUCCIONES[Concepto],'Datos para cálculo'!AH$4,DEDUCCIONES[Monto Limite]),+CALCULO[[#This Row],[ 34 ]]+1-1,CALCULO[[#This Row],[ 34 ]]))</f>
        <v>0</v>
      </c>
      <c r="AJ96" s="167"/>
      <c r="AK96" s="144">
        <f>+IF(CALCULO[[#This Row],[ 36 ]]="SI",MIN(CALCULO[[#This Row],[ 15 ]]*10%,VLOOKUP($AJ$4,DEDUCCIONES[],4,0)),0)</f>
        <v>0</v>
      </c>
      <c r="AL96" s="168"/>
      <c r="AM96" s="145">
        <f>+MIN(AL96+1-1,VLOOKUP($AL$4,DEDUCCIONES[],4,0))</f>
        <v>0</v>
      </c>
      <c r="AN96" s="144">
        <f>+CALCULO[[#This Row],[35]]+CALCULO[[#This Row],[37]]+CALCULO[[#This Row],[ 39 ]]</f>
        <v>0</v>
      </c>
      <c r="AO96" s="148">
        <f>+CALCULO[[#This Row],[33]]-CALCULO[[#This Row],[ 40 ]]</f>
        <v>0</v>
      </c>
      <c r="AP96" s="29"/>
      <c r="AQ96" s="163">
        <f>+MIN(CALCULO[[#This Row],[42]]+1-1,VLOOKUP($AP$4,RENTAS_EXCENTAS[],4,0))</f>
        <v>0</v>
      </c>
      <c r="AR96" s="29"/>
      <c r="AS96" s="163">
        <f>+MIN(CALCULO[[#This Row],[43]]+CALCULO[[#This Row],[ 44 ]]+1-1,VLOOKUP($AP$4,RENTAS_EXCENTAS[],4,0))-CALCULO[[#This Row],[43]]</f>
        <v>0</v>
      </c>
      <c r="AT96" s="163"/>
      <c r="AU96" s="163"/>
      <c r="AV96" s="163">
        <f>+CALCULO[[#This Row],[ 47 ]]</f>
        <v>0</v>
      </c>
      <c r="AW96" s="163"/>
      <c r="AX96" s="163">
        <f>+CALCULO[[#This Row],[ 49 ]]</f>
        <v>0</v>
      </c>
      <c r="AY96" s="163"/>
      <c r="AZ96" s="163">
        <f>+CALCULO[[#This Row],[ 51 ]]</f>
        <v>0</v>
      </c>
      <c r="BA96" s="163"/>
      <c r="BB96" s="163">
        <f>+CALCULO[[#This Row],[ 53 ]]</f>
        <v>0</v>
      </c>
      <c r="BC96" s="163"/>
      <c r="BD96" s="163">
        <f>+CALCULO[[#This Row],[ 55 ]]</f>
        <v>0</v>
      </c>
      <c r="BE96" s="163"/>
      <c r="BF96" s="163">
        <f>+CALCULO[[#This Row],[ 57 ]]</f>
        <v>0</v>
      </c>
      <c r="BG96" s="163"/>
      <c r="BH96" s="163">
        <f>+CALCULO[[#This Row],[ 59 ]]</f>
        <v>0</v>
      </c>
      <c r="BI96" s="163"/>
      <c r="BJ96" s="163"/>
      <c r="BK96" s="163"/>
      <c r="BL96" s="145">
        <f>+CALCULO[[#This Row],[ 63 ]]</f>
        <v>0</v>
      </c>
      <c r="BM96" s="144">
        <f>+CALCULO[[#This Row],[ 64 ]]+CALCULO[[#This Row],[ 62 ]]+CALCULO[[#This Row],[ 60 ]]+CALCULO[[#This Row],[ 58 ]]+CALCULO[[#This Row],[ 56 ]]+CALCULO[[#This Row],[ 54 ]]+CALCULO[[#This Row],[ 52 ]]+CALCULO[[#This Row],[ 50 ]]+CALCULO[[#This Row],[ 48 ]]+CALCULO[[#This Row],[ 45 ]]+CALCULO[[#This Row],[43]]</f>
        <v>0</v>
      </c>
      <c r="BN96" s="148">
        <f>+CALCULO[[#This Row],[ 41 ]]-CALCULO[[#This Row],[65]]</f>
        <v>0</v>
      </c>
      <c r="BO96" s="144">
        <f>+ROUND(MIN(CALCULO[[#This Row],[66]]*25%,240*'Versión impresión'!$H$8),-3)</f>
        <v>0</v>
      </c>
      <c r="BP96" s="148">
        <f>+CALCULO[[#This Row],[66]]-CALCULO[[#This Row],[67]]</f>
        <v>0</v>
      </c>
      <c r="BQ96" s="154">
        <f>+ROUND(CALCULO[[#This Row],[33]]*40%,-3)</f>
        <v>0</v>
      </c>
      <c r="BR96" s="149">
        <f t="shared" si="10"/>
        <v>0</v>
      </c>
      <c r="BS96" s="144">
        <f>+CALCULO[[#This Row],[33]]-MIN(CALCULO[[#This Row],[69]],CALCULO[[#This Row],[68]])</f>
        <v>0</v>
      </c>
      <c r="BT96" s="150">
        <f>+CALCULO[[#This Row],[71]]/'Versión impresión'!$H$8+1-1</f>
        <v>0</v>
      </c>
      <c r="BU96" s="151">
        <f>+LOOKUP(CALCULO[[#This Row],[72]],$CG$2:$CH$8,$CJ$2:$CJ$8)</f>
        <v>0</v>
      </c>
      <c r="BV96" s="152">
        <f>+LOOKUP(CALCULO[[#This Row],[72]],$CG$2:$CH$8,$CI$2:$CI$8)</f>
        <v>0</v>
      </c>
      <c r="BW96" s="151">
        <f>+LOOKUP(CALCULO[[#This Row],[72]],$CG$2:$CH$8,$CK$2:$CK$8)</f>
        <v>0</v>
      </c>
      <c r="BX96" s="155">
        <f>+(CALCULO[[#This Row],[72]]+CALCULO[[#This Row],[73]])*CALCULO[[#This Row],[74]]+CALCULO[[#This Row],[75]]</f>
        <v>0</v>
      </c>
      <c r="BY96" s="133">
        <f>+ROUND(CALCULO[[#This Row],[76]]*'Versión impresión'!$H$8,-3)</f>
        <v>0</v>
      </c>
      <c r="BZ96" s="180" t="str">
        <f>+IF(LOOKUP(CALCULO[[#This Row],[72]],$CG$2:$CH$8,$CM$2:$CM$8)=0,"",LOOKUP(CALCULO[[#This Row],[72]],$CG$2:$CH$8,$CM$2:$CM$8))</f>
        <v/>
      </c>
    </row>
    <row r="97" spans="1:78" x14ac:dyDescent="0.25">
      <c r="A97" s="78" t="str">
        <f t="shared" si="9"/>
        <v/>
      </c>
      <c r="B97" s="159"/>
      <c r="C97" s="29"/>
      <c r="D97" s="29"/>
      <c r="E97" s="29"/>
      <c r="F97" s="29"/>
      <c r="G97" s="29"/>
      <c r="H97" s="29"/>
      <c r="I97" s="29"/>
      <c r="J97" s="29"/>
      <c r="K97" s="29"/>
      <c r="L97" s="29"/>
      <c r="M97" s="29"/>
      <c r="N97" s="29"/>
      <c r="O97" s="144">
        <f>SUM(CALCULO[[#This Row],[5]:[ 14 ]])</f>
        <v>0</v>
      </c>
      <c r="P97" s="162"/>
      <c r="Q97" s="163">
        <f>+IF(AVERAGEIF(ING_NO_CONST_RENTA[Concepto],'Datos para cálculo'!P$4,ING_NO_CONST_RENTA[Monto Limite])=1,CALCULO[[#This Row],[16]],MIN(CALCULO[ [#This Row],[16] ],AVERAGEIF(ING_NO_CONST_RENTA[Concepto],'Datos para cálculo'!P$4,ING_NO_CONST_RENTA[Monto Limite]),+CALCULO[ [#This Row],[16] ]+1-1,CALCULO[ [#This Row],[16] ]))</f>
        <v>0</v>
      </c>
      <c r="R97" s="29"/>
      <c r="S97" s="163">
        <f>+IF(AVERAGEIF(ING_NO_CONST_RENTA[Concepto],'Datos para cálculo'!R$4,ING_NO_CONST_RENTA[Monto Limite])=1,CALCULO[[#This Row],[18]],MIN(CALCULO[ [#This Row],[18] ],AVERAGEIF(ING_NO_CONST_RENTA[Concepto],'Datos para cálculo'!R$4,ING_NO_CONST_RENTA[Monto Limite]),+CALCULO[ [#This Row],[18] ]+1-1,CALCULO[ [#This Row],[18] ]))</f>
        <v>0</v>
      </c>
      <c r="T97" s="29"/>
      <c r="U97" s="163">
        <f>+IF(AVERAGEIF(ING_NO_CONST_RENTA[Concepto],'Datos para cálculo'!T$4,ING_NO_CONST_RENTA[Monto Limite])=1,CALCULO[[#This Row],[20]],MIN(CALCULO[ [#This Row],[20] ],AVERAGEIF(ING_NO_CONST_RENTA[Concepto],'Datos para cálculo'!T$4,ING_NO_CONST_RENTA[Monto Limite]),+CALCULO[ [#This Row],[20] ]+1-1,CALCULO[ [#This Row],[20] ]))</f>
        <v>0</v>
      </c>
      <c r="V97" s="29"/>
      <c r="W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 s="164"/>
      <c r="Y97" s="163">
        <f>+IF(O97&lt;310*'Versión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 s="165"/>
      <c r="AA97" s="163">
        <f>+IF(AVERAGEIF(ING_NO_CONST_RENTA[Concepto],'Datos para cálculo'!Z$4,ING_NO_CONST_RENTA[Monto Limite])=1,CALCULO[[#This Row],[ 26 ]],MIN(CALCULO[[#This Row],[ 26 ]],AVERAGEIF(ING_NO_CONST_RENTA[Concepto],'Datos para cálculo'!Z$4,ING_NO_CONST_RENTA[Monto Limite]),+CALCULO[[#This Row],[ 26 ]]+1-1,CALCULO[[#This Row],[ 26 ]]))</f>
        <v>0</v>
      </c>
      <c r="AB97" s="165"/>
      <c r="AC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 s="147"/>
      <c r="AE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 s="144">
        <f>+CALCULO[[#This Row],[ 31 ]]+CALCULO[[#This Row],[ 29 ]]+CALCULO[[#This Row],[ 27 ]]+CALCULO[[#This Row],[ 25 ]]+CALCULO[[#This Row],[ 23 ]]+CALCULO[[#This Row],[ 21 ]]+CALCULO[[#This Row],[ 19 ]]+CALCULO[[#This Row],[ 17 ]]</f>
        <v>0</v>
      </c>
      <c r="AG97" s="148">
        <f>+MAX(0,ROUND(CALCULO[[#This Row],[ 15 ]]-CALCULO[[#This Row],[32]],-3))</f>
        <v>0</v>
      </c>
      <c r="AH97" s="29"/>
      <c r="AI97" s="163">
        <f>+IF(AVERAGEIF(DEDUCCIONES[Concepto],'Datos para cálculo'!AH$4,DEDUCCIONES[Monto Limite])=1,CALCULO[[#This Row],[ 34 ]],MIN(CALCULO[[#This Row],[ 34 ]],AVERAGEIF(DEDUCCIONES[Concepto],'Datos para cálculo'!AH$4,DEDUCCIONES[Monto Limite]),+CALCULO[[#This Row],[ 34 ]]+1-1,CALCULO[[#This Row],[ 34 ]]))</f>
        <v>0</v>
      </c>
      <c r="AJ97" s="167"/>
      <c r="AK97" s="144">
        <f>+IF(CALCULO[[#This Row],[ 36 ]]="SI",MIN(CALCULO[[#This Row],[ 15 ]]*10%,VLOOKUP($AJ$4,DEDUCCIONES[],4,0)),0)</f>
        <v>0</v>
      </c>
      <c r="AL97" s="168"/>
      <c r="AM97" s="145">
        <f>+MIN(AL97+1-1,VLOOKUP($AL$4,DEDUCCIONES[],4,0))</f>
        <v>0</v>
      </c>
      <c r="AN97" s="144">
        <f>+CALCULO[[#This Row],[35]]+CALCULO[[#This Row],[37]]+CALCULO[[#This Row],[ 39 ]]</f>
        <v>0</v>
      </c>
      <c r="AO97" s="148">
        <f>+CALCULO[[#This Row],[33]]-CALCULO[[#This Row],[ 40 ]]</f>
        <v>0</v>
      </c>
      <c r="AP97" s="29"/>
      <c r="AQ97" s="163">
        <f>+MIN(CALCULO[[#This Row],[42]]+1-1,VLOOKUP($AP$4,RENTAS_EXCENTAS[],4,0))</f>
        <v>0</v>
      </c>
      <c r="AR97" s="29"/>
      <c r="AS97" s="163">
        <f>+MIN(CALCULO[[#This Row],[43]]+CALCULO[[#This Row],[ 44 ]]+1-1,VLOOKUP($AP$4,RENTAS_EXCENTAS[],4,0))-CALCULO[[#This Row],[43]]</f>
        <v>0</v>
      </c>
      <c r="AT97" s="163"/>
      <c r="AU97" s="163"/>
      <c r="AV97" s="163">
        <f>+CALCULO[[#This Row],[ 47 ]]</f>
        <v>0</v>
      </c>
      <c r="AW97" s="163"/>
      <c r="AX97" s="163">
        <f>+CALCULO[[#This Row],[ 49 ]]</f>
        <v>0</v>
      </c>
      <c r="AY97" s="163"/>
      <c r="AZ97" s="163">
        <f>+CALCULO[[#This Row],[ 51 ]]</f>
        <v>0</v>
      </c>
      <c r="BA97" s="163"/>
      <c r="BB97" s="163">
        <f>+CALCULO[[#This Row],[ 53 ]]</f>
        <v>0</v>
      </c>
      <c r="BC97" s="163"/>
      <c r="BD97" s="163">
        <f>+CALCULO[[#This Row],[ 55 ]]</f>
        <v>0</v>
      </c>
      <c r="BE97" s="163"/>
      <c r="BF97" s="163">
        <f>+CALCULO[[#This Row],[ 57 ]]</f>
        <v>0</v>
      </c>
      <c r="BG97" s="163"/>
      <c r="BH97" s="163">
        <f>+CALCULO[[#This Row],[ 59 ]]</f>
        <v>0</v>
      </c>
      <c r="BI97" s="163"/>
      <c r="BJ97" s="163"/>
      <c r="BK97" s="163"/>
      <c r="BL97" s="145">
        <f>+CALCULO[[#This Row],[ 63 ]]</f>
        <v>0</v>
      </c>
      <c r="BM97" s="144">
        <f>+CALCULO[[#This Row],[ 64 ]]+CALCULO[[#This Row],[ 62 ]]+CALCULO[[#This Row],[ 60 ]]+CALCULO[[#This Row],[ 58 ]]+CALCULO[[#This Row],[ 56 ]]+CALCULO[[#This Row],[ 54 ]]+CALCULO[[#This Row],[ 52 ]]+CALCULO[[#This Row],[ 50 ]]+CALCULO[[#This Row],[ 48 ]]+CALCULO[[#This Row],[ 45 ]]+CALCULO[[#This Row],[43]]</f>
        <v>0</v>
      </c>
      <c r="BN97" s="148">
        <f>+CALCULO[[#This Row],[ 41 ]]-CALCULO[[#This Row],[65]]</f>
        <v>0</v>
      </c>
      <c r="BO97" s="144">
        <f>+ROUND(MIN(CALCULO[[#This Row],[66]]*25%,240*'Versión impresión'!$H$8),-3)</f>
        <v>0</v>
      </c>
      <c r="BP97" s="148">
        <f>+CALCULO[[#This Row],[66]]-CALCULO[[#This Row],[67]]</f>
        <v>0</v>
      </c>
      <c r="BQ97" s="154">
        <f>+ROUND(CALCULO[[#This Row],[33]]*40%,-3)</f>
        <v>0</v>
      </c>
      <c r="BR97" s="149">
        <f t="shared" si="10"/>
        <v>0</v>
      </c>
      <c r="BS97" s="144">
        <f>+CALCULO[[#This Row],[33]]-MIN(CALCULO[[#This Row],[69]],CALCULO[[#This Row],[68]])</f>
        <v>0</v>
      </c>
      <c r="BT97" s="150">
        <f>+CALCULO[[#This Row],[71]]/'Versión impresión'!$H$8+1-1</f>
        <v>0</v>
      </c>
      <c r="BU97" s="151">
        <f>+LOOKUP(CALCULO[[#This Row],[72]],$CG$2:$CH$8,$CJ$2:$CJ$8)</f>
        <v>0</v>
      </c>
      <c r="BV97" s="152">
        <f>+LOOKUP(CALCULO[[#This Row],[72]],$CG$2:$CH$8,$CI$2:$CI$8)</f>
        <v>0</v>
      </c>
      <c r="BW97" s="151">
        <f>+LOOKUP(CALCULO[[#This Row],[72]],$CG$2:$CH$8,$CK$2:$CK$8)</f>
        <v>0</v>
      </c>
      <c r="BX97" s="155">
        <f>+(CALCULO[[#This Row],[72]]+CALCULO[[#This Row],[73]])*CALCULO[[#This Row],[74]]+CALCULO[[#This Row],[75]]</f>
        <v>0</v>
      </c>
      <c r="BY97" s="133">
        <f>+ROUND(CALCULO[[#This Row],[76]]*'Versión impresión'!$H$8,-3)</f>
        <v>0</v>
      </c>
      <c r="BZ97" s="180" t="str">
        <f>+IF(LOOKUP(CALCULO[[#This Row],[72]],$CG$2:$CH$8,$CM$2:$CM$8)=0,"",LOOKUP(CALCULO[[#This Row],[72]],$CG$2:$CH$8,$CM$2:$CM$8))</f>
        <v/>
      </c>
    </row>
    <row r="98" spans="1:78" x14ac:dyDescent="0.25">
      <c r="A98" s="78" t="str">
        <f t="shared" si="9"/>
        <v/>
      </c>
      <c r="B98" s="159"/>
      <c r="C98" s="29"/>
      <c r="D98" s="29"/>
      <c r="E98" s="29"/>
      <c r="F98" s="29"/>
      <c r="G98" s="29"/>
      <c r="H98" s="29"/>
      <c r="I98" s="29"/>
      <c r="J98" s="29"/>
      <c r="K98" s="29"/>
      <c r="L98" s="29"/>
      <c r="M98" s="29"/>
      <c r="N98" s="29"/>
      <c r="O98" s="144">
        <f>SUM(CALCULO[[#This Row],[5]:[ 14 ]])</f>
        <v>0</v>
      </c>
      <c r="P98" s="162"/>
      <c r="Q98" s="163">
        <f>+IF(AVERAGEIF(ING_NO_CONST_RENTA[Concepto],'Datos para cálculo'!P$4,ING_NO_CONST_RENTA[Monto Limite])=1,CALCULO[[#This Row],[16]],MIN(CALCULO[ [#This Row],[16] ],AVERAGEIF(ING_NO_CONST_RENTA[Concepto],'Datos para cálculo'!P$4,ING_NO_CONST_RENTA[Monto Limite]),+CALCULO[ [#This Row],[16] ]+1-1,CALCULO[ [#This Row],[16] ]))</f>
        <v>0</v>
      </c>
      <c r="R98" s="29"/>
      <c r="S98" s="163">
        <f>+IF(AVERAGEIF(ING_NO_CONST_RENTA[Concepto],'Datos para cálculo'!R$4,ING_NO_CONST_RENTA[Monto Limite])=1,CALCULO[[#This Row],[18]],MIN(CALCULO[ [#This Row],[18] ],AVERAGEIF(ING_NO_CONST_RENTA[Concepto],'Datos para cálculo'!R$4,ING_NO_CONST_RENTA[Monto Limite]),+CALCULO[ [#This Row],[18] ]+1-1,CALCULO[ [#This Row],[18] ]))</f>
        <v>0</v>
      </c>
      <c r="T98" s="29"/>
      <c r="U98" s="163">
        <f>+IF(AVERAGEIF(ING_NO_CONST_RENTA[Concepto],'Datos para cálculo'!T$4,ING_NO_CONST_RENTA[Monto Limite])=1,CALCULO[[#This Row],[20]],MIN(CALCULO[ [#This Row],[20] ],AVERAGEIF(ING_NO_CONST_RENTA[Concepto],'Datos para cálculo'!T$4,ING_NO_CONST_RENTA[Monto Limite]),+CALCULO[ [#This Row],[20] ]+1-1,CALCULO[ [#This Row],[20] ]))</f>
        <v>0</v>
      </c>
      <c r="V98" s="29"/>
      <c r="W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 s="164"/>
      <c r="Y98" s="163">
        <f>+IF(O98&lt;310*'Versión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 s="165"/>
      <c r="AA98" s="163">
        <f>+IF(AVERAGEIF(ING_NO_CONST_RENTA[Concepto],'Datos para cálculo'!Z$4,ING_NO_CONST_RENTA[Monto Limite])=1,CALCULO[[#This Row],[ 26 ]],MIN(CALCULO[[#This Row],[ 26 ]],AVERAGEIF(ING_NO_CONST_RENTA[Concepto],'Datos para cálculo'!Z$4,ING_NO_CONST_RENTA[Monto Limite]),+CALCULO[[#This Row],[ 26 ]]+1-1,CALCULO[[#This Row],[ 26 ]]))</f>
        <v>0</v>
      </c>
      <c r="AB98" s="165"/>
      <c r="AC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 s="147"/>
      <c r="AE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 s="144">
        <f>+CALCULO[[#This Row],[ 31 ]]+CALCULO[[#This Row],[ 29 ]]+CALCULO[[#This Row],[ 27 ]]+CALCULO[[#This Row],[ 25 ]]+CALCULO[[#This Row],[ 23 ]]+CALCULO[[#This Row],[ 21 ]]+CALCULO[[#This Row],[ 19 ]]+CALCULO[[#This Row],[ 17 ]]</f>
        <v>0</v>
      </c>
      <c r="AG98" s="148">
        <f>+MAX(0,ROUND(CALCULO[[#This Row],[ 15 ]]-CALCULO[[#This Row],[32]],-3))</f>
        <v>0</v>
      </c>
      <c r="AH98" s="29"/>
      <c r="AI98" s="163">
        <f>+IF(AVERAGEIF(DEDUCCIONES[Concepto],'Datos para cálculo'!AH$4,DEDUCCIONES[Monto Limite])=1,CALCULO[[#This Row],[ 34 ]],MIN(CALCULO[[#This Row],[ 34 ]],AVERAGEIF(DEDUCCIONES[Concepto],'Datos para cálculo'!AH$4,DEDUCCIONES[Monto Limite]),+CALCULO[[#This Row],[ 34 ]]+1-1,CALCULO[[#This Row],[ 34 ]]))</f>
        <v>0</v>
      </c>
      <c r="AJ98" s="167"/>
      <c r="AK98" s="144">
        <f>+IF(CALCULO[[#This Row],[ 36 ]]="SI",MIN(CALCULO[[#This Row],[ 15 ]]*10%,VLOOKUP($AJ$4,DEDUCCIONES[],4,0)),0)</f>
        <v>0</v>
      </c>
      <c r="AL98" s="168"/>
      <c r="AM98" s="145">
        <f>+MIN(AL98+1-1,VLOOKUP($AL$4,DEDUCCIONES[],4,0))</f>
        <v>0</v>
      </c>
      <c r="AN98" s="144">
        <f>+CALCULO[[#This Row],[35]]+CALCULO[[#This Row],[37]]+CALCULO[[#This Row],[ 39 ]]</f>
        <v>0</v>
      </c>
      <c r="AO98" s="148">
        <f>+CALCULO[[#This Row],[33]]-CALCULO[[#This Row],[ 40 ]]</f>
        <v>0</v>
      </c>
      <c r="AP98" s="29"/>
      <c r="AQ98" s="163">
        <f>+MIN(CALCULO[[#This Row],[42]]+1-1,VLOOKUP($AP$4,RENTAS_EXCENTAS[],4,0))</f>
        <v>0</v>
      </c>
      <c r="AR98" s="29"/>
      <c r="AS98" s="163">
        <f>+MIN(CALCULO[[#This Row],[43]]+CALCULO[[#This Row],[ 44 ]]+1-1,VLOOKUP($AP$4,RENTAS_EXCENTAS[],4,0))-CALCULO[[#This Row],[43]]</f>
        <v>0</v>
      </c>
      <c r="AT98" s="163"/>
      <c r="AU98" s="163"/>
      <c r="AV98" s="163">
        <f>+CALCULO[[#This Row],[ 47 ]]</f>
        <v>0</v>
      </c>
      <c r="AW98" s="163"/>
      <c r="AX98" s="163">
        <f>+CALCULO[[#This Row],[ 49 ]]</f>
        <v>0</v>
      </c>
      <c r="AY98" s="163"/>
      <c r="AZ98" s="163">
        <f>+CALCULO[[#This Row],[ 51 ]]</f>
        <v>0</v>
      </c>
      <c r="BA98" s="163"/>
      <c r="BB98" s="163">
        <f>+CALCULO[[#This Row],[ 53 ]]</f>
        <v>0</v>
      </c>
      <c r="BC98" s="163"/>
      <c r="BD98" s="163">
        <f>+CALCULO[[#This Row],[ 55 ]]</f>
        <v>0</v>
      </c>
      <c r="BE98" s="163"/>
      <c r="BF98" s="163">
        <f>+CALCULO[[#This Row],[ 57 ]]</f>
        <v>0</v>
      </c>
      <c r="BG98" s="163"/>
      <c r="BH98" s="163">
        <f>+CALCULO[[#This Row],[ 59 ]]</f>
        <v>0</v>
      </c>
      <c r="BI98" s="163"/>
      <c r="BJ98" s="163"/>
      <c r="BK98" s="163"/>
      <c r="BL98" s="145">
        <f>+CALCULO[[#This Row],[ 63 ]]</f>
        <v>0</v>
      </c>
      <c r="BM98" s="144">
        <f>+CALCULO[[#This Row],[ 64 ]]+CALCULO[[#This Row],[ 62 ]]+CALCULO[[#This Row],[ 60 ]]+CALCULO[[#This Row],[ 58 ]]+CALCULO[[#This Row],[ 56 ]]+CALCULO[[#This Row],[ 54 ]]+CALCULO[[#This Row],[ 52 ]]+CALCULO[[#This Row],[ 50 ]]+CALCULO[[#This Row],[ 48 ]]+CALCULO[[#This Row],[ 45 ]]+CALCULO[[#This Row],[43]]</f>
        <v>0</v>
      </c>
      <c r="BN98" s="148">
        <f>+CALCULO[[#This Row],[ 41 ]]-CALCULO[[#This Row],[65]]</f>
        <v>0</v>
      </c>
      <c r="BO98" s="144">
        <f>+ROUND(MIN(CALCULO[[#This Row],[66]]*25%,240*'Versión impresión'!$H$8),-3)</f>
        <v>0</v>
      </c>
      <c r="BP98" s="148">
        <f>+CALCULO[[#This Row],[66]]-CALCULO[[#This Row],[67]]</f>
        <v>0</v>
      </c>
      <c r="BQ98" s="154">
        <f>+ROUND(CALCULO[[#This Row],[33]]*40%,-3)</f>
        <v>0</v>
      </c>
      <c r="BR98" s="149">
        <f t="shared" si="10"/>
        <v>0</v>
      </c>
      <c r="BS98" s="144">
        <f>+CALCULO[[#This Row],[33]]-MIN(CALCULO[[#This Row],[69]],CALCULO[[#This Row],[68]])</f>
        <v>0</v>
      </c>
      <c r="BT98" s="150">
        <f>+CALCULO[[#This Row],[71]]/'Versión impresión'!$H$8+1-1</f>
        <v>0</v>
      </c>
      <c r="BU98" s="151">
        <f>+LOOKUP(CALCULO[[#This Row],[72]],$CG$2:$CH$8,$CJ$2:$CJ$8)</f>
        <v>0</v>
      </c>
      <c r="BV98" s="152">
        <f>+LOOKUP(CALCULO[[#This Row],[72]],$CG$2:$CH$8,$CI$2:$CI$8)</f>
        <v>0</v>
      </c>
      <c r="BW98" s="151">
        <f>+LOOKUP(CALCULO[[#This Row],[72]],$CG$2:$CH$8,$CK$2:$CK$8)</f>
        <v>0</v>
      </c>
      <c r="BX98" s="155">
        <f>+(CALCULO[[#This Row],[72]]+CALCULO[[#This Row],[73]])*CALCULO[[#This Row],[74]]+CALCULO[[#This Row],[75]]</f>
        <v>0</v>
      </c>
      <c r="BY98" s="133">
        <f>+ROUND(CALCULO[[#This Row],[76]]*'Versión impresión'!$H$8,-3)</f>
        <v>0</v>
      </c>
      <c r="BZ98" s="180" t="str">
        <f>+IF(LOOKUP(CALCULO[[#This Row],[72]],$CG$2:$CH$8,$CM$2:$CM$8)=0,"",LOOKUP(CALCULO[[#This Row],[72]],$CG$2:$CH$8,$CM$2:$CM$8))</f>
        <v/>
      </c>
    </row>
    <row r="99" spans="1:78" x14ac:dyDescent="0.25">
      <c r="A99" s="78" t="str">
        <f t="shared" si="9"/>
        <v/>
      </c>
      <c r="B99" s="159"/>
      <c r="C99" s="29"/>
      <c r="D99" s="29"/>
      <c r="E99" s="29"/>
      <c r="F99" s="29"/>
      <c r="G99" s="29"/>
      <c r="H99" s="29"/>
      <c r="I99" s="29"/>
      <c r="J99" s="29"/>
      <c r="K99" s="29"/>
      <c r="L99" s="29"/>
      <c r="M99" s="29"/>
      <c r="N99" s="29"/>
      <c r="O99" s="144">
        <f>SUM(CALCULO[[#This Row],[5]:[ 14 ]])</f>
        <v>0</v>
      </c>
      <c r="P99" s="162"/>
      <c r="Q99" s="163">
        <f>+IF(AVERAGEIF(ING_NO_CONST_RENTA[Concepto],'Datos para cálculo'!P$4,ING_NO_CONST_RENTA[Monto Limite])=1,CALCULO[[#This Row],[16]],MIN(CALCULO[ [#This Row],[16] ],AVERAGEIF(ING_NO_CONST_RENTA[Concepto],'Datos para cálculo'!P$4,ING_NO_CONST_RENTA[Monto Limite]),+CALCULO[ [#This Row],[16] ]+1-1,CALCULO[ [#This Row],[16] ]))</f>
        <v>0</v>
      </c>
      <c r="R99" s="29"/>
      <c r="S99" s="163">
        <f>+IF(AVERAGEIF(ING_NO_CONST_RENTA[Concepto],'Datos para cálculo'!R$4,ING_NO_CONST_RENTA[Monto Limite])=1,CALCULO[[#This Row],[18]],MIN(CALCULO[ [#This Row],[18] ],AVERAGEIF(ING_NO_CONST_RENTA[Concepto],'Datos para cálculo'!R$4,ING_NO_CONST_RENTA[Monto Limite]),+CALCULO[ [#This Row],[18] ]+1-1,CALCULO[ [#This Row],[18] ]))</f>
        <v>0</v>
      </c>
      <c r="T99" s="29"/>
      <c r="U99" s="163">
        <f>+IF(AVERAGEIF(ING_NO_CONST_RENTA[Concepto],'Datos para cálculo'!T$4,ING_NO_CONST_RENTA[Monto Limite])=1,CALCULO[[#This Row],[20]],MIN(CALCULO[ [#This Row],[20] ],AVERAGEIF(ING_NO_CONST_RENTA[Concepto],'Datos para cálculo'!T$4,ING_NO_CONST_RENTA[Monto Limite]),+CALCULO[ [#This Row],[20] ]+1-1,CALCULO[ [#This Row],[20] ]))</f>
        <v>0</v>
      </c>
      <c r="V99" s="29"/>
      <c r="W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 s="164"/>
      <c r="Y99" s="163">
        <f>+IF(O99&lt;310*'Versión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 s="165"/>
      <c r="AA99" s="163">
        <f>+IF(AVERAGEIF(ING_NO_CONST_RENTA[Concepto],'Datos para cálculo'!Z$4,ING_NO_CONST_RENTA[Monto Limite])=1,CALCULO[[#This Row],[ 26 ]],MIN(CALCULO[[#This Row],[ 26 ]],AVERAGEIF(ING_NO_CONST_RENTA[Concepto],'Datos para cálculo'!Z$4,ING_NO_CONST_RENTA[Monto Limite]),+CALCULO[[#This Row],[ 26 ]]+1-1,CALCULO[[#This Row],[ 26 ]]))</f>
        <v>0</v>
      </c>
      <c r="AB99" s="165"/>
      <c r="AC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 s="147"/>
      <c r="AE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 s="144">
        <f>+CALCULO[[#This Row],[ 31 ]]+CALCULO[[#This Row],[ 29 ]]+CALCULO[[#This Row],[ 27 ]]+CALCULO[[#This Row],[ 25 ]]+CALCULO[[#This Row],[ 23 ]]+CALCULO[[#This Row],[ 21 ]]+CALCULO[[#This Row],[ 19 ]]+CALCULO[[#This Row],[ 17 ]]</f>
        <v>0</v>
      </c>
      <c r="AG99" s="148">
        <f>+MAX(0,ROUND(CALCULO[[#This Row],[ 15 ]]-CALCULO[[#This Row],[32]],-3))</f>
        <v>0</v>
      </c>
      <c r="AH99" s="29"/>
      <c r="AI99" s="163">
        <f>+IF(AVERAGEIF(DEDUCCIONES[Concepto],'Datos para cálculo'!AH$4,DEDUCCIONES[Monto Limite])=1,CALCULO[[#This Row],[ 34 ]],MIN(CALCULO[[#This Row],[ 34 ]],AVERAGEIF(DEDUCCIONES[Concepto],'Datos para cálculo'!AH$4,DEDUCCIONES[Monto Limite]),+CALCULO[[#This Row],[ 34 ]]+1-1,CALCULO[[#This Row],[ 34 ]]))</f>
        <v>0</v>
      </c>
      <c r="AJ99" s="167"/>
      <c r="AK99" s="144">
        <f>+IF(CALCULO[[#This Row],[ 36 ]]="SI",MIN(CALCULO[[#This Row],[ 15 ]]*10%,VLOOKUP($AJ$4,DEDUCCIONES[],4,0)),0)</f>
        <v>0</v>
      </c>
      <c r="AL99" s="168"/>
      <c r="AM99" s="145">
        <f>+MIN(AL99+1-1,VLOOKUP($AL$4,DEDUCCIONES[],4,0))</f>
        <v>0</v>
      </c>
      <c r="AN99" s="144">
        <f>+CALCULO[[#This Row],[35]]+CALCULO[[#This Row],[37]]+CALCULO[[#This Row],[ 39 ]]</f>
        <v>0</v>
      </c>
      <c r="AO99" s="148">
        <f>+CALCULO[[#This Row],[33]]-CALCULO[[#This Row],[ 40 ]]</f>
        <v>0</v>
      </c>
      <c r="AP99" s="29"/>
      <c r="AQ99" s="163">
        <f>+MIN(CALCULO[[#This Row],[42]]+1-1,VLOOKUP($AP$4,RENTAS_EXCENTAS[],4,0))</f>
        <v>0</v>
      </c>
      <c r="AR99" s="29"/>
      <c r="AS99" s="163">
        <f>+MIN(CALCULO[[#This Row],[43]]+CALCULO[[#This Row],[ 44 ]]+1-1,VLOOKUP($AP$4,RENTAS_EXCENTAS[],4,0))-CALCULO[[#This Row],[43]]</f>
        <v>0</v>
      </c>
      <c r="AT99" s="163"/>
      <c r="AU99" s="163"/>
      <c r="AV99" s="163">
        <f>+CALCULO[[#This Row],[ 47 ]]</f>
        <v>0</v>
      </c>
      <c r="AW99" s="163"/>
      <c r="AX99" s="163">
        <f>+CALCULO[[#This Row],[ 49 ]]</f>
        <v>0</v>
      </c>
      <c r="AY99" s="163"/>
      <c r="AZ99" s="163">
        <f>+CALCULO[[#This Row],[ 51 ]]</f>
        <v>0</v>
      </c>
      <c r="BA99" s="163"/>
      <c r="BB99" s="163">
        <f>+CALCULO[[#This Row],[ 53 ]]</f>
        <v>0</v>
      </c>
      <c r="BC99" s="163"/>
      <c r="BD99" s="163">
        <f>+CALCULO[[#This Row],[ 55 ]]</f>
        <v>0</v>
      </c>
      <c r="BE99" s="163"/>
      <c r="BF99" s="163">
        <f>+CALCULO[[#This Row],[ 57 ]]</f>
        <v>0</v>
      </c>
      <c r="BG99" s="163"/>
      <c r="BH99" s="163">
        <f>+CALCULO[[#This Row],[ 59 ]]</f>
        <v>0</v>
      </c>
      <c r="BI99" s="163"/>
      <c r="BJ99" s="163"/>
      <c r="BK99" s="163"/>
      <c r="BL99" s="145">
        <f>+CALCULO[[#This Row],[ 63 ]]</f>
        <v>0</v>
      </c>
      <c r="BM99" s="144">
        <f>+CALCULO[[#This Row],[ 64 ]]+CALCULO[[#This Row],[ 62 ]]+CALCULO[[#This Row],[ 60 ]]+CALCULO[[#This Row],[ 58 ]]+CALCULO[[#This Row],[ 56 ]]+CALCULO[[#This Row],[ 54 ]]+CALCULO[[#This Row],[ 52 ]]+CALCULO[[#This Row],[ 50 ]]+CALCULO[[#This Row],[ 48 ]]+CALCULO[[#This Row],[ 45 ]]+CALCULO[[#This Row],[43]]</f>
        <v>0</v>
      </c>
      <c r="BN99" s="148">
        <f>+CALCULO[[#This Row],[ 41 ]]-CALCULO[[#This Row],[65]]</f>
        <v>0</v>
      </c>
      <c r="BO99" s="144">
        <f>+ROUND(MIN(CALCULO[[#This Row],[66]]*25%,240*'Versión impresión'!$H$8),-3)</f>
        <v>0</v>
      </c>
      <c r="BP99" s="148">
        <f>+CALCULO[[#This Row],[66]]-CALCULO[[#This Row],[67]]</f>
        <v>0</v>
      </c>
      <c r="BQ99" s="154">
        <f>+ROUND(CALCULO[[#This Row],[33]]*40%,-3)</f>
        <v>0</v>
      </c>
      <c r="BR99" s="149">
        <f t="shared" si="10"/>
        <v>0</v>
      </c>
      <c r="BS99" s="144">
        <f>+CALCULO[[#This Row],[33]]-MIN(CALCULO[[#This Row],[69]],CALCULO[[#This Row],[68]])</f>
        <v>0</v>
      </c>
      <c r="BT99" s="150">
        <f>+CALCULO[[#This Row],[71]]/'Versión impresión'!$H$8+1-1</f>
        <v>0</v>
      </c>
      <c r="BU99" s="151">
        <f>+LOOKUP(CALCULO[[#This Row],[72]],$CG$2:$CH$8,$CJ$2:$CJ$8)</f>
        <v>0</v>
      </c>
      <c r="BV99" s="152">
        <f>+LOOKUP(CALCULO[[#This Row],[72]],$CG$2:$CH$8,$CI$2:$CI$8)</f>
        <v>0</v>
      </c>
      <c r="BW99" s="151">
        <f>+LOOKUP(CALCULO[[#This Row],[72]],$CG$2:$CH$8,$CK$2:$CK$8)</f>
        <v>0</v>
      </c>
      <c r="BX99" s="155">
        <f>+(CALCULO[[#This Row],[72]]+CALCULO[[#This Row],[73]])*CALCULO[[#This Row],[74]]+CALCULO[[#This Row],[75]]</f>
        <v>0</v>
      </c>
      <c r="BY99" s="133">
        <f>+ROUND(CALCULO[[#This Row],[76]]*'Versión impresión'!$H$8,-3)</f>
        <v>0</v>
      </c>
      <c r="BZ99" s="180" t="str">
        <f>+IF(LOOKUP(CALCULO[[#This Row],[72]],$CG$2:$CH$8,$CM$2:$CM$8)=0,"",LOOKUP(CALCULO[[#This Row],[72]],$CG$2:$CH$8,$CM$2:$CM$8))</f>
        <v/>
      </c>
    </row>
    <row r="100" spans="1:78" x14ac:dyDescent="0.25">
      <c r="A100" s="78" t="str">
        <f t="shared" si="9"/>
        <v/>
      </c>
      <c r="B100" s="159"/>
      <c r="C100" s="29"/>
      <c r="D100" s="29"/>
      <c r="E100" s="29"/>
      <c r="F100" s="29"/>
      <c r="G100" s="29"/>
      <c r="H100" s="29"/>
      <c r="I100" s="29"/>
      <c r="J100" s="29"/>
      <c r="K100" s="29"/>
      <c r="L100" s="29"/>
      <c r="M100" s="29"/>
      <c r="N100" s="29"/>
      <c r="O100" s="144">
        <f>SUM(CALCULO[[#This Row],[5]:[ 14 ]])</f>
        <v>0</v>
      </c>
      <c r="P100" s="162"/>
      <c r="Q100" s="163">
        <f>+IF(AVERAGEIF(ING_NO_CONST_RENTA[Concepto],'Datos para cálculo'!P$4,ING_NO_CONST_RENTA[Monto Limite])=1,CALCULO[[#This Row],[16]],MIN(CALCULO[ [#This Row],[16] ],AVERAGEIF(ING_NO_CONST_RENTA[Concepto],'Datos para cálculo'!P$4,ING_NO_CONST_RENTA[Monto Limite]),+CALCULO[ [#This Row],[16] ]+1-1,CALCULO[ [#This Row],[16] ]))</f>
        <v>0</v>
      </c>
      <c r="R100" s="29"/>
      <c r="S100" s="163">
        <f>+IF(AVERAGEIF(ING_NO_CONST_RENTA[Concepto],'Datos para cálculo'!R$4,ING_NO_CONST_RENTA[Monto Limite])=1,CALCULO[[#This Row],[18]],MIN(CALCULO[ [#This Row],[18] ],AVERAGEIF(ING_NO_CONST_RENTA[Concepto],'Datos para cálculo'!R$4,ING_NO_CONST_RENTA[Monto Limite]),+CALCULO[ [#This Row],[18] ]+1-1,CALCULO[ [#This Row],[18] ]))</f>
        <v>0</v>
      </c>
      <c r="T100" s="29"/>
      <c r="U100" s="163">
        <f>+IF(AVERAGEIF(ING_NO_CONST_RENTA[Concepto],'Datos para cálculo'!T$4,ING_NO_CONST_RENTA[Monto Limite])=1,CALCULO[[#This Row],[20]],MIN(CALCULO[ [#This Row],[20] ],AVERAGEIF(ING_NO_CONST_RENTA[Concepto],'Datos para cálculo'!T$4,ING_NO_CONST_RENTA[Monto Limite]),+CALCULO[ [#This Row],[20] ]+1-1,CALCULO[ [#This Row],[20] ]))</f>
        <v>0</v>
      </c>
      <c r="V100" s="29"/>
      <c r="W1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0" s="164"/>
      <c r="Y100" s="163">
        <f>+IF(O100&lt;310*'Versión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0" s="165"/>
      <c r="AA100" s="163">
        <f>+IF(AVERAGEIF(ING_NO_CONST_RENTA[Concepto],'Datos para cálculo'!Z$4,ING_NO_CONST_RENTA[Monto Limite])=1,CALCULO[[#This Row],[ 26 ]],MIN(CALCULO[[#This Row],[ 26 ]],AVERAGEIF(ING_NO_CONST_RENTA[Concepto],'Datos para cálculo'!Z$4,ING_NO_CONST_RENTA[Monto Limite]),+CALCULO[[#This Row],[ 26 ]]+1-1,CALCULO[[#This Row],[ 26 ]]))</f>
        <v>0</v>
      </c>
      <c r="AB100" s="165"/>
      <c r="AC1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0" s="147"/>
      <c r="AE1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0" s="144">
        <f>+CALCULO[[#This Row],[ 31 ]]+CALCULO[[#This Row],[ 29 ]]+CALCULO[[#This Row],[ 27 ]]+CALCULO[[#This Row],[ 25 ]]+CALCULO[[#This Row],[ 23 ]]+CALCULO[[#This Row],[ 21 ]]+CALCULO[[#This Row],[ 19 ]]+CALCULO[[#This Row],[ 17 ]]</f>
        <v>0</v>
      </c>
      <c r="AG100" s="148">
        <f>+MAX(0,ROUND(CALCULO[[#This Row],[ 15 ]]-CALCULO[[#This Row],[32]],-3))</f>
        <v>0</v>
      </c>
      <c r="AH100" s="29"/>
      <c r="AI100" s="163">
        <f>+IF(AVERAGEIF(DEDUCCIONES[Concepto],'Datos para cálculo'!AH$4,DEDUCCIONES[Monto Limite])=1,CALCULO[[#This Row],[ 34 ]],MIN(CALCULO[[#This Row],[ 34 ]],AVERAGEIF(DEDUCCIONES[Concepto],'Datos para cálculo'!AH$4,DEDUCCIONES[Monto Limite]),+CALCULO[[#This Row],[ 34 ]]+1-1,CALCULO[[#This Row],[ 34 ]]))</f>
        <v>0</v>
      </c>
      <c r="AJ100" s="167"/>
      <c r="AK100" s="144">
        <f>+IF(CALCULO[[#This Row],[ 36 ]]="SI",MIN(CALCULO[[#This Row],[ 15 ]]*10%,VLOOKUP($AJ$4,DEDUCCIONES[],4,0)),0)</f>
        <v>0</v>
      </c>
      <c r="AL100" s="168"/>
      <c r="AM100" s="145">
        <f>+MIN(AL100+1-1,VLOOKUP($AL$4,DEDUCCIONES[],4,0))</f>
        <v>0</v>
      </c>
      <c r="AN100" s="144">
        <f>+CALCULO[[#This Row],[35]]+CALCULO[[#This Row],[37]]+CALCULO[[#This Row],[ 39 ]]</f>
        <v>0</v>
      </c>
      <c r="AO100" s="148">
        <f>+CALCULO[[#This Row],[33]]-CALCULO[[#This Row],[ 40 ]]</f>
        <v>0</v>
      </c>
      <c r="AP100" s="29"/>
      <c r="AQ100" s="163">
        <f>+MIN(CALCULO[[#This Row],[42]]+1-1,VLOOKUP($AP$4,RENTAS_EXCENTAS[],4,0))</f>
        <v>0</v>
      </c>
      <c r="AR100" s="29"/>
      <c r="AS100" s="163">
        <f>+MIN(CALCULO[[#This Row],[43]]+CALCULO[[#This Row],[ 44 ]]+1-1,VLOOKUP($AP$4,RENTAS_EXCENTAS[],4,0))-CALCULO[[#This Row],[43]]</f>
        <v>0</v>
      </c>
      <c r="AT100" s="163"/>
      <c r="AU100" s="163"/>
      <c r="AV100" s="163">
        <f>+CALCULO[[#This Row],[ 47 ]]</f>
        <v>0</v>
      </c>
      <c r="AW100" s="163"/>
      <c r="AX100" s="163">
        <f>+CALCULO[[#This Row],[ 49 ]]</f>
        <v>0</v>
      </c>
      <c r="AY100" s="163"/>
      <c r="AZ100" s="163">
        <f>+CALCULO[[#This Row],[ 51 ]]</f>
        <v>0</v>
      </c>
      <c r="BA100" s="163"/>
      <c r="BB100" s="163">
        <f>+CALCULO[[#This Row],[ 53 ]]</f>
        <v>0</v>
      </c>
      <c r="BC100" s="163"/>
      <c r="BD100" s="163">
        <f>+CALCULO[[#This Row],[ 55 ]]</f>
        <v>0</v>
      </c>
      <c r="BE100" s="163"/>
      <c r="BF100" s="163">
        <f>+CALCULO[[#This Row],[ 57 ]]</f>
        <v>0</v>
      </c>
      <c r="BG100" s="163"/>
      <c r="BH100" s="163">
        <f>+CALCULO[[#This Row],[ 59 ]]</f>
        <v>0</v>
      </c>
      <c r="BI100" s="163"/>
      <c r="BJ100" s="163"/>
      <c r="BK100" s="163"/>
      <c r="BL100" s="145">
        <f>+CALCULO[[#This Row],[ 63 ]]</f>
        <v>0</v>
      </c>
      <c r="BM100" s="144">
        <f>+CALCULO[[#This Row],[ 64 ]]+CALCULO[[#This Row],[ 62 ]]+CALCULO[[#This Row],[ 60 ]]+CALCULO[[#This Row],[ 58 ]]+CALCULO[[#This Row],[ 56 ]]+CALCULO[[#This Row],[ 54 ]]+CALCULO[[#This Row],[ 52 ]]+CALCULO[[#This Row],[ 50 ]]+CALCULO[[#This Row],[ 48 ]]+CALCULO[[#This Row],[ 45 ]]+CALCULO[[#This Row],[43]]</f>
        <v>0</v>
      </c>
      <c r="BN100" s="148">
        <f>+CALCULO[[#This Row],[ 41 ]]-CALCULO[[#This Row],[65]]</f>
        <v>0</v>
      </c>
      <c r="BO100" s="144">
        <f>+ROUND(MIN(CALCULO[[#This Row],[66]]*25%,240*'Versión impresión'!$H$8),-3)</f>
        <v>0</v>
      </c>
      <c r="BP100" s="148">
        <f>+CALCULO[[#This Row],[66]]-CALCULO[[#This Row],[67]]</f>
        <v>0</v>
      </c>
      <c r="BQ100" s="154">
        <f>+ROUND(CALCULO[[#This Row],[33]]*40%,-3)</f>
        <v>0</v>
      </c>
      <c r="BR100" s="149">
        <f t="shared" si="10"/>
        <v>0</v>
      </c>
      <c r="BS100" s="144">
        <f>+CALCULO[[#This Row],[33]]-MIN(CALCULO[[#This Row],[69]],CALCULO[[#This Row],[68]])</f>
        <v>0</v>
      </c>
      <c r="BT100" s="150">
        <f>+CALCULO[[#This Row],[71]]/'Versión impresión'!$H$8+1-1</f>
        <v>0</v>
      </c>
      <c r="BU100" s="151">
        <f>+LOOKUP(CALCULO[[#This Row],[72]],$CG$2:$CH$8,$CJ$2:$CJ$8)</f>
        <v>0</v>
      </c>
      <c r="BV100" s="152">
        <f>+LOOKUP(CALCULO[[#This Row],[72]],$CG$2:$CH$8,$CI$2:$CI$8)</f>
        <v>0</v>
      </c>
      <c r="BW100" s="151">
        <f>+LOOKUP(CALCULO[[#This Row],[72]],$CG$2:$CH$8,$CK$2:$CK$8)</f>
        <v>0</v>
      </c>
      <c r="BX100" s="155">
        <f>+(CALCULO[[#This Row],[72]]+CALCULO[[#This Row],[73]])*CALCULO[[#This Row],[74]]+CALCULO[[#This Row],[75]]</f>
        <v>0</v>
      </c>
      <c r="BY100" s="133">
        <f>+ROUND(CALCULO[[#This Row],[76]]*'Versión impresión'!$H$8,-3)</f>
        <v>0</v>
      </c>
      <c r="BZ100" s="180" t="str">
        <f>+IF(LOOKUP(CALCULO[[#This Row],[72]],$CG$2:$CH$8,$CM$2:$CM$8)=0,"",LOOKUP(CALCULO[[#This Row],[72]],$CG$2:$CH$8,$CM$2:$CM$8))</f>
        <v/>
      </c>
    </row>
    <row r="101" spans="1:78" x14ac:dyDescent="0.25">
      <c r="A101" s="78" t="str">
        <f t="shared" si="9"/>
        <v/>
      </c>
      <c r="B101" s="159"/>
      <c r="C101" s="29"/>
      <c r="D101" s="29"/>
      <c r="E101" s="29"/>
      <c r="F101" s="29"/>
      <c r="G101" s="29"/>
      <c r="H101" s="29"/>
      <c r="I101" s="29"/>
      <c r="J101" s="29"/>
      <c r="K101" s="29"/>
      <c r="L101" s="29"/>
      <c r="M101" s="29"/>
      <c r="N101" s="29"/>
      <c r="O101" s="144">
        <f>SUM(CALCULO[[#This Row],[5]:[ 14 ]])</f>
        <v>0</v>
      </c>
      <c r="P101" s="162"/>
      <c r="Q101" s="163">
        <f>+IF(AVERAGEIF(ING_NO_CONST_RENTA[Concepto],'Datos para cálculo'!P$4,ING_NO_CONST_RENTA[Monto Limite])=1,CALCULO[[#This Row],[16]],MIN(CALCULO[ [#This Row],[16] ],AVERAGEIF(ING_NO_CONST_RENTA[Concepto],'Datos para cálculo'!P$4,ING_NO_CONST_RENTA[Monto Limite]),+CALCULO[ [#This Row],[16] ]+1-1,CALCULO[ [#This Row],[16] ]))</f>
        <v>0</v>
      </c>
      <c r="R101" s="29"/>
      <c r="S101" s="163">
        <f>+IF(AVERAGEIF(ING_NO_CONST_RENTA[Concepto],'Datos para cálculo'!R$4,ING_NO_CONST_RENTA[Monto Limite])=1,CALCULO[[#This Row],[18]],MIN(CALCULO[ [#This Row],[18] ],AVERAGEIF(ING_NO_CONST_RENTA[Concepto],'Datos para cálculo'!R$4,ING_NO_CONST_RENTA[Monto Limite]),+CALCULO[ [#This Row],[18] ]+1-1,CALCULO[ [#This Row],[18] ]))</f>
        <v>0</v>
      </c>
      <c r="T101" s="29"/>
      <c r="U101" s="163">
        <f>+IF(AVERAGEIF(ING_NO_CONST_RENTA[Concepto],'Datos para cálculo'!T$4,ING_NO_CONST_RENTA[Monto Limite])=1,CALCULO[[#This Row],[20]],MIN(CALCULO[ [#This Row],[20] ],AVERAGEIF(ING_NO_CONST_RENTA[Concepto],'Datos para cálculo'!T$4,ING_NO_CONST_RENTA[Monto Limite]),+CALCULO[ [#This Row],[20] ]+1-1,CALCULO[ [#This Row],[20] ]))</f>
        <v>0</v>
      </c>
      <c r="V101" s="29"/>
      <c r="W1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1" s="164"/>
      <c r="Y101" s="163">
        <f>+IF(O101&lt;310*'Versión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1" s="165"/>
      <c r="AA101" s="163">
        <f>+IF(AVERAGEIF(ING_NO_CONST_RENTA[Concepto],'Datos para cálculo'!Z$4,ING_NO_CONST_RENTA[Monto Limite])=1,CALCULO[[#This Row],[ 26 ]],MIN(CALCULO[[#This Row],[ 26 ]],AVERAGEIF(ING_NO_CONST_RENTA[Concepto],'Datos para cálculo'!Z$4,ING_NO_CONST_RENTA[Monto Limite]),+CALCULO[[#This Row],[ 26 ]]+1-1,CALCULO[[#This Row],[ 26 ]]))</f>
        <v>0</v>
      </c>
      <c r="AB101" s="165"/>
      <c r="AC1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1" s="147"/>
      <c r="AE1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1" s="144">
        <f>+CALCULO[[#This Row],[ 31 ]]+CALCULO[[#This Row],[ 29 ]]+CALCULO[[#This Row],[ 27 ]]+CALCULO[[#This Row],[ 25 ]]+CALCULO[[#This Row],[ 23 ]]+CALCULO[[#This Row],[ 21 ]]+CALCULO[[#This Row],[ 19 ]]+CALCULO[[#This Row],[ 17 ]]</f>
        <v>0</v>
      </c>
      <c r="AG101" s="148">
        <f>+MAX(0,ROUND(CALCULO[[#This Row],[ 15 ]]-CALCULO[[#This Row],[32]],-3))</f>
        <v>0</v>
      </c>
      <c r="AH101" s="29"/>
      <c r="AI101" s="163">
        <f>+IF(AVERAGEIF(DEDUCCIONES[Concepto],'Datos para cálculo'!AH$4,DEDUCCIONES[Monto Limite])=1,CALCULO[[#This Row],[ 34 ]],MIN(CALCULO[[#This Row],[ 34 ]],AVERAGEIF(DEDUCCIONES[Concepto],'Datos para cálculo'!AH$4,DEDUCCIONES[Monto Limite]),+CALCULO[[#This Row],[ 34 ]]+1-1,CALCULO[[#This Row],[ 34 ]]))</f>
        <v>0</v>
      </c>
      <c r="AJ101" s="167"/>
      <c r="AK101" s="144">
        <f>+IF(CALCULO[[#This Row],[ 36 ]]="SI",MIN(CALCULO[[#This Row],[ 15 ]]*10%,VLOOKUP($AJ$4,DEDUCCIONES[],4,0)),0)</f>
        <v>0</v>
      </c>
      <c r="AL101" s="168"/>
      <c r="AM101" s="145">
        <f>+MIN(AL101+1-1,VLOOKUP($AL$4,DEDUCCIONES[],4,0))</f>
        <v>0</v>
      </c>
      <c r="AN101" s="144">
        <f>+CALCULO[[#This Row],[35]]+CALCULO[[#This Row],[37]]+CALCULO[[#This Row],[ 39 ]]</f>
        <v>0</v>
      </c>
      <c r="AO101" s="148">
        <f>+CALCULO[[#This Row],[33]]-CALCULO[[#This Row],[ 40 ]]</f>
        <v>0</v>
      </c>
      <c r="AP101" s="29"/>
      <c r="AQ101" s="163">
        <f>+MIN(CALCULO[[#This Row],[42]]+1-1,VLOOKUP($AP$4,RENTAS_EXCENTAS[],4,0))</f>
        <v>0</v>
      </c>
      <c r="AR101" s="29"/>
      <c r="AS101" s="163">
        <f>+MIN(CALCULO[[#This Row],[43]]+CALCULO[[#This Row],[ 44 ]]+1-1,VLOOKUP($AP$4,RENTAS_EXCENTAS[],4,0))-CALCULO[[#This Row],[43]]</f>
        <v>0</v>
      </c>
      <c r="AT101" s="163"/>
      <c r="AU101" s="163"/>
      <c r="AV101" s="163">
        <f>+CALCULO[[#This Row],[ 47 ]]</f>
        <v>0</v>
      </c>
      <c r="AW101" s="163"/>
      <c r="AX101" s="163">
        <f>+CALCULO[[#This Row],[ 49 ]]</f>
        <v>0</v>
      </c>
      <c r="AY101" s="163"/>
      <c r="AZ101" s="163">
        <f>+CALCULO[[#This Row],[ 51 ]]</f>
        <v>0</v>
      </c>
      <c r="BA101" s="163"/>
      <c r="BB101" s="163">
        <f>+CALCULO[[#This Row],[ 53 ]]</f>
        <v>0</v>
      </c>
      <c r="BC101" s="163"/>
      <c r="BD101" s="163">
        <f>+CALCULO[[#This Row],[ 55 ]]</f>
        <v>0</v>
      </c>
      <c r="BE101" s="163"/>
      <c r="BF101" s="163">
        <f>+CALCULO[[#This Row],[ 57 ]]</f>
        <v>0</v>
      </c>
      <c r="BG101" s="163"/>
      <c r="BH101" s="163">
        <f>+CALCULO[[#This Row],[ 59 ]]</f>
        <v>0</v>
      </c>
      <c r="BI101" s="163"/>
      <c r="BJ101" s="163"/>
      <c r="BK101" s="163"/>
      <c r="BL101" s="145">
        <f>+CALCULO[[#This Row],[ 63 ]]</f>
        <v>0</v>
      </c>
      <c r="BM101" s="144">
        <f>+CALCULO[[#This Row],[ 64 ]]+CALCULO[[#This Row],[ 62 ]]+CALCULO[[#This Row],[ 60 ]]+CALCULO[[#This Row],[ 58 ]]+CALCULO[[#This Row],[ 56 ]]+CALCULO[[#This Row],[ 54 ]]+CALCULO[[#This Row],[ 52 ]]+CALCULO[[#This Row],[ 50 ]]+CALCULO[[#This Row],[ 48 ]]+CALCULO[[#This Row],[ 45 ]]+CALCULO[[#This Row],[43]]</f>
        <v>0</v>
      </c>
      <c r="BN101" s="148">
        <f>+CALCULO[[#This Row],[ 41 ]]-CALCULO[[#This Row],[65]]</f>
        <v>0</v>
      </c>
      <c r="BO101" s="144">
        <f>+ROUND(MIN(CALCULO[[#This Row],[66]]*25%,240*'Versión impresión'!$H$8),-3)</f>
        <v>0</v>
      </c>
      <c r="BP101" s="148">
        <f>+CALCULO[[#This Row],[66]]-CALCULO[[#This Row],[67]]</f>
        <v>0</v>
      </c>
      <c r="BQ101" s="154">
        <f>+ROUND(CALCULO[[#This Row],[33]]*40%,-3)</f>
        <v>0</v>
      </c>
      <c r="BR101" s="149">
        <f t="shared" si="10"/>
        <v>0</v>
      </c>
      <c r="BS101" s="144">
        <f>+CALCULO[[#This Row],[33]]-MIN(CALCULO[[#This Row],[69]],CALCULO[[#This Row],[68]])</f>
        <v>0</v>
      </c>
      <c r="BT101" s="150">
        <f>+CALCULO[[#This Row],[71]]/'Versión impresión'!$H$8+1-1</f>
        <v>0</v>
      </c>
      <c r="BU101" s="151">
        <f>+LOOKUP(CALCULO[[#This Row],[72]],$CG$2:$CH$8,$CJ$2:$CJ$8)</f>
        <v>0</v>
      </c>
      <c r="BV101" s="152">
        <f>+LOOKUP(CALCULO[[#This Row],[72]],$CG$2:$CH$8,$CI$2:$CI$8)</f>
        <v>0</v>
      </c>
      <c r="BW101" s="151">
        <f>+LOOKUP(CALCULO[[#This Row],[72]],$CG$2:$CH$8,$CK$2:$CK$8)</f>
        <v>0</v>
      </c>
      <c r="BX101" s="155">
        <f>+(CALCULO[[#This Row],[72]]+CALCULO[[#This Row],[73]])*CALCULO[[#This Row],[74]]+CALCULO[[#This Row],[75]]</f>
        <v>0</v>
      </c>
      <c r="BY101" s="133">
        <f>+ROUND(CALCULO[[#This Row],[76]]*'Versión impresión'!$H$8,-3)</f>
        <v>0</v>
      </c>
      <c r="BZ101" s="180" t="str">
        <f>+IF(LOOKUP(CALCULO[[#This Row],[72]],$CG$2:$CH$8,$CM$2:$CM$8)=0,"",LOOKUP(CALCULO[[#This Row],[72]],$CG$2:$CH$8,$CM$2:$CM$8))</f>
        <v/>
      </c>
    </row>
    <row r="102" spans="1:78" x14ac:dyDescent="0.25">
      <c r="A102" s="78" t="str">
        <f t="shared" si="9"/>
        <v/>
      </c>
      <c r="B102" s="159"/>
      <c r="C102" s="29"/>
      <c r="D102" s="29"/>
      <c r="E102" s="29"/>
      <c r="F102" s="29"/>
      <c r="G102" s="29"/>
      <c r="H102" s="29"/>
      <c r="I102" s="29"/>
      <c r="J102" s="29"/>
      <c r="K102" s="29"/>
      <c r="L102" s="29"/>
      <c r="M102" s="29"/>
      <c r="N102" s="29"/>
      <c r="O102" s="144">
        <f>SUM(CALCULO[[#This Row],[5]:[ 14 ]])</f>
        <v>0</v>
      </c>
      <c r="P102" s="162"/>
      <c r="Q102" s="163">
        <f>+IF(AVERAGEIF(ING_NO_CONST_RENTA[Concepto],'Datos para cálculo'!P$4,ING_NO_CONST_RENTA[Monto Limite])=1,CALCULO[[#This Row],[16]],MIN(CALCULO[ [#This Row],[16] ],AVERAGEIF(ING_NO_CONST_RENTA[Concepto],'Datos para cálculo'!P$4,ING_NO_CONST_RENTA[Monto Limite]),+CALCULO[ [#This Row],[16] ]+1-1,CALCULO[ [#This Row],[16] ]))</f>
        <v>0</v>
      </c>
      <c r="R102" s="29"/>
      <c r="S102" s="163">
        <f>+IF(AVERAGEIF(ING_NO_CONST_RENTA[Concepto],'Datos para cálculo'!R$4,ING_NO_CONST_RENTA[Monto Limite])=1,CALCULO[[#This Row],[18]],MIN(CALCULO[ [#This Row],[18] ],AVERAGEIF(ING_NO_CONST_RENTA[Concepto],'Datos para cálculo'!R$4,ING_NO_CONST_RENTA[Monto Limite]),+CALCULO[ [#This Row],[18] ]+1-1,CALCULO[ [#This Row],[18] ]))</f>
        <v>0</v>
      </c>
      <c r="T102" s="29"/>
      <c r="U102" s="163">
        <f>+IF(AVERAGEIF(ING_NO_CONST_RENTA[Concepto],'Datos para cálculo'!T$4,ING_NO_CONST_RENTA[Monto Limite])=1,CALCULO[[#This Row],[20]],MIN(CALCULO[ [#This Row],[20] ],AVERAGEIF(ING_NO_CONST_RENTA[Concepto],'Datos para cálculo'!T$4,ING_NO_CONST_RENTA[Monto Limite]),+CALCULO[ [#This Row],[20] ]+1-1,CALCULO[ [#This Row],[20] ]))</f>
        <v>0</v>
      </c>
      <c r="V102" s="29"/>
      <c r="W1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2" s="164"/>
      <c r="Y102" s="163">
        <f>+IF(O102&lt;310*'Versión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2" s="165"/>
      <c r="AA102" s="163">
        <f>+IF(AVERAGEIF(ING_NO_CONST_RENTA[Concepto],'Datos para cálculo'!Z$4,ING_NO_CONST_RENTA[Monto Limite])=1,CALCULO[[#This Row],[ 26 ]],MIN(CALCULO[[#This Row],[ 26 ]],AVERAGEIF(ING_NO_CONST_RENTA[Concepto],'Datos para cálculo'!Z$4,ING_NO_CONST_RENTA[Monto Limite]),+CALCULO[[#This Row],[ 26 ]]+1-1,CALCULO[[#This Row],[ 26 ]]))</f>
        <v>0</v>
      </c>
      <c r="AB102" s="165"/>
      <c r="AC1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2" s="147"/>
      <c r="AE1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2" s="144">
        <f>+CALCULO[[#This Row],[ 31 ]]+CALCULO[[#This Row],[ 29 ]]+CALCULO[[#This Row],[ 27 ]]+CALCULO[[#This Row],[ 25 ]]+CALCULO[[#This Row],[ 23 ]]+CALCULO[[#This Row],[ 21 ]]+CALCULO[[#This Row],[ 19 ]]+CALCULO[[#This Row],[ 17 ]]</f>
        <v>0</v>
      </c>
      <c r="AG102" s="148">
        <f>+MAX(0,ROUND(CALCULO[[#This Row],[ 15 ]]-CALCULO[[#This Row],[32]],-3))</f>
        <v>0</v>
      </c>
      <c r="AH102" s="29"/>
      <c r="AI102" s="163">
        <f>+IF(AVERAGEIF(DEDUCCIONES[Concepto],'Datos para cálculo'!AH$4,DEDUCCIONES[Monto Limite])=1,CALCULO[[#This Row],[ 34 ]],MIN(CALCULO[[#This Row],[ 34 ]],AVERAGEIF(DEDUCCIONES[Concepto],'Datos para cálculo'!AH$4,DEDUCCIONES[Monto Limite]),+CALCULO[[#This Row],[ 34 ]]+1-1,CALCULO[[#This Row],[ 34 ]]))</f>
        <v>0</v>
      </c>
      <c r="AJ102" s="167"/>
      <c r="AK102" s="144">
        <f>+IF(CALCULO[[#This Row],[ 36 ]]="SI",MIN(CALCULO[[#This Row],[ 15 ]]*10%,VLOOKUP($AJ$4,DEDUCCIONES[],4,0)),0)</f>
        <v>0</v>
      </c>
      <c r="AL102" s="168"/>
      <c r="AM102" s="145">
        <f>+MIN(AL102+1-1,VLOOKUP($AL$4,DEDUCCIONES[],4,0))</f>
        <v>0</v>
      </c>
      <c r="AN102" s="144">
        <f>+CALCULO[[#This Row],[35]]+CALCULO[[#This Row],[37]]+CALCULO[[#This Row],[ 39 ]]</f>
        <v>0</v>
      </c>
      <c r="AO102" s="148">
        <f>+CALCULO[[#This Row],[33]]-CALCULO[[#This Row],[ 40 ]]</f>
        <v>0</v>
      </c>
      <c r="AP102" s="29"/>
      <c r="AQ102" s="163">
        <f>+MIN(CALCULO[[#This Row],[42]]+1-1,VLOOKUP($AP$4,RENTAS_EXCENTAS[],4,0))</f>
        <v>0</v>
      </c>
      <c r="AR102" s="29"/>
      <c r="AS102" s="163">
        <f>+MIN(CALCULO[[#This Row],[43]]+CALCULO[[#This Row],[ 44 ]]+1-1,VLOOKUP($AP$4,RENTAS_EXCENTAS[],4,0))-CALCULO[[#This Row],[43]]</f>
        <v>0</v>
      </c>
      <c r="AT102" s="163"/>
      <c r="AU102" s="163"/>
      <c r="AV102" s="163">
        <f>+CALCULO[[#This Row],[ 47 ]]</f>
        <v>0</v>
      </c>
      <c r="AW102" s="163"/>
      <c r="AX102" s="163">
        <f>+CALCULO[[#This Row],[ 49 ]]</f>
        <v>0</v>
      </c>
      <c r="AY102" s="163"/>
      <c r="AZ102" s="163">
        <f>+CALCULO[[#This Row],[ 51 ]]</f>
        <v>0</v>
      </c>
      <c r="BA102" s="163"/>
      <c r="BB102" s="163">
        <f>+CALCULO[[#This Row],[ 53 ]]</f>
        <v>0</v>
      </c>
      <c r="BC102" s="163"/>
      <c r="BD102" s="163">
        <f>+CALCULO[[#This Row],[ 55 ]]</f>
        <v>0</v>
      </c>
      <c r="BE102" s="163"/>
      <c r="BF102" s="163">
        <f>+CALCULO[[#This Row],[ 57 ]]</f>
        <v>0</v>
      </c>
      <c r="BG102" s="163"/>
      <c r="BH102" s="163">
        <f>+CALCULO[[#This Row],[ 59 ]]</f>
        <v>0</v>
      </c>
      <c r="BI102" s="163"/>
      <c r="BJ102" s="163"/>
      <c r="BK102" s="163"/>
      <c r="BL102" s="145">
        <f>+CALCULO[[#This Row],[ 63 ]]</f>
        <v>0</v>
      </c>
      <c r="BM102" s="144">
        <f>+CALCULO[[#This Row],[ 64 ]]+CALCULO[[#This Row],[ 62 ]]+CALCULO[[#This Row],[ 60 ]]+CALCULO[[#This Row],[ 58 ]]+CALCULO[[#This Row],[ 56 ]]+CALCULO[[#This Row],[ 54 ]]+CALCULO[[#This Row],[ 52 ]]+CALCULO[[#This Row],[ 50 ]]+CALCULO[[#This Row],[ 48 ]]+CALCULO[[#This Row],[ 45 ]]+CALCULO[[#This Row],[43]]</f>
        <v>0</v>
      </c>
      <c r="BN102" s="148">
        <f>+CALCULO[[#This Row],[ 41 ]]-CALCULO[[#This Row],[65]]</f>
        <v>0</v>
      </c>
      <c r="BO102" s="144">
        <f>+ROUND(MIN(CALCULO[[#This Row],[66]]*25%,240*'Versión impresión'!$H$8),-3)</f>
        <v>0</v>
      </c>
      <c r="BP102" s="148">
        <f>+CALCULO[[#This Row],[66]]-CALCULO[[#This Row],[67]]</f>
        <v>0</v>
      </c>
      <c r="BQ102" s="154">
        <f>+ROUND(CALCULO[[#This Row],[33]]*40%,-3)</f>
        <v>0</v>
      </c>
      <c r="BR102" s="149">
        <f t="shared" si="10"/>
        <v>0</v>
      </c>
      <c r="BS102" s="144">
        <f>+CALCULO[[#This Row],[33]]-MIN(CALCULO[[#This Row],[69]],CALCULO[[#This Row],[68]])</f>
        <v>0</v>
      </c>
      <c r="BT102" s="150">
        <f>+CALCULO[[#This Row],[71]]/'Versión impresión'!$H$8+1-1</f>
        <v>0</v>
      </c>
      <c r="BU102" s="151">
        <f>+LOOKUP(CALCULO[[#This Row],[72]],$CG$2:$CH$8,$CJ$2:$CJ$8)</f>
        <v>0</v>
      </c>
      <c r="BV102" s="152">
        <f>+LOOKUP(CALCULO[[#This Row],[72]],$CG$2:$CH$8,$CI$2:$CI$8)</f>
        <v>0</v>
      </c>
      <c r="BW102" s="151">
        <f>+LOOKUP(CALCULO[[#This Row],[72]],$CG$2:$CH$8,$CK$2:$CK$8)</f>
        <v>0</v>
      </c>
      <c r="BX102" s="155">
        <f>+(CALCULO[[#This Row],[72]]+CALCULO[[#This Row],[73]])*CALCULO[[#This Row],[74]]+CALCULO[[#This Row],[75]]</f>
        <v>0</v>
      </c>
      <c r="BY102" s="133">
        <f>+ROUND(CALCULO[[#This Row],[76]]*'Versión impresión'!$H$8,-3)</f>
        <v>0</v>
      </c>
      <c r="BZ102" s="180" t="str">
        <f>+IF(LOOKUP(CALCULO[[#This Row],[72]],$CG$2:$CH$8,$CM$2:$CM$8)=0,"",LOOKUP(CALCULO[[#This Row],[72]],$CG$2:$CH$8,$CM$2:$CM$8))</f>
        <v/>
      </c>
    </row>
    <row r="103" spans="1:78" x14ac:dyDescent="0.25">
      <c r="A103" s="78" t="str">
        <f t="shared" si="9"/>
        <v/>
      </c>
      <c r="B103" s="159"/>
      <c r="C103" s="29"/>
      <c r="D103" s="29"/>
      <c r="E103" s="29"/>
      <c r="F103" s="29"/>
      <c r="G103" s="29"/>
      <c r="H103" s="29"/>
      <c r="I103" s="29"/>
      <c r="J103" s="29"/>
      <c r="K103" s="29"/>
      <c r="L103" s="29"/>
      <c r="M103" s="29"/>
      <c r="N103" s="29"/>
      <c r="O103" s="144">
        <f>SUM(CALCULO[[#This Row],[5]:[ 14 ]])</f>
        <v>0</v>
      </c>
      <c r="P103" s="162"/>
      <c r="Q103" s="163">
        <f>+IF(AVERAGEIF(ING_NO_CONST_RENTA[Concepto],'Datos para cálculo'!P$4,ING_NO_CONST_RENTA[Monto Limite])=1,CALCULO[[#This Row],[16]],MIN(CALCULO[ [#This Row],[16] ],AVERAGEIF(ING_NO_CONST_RENTA[Concepto],'Datos para cálculo'!P$4,ING_NO_CONST_RENTA[Monto Limite]),+CALCULO[ [#This Row],[16] ]+1-1,CALCULO[ [#This Row],[16] ]))</f>
        <v>0</v>
      </c>
      <c r="R103" s="29"/>
      <c r="S103" s="163">
        <f>+IF(AVERAGEIF(ING_NO_CONST_RENTA[Concepto],'Datos para cálculo'!R$4,ING_NO_CONST_RENTA[Monto Limite])=1,CALCULO[[#This Row],[18]],MIN(CALCULO[ [#This Row],[18] ],AVERAGEIF(ING_NO_CONST_RENTA[Concepto],'Datos para cálculo'!R$4,ING_NO_CONST_RENTA[Monto Limite]),+CALCULO[ [#This Row],[18] ]+1-1,CALCULO[ [#This Row],[18] ]))</f>
        <v>0</v>
      </c>
      <c r="T103" s="29"/>
      <c r="U103" s="163">
        <f>+IF(AVERAGEIF(ING_NO_CONST_RENTA[Concepto],'Datos para cálculo'!T$4,ING_NO_CONST_RENTA[Monto Limite])=1,CALCULO[[#This Row],[20]],MIN(CALCULO[ [#This Row],[20] ],AVERAGEIF(ING_NO_CONST_RENTA[Concepto],'Datos para cálculo'!T$4,ING_NO_CONST_RENTA[Monto Limite]),+CALCULO[ [#This Row],[20] ]+1-1,CALCULO[ [#This Row],[20] ]))</f>
        <v>0</v>
      </c>
      <c r="V103" s="29"/>
      <c r="W1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3" s="164"/>
      <c r="Y103" s="163">
        <f>+IF(O103&lt;310*'Versión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3" s="165"/>
      <c r="AA103" s="163">
        <f>+IF(AVERAGEIF(ING_NO_CONST_RENTA[Concepto],'Datos para cálculo'!Z$4,ING_NO_CONST_RENTA[Monto Limite])=1,CALCULO[[#This Row],[ 26 ]],MIN(CALCULO[[#This Row],[ 26 ]],AVERAGEIF(ING_NO_CONST_RENTA[Concepto],'Datos para cálculo'!Z$4,ING_NO_CONST_RENTA[Monto Limite]),+CALCULO[[#This Row],[ 26 ]]+1-1,CALCULO[[#This Row],[ 26 ]]))</f>
        <v>0</v>
      </c>
      <c r="AB103" s="165"/>
      <c r="AC1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3" s="147"/>
      <c r="AE1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3" s="144">
        <f>+CALCULO[[#This Row],[ 31 ]]+CALCULO[[#This Row],[ 29 ]]+CALCULO[[#This Row],[ 27 ]]+CALCULO[[#This Row],[ 25 ]]+CALCULO[[#This Row],[ 23 ]]+CALCULO[[#This Row],[ 21 ]]+CALCULO[[#This Row],[ 19 ]]+CALCULO[[#This Row],[ 17 ]]</f>
        <v>0</v>
      </c>
      <c r="AG103" s="148">
        <f>+MAX(0,ROUND(CALCULO[[#This Row],[ 15 ]]-CALCULO[[#This Row],[32]],-3))</f>
        <v>0</v>
      </c>
      <c r="AH103" s="29"/>
      <c r="AI103" s="163">
        <f>+IF(AVERAGEIF(DEDUCCIONES[Concepto],'Datos para cálculo'!AH$4,DEDUCCIONES[Monto Limite])=1,CALCULO[[#This Row],[ 34 ]],MIN(CALCULO[[#This Row],[ 34 ]],AVERAGEIF(DEDUCCIONES[Concepto],'Datos para cálculo'!AH$4,DEDUCCIONES[Monto Limite]),+CALCULO[[#This Row],[ 34 ]]+1-1,CALCULO[[#This Row],[ 34 ]]))</f>
        <v>0</v>
      </c>
      <c r="AJ103" s="167"/>
      <c r="AK103" s="144">
        <f>+IF(CALCULO[[#This Row],[ 36 ]]="SI",MIN(CALCULO[[#This Row],[ 15 ]]*10%,VLOOKUP($AJ$4,DEDUCCIONES[],4,0)),0)</f>
        <v>0</v>
      </c>
      <c r="AL103" s="168"/>
      <c r="AM103" s="145">
        <f>+MIN(AL103+1-1,VLOOKUP($AL$4,DEDUCCIONES[],4,0))</f>
        <v>0</v>
      </c>
      <c r="AN103" s="144">
        <f>+CALCULO[[#This Row],[35]]+CALCULO[[#This Row],[37]]+CALCULO[[#This Row],[ 39 ]]</f>
        <v>0</v>
      </c>
      <c r="AO103" s="148">
        <f>+CALCULO[[#This Row],[33]]-CALCULO[[#This Row],[ 40 ]]</f>
        <v>0</v>
      </c>
      <c r="AP103" s="29"/>
      <c r="AQ103" s="163">
        <f>+MIN(CALCULO[[#This Row],[42]]+1-1,VLOOKUP($AP$4,RENTAS_EXCENTAS[],4,0))</f>
        <v>0</v>
      </c>
      <c r="AR103" s="29"/>
      <c r="AS103" s="163">
        <f>+MIN(CALCULO[[#This Row],[43]]+CALCULO[[#This Row],[ 44 ]]+1-1,VLOOKUP($AP$4,RENTAS_EXCENTAS[],4,0))-CALCULO[[#This Row],[43]]</f>
        <v>0</v>
      </c>
      <c r="AT103" s="163"/>
      <c r="AU103" s="163"/>
      <c r="AV103" s="163">
        <f>+CALCULO[[#This Row],[ 47 ]]</f>
        <v>0</v>
      </c>
      <c r="AW103" s="163"/>
      <c r="AX103" s="163">
        <f>+CALCULO[[#This Row],[ 49 ]]</f>
        <v>0</v>
      </c>
      <c r="AY103" s="163"/>
      <c r="AZ103" s="163">
        <f>+CALCULO[[#This Row],[ 51 ]]</f>
        <v>0</v>
      </c>
      <c r="BA103" s="163"/>
      <c r="BB103" s="163">
        <f>+CALCULO[[#This Row],[ 53 ]]</f>
        <v>0</v>
      </c>
      <c r="BC103" s="163"/>
      <c r="BD103" s="163">
        <f>+CALCULO[[#This Row],[ 55 ]]</f>
        <v>0</v>
      </c>
      <c r="BE103" s="163"/>
      <c r="BF103" s="163">
        <f>+CALCULO[[#This Row],[ 57 ]]</f>
        <v>0</v>
      </c>
      <c r="BG103" s="163"/>
      <c r="BH103" s="163">
        <f>+CALCULO[[#This Row],[ 59 ]]</f>
        <v>0</v>
      </c>
      <c r="BI103" s="163"/>
      <c r="BJ103" s="163"/>
      <c r="BK103" s="163"/>
      <c r="BL103" s="145">
        <f>+CALCULO[[#This Row],[ 63 ]]</f>
        <v>0</v>
      </c>
      <c r="BM103" s="144">
        <f>+CALCULO[[#This Row],[ 64 ]]+CALCULO[[#This Row],[ 62 ]]+CALCULO[[#This Row],[ 60 ]]+CALCULO[[#This Row],[ 58 ]]+CALCULO[[#This Row],[ 56 ]]+CALCULO[[#This Row],[ 54 ]]+CALCULO[[#This Row],[ 52 ]]+CALCULO[[#This Row],[ 50 ]]+CALCULO[[#This Row],[ 48 ]]+CALCULO[[#This Row],[ 45 ]]+CALCULO[[#This Row],[43]]</f>
        <v>0</v>
      </c>
      <c r="BN103" s="148">
        <f>+CALCULO[[#This Row],[ 41 ]]-CALCULO[[#This Row],[65]]</f>
        <v>0</v>
      </c>
      <c r="BO103" s="144">
        <f>+ROUND(MIN(CALCULO[[#This Row],[66]]*25%,240*'Versión impresión'!$H$8),-3)</f>
        <v>0</v>
      </c>
      <c r="BP103" s="148">
        <f>+CALCULO[[#This Row],[66]]-CALCULO[[#This Row],[67]]</f>
        <v>0</v>
      </c>
      <c r="BQ103" s="154">
        <f>+ROUND(CALCULO[[#This Row],[33]]*40%,-3)</f>
        <v>0</v>
      </c>
      <c r="BR103" s="149">
        <f t="shared" si="10"/>
        <v>0</v>
      </c>
      <c r="BS103" s="144">
        <f>+CALCULO[[#This Row],[33]]-MIN(CALCULO[[#This Row],[69]],CALCULO[[#This Row],[68]])</f>
        <v>0</v>
      </c>
      <c r="BT103" s="150">
        <f>+CALCULO[[#This Row],[71]]/'Versión impresión'!$H$8+1-1</f>
        <v>0</v>
      </c>
      <c r="BU103" s="151">
        <f>+LOOKUP(CALCULO[[#This Row],[72]],$CG$2:$CH$8,$CJ$2:$CJ$8)</f>
        <v>0</v>
      </c>
      <c r="BV103" s="152">
        <f>+LOOKUP(CALCULO[[#This Row],[72]],$CG$2:$CH$8,$CI$2:$CI$8)</f>
        <v>0</v>
      </c>
      <c r="BW103" s="151">
        <f>+LOOKUP(CALCULO[[#This Row],[72]],$CG$2:$CH$8,$CK$2:$CK$8)</f>
        <v>0</v>
      </c>
      <c r="BX103" s="155">
        <f>+(CALCULO[[#This Row],[72]]+CALCULO[[#This Row],[73]])*CALCULO[[#This Row],[74]]+CALCULO[[#This Row],[75]]</f>
        <v>0</v>
      </c>
      <c r="BY103" s="133">
        <f>+ROUND(CALCULO[[#This Row],[76]]*'Versión impresión'!$H$8,-3)</f>
        <v>0</v>
      </c>
      <c r="BZ103" s="180" t="str">
        <f>+IF(LOOKUP(CALCULO[[#This Row],[72]],$CG$2:$CH$8,$CM$2:$CM$8)=0,"",LOOKUP(CALCULO[[#This Row],[72]],$CG$2:$CH$8,$CM$2:$CM$8))</f>
        <v/>
      </c>
    </row>
    <row r="104" spans="1:78" x14ac:dyDescent="0.25">
      <c r="A104" s="78" t="str">
        <f t="shared" si="9"/>
        <v/>
      </c>
      <c r="B104" s="159"/>
      <c r="C104" s="29"/>
      <c r="D104" s="29"/>
      <c r="E104" s="29"/>
      <c r="F104" s="29"/>
      <c r="G104" s="29"/>
      <c r="H104" s="29"/>
      <c r="I104" s="29"/>
      <c r="J104" s="29"/>
      <c r="K104" s="29"/>
      <c r="L104" s="29"/>
      <c r="M104" s="29"/>
      <c r="N104" s="29"/>
      <c r="O104" s="144">
        <f>SUM(CALCULO[[#This Row],[5]:[ 14 ]])</f>
        <v>0</v>
      </c>
      <c r="P104" s="162"/>
      <c r="Q104" s="163">
        <f>+IF(AVERAGEIF(ING_NO_CONST_RENTA[Concepto],'Datos para cálculo'!P$4,ING_NO_CONST_RENTA[Monto Limite])=1,CALCULO[[#This Row],[16]],MIN(CALCULO[ [#This Row],[16] ],AVERAGEIF(ING_NO_CONST_RENTA[Concepto],'Datos para cálculo'!P$4,ING_NO_CONST_RENTA[Monto Limite]),+CALCULO[ [#This Row],[16] ]+1-1,CALCULO[ [#This Row],[16] ]))</f>
        <v>0</v>
      </c>
      <c r="R104" s="29"/>
      <c r="S104" s="163">
        <f>+IF(AVERAGEIF(ING_NO_CONST_RENTA[Concepto],'Datos para cálculo'!R$4,ING_NO_CONST_RENTA[Monto Limite])=1,CALCULO[[#This Row],[18]],MIN(CALCULO[ [#This Row],[18] ],AVERAGEIF(ING_NO_CONST_RENTA[Concepto],'Datos para cálculo'!R$4,ING_NO_CONST_RENTA[Monto Limite]),+CALCULO[ [#This Row],[18] ]+1-1,CALCULO[ [#This Row],[18] ]))</f>
        <v>0</v>
      </c>
      <c r="T104" s="29"/>
      <c r="U104" s="163">
        <f>+IF(AVERAGEIF(ING_NO_CONST_RENTA[Concepto],'Datos para cálculo'!T$4,ING_NO_CONST_RENTA[Monto Limite])=1,CALCULO[[#This Row],[20]],MIN(CALCULO[ [#This Row],[20] ],AVERAGEIF(ING_NO_CONST_RENTA[Concepto],'Datos para cálculo'!T$4,ING_NO_CONST_RENTA[Monto Limite]),+CALCULO[ [#This Row],[20] ]+1-1,CALCULO[ [#This Row],[20] ]))</f>
        <v>0</v>
      </c>
      <c r="V104" s="29"/>
      <c r="W1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4" s="164"/>
      <c r="Y104" s="163">
        <f>+IF(O104&lt;310*'Versión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4" s="165"/>
      <c r="AA104" s="163">
        <f>+IF(AVERAGEIF(ING_NO_CONST_RENTA[Concepto],'Datos para cálculo'!Z$4,ING_NO_CONST_RENTA[Monto Limite])=1,CALCULO[[#This Row],[ 26 ]],MIN(CALCULO[[#This Row],[ 26 ]],AVERAGEIF(ING_NO_CONST_RENTA[Concepto],'Datos para cálculo'!Z$4,ING_NO_CONST_RENTA[Monto Limite]),+CALCULO[[#This Row],[ 26 ]]+1-1,CALCULO[[#This Row],[ 26 ]]))</f>
        <v>0</v>
      </c>
      <c r="AB104" s="165"/>
      <c r="AC1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4" s="147"/>
      <c r="AE1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4" s="144">
        <f>+CALCULO[[#This Row],[ 31 ]]+CALCULO[[#This Row],[ 29 ]]+CALCULO[[#This Row],[ 27 ]]+CALCULO[[#This Row],[ 25 ]]+CALCULO[[#This Row],[ 23 ]]+CALCULO[[#This Row],[ 21 ]]+CALCULO[[#This Row],[ 19 ]]+CALCULO[[#This Row],[ 17 ]]</f>
        <v>0</v>
      </c>
      <c r="AG104" s="148">
        <f>+MAX(0,ROUND(CALCULO[[#This Row],[ 15 ]]-CALCULO[[#This Row],[32]],-3))</f>
        <v>0</v>
      </c>
      <c r="AH104" s="29"/>
      <c r="AI104" s="163">
        <f>+IF(AVERAGEIF(DEDUCCIONES[Concepto],'Datos para cálculo'!AH$4,DEDUCCIONES[Monto Limite])=1,CALCULO[[#This Row],[ 34 ]],MIN(CALCULO[[#This Row],[ 34 ]],AVERAGEIF(DEDUCCIONES[Concepto],'Datos para cálculo'!AH$4,DEDUCCIONES[Monto Limite]),+CALCULO[[#This Row],[ 34 ]]+1-1,CALCULO[[#This Row],[ 34 ]]))</f>
        <v>0</v>
      </c>
      <c r="AJ104" s="167"/>
      <c r="AK104" s="144">
        <f>+IF(CALCULO[[#This Row],[ 36 ]]="SI",MIN(CALCULO[[#This Row],[ 15 ]]*10%,VLOOKUP($AJ$4,DEDUCCIONES[],4,0)),0)</f>
        <v>0</v>
      </c>
      <c r="AL104" s="168"/>
      <c r="AM104" s="145">
        <f>+MIN(AL104+1-1,VLOOKUP($AL$4,DEDUCCIONES[],4,0))</f>
        <v>0</v>
      </c>
      <c r="AN104" s="144">
        <f>+CALCULO[[#This Row],[35]]+CALCULO[[#This Row],[37]]+CALCULO[[#This Row],[ 39 ]]</f>
        <v>0</v>
      </c>
      <c r="AO104" s="148">
        <f>+CALCULO[[#This Row],[33]]-CALCULO[[#This Row],[ 40 ]]</f>
        <v>0</v>
      </c>
      <c r="AP104" s="29"/>
      <c r="AQ104" s="163">
        <f>+MIN(CALCULO[[#This Row],[42]]+1-1,VLOOKUP($AP$4,RENTAS_EXCENTAS[],4,0))</f>
        <v>0</v>
      </c>
      <c r="AR104" s="29"/>
      <c r="AS104" s="163">
        <f>+MIN(CALCULO[[#This Row],[43]]+CALCULO[[#This Row],[ 44 ]]+1-1,VLOOKUP($AP$4,RENTAS_EXCENTAS[],4,0))-CALCULO[[#This Row],[43]]</f>
        <v>0</v>
      </c>
      <c r="AT104" s="163"/>
      <c r="AU104" s="163"/>
      <c r="AV104" s="163">
        <f>+CALCULO[[#This Row],[ 47 ]]</f>
        <v>0</v>
      </c>
      <c r="AW104" s="163"/>
      <c r="AX104" s="163">
        <f>+CALCULO[[#This Row],[ 49 ]]</f>
        <v>0</v>
      </c>
      <c r="AY104" s="163"/>
      <c r="AZ104" s="163">
        <f>+CALCULO[[#This Row],[ 51 ]]</f>
        <v>0</v>
      </c>
      <c r="BA104" s="163"/>
      <c r="BB104" s="163">
        <f>+CALCULO[[#This Row],[ 53 ]]</f>
        <v>0</v>
      </c>
      <c r="BC104" s="163"/>
      <c r="BD104" s="163">
        <f>+CALCULO[[#This Row],[ 55 ]]</f>
        <v>0</v>
      </c>
      <c r="BE104" s="163"/>
      <c r="BF104" s="163">
        <f>+CALCULO[[#This Row],[ 57 ]]</f>
        <v>0</v>
      </c>
      <c r="BG104" s="163"/>
      <c r="BH104" s="163">
        <f>+CALCULO[[#This Row],[ 59 ]]</f>
        <v>0</v>
      </c>
      <c r="BI104" s="163"/>
      <c r="BJ104" s="163"/>
      <c r="BK104" s="163"/>
      <c r="BL104" s="145">
        <f>+CALCULO[[#This Row],[ 63 ]]</f>
        <v>0</v>
      </c>
      <c r="BM104" s="144">
        <f>+CALCULO[[#This Row],[ 64 ]]+CALCULO[[#This Row],[ 62 ]]+CALCULO[[#This Row],[ 60 ]]+CALCULO[[#This Row],[ 58 ]]+CALCULO[[#This Row],[ 56 ]]+CALCULO[[#This Row],[ 54 ]]+CALCULO[[#This Row],[ 52 ]]+CALCULO[[#This Row],[ 50 ]]+CALCULO[[#This Row],[ 48 ]]+CALCULO[[#This Row],[ 45 ]]+CALCULO[[#This Row],[43]]</f>
        <v>0</v>
      </c>
      <c r="BN104" s="148">
        <f>+CALCULO[[#This Row],[ 41 ]]-CALCULO[[#This Row],[65]]</f>
        <v>0</v>
      </c>
      <c r="BO104" s="144">
        <f>+ROUND(MIN(CALCULO[[#This Row],[66]]*25%,240*'Versión impresión'!$H$8),-3)</f>
        <v>0</v>
      </c>
      <c r="BP104" s="148">
        <f>+CALCULO[[#This Row],[66]]-CALCULO[[#This Row],[67]]</f>
        <v>0</v>
      </c>
      <c r="BQ104" s="154">
        <f>+ROUND(CALCULO[[#This Row],[33]]*40%,-3)</f>
        <v>0</v>
      </c>
      <c r="BR104" s="149">
        <f t="shared" si="10"/>
        <v>0</v>
      </c>
      <c r="BS104" s="144">
        <f>+CALCULO[[#This Row],[33]]-MIN(CALCULO[[#This Row],[69]],CALCULO[[#This Row],[68]])</f>
        <v>0</v>
      </c>
      <c r="BT104" s="150">
        <f>+CALCULO[[#This Row],[71]]/'Versión impresión'!$H$8+1-1</f>
        <v>0</v>
      </c>
      <c r="BU104" s="151">
        <f>+LOOKUP(CALCULO[[#This Row],[72]],$CG$2:$CH$8,$CJ$2:$CJ$8)</f>
        <v>0</v>
      </c>
      <c r="BV104" s="152">
        <f>+LOOKUP(CALCULO[[#This Row],[72]],$CG$2:$CH$8,$CI$2:$CI$8)</f>
        <v>0</v>
      </c>
      <c r="BW104" s="151">
        <f>+LOOKUP(CALCULO[[#This Row],[72]],$CG$2:$CH$8,$CK$2:$CK$8)</f>
        <v>0</v>
      </c>
      <c r="BX104" s="155">
        <f>+(CALCULO[[#This Row],[72]]+CALCULO[[#This Row],[73]])*CALCULO[[#This Row],[74]]+CALCULO[[#This Row],[75]]</f>
        <v>0</v>
      </c>
      <c r="BY104" s="133">
        <f>+ROUND(CALCULO[[#This Row],[76]]*'Versión impresión'!$H$8,-3)</f>
        <v>0</v>
      </c>
      <c r="BZ104" s="180" t="str">
        <f>+IF(LOOKUP(CALCULO[[#This Row],[72]],$CG$2:$CH$8,$CM$2:$CM$8)=0,"",LOOKUP(CALCULO[[#This Row],[72]],$CG$2:$CH$8,$CM$2:$CM$8))</f>
        <v/>
      </c>
    </row>
    <row r="105" spans="1:78" x14ac:dyDescent="0.25">
      <c r="A105" s="78" t="str">
        <f t="shared" si="9"/>
        <v/>
      </c>
      <c r="B105" s="159"/>
      <c r="C105" s="29"/>
      <c r="D105" s="29"/>
      <c r="E105" s="29"/>
      <c r="F105" s="29"/>
      <c r="G105" s="29"/>
      <c r="H105" s="29"/>
      <c r="I105" s="29"/>
      <c r="J105" s="29"/>
      <c r="K105" s="29"/>
      <c r="L105" s="29"/>
      <c r="M105" s="29"/>
      <c r="N105" s="29"/>
      <c r="O105" s="144">
        <f>SUM(CALCULO[[#This Row],[5]:[ 14 ]])</f>
        <v>0</v>
      </c>
      <c r="P105" s="162"/>
      <c r="Q105" s="163">
        <f>+IF(AVERAGEIF(ING_NO_CONST_RENTA[Concepto],'Datos para cálculo'!P$4,ING_NO_CONST_RENTA[Monto Limite])=1,CALCULO[[#This Row],[16]],MIN(CALCULO[ [#This Row],[16] ],AVERAGEIF(ING_NO_CONST_RENTA[Concepto],'Datos para cálculo'!P$4,ING_NO_CONST_RENTA[Monto Limite]),+CALCULO[ [#This Row],[16] ]+1-1,CALCULO[ [#This Row],[16] ]))</f>
        <v>0</v>
      </c>
      <c r="R105" s="29"/>
      <c r="S105" s="163">
        <f>+IF(AVERAGEIF(ING_NO_CONST_RENTA[Concepto],'Datos para cálculo'!R$4,ING_NO_CONST_RENTA[Monto Limite])=1,CALCULO[[#This Row],[18]],MIN(CALCULO[ [#This Row],[18] ],AVERAGEIF(ING_NO_CONST_RENTA[Concepto],'Datos para cálculo'!R$4,ING_NO_CONST_RENTA[Monto Limite]),+CALCULO[ [#This Row],[18] ]+1-1,CALCULO[ [#This Row],[18] ]))</f>
        <v>0</v>
      </c>
      <c r="T105" s="29"/>
      <c r="U105" s="163">
        <f>+IF(AVERAGEIF(ING_NO_CONST_RENTA[Concepto],'Datos para cálculo'!T$4,ING_NO_CONST_RENTA[Monto Limite])=1,CALCULO[[#This Row],[20]],MIN(CALCULO[ [#This Row],[20] ],AVERAGEIF(ING_NO_CONST_RENTA[Concepto],'Datos para cálculo'!T$4,ING_NO_CONST_RENTA[Monto Limite]),+CALCULO[ [#This Row],[20] ]+1-1,CALCULO[ [#This Row],[20] ]))</f>
        <v>0</v>
      </c>
      <c r="V105" s="29"/>
      <c r="W1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5" s="164"/>
      <c r="Y105" s="163">
        <f>+IF(O105&lt;310*'Versión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5" s="165"/>
      <c r="AA105" s="163">
        <f>+IF(AVERAGEIF(ING_NO_CONST_RENTA[Concepto],'Datos para cálculo'!Z$4,ING_NO_CONST_RENTA[Monto Limite])=1,CALCULO[[#This Row],[ 26 ]],MIN(CALCULO[[#This Row],[ 26 ]],AVERAGEIF(ING_NO_CONST_RENTA[Concepto],'Datos para cálculo'!Z$4,ING_NO_CONST_RENTA[Monto Limite]),+CALCULO[[#This Row],[ 26 ]]+1-1,CALCULO[[#This Row],[ 26 ]]))</f>
        <v>0</v>
      </c>
      <c r="AB105" s="165"/>
      <c r="AC1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5" s="147"/>
      <c r="AE1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5" s="144">
        <f>+CALCULO[[#This Row],[ 31 ]]+CALCULO[[#This Row],[ 29 ]]+CALCULO[[#This Row],[ 27 ]]+CALCULO[[#This Row],[ 25 ]]+CALCULO[[#This Row],[ 23 ]]+CALCULO[[#This Row],[ 21 ]]+CALCULO[[#This Row],[ 19 ]]+CALCULO[[#This Row],[ 17 ]]</f>
        <v>0</v>
      </c>
      <c r="AG105" s="148">
        <f>+MAX(0,ROUND(CALCULO[[#This Row],[ 15 ]]-CALCULO[[#This Row],[32]],-3))</f>
        <v>0</v>
      </c>
      <c r="AH105" s="29"/>
      <c r="AI105" s="163">
        <f>+IF(AVERAGEIF(DEDUCCIONES[Concepto],'Datos para cálculo'!AH$4,DEDUCCIONES[Monto Limite])=1,CALCULO[[#This Row],[ 34 ]],MIN(CALCULO[[#This Row],[ 34 ]],AVERAGEIF(DEDUCCIONES[Concepto],'Datos para cálculo'!AH$4,DEDUCCIONES[Monto Limite]),+CALCULO[[#This Row],[ 34 ]]+1-1,CALCULO[[#This Row],[ 34 ]]))</f>
        <v>0</v>
      </c>
      <c r="AJ105" s="167"/>
      <c r="AK105" s="144">
        <f>+IF(CALCULO[[#This Row],[ 36 ]]="SI",MIN(CALCULO[[#This Row],[ 15 ]]*10%,VLOOKUP($AJ$4,DEDUCCIONES[],4,0)),0)</f>
        <v>0</v>
      </c>
      <c r="AL105" s="168"/>
      <c r="AM105" s="145">
        <f>+MIN(AL105+1-1,VLOOKUP($AL$4,DEDUCCIONES[],4,0))</f>
        <v>0</v>
      </c>
      <c r="AN105" s="144">
        <f>+CALCULO[[#This Row],[35]]+CALCULO[[#This Row],[37]]+CALCULO[[#This Row],[ 39 ]]</f>
        <v>0</v>
      </c>
      <c r="AO105" s="148">
        <f>+CALCULO[[#This Row],[33]]-CALCULO[[#This Row],[ 40 ]]</f>
        <v>0</v>
      </c>
      <c r="AP105" s="29"/>
      <c r="AQ105" s="163">
        <f>+MIN(CALCULO[[#This Row],[42]]+1-1,VLOOKUP($AP$4,RENTAS_EXCENTAS[],4,0))</f>
        <v>0</v>
      </c>
      <c r="AR105" s="29"/>
      <c r="AS105" s="163">
        <f>+MIN(CALCULO[[#This Row],[43]]+CALCULO[[#This Row],[ 44 ]]+1-1,VLOOKUP($AP$4,RENTAS_EXCENTAS[],4,0))-CALCULO[[#This Row],[43]]</f>
        <v>0</v>
      </c>
      <c r="AT105" s="163"/>
      <c r="AU105" s="163"/>
      <c r="AV105" s="163">
        <f>+CALCULO[[#This Row],[ 47 ]]</f>
        <v>0</v>
      </c>
      <c r="AW105" s="163"/>
      <c r="AX105" s="163">
        <f>+CALCULO[[#This Row],[ 49 ]]</f>
        <v>0</v>
      </c>
      <c r="AY105" s="163"/>
      <c r="AZ105" s="163">
        <f>+CALCULO[[#This Row],[ 51 ]]</f>
        <v>0</v>
      </c>
      <c r="BA105" s="163"/>
      <c r="BB105" s="163">
        <f>+CALCULO[[#This Row],[ 53 ]]</f>
        <v>0</v>
      </c>
      <c r="BC105" s="163"/>
      <c r="BD105" s="163">
        <f>+CALCULO[[#This Row],[ 55 ]]</f>
        <v>0</v>
      </c>
      <c r="BE105" s="163"/>
      <c r="BF105" s="163">
        <f>+CALCULO[[#This Row],[ 57 ]]</f>
        <v>0</v>
      </c>
      <c r="BG105" s="163"/>
      <c r="BH105" s="163">
        <f>+CALCULO[[#This Row],[ 59 ]]</f>
        <v>0</v>
      </c>
      <c r="BI105" s="163"/>
      <c r="BJ105" s="163"/>
      <c r="BK105" s="163"/>
      <c r="BL105" s="145">
        <f>+CALCULO[[#This Row],[ 63 ]]</f>
        <v>0</v>
      </c>
      <c r="BM105" s="144">
        <f>+CALCULO[[#This Row],[ 64 ]]+CALCULO[[#This Row],[ 62 ]]+CALCULO[[#This Row],[ 60 ]]+CALCULO[[#This Row],[ 58 ]]+CALCULO[[#This Row],[ 56 ]]+CALCULO[[#This Row],[ 54 ]]+CALCULO[[#This Row],[ 52 ]]+CALCULO[[#This Row],[ 50 ]]+CALCULO[[#This Row],[ 48 ]]+CALCULO[[#This Row],[ 45 ]]+CALCULO[[#This Row],[43]]</f>
        <v>0</v>
      </c>
      <c r="BN105" s="148">
        <f>+CALCULO[[#This Row],[ 41 ]]-CALCULO[[#This Row],[65]]</f>
        <v>0</v>
      </c>
      <c r="BO105" s="144">
        <f>+ROUND(MIN(CALCULO[[#This Row],[66]]*25%,240*'Versión impresión'!$H$8),-3)</f>
        <v>0</v>
      </c>
      <c r="BP105" s="148">
        <f>+CALCULO[[#This Row],[66]]-CALCULO[[#This Row],[67]]</f>
        <v>0</v>
      </c>
      <c r="BQ105" s="154">
        <f>+ROUND(CALCULO[[#This Row],[33]]*40%,-3)</f>
        <v>0</v>
      </c>
      <c r="BR105" s="149">
        <f t="shared" si="10"/>
        <v>0</v>
      </c>
      <c r="BS105" s="144">
        <f>+CALCULO[[#This Row],[33]]-MIN(CALCULO[[#This Row],[69]],CALCULO[[#This Row],[68]])</f>
        <v>0</v>
      </c>
      <c r="BT105" s="150">
        <f>+CALCULO[[#This Row],[71]]/'Versión impresión'!$H$8+1-1</f>
        <v>0</v>
      </c>
      <c r="BU105" s="151">
        <f>+LOOKUP(CALCULO[[#This Row],[72]],$CG$2:$CH$8,$CJ$2:$CJ$8)</f>
        <v>0</v>
      </c>
      <c r="BV105" s="152">
        <f>+LOOKUP(CALCULO[[#This Row],[72]],$CG$2:$CH$8,$CI$2:$CI$8)</f>
        <v>0</v>
      </c>
      <c r="BW105" s="151">
        <f>+LOOKUP(CALCULO[[#This Row],[72]],$CG$2:$CH$8,$CK$2:$CK$8)</f>
        <v>0</v>
      </c>
      <c r="BX105" s="155">
        <f>+(CALCULO[[#This Row],[72]]+CALCULO[[#This Row],[73]])*CALCULO[[#This Row],[74]]+CALCULO[[#This Row],[75]]</f>
        <v>0</v>
      </c>
      <c r="BY105" s="133">
        <f>+ROUND(CALCULO[[#This Row],[76]]*'Versión impresión'!$H$8,-3)</f>
        <v>0</v>
      </c>
      <c r="BZ105" s="180" t="str">
        <f>+IF(LOOKUP(CALCULO[[#This Row],[72]],$CG$2:$CH$8,$CM$2:$CM$8)=0,"",LOOKUP(CALCULO[[#This Row],[72]],$CG$2:$CH$8,$CM$2:$CM$8))</f>
        <v/>
      </c>
    </row>
    <row r="106" spans="1:78" x14ac:dyDescent="0.25">
      <c r="A106" s="78" t="str">
        <f t="shared" si="9"/>
        <v/>
      </c>
      <c r="B106" s="159"/>
      <c r="C106" s="29"/>
      <c r="D106" s="29"/>
      <c r="E106" s="29"/>
      <c r="F106" s="29"/>
      <c r="G106" s="29"/>
      <c r="H106" s="29"/>
      <c r="I106" s="29"/>
      <c r="J106" s="29"/>
      <c r="K106" s="29"/>
      <c r="L106" s="29"/>
      <c r="M106" s="29"/>
      <c r="N106" s="29"/>
      <c r="O106" s="144">
        <f>SUM(CALCULO[[#This Row],[5]:[ 14 ]])</f>
        <v>0</v>
      </c>
      <c r="P106" s="162"/>
      <c r="Q106" s="163">
        <f>+IF(AVERAGEIF(ING_NO_CONST_RENTA[Concepto],'Datos para cálculo'!P$4,ING_NO_CONST_RENTA[Monto Limite])=1,CALCULO[[#This Row],[16]],MIN(CALCULO[ [#This Row],[16] ],AVERAGEIF(ING_NO_CONST_RENTA[Concepto],'Datos para cálculo'!P$4,ING_NO_CONST_RENTA[Monto Limite]),+CALCULO[ [#This Row],[16] ]+1-1,CALCULO[ [#This Row],[16] ]))</f>
        <v>0</v>
      </c>
      <c r="R106" s="29"/>
      <c r="S106" s="163">
        <f>+IF(AVERAGEIF(ING_NO_CONST_RENTA[Concepto],'Datos para cálculo'!R$4,ING_NO_CONST_RENTA[Monto Limite])=1,CALCULO[[#This Row],[18]],MIN(CALCULO[ [#This Row],[18] ],AVERAGEIF(ING_NO_CONST_RENTA[Concepto],'Datos para cálculo'!R$4,ING_NO_CONST_RENTA[Monto Limite]),+CALCULO[ [#This Row],[18] ]+1-1,CALCULO[ [#This Row],[18] ]))</f>
        <v>0</v>
      </c>
      <c r="T106" s="29"/>
      <c r="U106" s="163">
        <f>+IF(AVERAGEIF(ING_NO_CONST_RENTA[Concepto],'Datos para cálculo'!T$4,ING_NO_CONST_RENTA[Monto Limite])=1,CALCULO[[#This Row],[20]],MIN(CALCULO[ [#This Row],[20] ],AVERAGEIF(ING_NO_CONST_RENTA[Concepto],'Datos para cálculo'!T$4,ING_NO_CONST_RENTA[Monto Limite]),+CALCULO[ [#This Row],[20] ]+1-1,CALCULO[ [#This Row],[20] ]))</f>
        <v>0</v>
      </c>
      <c r="V106" s="29"/>
      <c r="W1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6" s="164"/>
      <c r="Y106" s="163">
        <f>+IF(O106&lt;310*'Versión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6" s="165"/>
      <c r="AA106" s="163">
        <f>+IF(AVERAGEIF(ING_NO_CONST_RENTA[Concepto],'Datos para cálculo'!Z$4,ING_NO_CONST_RENTA[Monto Limite])=1,CALCULO[[#This Row],[ 26 ]],MIN(CALCULO[[#This Row],[ 26 ]],AVERAGEIF(ING_NO_CONST_RENTA[Concepto],'Datos para cálculo'!Z$4,ING_NO_CONST_RENTA[Monto Limite]),+CALCULO[[#This Row],[ 26 ]]+1-1,CALCULO[[#This Row],[ 26 ]]))</f>
        <v>0</v>
      </c>
      <c r="AB106" s="165"/>
      <c r="AC1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6" s="147"/>
      <c r="AE1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6" s="144">
        <f>+CALCULO[[#This Row],[ 31 ]]+CALCULO[[#This Row],[ 29 ]]+CALCULO[[#This Row],[ 27 ]]+CALCULO[[#This Row],[ 25 ]]+CALCULO[[#This Row],[ 23 ]]+CALCULO[[#This Row],[ 21 ]]+CALCULO[[#This Row],[ 19 ]]+CALCULO[[#This Row],[ 17 ]]</f>
        <v>0</v>
      </c>
      <c r="AG106" s="148">
        <f>+MAX(0,ROUND(CALCULO[[#This Row],[ 15 ]]-CALCULO[[#This Row],[32]],-3))</f>
        <v>0</v>
      </c>
      <c r="AH106" s="29"/>
      <c r="AI106" s="163">
        <f>+IF(AVERAGEIF(DEDUCCIONES[Concepto],'Datos para cálculo'!AH$4,DEDUCCIONES[Monto Limite])=1,CALCULO[[#This Row],[ 34 ]],MIN(CALCULO[[#This Row],[ 34 ]],AVERAGEIF(DEDUCCIONES[Concepto],'Datos para cálculo'!AH$4,DEDUCCIONES[Monto Limite]),+CALCULO[[#This Row],[ 34 ]]+1-1,CALCULO[[#This Row],[ 34 ]]))</f>
        <v>0</v>
      </c>
      <c r="AJ106" s="167"/>
      <c r="AK106" s="144">
        <f>+IF(CALCULO[[#This Row],[ 36 ]]="SI",MIN(CALCULO[[#This Row],[ 15 ]]*10%,VLOOKUP($AJ$4,DEDUCCIONES[],4,0)),0)</f>
        <v>0</v>
      </c>
      <c r="AL106" s="168"/>
      <c r="AM106" s="145">
        <f>+MIN(AL106+1-1,VLOOKUP($AL$4,DEDUCCIONES[],4,0))</f>
        <v>0</v>
      </c>
      <c r="AN106" s="144">
        <f>+CALCULO[[#This Row],[35]]+CALCULO[[#This Row],[37]]+CALCULO[[#This Row],[ 39 ]]</f>
        <v>0</v>
      </c>
      <c r="AO106" s="148">
        <f>+CALCULO[[#This Row],[33]]-CALCULO[[#This Row],[ 40 ]]</f>
        <v>0</v>
      </c>
      <c r="AP106" s="29"/>
      <c r="AQ106" s="163">
        <f>+MIN(CALCULO[[#This Row],[42]]+1-1,VLOOKUP($AP$4,RENTAS_EXCENTAS[],4,0))</f>
        <v>0</v>
      </c>
      <c r="AR106" s="29"/>
      <c r="AS106" s="163">
        <f>+MIN(CALCULO[[#This Row],[43]]+CALCULO[[#This Row],[ 44 ]]+1-1,VLOOKUP($AP$4,RENTAS_EXCENTAS[],4,0))-CALCULO[[#This Row],[43]]</f>
        <v>0</v>
      </c>
      <c r="AT106" s="163"/>
      <c r="AU106" s="163"/>
      <c r="AV106" s="163">
        <f>+CALCULO[[#This Row],[ 47 ]]</f>
        <v>0</v>
      </c>
      <c r="AW106" s="163"/>
      <c r="AX106" s="163">
        <f>+CALCULO[[#This Row],[ 49 ]]</f>
        <v>0</v>
      </c>
      <c r="AY106" s="163"/>
      <c r="AZ106" s="163">
        <f>+CALCULO[[#This Row],[ 51 ]]</f>
        <v>0</v>
      </c>
      <c r="BA106" s="163"/>
      <c r="BB106" s="163">
        <f>+CALCULO[[#This Row],[ 53 ]]</f>
        <v>0</v>
      </c>
      <c r="BC106" s="163"/>
      <c r="BD106" s="163">
        <f>+CALCULO[[#This Row],[ 55 ]]</f>
        <v>0</v>
      </c>
      <c r="BE106" s="163"/>
      <c r="BF106" s="163">
        <f>+CALCULO[[#This Row],[ 57 ]]</f>
        <v>0</v>
      </c>
      <c r="BG106" s="163"/>
      <c r="BH106" s="163">
        <f>+CALCULO[[#This Row],[ 59 ]]</f>
        <v>0</v>
      </c>
      <c r="BI106" s="163"/>
      <c r="BJ106" s="163"/>
      <c r="BK106" s="163"/>
      <c r="BL106" s="145">
        <f>+CALCULO[[#This Row],[ 63 ]]</f>
        <v>0</v>
      </c>
      <c r="BM106" s="144">
        <f>+CALCULO[[#This Row],[ 64 ]]+CALCULO[[#This Row],[ 62 ]]+CALCULO[[#This Row],[ 60 ]]+CALCULO[[#This Row],[ 58 ]]+CALCULO[[#This Row],[ 56 ]]+CALCULO[[#This Row],[ 54 ]]+CALCULO[[#This Row],[ 52 ]]+CALCULO[[#This Row],[ 50 ]]+CALCULO[[#This Row],[ 48 ]]+CALCULO[[#This Row],[ 45 ]]+CALCULO[[#This Row],[43]]</f>
        <v>0</v>
      </c>
      <c r="BN106" s="148">
        <f>+CALCULO[[#This Row],[ 41 ]]-CALCULO[[#This Row],[65]]</f>
        <v>0</v>
      </c>
      <c r="BO106" s="144">
        <f>+ROUND(MIN(CALCULO[[#This Row],[66]]*25%,240*'Versión impresión'!$H$8),-3)</f>
        <v>0</v>
      </c>
      <c r="BP106" s="148">
        <f>+CALCULO[[#This Row],[66]]-CALCULO[[#This Row],[67]]</f>
        <v>0</v>
      </c>
      <c r="BQ106" s="154">
        <f>+ROUND(CALCULO[[#This Row],[33]]*40%,-3)</f>
        <v>0</v>
      </c>
      <c r="BR106" s="149">
        <f t="shared" si="10"/>
        <v>0</v>
      </c>
      <c r="BS106" s="144">
        <f>+CALCULO[[#This Row],[33]]-MIN(CALCULO[[#This Row],[69]],CALCULO[[#This Row],[68]])</f>
        <v>0</v>
      </c>
      <c r="BT106" s="150">
        <f>+CALCULO[[#This Row],[71]]/'Versión impresión'!$H$8+1-1</f>
        <v>0</v>
      </c>
      <c r="BU106" s="151">
        <f>+LOOKUP(CALCULO[[#This Row],[72]],$CG$2:$CH$8,$CJ$2:$CJ$8)</f>
        <v>0</v>
      </c>
      <c r="BV106" s="152">
        <f>+LOOKUP(CALCULO[[#This Row],[72]],$CG$2:$CH$8,$CI$2:$CI$8)</f>
        <v>0</v>
      </c>
      <c r="BW106" s="151">
        <f>+LOOKUP(CALCULO[[#This Row],[72]],$CG$2:$CH$8,$CK$2:$CK$8)</f>
        <v>0</v>
      </c>
      <c r="BX106" s="155">
        <f>+(CALCULO[[#This Row],[72]]+CALCULO[[#This Row],[73]])*CALCULO[[#This Row],[74]]+CALCULO[[#This Row],[75]]</f>
        <v>0</v>
      </c>
      <c r="BY106" s="133">
        <f>+ROUND(CALCULO[[#This Row],[76]]*'Versión impresión'!$H$8,-3)</f>
        <v>0</v>
      </c>
      <c r="BZ106" s="180" t="str">
        <f>+IF(LOOKUP(CALCULO[[#This Row],[72]],$CG$2:$CH$8,$CM$2:$CM$8)=0,"",LOOKUP(CALCULO[[#This Row],[72]],$CG$2:$CH$8,$CM$2:$CM$8))</f>
        <v/>
      </c>
    </row>
    <row r="107" spans="1:78" x14ac:dyDescent="0.25">
      <c r="A107" s="78" t="str">
        <f t="shared" si="9"/>
        <v/>
      </c>
      <c r="B107" s="159"/>
      <c r="C107" s="29"/>
      <c r="D107" s="29"/>
      <c r="E107" s="29"/>
      <c r="F107" s="29"/>
      <c r="G107" s="29"/>
      <c r="H107" s="29"/>
      <c r="I107" s="29"/>
      <c r="J107" s="29"/>
      <c r="K107" s="29"/>
      <c r="L107" s="29"/>
      <c r="M107" s="29"/>
      <c r="N107" s="29"/>
      <c r="O107" s="144">
        <f>SUM(CALCULO[[#This Row],[5]:[ 14 ]])</f>
        <v>0</v>
      </c>
      <c r="P107" s="162"/>
      <c r="Q107" s="163">
        <f>+IF(AVERAGEIF(ING_NO_CONST_RENTA[Concepto],'Datos para cálculo'!P$4,ING_NO_CONST_RENTA[Monto Limite])=1,CALCULO[[#This Row],[16]],MIN(CALCULO[ [#This Row],[16] ],AVERAGEIF(ING_NO_CONST_RENTA[Concepto],'Datos para cálculo'!P$4,ING_NO_CONST_RENTA[Monto Limite]),+CALCULO[ [#This Row],[16] ]+1-1,CALCULO[ [#This Row],[16] ]))</f>
        <v>0</v>
      </c>
      <c r="R107" s="29"/>
      <c r="S107" s="163">
        <f>+IF(AVERAGEIF(ING_NO_CONST_RENTA[Concepto],'Datos para cálculo'!R$4,ING_NO_CONST_RENTA[Monto Limite])=1,CALCULO[[#This Row],[18]],MIN(CALCULO[ [#This Row],[18] ],AVERAGEIF(ING_NO_CONST_RENTA[Concepto],'Datos para cálculo'!R$4,ING_NO_CONST_RENTA[Monto Limite]),+CALCULO[ [#This Row],[18] ]+1-1,CALCULO[ [#This Row],[18] ]))</f>
        <v>0</v>
      </c>
      <c r="T107" s="29"/>
      <c r="U107" s="163">
        <f>+IF(AVERAGEIF(ING_NO_CONST_RENTA[Concepto],'Datos para cálculo'!T$4,ING_NO_CONST_RENTA[Monto Limite])=1,CALCULO[[#This Row],[20]],MIN(CALCULO[ [#This Row],[20] ],AVERAGEIF(ING_NO_CONST_RENTA[Concepto],'Datos para cálculo'!T$4,ING_NO_CONST_RENTA[Monto Limite]),+CALCULO[ [#This Row],[20] ]+1-1,CALCULO[ [#This Row],[20] ]))</f>
        <v>0</v>
      </c>
      <c r="V107" s="29"/>
      <c r="W1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7" s="164"/>
      <c r="Y107" s="163">
        <f>+IF(O107&lt;310*'Versión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7" s="165"/>
      <c r="AA107" s="163">
        <f>+IF(AVERAGEIF(ING_NO_CONST_RENTA[Concepto],'Datos para cálculo'!Z$4,ING_NO_CONST_RENTA[Monto Limite])=1,CALCULO[[#This Row],[ 26 ]],MIN(CALCULO[[#This Row],[ 26 ]],AVERAGEIF(ING_NO_CONST_RENTA[Concepto],'Datos para cálculo'!Z$4,ING_NO_CONST_RENTA[Monto Limite]),+CALCULO[[#This Row],[ 26 ]]+1-1,CALCULO[[#This Row],[ 26 ]]))</f>
        <v>0</v>
      </c>
      <c r="AB107" s="165"/>
      <c r="AC1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7" s="147"/>
      <c r="AE1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7" s="144">
        <f>+CALCULO[[#This Row],[ 31 ]]+CALCULO[[#This Row],[ 29 ]]+CALCULO[[#This Row],[ 27 ]]+CALCULO[[#This Row],[ 25 ]]+CALCULO[[#This Row],[ 23 ]]+CALCULO[[#This Row],[ 21 ]]+CALCULO[[#This Row],[ 19 ]]+CALCULO[[#This Row],[ 17 ]]</f>
        <v>0</v>
      </c>
      <c r="AG107" s="148">
        <f>+MAX(0,ROUND(CALCULO[[#This Row],[ 15 ]]-CALCULO[[#This Row],[32]],-3))</f>
        <v>0</v>
      </c>
      <c r="AH107" s="29"/>
      <c r="AI107" s="163">
        <f>+IF(AVERAGEIF(DEDUCCIONES[Concepto],'Datos para cálculo'!AH$4,DEDUCCIONES[Monto Limite])=1,CALCULO[[#This Row],[ 34 ]],MIN(CALCULO[[#This Row],[ 34 ]],AVERAGEIF(DEDUCCIONES[Concepto],'Datos para cálculo'!AH$4,DEDUCCIONES[Monto Limite]),+CALCULO[[#This Row],[ 34 ]]+1-1,CALCULO[[#This Row],[ 34 ]]))</f>
        <v>0</v>
      </c>
      <c r="AJ107" s="167"/>
      <c r="AK107" s="144">
        <f>+IF(CALCULO[[#This Row],[ 36 ]]="SI",MIN(CALCULO[[#This Row],[ 15 ]]*10%,VLOOKUP($AJ$4,DEDUCCIONES[],4,0)),0)</f>
        <v>0</v>
      </c>
      <c r="AL107" s="168"/>
      <c r="AM107" s="145">
        <f>+MIN(AL107+1-1,VLOOKUP($AL$4,DEDUCCIONES[],4,0))</f>
        <v>0</v>
      </c>
      <c r="AN107" s="144">
        <f>+CALCULO[[#This Row],[35]]+CALCULO[[#This Row],[37]]+CALCULO[[#This Row],[ 39 ]]</f>
        <v>0</v>
      </c>
      <c r="AO107" s="148">
        <f>+CALCULO[[#This Row],[33]]-CALCULO[[#This Row],[ 40 ]]</f>
        <v>0</v>
      </c>
      <c r="AP107" s="29"/>
      <c r="AQ107" s="163">
        <f>+MIN(CALCULO[[#This Row],[42]]+1-1,VLOOKUP($AP$4,RENTAS_EXCENTAS[],4,0))</f>
        <v>0</v>
      </c>
      <c r="AR107" s="29"/>
      <c r="AS107" s="163">
        <f>+MIN(CALCULO[[#This Row],[43]]+CALCULO[[#This Row],[ 44 ]]+1-1,VLOOKUP($AP$4,RENTAS_EXCENTAS[],4,0))-CALCULO[[#This Row],[43]]</f>
        <v>0</v>
      </c>
      <c r="AT107" s="163"/>
      <c r="AU107" s="163"/>
      <c r="AV107" s="163">
        <f>+CALCULO[[#This Row],[ 47 ]]</f>
        <v>0</v>
      </c>
      <c r="AW107" s="163"/>
      <c r="AX107" s="163">
        <f>+CALCULO[[#This Row],[ 49 ]]</f>
        <v>0</v>
      </c>
      <c r="AY107" s="163"/>
      <c r="AZ107" s="163">
        <f>+CALCULO[[#This Row],[ 51 ]]</f>
        <v>0</v>
      </c>
      <c r="BA107" s="163"/>
      <c r="BB107" s="163">
        <f>+CALCULO[[#This Row],[ 53 ]]</f>
        <v>0</v>
      </c>
      <c r="BC107" s="163"/>
      <c r="BD107" s="163">
        <f>+CALCULO[[#This Row],[ 55 ]]</f>
        <v>0</v>
      </c>
      <c r="BE107" s="163"/>
      <c r="BF107" s="163">
        <f>+CALCULO[[#This Row],[ 57 ]]</f>
        <v>0</v>
      </c>
      <c r="BG107" s="163"/>
      <c r="BH107" s="163">
        <f>+CALCULO[[#This Row],[ 59 ]]</f>
        <v>0</v>
      </c>
      <c r="BI107" s="163"/>
      <c r="BJ107" s="163"/>
      <c r="BK107" s="163"/>
      <c r="BL107" s="145">
        <f>+CALCULO[[#This Row],[ 63 ]]</f>
        <v>0</v>
      </c>
      <c r="BM107" s="144">
        <f>+CALCULO[[#This Row],[ 64 ]]+CALCULO[[#This Row],[ 62 ]]+CALCULO[[#This Row],[ 60 ]]+CALCULO[[#This Row],[ 58 ]]+CALCULO[[#This Row],[ 56 ]]+CALCULO[[#This Row],[ 54 ]]+CALCULO[[#This Row],[ 52 ]]+CALCULO[[#This Row],[ 50 ]]+CALCULO[[#This Row],[ 48 ]]+CALCULO[[#This Row],[ 45 ]]+CALCULO[[#This Row],[43]]</f>
        <v>0</v>
      </c>
      <c r="BN107" s="148">
        <f>+CALCULO[[#This Row],[ 41 ]]-CALCULO[[#This Row],[65]]</f>
        <v>0</v>
      </c>
      <c r="BO107" s="144">
        <f>+ROUND(MIN(CALCULO[[#This Row],[66]]*25%,240*'Versión impresión'!$H$8),-3)</f>
        <v>0</v>
      </c>
      <c r="BP107" s="148">
        <f>+CALCULO[[#This Row],[66]]-CALCULO[[#This Row],[67]]</f>
        <v>0</v>
      </c>
      <c r="BQ107" s="154">
        <f>+ROUND(CALCULO[[#This Row],[33]]*40%,-3)</f>
        <v>0</v>
      </c>
      <c r="BR107" s="149">
        <f t="shared" si="10"/>
        <v>0</v>
      </c>
      <c r="BS107" s="144">
        <f>+CALCULO[[#This Row],[33]]-MIN(CALCULO[[#This Row],[69]],CALCULO[[#This Row],[68]])</f>
        <v>0</v>
      </c>
      <c r="BT107" s="150">
        <f>+CALCULO[[#This Row],[71]]/'Versión impresión'!$H$8+1-1</f>
        <v>0</v>
      </c>
      <c r="BU107" s="151">
        <f>+LOOKUP(CALCULO[[#This Row],[72]],$CG$2:$CH$8,$CJ$2:$CJ$8)</f>
        <v>0</v>
      </c>
      <c r="BV107" s="152">
        <f>+LOOKUP(CALCULO[[#This Row],[72]],$CG$2:$CH$8,$CI$2:$CI$8)</f>
        <v>0</v>
      </c>
      <c r="BW107" s="151">
        <f>+LOOKUP(CALCULO[[#This Row],[72]],$CG$2:$CH$8,$CK$2:$CK$8)</f>
        <v>0</v>
      </c>
      <c r="BX107" s="155">
        <f>+(CALCULO[[#This Row],[72]]+CALCULO[[#This Row],[73]])*CALCULO[[#This Row],[74]]+CALCULO[[#This Row],[75]]</f>
        <v>0</v>
      </c>
      <c r="BY107" s="133">
        <f>+ROUND(CALCULO[[#This Row],[76]]*'Versión impresión'!$H$8,-3)</f>
        <v>0</v>
      </c>
      <c r="BZ107" s="180" t="str">
        <f>+IF(LOOKUP(CALCULO[[#This Row],[72]],$CG$2:$CH$8,$CM$2:$CM$8)=0,"",LOOKUP(CALCULO[[#This Row],[72]],$CG$2:$CH$8,$CM$2:$CM$8))</f>
        <v/>
      </c>
    </row>
    <row r="108" spans="1:78" x14ac:dyDescent="0.25">
      <c r="A108" s="78" t="str">
        <f t="shared" si="9"/>
        <v/>
      </c>
      <c r="B108" s="159"/>
      <c r="C108" s="29"/>
      <c r="D108" s="29"/>
      <c r="E108" s="29"/>
      <c r="F108" s="29"/>
      <c r="G108" s="29"/>
      <c r="H108" s="29"/>
      <c r="I108" s="29"/>
      <c r="J108" s="29"/>
      <c r="K108" s="29"/>
      <c r="L108" s="29"/>
      <c r="M108" s="29"/>
      <c r="N108" s="29"/>
      <c r="O108" s="144">
        <f>SUM(CALCULO[[#This Row],[5]:[ 14 ]])</f>
        <v>0</v>
      </c>
      <c r="P108" s="162"/>
      <c r="Q108" s="163">
        <f>+IF(AVERAGEIF(ING_NO_CONST_RENTA[Concepto],'Datos para cálculo'!P$4,ING_NO_CONST_RENTA[Monto Limite])=1,CALCULO[[#This Row],[16]],MIN(CALCULO[ [#This Row],[16] ],AVERAGEIF(ING_NO_CONST_RENTA[Concepto],'Datos para cálculo'!P$4,ING_NO_CONST_RENTA[Monto Limite]),+CALCULO[ [#This Row],[16] ]+1-1,CALCULO[ [#This Row],[16] ]))</f>
        <v>0</v>
      </c>
      <c r="R108" s="29"/>
      <c r="S108" s="163">
        <f>+IF(AVERAGEIF(ING_NO_CONST_RENTA[Concepto],'Datos para cálculo'!R$4,ING_NO_CONST_RENTA[Monto Limite])=1,CALCULO[[#This Row],[18]],MIN(CALCULO[ [#This Row],[18] ],AVERAGEIF(ING_NO_CONST_RENTA[Concepto],'Datos para cálculo'!R$4,ING_NO_CONST_RENTA[Monto Limite]),+CALCULO[ [#This Row],[18] ]+1-1,CALCULO[ [#This Row],[18] ]))</f>
        <v>0</v>
      </c>
      <c r="T108" s="29"/>
      <c r="U108" s="163">
        <f>+IF(AVERAGEIF(ING_NO_CONST_RENTA[Concepto],'Datos para cálculo'!T$4,ING_NO_CONST_RENTA[Monto Limite])=1,CALCULO[[#This Row],[20]],MIN(CALCULO[ [#This Row],[20] ],AVERAGEIF(ING_NO_CONST_RENTA[Concepto],'Datos para cálculo'!T$4,ING_NO_CONST_RENTA[Monto Limite]),+CALCULO[ [#This Row],[20] ]+1-1,CALCULO[ [#This Row],[20] ]))</f>
        <v>0</v>
      </c>
      <c r="V108" s="29"/>
      <c r="W1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8" s="164"/>
      <c r="Y108" s="163">
        <f>+IF(O108&lt;310*'Versión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8" s="165"/>
      <c r="AA108" s="163">
        <f>+IF(AVERAGEIF(ING_NO_CONST_RENTA[Concepto],'Datos para cálculo'!Z$4,ING_NO_CONST_RENTA[Monto Limite])=1,CALCULO[[#This Row],[ 26 ]],MIN(CALCULO[[#This Row],[ 26 ]],AVERAGEIF(ING_NO_CONST_RENTA[Concepto],'Datos para cálculo'!Z$4,ING_NO_CONST_RENTA[Monto Limite]),+CALCULO[[#This Row],[ 26 ]]+1-1,CALCULO[[#This Row],[ 26 ]]))</f>
        <v>0</v>
      </c>
      <c r="AB108" s="165"/>
      <c r="AC1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8" s="147"/>
      <c r="AE1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8" s="144">
        <f>+CALCULO[[#This Row],[ 31 ]]+CALCULO[[#This Row],[ 29 ]]+CALCULO[[#This Row],[ 27 ]]+CALCULO[[#This Row],[ 25 ]]+CALCULO[[#This Row],[ 23 ]]+CALCULO[[#This Row],[ 21 ]]+CALCULO[[#This Row],[ 19 ]]+CALCULO[[#This Row],[ 17 ]]</f>
        <v>0</v>
      </c>
      <c r="AG108" s="148">
        <f>+MAX(0,ROUND(CALCULO[[#This Row],[ 15 ]]-CALCULO[[#This Row],[32]],-3))</f>
        <v>0</v>
      </c>
      <c r="AH108" s="29"/>
      <c r="AI108" s="163">
        <f>+IF(AVERAGEIF(DEDUCCIONES[Concepto],'Datos para cálculo'!AH$4,DEDUCCIONES[Monto Limite])=1,CALCULO[[#This Row],[ 34 ]],MIN(CALCULO[[#This Row],[ 34 ]],AVERAGEIF(DEDUCCIONES[Concepto],'Datos para cálculo'!AH$4,DEDUCCIONES[Monto Limite]),+CALCULO[[#This Row],[ 34 ]]+1-1,CALCULO[[#This Row],[ 34 ]]))</f>
        <v>0</v>
      </c>
      <c r="AJ108" s="167"/>
      <c r="AK108" s="144">
        <f>+IF(CALCULO[[#This Row],[ 36 ]]="SI",MIN(CALCULO[[#This Row],[ 15 ]]*10%,VLOOKUP($AJ$4,DEDUCCIONES[],4,0)),0)</f>
        <v>0</v>
      </c>
      <c r="AL108" s="168"/>
      <c r="AM108" s="145">
        <f>+MIN(AL108+1-1,VLOOKUP($AL$4,DEDUCCIONES[],4,0))</f>
        <v>0</v>
      </c>
      <c r="AN108" s="144">
        <f>+CALCULO[[#This Row],[35]]+CALCULO[[#This Row],[37]]+CALCULO[[#This Row],[ 39 ]]</f>
        <v>0</v>
      </c>
      <c r="AO108" s="148">
        <f>+CALCULO[[#This Row],[33]]-CALCULO[[#This Row],[ 40 ]]</f>
        <v>0</v>
      </c>
      <c r="AP108" s="29"/>
      <c r="AQ108" s="163">
        <f>+MIN(CALCULO[[#This Row],[42]]+1-1,VLOOKUP($AP$4,RENTAS_EXCENTAS[],4,0))</f>
        <v>0</v>
      </c>
      <c r="AR108" s="29"/>
      <c r="AS108" s="163">
        <f>+MIN(CALCULO[[#This Row],[43]]+CALCULO[[#This Row],[ 44 ]]+1-1,VLOOKUP($AP$4,RENTAS_EXCENTAS[],4,0))-CALCULO[[#This Row],[43]]</f>
        <v>0</v>
      </c>
      <c r="AT108" s="163"/>
      <c r="AU108" s="163"/>
      <c r="AV108" s="163">
        <f>+CALCULO[[#This Row],[ 47 ]]</f>
        <v>0</v>
      </c>
      <c r="AW108" s="163"/>
      <c r="AX108" s="163">
        <f>+CALCULO[[#This Row],[ 49 ]]</f>
        <v>0</v>
      </c>
      <c r="AY108" s="163"/>
      <c r="AZ108" s="163">
        <f>+CALCULO[[#This Row],[ 51 ]]</f>
        <v>0</v>
      </c>
      <c r="BA108" s="163"/>
      <c r="BB108" s="163">
        <f>+CALCULO[[#This Row],[ 53 ]]</f>
        <v>0</v>
      </c>
      <c r="BC108" s="163"/>
      <c r="BD108" s="163">
        <f>+CALCULO[[#This Row],[ 55 ]]</f>
        <v>0</v>
      </c>
      <c r="BE108" s="163"/>
      <c r="BF108" s="163">
        <f>+CALCULO[[#This Row],[ 57 ]]</f>
        <v>0</v>
      </c>
      <c r="BG108" s="163"/>
      <c r="BH108" s="163">
        <f>+CALCULO[[#This Row],[ 59 ]]</f>
        <v>0</v>
      </c>
      <c r="BI108" s="163"/>
      <c r="BJ108" s="163"/>
      <c r="BK108" s="163"/>
      <c r="BL108" s="145">
        <f>+CALCULO[[#This Row],[ 63 ]]</f>
        <v>0</v>
      </c>
      <c r="BM108" s="144">
        <f>+CALCULO[[#This Row],[ 64 ]]+CALCULO[[#This Row],[ 62 ]]+CALCULO[[#This Row],[ 60 ]]+CALCULO[[#This Row],[ 58 ]]+CALCULO[[#This Row],[ 56 ]]+CALCULO[[#This Row],[ 54 ]]+CALCULO[[#This Row],[ 52 ]]+CALCULO[[#This Row],[ 50 ]]+CALCULO[[#This Row],[ 48 ]]+CALCULO[[#This Row],[ 45 ]]+CALCULO[[#This Row],[43]]</f>
        <v>0</v>
      </c>
      <c r="BN108" s="148">
        <f>+CALCULO[[#This Row],[ 41 ]]-CALCULO[[#This Row],[65]]</f>
        <v>0</v>
      </c>
      <c r="BO108" s="144">
        <f>+ROUND(MIN(CALCULO[[#This Row],[66]]*25%,240*'Versión impresión'!$H$8),-3)</f>
        <v>0</v>
      </c>
      <c r="BP108" s="148">
        <f>+CALCULO[[#This Row],[66]]-CALCULO[[#This Row],[67]]</f>
        <v>0</v>
      </c>
      <c r="BQ108" s="154">
        <f>+ROUND(CALCULO[[#This Row],[33]]*40%,-3)</f>
        <v>0</v>
      </c>
      <c r="BR108" s="149">
        <f t="shared" si="10"/>
        <v>0</v>
      </c>
      <c r="BS108" s="144">
        <f>+CALCULO[[#This Row],[33]]-MIN(CALCULO[[#This Row],[69]],CALCULO[[#This Row],[68]])</f>
        <v>0</v>
      </c>
      <c r="BT108" s="150">
        <f>+CALCULO[[#This Row],[71]]/'Versión impresión'!$H$8+1-1</f>
        <v>0</v>
      </c>
      <c r="BU108" s="151">
        <f>+LOOKUP(CALCULO[[#This Row],[72]],$CG$2:$CH$8,$CJ$2:$CJ$8)</f>
        <v>0</v>
      </c>
      <c r="BV108" s="152">
        <f>+LOOKUP(CALCULO[[#This Row],[72]],$CG$2:$CH$8,$CI$2:$CI$8)</f>
        <v>0</v>
      </c>
      <c r="BW108" s="151">
        <f>+LOOKUP(CALCULO[[#This Row],[72]],$CG$2:$CH$8,$CK$2:$CK$8)</f>
        <v>0</v>
      </c>
      <c r="BX108" s="155">
        <f>+(CALCULO[[#This Row],[72]]+CALCULO[[#This Row],[73]])*CALCULO[[#This Row],[74]]+CALCULO[[#This Row],[75]]</f>
        <v>0</v>
      </c>
      <c r="BY108" s="133">
        <f>+ROUND(CALCULO[[#This Row],[76]]*'Versión impresión'!$H$8,-3)</f>
        <v>0</v>
      </c>
      <c r="BZ108" s="180" t="str">
        <f>+IF(LOOKUP(CALCULO[[#This Row],[72]],$CG$2:$CH$8,$CM$2:$CM$8)=0,"",LOOKUP(CALCULO[[#This Row],[72]],$CG$2:$CH$8,$CM$2:$CM$8))</f>
        <v/>
      </c>
    </row>
    <row r="109" spans="1:78" x14ac:dyDescent="0.25">
      <c r="A109" s="78" t="str">
        <f t="shared" si="9"/>
        <v/>
      </c>
      <c r="B109" s="159"/>
      <c r="C109" s="29"/>
      <c r="D109" s="29"/>
      <c r="E109" s="29"/>
      <c r="F109" s="29"/>
      <c r="G109" s="29"/>
      <c r="H109" s="29"/>
      <c r="I109" s="29"/>
      <c r="J109" s="29"/>
      <c r="K109" s="29"/>
      <c r="L109" s="29"/>
      <c r="M109" s="29"/>
      <c r="N109" s="29"/>
      <c r="O109" s="144">
        <f>SUM(CALCULO[[#This Row],[5]:[ 14 ]])</f>
        <v>0</v>
      </c>
      <c r="P109" s="162"/>
      <c r="Q109" s="163">
        <f>+IF(AVERAGEIF(ING_NO_CONST_RENTA[Concepto],'Datos para cálculo'!P$4,ING_NO_CONST_RENTA[Monto Limite])=1,CALCULO[[#This Row],[16]],MIN(CALCULO[ [#This Row],[16] ],AVERAGEIF(ING_NO_CONST_RENTA[Concepto],'Datos para cálculo'!P$4,ING_NO_CONST_RENTA[Monto Limite]),+CALCULO[ [#This Row],[16] ]+1-1,CALCULO[ [#This Row],[16] ]))</f>
        <v>0</v>
      </c>
      <c r="R109" s="29"/>
      <c r="S109" s="163">
        <f>+IF(AVERAGEIF(ING_NO_CONST_RENTA[Concepto],'Datos para cálculo'!R$4,ING_NO_CONST_RENTA[Monto Limite])=1,CALCULO[[#This Row],[18]],MIN(CALCULO[ [#This Row],[18] ],AVERAGEIF(ING_NO_CONST_RENTA[Concepto],'Datos para cálculo'!R$4,ING_NO_CONST_RENTA[Monto Limite]),+CALCULO[ [#This Row],[18] ]+1-1,CALCULO[ [#This Row],[18] ]))</f>
        <v>0</v>
      </c>
      <c r="T109" s="29"/>
      <c r="U109" s="163">
        <f>+IF(AVERAGEIF(ING_NO_CONST_RENTA[Concepto],'Datos para cálculo'!T$4,ING_NO_CONST_RENTA[Monto Limite])=1,CALCULO[[#This Row],[20]],MIN(CALCULO[ [#This Row],[20] ],AVERAGEIF(ING_NO_CONST_RENTA[Concepto],'Datos para cálculo'!T$4,ING_NO_CONST_RENTA[Monto Limite]),+CALCULO[ [#This Row],[20] ]+1-1,CALCULO[ [#This Row],[20] ]))</f>
        <v>0</v>
      </c>
      <c r="V109" s="29"/>
      <c r="W1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9" s="164"/>
      <c r="Y109" s="163">
        <f>+IF(O109&lt;310*'Versión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9" s="165"/>
      <c r="AA109" s="163">
        <f>+IF(AVERAGEIF(ING_NO_CONST_RENTA[Concepto],'Datos para cálculo'!Z$4,ING_NO_CONST_RENTA[Monto Limite])=1,CALCULO[[#This Row],[ 26 ]],MIN(CALCULO[[#This Row],[ 26 ]],AVERAGEIF(ING_NO_CONST_RENTA[Concepto],'Datos para cálculo'!Z$4,ING_NO_CONST_RENTA[Monto Limite]),+CALCULO[[#This Row],[ 26 ]]+1-1,CALCULO[[#This Row],[ 26 ]]))</f>
        <v>0</v>
      </c>
      <c r="AB109" s="165"/>
      <c r="AC1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9" s="147"/>
      <c r="AE1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9" s="144">
        <f>+CALCULO[[#This Row],[ 31 ]]+CALCULO[[#This Row],[ 29 ]]+CALCULO[[#This Row],[ 27 ]]+CALCULO[[#This Row],[ 25 ]]+CALCULO[[#This Row],[ 23 ]]+CALCULO[[#This Row],[ 21 ]]+CALCULO[[#This Row],[ 19 ]]+CALCULO[[#This Row],[ 17 ]]</f>
        <v>0</v>
      </c>
      <c r="AG109" s="148">
        <f>+MAX(0,ROUND(CALCULO[[#This Row],[ 15 ]]-CALCULO[[#This Row],[32]],-3))</f>
        <v>0</v>
      </c>
      <c r="AH109" s="29"/>
      <c r="AI109" s="163">
        <f>+IF(AVERAGEIF(DEDUCCIONES[Concepto],'Datos para cálculo'!AH$4,DEDUCCIONES[Monto Limite])=1,CALCULO[[#This Row],[ 34 ]],MIN(CALCULO[[#This Row],[ 34 ]],AVERAGEIF(DEDUCCIONES[Concepto],'Datos para cálculo'!AH$4,DEDUCCIONES[Monto Limite]),+CALCULO[[#This Row],[ 34 ]]+1-1,CALCULO[[#This Row],[ 34 ]]))</f>
        <v>0</v>
      </c>
      <c r="AJ109" s="167"/>
      <c r="AK109" s="144">
        <f>+IF(CALCULO[[#This Row],[ 36 ]]="SI",MIN(CALCULO[[#This Row],[ 15 ]]*10%,VLOOKUP($AJ$4,DEDUCCIONES[],4,0)),0)</f>
        <v>0</v>
      </c>
      <c r="AL109" s="168"/>
      <c r="AM109" s="145">
        <f>+MIN(AL109+1-1,VLOOKUP($AL$4,DEDUCCIONES[],4,0))</f>
        <v>0</v>
      </c>
      <c r="AN109" s="144">
        <f>+CALCULO[[#This Row],[35]]+CALCULO[[#This Row],[37]]+CALCULO[[#This Row],[ 39 ]]</f>
        <v>0</v>
      </c>
      <c r="AO109" s="148">
        <f>+CALCULO[[#This Row],[33]]-CALCULO[[#This Row],[ 40 ]]</f>
        <v>0</v>
      </c>
      <c r="AP109" s="29"/>
      <c r="AQ109" s="163">
        <f>+MIN(CALCULO[[#This Row],[42]]+1-1,VLOOKUP($AP$4,RENTAS_EXCENTAS[],4,0))</f>
        <v>0</v>
      </c>
      <c r="AR109" s="29"/>
      <c r="AS109" s="163">
        <f>+MIN(CALCULO[[#This Row],[43]]+CALCULO[[#This Row],[ 44 ]]+1-1,VLOOKUP($AP$4,RENTAS_EXCENTAS[],4,0))-CALCULO[[#This Row],[43]]</f>
        <v>0</v>
      </c>
      <c r="AT109" s="163"/>
      <c r="AU109" s="163"/>
      <c r="AV109" s="163">
        <f>+CALCULO[[#This Row],[ 47 ]]</f>
        <v>0</v>
      </c>
      <c r="AW109" s="163"/>
      <c r="AX109" s="163">
        <f>+CALCULO[[#This Row],[ 49 ]]</f>
        <v>0</v>
      </c>
      <c r="AY109" s="163"/>
      <c r="AZ109" s="163">
        <f>+CALCULO[[#This Row],[ 51 ]]</f>
        <v>0</v>
      </c>
      <c r="BA109" s="163"/>
      <c r="BB109" s="163">
        <f>+CALCULO[[#This Row],[ 53 ]]</f>
        <v>0</v>
      </c>
      <c r="BC109" s="163"/>
      <c r="BD109" s="163">
        <f>+CALCULO[[#This Row],[ 55 ]]</f>
        <v>0</v>
      </c>
      <c r="BE109" s="163"/>
      <c r="BF109" s="163">
        <f>+CALCULO[[#This Row],[ 57 ]]</f>
        <v>0</v>
      </c>
      <c r="BG109" s="163"/>
      <c r="BH109" s="163">
        <f>+CALCULO[[#This Row],[ 59 ]]</f>
        <v>0</v>
      </c>
      <c r="BI109" s="163"/>
      <c r="BJ109" s="163"/>
      <c r="BK109" s="163"/>
      <c r="BL109" s="145">
        <f>+CALCULO[[#This Row],[ 63 ]]</f>
        <v>0</v>
      </c>
      <c r="BM109" s="144">
        <f>+CALCULO[[#This Row],[ 64 ]]+CALCULO[[#This Row],[ 62 ]]+CALCULO[[#This Row],[ 60 ]]+CALCULO[[#This Row],[ 58 ]]+CALCULO[[#This Row],[ 56 ]]+CALCULO[[#This Row],[ 54 ]]+CALCULO[[#This Row],[ 52 ]]+CALCULO[[#This Row],[ 50 ]]+CALCULO[[#This Row],[ 48 ]]+CALCULO[[#This Row],[ 45 ]]+CALCULO[[#This Row],[43]]</f>
        <v>0</v>
      </c>
      <c r="BN109" s="148">
        <f>+CALCULO[[#This Row],[ 41 ]]-CALCULO[[#This Row],[65]]</f>
        <v>0</v>
      </c>
      <c r="BO109" s="144">
        <f>+ROUND(MIN(CALCULO[[#This Row],[66]]*25%,240*'Versión impresión'!$H$8),-3)</f>
        <v>0</v>
      </c>
      <c r="BP109" s="148">
        <f>+CALCULO[[#This Row],[66]]-CALCULO[[#This Row],[67]]</f>
        <v>0</v>
      </c>
      <c r="BQ109" s="154">
        <f>+ROUND(CALCULO[[#This Row],[33]]*40%,-3)</f>
        <v>0</v>
      </c>
      <c r="BR109" s="149">
        <f t="shared" si="10"/>
        <v>0</v>
      </c>
      <c r="BS109" s="144">
        <f>+CALCULO[[#This Row],[33]]-MIN(CALCULO[[#This Row],[69]],CALCULO[[#This Row],[68]])</f>
        <v>0</v>
      </c>
      <c r="BT109" s="150">
        <f>+CALCULO[[#This Row],[71]]/'Versión impresión'!$H$8+1-1</f>
        <v>0</v>
      </c>
      <c r="BU109" s="151">
        <f>+LOOKUP(CALCULO[[#This Row],[72]],$CG$2:$CH$8,$CJ$2:$CJ$8)</f>
        <v>0</v>
      </c>
      <c r="BV109" s="152">
        <f>+LOOKUP(CALCULO[[#This Row],[72]],$CG$2:$CH$8,$CI$2:$CI$8)</f>
        <v>0</v>
      </c>
      <c r="BW109" s="151">
        <f>+LOOKUP(CALCULO[[#This Row],[72]],$CG$2:$CH$8,$CK$2:$CK$8)</f>
        <v>0</v>
      </c>
      <c r="BX109" s="155">
        <f>+(CALCULO[[#This Row],[72]]+CALCULO[[#This Row],[73]])*CALCULO[[#This Row],[74]]+CALCULO[[#This Row],[75]]</f>
        <v>0</v>
      </c>
      <c r="BY109" s="133">
        <f>+ROUND(CALCULO[[#This Row],[76]]*'Versión impresión'!$H$8,-3)</f>
        <v>0</v>
      </c>
      <c r="BZ109" s="180" t="str">
        <f>+IF(LOOKUP(CALCULO[[#This Row],[72]],$CG$2:$CH$8,$CM$2:$CM$8)=0,"",LOOKUP(CALCULO[[#This Row],[72]],$CG$2:$CH$8,$CM$2:$CM$8))</f>
        <v/>
      </c>
    </row>
    <row r="110" spans="1:78" x14ac:dyDescent="0.25">
      <c r="A110" s="78" t="str">
        <f t="shared" si="9"/>
        <v/>
      </c>
      <c r="B110" s="159"/>
      <c r="C110" s="29"/>
      <c r="D110" s="29"/>
      <c r="E110" s="29"/>
      <c r="F110" s="29"/>
      <c r="G110" s="29"/>
      <c r="H110" s="29"/>
      <c r="I110" s="29"/>
      <c r="J110" s="29"/>
      <c r="K110" s="29"/>
      <c r="L110" s="29"/>
      <c r="M110" s="29"/>
      <c r="N110" s="29"/>
      <c r="O110" s="144">
        <f>SUM(CALCULO[[#This Row],[5]:[ 14 ]])</f>
        <v>0</v>
      </c>
      <c r="P110" s="162"/>
      <c r="Q110" s="163">
        <f>+IF(AVERAGEIF(ING_NO_CONST_RENTA[Concepto],'Datos para cálculo'!P$4,ING_NO_CONST_RENTA[Monto Limite])=1,CALCULO[[#This Row],[16]],MIN(CALCULO[ [#This Row],[16] ],AVERAGEIF(ING_NO_CONST_RENTA[Concepto],'Datos para cálculo'!P$4,ING_NO_CONST_RENTA[Monto Limite]),+CALCULO[ [#This Row],[16] ]+1-1,CALCULO[ [#This Row],[16] ]))</f>
        <v>0</v>
      </c>
      <c r="R110" s="29"/>
      <c r="S110" s="163">
        <f>+IF(AVERAGEIF(ING_NO_CONST_RENTA[Concepto],'Datos para cálculo'!R$4,ING_NO_CONST_RENTA[Monto Limite])=1,CALCULO[[#This Row],[18]],MIN(CALCULO[ [#This Row],[18] ],AVERAGEIF(ING_NO_CONST_RENTA[Concepto],'Datos para cálculo'!R$4,ING_NO_CONST_RENTA[Monto Limite]),+CALCULO[ [#This Row],[18] ]+1-1,CALCULO[ [#This Row],[18] ]))</f>
        <v>0</v>
      </c>
      <c r="T110" s="29"/>
      <c r="U110" s="163">
        <f>+IF(AVERAGEIF(ING_NO_CONST_RENTA[Concepto],'Datos para cálculo'!T$4,ING_NO_CONST_RENTA[Monto Limite])=1,CALCULO[[#This Row],[20]],MIN(CALCULO[ [#This Row],[20] ],AVERAGEIF(ING_NO_CONST_RENTA[Concepto],'Datos para cálculo'!T$4,ING_NO_CONST_RENTA[Monto Limite]),+CALCULO[ [#This Row],[20] ]+1-1,CALCULO[ [#This Row],[20] ]))</f>
        <v>0</v>
      </c>
      <c r="V110" s="29"/>
      <c r="W1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0" s="164"/>
      <c r="Y110" s="163">
        <f>+IF(O110&lt;310*'Versión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0" s="165"/>
      <c r="AA110" s="163">
        <f>+IF(AVERAGEIF(ING_NO_CONST_RENTA[Concepto],'Datos para cálculo'!Z$4,ING_NO_CONST_RENTA[Monto Limite])=1,CALCULO[[#This Row],[ 26 ]],MIN(CALCULO[[#This Row],[ 26 ]],AVERAGEIF(ING_NO_CONST_RENTA[Concepto],'Datos para cálculo'!Z$4,ING_NO_CONST_RENTA[Monto Limite]),+CALCULO[[#This Row],[ 26 ]]+1-1,CALCULO[[#This Row],[ 26 ]]))</f>
        <v>0</v>
      </c>
      <c r="AB110" s="165"/>
      <c r="AC1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0" s="147"/>
      <c r="AE1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0" s="144">
        <f>+CALCULO[[#This Row],[ 31 ]]+CALCULO[[#This Row],[ 29 ]]+CALCULO[[#This Row],[ 27 ]]+CALCULO[[#This Row],[ 25 ]]+CALCULO[[#This Row],[ 23 ]]+CALCULO[[#This Row],[ 21 ]]+CALCULO[[#This Row],[ 19 ]]+CALCULO[[#This Row],[ 17 ]]</f>
        <v>0</v>
      </c>
      <c r="AG110" s="148">
        <f>+MAX(0,ROUND(CALCULO[[#This Row],[ 15 ]]-CALCULO[[#This Row],[32]],-3))</f>
        <v>0</v>
      </c>
      <c r="AH110" s="29"/>
      <c r="AI110" s="163">
        <f>+IF(AVERAGEIF(DEDUCCIONES[Concepto],'Datos para cálculo'!AH$4,DEDUCCIONES[Monto Limite])=1,CALCULO[[#This Row],[ 34 ]],MIN(CALCULO[[#This Row],[ 34 ]],AVERAGEIF(DEDUCCIONES[Concepto],'Datos para cálculo'!AH$4,DEDUCCIONES[Monto Limite]),+CALCULO[[#This Row],[ 34 ]]+1-1,CALCULO[[#This Row],[ 34 ]]))</f>
        <v>0</v>
      </c>
      <c r="AJ110" s="167"/>
      <c r="AK110" s="144">
        <f>+IF(CALCULO[[#This Row],[ 36 ]]="SI",MIN(CALCULO[[#This Row],[ 15 ]]*10%,VLOOKUP($AJ$4,DEDUCCIONES[],4,0)),0)</f>
        <v>0</v>
      </c>
      <c r="AL110" s="168"/>
      <c r="AM110" s="145">
        <f>+MIN(AL110+1-1,VLOOKUP($AL$4,DEDUCCIONES[],4,0))</f>
        <v>0</v>
      </c>
      <c r="AN110" s="144">
        <f>+CALCULO[[#This Row],[35]]+CALCULO[[#This Row],[37]]+CALCULO[[#This Row],[ 39 ]]</f>
        <v>0</v>
      </c>
      <c r="AO110" s="148">
        <f>+CALCULO[[#This Row],[33]]-CALCULO[[#This Row],[ 40 ]]</f>
        <v>0</v>
      </c>
      <c r="AP110" s="29"/>
      <c r="AQ110" s="163">
        <f>+MIN(CALCULO[[#This Row],[42]]+1-1,VLOOKUP($AP$4,RENTAS_EXCENTAS[],4,0))</f>
        <v>0</v>
      </c>
      <c r="AR110" s="29"/>
      <c r="AS110" s="163">
        <f>+MIN(CALCULO[[#This Row],[43]]+CALCULO[[#This Row],[ 44 ]]+1-1,VLOOKUP($AP$4,RENTAS_EXCENTAS[],4,0))-CALCULO[[#This Row],[43]]</f>
        <v>0</v>
      </c>
      <c r="AT110" s="163"/>
      <c r="AU110" s="163"/>
      <c r="AV110" s="163">
        <f>+CALCULO[[#This Row],[ 47 ]]</f>
        <v>0</v>
      </c>
      <c r="AW110" s="163"/>
      <c r="AX110" s="163">
        <f>+CALCULO[[#This Row],[ 49 ]]</f>
        <v>0</v>
      </c>
      <c r="AY110" s="163"/>
      <c r="AZ110" s="163">
        <f>+CALCULO[[#This Row],[ 51 ]]</f>
        <v>0</v>
      </c>
      <c r="BA110" s="163"/>
      <c r="BB110" s="163">
        <f>+CALCULO[[#This Row],[ 53 ]]</f>
        <v>0</v>
      </c>
      <c r="BC110" s="163"/>
      <c r="BD110" s="163">
        <f>+CALCULO[[#This Row],[ 55 ]]</f>
        <v>0</v>
      </c>
      <c r="BE110" s="163"/>
      <c r="BF110" s="163">
        <f>+CALCULO[[#This Row],[ 57 ]]</f>
        <v>0</v>
      </c>
      <c r="BG110" s="163"/>
      <c r="BH110" s="163">
        <f>+CALCULO[[#This Row],[ 59 ]]</f>
        <v>0</v>
      </c>
      <c r="BI110" s="163"/>
      <c r="BJ110" s="163"/>
      <c r="BK110" s="163"/>
      <c r="BL110" s="145">
        <f>+CALCULO[[#This Row],[ 63 ]]</f>
        <v>0</v>
      </c>
      <c r="BM110" s="144">
        <f>+CALCULO[[#This Row],[ 64 ]]+CALCULO[[#This Row],[ 62 ]]+CALCULO[[#This Row],[ 60 ]]+CALCULO[[#This Row],[ 58 ]]+CALCULO[[#This Row],[ 56 ]]+CALCULO[[#This Row],[ 54 ]]+CALCULO[[#This Row],[ 52 ]]+CALCULO[[#This Row],[ 50 ]]+CALCULO[[#This Row],[ 48 ]]+CALCULO[[#This Row],[ 45 ]]+CALCULO[[#This Row],[43]]</f>
        <v>0</v>
      </c>
      <c r="BN110" s="148">
        <f>+CALCULO[[#This Row],[ 41 ]]-CALCULO[[#This Row],[65]]</f>
        <v>0</v>
      </c>
      <c r="BO110" s="144">
        <f>+ROUND(MIN(CALCULO[[#This Row],[66]]*25%,240*'Versión impresión'!$H$8),-3)</f>
        <v>0</v>
      </c>
      <c r="BP110" s="148">
        <f>+CALCULO[[#This Row],[66]]-CALCULO[[#This Row],[67]]</f>
        <v>0</v>
      </c>
      <c r="BQ110" s="154">
        <f>+ROUND(CALCULO[[#This Row],[33]]*40%,-3)</f>
        <v>0</v>
      </c>
      <c r="BR110" s="149">
        <f t="shared" si="10"/>
        <v>0</v>
      </c>
      <c r="BS110" s="144">
        <f>+CALCULO[[#This Row],[33]]-MIN(CALCULO[[#This Row],[69]],CALCULO[[#This Row],[68]])</f>
        <v>0</v>
      </c>
      <c r="BT110" s="150">
        <f>+CALCULO[[#This Row],[71]]/'Versión impresión'!$H$8+1-1</f>
        <v>0</v>
      </c>
      <c r="BU110" s="151">
        <f>+LOOKUP(CALCULO[[#This Row],[72]],$CG$2:$CH$8,$CJ$2:$CJ$8)</f>
        <v>0</v>
      </c>
      <c r="BV110" s="152">
        <f>+LOOKUP(CALCULO[[#This Row],[72]],$CG$2:$CH$8,$CI$2:$CI$8)</f>
        <v>0</v>
      </c>
      <c r="BW110" s="151">
        <f>+LOOKUP(CALCULO[[#This Row],[72]],$CG$2:$CH$8,$CK$2:$CK$8)</f>
        <v>0</v>
      </c>
      <c r="BX110" s="155">
        <f>+(CALCULO[[#This Row],[72]]+CALCULO[[#This Row],[73]])*CALCULO[[#This Row],[74]]+CALCULO[[#This Row],[75]]</f>
        <v>0</v>
      </c>
      <c r="BY110" s="133">
        <f>+ROUND(CALCULO[[#This Row],[76]]*'Versión impresión'!$H$8,-3)</f>
        <v>0</v>
      </c>
      <c r="BZ110" s="180" t="str">
        <f>+IF(LOOKUP(CALCULO[[#This Row],[72]],$CG$2:$CH$8,$CM$2:$CM$8)=0,"",LOOKUP(CALCULO[[#This Row],[72]],$CG$2:$CH$8,$CM$2:$CM$8))</f>
        <v/>
      </c>
    </row>
    <row r="111" spans="1:78" x14ac:dyDescent="0.25">
      <c r="A111" s="78" t="str">
        <f t="shared" si="9"/>
        <v/>
      </c>
      <c r="B111" s="159"/>
      <c r="C111" s="29"/>
      <c r="D111" s="29"/>
      <c r="E111" s="29"/>
      <c r="F111" s="29"/>
      <c r="G111" s="29"/>
      <c r="H111" s="29"/>
      <c r="I111" s="29"/>
      <c r="J111" s="29"/>
      <c r="K111" s="29"/>
      <c r="L111" s="29"/>
      <c r="M111" s="29"/>
      <c r="N111" s="29"/>
      <c r="O111" s="144">
        <f>SUM(CALCULO[[#This Row],[5]:[ 14 ]])</f>
        <v>0</v>
      </c>
      <c r="P111" s="162"/>
      <c r="Q111" s="163">
        <f>+IF(AVERAGEIF(ING_NO_CONST_RENTA[Concepto],'Datos para cálculo'!P$4,ING_NO_CONST_RENTA[Monto Limite])=1,CALCULO[[#This Row],[16]],MIN(CALCULO[ [#This Row],[16] ],AVERAGEIF(ING_NO_CONST_RENTA[Concepto],'Datos para cálculo'!P$4,ING_NO_CONST_RENTA[Monto Limite]),+CALCULO[ [#This Row],[16] ]+1-1,CALCULO[ [#This Row],[16] ]))</f>
        <v>0</v>
      </c>
      <c r="R111" s="29"/>
      <c r="S111" s="163">
        <f>+IF(AVERAGEIF(ING_NO_CONST_RENTA[Concepto],'Datos para cálculo'!R$4,ING_NO_CONST_RENTA[Monto Limite])=1,CALCULO[[#This Row],[18]],MIN(CALCULO[ [#This Row],[18] ],AVERAGEIF(ING_NO_CONST_RENTA[Concepto],'Datos para cálculo'!R$4,ING_NO_CONST_RENTA[Monto Limite]),+CALCULO[ [#This Row],[18] ]+1-1,CALCULO[ [#This Row],[18] ]))</f>
        <v>0</v>
      </c>
      <c r="T111" s="29"/>
      <c r="U111" s="163">
        <f>+IF(AVERAGEIF(ING_NO_CONST_RENTA[Concepto],'Datos para cálculo'!T$4,ING_NO_CONST_RENTA[Monto Limite])=1,CALCULO[[#This Row],[20]],MIN(CALCULO[ [#This Row],[20] ],AVERAGEIF(ING_NO_CONST_RENTA[Concepto],'Datos para cálculo'!T$4,ING_NO_CONST_RENTA[Monto Limite]),+CALCULO[ [#This Row],[20] ]+1-1,CALCULO[ [#This Row],[20] ]))</f>
        <v>0</v>
      </c>
      <c r="V111" s="29"/>
      <c r="W1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1" s="164"/>
      <c r="Y111" s="163">
        <f>+IF(O111&lt;310*'Versión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1" s="165"/>
      <c r="AA111" s="163">
        <f>+IF(AVERAGEIF(ING_NO_CONST_RENTA[Concepto],'Datos para cálculo'!Z$4,ING_NO_CONST_RENTA[Monto Limite])=1,CALCULO[[#This Row],[ 26 ]],MIN(CALCULO[[#This Row],[ 26 ]],AVERAGEIF(ING_NO_CONST_RENTA[Concepto],'Datos para cálculo'!Z$4,ING_NO_CONST_RENTA[Monto Limite]),+CALCULO[[#This Row],[ 26 ]]+1-1,CALCULO[[#This Row],[ 26 ]]))</f>
        <v>0</v>
      </c>
      <c r="AB111" s="165"/>
      <c r="AC1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1" s="147"/>
      <c r="AE1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1" s="144">
        <f>+CALCULO[[#This Row],[ 31 ]]+CALCULO[[#This Row],[ 29 ]]+CALCULO[[#This Row],[ 27 ]]+CALCULO[[#This Row],[ 25 ]]+CALCULO[[#This Row],[ 23 ]]+CALCULO[[#This Row],[ 21 ]]+CALCULO[[#This Row],[ 19 ]]+CALCULO[[#This Row],[ 17 ]]</f>
        <v>0</v>
      </c>
      <c r="AG111" s="148">
        <f>+MAX(0,ROUND(CALCULO[[#This Row],[ 15 ]]-CALCULO[[#This Row],[32]],-3))</f>
        <v>0</v>
      </c>
      <c r="AH111" s="29"/>
      <c r="AI111" s="163">
        <f>+IF(AVERAGEIF(DEDUCCIONES[Concepto],'Datos para cálculo'!AH$4,DEDUCCIONES[Monto Limite])=1,CALCULO[[#This Row],[ 34 ]],MIN(CALCULO[[#This Row],[ 34 ]],AVERAGEIF(DEDUCCIONES[Concepto],'Datos para cálculo'!AH$4,DEDUCCIONES[Monto Limite]),+CALCULO[[#This Row],[ 34 ]]+1-1,CALCULO[[#This Row],[ 34 ]]))</f>
        <v>0</v>
      </c>
      <c r="AJ111" s="167"/>
      <c r="AK111" s="144">
        <f>+IF(CALCULO[[#This Row],[ 36 ]]="SI",MIN(CALCULO[[#This Row],[ 15 ]]*10%,VLOOKUP($AJ$4,DEDUCCIONES[],4,0)),0)</f>
        <v>0</v>
      </c>
      <c r="AL111" s="168"/>
      <c r="AM111" s="145">
        <f>+MIN(AL111+1-1,VLOOKUP($AL$4,DEDUCCIONES[],4,0))</f>
        <v>0</v>
      </c>
      <c r="AN111" s="144">
        <f>+CALCULO[[#This Row],[35]]+CALCULO[[#This Row],[37]]+CALCULO[[#This Row],[ 39 ]]</f>
        <v>0</v>
      </c>
      <c r="AO111" s="148">
        <f>+CALCULO[[#This Row],[33]]-CALCULO[[#This Row],[ 40 ]]</f>
        <v>0</v>
      </c>
      <c r="AP111" s="29"/>
      <c r="AQ111" s="163">
        <f>+MIN(CALCULO[[#This Row],[42]]+1-1,VLOOKUP($AP$4,RENTAS_EXCENTAS[],4,0))</f>
        <v>0</v>
      </c>
      <c r="AR111" s="29"/>
      <c r="AS111" s="163">
        <f>+MIN(CALCULO[[#This Row],[43]]+CALCULO[[#This Row],[ 44 ]]+1-1,VLOOKUP($AP$4,RENTAS_EXCENTAS[],4,0))-CALCULO[[#This Row],[43]]</f>
        <v>0</v>
      </c>
      <c r="AT111" s="163"/>
      <c r="AU111" s="163"/>
      <c r="AV111" s="163">
        <f>+CALCULO[[#This Row],[ 47 ]]</f>
        <v>0</v>
      </c>
      <c r="AW111" s="163"/>
      <c r="AX111" s="163">
        <f>+CALCULO[[#This Row],[ 49 ]]</f>
        <v>0</v>
      </c>
      <c r="AY111" s="163"/>
      <c r="AZ111" s="163">
        <f>+CALCULO[[#This Row],[ 51 ]]</f>
        <v>0</v>
      </c>
      <c r="BA111" s="163"/>
      <c r="BB111" s="163">
        <f>+CALCULO[[#This Row],[ 53 ]]</f>
        <v>0</v>
      </c>
      <c r="BC111" s="163"/>
      <c r="BD111" s="163">
        <f>+CALCULO[[#This Row],[ 55 ]]</f>
        <v>0</v>
      </c>
      <c r="BE111" s="163"/>
      <c r="BF111" s="163">
        <f>+CALCULO[[#This Row],[ 57 ]]</f>
        <v>0</v>
      </c>
      <c r="BG111" s="163"/>
      <c r="BH111" s="163">
        <f>+CALCULO[[#This Row],[ 59 ]]</f>
        <v>0</v>
      </c>
      <c r="BI111" s="163"/>
      <c r="BJ111" s="163"/>
      <c r="BK111" s="163"/>
      <c r="BL111" s="145">
        <f>+CALCULO[[#This Row],[ 63 ]]</f>
        <v>0</v>
      </c>
      <c r="BM111" s="144">
        <f>+CALCULO[[#This Row],[ 64 ]]+CALCULO[[#This Row],[ 62 ]]+CALCULO[[#This Row],[ 60 ]]+CALCULO[[#This Row],[ 58 ]]+CALCULO[[#This Row],[ 56 ]]+CALCULO[[#This Row],[ 54 ]]+CALCULO[[#This Row],[ 52 ]]+CALCULO[[#This Row],[ 50 ]]+CALCULO[[#This Row],[ 48 ]]+CALCULO[[#This Row],[ 45 ]]+CALCULO[[#This Row],[43]]</f>
        <v>0</v>
      </c>
      <c r="BN111" s="148">
        <f>+CALCULO[[#This Row],[ 41 ]]-CALCULO[[#This Row],[65]]</f>
        <v>0</v>
      </c>
      <c r="BO111" s="144">
        <f>+ROUND(MIN(CALCULO[[#This Row],[66]]*25%,240*'Versión impresión'!$H$8),-3)</f>
        <v>0</v>
      </c>
      <c r="BP111" s="148">
        <f>+CALCULO[[#This Row],[66]]-CALCULO[[#This Row],[67]]</f>
        <v>0</v>
      </c>
      <c r="BQ111" s="154">
        <f>+ROUND(CALCULO[[#This Row],[33]]*40%,-3)</f>
        <v>0</v>
      </c>
      <c r="BR111" s="149">
        <f t="shared" si="10"/>
        <v>0</v>
      </c>
      <c r="BS111" s="144">
        <f>+CALCULO[[#This Row],[33]]-MIN(CALCULO[[#This Row],[69]],CALCULO[[#This Row],[68]])</f>
        <v>0</v>
      </c>
      <c r="BT111" s="150">
        <f>+CALCULO[[#This Row],[71]]/'Versión impresión'!$H$8+1-1</f>
        <v>0</v>
      </c>
      <c r="BU111" s="151">
        <f>+LOOKUP(CALCULO[[#This Row],[72]],$CG$2:$CH$8,$CJ$2:$CJ$8)</f>
        <v>0</v>
      </c>
      <c r="BV111" s="152">
        <f>+LOOKUP(CALCULO[[#This Row],[72]],$CG$2:$CH$8,$CI$2:$CI$8)</f>
        <v>0</v>
      </c>
      <c r="BW111" s="151">
        <f>+LOOKUP(CALCULO[[#This Row],[72]],$CG$2:$CH$8,$CK$2:$CK$8)</f>
        <v>0</v>
      </c>
      <c r="BX111" s="155">
        <f>+(CALCULO[[#This Row],[72]]+CALCULO[[#This Row],[73]])*CALCULO[[#This Row],[74]]+CALCULO[[#This Row],[75]]</f>
        <v>0</v>
      </c>
      <c r="BY111" s="133">
        <f>+ROUND(CALCULO[[#This Row],[76]]*'Versión impresión'!$H$8,-3)</f>
        <v>0</v>
      </c>
      <c r="BZ111" s="180" t="str">
        <f>+IF(LOOKUP(CALCULO[[#This Row],[72]],$CG$2:$CH$8,$CM$2:$CM$8)=0,"",LOOKUP(CALCULO[[#This Row],[72]],$CG$2:$CH$8,$CM$2:$CM$8))</f>
        <v/>
      </c>
    </row>
    <row r="112" spans="1:78" x14ac:dyDescent="0.25">
      <c r="A112" s="78" t="str">
        <f t="shared" si="9"/>
        <v/>
      </c>
      <c r="B112" s="159"/>
      <c r="C112" s="29"/>
      <c r="D112" s="29"/>
      <c r="E112" s="29"/>
      <c r="F112" s="29"/>
      <c r="G112" s="29"/>
      <c r="H112" s="29"/>
      <c r="I112" s="29"/>
      <c r="J112" s="29"/>
      <c r="K112" s="29"/>
      <c r="L112" s="29"/>
      <c r="M112" s="29"/>
      <c r="N112" s="29"/>
      <c r="O112" s="144">
        <f>SUM(CALCULO[[#This Row],[5]:[ 14 ]])</f>
        <v>0</v>
      </c>
      <c r="P112" s="162"/>
      <c r="Q112" s="163">
        <f>+IF(AVERAGEIF(ING_NO_CONST_RENTA[Concepto],'Datos para cálculo'!P$4,ING_NO_CONST_RENTA[Monto Limite])=1,CALCULO[[#This Row],[16]],MIN(CALCULO[ [#This Row],[16] ],AVERAGEIF(ING_NO_CONST_RENTA[Concepto],'Datos para cálculo'!P$4,ING_NO_CONST_RENTA[Monto Limite]),+CALCULO[ [#This Row],[16] ]+1-1,CALCULO[ [#This Row],[16] ]))</f>
        <v>0</v>
      </c>
      <c r="R112" s="29"/>
      <c r="S112" s="163">
        <f>+IF(AVERAGEIF(ING_NO_CONST_RENTA[Concepto],'Datos para cálculo'!R$4,ING_NO_CONST_RENTA[Monto Limite])=1,CALCULO[[#This Row],[18]],MIN(CALCULO[ [#This Row],[18] ],AVERAGEIF(ING_NO_CONST_RENTA[Concepto],'Datos para cálculo'!R$4,ING_NO_CONST_RENTA[Monto Limite]),+CALCULO[ [#This Row],[18] ]+1-1,CALCULO[ [#This Row],[18] ]))</f>
        <v>0</v>
      </c>
      <c r="T112" s="29"/>
      <c r="U112" s="163">
        <f>+IF(AVERAGEIF(ING_NO_CONST_RENTA[Concepto],'Datos para cálculo'!T$4,ING_NO_CONST_RENTA[Monto Limite])=1,CALCULO[[#This Row],[20]],MIN(CALCULO[ [#This Row],[20] ],AVERAGEIF(ING_NO_CONST_RENTA[Concepto],'Datos para cálculo'!T$4,ING_NO_CONST_RENTA[Monto Limite]),+CALCULO[ [#This Row],[20] ]+1-1,CALCULO[ [#This Row],[20] ]))</f>
        <v>0</v>
      </c>
      <c r="V112" s="29"/>
      <c r="W1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2" s="164"/>
      <c r="Y112" s="163">
        <f>+IF(O112&lt;310*'Versión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2" s="165"/>
      <c r="AA112" s="163">
        <f>+IF(AVERAGEIF(ING_NO_CONST_RENTA[Concepto],'Datos para cálculo'!Z$4,ING_NO_CONST_RENTA[Monto Limite])=1,CALCULO[[#This Row],[ 26 ]],MIN(CALCULO[[#This Row],[ 26 ]],AVERAGEIF(ING_NO_CONST_RENTA[Concepto],'Datos para cálculo'!Z$4,ING_NO_CONST_RENTA[Monto Limite]),+CALCULO[[#This Row],[ 26 ]]+1-1,CALCULO[[#This Row],[ 26 ]]))</f>
        <v>0</v>
      </c>
      <c r="AB112" s="165"/>
      <c r="AC1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2" s="147"/>
      <c r="AE1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2" s="144">
        <f>+CALCULO[[#This Row],[ 31 ]]+CALCULO[[#This Row],[ 29 ]]+CALCULO[[#This Row],[ 27 ]]+CALCULO[[#This Row],[ 25 ]]+CALCULO[[#This Row],[ 23 ]]+CALCULO[[#This Row],[ 21 ]]+CALCULO[[#This Row],[ 19 ]]+CALCULO[[#This Row],[ 17 ]]</f>
        <v>0</v>
      </c>
      <c r="AG112" s="148">
        <f>+MAX(0,ROUND(CALCULO[[#This Row],[ 15 ]]-CALCULO[[#This Row],[32]],-3))</f>
        <v>0</v>
      </c>
      <c r="AH112" s="29"/>
      <c r="AI112" s="163">
        <f>+IF(AVERAGEIF(DEDUCCIONES[Concepto],'Datos para cálculo'!AH$4,DEDUCCIONES[Monto Limite])=1,CALCULO[[#This Row],[ 34 ]],MIN(CALCULO[[#This Row],[ 34 ]],AVERAGEIF(DEDUCCIONES[Concepto],'Datos para cálculo'!AH$4,DEDUCCIONES[Monto Limite]),+CALCULO[[#This Row],[ 34 ]]+1-1,CALCULO[[#This Row],[ 34 ]]))</f>
        <v>0</v>
      </c>
      <c r="AJ112" s="167"/>
      <c r="AK112" s="144">
        <f>+IF(CALCULO[[#This Row],[ 36 ]]="SI",MIN(CALCULO[[#This Row],[ 15 ]]*10%,VLOOKUP($AJ$4,DEDUCCIONES[],4,0)),0)</f>
        <v>0</v>
      </c>
      <c r="AL112" s="168"/>
      <c r="AM112" s="145">
        <f>+MIN(AL112+1-1,VLOOKUP($AL$4,DEDUCCIONES[],4,0))</f>
        <v>0</v>
      </c>
      <c r="AN112" s="144">
        <f>+CALCULO[[#This Row],[35]]+CALCULO[[#This Row],[37]]+CALCULO[[#This Row],[ 39 ]]</f>
        <v>0</v>
      </c>
      <c r="AO112" s="148">
        <f>+CALCULO[[#This Row],[33]]-CALCULO[[#This Row],[ 40 ]]</f>
        <v>0</v>
      </c>
      <c r="AP112" s="29"/>
      <c r="AQ112" s="163">
        <f>+MIN(CALCULO[[#This Row],[42]]+1-1,VLOOKUP($AP$4,RENTAS_EXCENTAS[],4,0))</f>
        <v>0</v>
      </c>
      <c r="AR112" s="29"/>
      <c r="AS112" s="163">
        <f>+MIN(CALCULO[[#This Row],[43]]+CALCULO[[#This Row],[ 44 ]]+1-1,VLOOKUP($AP$4,RENTAS_EXCENTAS[],4,0))-CALCULO[[#This Row],[43]]</f>
        <v>0</v>
      </c>
      <c r="AT112" s="163"/>
      <c r="AU112" s="163"/>
      <c r="AV112" s="163">
        <f>+CALCULO[[#This Row],[ 47 ]]</f>
        <v>0</v>
      </c>
      <c r="AW112" s="163"/>
      <c r="AX112" s="163">
        <f>+CALCULO[[#This Row],[ 49 ]]</f>
        <v>0</v>
      </c>
      <c r="AY112" s="163"/>
      <c r="AZ112" s="163">
        <f>+CALCULO[[#This Row],[ 51 ]]</f>
        <v>0</v>
      </c>
      <c r="BA112" s="163"/>
      <c r="BB112" s="163">
        <f>+CALCULO[[#This Row],[ 53 ]]</f>
        <v>0</v>
      </c>
      <c r="BC112" s="163"/>
      <c r="BD112" s="163">
        <f>+CALCULO[[#This Row],[ 55 ]]</f>
        <v>0</v>
      </c>
      <c r="BE112" s="163"/>
      <c r="BF112" s="163">
        <f>+CALCULO[[#This Row],[ 57 ]]</f>
        <v>0</v>
      </c>
      <c r="BG112" s="163"/>
      <c r="BH112" s="163">
        <f>+CALCULO[[#This Row],[ 59 ]]</f>
        <v>0</v>
      </c>
      <c r="BI112" s="163"/>
      <c r="BJ112" s="163"/>
      <c r="BK112" s="163"/>
      <c r="BL112" s="145">
        <f>+CALCULO[[#This Row],[ 63 ]]</f>
        <v>0</v>
      </c>
      <c r="BM112" s="144">
        <f>+CALCULO[[#This Row],[ 64 ]]+CALCULO[[#This Row],[ 62 ]]+CALCULO[[#This Row],[ 60 ]]+CALCULO[[#This Row],[ 58 ]]+CALCULO[[#This Row],[ 56 ]]+CALCULO[[#This Row],[ 54 ]]+CALCULO[[#This Row],[ 52 ]]+CALCULO[[#This Row],[ 50 ]]+CALCULO[[#This Row],[ 48 ]]+CALCULO[[#This Row],[ 45 ]]+CALCULO[[#This Row],[43]]</f>
        <v>0</v>
      </c>
      <c r="BN112" s="148">
        <f>+CALCULO[[#This Row],[ 41 ]]-CALCULO[[#This Row],[65]]</f>
        <v>0</v>
      </c>
      <c r="BO112" s="144">
        <f>+ROUND(MIN(CALCULO[[#This Row],[66]]*25%,240*'Versión impresión'!$H$8),-3)</f>
        <v>0</v>
      </c>
      <c r="BP112" s="148">
        <f>+CALCULO[[#This Row],[66]]-CALCULO[[#This Row],[67]]</f>
        <v>0</v>
      </c>
      <c r="BQ112" s="154">
        <f>+ROUND(CALCULO[[#This Row],[33]]*40%,-3)</f>
        <v>0</v>
      </c>
      <c r="BR112" s="149">
        <f t="shared" si="10"/>
        <v>0</v>
      </c>
      <c r="BS112" s="144">
        <f>+CALCULO[[#This Row],[33]]-MIN(CALCULO[[#This Row],[69]],CALCULO[[#This Row],[68]])</f>
        <v>0</v>
      </c>
      <c r="BT112" s="150">
        <f>+CALCULO[[#This Row],[71]]/'Versión impresión'!$H$8+1-1</f>
        <v>0</v>
      </c>
      <c r="BU112" s="151">
        <f>+LOOKUP(CALCULO[[#This Row],[72]],$CG$2:$CH$8,$CJ$2:$CJ$8)</f>
        <v>0</v>
      </c>
      <c r="BV112" s="152">
        <f>+LOOKUP(CALCULO[[#This Row],[72]],$CG$2:$CH$8,$CI$2:$CI$8)</f>
        <v>0</v>
      </c>
      <c r="BW112" s="151">
        <f>+LOOKUP(CALCULO[[#This Row],[72]],$CG$2:$CH$8,$CK$2:$CK$8)</f>
        <v>0</v>
      </c>
      <c r="BX112" s="155">
        <f>+(CALCULO[[#This Row],[72]]+CALCULO[[#This Row],[73]])*CALCULO[[#This Row],[74]]+CALCULO[[#This Row],[75]]</f>
        <v>0</v>
      </c>
      <c r="BY112" s="133">
        <f>+ROUND(CALCULO[[#This Row],[76]]*'Versión impresión'!$H$8,-3)</f>
        <v>0</v>
      </c>
      <c r="BZ112" s="180" t="str">
        <f>+IF(LOOKUP(CALCULO[[#This Row],[72]],$CG$2:$CH$8,$CM$2:$CM$8)=0,"",LOOKUP(CALCULO[[#This Row],[72]],$CG$2:$CH$8,$CM$2:$CM$8))</f>
        <v/>
      </c>
    </row>
    <row r="113" spans="1:78" x14ac:dyDescent="0.25">
      <c r="A113" s="78" t="str">
        <f t="shared" si="9"/>
        <v/>
      </c>
      <c r="B113" s="159"/>
      <c r="C113" s="29"/>
      <c r="D113" s="29"/>
      <c r="E113" s="29"/>
      <c r="F113" s="29"/>
      <c r="G113" s="29"/>
      <c r="H113" s="29"/>
      <c r="I113" s="29"/>
      <c r="J113" s="29"/>
      <c r="K113" s="29"/>
      <c r="L113" s="29"/>
      <c r="M113" s="29"/>
      <c r="N113" s="29"/>
      <c r="O113" s="144">
        <f>SUM(CALCULO[[#This Row],[5]:[ 14 ]])</f>
        <v>0</v>
      </c>
      <c r="P113" s="162"/>
      <c r="Q113" s="163">
        <f>+IF(AVERAGEIF(ING_NO_CONST_RENTA[Concepto],'Datos para cálculo'!P$4,ING_NO_CONST_RENTA[Monto Limite])=1,CALCULO[[#This Row],[16]],MIN(CALCULO[ [#This Row],[16] ],AVERAGEIF(ING_NO_CONST_RENTA[Concepto],'Datos para cálculo'!P$4,ING_NO_CONST_RENTA[Monto Limite]),+CALCULO[ [#This Row],[16] ]+1-1,CALCULO[ [#This Row],[16] ]))</f>
        <v>0</v>
      </c>
      <c r="R113" s="29"/>
      <c r="S113" s="163">
        <f>+IF(AVERAGEIF(ING_NO_CONST_RENTA[Concepto],'Datos para cálculo'!R$4,ING_NO_CONST_RENTA[Monto Limite])=1,CALCULO[[#This Row],[18]],MIN(CALCULO[ [#This Row],[18] ],AVERAGEIF(ING_NO_CONST_RENTA[Concepto],'Datos para cálculo'!R$4,ING_NO_CONST_RENTA[Monto Limite]),+CALCULO[ [#This Row],[18] ]+1-1,CALCULO[ [#This Row],[18] ]))</f>
        <v>0</v>
      </c>
      <c r="T113" s="29"/>
      <c r="U113" s="163">
        <f>+IF(AVERAGEIF(ING_NO_CONST_RENTA[Concepto],'Datos para cálculo'!T$4,ING_NO_CONST_RENTA[Monto Limite])=1,CALCULO[[#This Row],[20]],MIN(CALCULO[ [#This Row],[20] ],AVERAGEIF(ING_NO_CONST_RENTA[Concepto],'Datos para cálculo'!T$4,ING_NO_CONST_RENTA[Monto Limite]),+CALCULO[ [#This Row],[20] ]+1-1,CALCULO[ [#This Row],[20] ]))</f>
        <v>0</v>
      </c>
      <c r="V113" s="29"/>
      <c r="W1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3" s="164"/>
      <c r="Y113" s="163">
        <f>+IF(O113&lt;310*'Versión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3" s="165"/>
      <c r="AA113" s="163">
        <f>+IF(AVERAGEIF(ING_NO_CONST_RENTA[Concepto],'Datos para cálculo'!Z$4,ING_NO_CONST_RENTA[Monto Limite])=1,CALCULO[[#This Row],[ 26 ]],MIN(CALCULO[[#This Row],[ 26 ]],AVERAGEIF(ING_NO_CONST_RENTA[Concepto],'Datos para cálculo'!Z$4,ING_NO_CONST_RENTA[Monto Limite]),+CALCULO[[#This Row],[ 26 ]]+1-1,CALCULO[[#This Row],[ 26 ]]))</f>
        <v>0</v>
      </c>
      <c r="AB113" s="165"/>
      <c r="AC1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3" s="147"/>
      <c r="AE1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3" s="144">
        <f>+CALCULO[[#This Row],[ 31 ]]+CALCULO[[#This Row],[ 29 ]]+CALCULO[[#This Row],[ 27 ]]+CALCULO[[#This Row],[ 25 ]]+CALCULO[[#This Row],[ 23 ]]+CALCULO[[#This Row],[ 21 ]]+CALCULO[[#This Row],[ 19 ]]+CALCULO[[#This Row],[ 17 ]]</f>
        <v>0</v>
      </c>
      <c r="AG113" s="148">
        <f>+MAX(0,ROUND(CALCULO[[#This Row],[ 15 ]]-CALCULO[[#This Row],[32]],-3))</f>
        <v>0</v>
      </c>
      <c r="AH113" s="29"/>
      <c r="AI113" s="163">
        <f>+IF(AVERAGEIF(DEDUCCIONES[Concepto],'Datos para cálculo'!AH$4,DEDUCCIONES[Monto Limite])=1,CALCULO[[#This Row],[ 34 ]],MIN(CALCULO[[#This Row],[ 34 ]],AVERAGEIF(DEDUCCIONES[Concepto],'Datos para cálculo'!AH$4,DEDUCCIONES[Monto Limite]),+CALCULO[[#This Row],[ 34 ]]+1-1,CALCULO[[#This Row],[ 34 ]]))</f>
        <v>0</v>
      </c>
      <c r="AJ113" s="167"/>
      <c r="AK113" s="144">
        <f>+IF(CALCULO[[#This Row],[ 36 ]]="SI",MIN(CALCULO[[#This Row],[ 15 ]]*10%,VLOOKUP($AJ$4,DEDUCCIONES[],4,0)),0)</f>
        <v>0</v>
      </c>
      <c r="AL113" s="168"/>
      <c r="AM113" s="145">
        <f>+MIN(AL113+1-1,VLOOKUP($AL$4,DEDUCCIONES[],4,0))</f>
        <v>0</v>
      </c>
      <c r="AN113" s="144">
        <f>+CALCULO[[#This Row],[35]]+CALCULO[[#This Row],[37]]+CALCULO[[#This Row],[ 39 ]]</f>
        <v>0</v>
      </c>
      <c r="AO113" s="148">
        <f>+CALCULO[[#This Row],[33]]-CALCULO[[#This Row],[ 40 ]]</f>
        <v>0</v>
      </c>
      <c r="AP113" s="29"/>
      <c r="AQ113" s="163">
        <f>+MIN(CALCULO[[#This Row],[42]]+1-1,VLOOKUP($AP$4,RENTAS_EXCENTAS[],4,0))</f>
        <v>0</v>
      </c>
      <c r="AR113" s="29"/>
      <c r="AS113" s="163">
        <f>+MIN(CALCULO[[#This Row],[43]]+CALCULO[[#This Row],[ 44 ]]+1-1,VLOOKUP($AP$4,RENTAS_EXCENTAS[],4,0))-CALCULO[[#This Row],[43]]</f>
        <v>0</v>
      </c>
      <c r="AT113" s="163"/>
      <c r="AU113" s="163"/>
      <c r="AV113" s="163">
        <f>+CALCULO[[#This Row],[ 47 ]]</f>
        <v>0</v>
      </c>
      <c r="AW113" s="163"/>
      <c r="AX113" s="163">
        <f>+CALCULO[[#This Row],[ 49 ]]</f>
        <v>0</v>
      </c>
      <c r="AY113" s="163"/>
      <c r="AZ113" s="163">
        <f>+CALCULO[[#This Row],[ 51 ]]</f>
        <v>0</v>
      </c>
      <c r="BA113" s="163"/>
      <c r="BB113" s="163">
        <f>+CALCULO[[#This Row],[ 53 ]]</f>
        <v>0</v>
      </c>
      <c r="BC113" s="163"/>
      <c r="BD113" s="163">
        <f>+CALCULO[[#This Row],[ 55 ]]</f>
        <v>0</v>
      </c>
      <c r="BE113" s="163"/>
      <c r="BF113" s="163">
        <f>+CALCULO[[#This Row],[ 57 ]]</f>
        <v>0</v>
      </c>
      <c r="BG113" s="163"/>
      <c r="BH113" s="163">
        <f>+CALCULO[[#This Row],[ 59 ]]</f>
        <v>0</v>
      </c>
      <c r="BI113" s="163"/>
      <c r="BJ113" s="163"/>
      <c r="BK113" s="163"/>
      <c r="BL113" s="145">
        <f>+CALCULO[[#This Row],[ 63 ]]</f>
        <v>0</v>
      </c>
      <c r="BM113" s="144">
        <f>+CALCULO[[#This Row],[ 64 ]]+CALCULO[[#This Row],[ 62 ]]+CALCULO[[#This Row],[ 60 ]]+CALCULO[[#This Row],[ 58 ]]+CALCULO[[#This Row],[ 56 ]]+CALCULO[[#This Row],[ 54 ]]+CALCULO[[#This Row],[ 52 ]]+CALCULO[[#This Row],[ 50 ]]+CALCULO[[#This Row],[ 48 ]]+CALCULO[[#This Row],[ 45 ]]+CALCULO[[#This Row],[43]]</f>
        <v>0</v>
      </c>
      <c r="BN113" s="148">
        <f>+CALCULO[[#This Row],[ 41 ]]-CALCULO[[#This Row],[65]]</f>
        <v>0</v>
      </c>
      <c r="BO113" s="144">
        <f>+ROUND(MIN(CALCULO[[#This Row],[66]]*25%,240*'Versión impresión'!$H$8),-3)</f>
        <v>0</v>
      </c>
      <c r="BP113" s="148">
        <f>+CALCULO[[#This Row],[66]]-CALCULO[[#This Row],[67]]</f>
        <v>0</v>
      </c>
      <c r="BQ113" s="154">
        <f>+ROUND(CALCULO[[#This Row],[33]]*40%,-3)</f>
        <v>0</v>
      </c>
      <c r="BR113" s="149">
        <f t="shared" si="10"/>
        <v>0</v>
      </c>
      <c r="BS113" s="144">
        <f>+CALCULO[[#This Row],[33]]-MIN(CALCULO[[#This Row],[69]],CALCULO[[#This Row],[68]])</f>
        <v>0</v>
      </c>
      <c r="BT113" s="150">
        <f>+CALCULO[[#This Row],[71]]/'Versión impresión'!$H$8+1-1</f>
        <v>0</v>
      </c>
      <c r="BU113" s="151">
        <f>+LOOKUP(CALCULO[[#This Row],[72]],$CG$2:$CH$8,$CJ$2:$CJ$8)</f>
        <v>0</v>
      </c>
      <c r="BV113" s="152">
        <f>+LOOKUP(CALCULO[[#This Row],[72]],$CG$2:$CH$8,$CI$2:$CI$8)</f>
        <v>0</v>
      </c>
      <c r="BW113" s="151">
        <f>+LOOKUP(CALCULO[[#This Row],[72]],$CG$2:$CH$8,$CK$2:$CK$8)</f>
        <v>0</v>
      </c>
      <c r="BX113" s="155">
        <f>+(CALCULO[[#This Row],[72]]+CALCULO[[#This Row],[73]])*CALCULO[[#This Row],[74]]+CALCULO[[#This Row],[75]]</f>
        <v>0</v>
      </c>
      <c r="BY113" s="133">
        <f>+ROUND(CALCULO[[#This Row],[76]]*'Versión impresión'!$H$8,-3)</f>
        <v>0</v>
      </c>
      <c r="BZ113" s="180" t="str">
        <f>+IF(LOOKUP(CALCULO[[#This Row],[72]],$CG$2:$CH$8,$CM$2:$CM$8)=0,"",LOOKUP(CALCULO[[#This Row],[72]],$CG$2:$CH$8,$CM$2:$CM$8))</f>
        <v/>
      </c>
    </row>
    <row r="114" spans="1:78" x14ac:dyDescent="0.25">
      <c r="A114" s="78" t="str">
        <f t="shared" si="9"/>
        <v/>
      </c>
      <c r="B114" s="159"/>
      <c r="C114" s="29"/>
      <c r="D114" s="29"/>
      <c r="E114" s="29"/>
      <c r="F114" s="29"/>
      <c r="G114" s="29"/>
      <c r="H114" s="29"/>
      <c r="I114" s="29"/>
      <c r="J114" s="29"/>
      <c r="K114" s="29"/>
      <c r="L114" s="29"/>
      <c r="M114" s="29"/>
      <c r="N114" s="29"/>
      <c r="O114" s="144">
        <f>SUM(CALCULO[[#This Row],[5]:[ 14 ]])</f>
        <v>0</v>
      </c>
      <c r="P114" s="162"/>
      <c r="Q114" s="163">
        <f>+IF(AVERAGEIF(ING_NO_CONST_RENTA[Concepto],'Datos para cálculo'!P$4,ING_NO_CONST_RENTA[Monto Limite])=1,CALCULO[[#This Row],[16]],MIN(CALCULO[ [#This Row],[16] ],AVERAGEIF(ING_NO_CONST_RENTA[Concepto],'Datos para cálculo'!P$4,ING_NO_CONST_RENTA[Monto Limite]),+CALCULO[ [#This Row],[16] ]+1-1,CALCULO[ [#This Row],[16] ]))</f>
        <v>0</v>
      </c>
      <c r="R114" s="29"/>
      <c r="S114" s="163">
        <f>+IF(AVERAGEIF(ING_NO_CONST_RENTA[Concepto],'Datos para cálculo'!R$4,ING_NO_CONST_RENTA[Monto Limite])=1,CALCULO[[#This Row],[18]],MIN(CALCULO[ [#This Row],[18] ],AVERAGEIF(ING_NO_CONST_RENTA[Concepto],'Datos para cálculo'!R$4,ING_NO_CONST_RENTA[Monto Limite]),+CALCULO[ [#This Row],[18] ]+1-1,CALCULO[ [#This Row],[18] ]))</f>
        <v>0</v>
      </c>
      <c r="T114" s="29"/>
      <c r="U114" s="163">
        <f>+IF(AVERAGEIF(ING_NO_CONST_RENTA[Concepto],'Datos para cálculo'!T$4,ING_NO_CONST_RENTA[Monto Limite])=1,CALCULO[[#This Row],[20]],MIN(CALCULO[ [#This Row],[20] ],AVERAGEIF(ING_NO_CONST_RENTA[Concepto],'Datos para cálculo'!T$4,ING_NO_CONST_RENTA[Monto Limite]),+CALCULO[ [#This Row],[20] ]+1-1,CALCULO[ [#This Row],[20] ]))</f>
        <v>0</v>
      </c>
      <c r="V114" s="29"/>
      <c r="W1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4" s="164"/>
      <c r="Y114" s="163">
        <f>+IF(O114&lt;310*'Versión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4" s="165"/>
      <c r="AA114" s="163">
        <f>+IF(AVERAGEIF(ING_NO_CONST_RENTA[Concepto],'Datos para cálculo'!Z$4,ING_NO_CONST_RENTA[Monto Limite])=1,CALCULO[[#This Row],[ 26 ]],MIN(CALCULO[[#This Row],[ 26 ]],AVERAGEIF(ING_NO_CONST_RENTA[Concepto],'Datos para cálculo'!Z$4,ING_NO_CONST_RENTA[Monto Limite]),+CALCULO[[#This Row],[ 26 ]]+1-1,CALCULO[[#This Row],[ 26 ]]))</f>
        <v>0</v>
      </c>
      <c r="AB114" s="165"/>
      <c r="AC1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4" s="147"/>
      <c r="AE1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4" s="144">
        <f>+CALCULO[[#This Row],[ 31 ]]+CALCULO[[#This Row],[ 29 ]]+CALCULO[[#This Row],[ 27 ]]+CALCULO[[#This Row],[ 25 ]]+CALCULO[[#This Row],[ 23 ]]+CALCULO[[#This Row],[ 21 ]]+CALCULO[[#This Row],[ 19 ]]+CALCULO[[#This Row],[ 17 ]]</f>
        <v>0</v>
      </c>
      <c r="AG114" s="148">
        <f>+MAX(0,ROUND(CALCULO[[#This Row],[ 15 ]]-CALCULO[[#This Row],[32]],-3))</f>
        <v>0</v>
      </c>
      <c r="AH114" s="29"/>
      <c r="AI114" s="163">
        <f>+IF(AVERAGEIF(DEDUCCIONES[Concepto],'Datos para cálculo'!AH$4,DEDUCCIONES[Monto Limite])=1,CALCULO[[#This Row],[ 34 ]],MIN(CALCULO[[#This Row],[ 34 ]],AVERAGEIF(DEDUCCIONES[Concepto],'Datos para cálculo'!AH$4,DEDUCCIONES[Monto Limite]),+CALCULO[[#This Row],[ 34 ]]+1-1,CALCULO[[#This Row],[ 34 ]]))</f>
        <v>0</v>
      </c>
      <c r="AJ114" s="167"/>
      <c r="AK114" s="144">
        <f>+IF(CALCULO[[#This Row],[ 36 ]]="SI",MIN(CALCULO[[#This Row],[ 15 ]]*10%,VLOOKUP($AJ$4,DEDUCCIONES[],4,0)),0)</f>
        <v>0</v>
      </c>
      <c r="AL114" s="168"/>
      <c r="AM114" s="145">
        <f>+MIN(AL114+1-1,VLOOKUP($AL$4,DEDUCCIONES[],4,0))</f>
        <v>0</v>
      </c>
      <c r="AN114" s="144">
        <f>+CALCULO[[#This Row],[35]]+CALCULO[[#This Row],[37]]+CALCULO[[#This Row],[ 39 ]]</f>
        <v>0</v>
      </c>
      <c r="AO114" s="148">
        <f>+CALCULO[[#This Row],[33]]-CALCULO[[#This Row],[ 40 ]]</f>
        <v>0</v>
      </c>
      <c r="AP114" s="29"/>
      <c r="AQ114" s="163">
        <f>+MIN(CALCULO[[#This Row],[42]]+1-1,VLOOKUP($AP$4,RENTAS_EXCENTAS[],4,0))</f>
        <v>0</v>
      </c>
      <c r="AR114" s="29"/>
      <c r="AS114" s="163">
        <f>+MIN(CALCULO[[#This Row],[43]]+CALCULO[[#This Row],[ 44 ]]+1-1,VLOOKUP($AP$4,RENTAS_EXCENTAS[],4,0))-CALCULO[[#This Row],[43]]</f>
        <v>0</v>
      </c>
      <c r="AT114" s="163"/>
      <c r="AU114" s="163"/>
      <c r="AV114" s="163">
        <f>+CALCULO[[#This Row],[ 47 ]]</f>
        <v>0</v>
      </c>
      <c r="AW114" s="163"/>
      <c r="AX114" s="163">
        <f>+CALCULO[[#This Row],[ 49 ]]</f>
        <v>0</v>
      </c>
      <c r="AY114" s="163"/>
      <c r="AZ114" s="163">
        <f>+CALCULO[[#This Row],[ 51 ]]</f>
        <v>0</v>
      </c>
      <c r="BA114" s="163"/>
      <c r="BB114" s="163">
        <f>+CALCULO[[#This Row],[ 53 ]]</f>
        <v>0</v>
      </c>
      <c r="BC114" s="163"/>
      <c r="BD114" s="163">
        <f>+CALCULO[[#This Row],[ 55 ]]</f>
        <v>0</v>
      </c>
      <c r="BE114" s="163"/>
      <c r="BF114" s="163">
        <f>+CALCULO[[#This Row],[ 57 ]]</f>
        <v>0</v>
      </c>
      <c r="BG114" s="163"/>
      <c r="BH114" s="163">
        <f>+CALCULO[[#This Row],[ 59 ]]</f>
        <v>0</v>
      </c>
      <c r="BI114" s="163"/>
      <c r="BJ114" s="163"/>
      <c r="BK114" s="163"/>
      <c r="BL114" s="145">
        <f>+CALCULO[[#This Row],[ 63 ]]</f>
        <v>0</v>
      </c>
      <c r="BM114" s="144">
        <f>+CALCULO[[#This Row],[ 64 ]]+CALCULO[[#This Row],[ 62 ]]+CALCULO[[#This Row],[ 60 ]]+CALCULO[[#This Row],[ 58 ]]+CALCULO[[#This Row],[ 56 ]]+CALCULO[[#This Row],[ 54 ]]+CALCULO[[#This Row],[ 52 ]]+CALCULO[[#This Row],[ 50 ]]+CALCULO[[#This Row],[ 48 ]]+CALCULO[[#This Row],[ 45 ]]+CALCULO[[#This Row],[43]]</f>
        <v>0</v>
      </c>
      <c r="BN114" s="148">
        <f>+CALCULO[[#This Row],[ 41 ]]-CALCULO[[#This Row],[65]]</f>
        <v>0</v>
      </c>
      <c r="BO114" s="144">
        <f>+ROUND(MIN(CALCULO[[#This Row],[66]]*25%,240*'Versión impresión'!$H$8),-3)</f>
        <v>0</v>
      </c>
      <c r="BP114" s="148">
        <f>+CALCULO[[#This Row],[66]]-CALCULO[[#This Row],[67]]</f>
        <v>0</v>
      </c>
      <c r="BQ114" s="154">
        <f>+ROUND(CALCULO[[#This Row],[33]]*40%,-3)</f>
        <v>0</v>
      </c>
      <c r="BR114" s="149">
        <f t="shared" si="10"/>
        <v>0</v>
      </c>
      <c r="BS114" s="144">
        <f>+CALCULO[[#This Row],[33]]-MIN(CALCULO[[#This Row],[69]],CALCULO[[#This Row],[68]])</f>
        <v>0</v>
      </c>
      <c r="BT114" s="150">
        <f>+CALCULO[[#This Row],[71]]/'Versión impresión'!$H$8+1-1</f>
        <v>0</v>
      </c>
      <c r="BU114" s="151">
        <f>+LOOKUP(CALCULO[[#This Row],[72]],$CG$2:$CH$8,$CJ$2:$CJ$8)</f>
        <v>0</v>
      </c>
      <c r="BV114" s="152">
        <f>+LOOKUP(CALCULO[[#This Row],[72]],$CG$2:$CH$8,$CI$2:$CI$8)</f>
        <v>0</v>
      </c>
      <c r="BW114" s="151">
        <f>+LOOKUP(CALCULO[[#This Row],[72]],$CG$2:$CH$8,$CK$2:$CK$8)</f>
        <v>0</v>
      </c>
      <c r="BX114" s="155">
        <f>+(CALCULO[[#This Row],[72]]+CALCULO[[#This Row],[73]])*CALCULO[[#This Row],[74]]+CALCULO[[#This Row],[75]]</f>
        <v>0</v>
      </c>
      <c r="BY114" s="133">
        <f>+ROUND(CALCULO[[#This Row],[76]]*'Versión impresión'!$H$8,-3)</f>
        <v>0</v>
      </c>
      <c r="BZ114" s="180" t="str">
        <f>+IF(LOOKUP(CALCULO[[#This Row],[72]],$CG$2:$CH$8,$CM$2:$CM$8)=0,"",LOOKUP(CALCULO[[#This Row],[72]],$CG$2:$CH$8,$CM$2:$CM$8))</f>
        <v/>
      </c>
    </row>
    <row r="115" spans="1:78" x14ac:dyDescent="0.25">
      <c r="A115" s="78" t="str">
        <f t="shared" si="9"/>
        <v/>
      </c>
      <c r="B115" s="159"/>
      <c r="C115" s="29"/>
      <c r="D115" s="29"/>
      <c r="E115" s="29"/>
      <c r="F115" s="29"/>
      <c r="G115" s="29"/>
      <c r="H115" s="29"/>
      <c r="I115" s="29"/>
      <c r="J115" s="29"/>
      <c r="K115" s="29"/>
      <c r="L115" s="29"/>
      <c r="M115" s="29"/>
      <c r="N115" s="29"/>
      <c r="O115" s="144">
        <f>SUM(CALCULO[[#This Row],[5]:[ 14 ]])</f>
        <v>0</v>
      </c>
      <c r="P115" s="162"/>
      <c r="Q115" s="163">
        <f>+IF(AVERAGEIF(ING_NO_CONST_RENTA[Concepto],'Datos para cálculo'!P$4,ING_NO_CONST_RENTA[Monto Limite])=1,CALCULO[[#This Row],[16]],MIN(CALCULO[ [#This Row],[16] ],AVERAGEIF(ING_NO_CONST_RENTA[Concepto],'Datos para cálculo'!P$4,ING_NO_CONST_RENTA[Monto Limite]),+CALCULO[ [#This Row],[16] ]+1-1,CALCULO[ [#This Row],[16] ]))</f>
        <v>0</v>
      </c>
      <c r="R115" s="29"/>
      <c r="S115" s="163">
        <f>+IF(AVERAGEIF(ING_NO_CONST_RENTA[Concepto],'Datos para cálculo'!R$4,ING_NO_CONST_RENTA[Monto Limite])=1,CALCULO[[#This Row],[18]],MIN(CALCULO[ [#This Row],[18] ],AVERAGEIF(ING_NO_CONST_RENTA[Concepto],'Datos para cálculo'!R$4,ING_NO_CONST_RENTA[Monto Limite]),+CALCULO[ [#This Row],[18] ]+1-1,CALCULO[ [#This Row],[18] ]))</f>
        <v>0</v>
      </c>
      <c r="T115" s="29"/>
      <c r="U115" s="163">
        <f>+IF(AVERAGEIF(ING_NO_CONST_RENTA[Concepto],'Datos para cálculo'!T$4,ING_NO_CONST_RENTA[Monto Limite])=1,CALCULO[[#This Row],[20]],MIN(CALCULO[ [#This Row],[20] ],AVERAGEIF(ING_NO_CONST_RENTA[Concepto],'Datos para cálculo'!T$4,ING_NO_CONST_RENTA[Monto Limite]),+CALCULO[ [#This Row],[20] ]+1-1,CALCULO[ [#This Row],[20] ]))</f>
        <v>0</v>
      </c>
      <c r="V115" s="29"/>
      <c r="W1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5" s="164"/>
      <c r="Y115" s="163">
        <f>+IF(O115&lt;310*'Versión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5" s="165"/>
      <c r="AA115" s="163">
        <f>+IF(AVERAGEIF(ING_NO_CONST_RENTA[Concepto],'Datos para cálculo'!Z$4,ING_NO_CONST_RENTA[Monto Limite])=1,CALCULO[[#This Row],[ 26 ]],MIN(CALCULO[[#This Row],[ 26 ]],AVERAGEIF(ING_NO_CONST_RENTA[Concepto],'Datos para cálculo'!Z$4,ING_NO_CONST_RENTA[Monto Limite]),+CALCULO[[#This Row],[ 26 ]]+1-1,CALCULO[[#This Row],[ 26 ]]))</f>
        <v>0</v>
      </c>
      <c r="AB115" s="165"/>
      <c r="AC1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5" s="147"/>
      <c r="AE1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5" s="144">
        <f>+CALCULO[[#This Row],[ 31 ]]+CALCULO[[#This Row],[ 29 ]]+CALCULO[[#This Row],[ 27 ]]+CALCULO[[#This Row],[ 25 ]]+CALCULO[[#This Row],[ 23 ]]+CALCULO[[#This Row],[ 21 ]]+CALCULO[[#This Row],[ 19 ]]+CALCULO[[#This Row],[ 17 ]]</f>
        <v>0</v>
      </c>
      <c r="AG115" s="148">
        <f>+MAX(0,ROUND(CALCULO[[#This Row],[ 15 ]]-CALCULO[[#This Row],[32]],-3))</f>
        <v>0</v>
      </c>
      <c r="AH115" s="29"/>
      <c r="AI115" s="163">
        <f>+IF(AVERAGEIF(DEDUCCIONES[Concepto],'Datos para cálculo'!AH$4,DEDUCCIONES[Monto Limite])=1,CALCULO[[#This Row],[ 34 ]],MIN(CALCULO[[#This Row],[ 34 ]],AVERAGEIF(DEDUCCIONES[Concepto],'Datos para cálculo'!AH$4,DEDUCCIONES[Monto Limite]),+CALCULO[[#This Row],[ 34 ]]+1-1,CALCULO[[#This Row],[ 34 ]]))</f>
        <v>0</v>
      </c>
      <c r="AJ115" s="167"/>
      <c r="AK115" s="144">
        <f>+IF(CALCULO[[#This Row],[ 36 ]]="SI",MIN(CALCULO[[#This Row],[ 15 ]]*10%,VLOOKUP($AJ$4,DEDUCCIONES[],4,0)),0)</f>
        <v>0</v>
      </c>
      <c r="AL115" s="168"/>
      <c r="AM115" s="145">
        <f>+MIN(AL115+1-1,VLOOKUP($AL$4,DEDUCCIONES[],4,0))</f>
        <v>0</v>
      </c>
      <c r="AN115" s="144">
        <f>+CALCULO[[#This Row],[35]]+CALCULO[[#This Row],[37]]+CALCULO[[#This Row],[ 39 ]]</f>
        <v>0</v>
      </c>
      <c r="AO115" s="148">
        <f>+CALCULO[[#This Row],[33]]-CALCULO[[#This Row],[ 40 ]]</f>
        <v>0</v>
      </c>
      <c r="AP115" s="29"/>
      <c r="AQ115" s="163">
        <f>+MIN(CALCULO[[#This Row],[42]]+1-1,VLOOKUP($AP$4,RENTAS_EXCENTAS[],4,0))</f>
        <v>0</v>
      </c>
      <c r="AR115" s="29"/>
      <c r="AS115" s="163">
        <f>+MIN(CALCULO[[#This Row],[43]]+CALCULO[[#This Row],[ 44 ]]+1-1,VLOOKUP($AP$4,RENTAS_EXCENTAS[],4,0))-CALCULO[[#This Row],[43]]</f>
        <v>0</v>
      </c>
      <c r="AT115" s="163"/>
      <c r="AU115" s="163"/>
      <c r="AV115" s="163">
        <f>+CALCULO[[#This Row],[ 47 ]]</f>
        <v>0</v>
      </c>
      <c r="AW115" s="163"/>
      <c r="AX115" s="163">
        <f>+CALCULO[[#This Row],[ 49 ]]</f>
        <v>0</v>
      </c>
      <c r="AY115" s="163"/>
      <c r="AZ115" s="163">
        <f>+CALCULO[[#This Row],[ 51 ]]</f>
        <v>0</v>
      </c>
      <c r="BA115" s="163"/>
      <c r="BB115" s="163">
        <f>+CALCULO[[#This Row],[ 53 ]]</f>
        <v>0</v>
      </c>
      <c r="BC115" s="163"/>
      <c r="BD115" s="163">
        <f>+CALCULO[[#This Row],[ 55 ]]</f>
        <v>0</v>
      </c>
      <c r="BE115" s="163"/>
      <c r="BF115" s="163">
        <f>+CALCULO[[#This Row],[ 57 ]]</f>
        <v>0</v>
      </c>
      <c r="BG115" s="163"/>
      <c r="BH115" s="163">
        <f>+CALCULO[[#This Row],[ 59 ]]</f>
        <v>0</v>
      </c>
      <c r="BI115" s="163"/>
      <c r="BJ115" s="163"/>
      <c r="BK115" s="163"/>
      <c r="BL115" s="145">
        <f>+CALCULO[[#This Row],[ 63 ]]</f>
        <v>0</v>
      </c>
      <c r="BM115" s="144">
        <f>+CALCULO[[#This Row],[ 64 ]]+CALCULO[[#This Row],[ 62 ]]+CALCULO[[#This Row],[ 60 ]]+CALCULO[[#This Row],[ 58 ]]+CALCULO[[#This Row],[ 56 ]]+CALCULO[[#This Row],[ 54 ]]+CALCULO[[#This Row],[ 52 ]]+CALCULO[[#This Row],[ 50 ]]+CALCULO[[#This Row],[ 48 ]]+CALCULO[[#This Row],[ 45 ]]+CALCULO[[#This Row],[43]]</f>
        <v>0</v>
      </c>
      <c r="BN115" s="148">
        <f>+CALCULO[[#This Row],[ 41 ]]-CALCULO[[#This Row],[65]]</f>
        <v>0</v>
      </c>
      <c r="BO115" s="144">
        <f>+ROUND(MIN(CALCULO[[#This Row],[66]]*25%,240*'Versión impresión'!$H$8),-3)</f>
        <v>0</v>
      </c>
      <c r="BP115" s="148">
        <f>+CALCULO[[#This Row],[66]]-CALCULO[[#This Row],[67]]</f>
        <v>0</v>
      </c>
      <c r="BQ115" s="154">
        <f>+ROUND(CALCULO[[#This Row],[33]]*40%,-3)</f>
        <v>0</v>
      </c>
      <c r="BR115" s="149">
        <f t="shared" si="10"/>
        <v>0</v>
      </c>
      <c r="BS115" s="144">
        <f>+CALCULO[[#This Row],[33]]-MIN(CALCULO[[#This Row],[69]],CALCULO[[#This Row],[68]])</f>
        <v>0</v>
      </c>
      <c r="BT115" s="150">
        <f>+CALCULO[[#This Row],[71]]/'Versión impresión'!$H$8+1-1</f>
        <v>0</v>
      </c>
      <c r="BU115" s="151">
        <f>+LOOKUP(CALCULO[[#This Row],[72]],$CG$2:$CH$8,$CJ$2:$CJ$8)</f>
        <v>0</v>
      </c>
      <c r="BV115" s="152">
        <f>+LOOKUP(CALCULO[[#This Row],[72]],$CG$2:$CH$8,$CI$2:$CI$8)</f>
        <v>0</v>
      </c>
      <c r="BW115" s="151">
        <f>+LOOKUP(CALCULO[[#This Row],[72]],$CG$2:$CH$8,$CK$2:$CK$8)</f>
        <v>0</v>
      </c>
      <c r="BX115" s="155">
        <f>+(CALCULO[[#This Row],[72]]+CALCULO[[#This Row],[73]])*CALCULO[[#This Row],[74]]+CALCULO[[#This Row],[75]]</f>
        <v>0</v>
      </c>
      <c r="BY115" s="133">
        <f>+ROUND(CALCULO[[#This Row],[76]]*'Versión impresión'!$H$8,-3)</f>
        <v>0</v>
      </c>
      <c r="BZ115" s="180" t="str">
        <f>+IF(LOOKUP(CALCULO[[#This Row],[72]],$CG$2:$CH$8,$CM$2:$CM$8)=0,"",LOOKUP(CALCULO[[#This Row],[72]],$CG$2:$CH$8,$CM$2:$CM$8))</f>
        <v/>
      </c>
    </row>
    <row r="116" spans="1:78" x14ac:dyDescent="0.25">
      <c r="A116" s="78" t="str">
        <f t="shared" si="9"/>
        <v/>
      </c>
      <c r="B116" s="159"/>
      <c r="C116" s="29"/>
      <c r="D116" s="29"/>
      <c r="E116" s="29"/>
      <c r="F116" s="29"/>
      <c r="G116" s="29"/>
      <c r="H116" s="29"/>
      <c r="I116" s="29"/>
      <c r="J116" s="29"/>
      <c r="K116" s="29"/>
      <c r="L116" s="29"/>
      <c r="M116" s="29"/>
      <c r="N116" s="29"/>
      <c r="O116" s="144">
        <f>SUM(CALCULO[[#This Row],[5]:[ 14 ]])</f>
        <v>0</v>
      </c>
      <c r="P116" s="162"/>
      <c r="Q116" s="163">
        <f>+IF(AVERAGEIF(ING_NO_CONST_RENTA[Concepto],'Datos para cálculo'!P$4,ING_NO_CONST_RENTA[Monto Limite])=1,CALCULO[[#This Row],[16]],MIN(CALCULO[ [#This Row],[16] ],AVERAGEIF(ING_NO_CONST_RENTA[Concepto],'Datos para cálculo'!P$4,ING_NO_CONST_RENTA[Monto Limite]),+CALCULO[ [#This Row],[16] ]+1-1,CALCULO[ [#This Row],[16] ]))</f>
        <v>0</v>
      </c>
      <c r="R116" s="29"/>
      <c r="S116" s="163">
        <f>+IF(AVERAGEIF(ING_NO_CONST_RENTA[Concepto],'Datos para cálculo'!R$4,ING_NO_CONST_RENTA[Monto Limite])=1,CALCULO[[#This Row],[18]],MIN(CALCULO[ [#This Row],[18] ],AVERAGEIF(ING_NO_CONST_RENTA[Concepto],'Datos para cálculo'!R$4,ING_NO_CONST_RENTA[Monto Limite]),+CALCULO[ [#This Row],[18] ]+1-1,CALCULO[ [#This Row],[18] ]))</f>
        <v>0</v>
      </c>
      <c r="T116" s="29"/>
      <c r="U116" s="163">
        <f>+IF(AVERAGEIF(ING_NO_CONST_RENTA[Concepto],'Datos para cálculo'!T$4,ING_NO_CONST_RENTA[Monto Limite])=1,CALCULO[[#This Row],[20]],MIN(CALCULO[ [#This Row],[20] ],AVERAGEIF(ING_NO_CONST_RENTA[Concepto],'Datos para cálculo'!T$4,ING_NO_CONST_RENTA[Monto Limite]),+CALCULO[ [#This Row],[20] ]+1-1,CALCULO[ [#This Row],[20] ]))</f>
        <v>0</v>
      </c>
      <c r="V116" s="29"/>
      <c r="W1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6" s="164"/>
      <c r="Y116" s="163">
        <f>+IF(O116&lt;310*'Versión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6" s="165"/>
      <c r="AA116" s="163">
        <f>+IF(AVERAGEIF(ING_NO_CONST_RENTA[Concepto],'Datos para cálculo'!Z$4,ING_NO_CONST_RENTA[Monto Limite])=1,CALCULO[[#This Row],[ 26 ]],MIN(CALCULO[[#This Row],[ 26 ]],AVERAGEIF(ING_NO_CONST_RENTA[Concepto],'Datos para cálculo'!Z$4,ING_NO_CONST_RENTA[Monto Limite]),+CALCULO[[#This Row],[ 26 ]]+1-1,CALCULO[[#This Row],[ 26 ]]))</f>
        <v>0</v>
      </c>
      <c r="AB116" s="165"/>
      <c r="AC1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6" s="147"/>
      <c r="AE1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6" s="144">
        <f>+CALCULO[[#This Row],[ 31 ]]+CALCULO[[#This Row],[ 29 ]]+CALCULO[[#This Row],[ 27 ]]+CALCULO[[#This Row],[ 25 ]]+CALCULO[[#This Row],[ 23 ]]+CALCULO[[#This Row],[ 21 ]]+CALCULO[[#This Row],[ 19 ]]+CALCULO[[#This Row],[ 17 ]]</f>
        <v>0</v>
      </c>
      <c r="AG116" s="148">
        <f>+MAX(0,ROUND(CALCULO[[#This Row],[ 15 ]]-CALCULO[[#This Row],[32]],-3))</f>
        <v>0</v>
      </c>
      <c r="AH116" s="29"/>
      <c r="AI116" s="163">
        <f>+IF(AVERAGEIF(DEDUCCIONES[Concepto],'Datos para cálculo'!AH$4,DEDUCCIONES[Monto Limite])=1,CALCULO[[#This Row],[ 34 ]],MIN(CALCULO[[#This Row],[ 34 ]],AVERAGEIF(DEDUCCIONES[Concepto],'Datos para cálculo'!AH$4,DEDUCCIONES[Monto Limite]),+CALCULO[[#This Row],[ 34 ]]+1-1,CALCULO[[#This Row],[ 34 ]]))</f>
        <v>0</v>
      </c>
      <c r="AJ116" s="167"/>
      <c r="AK116" s="144">
        <f>+IF(CALCULO[[#This Row],[ 36 ]]="SI",MIN(CALCULO[[#This Row],[ 15 ]]*10%,VLOOKUP($AJ$4,DEDUCCIONES[],4,0)),0)</f>
        <v>0</v>
      </c>
      <c r="AL116" s="168"/>
      <c r="AM116" s="145">
        <f>+MIN(AL116+1-1,VLOOKUP($AL$4,DEDUCCIONES[],4,0))</f>
        <v>0</v>
      </c>
      <c r="AN116" s="144">
        <f>+CALCULO[[#This Row],[35]]+CALCULO[[#This Row],[37]]+CALCULO[[#This Row],[ 39 ]]</f>
        <v>0</v>
      </c>
      <c r="AO116" s="148">
        <f>+CALCULO[[#This Row],[33]]-CALCULO[[#This Row],[ 40 ]]</f>
        <v>0</v>
      </c>
      <c r="AP116" s="29"/>
      <c r="AQ116" s="163">
        <f>+MIN(CALCULO[[#This Row],[42]]+1-1,VLOOKUP($AP$4,RENTAS_EXCENTAS[],4,0))</f>
        <v>0</v>
      </c>
      <c r="AR116" s="29"/>
      <c r="AS116" s="163">
        <f>+MIN(CALCULO[[#This Row],[43]]+CALCULO[[#This Row],[ 44 ]]+1-1,VLOOKUP($AP$4,RENTAS_EXCENTAS[],4,0))-CALCULO[[#This Row],[43]]</f>
        <v>0</v>
      </c>
      <c r="AT116" s="163"/>
      <c r="AU116" s="163"/>
      <c r="AV116" s="163">
        <f>+CALCULO[[#This Row],[ 47 ]]</f>
        <v>0</v>
      </c>
      <c r="AW116" s="163"/>
      <c r="AX116" s="163">
        <f>+CALCULO[[#This Row],[ 49 ]]</f>
        <v>0</v>
      </c>
      <c r="AY116" s="163"/>
      <c r="AZ116" s="163">
        <f>+CALCULO[[#This Row],[ 51 ]]</f>
        <v>0</v>
      </c>
      <c r="BA116" s="163"/>
      <c r="BB116" s="163">
        <f>+CALCULO[[#This Row],[ 53 ]]</f>
        <v>0</v>
      </c>
      <c r="BC116" s="163"/>
      <c r="BD116" s="163">
        <f>+CALCULO[[#This Row],[ 55 ]]</f>
        <v>0</v>
      </c>
      <c r="BE116" s="163"/>
      <c r="BF116" s="163">
        <f>+CALCULO[[#This Row],[ 57 ]]</f>
        <v>0</v>
      </c>
      <c r="BG116" s="163"/>
      <c r="BH116" s="163">
        <f>+CALCULO[[#This Row],[ 59 ]]</f>
        <v>0</v>
      </c>
      <c r="BI116" s="163"/>
      <c r="BJ116" s="163"/>
      <c r="BK116" s="163"/>
      <c r="BL116" s="145">
        <f>+CALCULO[[#This Row],[ 63 ]]</f>
        <v>0</v>
      </c>
      <c r="BM116" s="144">
        <f>+CALCULO[[#This Row],[ 64 ]]+CALCULO[[#This Row],[ 62 ]]+CALCULO[[#This Row],[ 60 ]]+CALCULO[[#This Row],[ 58 ]]+CALCULO[[#This Row],[ 56 ]]+CALCULO[[#This Row],[ 54 ]]+CALCULO[[#This Row],[ 52 ]]+CALCULO[[#This Row],[ 50 ]]+CALCULO[[#This Row],[ 48 ]]+CALCULO[[#This Row],[ 45 ]]+CALCULO[[#This Row],[43]]</f>
        <v>0</v>
      </c>
      <c r="BN116" s="148">
        <f>+CALCULO[[#This Row],[ 41 ]]-CALCULO[[#This Row],[65]]</f>
        <v>0</v>
      </c>
      <c r="BO116" s="144">
        <f>+ROUND(MIN(CALCULO[[#This Row],[66]]*25%,240*'Versión impresión'!$H$8),-3)</f>
        <v>0</v>
      </c>
      <c r="BP116" s="148">
        <f>+CALCULO[[#This Row],[66]]-CALCULO[[#This Row],[67]]</f>
        <v>0</v>
      </c>
      <c r="BQ116" s="154">
        <f>+ROUND(CALCULO[[#This Row],[33]]*40%,-3)</f>
        <v>0</v>
      </c>
      <c r="BR116" s="149">
        <f t="shared" si="10"/>
        <v>0</v>
      </c>
      <c r="BS116" s="144">
        <f>+CALCULO[[#This Row],[33]]-MIN(CALCULO[[#This Row],[69]],CALCULO[[#This Row],[68]])</f>
        <v>0</v>
      </c>
      <c r="BT116" s="150">
        <f>+CALCULO[[#This Row],[71]]/'Versión impresión'!$H$8+1-1</f>
        <v>0</v>
      </c>
      <c r="BU116" s="151">
        <f>+LOOKUP(CALCULO[[#This Row],[72]],$CG$2:$CH$8,$CJ$2:$CJ$8)</f>
        <v>0</v>
      </c>
      <c r="BV116" s="152">
        <f>+LOOKUP(CALCULO[[#This Row],[72]],$CG$2:$CH$8,$CI$2:$CI$8)</f>
        <v>0</v>
      </c>
      <c r="BW116" s="151">
        <f>+LOOKUP(CALCULO[[#This Row],[72]],$CG$2:$CH$8,$CK$2:$CK$8)</f>
        <v>0</v>
      </c>
      <c r="BX116" s="155">
        <f>+(CALCULO[[#This Row],[72]]+CALCULO[[#This Row],[73]])*CALCULO[[#This Row],[74]]+CALCULO[[#This Row],[75]]</f>
        <v>0</v>
      </c>
      <c r="BY116" s="133">
        <f>+ROUND(CALCULO[[#This Row],[76]]*'Versión impresión'!$H$8,-3)</f>
        <v>0</v>
      </c>
      <c r="BZ116" s="180" t="str">
        <f>+IF(LOOKUP(CALCULO[[#This Row],[72]],$CG$2:$CH$8,$CM$2:$CM$8)=0,"",LOOKUP(CALCULO[[#This Row],[72]],$CG$2:$CH$8,$CM$2:$CM$8))</f>
        <v/>
      </c>
    </row>
    <row r="117" spans="1:78" x14ac:dyDescent="0.25">
      <c r="A117" s="78" t="str">
        <f t="shared" si="9"/>
        <v/>
      </c>
      <c r="B117" s="159"/>
      <c r="C117" s="29"/>
      <c r="D117" s="29"/>
      <c r="E117" s="29"/>
      <c r="F117" s="29"/>
      <c r="G117" s="29"/>
      <c r="H117" s="29"/>
      <c r="I117" s="29"/>
      <c r="J117" s="29"/>
      <c r="K117" s="29"/>
      <c r="L117" s="29"/>
      <c r="M117" s="29"/>
      <c r="N117" s="29"/>
      <c r="O117" s="144">
        <f>SUM(CALCULO[[#This Row],[5]:[ 14 ]])</f>
        <v>0</v>
      </c>
      <c r="P117" s="162"/>
      <c r="Q117" s="163">
        <f>+IF(AVERAGEIF(ING_NO_CONST_RENTA[Concepto],'Datos para cálculo'!P$4,ING_NO_CONST_RENTA[Monto Limite])=1,CALCULO[[#This Row],[16]],MIN(CALCULO[ [#This Row],[16] ],AVERAGEIF(ING_NO_CONST_RENTA[Concepto],'Datos para cálculo'!P$4,ING_NO_CONST_RENTA[Monto Limite]),+CALCULO[ [#This Row],[16] ]+1-1,CALCULO[ [#This Row],[16] ]))</f>
        <v>0</v>
      </c>
      <c r="R117" s="29"/>
      <c r="S117" s="163">
        <f>+IF(AVERAGEIF(ING_NO_CONST_RENTA[Concepto],'Datos para cálculo'!R$4,ING_NO_CONST_RENTA[Monto Limite])=1,CALCULO[[#This Row],[18]],MIN(CALCULO[ [#This Row],[18] ],AVERAGEIF(ING_NO_CONST_RENTA[Concepto],'Datos para cálculo'!R$4,ING_NO_CONST_RENTA[Monto Limite]),+CALCULO[ [#This Row],[18] ]+1-1,CALCULO[ [#This Row],[18] ]))</f>
        <v>0</v>
      </c>
      <c r="T117" s="29"/>
      <c r="U117" s="163">
        <f>+IF(AVERAGEIF(ING_NO_CONST_RENTA[Concepto],'Datos para cálculo'!T$4,ING_NO_CONST_RENTA[Monto Limite])=1,CALCULO[[#This Row],[20]],MIN(CALCULO[ [#This Row],[20] ],AVERAGEIF(ING_NO_CONST_RENTA[Concepto],'Datos para cálculo'!T$4,ING_NO_CONST_RENTA[Monto Limite]),+CALCULO[ [#This Row],[20] ]+1-1,CALCULO[ [#This Row],[20] ]))</f>
        <v>0</v>
      </c>
      <c r="V117" s="29"/>
      <c r="W1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7" s="164"/>
      <c r="Y117" s="163">
        <f>+IF(O117&lt;310*'Versión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7" s="165"/>
      <c r="AA117" s="163">
        <f>+IF(AVERAGEIF(ING_NO_CONST_RENTA[Concepto],'Datos para cálculo'!Z$4,ING_NO_CONST_RENTA[Monto Limite])=1,CALCULO[[#This Row],[ 26 ]],MIN(CALCULO[[#This Row],[ 26 ]],AVERAGEIF(ING_NO_CONST_RENTA[Concepto],'Datos para cálculo'!Z$4,ING_NO_CONST_RENTA[Monto Limite]),+CALCULO[[#This Row],[ 26 ]]+1-1,CALCULO[[#This Row],[ 26 ]]))</f>
        <v>0</v>
      </c>
      <c r="AB117" s="165"/>
      <c r="AC1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7" s="147"/>
      <c r="AE1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7" s="144">
        <f>+CALCULO[[#This Row],[ 31 ]]+CALCULO[[#This Row],[ 29 ]]+CALCULO[[#This Row],[ 27 ]]+CALCULO[[#This Row],[ 25 ]]+CALCULO[[#This Row],[ 23 ]]+CALCULO[[#This Row],[ 21 ]]+CALCULO[[#This Row],[ 19 ]]+CALCULO[[#This Row],[ 17 ]]</f>
        <v>0</v>
      </c>
      <c r="AG117" s="148">
        <f>+MAX(0,ROUND(CALCULO[[#This Row],[ 15 ]]-CALCULO[[#This Row],[32]],-3))</f>
        <v>0</v>
      </c>
      <c r="AH117" s="29"/>
      <c r="AI117" s="163">
        <f>+IF(AVERAGEIF(DEDUCCIONES[Concepto],'Datos para cálculo'!AH$4,DEDUCCIONES[Monto Limite])=1,CALCULO[[#This Row],[ 34 ]],MIN(CALCULO[[#This Row],[ 34 ]],AVERAGEIF(DEDUCCIONES[Concepto],'Datos para cálculo'!AH$4,DEDUCCIONES[Monto Limite]),+CALCULO[[#This Row],[ 34 ]]+1-1,CALCULO[[#This Row],[ 34 ]]))</f>
        <v>0</v>
      </c>
      <c r="AJ117" s="167"/>
      <c r="AK117" s="144">
        <f>+IF(CALCULO[[#This Row],[ 36 ]]="SI",MIN(CALCULO[[#This Row],[ 15 ]]*10%,VLOOKUP($AJ$4,DEDUCCIONES[],4,0)),0)</f>
        <v>0</v>
      </c>
      <c r="AL117" s="168"/>
      <c r="AM117" s="145">
        <f>+MIN(AL117+1-1,VLOOKUP($AL$4,DEDUCCIONES[],4,0))</f>
        <v>0</v>
      </c>
      <c r="AN117" s="144">
        <f>+CALCULO[[#This Row],[35]]+CALCULO[[#This Row],[37]]+CALCULO[[#This Row],[ 39 ]]</f>
        <v>0</v>
      </c>
      <c r="AO117" s="148">
        <f>+CALCULO[[#This Row],[33]]-CALCULO[[#This Row],[ 40 ]]</f>
        <v>0</v>
      </c>
      <c r="AP117" s="29"/>
      <c r="AQ117" s="163">
        <f>+MIN(CALCULO[[#This Row],[42]]+1-1,VLOOKUP($AP$4,RENTAS_EXCENTAS[],4,0))</f>
        <v>0</v>
      </c>
      <c r="AR117" s="29"/>
      <c r="AS117" s="163">
        <f>+MIN(CALCULO[[#This Row],[43]]+CALCULO[[#This Row],[ 44 ]]+1-1,VLOOKUP($AP$4,RENTAS_EXCENTAS[],4,0))-CALCULO[[#This Row],[43]]</f>
        <v>0</v>
      </c>
      <c r="AT117" s="163"/>
      <c r="AU117" s="163"/>
      <c r="AV117" s="163">
        <f>+CALCULO[[#This Row],[ 47 ]]</f>
        <v>0</v>
      </c>
      <c r="AW117" s="163"/>
      <c r="AX117" s="163">
        <f>+CALCULO[[#This Row],[ 49 ]]</f>
        <v>0</v>
      </c>
      <c r="AY117" s="163"/>
      <c r="AZ117" s="163">
        <f>+CALCULO[[#This Row],[ 51 ]]</f>
        <v>0</v>
      </c>
      <c r="BA117" s="163"/>
      <c r="BB117" s="163">
        <f>+CALCULO[[#This Row],[ 53 ]]</f>
        <v>0</v>
      </c>
      <c r="BC117" s="163"/>
      <c r="BD117" s="163">
        <f>+CALCULO[[#This Row],[ 55 ]]</f>
        <v>0</v>
      </c>
      <c r="BE117" s="163"/>
      <c r="BF117" s="163">
        <f>+CALCULO[[#This Row],[ 57 ]]</f>
        <v>0</v>
      </c>
      <c r="BG117" s="163"/>
      <c r="BH117" s="163">
        <f>+CALCULO[[#This Row],[ 59 ]]</f>
        <v>0</v>
      </c>
      <c r="BI117" s="163"/>
      <c r="BJ117" s="163"/>
      <c r="BK117" s="163"/>
      <c r="BL117" s="145">
        <f>+CALCULO[[#This Row],[ 63 ]]</f>
        <v>0</v>
      </c>
      <c r="BM117" s="144">
        <f>+CALCULO[[#This Row],[ 64 ]]+CALCULO[[#This Row],[ 62 ]]+CALCULO[[#This Row],[ 60 ]]+CALCULO[[#This Row],[ 58 ]]+CALCULO[[#This Row],[ 56 ]]+CALCULO[[#This Row],[ 54 ]]+CALCULO[[#This Row],[ 52 ]]+CALCULO[[#This Row],[ 50 ]]+CALCULO[[#This Row],[ 48 ]]+CALCULO[[#This Row],[ 45 ]]+CALCULO[[#This Row],[43]]</f>
        <v>0</v>
      </c>
      <c r="BN117" s="148">
        <f>+CALCULO[[#This Row],[ 41 ]]-CALCULO[[#This Row],[65]]</f>
        <v>0</v>
      </c>
      <c r="BO117" s="144">
        <f>+ROUND(MIN(CALCULO[[#This Row],[66]]*25%,240*'Versión impresión'!$H$8),-3)</f>
        <v>0</v>
      </c>
      <c r="BP117" s="148">
        <f>+CALCULO[[#This Row],[66]]-CALCULO[[#This Row],[67]]</f>
        <v>0</v>
      </c>
      <c r="BQ117" s="154">
        <f>+ROUND(CALCULO[[#This Row],[33]]*40%,-3)</f>
        <v>0</v>
      </c>
      <c r="BR117" s="149">
        <f t="shared" si="10"/>
        <v>0</v>
      </c>
      <c r="BS117" s="144">
        <f>+CALCULO[[#This Row],[33]]-MIN(CALCULO[[#This Row],[69]],CALCULO[[#This Row],[68]])</f>
        <v>0</v>
      </c>
      <c r="BT117" s="150">
        <f>+CALCULO[[#This Row],[71]]/'Versión impresión'!$H$8+1-1</f>
        <v>0</v>
      </c>
      <c r="BU117" s="151">
        <f>+LOOKUP(CALCULO[[#This Row],[72]],$CG$2:$CH$8,$CJ$2:$CJ$8)</f>
        <v>0</v>
      </c>
      <c r="BV117" s="152">
        <f>+LOOKUP(CALCULO[[#This Row],[72]],$CG$2:$CH$8,$CI$2:$CI$8)</f>
        <v>0</v>
      </c>
      <c r="BW117" s="151">
        <f>+LOOKUP(CALCULO[[#This Row],[72]],$CG$2:$CH$8,$CK$2:$CK$8)</f>
        <v>0</v>
      </c>
      <c r="BX117" s="155">
        <f>+(CALCULO[[#This Row],[72]]+CALCULO[[#This Row],[73]])*CALCULO[[#This Row],[74]]+CALCULO[[#This Row],[75]]</f>
        <v>0</v>
      </c>
      <c r="BY117" s="133">
        <f>+ROUND(CALCULO[[#This Row],[76]]*'Versión impresión'!$H$8,-3)</f>
        <v>0</v>
      </c>
      <c r="BZ117" s="180" t="str">
        <f>+IF(LOOKUP(CALCULO[[#This Row],[72]],$CG$2:$CH$8,$CM$2:$CM$8)=0,"",LOOKUP(CALCULO[[#This Row],[72]],$CG$2:$CH$8,$CM$2:$CM$8))</f>
        <v/>
      </c>
    </row>
    <row r="118" spans="1:78" x14ac:dyDescent="0.25">
      <c r="A118" s="78" t="str">
        <f t="shared" si="9"/>
        <v/>
      </c>
      <c r="B118" s="159"/>
      <c r="C118" s="29"/>
      <c r="D118" s="29"/>
      <c r="E118" s="29"/>
      <c r="F118" s="29"/>
      <c r="G118" s="29"/>
      <c r="H118" s="29"/>
      <c r="I118" s="29"/>
      <c r="J118" s="29"/>
      <c r="K118" s="29"/>
      <c r="L118" s="29"/>
      <c r="M118" s="29"/>
      <c r="N118" s="29"/>
      <c r="O118" s="144">
        <f>SUM(CALCULO[[#This Row],[5]:[ 14 ]])</f>
        <v>0</v>
      </c>
      <c r="P118" s="162"/>
      <c r="Q118" s="163">
        <f>+IF(AVERAGEIF(ING_NO_CONST_RENTA[Concepto],'Datos para cálculo'!P$4,ING_NO_CONST_RENTA[Monto Limite])=1,CALCULO[[#This Row],[16]],MIN(CALCULO[ [#This Row],[16] ],AVERAGEIF(ING_NO_CONST_RENTA[Concepto],'Datos para cálculo'!P$4,ING_NO_CONST_RENTA[Monto Limite]),+CALCULO[ [#This Row],[16] ]+1-1,CALCULO[ [#This Row],[16] ]))</f>
        <v>0</v>
      </c>
      <c r="R118" s="29"/>
      <c r="S118" s="163">
        <f>+IF(AVERAGEIF(ING_NO_CONST_RENTA[Concepto],'Datos para cálculo'!R$4,ING_NO_CONST_RENTA[Monto Limite])=1,CALCULO[[#This Row],[18]],MIN(CALCULO[ [#This Row],[18] ],AVERAGEIF(ING_NO_CONST_RENTA[Concepto],'Datos para cálculo'!R$4,ING_NO_CONST_RENTA[Monto Limite]),+CALCULO[ [#This Row],[18] ]+1-1,CALCULO[ [#This Row],[18] ]))</f>
        <v>0</v>
      </c>
      <c r="T118" s="29"/>
      <c r="U118" s="163">
        <f>+IF(AVERAGEIF(ING_NO_CONST_RENTA[Concepto],'Datos para cálculo'!T$4,ING_NO_CONST_RENTA[Monto Limite])=1,CALCULO[[#This Row],[20]],MIN(CALCULO[ [#This Row],[20] ],AVERAGEIF(ING_NO_CONST_RENTA[Concepto],'Datos para cálculo'!T$4,ING_NO_CONST_RENTA[Monto Limite]),+CALCULO[ [#This Row],[20] ]+1-1,CALCULO[ [#This Row],[20] ]))</f>
        <v>0</v>
      </c>
      <c r="V118" s="29"/>
      <c r="W1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8" s="164"/>
      <c r="Y118" s="163">
        <f>+IF(O118&lt;310*'Versión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8" s="165"/>
      <c r="AA118" s="163">
        <f>+IF(AVERAGEIF(ING_NO_CONST_RENTA[Concepto],'Datos para cálculo'!Z$4,ING_NO_CONST_RENTA[Monto Limite])=1,CALCULO[[#This Row],[ 26 ]],MIN(CALCULO[[#This Row],[ 26 ]],AVERAGEIF(ING_NO_CONST_RENTA[Concepto],'Datos para cálculo'!Z$4,ING_NO_CONST_RENTA[Monto Limite]),+CALCULO[[#This Row],[ 26 ]]+1-1,CALCULO[[#This Row],[ 26 ]]))</f>
        <v>0</v>
      </c>
      <c r="AB118" s="165"/>
      <c r="AC1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8" s="147"/>
      <c r="AE1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8" s="144">
        <f>+CALCULO[[#This Row],[ 31 ]]+CALCULO[[#This Row],[ 29 ]]+CALCULO[[#This Row],[ 27 ]]+CALCULO[[#This Row],[ 25 ]]+CALCULO[[#This Row],[ 23 ]]+CALCULO[[#This Row],[ 21 ]]+CALCULO[[#This Row],[ 19 ]]+CALCULO[[#This Row],[ 17 ]]</f>
        <v>0</v>
      </c>
      <c r="AG118" s="148">
        <f>+MAX(0,ROUND(CALCULO[[#This Row],[ 15 ]]-CALCULO[[#This Row],[32]],-3))</f>
        <v>0</v>
      </c>
      <c r="AH118" s="29"/>
      <c r="AI118" s="163">
        <f>+IF(AVERAGEIF(DEDUCCIONES[Concepto],'Datos para cálculo'!AH$4,DEDUCCIONES[Monto Limite])=1,CALCULO[[#This Row],[ 34 ]],MIN(CALCULO[[#This Row],[ 34 ]],AVERAGEIF(DEDUCCIONES[Concepto],'Datos para cálculo'!AH$4,DEDUCCIONES[Monto Limite]),+CALCULO[[#This Row],[ 34 ]]+1-1,CALCULO[[#This Row],[ 34 ]]))</f>
        <v>0</v>
      </c>
      <c r="AJ118" s="167"/>
      <c r="AK118" s="144">
        <f>+IF(CALCULO[[#This Row],[ 36 ]]="SI",MIN(CALCULO[[#This Row],[ 15 ]]*10%,VLOOKUP($AJ$4,DEDUCCIONES[],4,0)),0)</f>
        <v>0</v>
      </c>
      <c r="AL118" s="168"/>
      <c r="AM118" s="145">
        <f>+MIN(AL118+1-1,VLOOKUP($AL$4,DEDUCCIONES[],4,0))</f>
        <v>0</v>
      </c>
      <c r="AN118" s="144">
        <f>+CALCULO[[#This Row],[35]]+CALCULO[[#This Row],[37]]+CALCULO[[#This Row],[ 39 ]]</f>
        <v>0</v>
      </c>
      <c r="AO118" s="148">
        <f>+CALCULO[[#This Row],[33]]-CALCULO[[#This Row],[ 40 ]]</f>
        <v>0</v>
      </c>
      <c r="AP118" s="29"/>
      <c r="AQ118" s="163">
        <f>+MIN(CALCULO[[#This Row],[42]]+1-1,VLOOKUP($AP$4,RENTAS_EXCENTAS[],4,0))</f>
        <v>0</v>
      </c>
      <c r="AR118" s="29"/>
      <c r="AS118" s="163">
        <f>+MIN(CALCULO[[#This Row],[43]]+CALCULO[[#This Row],[ 44 ]]+1-1,VLOOKUP($AP$4,RENTAS_EXCENTAS[],4,0))-CALCULO[[#This Row],[43]]</f>
        <v>0</v>
      </c>
      <c r="AT118" s="163"/>
      <c r="AU118" s="163"/>
      <c r="AV118" s="163">
        <f>+CALCULO[[#This Row],[ 47 ]]</f>
        <v>0</v>
      </c>
      <c r="AW118" s="163"/>
      <c r="AX118" s="163">
        <f>+CALCULO[[#This Row],[ 49 ]]</f>
        <v>0</v>
      </c>
      <c r="AY118" s="163"/>
      <c r="AZ118" s="163">
        <f>+CALCULO[[#This Row],[ 51 ]]</f>
        <v>0</v>
      </c>
      <c r="BA118" s="163"/>
      <c r="BB118" s="163">
        <f>+CALCULO[[#This Row],[ 53 ]]</f>
        <v>0</v>
      </c>
      <c r="BC118" s="163"/>
      <c r="BD118" s="163">
        <f>+CALCULO[[#This Row],[ 55 ]]</f>
        <v>0</v>
      </c>
      <c r="BE118" s="163"/>
      <c r="BF118" s="163">
        <f>+CALCULO[[#This Row],[ 57 ]]</f>
        <v>0</v>
      </c>
      <c r="BG118" s="163"/>
      <c r="BH118" s="163">
        <f>+CALCULO[[#This Row],[ 59 ]]</f>
        <v>0</v>
      </c>
      <c r="BI118" s="163"/>
      <c r="BJ118" s="163"/>
      <c r="BK118" s="163"/>
      <c r="BL118" s="145">
        <f>+CALCULO[[#This Row],[ 63 ]]</f>
        <v>0</v>
      </c>
      <c r="BM118" s="144">
        <f>+CALCULO[[#This Row],[ 64 ]]+CALCULO[[#This Row],[ 62 ]]+CALCULO[[#This Row],[ 60 ]]+CALCULO[[#This Row],[ 58 ]]+CALCULO[[#This Row],[ 56 ]]+CALCULO[[#This Row],[ 54 ]]+CALCULO[[#This Row],[ 52 ]]+CALCULO[[#This Row],[ 50 ]]+CALCULO[[#This Row],[ 48 ]]+CALCULO[[#This Row],[ 45 ]]+CALCULO[[#This Row],[43]]</f>
        <v>0</v>
      </c>
      <c r="BN118" s="148">
        <f>+CALCULO[[#This Row],[ 41 ]]-CALCULO[[#This Row],[65]]</f>
        <v>0</v>
      </c>
      <c r="BO118" s="144">
        <f>+ROUND(MIN(CALCULO[[#This Row],[66]]*25%,240*'Versión impresión'!$H$8),-3)</f>
        <v>0</v>
      </c>
      <c r="BP118" s="148">
        <f>+CALCULO[[#This Row],[66]]-CALCULO[[#This Row],[67]]</f>
        <v>0</v>
      </c>
      <c r="BQ118" s="154">
        <f>+ROUND(CALCULO[[#This Row],[33]]*40%,-3)</f>
        <v>0</v>
      </c>
      <c r="BR118" s="149">
        <f t="shared" si="10"/>
        <v>0</v>
      </c>
      <c r="BS118" s="144">
        <f>+CALCULO[[#This Row],[33]]-MIN(CALCULO[[#This Row],[69]],CALCULO[[#This Row],[68]])</f>
        <v>0</v>
      </c>
      <c r="BT118" s="150">
        <f>+CALCULO[[#This Row],[71]]/'Versión impresión'!$H$8+1-1</f>
        <v>0</v>
      </c>
      <c r="BU118" s="151">
        <f>+LOOKUP(CALCULO[[#This Row],[72]],$CG$2:$CH$8,$CJ$2:$CJ$8)</f>
        <v>0</v>
      </c>
      <c r="BV118" s="152">
        <f>+LOOKUP(CALCULO[[#This Row],[72]],$CG$2:$CH$8,$CI$2:$CI$8)</f>
        <v>0</v>
      </c>
      <c r="BW118" s="151">
        <f>+LOOKUP(CALCULO[[#This Row],[72]],$CG$2:$CH$8,$CK$2:$CK$8)</f>
        <v>0</v>
      </c>
      <c r="BX118" s="155">
        <f>+(CALCULO[[#This Row],[72]]+CALCULO[[#This Row],[73]])*CALCULO[[#This Row],[74]]+CALCULO[[#This Row],[75]]</f>
        <v>0</v>
      </c>
      <c r="BY118" s="133">
        <f>+ROUND(CALCULO[[#This Row],[76]]*'Versión impresión'!$H$8,-3)</f>
        <v>0</v>
      </c>
      <c r="BZ118" s="180" t="str">
        <f>+IF(LOOKUP(CALCULO[[#This Row],[72]],$CG$2:$CH$8,$CM$2:$CM$8)=0,"",LOOKUP(CALCULO[[#This Row],[72]],$CG$2:$CH$8,$CM$2:$CM$8))</f>
        <v/>
      </c>
    </row>
    <row r="119" spans="1:78" x14ac:dyDescent="0.25">
      <c r="A119" s="78" t="str">
        <f t="shared" si="9"/>
        <v/>
      </c>
      <c r="B119" s="159"/>
      <c r="C119" s="29"/>
      <c r="D119" s="29"/>
      <c r="E119" s="29"/>
      <c r="F119" s="29"/>
      <c r="G119" s="29"/>
      <c r="H119" s="29"/>
      <c r="I119" s="29"/>
      <c r="J119" s="29"/>
      <c r="K119" s="29"/>
      <c r="L119" s="29"/>
      <c r="M119" s="29"/>
      <c r="N119" s="29"/>
      <c r="O119" s="144">
        <f>SUM(CALCULO[[#This Row],[5]:[ 14 ]])</f>
        <v>0</v>
      </c>
      <c r="P119" s="162"/>
      <c r="Q119" s="163">
        <f>+IF(AVERAGEIF(ING_NO_CONST_RENTA[Concepto],'Datos para cálculo'!P$4,ING_NO_CONST_RENTA[Monto Limite])=1,CALCULO[[#This Row],[16]],MIN(CALCULO[ [#This Row],[16] ],AVERAGEIF(ING_NO_CONST_RENTA[Concepto],'Datos para cálculo'!P$4,ING_NO_CONST_RENTA[Monto Limite]),+CALCULO[ [#This Row],[16] ]+1-1,CALCULO[ [#This Row],[16] ]))</f>
        <v>0</v>
      </c>
      <c r="R119" s="29"/>
      <c r="S119" s="163">
        <f>+IF(AVERAGEIF(ING_NO_CONST_RENTA[Concepto],'Datos para cálculo'!R$4,ING_NO_CONST_RENTA[Monto Limite])=1,CALCULO[[#This Row],[18]],MIN(CALCULO[ [#This Row],[18] ],AVERAGEIF(ING_NO_CONST_RENTA[Concepto],'Datos para cálculo'!R$4,ING_NO_CONST_RENTA[Monto Limite]),+CALCULO[ [#This Row],[18] ]+1-1,CALCULO[ [#This Row],[18] ]))</f>
        <v>0</v>
      </c>
      <c r="T119" s="29"/>
      <c r="U119" s="163">
        <f>+IF(AVERAGEIF(ING_NO_CONST_RENTA[Concepto],'Datos para cálculo'!T$4,ING_NO_CONST_RENTA[Monto Limite])=1,CALCULO[[#This Row],[20]],MIN(CALCULO[ [#This Row],[20] ],AVERAGEIF(ING_NO_CONST_RENTA[Concepto],'Datos para cálculo'!T$4,ING_NO_CONST_RENTA[Monto Limite]),+CALCULO[ [#This Row],[20] ]+1-1,CALCULO[ [#This Row],[20] ]))</f>
        <v>0</v>
      </c>
      <c r="V119" s="29"/>
      <c r="W1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19" s="164"/>
      <c r="Y119" s="163">
        <f>+IF(O119&lt;310*'Versión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19" s="165"/>
      <c r="AA119" s="163">
        <f>+IF(AVERAGEIF(ING_NO_CONST_RENTA[Concepto],'Datos para cálculo'!Z$4,ING_NO_CONST_RENTA[Monto Limite])=1,CALCULO[[#This Row],[ 26 ]],MIN(CALCULO[[#This Row],[ 26 ]],AVERAGEIF(ING_NO_CONST_RENTA[Concepto],'Datos para cálculo'!Z$4,ING_NO_CONST_RENTA[Monto Limite]),+CALCULO[[#This Row],[ 26 ]]+1-1,CALCULO[[#This Row],[ 26 ]]))</f>
        <v>0</v>
      </c>
      <c r="AB119" s="165"/>
      <c r="AC1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19" s="147"/>
      <c r="AE1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19" s="144">
        <f>+CALCULO[[#This Row],[ 31 ]]+CALCULO[[#This Row],[ 29 ]]+CALCULO[[#This Row],[ 27 ]]+CALCULO[[#This Row],[ 25 ]]+CALCULO[[#This Row],[ 23 ]]+CALCULO[[#This Row],[ 21 ]]+CALCULO[[#This Row],[ 19 ]]+CALCULO[[#This Row],[ 17 ]]</f>
        <v>0</v>
      </c>
      <c r="AG119" s="148">
        <f>+MAX(0,ROUND(CALCULO[[#This Row],[ 15 ]]-CALCULO[[#This Row],[32]],-3))</f>
        <v>0</v>
      </c>
      <c r="AH119" s="29"/>
      <c r="AI119" s="163">
        <f>+IF(AVERAGEIF(DEDUCCIONES[Concepto],'Datos para cálculo'!AH$4,DEDUCCIONES[Monto Limite])=1,CALCULO[[#This Row],[ 34 ]],MIN(CALCULO[[#This Row],[ 34 ]],AVERAGEIF(DEDUCCIONES[Concepto],'Datos para cálculo'!AH$4,DEDUCCIONES[Monto Limite]),+CALCULO[[#This Row],[ 34 ]]+1-1,CALCULO[[#This Row],[ 34 ]]))</f>
        <v>0</v>
      </c>
      <c r="AJ119" s="167"/>
      <c r="AK119" s="144">
        <f>+IF(CALCULO[[#This Row],[ 36 ]]="SI",MIN(CALCULO[[#This Row],[ 15 ]]*10%,VLOOKUP($AJ$4,DEDUCCIONES[],4,0)),0)</f>
        <v>0</v>
      </c>
      <c r="AL119" s="168"/>
      <c r="AM119" s="145">
        <f>+MIN(AL119+1-1,VLOOKUP($AL$4,DEDUCCIONES[],4,0))</f>
        <v>0</v>
      </c>
      <c r="AN119" s="144">
        <f>+CALCULO[[#This Row],[35]]+CALCULO[[#This Row],[37]]+CALCULO[[#This Row],[ 39 ]]</f>
        <v>0</v>
      </c>
      <c r="AO119" s="148">
        <f>+CALCULO[[#This Row],[33]]-CALCULO[[#This Row],[ 40 ]]</f>
        <v>0</v>
      </c>
      <c r="AP119" s="29"/>
      <c r="AQ119" s="163">
        <f>+MIN(CALCULO[[#This Row],[42]]+1-1,VLOOKUP($AP$4,RENTAS_EXCENTAS[],4,0))</f>
        <v>0</v>
      </c>
      <c r="AR119" s="29"/>
      <c r="AS119" s="163">
        <f>+MIN(CALCULO[[#This Row],[43]]+CALCULO[[#This Row],[ 44 ]]+1-1,VLOOKUP($AP$4,RENTAS_EXCENTAS[],4,0))-CALCULO[[#This Row],[43]]</f>
        <v>0</v>
      </c>
      <c r="AT119" s="163"/>
      <c r="AU119" s="163"/>
      <c r="AV119" s="163">
        <f>+CALCULO[[#This Row],[ 47 ]]</f>
        <v>0</v>
      </c>
      <c r="AW119" s="163"/>
      <c r="AX119" s="163">
        <f>+CALCULO[[#This Row],[ 49 ]]</f>
        <v>0</v>
      </c>
      <c r="AY119" s="163"/>
      <c r="AZ119" s="163">
        <f>+CALCULO[[#This Row],[ 51 ]]</f>
        <v>0</v>
      </c>
      <c r="BA119" s="163"/>
      <c r="BB119" s="163">
        <f>+CALCULO[[#This Row],[ 53 ]]</f>
        <v>0</v>
      </c>
      <c r="BC119" s="163"/>
      <c r="BD119" s="163">
        <f>+CALCULO[[#This Row],[ 55 ]]</f>
        <v>0</v>
      </c>
      <c r="BE119" s="163"/>
      <c r="BF119" s="163">
        <f>+CALCULO[[#This Row],[ 57 ]]</f>
        <v>0</v>
      </c>
      <c r="BG119" s="163"/>
      <c r="BH119" s="163">
        <f>+CALCULO[[#This Row],[ 59 ]]</f>
        <v>0</v>
      </c>
      <c r="BI119" s="163"/>
      <c r="BJ119" s="163"/>
      <c r="BK119" s="163"/>
      <c r="BL119" s="145">
        <f>+CALCULO[[#This Row],[ 63 ]]</f>
        <v>0</v>
      </c>
      <c r="BM119" s="144">
        <f>+CALCULO[[#This Row],[ 64 ]]+CALCULO[[#This Row],[ 62 ]]+CALCULO[[#This Row],[ 60 ]]+CALCULO[[#This Row],[ 58 ]]+CALCULO[[#This Row],[ 56 ]]+CALCULO[[#This Row],[ 54 ]]+CALCULO[[#This Row],[ 52 ]]+CALCULO[[#This Row],[ 50 ]]+CALCULO[[#This Row],[ 48 ]]+CALCULO[[#This Row],[ 45 ]]+CALCULO[[#This Row],[43]]</f>
        <v>0</v>
      </c>
      <c r="BN119" s="148">
        <f>+CALCULO[[#This Row],[ 41 ]]-CALCULO[[#This Row],[65]]</f>
        <v>0</v>
      </c>
      <c r="BO119" s="144">
        <f>+ROUND(MIN(CALCULO[[#This Row],[66]]*25%,240*'Versión impresión'!$H$8),-3)</f>
        <v>0</v>
      </c>
      <c r="BP119" s="148">
        <f>+CALCULO[[#This Row],[66]]-CALCULO[[#This Row],[67]]</f>
        <v>0</v>
      </c>
      <c r="BQ119" s="154">
        <f>+ROUND(CALCULO[[#This Row],[33]]*40%,-3)</f>
        <v>0</v>
      </c>
      <c r="BR119" s="149">
        <f t="shared" si="10"/>
        <v>0</v>
      </c>
      <c r="BS119" s="144">
        <f>+CALCULO[[#This Row],[33]]-MIN(CALCULO[[#This Row],[69]],CALCULO[[#This Row],[68]])</f>
        <v>0</v>
      </c>
      <c r="BT119" s="150">
        <f>+CALCULO[[#This Row],[71]]/'Versión impresión'!$H$8+1-1</f>
        <v>0</v>
      </c>
      <c r="BU119" s="151">
        <f>+LOOKUP(CALCULO[[#This Row],[72]],$CG$2:$CH$8,$CJ$2:$CJ$8)</f>
        <v>0</v>
      </c>
      <c r="BV119" s="152">
        <f>+LOOKUP(CALCULO[[#This Row],[72]],$CG$2:$CH$8,$CI$2:$CI$8)</f>
        <v>0</v>
      </c>
      <c r="BW119" s="151">
        <f>+LOOKUP(CALCULO[[#This Row],[72]],$CG$2:$CH$8,$CK$2:$CK$8)</f>
        <v>0</v>
      </c>
      <c r="BX119" s="155">
        <f>+(CALCULO[[#This Row],[72]]+CALCULO[[#This Row],[73]])*CALCULO[[#This Row],[74]]+CALCULO[[#This Row],[75]]</f>
        <v>0</v>
      </c>
      <c r="BY119" s="133">
        <f>+ROUND(CALCULO[[#This Row],[76]]*'Versión impresión'!$H$8,-3)</f>
        <v>0</v>
      </c>
      <c r="BZ119" s="180" t="str">
        <f>+IF(LOOKUP(CALCULO[[#This Row],[72]],$CG$2:$CH$8,$CM$2:$CM$8)=0,"",LOOKUP(CALCULO[[#This Row],[72]],$CG$2:$CH$8,$CM$2:$CM$8))</f>
        <v/>
      </c>
    </row>
    <row r="120" spans="1:78" x14ac:dyDescent="0.25">
      <c r="A120" s="78" t="str">
        <f t="shared" si="9"/>
        <v/>
      </c>
      <c r="B120" s="159"/>
      <c r="C120" s="29"/>
      <c r="D120" s="29"/>
      <c r="E120" s="29"/>
      <c r="F120" s="29"/>
      <c r="G120" s="29"/>
      <c r="H120" s="29"/>
      <c r="I120" s="29"/>
      <c r="J120" s="29"/>
      <c r="K120" s="29"/>
      <c r="L120" s="29"/>
      <c r="M120" s="29"/>
      <c r="N120" s="29"/>
      <c r="O120" s="144">
        <f>SUM(CALCULO[[#This Row],[5]:[ 14 ]])</f>
        <v>0</v>
      </c>
      <c r="P120" s="162"/>
      <c r="Q120" s="163">
        <f>+IF(AVERAGEIF(ING_NO_CONST_RENTA[Concepto],'Datos para cálculo'!P$4,ING_NO_CONST_RENTA[Monto Limite])=1,CALCULO[[#This Row],[16]],MIN(CALCULO[ [#This Row],[16] ],AVERAGEIF(ING_NO_CONST_RENTA[Concepto],'Datos para cálculo'!P$4,ING_NO_CONST_RENTA[Monto Limite]),+CALCULO[ [#This Row],[16] ]+1-1,CALCULO[ [#This Row],[16] ]))</f>
        <v>0</v>
      </c>
      <c r="R120" s="29"/>
      <c r="S120" s="163">
        <f>+IF(AVERAGEIF(ING_NO_CONST_RENTA[Concepto],'Datos para cálculo'!R$4,ING_NO_CONST_RENTA[Monto Limite])=1,CALCULO[[#This Row],[18]],MIN(CALCULO[ [#This Row],[18] ],AVERAGEIF(ING_NO_CONST_RENTA[Concepto],'Datos para cálculo'!R$4,ING_NO_CONST_RENTA[Monto Limite]),+CALCULO[ [#This Row],[18] ]+1-1,CALCULO[ [#This Row],[18] ]))</f>
        <v>0</v>
      </c>
      <c r="T120" s="29"/>
      <c r="U120" s="163">
        <f>+IF(AVERAGEIF(ING_NO_CONST_RENTA[Concepto],'Datos para cálculo'!T$4,ING_NO_CONST_RENTA[Monto Limite])=1,CALCULO[[#This Row],[20]],MIN(CALCULO[ [#This Row],[20] ],AVERAGEIF(ING_NO_CONST_RENTA[Concepto],'Datos para cálculo'!T$4,ING_NO_CONST_RENTA[Monto Limite]),+CALCULO[ [#This Row],[20] ]+1-1,CALCULO[ [#This Row],[20] ]))</f>
        <v>0</v>
      </c>
      <c r="V120" s="29"/>
      <c r="W1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0" s="164"/>
      <c r="Y120" s="163">
        <f>+IF(O120&lt;310*'Versión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0" s="165"/>
      <c r="AA120" s="163">
        <f>+IF(AVERAGEIF(ING_NO_CONST_RENTA[Concepto],'Datos para cálculo'!Z$4,ING_NO_CONST_RENTA[Monto Limite])=1,CALCULO[[#This Row],[ 26 ]],MIN(CALCULO[[#This Row],[ 26 ]],AVERAGEIF(ING_NO_CONST_RENTA[Concepto],'Datos para cálculo'!Z$4,ING_NO_CONST_RENTA[Monto Limite]),+CALCULO[[#This Row],[ 26 ]]+1-1,CALCULO[[#This Row],[ 26 ]]))</f>
        <v>0</v>
      </c>
      <c r="AB120" s="165"/>
      <c r="AC1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0" s="147"/>
      <c r="AE1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0" s="144">
        <f>+CALCULO[[#This Row],[ 31 ]]+CALCULO[[#This Row],[ 29 ]]+CALCULO[[#This Row],[ 27 ]]+CALCULO[[#This Row],[ 25 ]]+CALCULO[[#This Row],[ 23 ]]+CALCULO[[#This Row],[ 21 ]]+CALCULO[[#This Row],[ 19 ]]+CALCULO[[#This Row],[ 17 ]]</f>
        <v>0</v>
      </c>
      <c r="AG120" s="148">
        <f>+MAX(0,ROUND(CALCULO[[#This Row],[ 15 ]]-CALCULO[[#This Row],[32]],-3))</f>
        <v>0</v>
      </c>
      <c r="AH120" s="29"/>
      <c r="AI120" s="163">
        <f>+IF(AVERAGEIF(DEDUCCIONES[Concepto],'Datos para cálculo'!AH$4,DEDUCCIONES[Monto Limite])=1,CALCULO[[#This Row],[ 34 ]],MIN(CALCULO[[#This Row],[ 34 ]],AVERAGEIF(DEDUCCIONES[Concepto],'Datos para cálculo'!AH$4,DEDUCCIONES[Monto Limite]),+CALCULO[[#This Row],[ 34 ]]+1-1,CALCULO[[#This Row],[ 34 ]]))</f>
        <v>0</v>
      </c>
      <c r="AJ120" s="167"/>
      <c r="AK120" s="144">
        <f>+IF(CALCULO[[#This Row],[ 36 ]]="SI",MIN(CALCULO[[#This Row],[ 15 ]]*10%,VLOOKUP($AJ$4,DEDUCCIONES[],4,0)),0)</f>
        <v>0</v>
      </c>
      <c r="AL120" s="168"/>
      <c r="AM120" s="145">
        <f>+MIN(AL120+1-1,VLOOKUP($AL$4,DEDUCCIONES[],4,0))</f>
        <v>0</v>
      </c>
      <c r="AN120" s="144">
        <f>+CALCULO[[#This Row],[35]]+CALCULO[[#This Row],[37]]+CALCULO[[#This Row],[ 39 ]]</f>
        <v>0</v>
      </c>
      <c r="AO120" s="148">
        <f>+CALCULO[[#This Row],[33]]-CALCULO[[#This Row],[ 40 ]]</f>
        <v>0</v>
      </c>
      <c r="AP120" s="29"/>
      <c r="AQ120" s="163">
        <f>+MIN(CALCULO[[#This Row],[42]]+1-1,VLOOKUP($AP$4,RENTAS_EXCENTAS[],4,0))</f>
        <v>0</v>
      </c>
      <c r="AR120" s="29"/>
      <c r="AS120" s="163">
        <f>+MIN(CALCULO[[#This Row],[43]]+CALCULO[[#This Row],[ 44 ]]+1-1,VLOOKUP($AP$4,RENTAS_EXCENTAS[],4,0))-CALCULO[[#This Row],[43]]</f>
        <v>0</v>
      </c>
      <c r="AT120" s="163"/>
      <c r="AU120" s="163"/>
      <c r="AV120" s="163">
        <f>+CALCULO[[#This Row],[ 47 ]]</f>
        <v>0</v>
      </c>
      <c r="AW120" s="163"/>
      <c r="AX120" s="163">
        <f>+CALCULO[[#This Row],[ 49 ]]</f>
        <v>0</v>
      </c>
      <c r="AY120" s="163"/>
      <c r="AZ120" s="163">
        <f>+CALCULO[[#This Row],[ 51 ]]</f>
        <v>0</v>
      </c>
      <c r="BA120" s="163"/>
      <c r="BB120" s="163">
        <f>+CALCULO[[#This Row],[ 53 ]]</f>
        <v>0</v>
      </c>
      <c r="BC120" s="163"/>
      <c r="BD120" s="163">
        <f>+CALCULO[[#This Row],[ 55 ]]</f>
        <v>0</v>
      </c>
      <c r="BE120" s="163"/>
      <c r="BF120" s="163">
        <f>+CALCULO[[#This Row],[ 57 ]]</f>
        <v>0</v>
      </c>
      <c r="BG120" s="163"/>
      <c r="BH120" s="163">
        <f>+CALCULO[[#This Row],[ 59 ]]</f>
        <v>0</v>
      </c>
      <c r="BI120" s="163"/>
      <c r="BJ120" s="163"/>
      <c r="BK120" s="163"/>
      <c r="BL120" s="145">
        <f>+CALCULO[[#This Row],[ 63 ]]</f>
        <v>0</v>
      </c>
      <c r="BM120" s="144">
        <f>+CALCULO[[#This Row],[ 64 ]]+CALCULO[[#This Row],[ 62 ]]+CALCULO[[#This Row],[ 60 ]]+CALCULO[[#This Row],[ 58 ]]+CALCULO[[#This Row],[ 56 ]]+CALCULO[[#This Row],[ 54 ]]+CALCULO[[#This Row],[ 52 ]]+CALCULO[[#This Row],[ 50 ]]+CALCULO[[#This Row],[ 48 ]]+CALCULO[[#This Row],[ 45 ]]+CALCULO[[#This Row],[43]]</f>
        <v>0</v>
      </c>
      <c r="BN120" s="148">
        <f>+CALCULO[[#This Row],[ 41 ]]-CALCULO[[#This Row],[65]]</f>
        <v>0</v>
      </c>
      <c r="BO120" s="144">
        <f>+ROUND(MIN(CALCULO[[#This Row],[66]]*25%,240*'Versión impresión'!$H$8),-3)</f>
        <v>0</v>
      </c>
      <c r="BP120" s="148">
        <f>+CALCULO[[#This Row],[66]]-CALCULO[[#This Row],[67]]</f>
        <v>0</v>
      </c>
      <c r="BQ120" s="154">
        <f>+ROUND(CALCULO[[#This Row],[33]]*40%,-3)</f>
        <v>0</v>
      </c>
      <c r="BR120" s="149">
        <f t="shared" si="10"/>
        <v>0</v>
      </c>
      <c r="BS120" s="144">
        <f>+CALCULO[[#This Row],[33]]-MIN(CALCULO[[#This Row],[69]],CALCULO[[#This Row],[68]])</f>
        <v>0</v>
      </c>
      <c r="BT120" s="150">
        <f>+CALCULO[[#This Row],[71]]/'Versión impresión'!$H$8+1-1</f>
        <v>0</v>
      </c>
      <c r="BU120" s="151">
        <f>+LOOKUP(CALCULO[[#This Row],[72]],$CG$2:$CH$8,$CJ$2:$CJ$8)</f>
        <v>0</v>
      </c>
      <c r="BV120" s="152">
        <f>+LOOKUP(CALCULO[[#This Row],[72]],$CG$2:$CH$8,$CI$2:$CI$8)</f>
        <v>0</v>
      </c>
      <c r="BW120" s="151">
        <f>+LOOKUP(CALCULO[[#This Row],[72]],$CG$2:$CH$8,$CK$2:$CK$8)</f>
        <v>0</v>
      </c>
      <c r="BX120" s="155">
        <f>+(CALCULO[[#This Row],[72]]+CALCULO[[#This Row],[73]])*CALCULO[[#This Row],[74]]+CALCULO[[#This Row],[75]]</f>
        <v>0</v>
      </c>
      <c r="BY120" s="133">
        <f>+ROUND(CALCULO[[#This Row],[76]]*'Versión impresión'!$H$8,-3)</f>
        <v>0</v>
      </c>
      <c r="BZ120" s="180" t="str">
        <f>+IF(LOOKUP(CALCULO[[#This Row],[72]],$CG$2:$CH$8,$CM$2:$CM$8)=0,"",LOOKUP(CALCULO[[#This Row],[72]],$CG$2:$CH$8,$CM$2:$CM$8))</f>
        <v/>
      </c>
    </row>
    <row r="121" spans="1:78" x14ac:dyDescent="0.25">
      <c r="A121" s="78" t="str">
        <f t="shared" si="9"/>
        <v/>
      </c>
      <c r="B121" s="159"/>
      <c r="C121" s="29"/>
      <c r="D121" s="29"/>
      <c r="E121" s="29"/>
      <c r="F121" s="29"/>
      <c r="G121" s="29"/>
      <c r="H121" s="29"/>
      <c r="I121" s="29"/>
      <c r="J121" s="29"/>
      <c r="K121" s="29"/>
      <c r="L121" s="29"/>
      <c r="M121" s="29"/>
      <c r="N121" s="29"/>
      <c r="O121" s="144">
        <f>SUM(CALCULO[[#This Row],[5]:[ 14 ]])</f>
        <v>0</v>
      </c>
      <c r="P121" s="162"/>
      <c r="Q121" s="163">
        <f>+IF(AVERAGEIF(ING_NO_CONST_RENTA[Concepto],'Datos para cálculo'!P$4,ING_NO_CONST_RENTA[Monto Limite])=1,CALCULO[[#This Row],[16]],MIN(CALCULO[ [#This Row],[16] ],AVERAGEIF(ING_NO_CONST_RENTA[Concepto],'Datos para cálculo'!P$4,ING_NO_CONST_RENTA[Monto Limite]),+CALCULO[ [#This Row],[16] ]+1-1,CALCULO[ [#This Row],[16] ]))</f>
        <v>0</v>
      </c>
      <c r="R121" s="29"/>
      <c r="S121" s="163">
        <f>+IF(AVERAGEIF(ING_NO_CONST_RENTA[Concepto],'Datos para cálculo'!R$4,ING_NO_CONST_RENTA[Monto Limite])=1,CALCULO[[#This Row],[18]],MIN(CALCULO[ [#This Row],[18] ],AVERAGEIF(ING_NO_CONST_RENTA[Concepto],'Datos para cálculo'!R$4,ING_NO_CONST_RENTA[Monto Limite]),+CALCULO[ [#This Row],[18] ]+1-1,CALCULO[ [#This Row],[18] ]))</f>
        <v>0</v>
      </c>
      <c r="T121" s="29"/>
      <c r="U121" s="163">
        <f>+IF(AVERAGEIF(ING_NO_CONST_RENTA[Concepto],'Datos para cálculo'!T$4,ING_NO_CONST_RENTA[Monto Limite])=1,CALCULO[[#This Row],[20]],MIN(CALCULO[ [#This Row],[20] ],AVERAGEIF(ING_NO_CONST_RENTA[Concepto],'Datos para cálculo'!T$4,ING_NO_CONST_RENTA[Monto Limite]),+CALCULO[ [#This Row],[20] ]+1-1,CALCULO[ [#This Row],[20] ]))</f>
        <v>0</v>
      </c>
      <c r="V121" s="29"/>
      <c r="W1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1" s="164"/>
      <c r="Y121" s="163">
        <f>+IF(O121&lt;310*'Versión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1" s="165"/>
      <c r="AA121" s="163">
        <f>+IF(AVERAGEIF(ING_NO_CONST_RENTA[Concepto],'Datos para cálculo'!Z$4,ING_NO_CONST_RENTA[Monto Limite])=1,CALCULO[[#This Row],[ 26 ]],MIN(CALCULO[[#This Row],[ 26 ]],AVERAGEIF(ING_NO_CONST_RENTA[Concepto],'Datos para cálculo'!Z$4,ING_NO_CONST_RENTA[Monto Limite]),+CALCULO[[#This Row],[ 26 ]]+1-1,CALCULO[[#This Row],[ 26 ]]))</f>
        <v>0</v>
      </c>
      <c r="AB121" s="165"/>
      <c r="AC1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1" s="147"/>
      <c r="AE1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1" s="144">
        <f>+CALCULO[[#This Row],[ 31 ]]+CALCULO[[#This Row],[ 29 ]]+CALCULO[[#This Row],[ 27 ]]+CALCULO[[#This Row],[ 25 ]]+CALCULO[[#This Row],[ 23 ]]+CALCULO[[#This Row],[ 21 ]]+CALCULO[[#This Row],[ 19 ]]+CALCULO[[#This Row],[ 17 ]]</f>
        <v>0</v>
      </c>
      <c r="AG121" s="148">
        <f>+MAX(0,ROUND(CALCULO[[#This Row],[ 15 ]]-CALCULO[[#This Row],[32]],-3))</f>
        <v>0</v>
      </c>
      <c r="AH121" s="29"/>
      <c r="AI121" s="163">
        <f>+IF(AVERAGEIF(DEDUCCIONES[Concepto],'Datos para cálculo'!AH$4,DEDUCCIONES[Monto Limite])=1,CALCULO[[#This Row],[ 34 ]],MIN(CALCULO[[#This Row],[ 34 ]],AVERAGEIF(DEDUCCIONES[Concepto],'Datos para cálculo'!AH$4,DEDUCCIONES[Monto Limite]),+CALCULO[[#This Row],[ 34 ]]+1-1,CALCULO[[#This Row],[ 34 ]]))</f>
        <v>0</v>
      </c>
      <c r="AJ121" s="167"/>
      <c r="AK121" s="144">
        <f>+IF(CALCULO[[#This Row],[ 36 ]]="SI",MIN(CALCULO[[#This Row],[ 15 ]]*10%,VLOOKUP($AJ$4,DEDUCCIONES[],4,0)),0)</f>
        <v>0</v>
      </c>
      <c r="AL121" s="168"/>
      <c r="AM121" s="145">
        <f>+MIN(AL121+1-1,VLOOKUP($AL$4,DEDUCCIONES[],4,0))</f>
        <v>0</v>
      </c>
      <c r="AN121" s="144">
        <f>+CALCULO[[#This Row],[35]]+CALCULO[[#This Row],[37]]+CALCULO[[#This Row],[ 39 ]]</f>
        <v>0</v>
      </c>
      <c r="AO121" s="148">
        <f>+CALCULO[[#This Row],[33]]-CALCULO[[#This Row],[ 40 ]]</f>
        <v>0</v>
      </c>
      <c r="AP121" s="29"/>
      <c r="AQ121" s="163">
        <f>+MIN(CALCULO[[#This Row],[42]]+1-1,VLOOKUP($AP$4,RENTAS_EXCENTAS[],4,0))</f>
        <v>0</v>
      </c>
      <c r="AR121" s="29"/>
      <c r="AS121" s="163">
        <f>+MIN(CALCULO[[#This Row],[43]]+CALCULO[[#This Row],[ 44 ]]+1-1,VLOOKUP($AP$4,RENTAS_EXCENTAS[],4,0))-CALCULO[[#This Row],[43]]</f>
        <v>0</v>
      </c>
      <c r="AT121" s="163"/>
      <c r="AU121" s="163"/>
      <c r="AV121" s="163">
        <f>+CALCULO[[#This Row],[ 47 ]]</f>
        <v>0</v>
      </c>
      <c r="AW121" s="163"/>
      <c r="AX121" s="163">
        <f>+CALCULO[[#This Row],[ 49 ]]</f>
        <v>0</v>
      </c>
      <c r="AY121" s="163"/>
      <c r="AZ121" s="163">
        <f>+CALCULO[[#This Row],[ 51 ]]</f>
        <v>0</v>
      </c>
      <c r="BA121" s="163"/>
      <c r="BB121" s="163">
        <f>+CALCULO[[#This Row],[ 53 ]]</f>
        <v>0</v>
      </c>
      <c r="BC121" s="163"/>
      <c r="BD121" s="163">
        <f>+CALCULO[[#This Row],[ 55 ]]</f>
        <v>0</v>
      </c>
      <c r="BE121" s="163"/>
      <c r="BF121" s="163">
        <f>+CALCULO[[#This Row],[ 57 ]]</f>
        <v>0</v>
      </c>
      <c r="BG121" s="163"/>
      <c r="BH121" s="163">
        <f>+CALCULO[[#This Row],[ 59 ]]</f>
        <v>0</v>
      </c>
      <c r="BI121" s="163"/>
      <c r="BJ121" s="163"/>
      <c r="BK121" s="163"/>
      <c r="BL121" s="145">
        <f>+CALCULO[[#This Row],[ 63 ]]</f>
        <v>0</v>
      </c>
      <c r="BM121" s="144">
        <f>+CALCULO[[#This Row],[ 64 ]]+CALCULO[[#This Row],[ 62 ]]+CALCULO[[#This Row],[ 60 ]]+CALCULO[[#This Row],[ 58 ]]+CALCULO[[#This Row],[ 56 ]]+CALCULO[[#This Row],[ 54 ]]+CALCULO[[#This Row],[ 52 ]]+CALCULO[[#This Row],[ 50 ]]+CALCULO[[#This Row],[ 48 ]]+CALCULO[[#This Row],[ 45 ]]+CALCULO[[#This Row],[43]]</f>
        <v>0</v>
      </c>
      <c r="BN121" s="148">
        <f>+CALCULO[[#This Row],[ 41 ]]-CALCULO[[#This Row],[65]]</f>
        <v>0</v>
      </c>
      <c r="BO121" s="144">
        <f>+ROUND(MIN(CALCULO[[#This Row],[66]]*25%,240*'Versión impresión'!$H$8),-3)</f>
        <v>0</v>
      </c>
      <c r="BP121" s="148">
        <f>+CALCULO[[#This Row],[66]]-CALCULO[[#This Row],[67]]</f>
        <v>0</v>
      </c>
      <c r="BQ121" s="154">
        <f>+ROUND(CALCULO[[#This Row],[33]]*40%,-3)</f>
        <v>0</v>
      </c>
      <c r="BR121" s="149">
        <f t="shared" si="10"/>
        <v>0</v>
      </c>
      <c r="BS121" s="144">
        <f>+CALCULO[[#This Row],[33]]-MIN(CALCULO[[#This Row],[69]],CALCULO[[#This Row],[68]])</f>
        <v>0</v>
      </c>
      <c r="BT121" s="150">
        <f>+CALCULO[[#This Row],[71]]/'Versión impresión'!$H$8+1-1</f>
        <v>0</v>
      </c>
      <c r="BU121" s="151">
        <f>+LOOKUP(CALCULO[[#This Row],[72]],$CG$2:$CH$8,$CJ$2:$CJ$8)</f>
        <v>0</v>
      </c>
      <c r="BV121" s="152">
        <f>+LOOKUP(CALCULO[[#This Row],[72]],$CG$2:$CH$8,$CI$2:$CI$8)</f>
        <v>0</v>
      </c>
      <c r="BW121" s="151">
        <f>+LOOKUP(CALCULO[[#This Row],[72]],$CG$2:$CH$8,$CK$2:$CK$8)</f>
        <v>0</v>
      </c>
      <c r="BX121" s="155">
        <f>+(CALCULO[[#This Row],[72]]+CALCULO[[#This Row],[73]])*CALCULO[[#This Row],[74]]+CALCULO[[#This Row],[75]]</f>
        <v>0</v>
      </c>
      <c r="BY121" s="133">
        <f>+ROUND(CALCULO[[#This Row],[76]]*'Versión impresión'!$H$8,-3)</f>
        <v>0</v>
      </c>
      <c r="BZ121" s="180" t="str">
        <f>+IF(LOOKUP(CALCULO[[#This Row],[72]],$CG$2:$CH$8,$CM$2:$CM$8)=0,"",LOOKUP(CALCULO[[#This Row],[72]],$CG$2:$CH$8,$CM$2:$CM$8))</f>
        <v/>
      </c>
    </row>
    <row r="122" spans="1:78" x14ac:dyDescent="0.25">
      <c r="A122" s="78" t="str">
        <f t="shared" si="9"/>
        <v/>
      </c>
      <c r="B122" s="159"/>
      <c r="C122" s="29"/>
      <c r="D122" s="29"/>
      <c r="E122" s="29"/>
      <c r="F122" s="29"/>
      <c r="G122" s="29"/>
      <c r="H122" s="29"/>
      <c r="I122" s="29"/>
      <c r="J122" s="29"/>
      <c r="K122" s="29"/>
      <c r="L122" s="29"/>
      <c r="M122" s="29"/>
      <c r="N122" s="29"/>
      <c r="O122" s="144">
        <f>SUM(CALCULO[[#This Row],[5]:[ 14 ]])</f>
        <v>0</v>
      </c>
      <c r="P122" s="162"/>
      <c r="Q122" s="163">
        <f>+IF(AVERAGEIF(ING_NO_CONST_RENTA[Concepto],'Datos para cálculo'!P$4,ING_NO_CONST_RENTA[Monto Limite])=1,CALCULO[[#This Row],[16]],MIN(CALCULO[ [#This Row],[16] ],AVERAGEIF(ING_NO_CONST_RENTA[Concepto],'Datos para cálculo'!P$4,ING_NO_CONST_RENTA[Monto Limite]),+CALCULO[ [#This Row],[16] ]+1-1,CALCULO[ [#This Row],[16] ]))</f>
        <v>0</v>
      </c>
      <c r="R122" s="29"/>
      <c r="S122" s="163">
        <f>+IF(AVERAGEIF(ING_NO_CONST_RENTA[Concepto],'Datos para cálculo'!R$4,ING_NO_CONST_RENTA[Monto Limite])=1,CALCULO[[#This Row],[18]],MIN(CALCULO[ [#This Row],[18] ],AVERAGEIF(ING_NO_CONST_RENTA[Concepto],'Datos para cálculo'!R$4,ING_NO_CONST_RENTA[Monto Limite]),+CALCULO[ [#This Row],[18] ]+1-1,CALCULO[ [#This Row],[18] ]))</f>
        <v>0</v>
      </c>
      <c r="T122" s="29"/>
      <c r="U122" s="163">
        <f>+IF(AVERAGEIF(ING_NO_CONST_RENTA[Concepto],'Datos para cálculo'!T$4,ING_NO_CONST_RENTA[Monto Limite])=1,CALCULO[[#This Row],[20]],MIN(CALCULO[ [#This Row],[20] ],AVERAGEIF(ING_NO_CONST_RENTA[Concepto],'Datos para cálculo'!T$4,ING_NO_CONST_RENTA[Monto Limite]),+CALCULO[ [#This Row],[20] ]+1-1,CALCULO[ [#This Row],[20] ]))</f>
        <v>0</v>
      </c>
      <c r="V122" s="29"/>
      <c r="W1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2" s="164"/>
      <c r="Y122" s="163">
        <f>+IF(O122&lt;310*'Versión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2" s="165"/>
      <c r="AA122" s="163">
        <f>+IF(AVERAGEIF(ING_NO_CONST_RENTA[Concepto],'Datos para cálculo'!Z$4,ING_NO_CONST_RENTA[Monto Limite])=1,CALCULO[[#This Row],[ 26 ]],MIN(CALCULO[[#This Row],[ 26 ]],AVERAGEIF(ING_NO_CONST_RENTA[Concepto],'Datos para cálculo'!Z$4,ING_NO_CONST_RENTA[Monto Limite]),+CALCULO[[#This Row],[ 26 ]]+1-1,CALCULO[[#This Row],[ 26 ]]))</f>
        <v>0</v>
      </c>
      <c r="AB122" s="165"/>
      <c r="AC1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2" s="147"/>
      <c r="AE1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2" s="144">
        <f>+CALCULO[[#This Row],[ 31 ]]+CALCULO[[#This Row],[ 29 ]]+CALCULO[[#This Row],[ 27 ]]+CALCULO[[#This Row],[ 25 ]]+CALCULO[[#This Row],[ 23 ]]+CALCULO[[#This Row],[ 21 ]]+CALCULO[[#This Row],[ 19 ]]+CALCULO[[#This Row],[ 17 ]]</f>
        <v>0</v>
      </c>
      <c r="AG122" s="148">
        <f>+MAX(0,ROUND(CALCULO[[#This Row],[ 15 ]]-CALCULO[[#This Row],[32]],-3))</f>
        <v>0</v>
      </c>
      <c r="AH122" s="29"/>
      <c r="AI122" s="163">
        <f>+IF(AVERAGEIF(DEDUCCIONES[Concepto],'Datos para cálculo'!AH$4,DEDUCCIONES[Monto Limite])=1,CALCULO[[#This Row],[ 34 ]],MIN(CALCULO[[#This Row],[ 34 ]],AVERAGEIF(DEDUCCIONES[Concepto],'Datos para cálculo'!AH$4,DEDUCCIONES[Monto Limite]),+CALCULO[[#This Row],[ 34 ]]+1-1,CALCULO[[#This Row],[ 34 ]]))</f>
        <v>0</v>
      </c>
      <c r="AJ122" s="167"/>
      <c r="AK122" s="144">
        <f>+IF(CALCULO[[#This Row],[ 36 ]]="SI",MIN(CALCULO[[#This Row],[ 15 ]]*10%,VLOOKUP($AJ$4,DEDUCCIONES[],4,0)),0)</f>
        <v>0</v>
      </c>
      <c r="AL122" s="168"/>
      <c r="AM122" s="145">
        <f>+MIN(AL122+1-1,VLOOKUP($AL$4,DEDUCCIONES[],4,0))</f>
        <v>0</v>
      </c>
      <c r="AN122" s="144">
        <f>+CALCULO[[#This Row],[35]]+CALCULO[[#This Row],[37]]+CALCULO[[#This Row],[ 39 ]]</f>
        <v>0</v>
      </c>
      <c r="AO122" s="148">
        <f>+CALCULO[[#This Row],[33]]-CALCULO[[#This Row],[ 40 ]]</f>
        <v>0</v>
      </c>
      <c r="AP122" s="29"/>
      <c r="AQ122" s="163">
        <f>+MIN(CALCULO[[#This Row],[42]]+1-1,VLOOKUP($AP$4,RENTAS_EXCENTAS[],4,0))</f>
        <v>0</v>
      </c>
      <c r="AR122" s="29"/>
      <c r="AS122" s="163">
        <f>+MIN(CALCULO[[#This Row],[43]]+CALCULO[[#This Row],[ 44 ]]+1-1,VLOOKUP($AP$4,RENTAS_EXCENTAS[],4,0))-CALCULO[[#This Row],[43]]</f>
        <v>0</v>
      </c>
      <c r="AT122" s="163"/>
      <c r="AU122" s="163"/>
      <c r="AV122" s="163">
        <f>+CALCULO[[#This Row],[ 47 ]]</f>
        <v>0</v>
      </c>
      <c r="AW122" s="163"/>
      <c r="AX122" s="163">
        <f>+CALCULO[[#This Row],[ 49 ]]</f>
        <v>0</v>
      </c>
      <c r="AY122" s="163"/>
      <c r="AZ122" s="163">
        <f>+CALCULO[[#This Row],[ 51 ]]</f>
        <v>0</v>
      </c>
      <c r="BA122" s="163"/>
      <c r="BB122" s="163">
        <f>+CALCULO[[#This Row],[ 53 ]]</f>
        <v>0</v>
      </c>
      <c r="BC122" s="163"/>
      <c r="BD122" s="163">
        <f>+CALCULO[[#This Row],[ 55 ]]</f>
        <v>0</v>
      </c>
      <c r="BE122" s="163"/>
      <c r="BF122" s="163">
        <f>+CALCULO[[#This Row],[ 57 ]]</f>
        <v>0</v>
      </c>
      <c r="BG122" s="163"/>
      <c r="BH122" s="163">
        <f>+CALCULO[[#This Row],[ 59 ]]</f>
        <v>0</v>
      </c>
      <c r="BI122" s="163"/>
      <c r="BJ122" s="163"/>
      <c r="BK122" s="163"/>
      <c r="BL122" s="145">
        <f>+CALCULO[[#This Row],[ 63 ]]</f>
        <v>0</v>
      </c>
      <c r="BM122" s="144">
        <f>+CALCULO[[#This Row],[ 64 ]]+CALCULO[[#This Row],[ 62 ]]+CALCULO[[#This Row],[ 60 ]]+CALCULO[[#This Row],[ 58 ]]+CALCULO[[#This Row],[ 56 ]]+CALCULO[[#This Row],[ 54 ]]+CALCULO[[#This Row],[ 52 ]]+CALCULO[[#This Row],[ 50 ]]+CALCULO[[#This Row],[ 48 ]]+CALCULO[[#This Row],[ 45 ]]+CALCULO[[#This Row],[43]]</f>
        <v>0</v>
      </c>
      <c r="BN122" s="148">
        <f>+CALCULO[[#This Row],[ 41 ]]-CALCULO[[#This Row],[65]]</f>
        <v>0</v>
      </c>
      <c r="BO122" s="144">
        <f>+ROUND(MIN(CALCULO[[#This Row],[66]]*25%,240*'Versión impresión'!$H$8),-3)</f>
        <v>0</v>
      </c>
      <c r="BP122" s="148">
        <f>+CALCULO[[#This Row],[66]]-CALCULO[[#This Row],[67]]</f>
        <v>0</v>
      </c>
      <c r="BQ122" s="154">
        <f>+ROUND(CALCULO[[#This Row],[33]]*40%,-3)</f>
        <v>0</v>
      </c>
      <c r="BR122" s="149">
        <f t="shared" si="10"/>
        <v>0</v>
      </c>
      <c r="BS122" s="144">
        <f>+CALCULO[[#This Row],[33]]-MIN(CALCULO[[#This Row],[69]],CALCULO[[#This Row],[68]])</f>
        <v>0</v>
      </c>
      <c r="BT122" s="150">
        <f>+CALCULO[[#This Row],[71]]/'Versión impresión'!$H$8+1-1</f>
        <v>0</v>
      </c>
      <c r="BU122" s="151">
        <f>+LOOKUP(CALCULO[[#This Row],[72]],$CG$2:$CH$8,$CJ$2:$CJ$8)</f>
        <v>0</v>
      </c>
      <c r="BV122" s="152">
        <f>+LOOKUP(CALCULO[[#This Row],[72]],$CG$2:$CH$8,$CI$2:$CI$8)</f>
        <v>0</v>
      </c>
      <c r="BW122" s="151">
        <f>+LOOKUP(CALCULO[[#This Row],[72]],$CG$2:$CH$8,$CK$2:$CK$8)</f>
        <v>0</v>
      </c>
      <c r="BX122" s="155">
        <f>+(CALCULO[[#This Row],[72]]+CALCULO[[#This Row],[73]])*CALCULO[[#This Row],[74]]+CALCULO[[#This Row],[75]]</f>
        <v>0</v>
      </c>
      <c r="BY122" s="133">
        <f>+ROUND(CALCULO[[#This Row],[76]]*'Versión impresión'!$H$8,-3)</f>
        <v>0</v>
      </c>
      <c r="BZ122" s="180" t="str">
        <f>+IF(LOOKUP(CALCULO[[#This Row],[72]],$CG$2:$CH$8,$CM$2:$CM$8)=0,"",LOOKUP(CALCULO[[#This Row],[72]],$CG$2:$CH$8,$CM$2:$CM$8))</f>
        <v/>
      </c>
    </row>
    <row r="123" spans="1:78" x14ac:dyDescent="0.25">
      <c r="A123" s="78" t="str">
        <f t="shared" si="9"/>
        <v/>
      </c>
      <c r="B123" s="159"/>
      <c r="C123" s="29"/>
      <c r="D123" s="29"/>
      <c r="E123" s="29"/>
      <c r="F123" s="29"/>
      <c r="G123" s="29"/>
      <c r="H123" s="29"/>
      <c r="I123" s="29"/>
      <c r="J123" s="29"/>
      <c r="K123" s="29"/>
      <c r="L123" s="29"/>
      <c r="M123" s="29"/>
      <c r="N123" s="29"/>
      <c r="O123" s="144">
        <f>SUM(CALCULO[[#This Row],[5]:[ 14 ]])</f>
        <v>0</v>
      </c>
      <c r="P123" s="162"/>
      <c r="Q123" s="163">
        <f>+IF(AVERAGEIF(ING_NO_CONST_RENTA[Concepto],'Datos para cálculo'!P$4,ING_NO_CONST_RENTA[Monto Limite])=1,CALCULO[[#This Row],[16]],MIN(CALCULO[ [#This Row],[16] ],AVERAGEIF(ING_NO_CONST_RENTA[Concepto],'Datos para cálculo'!P$4,ING_NO_CONST_RENTA[Monto Limite]),+CALCULO[ [#This Row],[16] ]+1-1,CALCULO[ [#This Row],[16] ]))</f>
        <v>0</v>
      </c>
      <c r="R123" s="29"/>
      <c r="S123" s="163">
        <f>+IF(AVERAGEIF(ING_NO_CONST_RENTA[Concepto],'Datos para cálculo'!R$4,ING_NO_CONST_RENTA[Monto Limite])=1,CALCULO[[#This Row],[18]],MIN(CALCULO[ [#This Row],[18] ],AVERAGEIF(ING_NO_CONST_RENTA[Concepto],'Datos para cálculo'!R$4,ING_NO_CONST_RENTA[Monto Limite]),+CALCULO[ [#This Row],[18] ]+1-1,CALCULO[ [#This Row],[18] ]))</f>
        <v>0</v>
      </c>
      <c r="T123" s="29"/>
      <c r="U123" s="163">
        <f>+IF(AVERAGEIF(ING_NO_CONST_RENTA[Concepto],'Datos para cálculo'!T$4,ING_NO_CONST_RENTA[Monto Limite])=1,CALCULO[[#This Row],[20]],MIN(CALCULO[ [#This Row],[20] ],AVERAGEIF(ING_NO_CONST_RENTA[Concepto],'Datos para cálculo'!T$4,ING_NO_CONST_RENTA[Monto Limite]),+CALCULO[ [#This Row],[20] ]+1-1,CALCULO[ [#This Row],[20] ]))</f>
        <v>0</v>
      </c>
      <c r="V123" s="29"/>
      <c r="W1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3" s="164"/>
      <c r="Y123" s="163">
        <f>+IF(O123&lt;310*'Versión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3" s="165"/>
      <c r="AA123" s="163">
        <f>+IF(AVERAGEIF(ING_NO_CONST_RENTA[Concepto],'Datos para cálculo'!Z$4,ING_NO_CONST_RENTA[Monto Limite])=1,CALCULO[[#This Row],[ 26 ]],MIN(CALCULO[[#This Row],[ 26 ]],AVERAGEIF(ING_NO_CONST_RENTA[Concepto],'Datos para cálculo'!Z$4,ING_NO_CONST_RENTA[Monto Limite]),+CALCULO[[#This Row],[ 26 ]]+1-1,CALCULO[[#This Row],[ 26 ]]))</f>
        <v>0</v>
      </c>
      <c r="AB123" s="165"/>
      <c r="AC1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3" s="147"/>
      <c r="AE1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3" s="144">
        <f>+CALCULO[[#This Row],[ 31 ]]+CALCULO[[#This Row],[ 29 ]]+CALCULO[[#This Row],[ 27 ]]+CALCULO[[#This Row],[ 25 ]]+CALCULO[[#This Row],[ 23 ]]+CALCULO[[#This Row],[ 21 ]]+CALCULO[[#This Row],[ 19 ]]+CALCULO[[#This Row],[ 17 ]]</f>
        <v>0</v>
      </c>
      <c r="AG123" s="148">
        <f>+MAX(0,ROUND(CALCULO[[#This Row],[ 15 ]]-CALCULO[[#This Row],[32]],-3))</f>
        <v>0</v>
      </c>
      <c r="AH123" s="29"/>
      <c r="AI123" s="163">
        <f>+IF(AVERAGEIF(DEDUCCIONES[Concepto],'Datos para cálculo'!AH$4,DEDUCCIONES[Monto Limite])=1,CALCULO[[#This Row],[ 34 ]],MIN(CALCULO[[#This Row],[ 34 ]],AVERAGEIF(DEDUCCIONES[Concepto],'Datos para cálculo'!AH$4,DEDUCCIONES[Monto Limite]),+CALCULO[[#This Row],[ 34 ]]+1-1,CALCULO[[#This Row],[ 34 ]]))</f>
        <v>0</v>
      </c>
      <c r="AJ123" s="167"/>
      <c r="AK123" s="144">
        <f>+IF(CALCULO[[#This Row],[ 36 ]]="SI",MIN(CALCULO[[#This Row],[ 15 ]]*10%,VLOOKUP($AJ$4,DEDUCCIONES[],4,0)),0)</f>
        <v>0</v>
      </c>
      <c r="AL123" s="168"/>
      <c r="AM123" s="145">
        <f>+MIN(AL123+1-1,VLOOKUP($AL$4,DEDUCCIONES[],4,0))</f>
        <v>0</v>
      </c>
      <c r="AN123" s="144">
        <f>+CALCULO[[#This Row],[35]]+CALCULO[[#This Row],[37]]+CALCULO[[#This Row],[ 39 ]]</f>
        <v>0</v>
      </c>
      <c r="AO123" s="148">
        <f>+CALCULO[[#This Row],[33]]-CALCULO[[#This Row],[ 40 ]]</f>
        <v>0</v>
      </c>
      <c r="AP123" s="29"/>
      <c r="AQ123" s="163">
        <f>+MIN(CALCULO[[#This Row],[42]]+1-1,VLOOKUP($AP$4,RENTAS_EXCENTAS[],4,0))</f>
        <v>0</v>
      </c>
      <c r="AR123" s="29"/>
      <c r="AS123" s="163">
        <f>+MIN(CALCULO[[#This Row],[43]]+CALCULO[[#This Row],[ 44 ]]+1-1,VLOOKUP($AP$4,RENTAS_EXCENTAS[],4,0))-CALCULO[[#This Row],[43]]</f>
        <v>0</v>
      </c>
      <c r="AT123" s="163"/>
      <c r="AU123" s="163"/>
      <c r="AV123" s="163">
        <f>+CALCULO[[#This Row],[ 47 ]]</f>
        <v>0</v>
      </c>
      <c r="AW123" s="163"/>
      <c r="AX123" s="163">
        <f>+CALCULO[[#This Row],[ 49 ]]</f>
        <v>0</v>
      </c>
      <c r="AY123" s="163"/>
      <c r="AZ123" s="163">
        <f>+CALCULO[[#This Row],[ 51 ]]</f>
        <v>0</v>
      </c>
      <c r="BA123" s="163"/>
      <c r="BB123" s="163">
        <f>+CALCULO[[#This Row],[ 53 ]]</f>
        <v>0</v>
      </c>
      <c r="BC123" s="163"/>
      <c r="BD123" s="163">
        <f>+CALCULO[[#This Row],[ 55 ]]</f>
        <v>0</v>
      </c>
      <c r="BE123" s="163"/>
      <c r="BF123" s="163">
        <f>+CALCULO[[#This Row],[ 57 ]]</f>
        <v>0</v>
      </c>
      <c r="BG123" s="163"/>
      <c r="BH123" s="163">
        <f>+CALCULO[[#This Row],[ 59 ]]</f>
        <v>0</v>
      </c>
      <c r="BI123" s="163"/>
      <c r="BJ123" s="163"/>
      <c r="BK123" s="163"/>
      <c r="BL123" s="145">
        <f>+CALCULO[[#This Row],[ 63 ]]</f>
        <v>0</v>
      </c>
      <c r="BM123" s="144">
        <f>+CALCULO[[#This Row],[ 64 ]]+CALCULO[[#This Row],[ 62 ]]+CALCULO[[#This Row],[ 60 ]]+CALCULO[[#This Row],[ 58 ]]+CALCULO[[#This Row],[ 56 ]]+CALCULO[[#This Row],[ 54 ]]+CALCULO[[#This Row],[ 52 ]]+CALCULO[[#This Row],[ 50 ]]+CALCULO[[#This Row],[ 48 ]]+CALCULO[[#This Row],[ 45 ]]+CALCULO[[#This Row],[43]]</f>
        <v>0</v>
      </c>
      <c r="BN123" s="148">
        <f>+CALCULO[[#This Row],[ 41 ]]-CALCULO[[#This Row],[65]]</f>
        <v>0</v>
      </c>
      <c r="BO123" s="144">
        <f>+ROUND(MIN(CALCULO[[#This Row],[66]]*25%,240*'Versión impresión'!$H$8),-3)</f>
        <v>0</v>
      </c>
      <c r="BP123" s="148">
        <f>+CALCULO[[#This Row],[66]]-CALCULO[[#This Row],[67]]</f>
        <v>0</v>
      </c>
      <c r="BQ123" s="154">
        <f>+ROUND(CALCULO[[#This Row],[33]]*40%,-3)</f>
        <v>0</v>
      </c>
      <c r="BR123" s="149">
        <f t="shared" si="10"/>
        <v>0</v>
      </c>
      <c r="BS123" s="144">
        <f>+CALCULO[[#This Row],[33]]-MIN(CALCULO[[#This Row],[69]],CALCULO[[#This Row],[68]])</f>
        <v>0</v>
      </c>
      <c r="BT123" s="150">
        <f>+CALCULO[[#This Row],[71]]/'Versión impresión'!$H$8+1-1</f>
        <v>0</v>
      </c>
      <c r="BU123" s="151">
        <f>+LOOKUP(CALCULO[[#This Row],[72]],$CG$2:$CH$8,$CJ$2:$CJ$8)</f>
        <v>0</v>
      </c>
      <c r="BV123" s="152">
        <f>+LOOKUP(CALCULO[[#This Row],[72]],$CG$2:$CH$8,$CI$2:$CI$8)</f>
        <v>0</v>
      </c>
      <c r="BW123" s="151">
        <f>+LOOKUP(CALCULO[[#This Row],[72]],$CG$2:$CH$8,$CK$2:$CK$8)</f>
        <v>0</v>
      </c>
      <c r="BX123" s="155">
        <f>+(CALCULO[[#This Row],[72]]+CALCULO[[#This Row],[73]])*CALCULO[[#This Row],[74]]+CALCULO[[#This Row],[75]]</f>
        <v>0</v>
      </c>
      <c r="BY123" s="133">
        <f>+ROUND(CALCULO[[#This Row],[76]]*'Versión impresión'!$H$8,-3)</f>
        <v>0</v>
      </c>
      <c r="BZ123" s="180" t="str">
        <f>+IF(LOOKUP(CALCULO[[#This Row],[72]],$CG$2:$CH$8,$CM$2:$CM$8)=0,"",LOOKUP(CALCULO[[#This Row],[72]],$CG$2:$CH$8,$CM$2:$CM$8))</f>
        <v/>
      </c>
    </row>
    <row r="124" spans="1:78" x14ac:dyDescent="0.25">
      <c r="A124" s="78" t="str">
        <f t="shared" si="9"/>
        <v/>
      </c>
      <c r="B124" s="159"/>
      <c r="C124" s="29"/>
      <c r="D124" s="29"/>
      <c r="E124" s="29"/>
      <c r="F124" s="29"/>
      <c r="G124" s="29"/>
      <c r="H124" s="29"/>
      <c r="I124" s="29"/>
      <c r="J124" s="29"/>
      <c r="K124" s="29"/>
      <c r="L124" s="29"/>
      <c r="M124" s="29"/>
      <c r="N124" s="29"/>
      <c r="O124" s="144">
        <f>SUM(CALCULO[[#This Row],[5]:[ 14 ]])</f>
        <v>0</v>
      </c>
      <c r="P124" s="162"/>
      <c r="Q124" s="163">
        <f>+IF(AVERAGEIF(ING_NO_CONST_RENTA[Concepto],'Datos para cálculo'!P$4,ING_NO_CONST_RENTA[Monto Limite])=1,CALCULO[[#This Row],[16]],MIN(CALCULO[ [#This Row],[16] ],AVERAGEIF(ING_NO_CONST_RENTA[Concepto],'Datos para cálculo'!P$4,ING_NO_CONST_RENTA[Monto Limite]),+CALCULO[ [#This Row],[16] ]+1-1,CALCULO[ [#This Row],[16] ]))</f>
        <v>0</v>
      </c>
      <c r="R124" s="29"/>
      <c r="S124" s="163">
        <f>+IF(AVERAGEIF(ING_NO_CONST_RENTA[Concepto],'Datos para cálculo'!R$4,ING_NO_CONST_RENTA[Monto Limite])=1,CALCULO[[#This Row],[18]],MIN(CALCULO[ [#This Row],[18] ],AVERAGEIF(ING_NO_CONST_RENTA[Concepto],'Datos para cálculo'!R$4,ING_NO_CONST_RENTA[Monto Limite]),+CALCULO[ [#This Row],[18] ]+1-1,CALCULO[ [#This Row],[18] ]))</f>
        <v>0</v>
      </c>
      <c r="T124" s="29"/>
      <c r="U124" s="163">
        <f>+IF(AVERAGEIF(ING_NO_CONST_RENTA[Concepto],'Datos para cálculo'!T$4,ING_NO_CONST_RENTA[Monto Limite])=1,CALCULO[[#This Row],[20]],MIN(CALCULO[ [#This Row],[20] ],AVERAGEIF(ING_NO_CONST_RENTA[Concepto],'Datos para cálculo'!T$4,ING_NO_CONST_RENTA[Monto Limite]),+CALCULO[ [#This Row],[20] ]+1-1,CALCULO[ [#This Row],[20] ]))</f>
        <v>0</v>
      </c>
      <c r="V124" s="29"/>
      <c r="W1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4" s="164"/>
      <c r="Y124" s="163">
        <f>+IF(O124&lt;310*'Versión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4" s="165"/>
      <c r="AA124" s="163">
        <f>+IF(AVERAGEIF(ING_NO_CONST_RENTA[Concepto],'Datos para cálculo'!Z$4,ING_NO_CONST_RENTA[Monto Limite])=1,CALCULO[[#This Row],[ 26 ]],MIN(CALCULO[[#This Row],[ 26 ]],AVERAGEIF(ING_NO_CONST_RENTA[Concepto],'Datos para cálculo'!Z$4,ING_NO_CONST_RENTA[Monto Limite]),+CALCULO[[#This Row],[ 26 ]]+1-1,CALCULO[[#This Row],[ 26 ]]))</f>
        <v>0</v>
      </c>
      <c r="AB124" s="165"/>
      <c r="AC1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4" s="147"/>
      <c r="AE1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4" s="144">
        <f>+CALCULO[[#This Row],[ 31 ]]+CALCULO[[#This Row],[ 29 ]]+CALCULO[[#This Row],[ 27 ]]+CALCULO[[#This Row],[ 25 ]]+CALCULO[[#This Row],[ 23 ]]+CALCULO[[#This Row],[ 21 ]]+CALCULO[[#This Row],[ 19 ]]+CALCULO[[#This Row],[ 17 ]]</f>
        <v>0</v>
      </c>
      <c r="AG124" s="148">
        <f>+MAX(0,ROUND(CALCULO[[#This Row],[ 15 ]]-CALCULO[[#This Row],[32]],-3))</f>
        <v>0</v>
      </c>
      <c r="AH124" s="29"/>
      <c r="AI124" s="163">
        <f>+IF(AVERAGEIF(DEDUCCIONES[Concepto],'Datos para cálculo'!AH$4,DEDUCCIONES[Monto Limite])=1,CALCULO[[#This Row],[ 34 ]],MIN(CALCULO[[#This Row],[ 34 ]],AVERAGEIF(DEDUCCIONES[Concepto],'Datos para cálculo'!AH$4,DEDUCCIONES[Monto Limite]),+CALCULO[[#This Row],[ 34 ]]+1-1,CALCULO[[#This Row],[ 34 ]]))</f>
        <v>0</v>
      </c>
      <c r="AJ124" s="167"/>
      <c r="AK124" s="144">
        <f>+IF(CALCULO[[#This Row],[ 36 ]]="SI",MIN(CALCULO[[#This Row],[ 15 ]]*10%,VLOOKUP($AJ$4,DEDUCCIONES[],4,0)),0)</f>
        <v>0</v>
      </c>
      <c r="AL124" s="168"/>
      <c r="AM124" s="145">
        <f>+MIN(AL124+1-1,VLOOKUP($AL$4,DEDUCCIONES[],4,0))</f>
        <v>0</v>
      </c>
      <c r="AN124" s="144">
        <f>+CALCULO[[#This Row],[35]]+CALCULO[[#This Row],[37]]+CALCULO[[#This Row],[ 39 ]]</f>
        <v>0</v>
      </c>
      <c r="AO124" s="148">
        <f>+CALCULO[[#This Row],[33]]-CALCULO[[#This Row],[ 40 ]]</f>
        <v>0</v>
      </c>
      <c r="AP124" s="29"/>
      <c r="AQ124" s="163">
        <f>+MIN(CALCULO[[#This Row],[42]]+1-1,VLOOKUP($AP$4,RENTAS_EXCENTAS[],4,0))</f>
        <v>0</v>
      </c>
      <c r="AR124" s="29"/>
      <c r="AS124" s="163">
        <f>+MIN(CALCULO[[#This Row],[43]]+CALCULO[[#This Row],[ 44 ]]+1-1,VLOOKUP($AP$4,RENTAS_EXCENTAS[],4,0))-CALCULO[[#This Row],[43]]</f>
        <v>0</v>
      </c>
      <c r="AT124" s="163"/>
      <c r="AU124" s="163"/>
      <c r="AV124" s="163">
        <f>+CALCULO[[#This Row],[ 47 ]]</f>
        <v>0</v>
      </c>
      <c r="AW124" s="163"/>
      <c r="AX124" s="163">
        <f>+CALCULO[[#This Row],[ 49 ]]</f>
        <v>0</v>
      </c>
      <c r="AY124" s="163"/>
      <c r="AZ124" s="163">
        <f>+CALCULO[[#This Row],[ 51 ]]</f>
        <v>0</v>
      </c>
      <c r="BA124" s="163"/>
      <c r="BB124" s="163">
        <f>+CALCULO[[#This Row],[ 53 ]]</f>
        <v>0</v>
      </c>
      <c r="BC124" s="163"/>
      <c r="BD124" s="163">
        <f>+CALCULO[[#This Row],[ 55 ]]</f>
        <v>0</v>
      </c>
      <c r="BE124" s="163"/>
      <c r="BF124" s="163">
        <f>+CALCULO[[#This Row],[ 57 ]]</f>
        <v>0</v>
      </c>
      <c r="BG124" s="163"/>
      <c r="BH124" s="163">
        <f>+CALCULO[[#This Row],[ 59 ]]</f>
        <v>0</v>
      </c>
      <c r="BI124" s="163"/>
      <c r="BJ124" s="163"/>
      <c r="BK124" s="163"/>
      <c r="BL124" s="145">
        <f>+CALCULO[[#This Row],[ 63 ]]</f>
        <v>0</v>
      </c>
      <c r="BM124" s="144">
        <f>+CALCULO[[#This Row],[ 64 ]]+CALCULO[[#This Row],[ 62 ]]+CALCULO[[#This Row],[ 60 ]]+CALCULO[[#This Row],[ 58 ]]+CALCULO[[#This Row],[ 56 ]]+CALCULO[[#This Row],[ 54 ]]+CALCULO[[#This Row],[ 52 ]]+CALCULO[[#This Row],[ 50 ]]+CALCULO[[#This Row],[ 48 ]]+CALCULO[[#This Row],[ 45 ]]+CALCULO[[#This Row],[43]]</f>
        <v>0</v>
      </c>
      <c r="BN124" s="148">
        <f>+CALCULO[[#This Row],[ 41 ]]-CALCULO[[#This Row],[65]]</f>
        <v>0</v>
      </c>
      <c r="BO124" s="144">
        <f>+ROUND(MIN(CALCULO[[#This Row],[66]]*25%,240*'Versión impresión'!$H$8),-3)</f>
        <v>0</v>
      </c>
      <c r="BP124" s="148">
        <f>+CALCULO[[#This Row],[66]]-CALCULO[[#This Row],[67]]</f>
        <v>0</v>
      </c>
      <c r="BQ124" s="154">
        <f>+ROUND(CALCULO[[#This Row],[33]]*40%,-3)</f>
        <v>0</v>
      </c>
      <c r="BR124" s="149">
        <f t="shared" si="10"/>
        <v>0</v>
      </c>
      <c r="BS124" s="144">
        <f>+CALCULO[[#This Row],[33]]-MIN(CALCULO[[#This Row],[69]],CALCULO[[#This Row],[68]])</f>
        <v>0</v>
      </c>
      <c r="BT124" s="150">
        <f>+CALCULO[[#This Row],[71]]/'Versión impresión'!$H$8+1-1</f>
        <v>0</v>
      </c>
      <c r="BU124" s="151">
        <f>+LOOKUP(CALCULO[[#This Row],[72]],$CG$2:$CH$8,$CJ$2:$CJ$8)</f>
        <v>0</v>
      </c>
      <c r="BV124" s="152">
        <f>+LOOKUP(CALCULO[[#This Row],[72]],$CG$2:$CH$8,$CI$2:$CI$8)</f>
        <v>0</v>
      </c>
      <c r="BW124" s="151">
        <f>+LOOKUP(CALCULO[[#This Row],[72]],$CG$2:$CH$8,$CK$2:$CK$8)</f>
        <v>0</v>
      </c>
      <c r="BX124" s="155">
        <f>+(CALCULO[[#This Row],[72]]+CALCULO[[#This Row],[73]])*CALCULO[[#This Row],[74]]+CALCULO[[#This Row],[75]]</f>
        <v>0</v>
      </c>
      <c r="BY124" s="133">
        <f>+ROUND(CALCULO[[#This Row],[76]]*'Versión impresión'!$H$8,-3)</f>
        <v>0</v>
      </c>
      <c r="BZ124" s="180" t="str">
        <f>+IF(LOOKUP(CALCULO[[#This Row],[72]],$CG$2:$CH$8,$CM$2:$CM$8)=0,"",LOOKUP(CALCULO[[#This Row],[72]],$CG$2:$CH$8,$CM$2:$CM$8))</f>
        <v/>
      </c>
    </row>
    <row r="125" spans="1:78" x14ac:dyDescent="0.25">
      <c r="A125" s="78" t="str">
        <f t="shared" si="9"/>
        <v/>
      </c>
      <c r="B125" s="159"/>
      <c r="C125" s="29"/>
      <c r="D125" s="29"/>
      <c r="E125" s="29"/>
      <c r="F125" s="29"/>
      <c r="G125" s="29"/>
      <c r="H125" s="29"/>
      <c r="I125" s="29"/>
      <c r="J125" s="29"/>
      <c r="K125" s="29"/>
      <c r="L125" s="29"/>
      <c r="M125" s="29"/>
      <c r="N125" s="29"/>
      <c r="O125" s="144">
        <f>SUM(CALCULO[[#This Row],[5]:[ 14 ]])</f>
        <v>0</v>
      </c>
      <c r="P125" s="162"/>
      <c r="Q125" s="163">
        <f>+IF(AVERAGEIF(ING_NO_CONST_RENTA[Concepto],'Datos para cálculo'!P$4,ING_NO_CONST_RENTA[Monto Limite])=1,CALCULO[[#This Row],[16]],MIN(CALCULO[ [#This Row],[16] ],AVERAGEIF(ING_NO_CONST_RENTA[Concepto],'Datos para cálculo'!P$4,ING_NO_CONST_RENTA[Monto Limite]),+CALCULO[ [#This Row],[16] ]+1-1,CALCULO[ [#This Row],[16] ]))</f>
        <v>0</v>
      </c>
      <c r="R125" s="29"/>
      <c r="S125" s="163">
        <f>+IF(AVERAGEIF(ING_NO_CONST_RENTA[Concepto],'Datos para cálculo'!R$4,ING_NO_CONST_RENTA[Monto Limite])=1,CALCULO[[#This Row],[18]],MIN(CALCULO[ [#This Row],[18] ],AVERAGEIF(ING_NO_CONST_RENTA[Concepto],'Datos para cálculo'!R$4,ING_NO_CONST_RENTA[Monto Limite]),+CALCULO[ [#This Row],[18] ]+1-1,CALCULO[ [#This Row],[18] ]))</f>
        <v>0</v>
      </c>
      <c r="T125" s="29"/>
      <c r="U125" s="163">
        <f>+IF(AVERAGEIF(ING_NO_CONST_RENTA[Concepto],'Datos para cálculo'!T$4,ING_NO_CONST_RENTA[Monto Limite])=1,CALCULO[[#This Row],[20]],MIN(CALCULO[ [#This Row],[20] ],AVERAGEIF(ING_NO_CONST_RENTA[Concepto],'Datos para cálculo'!T$4,ING_NO_CONST_RENTA[Monto Limite]),+CALCULO[ [#This Row],[20] ]+1-1,CALCULO[ [#This Row],[20] ]))</f>
        <v>0</v>
      </c>
      <c r="V125" s="29"/>
      <c r="W1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5" s="164"/>
      <c r="Y125" s="163">
        <f>+IF(O125&lt;310*'Versión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5" s="165"/>
      <c r="AA125" s="163">
        <f>+IF(AVERAGEIF(ING_NO_CONST_RENTA[Concepto],'Datos para cálculo'!Z$4,ING_NO_CONST_RENTA[Monto Limite])=1,CALCULO[[#This Row],[ 26 ]],MIN(CALCULO[[#This Row],[ 26 ]],AVERAGEIF(ING_NO_CONST_RENTA[Concepto],'Datos para cálculo'!Z$4,ING_NO_CONST_RENTA[Monto Limite]),+CALCULO[[#This Row],[ 26 ]]+1-1,CALCULO[[#This Row],[ 26 ]]))</f>
        <v>0</v>
      </c>
      <c r="AB125" s="165"/>
      <c r="AC1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5" s="147"/>
      <c r="AE1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5" s="144">
        <f>+CALCULO[[#This Row],[ 31 ]]+CALCULO[[#This Row],[ 29 ]]+CALCULO[[#This Row],[ 27 ]]+CALCULO[[#This Row],[ 25 ]]+CALCULO[[#This Row],[ 23 ]]+CALCULO[[#This Row],[ 21 ]]+CALCULO[[#This Row],[ 19 ]]+CALCULO[[#This Row],[ 17 ]]</f>
        <v>0</v>
      </c>
      <c r="AG125" s="148">
        <f>+MAX(0,ROUND(CALCULO[[#This Row],[ 15 ]]-CALCULO[[#This Row],[32]],-3))</f>
        <v>0</v>
      </c>
      <c r="AH125" s="29"/>
      <c r="AI125" s="163">
        <f>+IF(AVERAGEIF(DEDUCCIONES[Concepto],'Datos para cálculo'!AH$4,DEDUCCIONES[Monto Limite])=1,CALCULO[[#This Row],[ 34 ]],MIN(CALCULO[[#This Row],[ 34 ]],AVERAGEIF(DEDUCCIONES[Concepto],'Datos para cálculo'!AH$4,DEDUCCIONES[Monto Limite]),+CALCULO[[#This Row],[ 34 ]]+1-1,CALCULO[[#This Row],[ 34 ]]))</f>
        <v>0</v>
      </c>
      <c r="AJ125" s="167"/>
      <c r="AK125" s="144">
        <f>+IF(CALCULO[[#This Row],[ 36 ]]="SI",MIN(CALCULO[[#This Row],[ 15 ]]*10%,VLOOKUP($AJ$4,DEDUCCIONES[],4,0)),0)</f>
        <v>0</v>
      </c>
      <c r="AL125" s="168"/>
      <c r="AM125" s="145">
        <f>+MIN(AL125+1-1,VLOOKUP($AL$4,DEDUCCIONES[],4,0))</f>
        <v>0</v>
      </c>
      <c r="AN125" s="144">
        <f>+CALCULO[[#This Row],[35]]+CALCULO[[#This Row],[37]]+CALCULO[[#This Row],[ 39 ]]</f>
        <v>0</v>
      </c>
      <c r="AO125" s="148">
        <f>+CALCULO[[#This Row],[33]]-CALCULO[[#This Row],[ 40 ]]</f>
        <v>0</v>
      </c>
      <c r="AP125" s="29"/>
      <c r="AQ125" s="163">
        <f>+MIN(CALCULO[[#This Row],[42]]+1-1,VLOOKUP($AP$4,RENTAS_EXCENTAS[],4,0))</f>
        <v>0</v>
      </c>
      <c r="AR125" s="29"/>
      <c r="AS125" s="163">
        <f>+MIN(CALCULO[[#This Row],[43]]+CALCULO[[#This Row],[ 44 ]]+1-1,VLOOKUP($AP$4,RENTAS_EXCENTAS[],4,0))-CALCULO[[#This Row],[43]]</f>
        <v>0</v>
      </c>
      <c r="AT125" s="163"/>
      <c r="AU125" s="163"/>
      <c r="AV125" s="163">
        <f>+CALCULO[[#This Row],[ 47 ]]</f>
        <v>0</v>
      </c>
      <c r="AW125" s="163"/>
      <c r="AX125" s="163">
        <f>+CALCULO[[#This Row],[ 49 ]]</f>
        <v>0</v>
      </c>
      <c r="AY125" s="163"/>
      <c r="AZ125" s="163">
        <f>+CALCULO[[#This Row],[ 51 ]]</f>
        <v>0</v>
      </c>
      <c r="BA125" s="163"/>
      <c r="BB125" s="163">
        <f>+CALCULO[[#This Row],[ 53 ]]</f>
        <v>0</v>
      </c>
      <c r="BC125" s="163"/>
      <c r="BD125" s="163">
        <f>+CALCULO[[#This Row],[ 55 ]]</f>
        <v>0</v>
      </c>
      <c r="BE125" s="163"/>
      <c r="BF125" s="163">
        <f>+CALCULO[[#This Row],[ 57 ]]</f>
        <v>0</v>
      </c>
      <c r="BG125" s="163"/>
      <c r="BH125" s="163">
        <f>+CALCULO[[#This Row],[ 59 ]]</f>
        <v>0</v>
      </c>
      <c r="BI125" s="163"/>
      <c r="BJ125" s="163"/>
      <c r="BK125" s="163"/>
      <c r="BL125" s="145">
        <f>+CALCULO[[#This Row],[ 63 ]]</f>
        <v>0</v>
      </c>
      <c r="BM125" s="144">
        <f>+CALCULO[[#This Row],[ 64 ]]+CALCULO[[#This Row],[ 62 ]]+CALCULO[[#This Row],[ 60 ]]+CALCULO[[#This Row],[ 58 ]]+CALCULO[[#This Row],[ 56 ]]+CALCULO[[#This Row],[ 54 ]]+CALCULO[[#This Row],[ 52 ]]+CALCULO[[#This Row],[ 50 ]]+CALCULO[[#This Row],[ 48 ]]+CALCULO[[#This Row],[ 45 ]]+CALCULO[[#This Row],[43]]</f>
        <v>0</v>
      </c>
      <c r="BN125" s="148">
        <f>+CALCULO[[#This Row],[ 41 ]]-CALCULO[[#This Row],[65]]</f>
        <v>0</v>
      </c>
      <c r="BO125" s="144">
        <f>+ROUND(MIN(CALCULO[[#This Row],[66]]*25%,240*'Versión impresión'!$H$8),-3)</f>
        <v>0</v>
      </c>
      <c r="BP125" s="148">
        <f>+CALCULO[[#This Row],[66]]-CALCULO[[#This Row],[67]]</f>
        <v>0</v>
      </c>
      <c r="BQ125" s="154">
        <f>+ROUND(CALCULO[[#This Row],[33]]*40%,-3)</f>
        <v>0</v>
      </c>
      <c r="BR125" s="149">
        <f t="shared" si="10"/>
        <v>0</v>
      </c>
      <c r="BS125" s="144">
        <f>+CALCULO[[#This Row],[33]]-MIN(CALCULO[[#This Row],[69]],CALCULO[[#This Row],[68]])</f>
        <v>0</v>
      </c>
      <c r="BT125" s="150">
        <f>+CALCULO[[#This Row],[71]]/'Versión impresión'!$H$8+1-1</f>
        <v>0</v>
      </c>
      <c r="BU125" s="151">
        <f>+LOOKUP(CALCULO[[#This Row],[72]],$CG$2:$CH$8,$CJ$2:$CJ$8)</f>
        <v>0</v>
      </c>
      <c r="BV125" s="152">
        <f>+LOOKUP(CALCULO[[#This Row],[72]],$CG$2:$CH$8,$CI$2:$CI$8)</f>
        <v>0</v>
      </c>
      <c r="BW125" s="151">
        <f>+LOOKUP(CALCULO[[#This Row],[72]],$CG$2:$CH$8,$CK$2:$CK$8)</f>
        <v>0</v>
      </c>
      <c r="BX125" s="155">
        <f>+(CALCULO[[#This Row],[72]]+CALCULO[[#This Row],[73]])*CALCULO[[#This Row],[74]]+CALCULO[[#This Row],[75]]</f>
        <v>0</v>
      </c>
      <c r="BY125" s="133">
        <f>+ROUND(CALCULO[[#This Row],[76]]*'Versión impresión'!$H$8,-3)</f>
        <v>0</v>
      </c>
      <c r="BZ125" s="180" t="str">
        <f>+IF(LOOKUP(CALCULO[[#This Row],[72]],$CG$2:$CH$8,$CM$2:$CM$8)=0,"",LOOKUP(CALCULO[[#This Row],[72]],$CG$2:$CH$8,$CM$2:$CM$8))</f>
        <v/>
      </c>
    </row>
    <row r="126" spans="1:78" x14ac:dyDescent="0.25">
      <c r="A126" s="78" t="str">
        <f t="shared" si="9"/>
        <v/>
      </c>
      <c r="B126" s="159"/>
      <c r="C126" s="29"/>
      <c r="D126" s="29"/>
      <c r="E126" s="29"/>
      <c r="F126" s="29"/>
      <c r="G126" s="29"/>
      <c r="H126" s="29"/>
      <c r="I126" s="29"/>
      <c r="J126" s="29"/>
      <c r="K126" s="29"/>
      <c r="L126" s="29"/>
      <c r="M126" s="29"/>
      <c r="N126" s="29"/>
      <c r="O126" s="144">
        <f>SUM(CALCULO[[#This Row],[5]:[ 14 ]])</f>
        <v>0</v>
      </c>
      <c r="P126" s="162"/>
      <c r="Q126" s="163">
        <f>+IF(AVERAGEIF(ING_NO_CONST_RENTA[Concepto],'Datos para cálculo'!P$4,ING_NO_CONST_RENTA[Monto Limite])=1,CALCULO[[#This Row],[16]],MIN(CALCULO[ [#This Row],[16] ],AVERAGEIF(ING_NO_CONST_RENTA[Concepto],'Datos para cálculo'!P$4,ING_NO_CONST_RENTA[Monto Limite]),+CALCULO[ [#This Row],[16] ]+1-1,CALCULO[ [#This Row],[16] ]))</f>
        <v>0</v>
      </c>
      <c r="R126" s="29"/>
      <c r="S126" s="163">
        <f>+IF(AVERAGEIF(ING_NO_CONST_RENTA[Concepto],'Datos para cálculo'!R$4,ING_NO_CONST_RENTA[Monto Limite])=1,CALCULO[[#This Row],[18]],MIN(CALCULO[ [#This Row],[18] ],AVERAGEIF(ING_NO_CONST_RENTA[Concepto],'Datos para cálculo'!R$4,ING_NO_CONST_RENTA[Monto Limite]),+CALCULO[ [#This Row],[18] ]+1-1,CALCULO[ [#This Row],[18] ]))</f>
        <v>0</v>
      </c>
      <c r="T126" s="29"/>
      <c r="U126" s="163">
        <f>+IF(AVERAGEIF(ING_NO_CONST_RENTA[Concepto],'Datos para cálculo'!T$4,ING_NO_CONST_RENTA[Monto Limite])=1,CALCULO[[#This Row],[20]],MIN(CALCULO[ [#This Row],[20] ],AVERAGEIF(ING_NO_CONST_RENTA[Concepto],'Datos para cálculo'!T$4,ING_NO_CONST_RENTA[Monto Limite]),+CALCULO[ [#This Row],[20] ]+1-1,CALCULO[ [#This Row],[20] ]))</f>
        <v>0</v>
      </c>
      <c r="V126" s="29"/>
      <c r="W1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6" s="164"/>
      <c r="Y126" s="163">
        <f>+IF(O126&lt;310*'Versión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6" s="165"/>
      <c r="AA126" s="163">
        <f>+IF(AVERAGEIF(ING_NO_CONST_RENTA[Concepto],'Datos para cálculo'!Z$4,ING_NO_CONST_RENTA[Monto Limite])=1,CALCULO[[#This Row],[ 26 ]],MIN(CALCULO[[#This Row],[ 26 ]],AVERAGEIF(ING_NO_CONST_RENTA[Concepto],'Datos para cálculo'!Z$4,ING_NO_CONST_RENTA[Monto Limite]),+CALCULO[[#This Row],[ 26 ]]+1-1,CALCULO[[#This Row],[ 26 ]]))</f>
        <v>0</v>
      </c>
      <c r="AB126" s="165"/>
      <c r="AC1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6" s="147"/>
      <c r="AE1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6" s="144">
        <f>+CALCULO[[#This Row],[ 31 ]]+CALCULO[[#This Row],[ 29 ]]+CALCULO[[#This Row],[ 27 ]]+CALCULO[[#This Row],[ 25 ]]+CALCULO[[#This Row],[ 23 ]]+CALCULO[[#This Row],[ 21 ]]+CALCULO[[#This Row],[ 19 ]]+CALCULO[[#This Row],[ 17 ]]</f>
        <v>0</v>
      </c>
      <c r="AG126" s="148">
        <f>+MAX(0,ROUND(CALCULO[[#This Row],[ 15 ]]-CALCULO[[#This Row],[32]],-3))</f>
        <v>0</v>
      </c>
      <c r="AH126" s="29"/>
      <c r="AI126" s="163">
        <f>+IF(AVERAGEIF(DEDUCCIONES[Concepto],'Datos para cálculo'!AH$4,DEDUCCIONES[Monto Limite])=1,CALCULO[[#This Row],[ 34 ]],MIN(CALCULO[[#This Row],[ 34 ]],AVERAGEIF(DEDUCCIONES[Concepto],'Datos para cálculo'!AH$4,DEDUCCIONES[Monto Limite]),+CALCULO[[#This Row],[ 34 ]]+1-1,CALCULO[[#This Row],[ 34 ]]))</f>
        <v>0</v>
      </c>
      <c r="AJ126" s="167"/>
      <c r="AK126" s="144">
        <f>+IF(CALCULO[[#This Row],[ 36 ]]="SI",MIN(CALCULO[[#This Row],[ 15 ]]*10%,VLOOKUP($AJ$4,DEDUCCIONES[],4,0)),0)</f>
        <v>0</v>
      </c>
      <c r="AL126" s="168"/>
      <c r="AM126" s="145">
        <f>+MIN(AL126+1-1,VLOOKUP($AL$4,DEDUCCIONES[],4,0))</f>
        <v>0</v>
      </c>
      <c r="AN126" s="144">
        <f>+CALCULO[[#This Row],[35]]+CALCULO[[#This Row],[37]]+CALCULO[[#This Row],[ 39 ]]</f>
        <v>0</v>
      </c>
      <c r="AO126" s="148">
        <f>+CALCULO[[#This Row],[33]]-CALCULO[[#This Row],[ 40 ]]</f>
        <v>0</v>
      </c>
      <c r="AP126" s="29"/>
      <c r="AQ126" s="163">
        <f>+MIN(CALCULO[[#This Row],[42]]+1-1,VLOOKUP($AP$4,RENTAS_EXCENTAS[],4,0))</f>
        <v>0</v>
      </c>
      <c r="AR126" s="29"/>
      <c r="AS126" s="163">
        <f>+MIN(CALCULO[[#This Row],[43]]+CALCULO[[#This Row],[ 44 ]]+1-1,VLOOKUP($AP$4,RENTAS_EXCENTAS[],4,0))-CALCULO[[#This Row],[43]]</f>
        <v>0</v>
      </c>
      <c r="AT126" s="163"/>
      <c r="AU126" s="163"/>
      <c r="AV126" s="163">
        <f>+CALCULO[[#This Row],[ 47 ]]</f>
        <v>0</v>
      </c>
      <c r="AW126" s="163"/>
      <c r="AX126" s="163">
        <f>+CALCULO[[#This Row],[ 49 ]]</f>
        <v>0</v>
      </c>
      <c r="AY126" s="163"/>
      <c r="AZ126" s="163">
        <f>+CALCULO[[#This Row],[ 51 ]]</f>
        <v>0</v>
      </c>
      <c r="BA126" s="163"/>
      <c r="BB126" s="163">
        <f>+CALCULO[[#This Row],[ 53 ]]</f>
        <v>0</v>
      </c>
      <c r="BC126" s="163"/>
      <c r="BD126" s="163">
        <f>+CALCULO[[#This Row],[ 55 ]]</f>
        <v>0</v>
      </c>
      <c r="BE126" s="163"/>
      <c r="BF126" s="163">
        <f>+CALCULO[[#This Row],[ 57 ]]</f>
        <v>0</v>
      </c>
      <c r="BG126" s="163"/>
      <c r="BH126" s="163">
        <f>+CALCULO[[#This Row],[ 59 ]]</f>
        <v>0</v>
      </c>
      <c r="BI126" s="163"/>
      <c r="BJ126" s="163"/>
      <c r="BK126" s="163"/>
      <c r="BL126" s="145">
        <f>+CALCULO[[#This Row],[ 63 ]]</f>
        <v>0</v>
      </c>
      <c r="BM126" s="144">
        <f>+CALCULO[[#This Row],[ 64 ]]+CALCULO[[#This Row],[ 62 ]]+CALCULO[[#This Row],[ 60 ]]+CALCULO[[#This Row],[ 58 ]]+CALCULO[[#This Row],[ 56 ]]+CALCULO[[#This Row],[ 54 ]]+CALCULO[[#This Row],[ 52 ]]+CALCULO[[#This Row],[ 50 ]]+CALCULO[[#This Row],[ 48 ]]+CALCULO[[#This Row],[ 45 ]]+CALCULO[[#This Row],[43]]</f>
        <v>0</v>
      </c>
      <c r="BN126" s="148">
        <f>+CALCULO[[#This Row],[ 41 ]]-CALCULO[[#This Row],[65]]</f>
        <v>0</v>
      </c>
      <c r="BO126" s="144">
        <f>+ROUND(MIN(CALCULO[[#This Row],[66]]*25%,240*'Versión impresión'!$H$8),-3)</f>
        <v>0</v>
      </c>
      <c r="BP126" s="148">
        <f>+CALCULO[[#This Row],[66]]-CALCULO[[#This Row],[67]]</f>
        <v>0</v>
      </c>
      <c r="BQ126" s="154">
        <f>+ROUND(CALCULO[[#This Row],[33]]*40%,-3)</f>
        <v>0</v>
      </c>
      <c r="BR126" s="149">
        <f t="shared" si="10"/>
        <v>0</v>
      </c>
      <c r="BS126" s="144">
        <f>+CALCULO[[#This Row],[33]]-MIN(CALCULO[[#This Row],[69]],CALCULO[[#This Row],[68]])</f>
        <v>0</v>
      </c>
      <c r="BT126" s="150">
        <f>+CALCULO[[#This Row],[71]]/'Versión impresión'!$H$8+1-1</f>
        <v>0</v>
      </c>
      <c r="BU126" s="151">
        <f>+LOOKUP(CALCULO[[#This Row],[72]],$CG$2:$CH$8,$CJ$2:$CJ$8)</f>
        <v>0</v>
      </c>
      <c r="BV126" s="152">
        <f>+LOOKUP(CALCULO[[#This Row],[72]],$CG$2:$CH$8,$CI$2:$CI$8)</f>
        <v>0</v>
      </c>
      <c r="BW126" s="151">
        <f>+LOOKUP(CALCULO[[#This Row],[72]],$CG$2:$CH$8,$CK$2:$CK$8)</f>
        <v>0</v>
      </c>
      <c r="BX126" s="155">
        <f>+(CALCULO[[#This Row],[72]]+CALCULO[[#This Row],[73]])*CALCULO[[#This Row],[74]]+CALCULO[[#This Row],[75]]</f>
        <v>0</v>
      </c>
      <c r="BY126" s="133">
        <f>+ROUND(CALCULO[[#This Row],[76]]*'Versión impresión'!$H$8,-3)</f>
        <v>0</v>
      </c>
      <c r="BZ126" s="180" t="str">
        <f>+IF(LOOKUP(CALCULO[[#This Row],[72]],$CG$2:$CH$8,$CM$2:$CM$8)=0,"",LOOKUP(CALCULO[[#This Row],[72]],$CG$2:$CH$8,$CM$2:$CM$8))</f>
        <v/>
      </c>
    </row>
    <row r="127" spans="1:78" x14ac:dyDescent="0.25">
      <c r="A127" s="78" t="str">
        <f t="shared" si="9"/>
        <v/>
      </c>
      <c r="B127" s="159"/>
      <c r="C127" s="29"/>
      <c r="D127" s="29"/>
      <c r="E127" s="29"/>
      <c r="F127" s="29"/>
      <c r="G127" s="29"/>
      <c r="H127" s="29"/>
      <c r="I127" s="29"/>
      <c r="J127" s="29"/>
      <c r="K127" s="29"/>
      <c r="L127" s="29"/>
      <c r="M127" s="29"/>
      <c r="N127" s="29"/>
      <c r="O127" s="144">
        <f>SUM(CALCULO[[#This Row],[5]:[ 14 ]])</f>
        <v>0</v>
      </c>
      <c r="P127" s="162"/>
      <c r="Q127" s="163">
        <f>+IF(AVERAGEIF(ING_NO_CONST_RENTA[Concepto],'Datos para cálculo'!P$4,ING_NO_CONST_RENTA[Monto Limite])=1,CALCULO[[#This Row],[16]],MIN(CALCULO[ [#This Row],[16] ],AVERAGEIF(ING_NO_CONST_RENTA[Concepto],'Datos para cálculo'!P$4,ING_NO_CONST_RENTA[Monto Limite]),+CALCULO[ [#This Row],[16] ]+1-1,CALCULO[ [#This Row],[16] ]))</f>
        <v>0</v>
      </c>
      <c r="R127" s="29"/>
      <c r="S127" s="163">
        <f>+IF(AVERAGEIF(ING_NO_CONST_RENTA[Concepto],'Datos para cálculo'!R$4,ING_NO_CONST_RENTA[Monto Limite])=1,CALCULO[[#This Row],[18]],MIN(CALCULO[ [#This Row],[18] ],AVERAGEIF(ING_NO_CONST_RENTA[Concepto],'Datos para cálculo'!R$4,ING_NO_CONST_RENTA[Monto Limite]),+CALCULO[ [#This Row],[18] ]+1-1,CALCULO[ [#This Row],[18] ]))</f>
        <v>0</v>
      </c>
      <c r="T127" s="29"/>
      <c r="U127" s="163">
        <f>+IF(AVERAGEIF(ING_NO_CONST_RENTA[Concepto],'Datos para cálculo'!T$4,ING_NO_CONST_RENTA[Monto Limite])=1,CALCULO[[#This Row],[20]],MIN(CALCULO[ [#This Row],[20] ],AVERAGEIF(ING_NO_CONST_RENTA[Concepto],'Datos para cálculo'!T$4,ING_NO_CONST_RENTA[Monto Limite]),+CALCULO[ [#This Row],[20] ]+1-1,CALCULO[ [#This Row],[20] ]))</f>
        <v>0</v>
      </c>
      <c r="V127" s="29"/>
      <c r="W1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7" s="164"/>
      <c r="Y127" s="163">
        <f>+IF(O127&lt;310*'Versión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7" s="165"/>
      <c r="AA127" s="163">
        <f>+IF(AVERAGEIF(ING_NO_CONST_RENTA[Concepto],'Datos para cálculo'!Z$4,ING_NO_CONST_RENTA[Monto Limite])=1,CALCULO[[#This Row],[ 26 ]],MIN(CALCULO[[#This Row],[ 26 ]],AVERAGEIF(ING_NO_CONST_RENTA[Concepto],'Datos para cálculo'!Z$4,ING_NO_CONST_RENTA[Monto Limite]),+CALCULO[[#This Row],[ 26 ]]+1-1,CALCULO[[#This Row],[ 26 ]]))</f>
        <v>0</v>
      </c>
      <c r="AB127" s="165"/>
      <c r="AC1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7" s="147"/>
      <c r="AE1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7" s="144">
        <f>+CALCULO[[#This Row],[ 31 ]]+CALCULO[[#This Row],[ 29 ]]+CALCULO[[#This Row],[ 27 ]]+CALCULO[[#This Row],[ 25 ]]+CALCULO[[#This Row],[ 23 ]]+CALCULO[[#This Row],[ 21 ]]+CALCULO[[#This Row],[ 19 ]]+CALCULO[[#This Row],[ 17 ]]</f>
        <v>0</v>
      </c>
      <c r="AG127" s="148">
        <f>+MAX(0,ROUND(CALCULO[[#This Row],[ 15 ]]-CALCULO[[#This Row],[32]],-3))</f>
        <v>0</v>
      </c>
      <c r="AH127" s="29"/>
      <c r="AI127" s="163">
        <f>+IF(AVERAGEIF(DEDUCCIONES[Concepto],'Datos para cálculo'!AH$4,DEDUCCIONES[Monto Limite])=1,CALCULO[[#This Row],[ 34 ]],MIN(CALCULO[[#This Row],[ 34 ]],AVERAGEIF(DEDUCCIONES[Concepto],'Datos para cálculo'!AH$4,DEDUCCIONES[Monto Limite]),+CALCULO[[#This Row],[ 34 ]]+1-1,CALCULO[[#This Row],[ 34 ]]))</f>
        <v>0</v>
      </c>
      <c r="AJ127" s="167"/>
      <c r="AK127" s="144">
        <f>+IF(CALCULO[[#This Row],[ 36 ]]="SI",MIN(CALCULO[[#This Row],[ 15 ]]*10%,VLOOKUP($AJ$4,DEDUCCIONES[],4,0)),0)</f>
        <v>0</v>
      </c>
      <c r="AL127" s="168"/>
      <c r="AM127" s="145">
        <f>+MIN(AL127+1-1,VLOOKUP($AL$4,DEDUCCIONES[],4,0))</f>
        <v>0</v>
      </c>
      <c r="AN127" s="144">
        <f>+CALCULO[[#This Row],[35]]+CALCULO[[#This Row],[37]]+CALCULO[[#This Row],[ 39 ]]</f>
        <v>0</v>
      </c>
      <c r="AO127" s="148">
        <f>+CALCULO[[#This Row],[33]]-CALCULO[[#This Row],[ 40 ]]</f>
        <v>0</v>
      </c>
      <c r="AP127" s="29"/>
      <c r="AQ127" s="163">
        <f>+MIN(CALCULO[[#This Row],[42]]+1-1,VLOOKUP($AP$4,RENTAS_EXCENTAS[],4,0))</f>
        <v>0</v>
      </c>
      <c r="AR127" s="29"/>
      <c r="AS127" s="163">
        <f>+MIN(CALCULO[[#This Row],[43]]+CALCULO[[#This Row],[ 44 ]]+1-1,VLOOKUP($AP$4,RENTAS_EXCENTAS[],4,0))-CALCULO[[#This Row],[43]]</f>
        <v>0</v>
      </c>
      <c r="AT127" s="163"/>
      <c r="AU127" s="163"/>
      <c r="AV127" s="163">
        <f>+CALCULO[[#This Row],[ 47 ]]</f>
        <v>0</v>
      </c>
      <c r="AW127" s="163"/>
      <c r="AX127" s="163">
        <f>+CALCULO[[#This Row],[ 49 ]]</f>
        <v>0</v>
      </c>
      <c r="AY127" s="163"/>
      <c r="AZ127" s="163">
        <f>+CALCULO[[#This Row],[ 51 ]]</f>
        <v>0</v>
      </c>
      <c r="BA127" s="163"/>
      <c r="BB127" s="163">
        <f>+CALCULO[[#This Row],[ 53 ]]</f>
        <v>0</v>
      </c>
      <c r="BC127" s="163"/>
      <c r="BD127" s="163">
        <f>+CALCULO[[#This Row],[ 55 ]]</f>
        <v>0</v>
      </c>
      <c r="BE127" s="163"/>
      <c r="BF127" s="163">
        <f>+CALCULO[[#This Row],[ 57 ]]</f>
        <v>0</v>
      </c>
      <c r="BG127" s="163"/>
      <c r="BH127" s="163">
        <f>+CALCULO[[#This Row],[ 59 ]]</f>
        <v>0</v>
      </c>
      <c r="BI127" s="163"/>
      <c r="BJ127" s="163"/>
      <c r="BK127" s="163"/>
      <c r="BL127" s="145">
        <f>+CALCULO[[#This Row],[ 63 ]]</f>
        <v>0</v>
      </c>
      <c r="BM127" s="144">
        <f>+CALCULO[[#This Row],[ 64 ]]+CALCULO[[#This Row],[ 62 ]]+CALCULO[[#This Row],[ 60 ]]+CALCULO[[#This Row],[ 58 ]]+CALCULO[[#This Row],[ 56 ]]+CALCULO[[#This Row],[ 54 ]]+CALCULO[[#This Row],[ 52 ]]+CALCULO[[#This Row],[ 50 ]]+CALCULO[[#This Row],[ 48 ]]+CALCULO[[#This Row],[ 45 ]]+CALCULO[[#This Row],[43]]</f>
        <v>0</v>
      </c>
      <c r="BN127" s="148">
        <f>+CALCULO[[#This Row],[ 41 ]]-CALCULO[[#This Row],[65]]</f>
        <v>0</v>
      </c>
      <c r="BO127" s="144">
        <f>+ROUND(MIN(CALCULO[[#This Row],[66]]*25%,240*'Versión impresión'!$H$8),-3)</f>
        <v>0</v>
      </c>
      <c r="BP127" s="148">
        <f>+CALCULO[[#This Row],[66]]-CALCULO[[#This Row],[67]]</f>
        <v>0</v>
      </c>
      <c r="BQ127" s="154">
        <f>+ROUND(CALCULO[[#This Row],[33]]*40%,-3)</f>
        <v>0</v>
      </c>
      <c r="BR127" s="149">
        <f t="shared" si="10"/>
        <v>0</v>
      </c>
      <c r="BS127" s="144">
        <f>+CALCULO[[#This Row],[33]]-MIN(CALCULO[[#This Row],[69]],CALCULO[[#This Row],[68]])</f>
        <v>0</v>
      </c>
      <c r="BT127" s="150">
        <f>+CALCULO[[#This Row],[71]]/'Versión impresión'!$H$8+1-1</f>
        <v>0</v>
      </c>
      <c r="BU127" s="151">
        <f>+LOOKUP(CALCULO[[#This Row],[72]],$CG$2:$CH$8,$CJ$2:$CJ$8)</f>
        <v>0</v>
      </c>
      <c r="BV127" s="152">
        <f>+LOOKUP(CALCULO[[#This Row],[72]],$CG$2:$CH$8,$CI$2:$CI$8)</f>
        <v>0</v>
      </c>
      <c r="BW127" s="151">
        <f>+LOOKUP(CALCULO[[#This Row],[72]],$CG$2:$CH$8,$CK$2:$CK$8)</f>
        <v>0</v>
      </c>
      <c r="BX127" s="155">
        <f>+(CALCULO[[#This Row],[72]]+CALCULO[[#This Row],[73]])*CALCULO[[#This Row],[74]]+CALCULO[[#This Row],[75]]</f>
        <v>0</v>
      </c>
      <c r="BY127" s="133">
        <f>+ROUND(CALCULO[[#This Row],[76]]*'Versión impresión'!$H$8,-3)</f>
        <v>0</v>
      </c>
      <c r="BZ127" s="180" t="str">
        <f>+IF(LOOKUP(CALCULO[[#This Row],[72]],$CG$2:$CH$8,$CM$2:$CM$8)=0,"",LOOKUP(CALCULO[[#This Row],[72]],$CG$2:$CH$8,$CM$2:$CM$8))</f>
        <v/>
      </c>
    </row>
    <row r="128" spans="1:78" x14ac:dyDescent="0.25">
      <c r="A128" s="78" t="str">
        <f t="shared" si="9"/>
        <v/>
      </c>
      <c r="B128" s="159"/>
      <c r="C128" s="29"/>
      <c r="D128" s="29"/>
      <c r="E128" s="29"/>
      <c r="F128" s="29"/>
      <c r="G128" s="29"/>
      <c r="H128" s="29"/>
      <c r="I128" s="29"/>
      <c r="J128" s="29"/>
      <c r="K128" s="29"/>
      <c r="L128" s="29"/>
      <c r="M128" s="29"/>
      <c r="N128" s="29"/>
      <c r="O128" s="144">
        <f>SUM(CALCULO[[#This Row],[5]:[ 14 ]])</f>
        <v>0</v>
      </c>
      <c r="P128" s="162"/>
      <c r="Q128" s="163">
        <f>+IF(AVERAGEIF(ING_NO_CONST_RENTA[Concepto],'Datos para cálculo'!P$4,ING_NO_CONST_RENTA[Monto Limite])=1,CALCULO[[#This Row],[16]],MIN(CALCULO[ [#This Row],[16] ],AVERAGEIF(ING_NO_CONST_RENTA[Concepto],'Datos para cálculo'!P$4,ING_NO_CONST_RENTA[Monto Limite]),+CALCULO[ [#This Row],[16] ]+1-1,CALCULO[ [#This Row],[16] ]))</f>
        <v>0</v>
      </c>
      <c r="R128" s="29"/>
      <c r="S128" s="163">
        <f>+IF(AVERAGEIF(ING_NO_CONST_RENTA[Concepto],'Datos para cálculo'!R$4,ING_NO_CONST_RENTA[Monto Limite])=1,CALCULO[[#This Row],[18]],MIN(CALCULO[ [#This Row],[18] ],AVERAGEIF(ING_NO_CONST_RENTA[Concepto],'Datos para cálculo'!R$4,ING_NO_CONST_RENTA[Monto Limite]),+CALCULO[ [#This Row],[18] ]+1-1,CALCULO[ [#This Row],[18] ]))</f>
        <v>0</v>
      </c>
      <c r="T128" s="29"/>
      <c r="U128" s="163">
        <f>+IF(AVERAGEIF(ING_NO_CONST_RENTA[Concepto],'Datos para cálculo'!T$4,ING_NO_CONST_RENTA[Monto Limite])=1,CALCULO[[#This Row],[20]],MIN(CALCULO[ [#This Row],[20] ],AVERAGEIF(ING_NO_CONST_RENTA[Concepto],'Datos para cálculo'!T$4,ING_NO_CONST_RENTA[Monto Limite]),+CALCULO[ [#This Row],[20] ]+1-1,CALCULO[ [#This Row],[20] ]))</f>
        <v>0</v>
      </c>
      <c r="V128" s="29"/>
      <c r="W1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8" s="164"/>
      <c r="Y128" s="163">
        <f>+IF(O128&lt;310*'Versión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8" s="165"/>
      <c r="AA128" s="163">
        <f>+IF(AVERAGEIF(ING_NO_CONST_RENTA[Concepto],'Datos para cálculo'!Z$4,ING_NO_CONST_RENTA[Monto Limite])=1,CALCULO[[#This Row],[ 26 ]],MIN(CALCULO[[#This Row],[ 26 ]],AVERAGEIF(ING_NO_CONST_RENTA[Concepto],'Datos para cálculo'!Z$4,ING_NO_CONST_RENTA[Monto Limite]),+CALCULO[[#This Row],[ 26 ]]+1-1,CALCULO[[#This Row],[ 26 ]]))</f>
        <v>0</v>
      </c>
      <c r="AB128" s="165"/>
      <c r="AC1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8" s="147"/>
      <c r="AE1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8" s="144">
        <f>+CALCULO[[#This Row],[ 31 ]]+CALCULO[[#This Row],[ 29 ]]+CALCULO[[#This Row],[ 27 ]]+CALCULO[[#This Row],[ 25 ]]+CALCULO[[#This Row],[ 23 ]]+CALCULO[[#This Row],[ 21 ]]+CALCULO[[#This Row],[ 19 ]]+CALCULO[[#This Row],[ 17 ]]</f>
        <v>0</v>
      </c>
      <c r="AG128" s="148">
        <f>+MAX(0,ROUND(CALCULO[[#This Row],[ 15 ]]-CALCULO[[#This Row],[32]],-3))</f>
        <v>0</v>
      </c>
      <c r="AH128" s="29"/>
      <c r="AI128" s="163">
        <f>+IF(AVERAGEIF(DEDUCCIONES[Concepto],'Datos para cálculo'!AH$4,DEDUCCIONES[Monto Limite])=1,CALCULO[[#This Row],[ 34 ]],MIN(CALCULO[[#This Row],[ 34 ]],AVERAGEIF(DEDUCCIONES[Concepto],'Datos para cálculo'!AH$4,DEDUCCIONES[Monto Limite]),+CALCULO[[#This Row],[ 34 ]]+1-1,CALCULO[[#This Row],[ 34 ]]))</f>
        <v>0</v>
      </c>
      <c r="AJ128" s="167"/>
      <c r="AK128" s="144">
        <f>+IF(CALCULO[[#This Row],[ 36 ]]="SI",MIN(CALCULO[[#This Row],[ 15 ]]*10%,VLOOKUP($AJ$4,DEDUCCIONES[],4,0)),0)</f>
        <v>0</v>
      </c>
      <c r="AL128" s="168"/>
      <c r="AM128" s="145">
        <f>+MIN(AL128+1-1,VLOOKUP($AL$4,DEDUCCIONES[],4,0))</f>
        <v>0</v>
      </c>
      <c r="AN128" s="144">
        <f>+CALCULO[[#This Row],[35]]+CALCULO[[#This Row],[37]]+CALCULO[[#This Row],[ 39 ]]</f>
        <v>0</v>
      </c>
      <c r="AO128" s="148">
        <f>+CALCULO[[#This Row],[33]]-CALCULO[[#This Row],[ 40 ]]</f>
        <v>0</v>
      </c>
      <c r="AP128" s="29"/>
      <c r="AQ128" s="163">
        <f>+MIN(CALCULO[[#This Row],[42]]+1-1,VLOOKUP($AP$4,RENTAS_EXCENTAS[],4,0))</f>
        <v>0</v>
      </c>
      <c r="AR128" s="29"/>
      <c r="AS128" s="163">
        <f>+MIN(CALCULO[[#This Row],[43]]+CALCULO[[#This Row],[ 44 ]]+1-1,VLOOKUP($AP$4,RENTAS_EXCENTAS[],4,0))-CALCULO[[#This Row],[43]]</f>
        <v>0</v>
      </c>
      <c r="AT128" s="163"/>
      <c r="AU128" s="163"/>
      <c r="AV128" s="163">
        <f>+CALCULO[[#This Row],[ 47 ]]</f>
        <v>0</v>
      </c>
      <c r="AW128" s="163"/>
      <c r="AX128" s="163">
        <f>+CALCULO[[#This Row],[ 49 ]]</f>
        <v>0</v>
      </c>
      <c r="AY128" s="163"/>
      <c r="AZ128" s="163">
        <f>+CALCULO[[#This Row],[ 51 ]]</f>
        <v>0</v>
      </c>
      <c r="BA128" s="163"/>
      <c r="BB128" s="163">
        <f>+CALCULO[[#This Row],[ 53 ]]</f>
        <v>0</v>
      </c>
      <c r="BC128" s="163"/>
      <c r="BD128" s="163">
        <f>+CALCULO[[#This Row],[ 55 ]]</f>
        <v>0</v>
      </c>
      <c r="BE128" s="163"/>
      <c r="BF128" s="163">
        <f>+CALCULO[[#This Row],[ 57 ]]</f>
        <v>0</v>
      </c>
      <c r="BG128" s="163"/>
      <c r="BH128" s="163">
        <f>+CALCULO[[#This Row],[ 59 ]]</f>
        <v>0</v>
      </c>
      <c r="BI128" s="163"/>
      <c r="BJ128" s="163"/>
      <c r="BK128" s="163"/>
      <c r="BL128" s="145">
        <f>+CALCULO[[#This Row],[ 63 ]]</f>
        <v>0</v>
      </c>
      <c r="BM128" s="144">
        <f>+CALCULO[[#This Row],[ 64 ]]+CALCULO[[#This Row],[ 62 ]]+CALCULO[[#This Row],[ 60 ]]+CALCULO[[#This Row],[ 58 ]]+CALCULO[[#This Row],[ 56 ]]+CALCULO[[#This Row],[ 54 ]]+CALCULO[[#This Row],[ 52 ]]+CALCULO[[#This Row],[ 50 ]]+CALCULO[[#This Row],[ 48 ]]+CALCULO[[#This Row],[ 45 ]]+CALCULO[[#This Row],[43]]</f>
        <v>0</v>
      </c>
      <c r="BN128" s="148">
        <f>+CALCULO[[#This Row],[ 41 ]]-CALCULO[[#This Row],[65]]</f>
        <v>0</v>
      </c>
      <c r="BO128" s="144">
        <f>+ROUND(MIN(CALCULO[[#This Row],[66]]*25%,240*'Versión impresión'!$H$8),-3)</f>
        <v>0</v>
      </c>
      <c r="BP128" s="148">
        <f>+CALCULO[[#This Row],[66]]-CALCULO[[#This Row],[67]]</f>
        <v>0</v>
      </c>
      <c r="BQ128" s="154">
        <f>+ROUND(CALCULO[[#This Row],[33]]*40%,-3)</f>
        <v>0</v>
      </c>
      <c r="BR128" s="149">
        <f t="shared" si="10"/>
        <v>0</v>
      </c>
      <c r="BS128" s="144">
        <f>+CALCULO[[#This Row],[33]]-MIN(CALCULO[[#This Row],[69]],CALCULO[[#This Row],[68]])</f>
        <v>0</v>
      </c>
      <c r="BT128" s="150">
        <f>+CALCULO[[#This Row],[71]]/'Versión impresión'!$H$8+1-1</f>
        <v>0</v>
      </c>
      <c r="BU128" s="151">
        <f>+LOOKUP(CALCULO[[#This Row],[72]],$CG$2:$CH$8,$CJ$2:$CJ$8)</f>
        <v>0</v>
      </c>
      <c r="BV128" s="152">
        <f>+LOOKUP(CALCULO[[#This Row],[72]],$CG$2:$CH$8,$CI$2:$CI$8)</f>
        <v>0</v>
      </c>
      <c r="BW128" s="151">
        <f>+LOOKUP(CALCULO[[#This Row],[72]],$CG$2:$CH$8,$CK$2:$CK$8)</f>
        <v>0</v>
      </c>
      <c r="BX128" s="155">
        <f>+(CALCULO[[#This Row],[72]]+CALCULO[[#This Row],[73]])*CALCULO[[#This Row],[74]]+CALCULO[[#This Row],[75]]</f>
        <v>0</v>
      </c>
      <c r="BY128" s="133">
        <f>+ROUND(CALCULO[[#This Row],[76]]*'Versión impresión'!$H$8,-3)</f>
        <v>0</v>
      </c>
      <c r="BZ128" s="180" t="str">
        <f>+IF(LOOKUP(CALCULO[[#This Row],[72]],$CG$2:$CH$8,$CM$2:$CM$8)=0,"",LOOKUP(CALCULO[[#This Row],[72]],$CG$2:$CH$8,$CM$2:$CM$8))</f>
        <v/>
      </c>
    </row>
    <row r="129" spans="1:78" x14ac:dyDescent="0.25">
      <c r="A129" s="78" t="str">
        <f t="shared" si="9"/>
        <v/>
      </c>
      <c r="B129" s="159"/>
      <c r="C129" s="29"/>
      <c r="D129" s="29"/>
      <c r="E129" s="29"/>
      <c r="F129" s="29"/>
      <c r="G129" s="29"/>
      <c r="H129" s="29"/>
      <c r="I129" s="29"/>
      <c r="J129" s="29"/>
      <c r="K129" s="29"/>
      <c r="L129" s="29"/>
      <c r="M129" s="29"/>
      <c r="N129" s="29"/>
      <c r="O129" s="144">
        <f>SUM(CALCULO[[#This Row],[5]:[ 14 ]])</f>
        <v>0</v>
      </c>
      <c r="P129" s="162"/>
      <c r="Q129" s="163">
        <f>+IF(AVERAGEIF(ING_NO_CONST_RENTA[Concepto],'Datos para cálculo'!P$4,ING_NO_CONST_RENTA[Monto Limite])=1,CALCULO[[#This Row],[16]],MIN(CALCULO[ [#This Row],[16] ],AVERAGEIF(ING_NO_CONST_RENTA[Concepto],'Datos para cálculo'!P$4,ING_NO_CONST_RENTA[Monto Limite]),+CALCULO[ [#This Row],[16] ]+1-1,CALCULO[ [#This Row],[16] ]))</f>
        <v>0</v>
      </c>
      <c r="R129" s="29"/>
      <c r="S129" s="163">
        <f>+IF(AVERAGEIF(ING_NO_CONST_RENTA[Concepto],'Datos para cálculo'!R$4,ING_NO_CONST_RENTA[Monto Limite])=1,CALCULO[[#This Row],[18]],MIN(CALCULO[ [#This Row],[18] ],AVERAGEIF(ING_NO_CONST_RENTA[Concepto],'Datos para cálculo'!R$4,ING_NO_CONST_RENTA[Monto Limite]),+CALCULO[ [#This Row],[18] ]+1-1,CALCULO[ [#This Row],[18] ]))</f>
        <v>0</v>
      </c>
      <c r="T129" s="29"/>
      <c r="U129" s="163">
        <f>+IF(AVERAGEIF(ING_NO_CONST_RENTA[Concepto],'Datos para cálculo'!T$4,ING_NO_CONST_RENTA[Monto Limite])=1,CALCULO[[#This Row],[20]],MIN(CALCULO[ [#This Row],[20] ],AVERAGEIF(ING_NO_CONST_RENTA[Concepto],'Datos para cálculo'!T$4,ING_NO_CONST_RENTA[Monto Limite]),+CALCULO[ [#This Row],[20] ]+1-1,CALCULO[ [#This Row],[20] ]))</f>
        <v>0</v>
      </c>
      <c r="V129" s="29"/>
      <c r="W1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29" s="164"/>
      <c r="Y129" s="163">
        <f>+IF(O129&lt;310*'Versión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29" s="165"/>
      <c r="AA129" s="163">
        <f>+IF(AVERAGEIF(ING_NO_CONST_RENTA[Concepto],'Datos para cálculo'!Z$4,ING_NO_CONST_RENTA[Monto Limite])=1,CALCULO[[#This Row],[ 26 ]],MIN(CALCULO[[#This Row],[ 26 ]],AVERAGEIF(ING_NO_CONST_RENTA[Concepto],'Datos para cálculo'!Z$4,ING_NO_CONST_RENTA[Monto Limite]),+CALCULO[[#This Row],[ 26 ]]+1-1,CALCULO[[#This Row],[ 26 ]]))</f>
        <v>0</v>
      </c>
      <c r="AB129" s="165"/>
      <c r="AC1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29" s="147"/>
      <c r="AE1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29" s="144">
        <f>+CALCULO[[#This Row],[ 31 ]]+CALCULO[[#This Row],[ 29 ]]+CALCULO[[#This Row],[ 27 ]]+CALCULO[[#This Row],[ 25 ]]+CALCULO[[#This Row],[ 23 ]]+CALCULO[[#This Row],[ 21 ]]+CALCULO[[#This Row],[ 19 ]]+CALCULO[[#This Row],[ 17 ]]</f>
        <v>0</v>
      </c>
      <c r="AG129" s="148">
        <f>+MAX(0,ROUND(CALCULO[[#This Row],[ 15 ]]-CALCULO[[#This Row],[32]],-3))</f>
        <v>0</v>
      </c>
      <c r="AH129" s="29"/>
      <c r="AI129" s="163">
        <f>+IF(AVERAGEIF(DEDUCCIONES[Concepto],'Datos para cálculo'!AH$4,DEDUCCIONES[Monto Limite])=1,CALCULO[[#This Row],[ 34 ]],MIN(CALCULO[[#This Row],[ 34 ]],AVERAGEIF(DEDUCCIONES[Concepto],'Datos para cálculo'!AH$4,DEDUCCIONES[Monto Limite]),+CALCULO[[#This Row],[ 34 ]]+1-1,CALCULO[[#This Row],[ 34 ]]))</f>
        <v>0</v>
      </c>
      <c r="AJ129" s="167"/>
      <c r="AK129" s="144">
        <f>+IF(CALCULO[[#This Row],[ 36 ]]="SI",MIN(CALCULO[[#This Row],[ 15 ]]*10%,VLOOKUP($AJ$4,DEDUCCIONES[],4,0)),0)</f>
        <v>0</v>
      </c>
      <c r="AL129" s="168"/>
      <c r="AM129" s="145">
        <f>+MIN(AL129+1-1,VLOOKUP($AL$4,DEDUCCIONES[],4,0))</f>
        <v>0</v>
      </c>
      <c r="AN129" s="144">
        <f>+CALCULO[[#This Row],[35]]+CALCULO[[#This Row],[37]]+CALCULO[[#This Row],[ 39 ]]</f>
        <v>0</v>
      </c>
      <c r="AO129" s="148">
        <f>+CALCULO[[#This Row],[33]]-CALCULO[[#This Row],[ 40 ]]</f>
        <v>0</v>
      </c>
      <c r="AP129" s="29"/>
      <c r="AQ129" s="163">
        <f>+MIN(CALCULO[[#This Row],[42]]+1-1,VLOOKUP($AP$4,RENTAS_EXCENTAS[],4,0))</f>
        <v>0</v>
      </c>
      <c r="AR129" s="29"/>
      <c r="AS129" s="163">
        <f>+MIN(CALCULO[[#This Row],[43]]+CALCULO[[#This Row],[ 44 ]]+1-1,VLOOKUP($AP$4,RENTAS_EXCENTAS[],4,0))-CALCULO[[#This Row],[43]]</f>
        <v>0</v>
      </c>
      <c r="AT129" s="163"/>
      <c r="AU129" s="163"/>
      <c r="AV129" s="163">
        <f>+CALCULO[[#This Row],[ 47 ]]</f>
        <v>0</v>
      </c>
      <c r="AW129" s="163"/>
      <c r="AX129" s="163">
        <f>+CALCULO[[#This Row],[ 49 ]]</f>
        <v>0</v>
      </c>
      <c r="AY129" s="163"/>
      <c r="AZ129" s="163">
        <f>+CALCULO[[#This Row],[ 51 ]]</f>
        <v>0</v>
      </c>
      <c r="BA129" s="163"/>
      <c r="BB129" s="163">
        <f>+CALCULO[[#This Row],[ 53 ]]</f>
        <v>0</v>
      </c>
      <c r="BC129" s="163"/>
      <c r="BD129" s="163">
        <f>+CALCULO[[#This Row],[ 55 ]]</f>
        <v>0</v>
      </c>
      <c r="BE129" s="163"/>
      <c r="BF129" s="163">
        <f>+CALCULO[[#This Row],[ 57 ]]</f>
        <v>0</v>
      </c>
      <c r="BG129" s="163"/>
      <c r="BH129" s="163">
        <f>+CALCULO[[#This Row],[ 59 ]]</f>
        <v>0</v>
      </c>
      <c r="BI129" s="163"/>
      <c r="BJ129" s="163"/>
      <c r="BK129" s="163"/>
      <c r="BL129" s="145">
        <f>+CALCULO[[#This Row],[ 63 ]]</f>
        <v>0</v>
      </c>
      <c r="BM129" s="144">
        <f>+CALCULO[[#This Row],[ 64 ]]+CALCULO[[#This Row],[ 62 ]]+CALCULO[[#This Row],[ 60 ]]+CALCULO[[#This Row],[ 58 ]]+CALCULO[[#This Row],[ 56 ]]+CALCULO[[#This Row],[ 54 ]]+CALCULO[[#This Row],[ 52 ]]+CALCULO[[#This Row],[ 50 ]]+CALCULO[[#This Row],[ 48 ]]+CALCULO[[#This Row],[ 45 ]]+CALCULO[[#This Row],[43]]</f>
        <v>0</v>
      </c>
      <c r="BN129" s="148">
        <f>+CALCULO[[#This Row],[ 41 ]]-CALCULO[[#This Row],[65]]</f>
        <v>0</v>
      </c>
      <c r="BO129" s="144">
        <f>+ROUND(MIN(CALCULO[[#This Row],[66]]*25%,240*'Versión impresión'!$H$8),-3)</f>
        <v>0</v>
      </c>
      <c r="BP129" s="148">
        <f>+CALCULO[[#This Row],[66]]-CALCULO[[#This Row],[67]]</f>
        <v>0</v>
      </c>
      <c r="BQ129" s="154">
        <f>+ROUND(CALCULO[[#This Row],[33]]*40%,-3)</f>
        <v>0</v>
      </c>
      <c r="BR129" s="149">
        <f t="shared" si="10"/>
        <v>0</v>
      </c>
      <c r="BS129" s="144">
        <f>+CALCULO[[#This Row],[33]]-MIN(CALCULO[[#This Row],[69]],CALCULO[[#This Row],[68]])</f>
        <v>0</v>
      </c>
      <c r="BT129" s="150">
        <f>+CALCULO[[#This Row],[71]]/'Versión impresión'!$H$8+1-1</f>
        <v>0</v>
      </c>
      <c r="BU129" s="151">
        <f>+LOOKUP(CALCULO[[#This Row],[72]],$CG$2:$CH$8,$CJ$2:$CJ$8)</f>
        <v>0</v>
      </c>
      <c r="BV129" s="152">
        <f>+LOOKUP(CALCULO[[#This Row],[72]],$CG$2:$CH$8,$CI$2:$CI$8)</f>
        <v>0</v>
      </c>
      <c r="BW129" s="151">
        <f>+LOOKUP(CALCULO[[#This Row],[72]],$CG$2:$CH$8,$CK$2:$CK$8)</f>
        <v>0</v>
      </c>
      <c r="BX129" s="155">
        <f>+(CALCULO[[#This Row],[72]]+CALCULO[[#This Row],[73]])*CALCULO[[#This Row],[74]]+CALCULO[[#This Row],[75]]</f>
        <v>0</v>
      </c>
      <c r="BY129" s="133">
        <f>+ROUND(CALCULO[[#This Row],[76]]*'Versión impresión'!$H$8,-3)</f>
        <v>0</v>
      </c>
      <c r="BZ129" s="180" t="str">
        <f>+IF(LOOKUP(CALCULO[[#This Row],[72]],$CG$2:$CH$8,$CM$2:$CM$8)=0,"",LOOKUP(CALCULO[[#This Row],[72]],$CG$2:$CH$8,$CM$2:$CM$8))</f>
        <v/>
      </c>
    </row>
    <row r="130" spans="1:78" x14ac:dyDescent="0.25">
      <c r="A130" s="78" t="str">
        <f t="shared" si="9"/>
        <v/>
      </c>
      <c r="B130" s="159"/>
      <c r="C130" s="29"/>
      <c r="D130" s="29"/>
      <c r="E130" s="29"/>
      <c r="F130" s="29"/>
      <c r="G130" s="29"/>
      <c r="H130" s="29"/>
      <c r="I130" s="29"/>
      <c r="J130" s="29"/>
      <c r="K130" s="29"/>
      <c r="L130" s="29"/>
      <c r="M130" s="29"/>
      <c r="N130" s="29"/>
      <c r="O130" s="144">
        <f>SUM(CALCULO[[#This Row],[5]:[ 14 ]])</f>
        <v>0</v>
      </c>
      <c r="P130" s="162"/>
      <c r="Q130" s="163">
        <f>+IF(AVERAGEIF(ING_NO_CONST_RENTA[Concepto],'Datos para cálculo'!P$4,ING_NO_CONST_RENTA[Monto Limite])=1,CALCULO[[#This Row],[16]],MIN(CALCULO[ [#This Row],[16] ],AVERAGEIF(ING_NO_CONST_RENTA[Concepto],'Datos para cálculo'!P$4,ING_NO_CONST_RENTA[Monto Limite]),+CALCULO[ [#This Row],[16] ]+1-1,CALCULO[ [#This Row],[16] ]))</f>
        <v>0</v>
      </c>
      <c r="R130" s="29"/>
      <c r="S130" s="163">
        <f>+IF(AVERAGEIF(ING_NO_CONST_RENTA[Concepto],'Datos para cálculo'!R$4,ING_NO_CONST_RENTA[Monto Limite])=1,CALCULO[[#This Row],[18]],MIN(CALCULO[ [#This Row],[18] ],AVERAGEIF(ING_NO_CONST_RENTA[Concepto],'Datos para cálculo'!R$4,ING_NO_CONST_RENTA[Monto Limite]),+CALCULO[ [#This Row],[18] ]+1-1,CALCULO[ [#This Row],[18] ]))</f>
        <v>0</v>
      </c>
      <c r="T130" s="29"/>
      <c r="U130" s="163">
        <f>+IF(AVERAGEIF(ING_NO_CONST_RENTA[Concepto],'Datos para cálculo'!T$4,ING_NO_CONST_RENTA[Monto Limite])=1,CALCULO[[#This Row],[20]],MIN(CALCULO[ [#This Row],[20] ],AVERAGEIF(ING_NO_CONST_RENTA[Concepto],'Datos para cálculo'!T$4,ING_NO_CONST_RENTA[Monto Limite]),+CALCULO[ [#This Row],[20] ]+1-1,CALCULO[ [#This Row],[20] ]))</f>
        <v>0</v>
      </c>
      <c r="V130" s="29"/>
      <c r="W1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0" s="164"/>
      <c r="Y130" s="163">
        <f>+IF(O130&lt;310*'Versión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0" s="165"/>
      <c r="AA130" s="163">
        <f>+IF(AVERAGEIF(ING_NO_CONST_RENTA[Concepto],'Datos para cálculo'!Z$4,ING_NO_CONST_RENTA[Monto Limite])=1,CALCULO[[#This Row],[ 26 ]],MIN(CALCULO[[#This Row],[ 26 ]],AVERAGEIF(ING_NO_CONST_RENTA[Concepto],'Datos para cálculo'!Z$4,ING_NO_CONST_RENTA[Monto Limite]),+CALCULO[[#This Row],[ 26 ]]+1-1,CALCULO[[#This Row],[ 26 ]]))</f>
        <v>0</v>
      </c>
      <c r="AB130" s="165"/>
      <c r="AC1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0" s="147"/>
      <c r="AE1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0" s="144">
        <f>+CALCULO[[#This Row],[ 31 ]]+CALCULO[[#This Row],[ 29 ]]+CALCULO[[#This Row],[ 27 ]]+CALCULO[[#This Row],[ 25 ]]+CALCULO[[#This Row],[ 23 ]]+CALCULO[[#This Row],[ 21 ]]+CALCULO[[#This Row],[ 19 ]]+CALCULO[[#This Row],[ 17 ]]</f>
        <v>0</v>
      </c>
      <c r="AG130" s="148">
        <f>+MAX(0,ROUND(CALCULO[[#This Row],[ 15 ]]-CALCULO[[#This Row],[32]],-3))</f>
        <v>0</v>
      </c>
      <c r="AH130" s="29"/>
      <c r="AI130" s="163">
        <f>+IF(AVERAGEIF(DEDUCCIONES[Concepto],'Datos para cálculo'!AH$4,DEDUCCIONES[Monto Limite])=1,CALCULO[[#This Row],[ 34 ]],MIN(CALCULO[[#This Row],[ 34 ]],AVERAGEIF(DEDUCCIONES[Concepto],'Datos para cálculo'!AH$4,DEDUCCIONES[Monto Limite]),+CALCULO[[#This Row],[ 34 ]]+1-1,CALCULO[[#This Row],[ 34 ]]))</f>
        <v>0</v>
      </c>
      <c r="AJ130" s="167"/>
      <c r="AK130" s="144">
        <f>+IF(CALCULO[[#This Row],[ 36 ]]="SI",MIN(CALCULO[[#This Row],[ 15 ]]*10%,VLOOKUP($AJ$4,DEDUCCIONES[],4,0)),0)</f>
        <v>0</v>
      </c>
      <c r="AL130" s="168"/>
      <c r="AM130" s="145">
        <f>+MIN(AL130+1-1,VLOOKUP($AL$4,DEDUCCIONES[],4,0))</f>
        <v>0</v>
      </c>
      <c r="AN130" s="144">
        <f>+CALCULO[[#This Row],[35]]+CALCULO[[#This Row],[37]]+CALCULO[[#This Row],[ 39 ]]</f>
        <v>0</v>
      </c>
      <c r="AO130" s="148">
        <f>+CALCULO[[#This Row],[33]]-CALCULO[[#This Row],[ 40 ]]</f>
        <v>0</v>
      </c>
      <c r="AP130" s="29"/>
      <c r="AQ130" s="163">
        <f>+MIN(CALCULO[[#This Row],[42]]+1-1,VLOOKUP($AP$4,RENTAS_EXCENTAS[],4,0))</f>
        <v>0</v>
      </c>
      <c r="AR130" s="29"/>
      <c r="AS130" s="163">
        <f>+MIN(CALCULO[[#This Row],[43]]+CALCULO[[#This Row],[ 44 ]]+1-1,VLOOKUP($AP$4,RENTAS_EXCENTAS[],4,0))-CALCULO[[#This Row],[43]]</f>
        <v>0</v>
      </c>
      <c r="AT130" s="163"/>
      <c r="AU130" s="163"/>
      <c r="AV130" s="163">
        <f>+CALCULO[[#This Row],[ 47 ]]</f>
        <v>0</v>
      </c>
      <c r="AW130" s="163"/>
      <c r="AX130" s="163">
        <f>+CALCULO[[#This Row],[ 49 ]]</f>
        <v>0</v>
      </c>
      <c r="AY130" s="163"/>
      <c r="AZ130" s="163">
        <f>+CALCULO[[#This Row],[ 51 ]]</f>
        <v>0</v>
      </c>
      <c r="BA130" s="163"/>
      <c r="BB130" s="163">
        <f>+CALCULO[[#This Row],[ 53 ]]</f>
        <v>0</v>
      </c>
      <c r="BC130" s="163"/>
      <c r="BD130" s="163">
        <f>+CALCULO[[#This Row],[ 55 ]]</f>
        <v>0</v>
      </c>
      <c r="BE130" s="163"/>
      <c r="BF130" s="163">
        <f>+CALCULO[[#This Row],[ 57 ]]</f>
        <v>0</v>
      </c>
      <c r="BG130" s="163"/>
      <c r="BH130" s="163">
        <f>+CALCULO[[#This Row],[ 59 ]]</f>
        <v>0</v>
      </c>
      <c r="BI130" s="163"/>
      <c r="BJ130" s="163"/>
      <c r="BK130" s="163"/>
      <c r="BL130" s="145">
        <f>+CALCULO[[#This Row],[ 63 ]]</f>
        <v>0</v>
      </c>
      <c r="BM130" s="144">
        <f>+CALCULO[[#This Row],[ 64 ]]+CALCULO[[#This Row],[ 62 ]]+CALCULO[[#This Row],[ 60 ]]+CALCULO[[#This Row],[ 58 ]]+CALCULO[[#This Row],[ 56 ]]+CALCULO[[#This Row],[ 54 ]]+CALCULO[[#This Row],[ 52 ]]+CALCULO[[#This Row],[ 50 ]]+CALCULO[[#This Row],[ 48 ]]+CALCULO[[#This Row],[ 45 ]]+CALCULO[[#This Row],[43]]</f>
        <v>0</v>
      </c>
      <c r="BN130" s="148">
        <f>+CALCULO[[#This Row],[ 41 ]]-CALCULO[[#This Row],[65]]</f>
        <v>0</v>
      </c>
      <c r="BO130" s="144">
        <f>+ROUND(MIN(CALCULO[[#This Row],[66]]*25%,240*'Versión impresión'!$H$8),-3)</f>
        <v>0</v>
      </c>
      <c r="BP130" s="148">
        <f>+CALCULO[[#This Row],[66]]-CALCULO[[#This Row],[67]]</f>
        <v>0</v>
      </c>
      <c r="BQ130" s="154">
        <f>+ROUND(CALCULO[[#This Row],[33]]*40%,-3)</f>
        <v>0</v>
      </c>
      <c r="BR130" s="149">
        <f t="shared" si="10"/>
        <v>0</v>
      </c>
      <c r="BS130" s="144">
        <f>+CALCULO[[#This Row],[33]]-MIN(CALCULO[[#This Row],[69]],CALCULO[[#This Row],[68]])</f>
        <v>0</v>
      </c>
      <c r="BT130" s="150">
        <f>+CALCULO[[#This Row],[71]]/'Versión impresión'!$H$8+1-1</f>
        <v>0</v>
      </c>
      <c r="BU130" s="151">
        <f>+LOOKUP(CALCULO[[#This Row],[72]],$CG$2:$CH$8,$CJ$2:$CJ$8)</f>
        <v>0</v>
      </c>
      <c r="BV130" s="152">
        <f>+LOOKUP(CALCULO[[#This Row],[72]],$CG$2:$CH$8,$CI$2:$CI$8)</f>
        <v>0</v>
      </c>
      <c r="BW130" s="151">
        <f>+LOOKUP(CALCULO[[#This Row],[72]],$CG$2:$CH$8,$CK$2:$CK$8)</f>
        <v>0</v>
      </c>
      <c r="BX130" s="155">
        <f>+(CALCULO[[#This Row],[72]]+CALCULO[[#This Row],[73]])*CALCULO[[#This Row],[74]]+CALCULO[[#This Row],[75]]</f>
        <v>0</v>
      </c>
      <c r="BY130" s="133">
        <f>+ROUND(CALCULO[[#This Row],[76]]*'Versión impresión'!$H$8,-3)</f>
        <v>0</v>
      </c>
      <c r="BZ130" s="180" t="str">
        <f>+IF(LOOKUP(CALCULO[[#This Row],[72]],$CG$2:$CH$8,$CM$2:$CM$8)=0,"",LOOKUP(CALCULO[[#This Row],[72]],$CG$2:$CH$8,$CM$2:$CM$8))</f>
        <v/>
      </c>
    </row>
    <row r="131" spans="1:78" x14ac:dyDescent="0.25">
      <c r="A131" s="78" t="str">
        <f t="shared" si="9"/>
        <v/>
      </c>
      <c r="B131" s="159"/>
      <c r="C131" s="29"/>
      <c r="D131" s="29"/>
      <c r="E131" s="29"/>
      <c r="F131" s="29"/>
      <c r="G131" s="29"/>
      <c r="H131" s="29"/>
      <c r="I131" s="29"/>
      <c r="J131" s="29"/>
      <c r="K131" s="29"/>
      <c r="L131" s="29"/>
      <c r="M131" s="29"/>
      <c r="N131" s="29"/>
      <c r="O131" s="144">
        <f>SUM(CALCULO[[#This Row],[5]:[ 14 ]])</f>
        <v>0</v>
      </c>
      <c r="P131" s="162"/>
      <c r="Q131" s="163">
        <f>+IF(AVERAGEIF(ING_NO_CONST_RENTA[Concepto],'Datos para cálculo'!P$4,ING_NO_CONST_RENTA[Monto Limite])=1,CALCULO[[#This Row],[16]],MIN(CALCULO[ [#This Row],[16] ],AVERAGEIF(ING_NO_CONST_RENTA[Concepto],'Datos para cálculo'!P$4,ING_NO_CONST_RENTA[Monto Limite]),+CALCULO[ [#This Row],[16] ]+1-1,CALCULO[ [#This Row],[16] ]))</f>
        <v>0</v>
      </c>
      <c r="R131" s="29"/>
      <c r="S131" s="163">
        <f>+IF(AVERAGEIF(ING_NO_CONST_RENTA[Concepto],'Datos para cálculo'!R$4,ING_NO_CONST_RENTA[Monto Limite])=1,CALCULO[[#This Row],[18]],MIN(CALCULO[ [#This Row],[18] ],AVERAGEIF(ING_NO_CONST_RENTA[Concepto],'Datos para cálculo'!R$4,ING_NO_CONST_RENTA[Monto Limite]),+CALCULO[ [#This Row],[18] ]+1-1,CALCULO[ [#This Row],[18] ]))</f>
        <v>0</v>
      </c>
      <c r="T131" s="29"/>
      <c r="U131" s="163">
        <f>+IF(AVERAGEIF(ING_NO_CONST_RENTA[Concepto],'Datos para cálculo'!T$4,ING_NO_CONST_RENTA[Monto Limite])=1,CALCULO[[#This Row],[20]],MIN(CALCULO[ [#This Row],[20] ],AVERAGEIF(ING_NO_CONST_RENTA[Concepto],'Datos para cálculo'!T$4,ING_NO_CONST_RENTA[Monto Limite]),+CALCULO[ [#This Row],[20] ]+1-1,CALCULO[ [#This Row],[20] ]))</f>
        <v>0</v>
      </c>
      <c r="V131" s="29"/>
      <c r="W1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1" s="164"/>
      <c r="Y131" s="163">
        <f>+IF(O131&lt;310*'Versión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1" s="165"/>
      <c r="AA131" s="163">
        <f>+IF(AVERAGEIF(ING_NO_CONST_RENTA[Concepto],'Datos para cálculo'!Z$4,ING_NO_CONST_RENTA[Monto Limite])=1,CALCULO[[#This Row],[ 26 ]],MIN(CALCULO[[#This Row],[ 26 ]],AVERAGEIF(ING_NO_CONST_RENTA[Concepto],'Datos para cálculo'!Z$4,ING_NO_CONST_RENTA[Monto Limite]),+CALCULO[[#This Row],[ 26 ]]+1-1,CALCULO[[#This Row],[ 26 ]]))</f>
        <v>0</v>
      </c>
      <c r="AB131" s="165"/>
      <c r="AC1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1" s="147"/>
      <c r="AE1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1" s="144">
        <f>+CALCULO[[#This Row],[ 31 ]]+CALCULO[[#This Row],[ 29 ]]+CALCULO[[#This Row],[ 27 ]]+CALCULO[[#This Row],[ 25 ]]+CALCULO[[#This Row],[ 23 ]]+CALCULO[[#This Row],[ 21 ]]+CALCULO[[#This Row],[ 19 ]]+CALCULO[[#This Row],[ 17 ]]</f>
        <v>0</v>
      </c>
      <c r="AG131" s="148">
        <f>+MAX(0,ROUND(CALCULO[[#This Row],[ 15 ]]-CALCULO[[#This Row],[32]],-3))</f>
        <v>0</v>
      </c>
      <c r="AH131" s="29"/>
      <c r="AI131" s="163">
        <f>+IF(AVERAGEIF(DEDUCCIONES[Concepto],'Datos para cálculo'!AH$4,DEDUCCIONES[Monto Limite])=1,CALCULO[[#This Row],[ 34 ]],MIN(CALCULO[[#This Row],[ 34 ]],AVERAGEIF(DEDUCCIONES[Concepto],'Datos para cálculo'!AH$4,DEDUCCIONES[Monto Limite]),+CALCULO[[#This Row],[ 34 ]]+1-1,CALCULO[[#This Row],[ 34 ]]))</f>
        <v>0</v>
      </c>
      <c r="AJ131" s="167"/>
      <c r="AK131" s="144">
        <f>+IF(CALCULO[[#This Row],[ 36 ]]="SI",MIN(CALCULO[[#This Row],[ 15 ]]*10%,VLOOKUP($AJ$4,DEDUCCIONES[],4,0)),0)</f>
        <v>0</v>
      </c>
      <c r="AL131" s="168"/>
      <c r="AM131" s="145">
        <f>+MIN(AL131+1-1,VLOOKUP($AL$4,DEDUCCIONES[],4,0))</f>
        <v>0</v>
      </c>
      <c r="AN131" s="144">
        <f>+CALCULO[[#This Row],[35]]+CALCULO[[#This Row],[37]]+CALCULO[[#This Row],[ 39 ]]</f>
        <v>0</v>
      </c>
      <c r="AO131" s="148">
        <f>+CALCULO[[#This Row],[33]]-CALCULO[[#This Row],[ 40 ]]</f>
        <v>0</v>
      </c>
      <c r="AP131" s="29"/>
      <c r="AQ131" s="163">
        <f>+MIN(CALCULO[[#This Row],[42]]+1-1,VLOOKUP($AP$4,RENTAS_EXCENTAS[],4,0))</f>
        <v>0</v>
      </c>
      <c r="AR131" s="29"/>
      <c r="AS131" s="163">
        <f>+MIN(CALCULO[[#This Row],[43]]+CALCULO[[#This Row],[ 44 ]]+1-1,VLOOKUP($AP$4,RENTAS_EXCENTAS[],4,0))-CALCULO[[#This Row],[43]]</f>
        <v>0</v>
      </c>
      <c r="AT131" s="163"/>
      <c r="AU131" s="163"/>
      <c r="AV131" s="163">
        <f>+CALCULO[[#This Row],[ 47 ]]</f>
        <v>0</v>
      </c>
      <c r="AW131" s="163"/>
      <c r="AX131" s="163">
        <f>+CALCULO[[#This Row],[ 49 ]]</f>
        <v>0</v>
      </c>
      <c r="AY131" s="163"/>
      <c r="AZ131" s="163">
        <f>+CALCULO[[#This Row],[ 51 ]]</f>
        <v>0</v>
      </c>
      <c r="BA131" s="163"/>
      <c r="BB131" s="163">
        <f>+CALCULO[[#This Row],[ 53 ]]</f>
        <v>0</v>
      </c>
      <c r="BC131" s="163"/>
      <c r="BD131" s="163">
        <f>+CALCULO[[#This Row],[ 55 ]]</f>
        <v>0</v>
      </c>
      <c r="BE131" s="163"/>
      <c r="BF131" s="163">
        <f>+CALCULO[[#This Row],[ 57 ]]</f>
        <v>0</v>
      </c>
      <c r="BG131" s="163"/>
      <c r="BH131" s="163">
        <f>+CALCULO[[#This Row],[ 59 ]]</f>
        <v>0</v>
      </c>
      <c r="BI131" s="163"/>
      <c r="BJ131" s="163"/>
      <c r="BK131" s="163"/>
      <c r="BL131" s="145">
        <f>+CALCULO[[#This Row],[ 63 ]]</f>
        <v>0</v>
      </c>
      <c r="BM131" s="144">
        <f>+CALCULO[[#This Row],[ 64 ]]+CALCULO[[#This Row],[ 62 ]]+CALCULO[[#This Row],[ 60 ]]+CALCULO[[#This Row],[ 58 ]]+CALCULO[[#This Row],[ 56 ]]+CALCULO[[#This Row],[ 54 ]]+CALCULO[[#This Row],[ 52 ]]+CALCULO[[#This Row],[ 50 ]]+CALCULO[[#This Row],[ 48 ]]+CALCULO[[#This Row],[ 45 ]]+CALCULO[[#This Row],[43]]</f>
        <v>0</v>
      </c>
      <c r="BN131" s="148">
        <f>+CALCULO[[#This Row],[ 41 ]]-CALCULO[[#This Row],[65]]</f>
        <v>0</v>
      </c>
      <c r="BO131" s="144">
        <f>+ROUND(MIN(CALCULO[[#This Row],[66]]*25%,240*'Versión impresión'!$H$8),-3)</f>
        <v>0</v>
      </c>
      <c r="BP131" s="148">
        <f>+CALCULO[[#This Row],[66]]-CALCULO[[#This Row],[67]]</f>
        <v>0</v>
      </c>
      <c r="BQ131" s="154">
        <f>+ROUND(CALCULO[[#This Row],[33]]*40%,-3)</f>
        <v>0</v>
      </c>
      <c r="BR131" s="149">
        <f t="shared" si="10"/>
        <v>0</v>
      </c>
      <c r="BS131" s="144">
        <f>+CALCULO[[#This Row],[33]]-MIN(CALCULO[[#This Row],[69]],CALCULO[[#This Row],[68]])</f>
        <v>0</v>
      </c>
      <c r="BT131" s="150">
        <f>+CALCULO[[#This Row],[71]]/'Versión impresión'!$H$8+1-1</f>
        <v>0</v>
      </c>
      <c r="BU131" s="151">
        <f>+LOOKUP(CALCULO[[#This Row],[72]],$CG$2:$CH$8,$CJ$2:$CJ$8)</f>
        <v>0</v>
      </c>
      <c r="BV131" s="152">
        <f>+LOOKUP(CALCULO[[#This Row],[72]],$CG$2:$CH$8,$CI$2:$CI$8)</f>
        <v>0</v>
      </c>
      <c r="BW131" s="151">
        <f>+LOOKUP(CALCULO[[#This Row],[72]],$CG$2:$CH$8,$CK$2:$CK$8)</f>
        <v>0</v>
      </c>
      <c r="BX131" s="155">
        <f>+(CALCULO[[#This Row],[72]]+CALCULO[[#This Row],[73]])*CALCULO[[#This Row],[74]]+CALCULO[[#This Row],[75]]</f>
        <v>0</v>
      </c>
      <c r="BY131" s="133">
        <f>+ROUND(CALCULO[[#This Row],[76]]*'Versión impresión'!$H$8,-3)</f>
        <v>0</v>
      </c>
      <c r="BZ131" s="180" t="str">
        <f>+IF(LOOKUP(CALCULO[[#This Row],[72]],$CG$2:$CH$8,$CM$2:$CM$8)=0,"",LOOKUP(CALCULO[[#This Row],[72]],$CG$2:$CH$8,$CM$2:$CM$8))</f>
        <v/>
      </c>
    </row>
    <row r="132" spans="1:78" x14ac:dyDescent="0.25">
      <c r="A132" s="78" t="str">
        <f t="shared" si="9"/>
        <v/>
      </c>
      <c r="B132" s="159"/>
      <c r="C132" s="29"/>
      <c r="D132" s="29"/>
      <c r="E132" s="29"/>
      <c r="F132" s="29"/>
      <c r="G132" s="29"/>
      <c r="H132" s="29"/>
      <c r="I132" s="29"/>
      <c r="J132" s="29"/>
      <c r="K132" s="29"/>
      <c r="L132" s="29"/>
      <c r="M132" s="29"/>
      <c r="N132" s="29"/>
      <c r="O132" s="144">
        <f>SUM(CALCULO[[#This Row],[5]:[ 14 ]])</f>
        <v>0</v>
      </c>
      <c r="P132" s="162"/>
      <c r="Q132" s="163">
        <f>+IF(AVERAGEIF(ING_NO_CONST_RENTA[Concepto],'Datos para cálculo'!P$4,ING_NO_CONST_RENTA[Monto Limite])=1,CALCULO[[#This Row],[16]],MIN(CALCULO[ [#This Row],[16] ],AVERAGEIF(ING_NO_CONST_RENTA[Concepto],'Datos para cálculo'!P$4,ING_NO_CONST_RENTA[Monto Limite]),+CALCULO[ [#This Row],[16] ]+1-1,CALCULO[ [#This Row],[16] ]))</f>
        <v>0</v>
      </c>
      <c r="R132" s="29"/>
      <c r="S132" s="163">
        <f>+IF(AVERAGEIF(ING_NO_CONST_RENTA[Concepto],'Datos para cálculo'!R$4,ING_NO_CONST_RENTA[Monto Limite])=1,CALCULO[[#This Row],[18]],MIN(CALCULO[ [#This Row],[18] ],AVERAGEIF(ING_NO_CONST_RENTA[Concepto],'Datos para cálculo'!R$4,ING_NO_CONST_RENTA[Monto Limite]),+CALCULO[ [#This Row],[18] ]+1-1,CALCULO[ [#This Row],[18] ]))</f>
        <v>0</v>
      </c>
      <c r="T132" s="29"/>
      <c r="U132" s="163">
        <f>+IF(AVERAGEIF(ING_NO_CONST_RENTA[Concepto],'Datos para cálculo'!T$4,ING_NO_CONST_RENTA[Monto Limite])=1,CALCULO[[#This Row],[20]],MIN(CALCULO[ [#This Row],[20] ],AVERAGEIF(ING_NO_CONST_RENTA[Concepto],'Datos para cálculo'!T$4,ING_NO_CONST_RENTA[Monto Limite]),+CALCULO[ [#This Row],[20] ]+1-1,CALCULO[ [#This Row],[20] ]))</f>
        <v>0</v>
      </c>
      <c r="V132" s="29"/>
      <c r="W1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2" s="164"/>
      <c r="Y132" s="163">
        <f>+IF(O132&lt;310*'Versión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2" s="165"/>
      <c r="AA132" s="163">
        <f>+IF(AVERAGEIF(ING_NO_CONST_RENTA[Concepto],'Datos para cálculo'!Z$4,ING_NO_CONST_RENTA[Monto Limite])=1,CALCULO[[#This Row],[ 26 ]],MIN(CALCULO[[#This Row],[ 26 ]],AVERAGEIF(ING_NO_CONST_RENTA[Concepto],'Datos para cálculo'!Z$4,ING_NO_CONST_RENTA[Monto Limite]),+CALCULO[[#This Row],[ 26 ]]+1-1,CALCULO[[#This Row],[ 26 ]]))</f>
        <v>0</v>
      </c>
      <c r="AB132" s="165"/>
      <c r="AC1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2" s="147"/>
      <c r="AE1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2" s="144">
        <f>+CALCULO[[#This Row],[ 31 ]]+CALCULO[[#This Row],[ 29 ]]+CALCULO[[#This Row],[ 27 ]]+CALCULO[[#This Row],[ 25 ]]+CALCULO[[#This Row],[ 23 ]]+CALCULO[[#This Row],[ 21 ]]+CALCULO[[#This Row],[ 19 ]]+CALCULO[[#This Row],[ 17 ]]</f>
        <v>0</v>
      </c>
      <c r="AG132" s="148">
        <f>+MAX(0,ROUND(CALCULO[[#This Row],[ 15 ]]-CALCULO[[#This Row],[32]],-3))</f>
        <v>0</v>
      </c>
      <c r="AH132" s="29"/>
      <c r="AI132" s="163">
        <f>+IF(AVERAGEIF(DEDUCCIONES[Concepto],'Datos para cálculo'!AH$4,DEDUCCIONES[Monto Limite])=1,CALCULO[[#This Row],[ 34 ]],MIN(CALCULO[[#This Row],[ 34 ]],AVERAGEIF(DEDUCCIONES[Concepto],'Datos para cálculo'!AH$4,DEDUCCIONES[Monto Limite]),+CALCULO[[#This Row],[ 34 ]]+1-1,CALCULO[[#This Row],[ 34 ]]))</f>
        <v>0</v>
      </c>
      <c r="AJ132" s="167"/>
      <c r="AK132" s="144">
        <f>+IF(CALCULO[[#This Row],[ 36 ]]="SI",MIN(CALCULO[[#This Row],[ 15 ]]*10%,VLOOKUP($AJ$4,DEDUCCIONES[],4,0)),0)</f>
        <v>0</v>
      </c>
      <c r="AL132" s="168"/>
      <c r="AM132" s="145">
        <f>+MIN(AL132+1-1,VLOOKUP($AL$4,DEDUCCIONES[],4,0))</f>
        <v>0</v>
      </c>
      <c r="AN132" s="144">
        <f>+CALCULO[[#This Row],[35]]+CALCULO[[#This Row],[37]]+CALCULO[[#This Row],[ 39 ]]</f>
        <v>0</v>
      </c>
      <c r="AO132" s="148">
        <f>+CALCULO[[#This Row],[33]]-CALCULO[[#This Row],[ 40 ]]</f>
        <v>0</v>
      </c>
      <c r="AP132" s="29"/>
      <c r="AQ132" s="163">
        <f>+MIN(CALCULO[[#This Row],[42]]+1-1,VLOOKUP($AP$4,RENTAS_EXCENTAS[],4,0))</f>
        <v>0</v>
      </c>
      <c r="AR132" s="29"/>
      <c r="AS132" s="163">
        <f>+MIN(CALCULO[[#This Row],[43]]+CALCULO[[#This Row],[ 44 ]]+1-1,VLOOKUP($AP$4,RENTAS_EXCENTAS[],4,0))-CALCULO[[#This Row],[43]]</f>
        <v>0</v>
      </c>
      <c r="AT132" s="163"/>
      <c r="AU132" s="163"/>
      <c r="AV132" s="163">
        <f>+CALCULO[[#This Row],[ 47 ]]</f>
        <v>0</v>
      </c>
      <c r="AW132" s="163"/>
      <c r="AX132" s="163">
        <f>+CALCULO[[#This Row],[ 49 ]]</f>
        <v>0</v>
      </c>
      <c r="AY132" s="163"/>
      <c r="AZ132" s="163">
        <f>+CALCULO[[#This Row],[ 51 ]]</f>
        <v>0</v>
      </c>
      <c r="BA132" s="163"/>
      <c r="BB132" s="163">
        <f>+CALCULO[[#This Row],[ 53 ]]</f>
        <v>0</v>
      </c>
      <c r="BC132" s="163"/>
      <c r="BD132" s="163">
        <f>+CALCULO[[#This Row],[ 55 ]]</f>
        <v>0</v>
      </c>
      <c r="BE132" s="163"/>
      <c r="BF132" s="163">
        <f>+CALCULO[[#This Row],[ 57 ]]</f>
        <v>0</v>
      </c>
      <c r="BG132" s="163"/>
      <c r="BH132" s="163">
        <f>+CALCULO[[#This Row],[ 59 ]]</f>
        <v>0</v>
      </c>
      <c r="BI132" s="163"/>
      <c r="BJ132" s="163"/>
      <c r="BK132" s="163"/>
      <c r="BL132" s="145">
        <f>+CALCULO[[#This Row],[ 63 ]]</f>
        <v>0</v>
      </c>
      <c r="BM132" s="144">
        <f>+CALCULO[[#This Row],[ 64 ]]+CALCULO[[#This Row],[ 62 ]]+CALCULO[[#This Row],[ 60 ]]+CALCULO[[#This Row],[ 58 ]]+CALCULO[[#This Row],[ 56 ]]+CALCULO[[#This Row],[ 54 ]]+CALCULO[[#This Row],[ 52 ]]+CALCULO[[#This Row],[ 50 ]]+CALCULO[[#This Row],[ 48 ]]+CALCULO[[#This Row],[ 45 ]]+CALCULO[[#This Row],[43]]</f>
        <v>0</v>
      </c>
      <c r="BN132" s="148">
        <f>+CALCULO[[#This Row],[ 41 ]]-CALCULO[[#This Row],[65]]</f>
        <v>0</v>
      </c>
      <c r="BO132" s="144">
        <f>+ROUND(MIN(CALCULO[[#This Row],[66]]*25%,240*'Versión impresión'!$H$8),-3)</f>
        <v>0</v>
      </c>
      <c r="BP132" s="148">
        <f>+CALCULO[[#This Row],[66]]-CALCULO[[#This Row],[67]]</f>
        <v>0</v>
      </c>
      <c r="BQ132" s="154">
        <f>+ROUND(CALCULO[[#This Row],[33]]*40%,-3)</f>
        <v>0</v>
      </c>
      <c r="BR132" s="149">
        <f t="shared" si="10"/>
        <v>0</v>
      </c>
      <c r="BS132" s="144">
        <f>+CALCULO[[#This Row],[33]]-MIN(CALCULO[[#This Row],[69]],CALCULO[[#This Row],[68]])</f>
        <v>0</v>
      </c>
      <c r="BT132" s="150">
        <f>+CALCULO[[#This Row],[71]]/'Versión impresión'!$H$8+1-1</f>
        <v>0</v>
      </c>
      <c r="BU132" s="151">
        <f>+LOOKUP(CALCULO[[#This Row],[72]],$CG$2:$CH$8,$CJ$2:$CJ$8)</f>
        <v>0</v>
      </c>
      <c r="BV132" s="152">
        <f>+LOOKUP(CALCULO[[#This Row],[72]],$CG$2:$CH$8,$CI$2:$CI$8)</f>
        <v>0</v>
      </c>
      <c r="BW132" s="151">
        <f>+LOOKUP(CALCULO[[#This Row],[72]],$CG$2:$CH$8,$CK$2:$CK$8)</f>
        <v>0</v>
      </c>
      <c r="BX132" s="155">
        <f>+(CALCULO[[#This Row],[72]]+CALCULO[[#This Row],[73]])*CALCULO[[#This Row],[74]]+CALCULO[[#This Row],[75]]</f>
        <v>0</v>
      </c>
      <c r="BY132" s="133">
        <f>+ROUND(CALCULO[[#This Row],[76]]*'Versión impresión'!$H$8,-3)</f>
        <v>0</v>
      </c>
      <c r="BZ132" s="180" t="str">
        <f>+IF(LOOKUP(CALCULO[[#This Row],[72]],$CG$2:$CH$8,$CM$2:$CM$8)=0,"",LOOKUP(CALCULO[[#This Row],[72]],$CG$2:$CH$8,$CM$2:$CM$8))</f>
        <v/>
      </c>
    </row>
    <row r="133" spans="1:78" x14ac:dyDescent="0.25">
      <c r="A133" s="78" t="str">
        <f t="shared" si="9"/>
        <v/>
      </c>
      <c r="B133" s="159"/>
      <c r="C133" s="29"/>
      <c r="D133" s="29"/>
      <c r="E133" s="29"/>
      <c r="F133" s="29"/>
      <c r="G133" s="29"/>
      <c r="H133" s="29"/>
      <c r="I133" s="29"/>
      <c r="J133" s="29"/>
      <c r="K133" s="29"/>
      <c r="L133" s="29"/>
      <c r="M133" s="29"/>
      <c r="N133" s="29"/>
      <c r="O133" s="144">
        <f>SUM(CALCULO[[#This Row],[5]:[ 14 ]])</f>
        <v>0</v>
      </c>
      <c r="P133" s="162"/>
      <c r="Q133" s="163">
        <f>+IF(AVERAGEIF(ING_NO_CONST_RENTA[Concepto],'Datos para cálculo'!P$4,ING_NO_CONST_RENTA[Monto Limite])=1,CALCULO[[#This Row],[16]],MIN(CALCULO[ [#This Row],[16] ],AVERAGEIF(ING_NO_CONST_RENTA[Concepto],'Datos para cálculo'!P$4,ING_NO_CONST_RENTA[Monto Limite]),+CALCULO[ [#This Row],[16] ]+1-1,CALCULO[ [#This Row],[16] ]))</f>
        <v>0</v>
      </c>
      <c r="R133" s="29"/>
      <c r="S133" s="163">
        <f>+IF(AVERAGEIF(ING_NO_CONST_RENTA[Concepto],'Datos para cálculo'!R$4,ING_NO_CONST_RENTA[Monto Limite])=1,CALCULO[[#This Row],[18]],MIN(CALCULO[ [#This Row],[18] ],AVERAGEIF(ING_NO_CONST_RENTA[Concepto],'Datos para cálculo'!R$4,ING_NO_CONST_RENTA[Monto Limite]),+CALCULO[ [#This Row],[18] ]+1-1,CALCULO[ [#This Row],[18] ]))</f>
        <v>0</v>
      </c>
      <c r="T133" s="29"/>
      <c r="U133" s="163">
        <f>+IF(AVERAGEIF(ING_NO_CONST_RENTA[Concepto],'Datos para cálculo'!T$4,ING_NO_CONST_RENTA[Monto Limite])=1,CALCULO[[#This Row],[20]],MIN(CALCULO[ [#This Row],[20] ],AVERAGEIF(ING_NO_CONST_RENTA[Concepto],'Datos para cálculo'!T$4,ING_NO_CONST_RENTA[Monto Limite]),+CALCULO[ [#This Row],[20] ]+1-1,CALCULO[ [#This Row],[20] ]))</f>
        <v>0</v>
      </c>
      <c r="V133" s="29"/>
      <c r="W1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3" s="164"/>
      <c r="Y133" s="163">
        <f>+IF(O133&lt;310*'Versión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3" s="165"/>
      <c r="AA133" s="163">
        <f>+IF(AVERAGEIF(ING_NO_CONST_RENTA[Concepto],'Datos para cálculo'!Z$4,ING_NO_CONST_RENTA[Monto Limite])=1,CALCULO[[#This Row],[ 26 ]],MIN(CALCULO[[#This Row],[ 26 ]],AVERAGEIF(ING_NO_CONST_RENTA[Concepto],'Datos para cálculo'!Z$4,ING_NO_CONST_RENTA[Monto Limite]),+CALCULO[[#This Row],[ 26 ]]+1-1,CALCULO[[#This Row],[ 26 ]]))</f>
        <v>0</v>
      </c>
      <c r="AB133" s="165"/>
      <c r="AC1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3" s="147"/>
      <c r="AE1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3" s="144">
        <f>+CALCULO[[#This Row],[ 31 ]]+CALCULO[[#This Row],[ 29 ]]+CALCULO[[#This Row],[ 27 ]]+CALCULO[[#This Row],[ 25 ]]+CALCULO[[#This Row],[ 23 ]]+CALCULO[[#This Row],[ 21 ]]+CALCULO[[#This Row],[ 19 ]]+CALCULO[[#This Row],[ 17 ]]</f>
        <v>0</v>
      </c>
      <c r="AG133" s="148">
        <f>+MAX(0,ROUND(CALCULO[[#This Row],[ 15 ]]-CALCULO[[#This Row],[32]],-3))</f>
        <v>0</v>
      </c>
      <c r="AH133" s="29"/>
      <c r="AI133" s="163">
        <f>+IF(AVERAGEIF(DEDUCCIONES[Concepto],'Datos para cálculo'!AH$4,DEDUCCIONES[Monto Limite])=1,CALCULO[[#This Row],[ 34 ]],MIN(CALCULO[[#This Row],[ 34 ]],AVERAGEIF(DEDUCCIONES[Concepto],'Datos para cálculo'!AH$4,DEDUCCIONES[Monto Limite]),+CALCULO[[#This Row],[ 34 ]]+1-1,CALCULO[[#This Row],[ 34 ]]))</f>
        <v>0</v>
      </c>
      <c r="AJ133" s="167"/>
      <c r="AK133" s="144">
        <f>+IF(CALCULO[[#This Row],[ 36 ]]="SI",MIN(CALCULO[[#This Row],[ 15 ]]*10%,VLOOKUP($AJ$4,DEDUCCIONES[],4,0)),0)</f>
        <v>0</v>
      </c>
      <c r="AL133" s="168"/>
      <c r="AM133" s="145">
        <f>+MIN(AL133+1-1,VLOOKUP($AL$4,DEDUCCIONES[],4,0))</f>
        <v>0</v>
      </c>
      <c r="AN133" s="144">
        <f>+CALCULO[[#This Row],[35]]+CALCULO[[#This Row],[37]]+CALCULO[[#This Row],[ 39 ]]</f>
        <v>0</v>
      </c>
      <c r="AO133" s="148">
        <f>+CALCULO[[#This Row],[33]]-CALCULO[[#This Row],[ 40 ]]</f>
        <v>0</v>
      </c>
      <c r="AP133" s="29"/>
      <c r="AQ133" s="163">
        <f>+MIN(CALCULO[[#This Row],[42]]+1-1,VLOOKUP($AP$4,RENTAS_EXCENTAS[],4,0))</f>
        <v>0</v>
      </c>
      <c r="AR133" s="29"/>
      <c r="AS133" s="163">
        <f>+MIN(CALCULO[[#This Row],[43]]+CALCULO[[#This Row],[ 44 ]]+1-1,VLOOKUP($AP$4,RENTAS_EXCENTAS[],4,0))-CALCULO[[#This Row],[43]]</f>
        <v>0</v>
      </c>
      <c r="AT133" s="163"/>
      <c r="AU133" s="163"/>
      <c r="AV133" s="163">
        <f>+CALCULO[[#This Row],[ 47 ]]</f>
        <v>0</v>
      </c>
      <c r="AW133" s="163"/>
      <c r="AX133" s="163">
        <f>+CALCULO[[#This Row],[ 49 ]]</f>
        <v>0</v>
      </c>
      <c r="AY133" s="163"/>
      <c r="AZ133" s="163">
        <f>+CALCULO[[#This Row],[ 51 ]]</f>
        <v>0</v>
      </c>
      <c r="BA133" s="163"/>
      <c r="BB133" s="163">
        <f>+CALCULO[[#This Row],[ 53 ]]</f>
        <v>0</v>
      </c>
      <c r="BC133" s="163"/>
      <c r="BD133" s="163">
        <f>+CALCULO[[#This Row],[ 55 ]]</f>
        <v>0</v>
      </c>
      <c r="BE133" s="163"/>
      <c r="BF133" s="163">
        <f>+CALCULO[[#This Row],[ 57 ]]</f>
        <v>0</v>
      </c>
      <c r="BG133" s="163"/>
      <c r="BH133" s="163">
        <f>+CALCULO[[#This Row],[ 59 ]]</f>
        <v>0</v>
      </c>
      <c r="BI133" s="163"/>
      <c r="BJ133" s="163"/>
      <c r="BK133" s="163"/>
      <c r="BL133" s="145">
        <f>+CALCULO[[#This Row],[ 63 ]]</f>
        <v>0</v>
      </c>
      <c r="BM133" s="144">
        <f>+CALCULO[[#This Row],[ 64 ]]+CALCULO[[#This Row],[ 62 ]]+CALCULO[[#This Row],[ 60 ]]+CALCULO[[#This Row],[ 58 ]]+CALCULO[[#This Row],[ 56 ]]+CALCULO[[#This Row],[ 54 ]]+CALCULO[[#This Row],[ 52 ]]+CALCULO[[#This Row],[ 50 ]]+CALCULO[[#This Row],[ 48 ]]+CALCULO[[#This Row],[ 45 ]]+CALCULO[[#This Row],[43]]</f>
        <v>0</v>
      </c>
      <c r="BN133" s="148">
        <f>+CALCULO[[#This Row],[ 41 ]]-CALCULO[[#This Row],[65]]</f>
        <v>0</v>
      </c>
      <c r="BO133" s="144">
        <f>+ROUND(MIN(CALCULO[[#This Row],[66]]*25%,240*'Versión impresión'!$H$8),-3)</f>
        <v>0</v>
      </c>
      <c r="BP133" s="148">
        <f>+CALCULO[[#This Row],[66]]-CALCULO[[#This Row],[67]]</f>
        <v>0</v>
      </c>
      <c r="BQ133" s="154">
        <f>+ROUND(CALCULO[[#This Row],[33]]*40%,-3)</f>
        <v>0</v>
      </c>
      <c r="BR133" s="149">
        <f t="shared" si="10"/>
        <v>0</v>
      </c>
      <c r="BS133" s="144">
        <f>+CALCULO[[#This Row],[33]]-MIN(CALCULO[[#This Row],[69]],CALCULO[[#This Row],[68]])</f>
        <v>0</v>
      </c>
      <c r="BT133" s="150">
        <f>+CALCULO[[#This Row],[71]]/'Versión impresión'!$H$8+1-1</f>
        <v>0</v>
      </c>
      <c r="BU133" s="151">
        <f>+LOOKUP(CALCULO[[#This Row],[72]],$CG$2:$CH$8,$CJ$2:$CJ$8)</f>
        <v>0</v>
      </c>
      <c r="BV133" s="152">
        <f>+LOOKUP(CALCULO[[#This Row],[72]],$CG$2:$CH$8,$CI$2:$CI$8)</f>
        <v>0</v>
      </c>
      <c r="BW133" s="151">
        <f>+LOOKUP(CALCULO[[#This Row],[72]],$CG$2:$CH$8,$CK$2:$CK$8)</f>
        <v>0</v>
      </c>
      <c r="BX133" s="155">
        <f>+(CALCULO[[#This Row],[72]]+CALCULO[[#This Row],[73]])*CALCULO[[#This Row],[74]]+CALCULO[[#This Row],[75]]</f>
        <v>0</v>
      </c>
      <c r="BY133" s="133">
        <f>+ROUND(CALCULO[[#This Row],[76]]*'Versión impresión'!$H$8,-3)</f>
        <v>0</v>
      </c>
      <c r="BZ133" s="180" t="str">
        <f>+IF(LOOKUP(CALCULO[[#This Row],[72]],$CG$2:$CH$8,$CM$2:$CM$8)=0,"",LOOKUP(CALCULO[[#This Row],[72]],$CG$2:$CH$8,$CM$2:$CM$8))</f>
        <v/>
      </c>
    </row>
    <row r="134" spans="1:78" x14ac:dyDescent="0.25">
      <c r="A134" s="78" t="str">
        <f t="shared" si="9"/>
        <v/>
      </c>
      <c r="B134" s="159"/>
      <c r="C134" s="29"/>
      <c r="D134" s="29"/>
      <c r="E134" s="29"/>
      <c r="F134" s="29"/>
      <c r="G134" s="29"/>
      <c r="H134" s="29"/>
      <c r="I134" s="29"/>
      <c r="J134" s="29"/>
      <c r="K134" s="29"/>
      <c r="L134" s="29"/>
      <c r="M134" s="29"/>
      <c r="N134" s="29"/>
      <c r="O134" s="144">
        <f>SUM(CALCULO[[#This Row],[5]:[ 14 ]])</f>
        <v>0</v>
      </c>
      <c r="P134" s="162"/>
      <c r="Q134" s="163">
        <f>+IF(AVERAGEIF(ING_NO_CONST_RENTA[Concepto],'Datos para cálculo'!P$4,ING_NO_CONST_RENTA[Monto Limite])=1,CALCULO[[#This Row],[16]],MIN(CALCULO[ [#This Row],[16] ],AVERAGEIF(ING_NO_CONST_RENTA[Concepto],'Datos para cálculo'!P$4,ING_NO_CONST_RENTA[Monto Limite]),+CALCULO[ [#This Row],[16] ]+1-1,CALCULO[ [#This Row],[16] ]))</f>
        <v>0</v>
      </c>
      <c r="R134" s="29"/>
      <c r="S134" s="163">
        <f>+IF(AVERAGEIF(ING_NO_CONST_RENTA[Concepto],'Datos para cálculo'!R$4,ING_NO_CONST_RENTA[Monto Limite])=1,CALCULO[[#This Row],[18]],MIN(CALCULO[ [#This Row],[18] ],AVERAGEIF(ING_NO_CONST_RENTA[Concepto],'Datos para cálculo'!R$4,ING_NO_CONST_RENTA[Monto Limite]),+CALCULO[ [#This Row],[18] ]+1-1,CALCULO[ [#This Row],[18] ]))</f>
        <v>0</v>
      </c>
      <c r="T134" s="29"/>
      <c r="U134" s="163">
        <f>+IF(AVERAGEIF(ING_NO_CONST_RENTA[Concepto],'Datos para cálculo'!T$4,ING_NO_CONST_RENTA[Monto Limite])=1,CALCULO[[#This Row],[20]],MIN(CALCULO[ [#This Row],[20] ],AVERAGEIF(ING_NO_CONST_RENTA[Concepto],'Datos para cálculo'!T$4,ING_NO_CONST_RENTA[Monto Limite]),+CALCULO[ [#This Row],[20] ]+1-1,CALCULO[ [#This Row],[20] ]))</f>
        <v>0</v>
      </c>
      <c r="V134" s="29"/>
      <c r="W1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4" s="164"/>
      <c r="Y134" s="163">
        <f>+IF(O134&lt;310*'Versión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4" s="165"/>
      <c r="AA134" s="163">
        <f>+IF(AVERAGEIF(ING_NO_CONST_RENTA[Concepto],'Datos para cálculo'!Z$4,ING_NO_CONST_RENTA[Monto Limite])=1,CALCULO[[#This Row],[ 26 ]],MIN(CALCULO[[#This Row],[ 26 ]],AVERAGEIF(ING_NO_CONST_RENTA[Concepto],'Datos para cálculo'!Z$4,ING_NO_CONST_RENTA[Monto Limite]),+CALCULO[[#This Row],[ 26 ]]+1-1,CALCULO[[#This Row],[ 26 ]]))</f>
        <v>0</v>
      </c>
      <c r="AB134" s="165"/>
      <c r="AC1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4" s="147"/>
      <c r="AE1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4" s="144">
        <f>+CALCULO[[#This Row],[ 31 ]]+CALCULO[[#This Row],[ 29 ]]+CALCULO[[#This Row],[ 27 ]]+CALCULO[[#This Row],[ 25 ]]+CALCULO[[#This Row],[ 23 ]]+CALCULO[[#This Row],[ 21 ]]+CALCULO[[#This Row],[ 19 ]]+CALCULO[[#This Row],[ 17 ]]</f>
        <v>0</v>
      </c>
      <c r="AG134" s="148">
        <f>+MAX(0,ROUND(CALCULO[[#This Row],[ 15 ]]-CALCULO[[#This Row],[32]],-3))</f>
        <v>0</v>
      </c>
      <c r="AH134" s="29"/>
      <c r="AI134" s="163">
        <f>+IF(AVERAGEIF(DEDUCCIONES[Concepto],'Datos para cálculo'!AH$4,DEDUCCIONES[Monto Limite])=1,CALCULO[[#This Row],[ 34 ]],MIN(CALCULO[[#This Row],[ 34 ]],AVERAGEIF(DEDUCCIONES[Concepto],'Datos para cálculo'!AH$4,DEDUCCIONES[Monto Limite]),+CALCULO[[#This Row],[ 34 ]]+1-1,CALCULO[[#This Row],[ 34 ]]))</f>
        <v>0</v>
      </c>
      <c r="AJ134" s="167"/>
      <c r="AK134" s="144">
        <f>+IF(CALCULO[[#This Row],[ 36 ]]="SI",MIN(CALCULO[[#This Row],[ 15 ]]*10%,VLOOKUP($AJ$4,DEDUCCIONES[],4,0)),0)</f>
        <v>0</v>
      </c>
      <c r="AL134" s="168"/>
      <c r="AM134" s="145">
        <f>+MIN(AL134+1-1,VLOOKUP($AL$4,DEDUCCIONES[],4,0))</f>
        <v>0</v>
      </c>
      <c r="AN134" s="144">
        <f>+CALCULO[[#This Row],[35]]+CALCULO[[#This Row],[37]]+CALCULO[[#This Row],[ 39 ]]</f>
        <v>0</v>
      </c>
      <c r="AO134" s="148">
        <f>+CALCULO[[#This Row],[33]]-CALCULO[[#This Row],[ 40 ]]</f>
        <v>0</v>
      </c>
      <c r="AP134" s="29"/>
      <c r="AQ134" s="163">
        <f>+MIN(CALCULO[[#This Row],[42]]+1-1,VLOOKUP($AP$4,RENTAS_EXCENTAS[],4,0))</f>
        <v>0</v>
      </c>
      <c r="AR134" s="29"/>
      <c r="AS134" s="163">
        <f>+MIN(CALCULO[[#This Row],[43]]+CALCULO[[#This Row],[ 44 ]]+1-1,VLOOKUP($AP$4,RENTAS_EXCENTAS[],4,0))-CALCULO[[#This Row],[43]]</f>
        <v>0</v>
      </c>
      <c r="AT134" s="163"/>
      <c r="AU134" s="163"/>
      <c r="AV134" s="163">
        <f>+CALCULO[[#This Row],[ 47 ]]</f>
        <v>0</v>
      </c>
      <c r="AW134" s="163"/>
      <c r="AX134" s="163">
        <f>+CALCULO[[#This Row],[ 49 ]]</f>
        <v>0</v>
      </c>
      <c r="AY134" s="163"/>
      <c r="AZ134" s="163">
        <f>+CALCULO[[#This Row],[ 51 ]]</f>
        <v>0</v>
      </c>
      <c r="BA134" s="163"/>
      <c r="BB134" s="163">
        <f>+CALCULO[[#This Row],[ 53 ]]</f>
        <v>0</v>
      </c>
      <c r="BC134" s="163"/>
      <c r="BD134" s="163">
        <f>+CALCULO[[#This Row],[ 55 ]]</f>
        <v>0</v>
      </c>
      <c r="BE134" s="163"/>
      <c r="BF134" s="163">
        <f>+CALCULO[[#This Row],[ 57 ]]</f>
        <v>0</v>
      </c>
      <c r="BG134" s="163"/>
      <c r="BH134" s="163">
        <f>+CALCULO[[#This Row],[ 59 ]]</f>
        <v>0</v>
      </c>
      <c r="BI134" s="163"/>
      <c r="BJ134" s="163"/>
      <c r="BK134" s="163"/>
      <c r="BL134" s="145">
        <f>+CALCULO[[#This Row],[ 63 ]]</f>
        <v>0</v>
      </c>
      <c r="BM134" s="144">
        <f>+CALCULO[[#This Row],[ 64 ]]+CALCULO[[#This Row],[ 62 ]]+CALCULO[[#This Row],[ 60 ]]+CALCULO[[#This Row],[ 58 ]]+CALCULO[[#This Row],[ 56 ]]+CALCULO[[#This Row],[ 54 ]]+CALCULO[[#This Row],[ 52 ]]+CALCULO[[#This Row],[ 50 ]]+CALCULO[[#This Row],[ 48 ]]+CALCULO[[#This Row],[ 45 ]]+CALCULO[[#This Row],[43]]</f>
        <v>0</v>
      </c>
      <c r="BN134" s="148">
        <f>+CALCULO[[#This Row],[ 41 ]]-CALCULO[[#This Row],[65]]</f>
        <v>0</v>
      </c>
      <c r="BO134" s="144">
        <f>+ROUND(MIN(CALCULO[[#This Row],[66]]*25%,240*'Versión impresión'!$H$8),-3)</f>
        <v>0</v>
      </c>
      <c r="BP134" s="148">
        <f>+CALCULO[[#This Row],[66]]-CALCULO[[#This Row],[67]]</f>
        <v>0</v>
      </c>
      <c r="BQ134" s="154">
        <f>+ROUND(CALCULO[[#This Row],[33]]*40%,-3)</f>
        <v>0</v>
      </c>
      <c r="BR134" s="149">
        <f t="shared" si="10"/>
        <v>0</v>
      </c>
      <c r="BS134" s="144">
        <f>+CALCULO[[#This Row],[33]]-MIN(CALCULO[[#This Row],[69]],CALCULO[[#This Row],[68]])</f>
        <v>0</v>
      </c>
      <c r="BT134" s="150">
        <f>+CALCULO[[#This Row],[71]]/'Versión impresión'!$H$8+1-1</f>
        <v>0</v>
      </c>
      <c r="BU134" s="151">
        <f>+LOOKUP(CALCULO[[#This Row],[72]],$CG$2:$CH$8,$CJ$2:$CJ$8)</f>
        <v>0</v>
      </c>
      <c r="BV134" s="152">
        <f>+LOOKUP(CALCULO[[#This Row],[72]],$CG$2:$CH$8,$CI$2:$CI$8)</f>
        <v>0</v>
      </c>
      <c r="BW134" s="151">
        <f>+LOOKUP(CALCULO[[#This Row],[72]],$CG$2:$CH$8,$CK$2:$CK$8)</f>
        <v>0</v>
      </c>
      <c r="BX134" s="155">
        <f>+(CALCULO[[#This Row],[72]]+CALCULO[[#This Row],[73]])*CALCULO[[#This Row],[74]]+CALCULO[[#This Row],[75]]</f>
        <v>0</v>
      </c>
      <c r="BY134" s="133">
        <f>+ROUND(CALCULO[[#This Row],[76]]*'Versión impresión'!$H$8,-3)</f>
        <v>0</v>
      </c>
      <c r="BZ134" s="180" t="str">
        <f>+IF(LOOKUP(CALCULO[[#This Row],[72]],$CG$2:$CH$8,$CM$2:$CM$8)=0,"",LOOKUP(CALCULO[[#This Row],[72]],$CG$2:$CH$8,$CM$2:$CM$8))</f>
        <v/>
      </c>
    </row>
    <row r="135" spans="1:78" x14ac:dyDescent="0.25">
      <c r="A135" s="78" t="str">
        <f t="shared" si="9"/>
        <v/>
      </c>
      <c r="B135" s="159"/>
      <c r="C135" s="29"/>
      <c r="D135" s="29"/>
      <c r="E135" s="29"/>
      <c r="F135" s="29"/>
      <c r="G135" s="29"/>
      <c r="H135" s="29"/>
      <c r="I135" s="29"/>
      <c r="J135" s="29"/>
      <c r="K135" s="29"/>
      <c r="L135" s="29"/>
      <c r="M135" s="29"/>
      <c r="N135" s="29"/>
      <c r="O135" s="144">
        <f>SUM(CALCULO[[#This Row],[5]:[ 14 ]])</f>
        <v>0</v>
      </c>
      <c r="P135" s="162"/>
      <c r="Q135" s="163">
        <f>+IF(AVERAGEIF(ING_NO_CONST_RENTA[Concepto],'Datos para cálculo'!P$4,ING_NO_CONST_RENTA[Monto Limite])=1,CALCULO[[#This Row],[16]],MIN(CALCULO[ [#This Row],[16] ],AVERAGEIF(ING_NO_CONST_RENTA[Concepto],'Datos para cálculo'!P$4,ING_NO_CONST_RENTA[Monto Limite]),+CALCULO[ [#This Row],[16] ]+1-1,CALCULO[ [#This Row],[16] ]))</f>
        <v>0</v>
      </c>
      <c r="R135" s="29"/>
      <c r="S135" s="163">
        <f>+IF(AVERAGEIF(ING_NO_CONST_RENTA[Concepto],'Datos para cálculo'!R$4,ING_NO_CONST_RENTA[Monto Limite])=1,CALCULO[[#This Row],[18]],MIN(CALCULO[ [#This Row],[18] ],AVERAGEIF(ING_NO_CONST_RENTA[Concepto],'Datos para cálculo'!R$4,ING_NO_CONST_RENTA[Monto Limite]),+CALCULO[ [#This Row],[18] ]+1-1,CALCULO[ [#This Row],[18] ]))</f>
        <v>0</v>
      </c>
      <c r="T135" s="29"/>
      <c r="U135" s="163">
        <f>+IF(AVERAGEIF(ING_NO_CONST_RENTA[Concepto],'Datos para cálculo'!T$4,ING_NO_CONST_RENTA[Monto Limite])=1,CALCULO[[#This Row],[20]],MIN(CALCULO[ [#This Row],[20] ],AVERAGEIF(ING_NO_CONST_RENTA[Concepto],'Datos para cálculo'!T$4,ING_NO_CONST_RENTA[Monto Limite]),+CALCULO[ [#This Row],[20] ]+1-1,CALCULO[ [#This Row],[20] ]))</f>
        <v>0</v>
      </c>
      <c r="V135" s="29"/>
      <c r="W1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5" s="164"/>
      <c r="Y135" s="163">
        <f>+IF(O135&lt;310*'Versión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5" s="165"/>
      <c r="AA135" s="163">
        <f>+IF(AVERAGEIF(ING_NO_CONST_RENTA[Concepto],'Datos para cálculo'!Z$4,ING_NO_CONST_RENTA[Monto Limite])=1,CALCULO[[#This Row],[ 26 ]],MIN(CALCULO[[#This Row],[ 26 ]],AVERAGEIF(ING_NO_CONST_RENTA[Concepto],'Datos para cálculo'!Z$4,ING_NO_CONST_RENTA[Monto Limite]),+CALCULO[[#This Row],[ 26 ]]+1-1,CALCULO[[#This Row],[ 26 ]]))</f>
        <v>0</v>
      </c>
      <c r="AB135" s="165"/>
      <c r="AC1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5" s="147"/>
      <c r="AE1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5" s="144">
        <f>+CALCULO[[#This Row],[ 31 ]]+CALCULO[[#This Row],[ 29 ]]+CALCULO[[#This Row],[ 27 ]]+CALCULO[[#This Row],[ 25 ]]+CALCULO[[#This Row],[ 23 ]]+CALCULO[[#This Row],[ 21 ]]+CALCULO[[#This Row],[ 19 ]]+CALCULO[[#This Row],[ 17 ]]</f>
        <v>0</v>
      </c>
      <c r="AG135" s="148">
        <f>+MAX(0,ROUND(CALCULO[[#This Row],[ 15 ]]-CALCULO[[#This Row],[32]],-3))</f>
        <v>0</v>
      </c>
      <c r="AH135" s="29"/>
      <c r="AI135" s="163">
        <f>+IF(AVERAGEIF(DEDUCCIONES[Concepto],'Datos para cálculo'!AH$4,DEDUCCIONES[Monto Limite])=1,CALCULO[[#This Row],[ 34 ]],MIN(CALCULO[[#This Row],[ 34 ]],AVERAGEIF(DEDUCCIONES[Concepto],'Datos para cálculo'!AH$4,DEDUCCIONES[Monto Limite]),+CALCULO[[#This Row],[ 34 ]]+1-1,CALCULO[[#This Row],[ 34 ]]))</f>
        <v>0</v>
      </c>
      <c r="AJ135" s="167"/>
      <c r="AK135" s="144">
        <f>+IF(CALCULO[[#This Row],[ 36 ]]="SI",MIN(CALCULO[[#This Row],[ 15 ]]*10%,VLOOKUP($AJ$4,DEDUCCIONES[],4,0)),0)</f>
        <v>0</v>
      </c>
      <c r="AL135" s="168"/>
      <c r="AM135" s="145">
        <f>+MIN(AL135+1-1,VLOOKUP($AL$4,DEDUCCIONES[],4,0))</f>
        <v>0</v>
      </c>
      <c r="AN135" s="144">
        <f>+CALCULO[[#This Row],[35]]+CALCULO[[#This Row],[37]]+CALCULO[[#This Row],[ 39 ]]</f>
        <v>0</v>
      </c>
      <c r="AO135" s="148">
        <f>+CALCULO[[#This Row],[33]]-CALCULO[[#This Row],[ 40 ]]</f>
        <v>0</v>
      </c>
      <c r="AP135" s="29"/>
      <c r="AQ135" s="163">
        <f>+MIN(CALCULO[[#This Row],[42]]+1-1,VLOOKUP($AP$4,RENTAS_EXCENTAS[],4,0))</f>
        <v>0</v>
      </c>
      <c r="AR135" s="29"/>
      <c r="AS135" s="163">
        <f>+MIN(CALCULO[[#This Row],[43]]+CALCULO[[#This Row],[ 44 ]]+1-1,VLOOKUP($AP$4,RENTAS_EXCENTAS[],4,0))-CALCULO[[#This Row],[43]]</f>
        <v>0</v>
      </c>
      <c r="AT135" s="163"/>
      <c r="AU135" s="163"/>
      <c r="AV135" s="163">
        <f>+CALCULO[[#This Row],[ 47 ]]</f>
        <v>0</v>
      </c>
      <c r="AW135" s="163"/>
      <c r="AX135" s="163">
        <f>+CALCULO[[#This Row],[ 49 ]]</f>
        <v>0</v>
      </c>
      <c r="AY135" s="163"/>
      <c r="AZ135" s="163">
        <f>+CALCULO[[#This Row],[ 51 ]]</f>
        <v>0</v>
      </c>
      <c r="BA135" s="163"/>
      <c r="BB135" s="163">
        <f>+CALCULO[[#This Row],[ 53 ]]</f>
        <v>0</v>
      </c>
      <c r="BC135" s="163"/>
      <c r="BD135" s="163">
        <f>+CALCULO[[#This Row],[ 55 ]]</f>
        <v>0</v>
      </c>
      <c r="BE135" s="163"/>
      <c r="BF135" s="163">
        <f>+CALCULO[[#This Row],[ 57 ]]</f>
        <v>0</v>
      </c>
      <c r="BG135" s="163"/>
      <c r="BH135" s="163">
        <f>+CALCULO[[#This Row],[ 59 ]]</f>
        <v>0</v>
      </c>
      <c r="BI135" s="163"/>
      <c r="BJ135" s="163"/>
      <c r="BK135" s="163"/>
      <c r="BL135" s="145">
        <f>+CALCULO[[#This Row],[ 63 ]]</f>
        <v>0</v>
      </c>
      <c r="BM135" s="144">
        <f>+CALCULO[[#This Row],[ 64 ]]+CALCULO[[#This Row],[ 62 ]]+CALCULO[[#This Row],[ 60 ]]+CALCULO[[#This Row],[ 58 ]]+CALCULO[[#This Row],[ 56 ]]+CALCULO[[#This Row],[ 54 ]]+CALCULO[[#This Row],[ 52 ]]+CALCULO[[#This Row],[ 50 ]]+CALCULO[[#This Row],[ 48 ]]+CALCULO[[#This Row],[ 45 ]]+CALCULO[[#This Row],[43]]</f>
        <v>0</v>
      </c>
      <c r="BN135" s="148">
        <f>+CALCULO[[#This Row],[ 41 ]]-CALCULO[[#This Row],[65]]</f>
        <v>0</v>
      </c>
      <c r="BO135" s="144">
        <f>+ROUND(MIN(CALCULO[[#This Row],[66]]*25%,240*'Versión impresión'!$H$8),-3)</f>
        <v>0</v>
      </c>
      <c r="BP135" s="148">
        <f>+CALCULO[[#This Row],[66]]-CALCULO[[#This Row],[67]]</f>
        <v>0</v>
      </c>
      <c r="BQ135" s="154">
        <f>+ROUND(CALCULO[[#This Row],[33]]*40%,-3)</f>
        <v>0</v>
      </c>
      <c r="BR135" s="149">
        <f t="shared" si="10"/>
        <v>0</v>
      </c>
      <c r="BS135" s="144">
        <f>+CALCULO[[#This Row],[33]]-MIN(CALCULO[[#This Row],[69]],CALCULO[[#This Row],[68]])</f>
        <v>0</v>
      </c>
      <c r="BT135" s="150">
        <f>+CALCULO[[#This Row],[71]]/'Versión impresión'!$H$8+1-1</f>
        <v>0</v>
      </c>
      <c r="BU135" s="151">
        <f>+LOOKUP(CALCULO[[#This Row],[72]],$CG$2:$CH$8,$CJ$2:$CJ$8)</f>
        <v>0</v>
      </c>
      <c r="BV135" s="152">
        <f>+LOOKUP(CALCULO[[#This Row],[72]],$CG$2:$CH$8,$CI$2:$CI$8)</f>
        <v>0</v>
      </c>
      <c r="BW135" s="151">
        <f>+LOOKUP(CALCULO[[#This Row],[72]],$CG$2:$CH$8,$CK$2:$CK$8)</f>
        <v>0</v>
      </c>
      <c r="BX135" s="155">
        <f>+(CALCULO[[#This Row],[72]]+CALCULO[[#This Row],[73]])*CALCULO[[#This Row],[74]]+CALCULO[[#This Row],[75]]</f>
        <v>0</v>
      </c>
      <c r="BY135" s="133">
        <f>+ROUND(CALCULO[[#This Row],[76]]*'Versión impresión'!$H$8,-3)</f>
        <v>0</v>
      </c>
      <c r="BZ135" s="180" t="str">
        <f>+IF(LOOKUP(CALCULO[[#This Row],[72]],$CG$2:$CH$8,$CM$2:$CM$8)=0,"",LOOKUP(CALCULO[[#This Row],[72]],$CG$2:$CH$8,$CM$2:$CM$8))</f>
        <v/>
      </c>
    </row>
    <row r="136" spans="1:78" x14ac:dyDescent="0.25">
      <c r="A136" s="78" t="str">
        <f t="shared" si="9"/>
        <v/>
      </c>
      <c r="B136" s="159"/>
      <c r="C136" s="29"/>
      <c r="D136" s="29"/>
      <c r="E136" s="29"/>
      <c r="F136" s="29"/>
      <c r="G136" s="29"/>
      <c r="H136" s="29"/>
      <c r="I136" s="29"/>
      <c r="J136" s="29"/>
      <c r="K136" s="29"/>
      <c r="L136" s="29"/>
      <c r="M136" s="29"/>
      <c r="N136" s="29"/>
      <c r="O136" s="144">
        <f>SUM(CALCULO[[#This Row],[5]:[ 14 ]])</f>
        <v>0</v>
      </c>
      <c r="P136" s="162"/>
      <c r="Q136" s="163">
        <f>+IF(AVERAGEIF(ING_NO_CONST_RENTA[Concepto],'Datos para cálculo'!P$4,ING_NO_CONST_RENTA[Monto Limite])=1,CALCULO[[#This Row],[16]],MIN(CALCULO[ [#This Row],[16] ],AVERAGEIF(ING_NO_CONST_RENTA[Concepto],'Datos para cálculo'!P$4,ING_NO_CONST_RENTA[Monto Limite]),+CALCULO[ [#This Row],[16] ]+1-1,CALCULO[ [#This Row],[16] ]))</f>
        <v>0</v>
      </c>
      <c r="R136" s="29"/>
      <c r="S136" s="163">
        <f>+IF(AVERAGEIF(ING_NO_CONST_RENTA[Concepto],'Datos para cálculo'!R$4,ING_NO_CONST_RENTA[Monto Limite])=1,CALCULO[[#This Row],[18]],MIN(CALCULO[ [#This Row],[18] ],AVERAGEIF(ING_NO_CONST_RENTA[Concepto],'Datos para cálculo'!R$4,ING_NO_CONST_RENTA[Monto Limite]),+CALCULO[ [#This Row],[18] ]+1-1,CALCULO[ [#This Row],[18] ]))</f>
        <v>0</v>
      </c>
      <c r="T136" s="29"/>
      <c r="U136" s="163">
        <f>+IF(AVERAGEIF(ING_NO_CONST_RENTA[Concepto],'Datos para cálculo'!T$4,ING_NO_CONST_RENTA[Monto Limite])=1,CALCULO[[#This Row],[20]],MIN(CALCULO[ [#This Row],[20] ],AVERAGEIF(ING_NO_CONST_RENTA[Concepto],'Datos para cálculo'!T$4,ING_NO_CONST_RENTA[Monto Limite]),+CALCULO[ [#This Row],[20] ]+1-1,CALCULO[ [#This Row],[20] ]))</f>
        <v>0</v>
      </c>
      <c r="V136" s="29"/>
      <c r="W1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6" s="164"/>
      <c r="Y136" s="163">
        <f>+IF(O136&lt;310*'Versión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6" s="165"/>
      <c r="AA136" s="163">
        <f>+IF(AVERAGEIF(ING_NO_CONST_RENTA[Concepto],'Datos para cálculo'!Z$4,ING_NO_CONST_RENTA[Monto Limite])=1,CALCULO[[#This Row],[ 26 ]],MIN(CALCULO[[#This Row],[ 26 ]],AVERAGEIF(ING_NO_CONST_RENTA[Concepto],'Datos para cálculo'!Z$4,ING_NO_CONST_RENTA[Monto Limite]),+CALCULO[[#This Row],[ 26 ]]+1-1,CALCULO[[#This Row],[ 26 ]]))</f>
        <v>0</v>
      </c>
      <c r="AB136" s="165"/>
      <c r="AC1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6" s="147"/>
      <c r="AE1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6" s="144">
        <f>+CALCULO[[#This Row],[ 31 ]]+CALCULO[[#This Row],[ 29 ]]+CALCULO[[#This Row],[ 27 ]]+CALCULO[[#This Row],[ 25 ]]+CALCULO[[#This Row],[ 23 ]]+CALCULO[[#This Row],[ 21 ]]+CALCULO[[#This Row],[ 19 ]]+CALCULO[[#This Row],[ 17 ]]</f>
        <v>0</v>
      </c>
      <c r="AG136" s="148">
        <f>+MAX(0,ROUND(CALCULO[[#This Row],[ 15 ]]-CALCULO[[#This Row],[32]],-3))</f>
        <v>0</v>
      </c>
      <c r="AH136" s="29"/>
      <c r="AI136" s="163">
        <f>+IF(AVERAGEIF(DEDUCCIONES[Concepto],'Datos para cálculo'!AH$4,DEDUCCIONES[Monto Limite])=1,CALCULO[[#This Row],[ 34 ]],MIN(CALCULO[[#This Row],[ 34 ]],AVERAGEIF(DEDUCCIONES[Concepto],'Datos para cálculo'!AH$4,DEDUCCIONES[Monto Limite]),+CALCULO[[#This Row],[ 34 ]]+1-1,CALCULO[[#This Row],[ 34 ]]))</f>
        <v>0</v>
      </c>
      <c r="AJ136" s="167"/>
      <c r="AK136" s="144">
        <f>+IF(CALCULO[[#This Row],[ 36 ]]="SI",MIN(CALCULO[[#This Row],[ 15 ]]*10%,VLOOKUP($AJ$4,DEDUCCIONES[],4,0)),0)</f>
        <v>0</v>
      </c>
      <c r="AL136" s="168"/>
      <c r="AM136" s="145">
        <f>+MIN(AL136+1-1,VLOOKUP($AL$4,DEDUCCIONES[],4,0))</f>
        <v>0</v>
      </c>
      <c r="AN136" s="144">
        <f>+CALCULO[[#This Row],[35]]+CALCULO[[#This Row],[37]]+CALCULO[[#This Row],[ 39 ]]</f>
        <v>0</v>
      </c>
      <c r="AO136" s="148">
        <f>+CALCULO[[#This Row],[33]]-CALCULO[[#This Row],[ 40 ]]</f>
        <v>0</v>
      </c>
      <c r="AP136" s="29"/>
      <c r="AQ136" s="163">
        <f>+MIN(CALCULO[[#This Row],[42]]+1-1,VLOOKUP($AP$4,RENTAS_EXCENTAS[],4,0))</f>
        <v>0</v>
      </c>
      <c r="AR136" s="29"/>
      <c r="AS136" s="163">
        <f>+MIN(CALCULO[[#This Row],[43]]+CALCULO[[#This Row],[ 44 ]]+1-1,VLOOKUP($AP$4,RENTAS_EXCENTAS[],4,0))-CALCULO[[#This Row],[43]]</f>
        <v>0</v>
      </c>
      <c r="AT136" s="163"/>
      <c r="AU136" s="163"/>
      <c r="AV136" s="163">
        <f>+CALCULO[[#This Row],[ 47 ]]</f>
        <v>0</v>
      </c>
      <c r="AW136" s="163"/>
      <c r="AX136" s="163">
        <f>+CALCULO[[#This Row],[ 49 ]]</f>
        <v>0</v>
      </c>
      <c r="AY136" s="163"/>
      <c r="AZ136" s="163">
        <f>+CALCULO[[#This Row],[ 51 ]]</f>
        <v>0</v>
      </c>
      <c r="BA136" s="163"/>
      <c r="BB136" s="163">
        <f>+CALCULO[[#This Row],[ 53 ]]</f>
        <v>0</v>
      </c>
      <c r="BC136" s="163"/>
      <c r="BD136" s="163">
        <f>+CALCULO[[#This Row],[ 55 ]]</f>
        <v>0</v>
      </c>
      <c r="BE136" s="163"/>
      <c r="BF136" s="163">
        <f>+CALCULO[[#This Row],[ 57 ]]</f>
        <v>0</v>
      </c>
      <c r="BG136" s="163"/>
      <c r="BH136" s="163">
        <f>+CALCULO[[#This Row],[ 59 ]]</f>
        <v>0</v>
      </c>
      <c r="BI136" s="163"/>
      <c r="BJ136" s="163"/>
      <c r="BK136" s="163"/>
      <c r="BL136" s="145">
        <f>+CALCULO[[#This Row],[ 63 ]]</f>
        <v>0</v>
      </c>
      <c r="BM136" s="144">
        <f>+CALCULO[[#This Row],[ 64 ]]+CALCULO[[#This Row],[ 62 ]]+CALCULO[[#This Row],[ 60 ]]+CALCULO[[#This Row],[ 58 ]]+CALCULO[[#This Row],[ 56 ]]+CALCULO[[#This Row],[ 54 ]]+CALCULO[[#This Row],[ 52 ]]+CALCULO[[#This Row],[ 50 ]]+CALCULO[[#This Row],[ 48 ]]+CALCULO[[#This Row],[ 45 ]]+CALCULO[[#This Row],[43]]</f>
        <v>0</v>
      </c>
      <c r="BN136" s="148">
        <f>+CALCULO[[#This Row],[ 41 ]]-CALCULO[[#This Row],[65]]</f>
        <v>0</v>
      </c>
      <c r="BO136" s="144">
        <f>+ROUND(MIN(CALCULO[[#This Row],[66]]*25%,240*'Versión impresión'!$H$8),-3)</f>
        <v>0</v>
      </c>
      <c r="BP136" s="148">
        <f>+CALCULO[[#This Row],[66]]-CALCULO[[#This Row],[67]]</f>
        <v>0</v>
      </c>
      <c r="BQ136" s="154">
        <f>+ROUND(CALCULO[[#This Row],[33]]*40%,-3)</f>
        <v>0</v>
      </c>
      <c r="BR136" s="149">
        <f t="shared" si="10"/>
        <v>0</v>
      </c>
      <c r="BS136" s="144">
        <f>+CALCULO[[#This Row],[33]]-MIN(CALCULO[[#This Row],[69]],CALCULO[[#This Row],[68]])</f>
        <v>0</v>
      </c>
      <c r="BT136" s="150">
        <f>+CALCULO[[#This Row],[71]]/'Versión impresión'!$H$8+1-1</f>
        <v>0</v>
      </c>
      <c r="BU136" s="151">
        <f>+LOOKUP(CALCULO[[#This Row],[72]],$CG$2:$CH$8,$CJ$2:$CJ$8)</f>
        <v>0</v>
      </c>
      <c r="BV136" s="152">
        <f>+LOOKUP(CALCULO[[#This Row],[72]],$CG$2:$CH$8,$CI$2:$CI$8)</f>
        <v>0</v>
      </c>
      <c r="BW136" s="151">
        <f>+LOOKUP(CALCULO[[#This Row],[72]],$CG$2:$CH$8,$CK$2:$CK$8)</f>
        <v>0</v>
      </c>
      <c r="BX136" s="155">
        <f>+(CALCULO[[#This Row],[72]]+CALCULO[[#This Row],[73]])*CALCULO[[#This Row],[74]]+CALCULO[[#This Row],[75]]</f>
        <v>0</v>
      </c>
      <c r="BY136" s="133">
        <f>+ROUND(CALCULO[[#This Row],[76]]*'Versión impresión'!$H$8,-3)</f>
        <v>0</v>
      </c>
      <c r="BZ136" s="180" t="str">
        <f>+IF(LOOKUP(CALCULO[[#This Row],[72]],$CG$2:$CH$8,$CM$2:$CM$8)=0,"",LOOKUP(CALCULO[[#This Row],[72]],$CG$2:$CH$8,$CM$2:$CM$8))</f>
        <v/>
      </c>
    </row>
    <row r="137" spans="1:78" x14ac:dyDescent="0.25">
      <c r="A137" s="78" t="str">
        <f t="shared" si="9"/>
        <v/>
      </c>
      <c r="B137" s="159"/>
      <c r="C137" s="29"/>
      <c r="D137" s="29"/>
      <c r="E137" s="29"/>
      <c r="F137" s="29"/>
      <c r="G137" s="29"/>
      <c r="H137" s="29"/>
      <c r="I137" s="29"/>
      <c r="J137" s="29"/>
      <c r="K137" s="29"/>
      <c r="L137" s="29"/>
      <c r="M137" s="29"/>
      <c r="N137" s="29"/>
      <c r="O137" s="144">
        <f>SUM(CALCULO[[#This Row],[5]:[ 14 ]])</f>
        <v>0</v>
      </c>
      <c r="P137" s="162"/>
      <c r="Q137" s="163">
        <f>+IF(AVERAGEIF(ING_NO_CONST_RENTA[Concepto],'Datos para cálculo'!P$4,ING_NO_CONST_RENTA[Monto Limite])=1,CALCULO[[#This Row],[16]],MIN(CALCULO[ [#This Row],[16] ],AVERAGEIF(ING_NO_CONST_RENTA[Concepto],'Datos para cálculo'!P$4,ING_NO_CONST_RENTA[Monto Limite]),+CALCULO[ [#This Row],[16] ]+1-1,CALCULO[ [#This Row],[16] ]))</f>
        <v>0</v>
      </c>
      <c r="R137" s="29"/>
      <c r="S137" s="163">
        <f>+IF(AVERAGEIF(ING_NO_CONST_RENTA[Concepto],'Datos para cálculo'!R$4,ING_NO_CONST_RENTA[Monto Limite])=1,CALCULO[[#This Row],[18]],MIN(CALCULO[ [#This Row],[18] ],AVERAGEIF(ING_NO_CONST_RENTA[Concepto],'Datos para cálculo'!R$4,ING_NO_CONST_RENTA[Monto Limite]),+CALCULO[ [#This Row],[18] ]+1-1,CALCULO[ [#This Row],[18] ]))</f>
        <v>0</v>
      </c>
      <c r="T137" s="29"/>
      <c r="U137" s="163">
        <f>+IF(AVERAGEIF(ING_NO_CONST_RENTA[Concepto],'Datos para cálculo'!T$4,ING_NO_CONST_RENTA[Monto Limite])=1,CALCULO[[#This Row],[20]],MIN(CALCULO[ [#This Row],[20] ],AVERAGEIF(ING_NO_CONST_RENTA[Concepto],'Datos para cálculo'!T$4,ING_NO_CONST_RENTA[Monto Limite]),+CALCULO[ [#This Row],[20] ]+1-1,CALCULO[ [#This Row],[20] ]))</f>
        <v>0</v>
      </c>
      <c r="V137" s="29"/>
      <c r="W1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7" s="164"/>
      <c r="Y137" s="163">
        <f>+IF(O137&lt;310*'Versión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7" s="165"/>
      <c r="AA137" s="163">
        <f>+IF(AVERAGEIF(ING_NO_CONST_RENTA[Concepto],'Datos para cálculo'!Z$4,ING_NO_CONST_RENTA[Monto Limite])=1,CALCULO[[#This Row],[ 26 ]],MIN(CALCULO[[#This Row],[ 26 ]],AVERAGEIF(ING_NO_CONST_RENTA[Concepto],'Datos para cálculo'!Z$4,ING_NO_CONST_RENTA[Monto Limite]),+CALCULO[[#This Row],[ 26 ]]+1-1,CALCULO[[#This Row],[ 26 ]]))</f>
        <v>0</v>
      </c>
      <c r="AB137" s="165"/>
      <c r="AC1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7" s="147"/>
      <c r="AE1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7" s="144">
        <f>+CALCULO[[#This Row],[ 31 ]]+CALCULO[[#This Row],[ 29 ]]+CALCULO[[#This Row],[ 27 ]]+CALCULO[[#This Row],[ 25 ]]+CALCULO[[#This Row],[ 23 ]]+CALCULO[[#This Row],[ 21 ]]+CALCULO[[#This Row],[ 19 ]]+CALCULO[[#This Row],[ 17 ]]</f>
        <v>0</v>
      </c>
      <c r="AG137" s="148">
        <f>+MAX(0,ROUND(CALCULO[[#This Row],[ 15 ]]-CALCULO[[#This Row],[32]],-3))</f>
        <v>0</v>
      </c>
      <c r="AH137" s="29"/>
      <c r="AI137" s="163">
        <f>+IF(AVERAGEIF(DEDUCCIONES[Concepto],'Datos para cálculo'!AH$4,DEDUCCIONES[Monto Limite])=1,CALCULO[[#This Row],[ 34 ]],MIN(CALCULO[[#This Row],[ 34 ]],AVERAGEIF(DEDUCCIONES[Concepto],'Datos para cálculo'!AH$4,DEDUCCIONES[Monto Limite]),+CALCULO[[#This Row],[ 34 ]]+1-1,CALCULO[[#This Row],[ 34 ]]))</f>
        <v>0</v>
      </c>
      <c r="AJ137" s="167"/>
      <c r="AK137" s="144">
        <f>+IF(CALCULO[[#This Row],[ 36 ]]="SI",MIN(CALCULO[[#This Row],[ 15 ]]*10%,VLOOKUP($AJ$4,DEDUCCIONES[],4,0)),0)</f>
        <v>0</v>
      </c>
      <c r="AL137" s="168"/>
      <c r="AM137" s="145">
        <f>+MIN(AL137+1-1,VLOOKUP($AL$4,DEDUCCIONES[],4,0))</f>
        <v>0</v>
      </c>
      <c r="AN137" s="144">
        <f>+CALCULO[[#This Row],[35]]+CALCULO[[#This Row],[37]]+CALCULO[[#This Row],[ 39 ]]</f>
        <v>0</v>
      </c>
      <c r="AO137" s="148">
        <f>+CALCULO[[#This Row],[33]]-CALCULO[[#This Row],[ 40 ]]</f>
        <v>0</v>
      </c>
      <c r="AP137" s="29"/>
      <c r="AQ137" s="163">
        <f>+MIN(CALCULO[[#This Row],[42]]+1-1,VLOOKUP($AP$4,RENTAS_EXCENTAS[],4,0))</f>
        <v>0</v>
      </c>
      <c r="AR137" s="29"/>
      <c r="AS137" s="163">
        <f>+MIN(CALCULO[[#This Row],[43]]+CALCULO[[#This Row],[ 44 ]]+1-1,VLOOKUP($AP$4,RENTAS_EXCENTAS[],4,0))-CALCULO[[#This Row],[43]]</f>
        <v>0</v>
      </c>
      <c r="AT137" s="163"/>
      <c r="AU137" s="163"/>
      <c r="AV137" s="163">
        <f>+CALCULO[[#This Row],[ 47 ]]</f>
        <v>0</v>
      </c>
      <c r="AW137" s="163"/>
      <c r="AX137" s="163">
        <f>+CALCULO[[#This Row],[ 49 ]]</f>
        <v>0</v>
      </c>
      <c r="AY137" s="163"/>
      <c r="AZ137" s="163">
        <f>+CALCULO[[#This Row],[ 51 ]]</f>
        <v>0</v>
      </c>
      <c r="BA137" s="163"/>
      <c r="BB137" s="163">
        <f>+CALCULO[[#This Row],[ 53 ]]</f>
        <v>0</v>
      </c>
      <c r="BC137" s="163"/>
      <c r="BD137" s="163">
        <f>+CALCULO[[#This Row],[ 55 ]]</f>
        <v>0</v>
      </c>
      <c r="BE137" s="163"/>
      <c r="BF137" s="163">
        <f>+CALCULO[[#This Row],[ 57 ]]</f>
        <v>0</v>
      </c>
      <c r="BG137" s="163"/>
      <c r="BH137" s="163">
        <f>+CALCULO[[#This Row],[ 59 ]]</f>
        <v>0</v>
      </c>
      <c r="BI137" s="163"/>
      <c r="BJ137" s="163"/>
      <c r="BK137" s="163"/>
      <c r="BL137" s="145">
        <f>+CALCULO[[#This Row],[ 63 ]]</f>
        <v>0</v>
      </c>
      <c r="BM137" s="144">
        <f>+CALCULO[[#This Row],[ 64 ]]+CALCULO[[#This Row],[ 62 ]]+CALCULO[[#This Row],[ 60 ]]+CALCULO[[#This Row],[ 58 ]]+CALCULO[[#This Row],[ 56 ]]+CALCULO[[#This Row],[ 54 ]]+CALCULO[[#This Row],[ 52 ]]+CALCULO[[#This Row],[ 50 ]]+CALCULO[[#This Row],[ 48 ]]+CALCULO[[#This Row],[ 45 ]]+CALCULO[[#This Row],[43]]</f>
        <v>0</v>
      </c>
      <c r="BN137" s="148">
        <f>+CALCULO[[#This Row],[ 41 ]]-CALCULO[[#This Row],[65]]</f>
        <v>0</v>
      </c>
      <c r="BO137" s="144">
        <f>+ROUND(MIN(CALCULO[[#This Row],[66]]*25%,240*'Versión impresión'!$H$8),-3)</f>
        <v>0</v>
      </c>
      <c r="BP137" s="148">
        <f>+CALCULO[[#This Row],[66]]-CALCULO[[#This Row],[67]]</f>
        <v>0</v>
      </c>
      <c r="BQ137" s="154">
        <f>+ROUND(CALCULO[[#This Row],[33]]*40%,-3)</f>
        <v>0</v>
      </c>
      <c r="BR137" s="149">
        <f t="shared" si="10"/>
        <v>0</v>
      </c>
      <c r="BS137" s="144">
        <f>+CALCULO[[#This Row],[33]]-MIN(CALCULO[[#This Row],[69]],CALCULO[[#This Row],[68]])</f>
        <v>0</v>
      </c>
      <c r="BT137" s="150">
        <f>+CALCULO[[#This Row],[71]]/'Versión impresión'!$H$8+1-1</f>
        <v>0</v>
      </c>
      <c r="BU137" s="151">
        <f>+LOOKUP(CALCULO[[#This Row],[72]],$CG$2:$CH$8,$CJ$2:$CJ$8)</f>
        <v>0</v>
      </c>
      <c r="BV137" s="152">
        <f>+LOOKUP(CALCULO[[#This Row],[72]],$CG$2:$CH$8,$CI$2:$CI$8)</f>
        <v>0</v>
      </c>
      <c r="BW137" s="151">
        <f>+LOOKUP(CALCULO[[#This Row],[72]],$CG$2:$CH$8,$CK$2:$CK$8)</f>
        <v>0</v>
      </c>
      <c r="BX137" s="155">
        <f>+(CALCULO[[#This Row],[72]]+CALCULO[[#This Row],[73]])*CALCULO[[#This Row],[74]]+CALCULO[[#This Row],[75]]</f>
        <v>0</v>
      </c>
      <c r="BY137" s="133">
        <f>+ROUND(CALCULO[[#This Row],[76]]*'Versión impresión'!$H$8,-3)</f>
        <v>0</v>
      </c>
      <c r="BZ137" s="180" t="str">
        <f>+IF(LOOKUP(CALCULO[[#This Row],[72]],$CG$2:$CH$8,$CM$2:$CM$8)=0,"",LOOKUP(CALCULO[[#This Row],[72]],$CG$2:$CH$8,$CM$2:$CM$8))</f>
        <v/>
      </c>
    </row>
    <row r="138" spans="1:78" x14ac:dyDescent="0.25">
      <c r="A138" s="78" t="str">
        <f t="shared" si="9"/>
        <v/>
      </c>
      <c r="B138" s="159"/>
      <c r="C138" s="29"/>
      <c r="D138" s="29"/>
      <c r="E138" s="29"/>
      <c r="F138" s="29"/>
      <c r="G138" s="29"/>
      <c r="H138" s="29"/>
      <c r="I138" s="29"/>
      <c r="J138" s="29"/>
      <c r="K138" s="29"/>
      <c r="L138" s="29"/>
      <c r="M138" s="29"/>
      <c r="N138" s="29"/>
      <c r="O138" s="144">
        <f>SUM(CALCULO[[#This Row],[5]:[ 14 ]])</f>
        <v>0</v>
      </c>
      <c r="P138" s="162"/>
      <c r="Q138" s="163">
        <f>+IF(AVERAGEIF(ING_NO_CONST_RENTA[Concepto],'Datos para cálculo'!P$4,ING_NO_CONST_RENTA[Monto Limite])=1,CALCULO[[#This Row],[16]],MIN(CALCULO[ [#This Row],[16] ],AVERAGEIF(ING_NO_CONST_RENTA[Concepto],'Datos para cálculo'!P$4,ING_NO_CONST_RENTA[Monto Limite]),+CALCULO[ [#This Row],[16] ]+1-1,CALCULO[ [#This Row],[16] ]))</f>
        <v>0</v>
      </c>
      <c r="R138" s="29"/>
      <c r="S138" s="163">
        <f>+IF(AVERAGEIF(ING_NO_CONST_RENTA[Concepto],'Datos para cálculo'!R$4,ING_NO_CONST_RENTA[Monto Limite])=1,CALCULO[[#This Row],[18]],MIN(CALCULO[ [#This Row],[18] ],AVERAGEIF(ING_NO_CONST_RENTA[Concepto],'Datos para cálculo'!R$4,ING_NO_CONST_RENTA[Monto Limite]),+CALCULO[ [#This Row],[18] ]+1-1,CALCULO[ [#This Row],[18] ]))</f>
        <v>0</v>
      </c>
      <c r="T138" s="29"/>
      <c r="U138" s="163">
        <f>+IF(AVERAGEIF(ING_NO_CONST_RENTA[Concepto],'Datos para cálculo'!T$4,ING_NO_CONST_RENTA[Monto Limite])=1,CALCULO[[#This Row],[20]],MIN(CALCULO[ [#This Row],[20] ],AVERAGEIF(ING_NO_CONST_RENTA[Concepto],'Datos para cálculo'!T$4,ING_NO_CONST_RENTA[Monto Limite]),+CALCULO[ [#This Row],[20] ]+1-1,CALCULO[ [#This Row],[20] ]))</f>
        <v>0</v>
      </c>
      <c r="V138" s="29"/>
      <c r="W1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8" s="164"/>
      <c r="Y138" s="163">
        <f>+IF(O138&lt;310*'Versión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8" s="165"/>
      <c r="AA138" s="163">
        <f>+IF(AVERAGEIF(ING_NO_CONST_RENTA[Concepto],'Datos para cálculo'!Z$4,ING_NO_CONST_RENTA[Monto Limite])=1,CALCULO[[#This Row],[ 26 ]],MIN(CALCULO[[#This Row],[ 26 ]],AVERAGEIF(ING_NO_CONST_RENTA[Concepto],'Datos para cálculo'!Z$4,ING_NO_CONST_RENTA[Monto Limite]),+CALCULO[[#This Row],[ 26 ]]+1-1,CALCULO[[#This Row],[ 26 ]]))</f>
        <v>0</v>
      </c>
      <c r="AB138" s="165"/>
      <c r="AC1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8" s="147"/>
      <c r="AE1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8" s="144">
        <f>+CALCULO[[#This Row],[ 31 ]]+CALCULO[[#This Row],[ 29 ]]+CALCULO[[#This Row],[ 27 ]]+CALCULO[[#This Row],[ 25 ]]+CALCULO[[#This Row],[ 23 ]]+CALCULO[[#This Row],[ 21 ]]+CALCULO[[#This Row],[ 19 ]]+CALCULO[[#This Row],[ 17 ]]</f>
        <v>0</v>
      </c>
      <c r="AG138" s="148">
        <f>+MAX(0,ROUND(CALCULO[[#This Row],[ 15 ]]-CALCULO[[#This Row],[32]],-3))</f>
        <v>0</v>
      </c>
      <c r="AH138" s="29"/>
      <c r="AI138" s="163">
        <f>+IF(AVERAGEIF(DEDUCCIONES[Concepto],'Datos para cálculo'!AH$4,DEDUCCIONES[Monto Limite])=1,CALCULO[[#This Row],[ 34 ]],MIN(CALCULO[[#This Row],[ 34 ]],AVERAGEIF(DEDUCCIONES[Concepto],'Datos para cálculo'!AH$4,DEDUCCIONES[Monto Limite]),+CALCULO[[#This Row],[ 34 ]]+1-1,CALCULO[[#This Row],[ 34 ]]))</f>
        <v>0</v>
      </c>
      <c r="AJ138" s="167"/>
      <c r="AK138" s="144">
        <f>+IF(CALCULO[[#This Row],[ 36 ]]="SI",MIN(CALCULO[[#This Row],[ 15 ]]*10%,VLOOKUP($AJ$4,DEDUCCIONES[],4,0)),0)</f>
        <v>0</v>
      </c>
      <c r="AL138" s="168"/>
      <c r="AM138" s="145">
        <f>+MIN(AL138+1-1,VLOOKUP($AL$4,DEDUCCIONES[],4,0))</f>
        <v>0</v>
      </c>
      <c r="AN138" s="144">
        <f>+CALCULO[[#This Row],[35]]+CALCULO[[#This Row],[37]]+CALCULO[[#This Row],[ 39 ]]</f>
        <v>0</v>
      </c>
      <c r="AO138" s="148">
        <f>+CALCULO[[#This Row],[33]]-CALCULO[[#This Row],[ 40 ]]</f>
        <v>0</v>
      </c>
      <c r="AP138" s="29"/>
      <c r="AQ138" s="163">
        <f>+MIN(CALCULO[[#This Row],[42]]+1-1,VLOOKUP($AP$4,RENTAS_EXCENTAS[],4,0))</f>
        <v>0</v>
      </c>
      <c r="AR138" s="29"/>
      <c r="AS138" s="163">
        <f>+MIN(CALCULO[[#This Row],[43]]+CALCULO[[#This Row],[ 44 ]]+1-1,VLOOKUP($AP$4,RENTAS_EXCENTAS[],4,0))-CALCULO[[#This Row],[43]]</f>
        <v>0</v>
      </c>
      <c r="AT138" s="163"/>
      <c r="AU138" s="163"/>
      <c r="AV138" s="163">
        <f>+CALCULO[[#This Row],[ 47 ]]</f>
        <v>0</v>
      </c>
      <c r="AW138" s="163"/>
      <c r="AX138" s="163">
        <f>+CALCULO[[#This Row],[ 49 ]]</f>
        <v>0</v>
      </c>
      <c r="AY138" s="163"/>
      <c r="AZ138" s="163">
        <f>+CALCULO[[#This Row],[ 51 ]]</f>
        <v>0</v>
      </c>
      <c r="BA138" s="163"/>
      <c r="BB138" s="163">
        <f>+CALCULO[[#This Row],[ 53 ]]</f>
        <v>0</v>
      </c>
      <c r="BC138" s="163"/>
      <c r="BD138" s="163">
        <f>+CALCULO[[#This Row],[ 55 ]]</f>
        <v>0</v>
      </c>
      <c r="BE138" s="163"/>
      <c r="BF138" s="163">
        <f>+CALCULO[[#This Row],[ 57 ]]</f>
        <v>0</v>
      </c>
      <c r="BG138" s="163"/>
      <c r="BH138" s="163">
        <f>+CALCULO[[#This Row],[ 59 ]]</f>
        <v>0</v>
      </c>
      <c r="BI138" s="163"/>
      <c r="BJ138" s="163"/>
      <c r="BK138" s="163"/>
      <c r="BL138" s="145">
        <f>+CALCULO[[#This Row],[ 63 ]]</f>
        <v>0</v>
      </c>
      <c r="BM138" s="144">
        <f>+CALCULO[[#This Row],[ 64 ]]+CALCULO[[#This Row],[ 62 ]]+CALCULO[[#This Row],[ 60 ]]+CALCULO[[#This Row],[ 58 ]]+CALCULO[[#This Row],[ 56 ]]+CALCULO[[#This Row],[ 54 ]]+CALCULO[[#This Row],[ 52 ]]+CALCULO[[#This Row],[ 50 ]]+CALCULO[[#This Row],[ 48 ]]+CALCULO[[#This Row],[ 45 ]]+CALCULO[[#This Row],[43]]</f>
        <v>0</v>
      </c>
      <c r="BN138" s="148">
        <f>+CALCULO[[#This Row],[ 41 ]]-CALCULO[[#This Row],[65]]</f>
        <v>0</v>
      </c>
      <c r="BO138" s="144">
        <f>+ROUND(MIN(CALCULO[[#This Row],[66]]*25%,240*'Versión impresión'!$H$8),-3)</f>
        <v>0</v>
      </c>
      <c r="BP138" s="148">
        <f>+CALCULO[[#This Row],[66]]-CALCULO[[#This Row],[67]]</f>
        <v>0</v>
      </c>
      <c r="BQ138" s="154">
        <f>+ROUND(CALCULO[[#This Row],[33]]*40%,-3)</f>
        <v>0</v>
      </c>
      <c r="BR138" s="149">
        <f t="shared" si="10"/>
        <v>0</v>
      </c>
      <c r="BS138" s="144">
        <f>+CALCULO[[#This Row],[33]]-MIN(CALCULO[[#This Row],[69]],CALCULO[[#This Row],[68]])</f>
        <v>0</v>
      </c>
      <c r="BT138" s="150">
        <f>+CALCULO[[#This Row],[71]]/'Versión impresión'!$H$8+1-1</f>
        <v>0</v>
      </c>
      <c r="BU138" s="151">
        <f>+LOOKUP(CALCULO[[#This Row],[72]],$CG$2:$CH$8,$CJ$2:$CJ$8)</f>
        <v>0</v>
      </c>
      <c r="BV138" s="152">
        <f>+LOOKUP(CALCULO[[#This Row],[72]],$CG$2:$CH$8,$CI$2:$CI$8)</f>
        <v>0</v>
      </c>
      <c r="BW138" s="151">
        <f>+LOOKUP(CALCULO[[#This Row],[72]],$CG$2:$CH$8,$CK$2:$CK$8)</f>
        <v>0</v>
      </c>
      <c r="BX138" s="155">
        <f>+(CALCULO[[#This Row],[72]]+CALCULO[[#This Row],[73]])*CALCULO[[#This Row],[74]]+CALCULO[[#This Row],[75]]</f>
        <v>0</v>
      </c>
      <c r="BY138" s="133">
        <f>+ROUND(CALCULO[[#This Row],[76]]*'Versión impresión'!$H$8,-3)</f>
        <v>0</v>
      </c>
      <c r="BZ138" s="180" t="str">
        <f>+IF(LOOKUP(CALCULO[[#This Row],[72]],$CG$2:$CH$8,$CM$2:$CM$8)=0,"",LOOKUP(CALCULO[[#This Row],[72]],$CG$2:$CH$8,$CM$2:$CM$8))</f>
        <v/>
      </c>
    </row>
    <row r="139" spans="1:78" x14ac:dyDescent="0.25">
      <c r="A139" s="78" t="str">
        <f t="shared" si="9"/>
        <v/>
      </c>
      <c r="B139" s="159"/>
      <c r="C139" s="29"/>
      <c r="D139" s="29"/>
      <c r="E139" s="29"/>
      <c r="F139" s="29"/>
      <c r="G139" s="29"/>
      <c r="H139" s="29"/>
      <c r="I139" s="29"/>
      <c r="J139" s="29"/>
      <c r="K139" s="29"/>
      <c r="L139" s="29"/>
      <c r="M139" s="29"/>
      <c r="N139" s="29"/>
      <c r="O139" s="144">
        <f>SUM(CALCULO[[#This Row],[5]:[ 14 ]])</f>
        <v>0</v>
      </c>
      <c r="P139" s="162"/>
      <c r="Q139" s="163">
        <f>+IF(AVERAGEIF(ING_NO_CONST_RENTA[Concepto],'Datos para cálculo'!P$4,ING_NO_CONST_RENTA[Monto Limite])=1,CALCULO[[#This Row],[16]],MIN(CALCULO[ [#This Row],[16] ],AVERAGEIF(ING_NO_CONST_RENTA[Concepto],'Datos para cálculo'!P$4,ING_NO_CONST_RENTA[Monto Limite]),+CALCULO[ [#This Row],[16] ]+1-1,CALCULO[ [#This Row],[16] ]))</f>
        <v>0</v>
      </c>
      <c r="R139" s="29"/>
      <c r="S139" s="163">
        <f>+IF(AVERAGEIF(ING_NO_CONST_RENTA[Concepto],'Datos para cálculo'!R$4,ING_NO_CONST_RENTA[Monto Limite])=1,CALCULO[[#This Row],[18]],MIN(CALCULO[ [#This Row],[18] ],AVERAGEIF(ING_NO_CONST_RENTA[Concepto],'Datos para cálculo'!R$4,ING_NO_CONST_RENTA[Monto Limite]),+CALCULO[ [#This Row],[18] ]+1-1,CALCULO[ [#This Row],[18] ]))</f>
        <v>0</v>
      </c>
      <c r="T139" s="29"/>
      <c r="U139" s="163">
        <f>+IF(AVERAGEIF(ING_NO_CONST_RENTA[Concepto],'Datos para cálculo'!T$4,ING_NO_CONST_RENTA[Monto Limite])=1,CALCULO[[#This Row],[20]],MIN(CALCULO[ [#This Row],[20] ],AVERAGEIF(ING_NO_CONST_RENTA[Concepto],'Datos para cálculo'!T$4,ING_NO_CONST_RENTA[Monto Limite]),+CALCULO[ [#This Row],[20] ]+1-1,CALCULO[ [#This Row],[20] ]))</f>
        <v>0</v>
      </c>
      <c r="V139" s="29"/>
      <c r="W1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39" s="164"/>
      <c r="Y139" s="163">
        <f>+IF(O139&lt;310*'Versión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39" s="165"/>
      <c r="AA139" s="163">
        <f>+IF(AVERAGEIF(ING_NO_CONST_RENTA[Concepto],'Datos para cálculo'!Z$4,ING_NO_CONST_RENTA[Monto Limite])=1,CALCULO[[#This Row],[ 26 ]],MIN(CALCULO[[#This Row],[ 26 ]],AVERAGEIF(ING_NO_CONST_RENTA[Concepto],'Datos para cálculo'!Z$4,ING_NO_CONST_RENTA[Monto Limite]),+CALCULO[[#This Row],[ 26 ]]+1-1,CALCULO[[#This Row],[ 26 ]]))</f>
        <v>0</v>
      </c>
      <c r="AB139" s="165"/>
      <c r="AC1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39" s="147"/>
      <c r="AE1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39" s="144">
        <f>+CALCULO[[#This Row],[ 31 ]]+CALCULO[[#This Row],[ 29 ]]+CALCULO[[#This Row],[ 27 ]]+CALCULO[[#This Row],[ 25 ]]+CALCULO[[#This Row],[ 23 ]]+CALCULO[[#This Row],[ 21 ]]+CALCULO[[#This Row],[ 19 ]]+CALCULO[[#This Row],[ 17 ]]</f>
        <v>0</v>
      </c>
      <c r="AG139" s="148">
        <f>+MAX(0,ROUND(CALCULO[[#This Row],[ 15 ]]-CALCULO[[#This Row],[32]],-3))</f>
        <v>0</v>
      </c>
      <c r="AH139" s="29"/>
      <c r="AI139" s="163">
        <f>+IF(AVERAGEIF(DEDUCCIONES[Concepto],'Datos para cálculo'!AH$4,DEDUCCIONES[Monto Limite])=1,CALCULO[[#This Row],[ 34 ]],MIN(CALCULO[[#This Row],[ 34 ]],AVERAGEIF(DEDUCCIONES[Concepto],'Datos para cálculo'!AH$4,DEDUCCIONES[Monto Limite]),+CALCULO[[#This Row],[ 34 ]]+1-1,CALCULO[[#This Row],[ 34 ]]))</f>
        <v>0</v>
      </c>
      <c r="AJ139" s="167"/>
      <c r="AK139" s="144">
        <f>+IF(CALCULO[[#This Row],[ 36 ]]="SI",MIN(CALCULO[[#This Row],[ 15 ]]*10%,VLOOKUP($AJ$4,DEDUCCIONES[],4,0)),0)</f>
        <v>0</v>
      </c>
      <c r="AL139" s="168"/>
      <c r="AM139" s="145">
        <f>+MIN(AL139+1-1,VLOOKUP($AL$4,DEDUCCIONES[],4,0))</f>
        <v>0</v>
      </c>
      <c r="AN139" s="144">
        <f>+CALCULO[[#This Row],[35]]+CALCULO[[#This Row],[37]]+CALCULO[[#This Row],[ 39 ]]</f>
        <v>0</v>
      </c>
      <c r="AO139" s="148">
        <f>+CALCULO[[#This Row],[33]]-CALCULO[[#This Row],[ 40 ]]</f>
        <v>0</v>
      </c>
      <c r="AP139" s="29"/>
      <c r="AQ139" s="163">
        <f>+MIN(CALCULO[[#This Row],[42]]+1-1,VLOOKUP($AP$4,RENTAS_EXCENTAS[],4,0))</f>
        <v>0</v>
      </c>
      <c r="AR139" s="29"/>
      <c r="AS139" s="163">
        <f>+MIN(CALCULO[[#This Row],[43]]+CALCULO[[#This Row],[ 44 ]]+1-1,VLOOKUP($AP$4,RENTAS_EXCENTAS[],4,0))-CALCULO[[#This Row],[43]]</f>
        <v>0</v>
      </c>
      <c r="AT139" s="163"/>
      <c r="AU139" s="163"/>
      <c r="AV139" s="163">
        <f>+CALCULO[[#This Row],[ 47 ]]</f>
        <v>0</v>
      </c>
      <c r="AW139" s="163"/>
      <c r="AX139" s="163">
        <f>+CALCULO[[#This Row],[ 49 ]]</f>
        <v>0</v>
      </c>
      <c r="AY139" s="163"/>
      <c r="AZ139" s="163">
        <f>+CALCULO[[#This Row],[ 51 ]]</f>
        <v>0</v>
      </c>
      <c r="BA139" s="163"/>
      <c r="BB139" s="163">
        <f>+CALCULO[[#This Row],[ 53 ]]</f>
        <v>0</v>
      </c>
      <c r="BC139" s="163"/>
      <c r="BD139" s="163">
        <f>+CALCULO[[#This Row],[ 55 ]]</f>
        <v>0</v>
      </c>
      <c r="BE139" s="163"/>
      <c r="BF139" s="163">
        <f>+CALCULO[[#This Row],[ 57 ]]</f>
        <v>0</v>
      </c>
      <c r="BG139" s="163"/>
      <c r="BH139" s="163">
        <f>+CALCULO[[#This Row],[ 59 ]]</f>
        <v>0</v>
      </c>
      <c r="BI139" s="163"/>
      <c r="BJ139" s="163"/>
      <c r="BK139" s="163"/>
      <c r="BL139" s="145">
        <f>+CALCULO[[#This Row],[ 63 ]]</f>
        <v>0</v>
      </c>
      <c r="BM139" s="144">
        <f>+CALCULO[[#This Row],[ 64 ]]+CALCULO[[#This Row],[ 62 ]]+CALCULO[[#This Row],[ 60 ]]+CALCULO[[#This Row],[ 58 ]]+CALCULO[[#This Row],[ 56 ]]+CALCULO[[#This Row],[ 54 ]]+CALCULO[[#This Row],[ 52 ]]+CALCULO[[#This Row],[ 50 ]]+CALCULO[[#This Row],[ 48 ]]+CALCULO[[#This Row],[ 45 ]]+CALCULO[[#This Row],[43]]</f>
        <v>0</v>
      </c>
      <c r="BN139" s="148">
        <f>+CALCULO[[#This Row],[ 41 ]]-CALCULO[[#This Row],[65]]</f>
        <v>0</v>
      </c>
      <c r="BO139" s="144">
        <f>+ROUND(MIN(CALCULO[[#This Row],[66]]*25%,240*'Versión impresión'!$H$8),-3)</f>
        <v>0</v>
      </c>
      <c r="BP139" s="148">
        <f>+CALCULO[[#This Row],[66]]-CALCULO[[#This Row],[67]]</f>
        <v>0</v>
      </c>
      <c r="BQ139" s="154">
        <f>+ROUND(CALCULO[[#This Row],[33]]*40%,-3)</f>
        <v>0</v>
      </c>
      <c r="BR139" s="149">
        <f t="shared" si="10"/>
        <v>0</v>
      </c>
      <c r="BS139" s="144">
        <f>+CALCULO[[#This Row],[33]]-MIN(CALCULO[[#This Row],[69]],CALCULO[[#This Row],[68]])</f>
        <v>0</v>
      </c>
      <c r="BT139" s="150">
        <f>+CALCULO[[#This Row],[71]]/'Versión impresión'!$H$8+1-1</f>
        <v>0</v>
      </c>
      <c r="BU139" s="151">
        <f>+LOOKUP(CALCULO[[#This Row],[72]],$CG$2:$CH$8,$CJ$2:$CJ$8)</f>
        <v>0</v>
      </c>
      <c r="BV139" s="152">
        <f>+LOOKUP(CALCULO[[#This Row],[72]],$CG$2:$CH$8,$CI$2:$CI$8)</f>
        <v>0</v>
      </c>
      <c r="BW139" s="151">
        <f>+LOOKUP(CALCULO[[#This Row],[72]],$CG$2:$CH$8,$CK$2:$CK$8)</f>
        <v>0</v>
      </c>
      <c r="BX139" s="155">
        <f>+(CALCULO[[#This Row],[72]]+CALCULO[[#This Row],[73]])*CALCULO[[#This Row],[74]]+CALCULO[[#This Row],[75]]</f>
        <v>0</v>
      </c>
      <c r="BY139" s="133">
        <f>+ROUND(CALCULO[[#This Row],[76]]*'Versión impresión'!$H$8,-3)</f>
        <v>0</v>
      </c>
      <c r="BZ139" s="180" t="str">
        <f>+IF(LOOKUP(CALCULO[[#This Row],[72]],$CG$2:$CH$8,$CM$2:$CM$8)=0,"",LOOKUP(CALCULO[[#This Row],[72]],$CG$2:$CH$8,$CM$2:$CM$8))</f>
        <v/>
      </c>
    </row>
    <row r="140" spans="1:78" x14ac:dyDescent="0.25">
      <c r="A140" s="78" t="str">
        <f t="shared" si="9"/>
        <v/>
      </c>
      <c r="B140" s="159"/>
      <c r="C140" s="29"/>
      <c r="D140" s="29"/>
      <c r="E140" s="29"/>
      <c r="F140" s="29"/>
      <c r="G140" s="29"/>
      <c r="H140" s="29"/>
      <c r="I140" s="29"/>
      <c r="J140" s="29"/>
      <c r="K140" s="29"/>
      <c r="L140" s="29"/>
      <c r="M140" s="29"/>
      <c r="N140" s="29"/>
      <c r="O140" s="144">
        <f>SUM(CALCULO[[#This Row],[5]:[ 14 ]])</f>
        <v>0</v>
      </c>
      <c r="P140" s="162"/>
      <c r="Q140" s="163">
        <f>+IF(AVERAGEIF(ING_NO_CONST_RENTA[Concepto],'Datos para cálculo'!P$4,ING_NO_CONST_RENTA[Monto Limite])=1,CALCULO[[#This Row],[16]],MIN(CALCULO[ [#This Row],[16] ],AVERAGEIF(ING_NO_CONST_RENTA[Concepto],'Datos para cálculo'!P$4,ING_NO_CONST_RENTA[Monto Limite]),+CALCULO[ [#This Row],[16] ]+1-1,CALCULO[ [#This Row],[16] ]))</f>
        <v>0</v>
      </c>
      <c r="R140" s="29"/>
      <c r="S140" s="163">
        <f>+IF(AVERAGEIF(ING_NO_CONST_RENTA[Concepto],'Datos para cálculo'!R$4,ING_NO_CONST_RENTA[Monto Limite])=1,CALCULO[[#This Row],[18]],MIN(CALCULO[ [#This Row],[18] ],AVERAGEIF(ING_NO_CONST_RENTA[Concepto],'Datos para cálculo'!R$4,ING_NO_CONST_RENTA[Monto Limite]),+CALCULO[ [#This Row],[18] ]+1-1,CALCULO[ [#This Row],[18] ]))</f>
        <v>0</v>
      </c>
      <c r="T140" s="29"/>
      <c r="U140" s="163">
        <f>+IF(AVERAGEIF(ING_NO_CONST_RENTA[Concepto],'Datos para cálculo'!T$4,ING_NO_CONST_RENTA[Monto Limite])=1,CALCULO[[#This Row],[20]],MIN(CALCULO[ [#This Row],[20] ],AVERAGEIF(ING_NO_CONST_RENTA[Concepto],'Datos para cálculo'!T$4,ING_NO_CONST_RENTA[Monto Limite]),+CALCULO[ [#This Row],[20] ]+1-1,CALCULO[ [#This Row],[20] ]))</f>
        <v>0</v>
      </c>
      <c r="V140" s="29"/>
      <c r="W1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0" s="164"/>
      <c r="Y140" s="163">
        <f>+IF(O140&lt;310*'Versión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0" s="165"/>
      <c r="AA140" s="163">
        <f>+IF(AVERAGEIF(ING_NO_CONST_RENTA[Concepto],'Datos para cálculo'!Z$4,ING_NO_CONST_RENTA[Monto Limite])=1,CALCULO[[#This Row],[ 26 ]],MIN(CALCULO[[#This Row],[ 26 ]],AVERAGEIF(ING_NO_CONST_RENTA[Concepto],'Datos para cálculo'!Z$4,ING_NO_CONST_RENTA[Monto Limite]),+CALCULO[[#This Row],[ 26 ]]+1-1,CALCULO[[#This Row],[ 26 ]]))</f>
        <v>0</v>
      </c>
      <c r="AB140" s="165"/>
      <c r="AC1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0" s="147"/>
      <c r="AE1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0" s="144">
        <f>+CALCULO[[#This Row],[ 31 ]]+CALCULO[[#This Row],[ 29 ]]+CALCULO[[#This Row],[ 27 ]]+CALCULO[[#This Row],[ 25 ]]+CALCULO[[#This Row],[ 23 ]]+CALCULO[[#This Row],[ 21 ]]+CALCULO[[#This Row],[ 19 ]]+CALCULO[[#This Row],[ 17 ]]</f>
        <v>0</v>
      </c>
      <c r="AG140" s="148">
        <f>+MAX(0,ROUND(CALCULO[[#This Row],[ 15 ]]-CALCULO[[#This Row],[32]],-3))</f>
        <v>0</v>
      </c>
      <c r="AH140" s="29"/>
      <c r="AI140" s="163">
        <f>+IF(AVERAGEIF(DEDUCCIONES[Concepto],'Datos para cálculo'!AH$4,DEDUCCIONES[Monto Limite])=1,CALCULO[[#This Row],[ 34 ]],MIN(CALCULO[[#This Row],[ 34 ]],AVERAGEIF(DEDUCCIONES[Concepto],'Datos para cálculo'!AH$4,DEDUCCIONES[Monto Limite]),+CALCULO[[#This Row],[ 34 ]]+1-1,CALCULO[[#This Row],[ 34 ]]))</f>
        <v>0</v>
      </c>
      <c r="AJ140" s="167"/>
      <c r="AK140" s="144">
        <f>+IF(CALCULO[[#This Row],[ 36 ]]="SI",MIN(CALCULO[[#This Row],[ 15 ]]*10%,VLOOKUP($AJ$4,DEDUCCIONES[],4,0)),0)</f>
        <v>0</v>
      </c>
      <c r="AL140" s="168"/>
      <c r="AM140" s="145">
        <f>+MIN(AL140+1-1,VLOOKUP($AL$4,DEDUCCIONES[],4,0))</f>
        <v>0</v>
      </c>
      <c r="AN140" s="144">
        <f>+CALCULO[[#This Row],[35]]+CALCULO[[#This Row],[37]]+CALCULO[[#This Row],[ 39 ]]</f>
        <v>0</v>
      </c>
      <c r="AO140" s="148">
        <f>+CALCULO[[#This Row],[33]]-CALCULO[[#This Row],[ 40 ]]</f>
        <v>0</v>
      </c>
      <c r="AP140" s="29"/>
      <c r="AQ140" s="163">
        <f>+MIN(CALCULO[[#This Row],[42]]+1-1,VLOOKUP($AP$4,RENTAS_EXCENTAS[],4,0))</f>
        <v>0</v>
      </c>
      <c r="AR140" s="29"/>
      <c r="AS140" s="163">
        <f>+MIN(CALCULO[[#This Row],[43]]+CALCULO[[#This Row],[ 44 ]]+1-1,VLOOKUP($AP$4,RENTAS_EXCENTAS[],4,0))-CALCULO[[#This Row],[43]]</f>
        <v>0</v>
      </c>
      <c r="AT140" s="163"/>
      <c r="AU140" s="163"/>
      <c r="AV140" s="163">
        <f>+CALCULO[[#This Row],[ 47 ]]</f>
        <v>0</v>
      </c>
      <c r="AW140" s="163"/>
      <c r="AX140" s="163">
        <f>+CALCULO[[#This Row],[ 49 ]]</f>
        <v>0</v>
      </c>
      <c r="AY140" s="163"/>
      <c r="AZ140" s="163">
        <f>+CALCULO[[#This Row],[ 51 ]]</f>
        <v>0</v>
      </c>
      <c r="BA140" s="163"/>
      <c r="BB140" s="163">
        <f>+CALCULO[[#This Row],[ 53 ]]</f>
        <v>0</v>
      </c>
      <c r="BC140" s="163"/>
      <c r="BD140" s="163">
        <f>+CALCULO[[#This Row],[ 55 ]]</f>
        <v>0</v>
      </c>
      <c r="BE140" s="163"/>
      <c r="BF140" s="163">
        <f>+CALCULO[[#This Row],[ 57 ]]</f>
        <v>0</v>
      </c>
      <c r="BG140" s="163"/>
      <c r="BH140" s="163">
        <f>+CALCULO[[#This Row],[ 59 ]]</f>
        <v>0</v>
      </c>
      <c r="BI140" s="163"/>
      <c r="BJ140" s="163"/>
      <c r="BK140" s="163"/>
      <c r="BL140" s="145">
        <f>+CALCULO[[#This Row],[ 63 ]]</f>
        <v>0</v>
      </c>
      <c r="BM140" s="144">
        <f>+CALCULO[[#This Row],[ 64 ]]+CALCULO[[#This Row],[ 62 ]]+CALCULO[[#This Row],[ 60 ]]+CALCULO[[#This Row],[ 58 ]]+CALCULO[[#This Row],[ 56 ]]+CALCULO[[#This Row],[ 54 ]]+CALCULO[[#This Row],[ 52 ]]+CALCULO[[#This Row],[ 50 ]]+CALCULO[[#This Row],[ 48 ]]+CALCULO[[#This Row],[ 45 ]]+CALCULO[[#This Row],[43]]</f>
        <v>0</v>
      </c>
      <c r="BN140" s="148">
        <f>+CALCULO[[#This Row],[ 41 ]]-CALCULO[[#This Row],[65]]</f>
        <v>0</v>
      </c>
      <c r="BO140" s="144">
        <f>+ROUND(MIN(CALCULO[[#This Row],[66]]*25%,240*'Versión impresión'!$H$8),-3)</f>
        <v>0</v>
      </c>
      <c r="BP140" s="148">
        <f>+CALCULO[[#This Row],[66]]-CALCULO[[#This Row],[67]]</f>
        <v>0</v>
      </c>
      <c r="BQ140" s="154">
        <f>+ROUND(CALCULO[[#This Row],[33]]*40%,-3)</f>
        <v>0</v>
      </c>
      <c r="BR140" s="149">
        <f t="shared" si="10"/>
        <v>0</v>
      </c>
      <c r="BS140" s="144">
        <f>+CALCULO[[#This Row],[33]]-MIN(CALCULO[[#This Row],[69]],CALCULO[[#This Row],[68]])</f>
        <v>0</v>
      </c>
      <c r="BT140" s="150">
        <f>+CALCULO[[#This Row],[71]]/'Versión impresión'!$H$8+1-1</f>
        <v>0</v>
      </c>
      <c r="BU140" s="151">
        <f>+LOOKUP(CALCULO[[#This Row],[72]],$CG$2:$CH$8,$CJ$2:$CJ$8)</f>
        <v>0</v>
      </c>
      <c r="BV140" s="152">
        <f>+LOOKUP(CALCULO[[#This Row],[72]],$CG$2:$CH$8,$CI$2:$CI$8)</f>
        <v>0</v>
      </c>
      <c r="BW140" s="151">
        <f>+LOOKUP(CALCULO[[#This Row],[72]],$CG$2:$CH$8,$CK$2:$CK$8)</f>
        <v>0</v>
      </c>
      <c r="BX140" s="155">
        <f>+(CALCULO[[#This Row],[72]]+CALCULO[[#This Row],[73]])*CALCULO[[#This Row],[74]]+CALCULO[[#This Row],[75]]</f>
        <v>0</v>
      </c>
      <c r="BY140" s="133">
        <f>+ROUND(CALCULO[[#This Row],[76]]*'Versión impresión'!$H$8,-3)</f>
        <v>0</v>
      </c>
      <c r="BZ140" s="180" t="str">
        <f>+IF(LOOKUP(CALCULO[[#This Row],[72]],$CG$2:$CH$8,$CM$2:$CM$8)=0,"",LOOKUP(CALCULO[[#This Row],[72]],$CG$2:$CH$8,$CM$2:$CM$8))</f>
        <v/>
      </c>
    </row>
    <row r="141" spans="1:78" x14ac:dyDescent="0.25">
      <c r="A141" s="78" t="str">
        <f t="shared" si="9"/>
        <v/>
      </c>
      <c r="B141" s="159"/>
      <c r="C141" s="29"/>
      <c r="D141" s="29"/>
      <c r="E141" s="29"/>
      <c r="F141" s="29"/>
      <c r="G141" s="29"/>
      <c r="H141" s="29"/>
      <c r="I141" s="29"/>
      <c r="J141" s="29"/>
      <c r="K141" s="29"/>
      <c r="L141" s="29"/>
      <c r="M141" s="29"/>
      <c r="N141" s="29"/>
      <c r="O141" s="144">
        <f>SUM(CALCULO[[#This Row],[5]:[ 14 ]])</f>
        <v>0</v>
      </c>
      <c r="P141" s="162"/>
      <c r="Q141" s="163">
        <f>+IF(AVERAGEIF(ING_NO_CONST_RENTA[Concepto],'Datos para cálculo'!P$4,ING_NO_CONST_RENTA[Monto Limite])=1,CALCULO[[#This Row],[16]],MIN(CALCULO[ [#This Row],[16] ],AVERAGEIF(ING_NO_CONST_RENTA[Concepto],'Datos para cálculo'!P$4,ING_NO_CONST_RENTA[Monto Limite]),+CALCULO[ [#This Row],[16] ]+1-1,CALCULO[ [#This Row],[16] ]))</f>
        <v>0</v>
      </c>
      <c r="R141" s="29"/>
      <c r="S141" s="163">
        <f>+IF(AVERAGEIF(ING_NO_CONST_RENTA[Concepto],'Datos para cálculo'!R$4,ING_NO_CONST_RENTA[Monto Limite])=1,CALCULO[[#This Row],[18]],MIN(CALCULO[ [#This Row],[18] ],AVERAGEIF(ING_NO_CONST_RENTA[Concepto],'Datos para cálculo'!R$4,ING_NO_CONST_RENTA[Monto Limite]),+CALCULO[ [#This Row],[18] ]+1-1,CALCULO[ [#This Row],[18] ]))</f>
        <v>0</v>
      </c>
      <c r="T141" s="29"/>
      <c r="U141" s="163">
        <f>+IF(AVERAGEIF(ING_NO_CONST_RENTA[Concepto],'Datos para cálculo'!T$4,ING_NO_CONST_RENTA[Monto Limite])=1,CALCULO[[#This Row],[20]],MIN(CALCULO[ [#This Row],[20] ],AVERAGEIF(ING_NO_CONST_RENTA[Concepto],'Datos para cálculo'!T$4,ING_NO_CONST_RENTA[Monto Limite]),+CALCULO[ [#This Row],[20] ]+1-1,CALCULO[ [#This Row],[20] ]))</f>
        <v>0</v>
      </c>
      <c r="V141" s="29"/>
      <c r="W1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1" s="164"/>
      <c r="Y141" s="163">
        <f>+IF(O141&lt;310*'Versión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1" s="165"/>
      <c r="AA141" s="163">
        <f>+IF(AVERAGEIF(ING_NO_CONST_RENTA[Concepto],'Datos para cálculo'!Z$4,ING_NO_CONST_RENTA[Monto Limite])=1,CALCULO[[#This Row],[ 26 ]],MIN(CALCULO[[#This Row],[ 26 ]],AVERAGEIF(ING_NO_CONST_RENTA[Concepto],'Datos para cálculo'!Z$4,ING_NO_CONST_RENTA[Monto Limite]),+CALCULO[[#This Row],[ 26 ]]+1-1,CALCULO[[#This Row],[ 26 ]]))</f>
        <v>0</v>
      </c>
      <c r="AB141" s="165"/>
      <c r="AC1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1" s="147"/>
      <c r="AE1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1" s="144">
        <f>+CALCULO[[#This Row],[ 31 ]]+CALCULO[[#This Row],[ 29 ]]+CALCULO[[#This Row],[ 27 ]]+CALCULO[[#This Row],[ 25 ]]+CALCULO[[#This Row],[ 23 ]]+CALCULO[[#This Row],[ 21 ]]+CALCULO[[#This Row],[ 19 ]]+CALCULO[[#This Row],[ 17 ]]</f>
        <v>0</v>
      </c>
      <c r="AG141" s="148">
        <f>+MAX(0,ROUND(CALCULO[[#This Row],[ 15 ]]-CALCULO[[#This Row],[32]],-3))</f>
        <v>0</v>
      </c>
      <c r="AH141" s="29"/>
      <c r="AI141" s="163">
        <f>+IF(AVERAGEIF(DEDUCCIONES[Concepto],'Datos para cálculo'!AH$4,DEDUCCIONES[Monto Limite])=1,CALCULO[[#This Row],[ 34 ]],MIN(CALCULO[[#This Row],[ 34 ]],AVERAGEIF(DEDUCCIONES[Concepto],'Datos para cálculo'!AH$4,DEDUCCIONES[Monto Limite]),+CALCULO[[#This Row],[ 34 ]]+1-1,CALCULO[[#This Row],[ 34 ]]))</f>
        <v>0</v>
      </c>
      <c r="AJ141" s="167"/>
      <c r="AK141" s="144">
        <f>+IF(CALCULO[[#This Row],[ 36 ]]="SI",MIN(CALCULO[[#This Row],[ 15 ]]*10%,VLOOKUP($AJ$4,DEDUCCIONES[],4,0)),0)</f>
        <v>0</v>
      </c>
      <c r="AL141" s="168"/>
      <c r="AM141" s="145">
        <f>+MIN(AL141+1-1,VLOOKUP($AL$4,DEDUCCIONES[],4,0))</f>
        <v>0</v>
      </c>
      <c r="AN141" s="144">
        <f>+CALCULO[[#This Row],[35]]+CALCULO[[#This Row],[37]]+CALCULO[[#This Row],[ 39 ]]</f>
        <v>0</v>
      </c>
      <c r="AO141" s="148">
        <f>+CALCULO[[#This Row],[33]]-CALCULO[[#This Row],[ 40 ]]</f>
        <v>0</v>
      </c>
      <c r="AP141" s="29"/>
      <c r="AQ141" s="163">
        <f>+MIN(CALCULO[[#This Row],[42]]+1-1,VLOOKUP($AP$4,RENTAS_EXCENTAS[],4,0))</f>
        <v>0</v>
      </c>
      <c r="AR141" s="29"/>
      <c r="AS141" s="163">
        <f>+MIN(CALCULO[[#This Row],[43]]+CALCULO[[#This Row],[ 44 ]]+1-1,VLOOKUP($AP$4,RENTAS_EXCENTAS[],4,0))-CALCULO[[#This Row],[43]]</f>
        <v>0</v>
      </c>
      <c r="AT141" s="163"/>
      <c r="AU141" s="163"/>
      <c r="AV141" s="163">
        <f>+CALCULO[[#This Row],[ 47 ]]</f>
        <v>0</v>
      </c>
      <c r="AW141" s="163"/>
      <c r="AX141" s="163">
        <f>+CALCULO[[#This Row],[ 49 ]]</f>
        <v>0</v>
      </c>
      <c r="AY141" s="163"/>
      <c r="AZ141" s="163">
        <f>+CALCULO[[#This Row],[ 51 ]]</f>
        <v>0</v>
      </c>
      <c r="BA141" s="163"/>
      <c r="BB141" s="163">
        <f>+CALCULO[[#This Row],[ 53 ]]</f>
        <v>0</v>
      </c>
      <c r="BC141" s="163"/>
      <c r="BD141" s="163">
        <f>+CALCULO[[#This Row],[ 55 ]]</f>
        <v>0</v>
      </c>
      <c r="BE141" s="163"/>
      <c r="BF141" s="163">
        <f>+CALCULO[[#This Row],[ 57 ]]</f>
        <v>0</v>
      </c>
      <c r="BG141" s="163"/>
      <c r="BH141" s="163">
        <f>+CALCULO[[#This Row],[ 59 ]]</f>
        <v>0</v>
      </c>
      <c r="BI141" s="163"/>
      <c r="BJ141" s="163"/>
      <c r="BK141" s="163"/>
      <c r="BL141" s="145">
        <f>+CALCULO[[#This Row],[ 63 ]]</f>
        <v>0</v>
      </c>
      <c r="BM141" s="144">
        <f>+CALCULO[[#This Row],[ 64 ]]+CALCULO[[#This Row],[ 62 ]]+CALCULO[[#This Row],[ 60 ]]+CALCULO[[#This Row],[ 58 ]]+CALCULO[[#This Row],[ 56 ]]+CALCULO[[#This Row],[ 54 ]]+CALCULO[[#This Row],[ 52 ]]+CALCULO[[#This Row],[ 50 ]]+CALCULO[[#This Row],[ 48 ]]+CALCULO[[#This Row],[ 45 ]]+CALCULO[[#This Row],[43]]</f>
        <v>0</v>
      </c>
      <c r="BN141" s="148">
        <f>+CALCULO[[#This Row],[ 41 ]]-CALCULO[[#This Row],[65]]</f>
        <v>0</v>
      </c>
      <c r="BO141" s="144">
        <f>+ROUND(MIN(CALCULO[[#This Row],[66]]*25%,240*'Versión impresión'!$H$8),-3)</f>
        <v>0</v>
      </c>
      <c r="BP141" s="148">
        <f>+CALCULO[[#This Row],[66]]-CALCULO[[#This Row],[67]]</f>
        <v>0</v>
      </c>
      <c r="BQ141" s="154">
        <f>+ROUND(CALCULO[[#This Row],[33]]*40%,-3)</f>
        <v>0</v>
      </c>
      <c r="BR141" s="149">
        <f t="shared" si="10"/>
        <v>0</v>
      </c>
      <c r="BS141" s="144">
        <f>+CALCULO[[#This Row],[33]]-MIN(CALCULO[[#This Row],[69]],CALCULO[[#This Row],[68]])</f>
        <v>0</v>
      </c>
      <c r="BT141" s="150">
        <f>+CALCULO[[#This Row],[71]]/'Versión impresión'!$H$8+1-1</f>
        <v>0</v>
      </c>
      <c r="BU141" s="151">
        <f>+LOOKUP(CALCULO[[#This Row],[72]],$CG$2:$CH$8,$CJ$2:$CJ$8)</f>
        <v>0</v>
      </c>
      <c r="BV141" s="152">
        <f>+LOOKUP(CALCULO[[#This Row],[72]],$CG$2:$CH$8,$CI$2:$CI$8)</f>
        <v>0</v>
      </c>
      <c r="BW141" s="151">
        <f>+LOOKUP(CALCULO[[#This Row],[72]],$CG$2:$CH$8,$CK$2:$CK$8)</f>
        <v>0</v>
      </c>
      <c r="BX141" s="155">
        <f>+(CALCULO[[#This Row],[72]]+CALCULO[[#This Row],[73]])*CALCULO[[#This Row],[74]]+CALCULO[[#This Row],[75]]</f>
        <v>0</v>
      </c>
      <c r="BY141" s="133">
        <f>+ROUND(CALCULO[[#This Row],[76]]*'Versión impresión'!$H$8,-3)</f>
        <v>0</v>
      </c>
      <c r="BZ141" s="180" t="str">
        <f>+IF(LOOKUP(CALCULO[[#This Row],[72]],$CG$2:$CH$8,$CM$2:$CM$8)=0,"",LOOKUP(CALCULO[[#This Row],[72]],$CG$2:$CH$8,$CM$2:$CM$8))</f>
        <v/>
      </c>
    </row>
    <row r="142" spans="1:78" x14ac:dyDescent="0.25">
      <c r="A142" s="78" t="str">
        <f t="shared" si="9"/>
        <v/>
      </c>
      <c r="B142" s="159"/>
      <c r="C142" s="29"/>
      <c r="D142" s="29"/>
      <c r="E142" s="29"/>
      <c r="F142" s="29"/>
      <c r="G142" s="29"/>
      <c r="H142" s="29"/>
      <c r="I142" s="29"/>
      <c r="J142" s="29"/>
      <c r="K142" s="29"/>
      <c r="L142" s="29"/>
      <c r="M142" s="29"/>
      <c r="N142" s="29"/>
      <c r="O142" s="144">
        <f>SUM(CALCULO[[#This Row],[5]:[ 14 ]])</f>
        <v>0</v>
      </c>
      <c r="P142" s="162"/>
      <c r="Q142" s="163">
        <f>+IF(AVERAGEIF(ING_NO_CONST_RENTA[Concepto],'Datos para cálculo'!P$4,ING_NO_CONST_RENTA[Monto Limite])=1,CALCULO[[#This Row],[16]],MIN(CALCULO[ [#This Row],[16] ],AVERAGEIF(ING_NO_CONST_RENTA[Concepto],'Datos para cálculo'!P$4,ING_NO_CONST_RENTA[Monto Limite]),+CALCULO[ [#This Row],[16] ]+1-1,CALCULO[ [#This Row],[16] ]))</f>
        <v>0</v>
      </c>
      <c r="R142" s="29"/>
      <c r="S142" s="163">
        <f>+IF(AVERAGEIF(ING_NO_CONST_RENTA[Concepto],'Datos para cálculo'!R$4,ING_NO_CONST_RENTA[Monto Limite])=1,CALCULO[[#This Row],[18]],MIN(CALCULO[ [#This Row],[18] ],AVERAGEIF(ING_NO_CONST_RENTA[Concepto],'Datos para cálculo'!R$4,ING_NO_CONST_RENTA[Monto Limite]),+CALCULO[ [#This Row],[18] ]+1-1,CALCULO[ [#This Row],[18] ]))</f>
        <v>0</v>
      </c>
      <c r="T142" s="29"/>
      <c r="U142" s="163">
        <f>+IF(AVERAGEIF(ING_NO_CONST_RENTA[Concepto],'Datos para cálculo'!T$4,ING_NO_CONST_RENTA[Monto Limite])=1,CALCULO[[#This Row],[20]],MIN(CALCULO[ [#This Row],[20] ],AVERAGEIF(ING_NO_CONST_RENTA[Concepto],'Datos para cálculo'!T$4,ING_NO_CONST_RENTA[Monto Limite]),+CALCULO[ [#This Row],[20] ]+1-1,CALCULO[ [#This Row],[20] ]))</f>
        <v>0</v>
      </c>
      <c r="V142" s="29"/>
      <c r="W1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2" s="164"/>
      <c r="Y142" s="163">
        <f>+IF(O142&lt;310*'Versión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2" s="165"/>
      <c r="AA142" s="163">
        <f>+IF(AVERAGEIF(ING_NO_CONST_RENTA[Concepto],'Datos para cálculo'!Z$4,ING_NO_CONST_RENTA[Monto Limite])=1,CALCULO[[#This Row],[ 26 ]],MIN(CALCULO[[#This Row],[ 26 ]],AVERAGEIF(ING_NO_CONST_RENTA[Concepto],'Datos para cálculo'!Z$4,ING_NO_CONST_RENTA[Monto Limite]),+CALCULO[[#This Row],[ 26 ]]+1-1,CALCULO[[#This Row],[ 26 ]]))</f>
        <v>0</v>
      </c>
      <c r="AB142" s="165"/>
      <c r="AC1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2" s="147"/>
      <c r="AE1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2" s="144">
        <f>+CALCULO[[#This Row],[ 31 ]]+CALCULO[[#This Row],[ 29 ]]+CALCULO[[#This Row],[ 27 ]]+CALCULO[[#This Row],[ 25 ]]+CALCULO[[#This Row],[ 23 ]]+CALCULO[[#This Row],[ 21 ]]+CALCULO[[#This Row],[ 19 ]]+CALCULO[[#This Row],[ 17 ]]</f>
        <v>0</v>
      </c>
      <c r="AG142" s="148">
        <f>+MAX(0,ROUND(CALCULO[[#This Row],[ 15 ]]-CALCULO[[#This Row],[32]],-3))</f>
        <v>0</v>
      </c>
      <c r="AH142" s="29"/>
      <c r="AI142" s="163">
        <f>+IF(AVERAGEIF(DEDUCCIONES[Concepto],'Datos para cálculo'!AH$4,DEDUCCIONES[Monto Limite])=1,CALCULO[[#This Row],[ 34 ]],MIN(CALCULO[[#This Row],[ 34 ]],AVERAGEIF(DEDUCCIONES[Concepto],'Datos para cálculo'!AH$4,DEDUCCIONES[Monto Limite]),+CALCULO[[#This Row],[ 34 ]]+1-1,CALCULO[[#This Row],[ 34 ]]))</f>
        <v>0</v>
      </c>
      <c r="AJ142" s="167"/>
      <c r="AK142" s="144">
        <f>+IF(CALCULO[[#This Row],[ 36 ]]="SI",MIN(CALCULO[[#This Row],[ 15 ]]*10%,VLOOKUP($AJ$4,DEDUCCIONES[],4,0)),0)</f>
        <v>0</v>
      </c>
      <c r="AL142" s="168"/>
      <c r="AM142" s="145">
        <f>+MIN(AL142+1-1,VLOOKUP($AL$4,DEDUCCIONES[],4,0))</f>
        <v>0</v>
      </c>
      <c r="AN142" s="144">
        <f>+CALCULO[[#This Row],[35]]+CALCULO[[#This Row],[37]]+CALCULO[[#This Row],[ 39 ]]</f>
        <v>0</v>
      </c>
      <c r="AO142" s="148">
        <f>+CALCULO[[#This Row],[33]]-CALCULO[[#This Row],[ 40 ]]</f>
        <v>0</v>
      </c>
      <c r="AP142" s="29"/>
      <c r="AQ142" s="163">
        <f>+MIN(CALCULO[[#This Row],[42]]+1-1,VLOOKUP($AP$4,RENTAS_EXCENTAS[],4,0))</f>
        <v>0</v>
      </c>
      <c r="AR142" s="29"/>
      <c r="AS142" s="163">
        <f>+MIN(CALCULO[[#This Row],[43]]+CALCULO[[#This Row],[ 44 ]]+1-1,VLOOKUP($AP$4,RENTAS_EXCENTAS[],4,0))-CALCULO[[#This Row],[43]]</f>
        <v>0</v>
      </c>
      <c r="AT142" s="163"/>
      <c r="AU142" s="163"/>
      <c r="AV142" s="163">
        <f>+CALCULO[[#This Row],[ 47 ]]</f>
        <v>0</v>
      </c>
      <c r="AW142" s="163"/>
      <c r="AX142" s="163">
        <f>+CALCULO[[#This Row],[ 49 ]]</f>
        <v>0</v>
      </c>
      <c r="AY142" s="163"/>
      <c r="AZ142" s="163">
        <f>+CALCULO[[#This Row],[ 51 ]]</f>
        <v>0</v>
      </c>
      <c r="BA142" s="163"/>
      <c r="BB142" s="163">
        <f>+CALCULO[[#This Row],[ 53 ]]</f>
        <v>0</v>
      </c>
      <c r="BC142" s="163"/>
      <c r="BD142" s="163">
        <f>+CALCULO[[#This Row],[ 55 ]]</f>
        <v>0</v>
      </c>
      <c r="BE142" s="163"/>
      <c r="BF142" s="163">
        <f>+CALCULO[[#This Row],[ 57 ]]</f>
        <v>0</v>
      </c>
      <c r="BG142" s="163"/>
      <c r="BH142" s="163">
        <f>+CALCULO[[#This Row],[ 59 ]]</f>
        <v>0</v>
      </c>
      <c r="BI142" s="163"/>
      <c r="BJ142" s="163"/>
      <c r="BK142" s="163"/>
      <c r="BL142" s="145">
        <f>+CALCULO[[#This Row],[ 63 ]]</f>
        <v>0</v>
      </c>
      <c r="BM142" s="144">
        <f>+CALCULO[[#This Row],[ 64 ]]+CALCULO[[#This Row],[ 62 ]]+CALCULO[[#This Row],[ 60 ]]+CALCULO[[#This Row],[ 58 ]]+CALCULO[[#This Row],[ 56 ]]+CALCULO[[#This Row],[ 54 ]]+CALCULO[[#This Row],[ 52 ]]+CALCULO[[#This Row],[ 50 ]]+CALCULO[[#This Row],[ 48 ]]+CALCULO[[#This Row],[ 45 ]]+CALCULO[[#This Row],[43]]</f>
        <v>0</v>
      </c>
      <c r="BN142" s="148">
        <f>+CALCULO[[#This Row],[ 41 ]]-CALCULO[[#This Row],[65]]</f>
        <v>0</v>
      </c>
      <c r="BO142" s="144">
        <f>+ROUND(MIN(CALCULO[[#This Row],[66]]*25%,240*'Versión impresión'!$H$8),-3)</f>
        <v>0</v>
      </c>
      <c r="BP142" s="148">
        <f>+CALCULO[[#This Row],[66]]-CALCULO[[#This Row],[67]]</f>
        <v>0</v>
      </c>
      <c r="BQ142" s="154">
        <f>+ROUND(CALCULO[[#This Row],[33]]*40%,-3)</f>
        <v>0</v>
      </c>
      <c r="BR142" s="149">
        <f t="shared" si="10"/>
        <v>0</v>
      </c>
      <c r="BS142" s="144">
        <f>+CALCULO[[#This Row],[33]]-MIN(CALCULO[[#This Row],[69]],CALCULO[[#This Row],[68]])</f>
        <v>0</v>
      </c>
      <c r="BT142" s="150">
        <f>+CALCULO[[#This Row],[71]]/'Versión impresión'!$H$8+1-1</f>
        <v>0</v>
      </c>
      <c r="BU142" s="151">
        <f>+LOOKUP(CALCULO[[#This Row],[72]],$CG$2:$CH$8,$CJ$2:$CJ$8)</f>
        <v>0</v>
      </c>
      <c r="BV142" s="152">
        <f>+LOOKUP(CALCULO[[#This Row],[72]],$CG$2:$CH$8,$CI$2:$CI$8)</f>
        <v>0</v>
      </c>
      <c r="BW142" s="151">
        <f>+LOOKUP(CALCULO[[#This Row],[72]],$CG$2:$CH$8,$CK$2:$CK$8)</f>
        <v>0</v>
      </c>
      <c r="BX142" s="155">
        <f>+(CALCULO[[#This Row],[72]]+CALCULO[[#This Row],[73]])*CALCULO[[#This Row],[74]]+CALCULO[[#This Row],[75]]</f>
        <v>0</v>
      </c>
      <c r="BY142" s="133">
        <f>+ROUND(CALCULO[[#This Row],[76]]*'Versión impresión'!$H$8,-3)</f>
        <v>0</v>
      </c>
      <c r="BZ142" s="180" t="str">
        <f>+IF(LOOKUP(CALCULO[[#This Row],[72]],$CG$2:$CH$8,$CM$2:$CM$8)=0,"",LOOKUP(CALCULO[[#This Row],[72]],$CG$2:$CH$8,$CM$2:$CM$8))</f>
        <v/>
      </c>
    </row>
    <row r="143" spans="1:78" x14ac:dyDescent="0.25">
      <c r="A143" s="78" t="str">
        <f t="shared" si="9"/>
        <v/>
      </c>
      <c r="B143" s="159"/>
      <c r="C143" s="29"/>
      <c r="D143" s="29"/>
      <c r="E143" s="29"/>
      <c r="F143" s="29"/>
      <c r="G143" s="29"/>
      <c r="H143" s="29"/>
      <c r="I143" s="29"/>
      <c r="J143" s="29"/>
      <c r="K143" s="29"/>
      <c r="L143" s="29"/>
      <c r="M143" s="29"/>
      <c r="N143" s="29"/>
      <c r="O143" s="144">
        <f>SUM(CALCULO[[#This Row],[5]:[ 14 ]])</f>
        <v>0</v>
      </c>
      <c r="P143" s="162"/>
      <c r="Q143" s="163">
        <f>+IF(AVERAGEIF(ING_NO_CONST_RENTA[Concepto],'Datos para cálculo'!P$4,ING_NO_CONST_RENTA[Monto Limite])=1,CALCULO[[#This Row],[16]],MIN(CALCULO[ [#This Row],[16] ],AVERAGEIF(ING_NO_CONST_RENTA[Concepto],'Datos para cálculo'!P$4,ING_NO_CONST_RENTA[Monto Limite]),+CALCULO[ [#This Row],[16] ]+1-1,CALCULO[ [#This Row],[16] ]))</f>
        <v>0</v>
      </c>
      <c r="R143" s="29"/>
      <c r="S143" s="163">
        <f>+IF(AVERAGEIF(ING_NO_CONST_RENTA[Concepto],'Datos para cálculo'!R$4,ING_NO_CONST_RENTA[Monto Limite])=1,CALCULO[[#This Row],[18]],MIN(CALCULO[ [#This Row],[18] ],AVERAGEIF(ING_NO_CONST_RENTA[Concepto],'Datos para cálculo'!R$4,ING_NO_CONST_RENTA[Monto Limite]),+CALCULO[ [#This Row],[18] ]+1-1,CALCULO[ [#This Row],[18] ]))</f>
        <v>0</v>
      </c>
      <c r="T143" s="29"/>
      <c r="U143" s="163">
        <f>+IF(AVERAGEIF(ING_NO_CONST_RENTA[Concepto],'Datos para cálculo'!T$4,ING_NO_CONST_RENTA[Monto Limite])=1,CALCULO[[#This Row],[20]],MIN(CALCULO[ [#This Row],[20] ],AVERAGEIF(ING_NO_CONST_RENTA[Concepto],'Datos para cálculo'!T$4,ING_NO_CONST_RENTA[Monto Limite]),+CALCULO[ [#This Row],[20] ]+1-1,CALCULO[ [#This Row],[20] ]))</f>
        <v>0</v>
      </c>
      <c r="V143" s="29"/>
      <c r="W1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3" s="164"/>
      <c r="Y143" s="163">
        <f>+IF(O143&lt;310*'Versión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3" s="165"/>
      <c r="AA143" s="163">
        <f>+IF(AVERAGEIF(ING_NO_CONST_RENTA[Concepto],'Datos para cálculo'!Z$4,ING_NO_CONST_RENTA[Monto Limite])=1,CALCULO[[#This Row],[ 26 ]],MIN(CALCULO[[#This Row],[ 26 ]],AVERAGEIF(ING_NO_CONST_RENTA[Concepto],'Datos para cálculo'!Z$4,ING_NO_CONST_RENTA[Monto Limite]),+CALCULO[[#This Row],[ 26 ]]+1-1,CALCULO[[#This Row],[ 26 ]]))</f>
        <v>0</v>
      </c>
      <c r="AB143" s="165"/>
      <c r="AC1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3" s="147"/>
      <c r="AE1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3" s="144">
        <f>+CALCULO[[#This Row],[ 31 ]]+CALCULO[[#This Row],[ 29 ]]+CALCULO[[#This Row],[ 27 ]]+CALCULO[[#This Row],[ 25 ]]+CALCULO[[#This Row],[ 23 ]]+CALCULO[[#This Row],[ 21 ]]+CALCULO[[#This Row],[ 19 ]]+CALCULO[[#This Row],[ 17 ]]</f>
        <v>0</v>
      </c>
      <c r="AG143" s="148">
        <f>+MAX(0,ROUND(CALCULO[[#This Row],[ 15 ]]-CALCULO[[#This Row],[32]],-3))</f>
        <v>0</v>
      </c>
      <c r="AH143" s="29"/>
      <c r="AI143" s="163">
        <f>+IF(AVERAGEIF(DEDUCCIONES[Concepto],'Datos para cálculo'!AH$4,DEDUCCIONES[Monto Limite])=1,CALCULO[[#This Row],[ 34 ]],MIN(CALCULO[[#This Row],[ 34 ]],AVERAGEIF(DEDUCCIONES[Concepto],'Datos para cálculo'!AH$4,DEDUCCIONES[Monto Limite]),+CALCULO[[#This Row],[ 34 ]]+1-1,CALCULO[[#This Row],[ 34 ]]))</f>
        <v>0</v>
      </c>
      <c r="AJ143" s="167"/>
      <c r="AK143" s="144">
        <f>+IF(CALCULO[[#This Row],[ 36 ]]="SI",MIN(CALCULO[[#This Row],[ 15 ]]*10%,VLOOKUP($AJ$4,DEDUCCIONES[],4,0)),0)</f>
        <v>0</v>
      </c>
      <c r="AL143" s="168"/>
      <c r="AM143" s="145">
        <f>+MIN(AL143+1-1,VLOOKUP($AL$4,DEDUCCIONES[],4,0))</f>
        <v>0</v>
      </c>
      <c r="AN143" s="144">
        <f>+CALCULO[[#This Row],[35]]+CALCULO[[#This Row],[37]]+CALCULO[[#This Row],[ 39 ]]</f>
        <v>0</v>
      </c>
      <c r="AO143" s="148">
        <f>+CALCULO[[#This Row],[33]]-CALCULO[[#This Row],[ 40 ]]</f>
        <v>0</v>
      </c>
      <c r="AP143" s="29"/>
      <c r="AQ143" s="163">
        <f>+MIN(CALCULO[[#This Row],[42]]+1-1,VLOOKUP($AP$4,RENTAS_EXCENTAS[],4,0))</f>
        <v>0</v>
      </c>
      <c r="AR143" s="29"/>
      <c r="AS143" s="163">
        <f>+MIN(CALCULO[[#This Row],[43]]+CALCULO[[#This Row],[ 44 ]]+1-1,VLOOKUP($AP$4,RENTAS_EXCENTAS[],4,0))-CALCULO[[#This Row],[43]]</f>
        <v>0</v>
      </c>
      <c r="AT143" s="163"/>
      <c r="AU143" s="163"/>
      <c r="AV143" s="163">
        <f>+CALCULO[[#This Row],[ 47 ]]</f>
        <v>0</v>
      </c>
      <c r="AW143" s="163"/>
      <c r="AX143" s="163">
        <f>+CALCULO[[#This Row],[ 49 ]]</f>
        <v>0</v>
      </c>
      <c r="AY143" s="163"/>
      <c r="AZ143" s="163">
        <f>+CALCULO[[#This Row],[ 51 ]]</f>
        <v>0</v>
      </c>
      <c r="BA143" s="163"/>
      <c r="BB143" s="163">
        <f>+CALCULO[[#This Row],[ 53 ]]</f>
        <v>0</v>
      </c>
      <c r="BC143" s="163"/>
      <c r="BD143" s="163">
        <f>+CALCULO[[#This Row],[ 55 ]]</f>
        <v>0</v>
      </c>
      <c r="BE143" s="163"/>
      <c r="BF143" s="163">
        <f>+CALCULO[[#This Row],[ 57 ]]</f>
        <v>0</v>
      </c>
      <c r="BG143" s="163"/>
      <c r="BH143" s="163">
        <f>+CALCULO[[#This Row],[ 59 ]]</f>
        <v>0</v>
      </c>
      <c r="BI143" s="163"/>
      <c r="BJ143" s="163"/>
      <c r="BK143" s="163"/>
      <c r="BL143" s="145">
        <f>+CALCULO[[#This Row],[ 63 ]]</f>
        <v>0</v>
      </c>
      <c r="BM143" s="144">
        <f>+CALCULO[[#This Row],[ 64 ]]+CALCULO[[#This Row],[ 62 ]]+CALCULO[[#This Row],[ 60 ]]+CALCULO[[#This Row],[ 58 ]]+CALCULO[[#This Row],[ 56 ]]+CALCULO[[#This Row],[ 54 ]]+CALCULO[[#This Row],[ 52 ]]+CALCULO[[#This Row],[ 50 ]]+CALCULO[[#This Row],[ 48 ]]+CALCULO[[#This Row],[ 45 ]]+CALCULO[[#This Row],[43]]</f>
        <v>0</v>
      </c>
      <c r="BN143" s="148">
        <f>+CALCULO[[#This Row],[ 41 ]]-CALCULO[[#This Row],[65]]</f>
        <v>0</v>
      </c>
      <c r="BO143" s="144">
        <f>+ROUND(MIN(CALCULO[[#This Row],[66]]*25%,240*'Versión impresión'!$H$8),-3)</f>
        <v>0</v>
      </c>
      <c r="BP143" s="148">
        <f>+CALCULO[[#This Row],[66]]-CALCULO[[#This Row],[67]]</f>
        <v>0</v>
      </c>
      <c r="BQ143" s="154">
        <f>+ROUND(CALCULO[[#This Row],[33]]*40%,-3)</f>
        <v>0</v>
      </c>
      <c r="BR143" s="149">
        <f t="shared" si="10"/>
        <v>0</v>
      </c>
      <c r="BS143" s="144">
        <f>+CALCULO[[#This Row],[33]]-MIN(CALCULO[[#This Row],[69]],CALCULO[[#This Row],[68]])</f>
        <v>0</v>
      </c>
      <c r="BT143" s="150">
        <f>+CALCULO[[#This Row],[71]]/'Versión impresión'!$H$8+1-1</f>
        <v>0</v>
      </c>
      <c r="BU143" s="151">
        <f>+LOOKUP(CALCULO[[#This Row],[72]],$CG$2:$CH$8,$CJ$2:$CJ$8)</f>
        <v>0</v>
      </c>
      <c r="BV143" s="152">
        <f>+LOOKUP(CALCULO[[#This Row],[72]],$CG$2:$CH$8,$CI$2:$CI$8)</f>
        <v>0</v>
      </c>
      <c r="BW143" s="151">
        <f>+LOOKUP(CALCULO[[#This Row],[72]],$CG$2:$CH$8,$CK$2:$CK$8)</f>
        <v>0</v>
      </c>
      <c r="BX143" s="155">
        <f>+(CALCULO[[#This Row],[72]]+CALCULO[[#This Row],[73]])*CALCULO[[#This Row],[74]]+CALCULO[[#This Row],[75]]</f>
        <v>0</v>
      </c>
      <c r="BY143" s="133">
        <f>+ROUND(CALCULO[[#This Row],[76]]*'Versión impresión'!$H$8,-3)</f>
        <v>0</v>
      </c>
      <c r="BZ143" s="180" t="str">
        <f>+IF(LOOKUP(CALCULO[[#This Row],[72]],$CG$2:$CH$8,$CM$2:$CM$8)=0,"",LOOKUP(CALCULO[[#This Row],[72]],$CG$2:$CH$8,$CM$2:$CM$8))</f>
        <v/>
      </c>
    </row>
    <row r="144" spans="1:78" x14ac:dyDescent="0.25">
      <c r="A144" s="78" t="str">
        <f t="shared" si="9"/>
        <v/>
      </c>
      <c r="B144" s="159"/>
      <c r="C144" s="29"/>
      <c r="D144" s="29"/>
      <c r="E144" s="29"/>
      <c r="F144" s="29"/>
      <c r="G144" s="29"/>
      <c r="H144" s="29"/>
      <c r="I144" s="29"/>
      <c r="J144" s="29"/>
      <c r="K144" s="29"/>
      <c r="L144" s="29"/>
      <c r="M144" s="29"/>
      <c r="N144" s="29"/>
      <c r="O144" s="144">
        <f>SUM(CALCULO[[#This Row],[5]:[ 14 ]])</f>
        <v>0</v>
      </c>
      <c r="P144" s="162"/>
      <c r="Q144" s="163">
        <f>+IF(AVERAGEIF(ING_NO_CONST_RENTA[Concepto],'Datos para cálculo'!P$4,ING_NO_CONST_RENTA[Monto Limite])=1,CALCULO[[#This Row],[16]],MIN(CALCULO[ [#This Row],[16] ],AVERAGEIF(ING_NO_CONST_RENTA[Concepto],'Datos para cálculo'!P$4,ING_NO_CONST_RENTA[Monto Limite]),+CALCULO[ [#This Row],[16] ]+1-1,CALCULO[ [#This Row],[16] ]))</f>
        <v>0</v>
      </c>
      <c r="R144" s="29"/>
      <c r="S144" s="163">
        <f>+IF(AVERAGEIF(ING_NO_CONST_RENTA[Concepto],'Datos para cálculo'!R$4,ING_NO_CONST_RENTA[Monto Limite])=1,CALCULO[[#This Row],[18]],MIN(CALCULO[ [#This Row],[18] ],AVERAGEIF(ING_NO_CONST_RENTA[Concepto],'Datos para cálculo'!R$4,ING_NO_CONST_RENTA[Monto Limite]),+CALCULO[ [#This Row],[18] ]+1-1,CALCULO[ [#This Row],[18] ]))</f>
        <v>0</v>
      </c>
      <c r="T144" s="29"/>
      <c r="U144" s="163">
        <f>+IF(AVERAGEIF(ING_NO_CONST_RENTA[Concepto],'Datos para cálculo'!T$4,ING_NO_CONST_RENTA[Monto Limite])=1,CALCULO[[#This Row],[20]],MIN(CALCULO[ [#This Row],[20] ],AVERAGEIF(ING_NO_CONST_RENTA[Concepto],'Datos para cálculo'!T$4,ING_NO_CONST_RENTA[Monto Limite]),+CALCULO[ [#This Row],[20] ]+1-1,CALCULO[ [#This Row],[20] ]))</f>
        <v>0</v>
      </c>
      <c r="V144" s="29"/>
      <c r="W1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4" s="164"/>
      <c r="Y144" s="163">
        <f>+IF(O144&lt;310*'Versión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4" s="165"/>
      <c r="AA144" s="163">
        <f>+IF(AVERAGEIF(ING_NO_CONST_RENTA[Concepto],'Datos para cálculo'!Z$4,ING_NO_CONST_RENTA[Monto Limite])=1,CALCULO[[#This Row],[ 26 ]],MIN(CALCULO[[#This Row],[ 26 ]],AVERAGEIF(ING_NO_CONST_RENTA[Concepto],'Datos para cálculo'!Z$4,ING_NO_CONST_RENTA[Monto Limite]),+CALCULO[[#This Row],[ 26 ]]+1-1,CALCULO[[#This Row],[ 26 ]]))</f>
        <v>0</v>
      </c>
      <c r="AB144" s="165"/>
      <c r="AC1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4" s="147"/>
      <c r="AE1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4" s="144">
        <f>+CALCULO[[#This Row],[ 31 ]]+CALCULO[[#This Row],[ 29 ]]+CALCULO[[#This Row],[ 27 ]]+CALCULO[[#This Row],[ 25 ]]+CALCULO[[#This Row],[ 23 ]]+CALCULO[[#This Row],[ 21 ]]+CALCULO[[#This Row],[ 19 ]]+CALCULO[[#This Row],[ 17 ]]</f>
        <v>0</v>
      </c>
      <c r="AG144" s="148">
        <f>+MAX(0,ROUND(CALCULO[[#This Row],[ 15 ]]-CALCULO[[#This Row],[32]],-3))</f>
        <v>0</v>
      </c>
      <c r="AH144" s="29"/>
      <c r="AI144" s="163">
        <f>+IF(AVERAGEIF(DEDUCCIONES[Concepto],'Datos para cálculo'!AH$4,DEDUCCIONES[Monto Limite])=1,CALCULO[[#This Row],[ 34 ]],MIN(CALCULO[[#This Row],[ 34 ]],AVERAGEIF(DEDUCCIONES[Concepto],'Datos para cálculo'!AH$4,DEDUCCIONES[Monto Limite]),+CALCULO[[#This Row],[ 34 ]]+1-1,CALCULO[[#This Row],[ 34 ]]))</f>
        <v>0</v>
      </c>
      <c r="AJ144" s="167"/>
      <c r="AK144" s="144">
        <f>+IF(CALCULO[[#This Row],[ 36 ]]="SI",MIN(CALCULO[[#This Row],[ 15 ]]*10%,VLOOKUP($AJ$4,DEDUCCIONES[],4,0)),0)</f>
        <v>0</v>
      </c>
      <c r="AL144" s="168"/>
      <c r="AM144" s="145">
        <f>+MIN(AL144+1-1,VLOOKUP($AL$4,DEDUCCIONES[],4,0))</f>
        <v>0</v>
      </c>
      <c r="AN144" s="144">
        <f>+CALCULO[[#This Row],[35]]+CALCULO[[#This Row],[37]]+CALCULO[[#This Row],[ 39 ]]</f>
        <v>0</v>
      </c>
      <c r="AO144" s="148">
        <f>+CALCULO[[#This Row],[33]]-CALCULO[[#This Row],[ 40 ]]</f>
        <v>0</v>
      </c>
      <c r="AP144" s="29"/>
      <c r="AQ144" s="163">
        <f>+MIN(CALCULO[[#This Row],[42]]+1-1,VLOOKUP($AP$4,RENTAS_EXCENTAS[],4,0))</f>
        <v>0</v>
      </c>
      <c r="AR144" s="29"/>
      <c r="AS144" s="163">
        <f>+MIN(CALCULO[[#This Row],[43]]+CALCULO[[#This Row],[ 44 ]]+1-1,VLOOKUP($AP$4,RENTAS_EXCENTAS[],4,0))-CALCULO[[#This Row],[43]]</f>
        <v>0</v>
      </c>
      <c r="AT144" s="163"/>
      <c r="AU144" s="163"/>
      <c r="AV144" s="163">
        <f>+CALCULO[[#This Row],[ 47 ]]</f>
        <v>0</v>
      </c>
      <c r="AW144" s="163"/>
      <c r="AX144" s="163">
        <f>+CALCULO[[#This Row],[ 49 ]]</f>
        <v>0</v>
      </c>
      <c r="AY144" s="163"/>
      <c r="AZ144" s="163">
        <f>+CALCULO[[#This Row],[ 51 ]]</f>
        <v>0</v>
      </c>
      <c r="BA144" s="163"/>
      <c r="BB144" s="163">
        <f>+CALCULO[[#This Row],[ 53 ]]</f>
        <v>0</v>
      </c>
      <c r="BC144" s="163"/>
      <c r="BD144" s="163">
        <f>+CALCULO[[#This Row],[ 55 ]]</f>
        <v>0</v>
      </c>
      <c r="BE144" s="163"/>
      <c r="BF144" s="163">
        <f>+CALCULO[[#This Row],[ 57 ]]</f>
        <v>0</v>
      </c>
      <c r="BG144" s="163"/>
      <c r="BH144" s="163">
        <f>+CALCULO[[#This Row],[ 59 ]]</f>
        <v>0</v>
      </c>
      <c r="BI144" s="163"/>
      <c r="BJ144" s="163"/>
      <c r="BK144" s="163"/>
      <c r="BL144" s="145">
        <f>+CALCULO[[#This Row],[ 63 ]]</f>
        <v>0</v>
      </c>
      <c r="BM144" s="144">
        <f>+CALCULO[[#This Row],[ 64 ]]+CALCULO[[#This Row],[ 62 ]]+CALCULO[[#This Row],[ 60 ]]+CALCULO[[#This Row],[ 58 ]]+CALCULO[[#This Row],[ 56 ]]+CALCULO[[#This Row],[ 54 ]]+CALCULO[[#This Row],[ 52 ]]+CALCULO[[#This Row],[ 50 ]]+CALCULO[[#This Row],[ 48 ]]+CALCULO[[#This Row],[ 45 ]]+CALCULO[[#This Row],[43]]</f>
        <v>0</v>
      </c>
      <c r="BN144" s="148">
        <f>+CALCULO[[#This Row],[ 41 ]]-CALCULO[[#This Row],[65]]</f>
        <v>0</v>
      </c>
      <c r="BO144" s="144">
        <f>+ROUND(MIN(CALCULO[[#This Row],[66]]*25%,240*'Versión impresión'!$H$8),-3)</f>
        <v>0</v>
      </c>
      <c r="BP144" s="148">
        <f>+CALCULO[[#This Row],[66]]-CALCULO[[#This Row],[67]]</f>
        <v>0</v>
      </c>
      <c r="BQ144" s="154">
        <f>+ROUND(CALCULO[[#This Row],[33]]*40%,-3)</f>
        <v>0</v>
      </c>
      <c r="BR144" s="149">
        <f t="shared" si="10"/>
        <v>0</v>
      </c>
      <c r="BS144" s="144">
        <f>+CALCULO[[#This Row],[33]]-MIN(CALCULO[[#This Row],[69]],CALCULO[[#This Row],[68]])</f>
        <v>0</v>
      </c>
      <c r="BT144" s="150">
        <f>+CALCULO[[#This Row],[71]]/'Versión impresión'!$H$8+1-1</f>
        <v>0</v>
      </c>
      <c r="BU144" s="151">
        <f>+LOOKUP(CALCULO[[#This Row],[72]],$CG$2:$CH$8,$CJ$2:$CJ$8)</f>
        <v>0</v>
      </c>
      <c r="BV144" s="152">
        <f>+LOOKUP(CALCULO[[#This Row],[72]],$CG$2:$CH$8,$CI$2:$CI$8)</f>
        <v>0</v>
      </c>
      <c r="BW144" s="151">
        <f>+LOOKUP(CALCULO[[#This Row],[72]],$CG$2:$CH$8,$CK$2:$CK$8)</f>
        <v>0</v>
      </c>
      <c r="BX144" s="155">
        <f>+(CALCULO[[#This Row],[72]]+CALCULO[[#This Row],[73]])*CALCULO[[#This Row],[74]]+CALCULO[[#This Row],[75]]</f>
        <v>0</v>
      </c>
      <c r="BY144" s="133">
        <f>+ROUND(CALCULO[[#This Row],[76]]*'Versión impresión'!$H$8,-3)</f>
        <v>0</v>
      </c>
      <c r="BZ144" s="180" t="str">
        <f>+IF(LOOKUP(CALCULO[[#This Row],[72]],$CG$2:$CH$8,$CM$2:$CM$8)=0,"",LOOKUP(CALCULO[[#This Row],[72]],$CG$2:$CH$8,$CM$2:$CM$8))</f>
        <v/>
      </c>
    </row>
    <row r="145" spans="1:78" x14ac:dyDescent="0.25">
      <c r="A145" s="78" t="str">
        <f t="shared" si="9"/>
        <v/>
      </c>
      <c r="B145" s="159"/>
      <c r="C145" s="29"/>
      <c r="D145" s="29"/>
      <c r="E145" s="29"/>
      <c r="F145" s="29"/>
      <c r="G145" s="29"/>
      <c r="H145" s="29"/>
      <c r="I145" s="29"/>
      <c r="J145" s="29"/>
      <c r="K145" s="29"/>
      <c r="L145" s="29"/>
      <c r="M145" s="29"/>
      <c r="N145" s="29"/>
      <c r="O145" s="144">
        <f>SUM(CALCULO[[#This Row],[5]:[ 14 ]])</f>
        <v>0</v>
      </c>
      <c r="P145" s="162"/>
      <c r="Q145" s="163">
        <f>+IF(AVERAGEIF(ING_NO_CONST_RENTA[Concepto],'Datos para cálculo'!P$4,ING_NO_CONST_RENTA[Monto Limite])=1,CALCULO[[#This Row],[16]],MIN(CALCULO[ [#This Row],[16] ],AVERAGEIF(ING_NO_CONST_RENTA[Concepto],'Datos para cálculo'!P$4,ING_NO_CONST_RENTA[Monto Limite]),+CALCULO[ [#This Row],[16] ]+1-1,CALCULO[ [#This Row],[16] ]))</f>
        <v>0</v>
      </c>
      <c r="R145" s="29"/>
      <c r="S145" s="163">
        <f>+IF(AVERAGEIF(ING_NO_CONST_RENTA[Concepto],'Datos para cálculo'!R$4,ING_NO_CONST_RENTA[Monto Limite])=1,CALCULO[[#This Row],[18]],MIN(CALCULO[ [#This Row],[18] ],AVERAGEIF(ING_NO_CONST_RENTA[Concepto],'Datos para cálculo'!R$4,ING_NO_CONST_RENTA[Monto Limite]),+CALCULO[ [#This Row],[18] ]+1-1,CALCULO[ [#This Row],[18] ]))</f>
        <v>0</v>
      </c>
      <c r="T145" s="29"/>
      <c r="U145" s="163">
        <f>+IF(AVERAGEIF(ING_NO_CONST_RENTA[Concepto],'Datos para cálculo'!T$4,ING_NO_CONST_RENTA[Monto Limite])=1,CALCULO[[#This Row],[20]],MIN(CALCULO[ [#This Row],[20] ],AVERAGEIF(ING_NO_CONST_RENTA[Concepto],'Datos para cálculo'!T$4,ING_NO_CONST_RENTA[Monto Limite]),+CALCULO[ [#This Row],[20] ]+1-1,CALCULO[ [#This Row],[20] ]))</f>
        <v>0</v>
      </c>
      <c r="V145" s="29"/>
      <c r="W1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5" s="164"/>
      <c r="Y145" s="163">
        <f>+IF(O145&lt;310*'Versión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5" s="165"/>
      <c r="AA145" s="163">
        <f>+IF(AVERAGEIF(ING_NO_CONST_RENTA[Concepto],'Datos para cálculo'!Z$4,ING_NO_CONST_RENTA[Monto Limite])=1,CALCULO[[#This Row],[ 26 ]],MIN(CALCULO[[#This Row],[ 26 ]],AVERAGEIF(ING_NO_CONST_RENTA[Concepto],'Datos para cálculo'!Z$4,ING_NO_CONST_RENTA[Monto Limite]),+CALCULO[[#This Row],[ 26 ]]+1-1,CALCULO[[#This Row],[ 26 ]]))</f>
        <v>0</v>
      </c>
      <c r="AB145" s="165"/>
      <c r="AC1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5" s="147"/>
      <c r="AE1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5" s="144">
        <f>+CALCULO[[#This Row],[ 31 ]]+CALCULO[[#This Row],[ 29 ]]+CALCULO[[#This Row],[ 27 ]]+CALCULO[[#This Row],[ 25 ]]+CALCULO[[#This Row],[ 23 ]]+CALCULO[[#This Row],[ 21 ]]+CALCULO[[#This Row],[ 19 ]]+CALCULO[[#This Row],[ 17 ]]</f>
        <v>0</v>
      </c>
      <c r="AG145" s="148">
        <f>+MAX(0,ROUND(CALCULO[[#This Row],[ 15 ]]-CALCULO[[#This Row],[32]],-3))</f>
        <v>0</v>
      </c>
      <c r="AH145" s="29"/>
      <c r="AI145" s="163">
        <f>+IF(AVERAGEIF(DEDUCCIONES[Concepto],'Datos para cálculo'!AH$4,DEDUCCIONES[Monto Limite])=1,CALCULO[[#This Row],[ 34 ]],MIN(CALCULO[[#This Row],[ 34 ]],AVERAGEIF(DEDUCCIONES[Concepto],'Datos para cálculo'!AH$4,DEDUCCIONES[Monto Limite]),+CALCULO[[#This Row],[ 34 ]]+1-1,CALCULO[[#This Row],[ 34 ]]))</f>
        <v>0</v>
      </c>
      <c r="AJ145" s="167"/>
      <c r="AK145" s="144">
        <f>+IF(CALCULO[[#This Row],[ 36 ]]="SI",MIN(CALCULO[[#This Row],[ 15 ]]*10%,VLOOKUP($AJ$4,DEDUCCIONES[],4,0)),0)</f>
        <v>0</v>
      </c>
      <c r="AL145" s="168"/>
      <c r="AM145" s="145">
        <f>+MIN(AL145+1-1,VLOOKUP($AL$4,DEDUCCIONES[],4,0))</f>
        <v>0</v>
      </c>
      <c r="AN145" s="144">
        <f>+CALCULO[[#This Row],[35]]+CALCULO[[#This Row],[37]]+CALCULO[[#This Row],[ 39 ]]</f>
        <v>0</v>
      </c>
      <c r="AO145" s="148">
        <f>+CALCULO[[#This Row],[33]]-CALCULO[[#This Row],[ 40 ]]</f>
        <v>0</v>
      </c>
      <c r="AP145" s="29"/>
      <c r="AQ145" s="163">
        <f>+MIN(CALCULO[[#This Row],[42]]+1-1,VLOOKUP($AP$4,RENTAS_EXCENTAS[],4,0))</f>
        <v>0</v>
      </c>
      <c r="AR145" s="29"/>
      <c r="AS145" s="163">
        <f>+MIN(CALCULO[[#This Row],[43]]+CALCULO[[#This Row],[ 44 ]]+1-1,VLOOKUP($AP$4,RENTAS_EXCENTAS[],4,0))-CALCULO[[#This Row],[43]]</f>
        <v>0</v>
      </c>
      <c r="AT145" s="163"/>
      <c r="AU145" s="163"/>
      <c r="AV145" s="163">
        <f>+CALCULO[[#This Row],[ 47 ]]</f>
        <v>0</v>
      </c>
      <c r="AW145" s="163"/>
      <c r="AX145" s="163">
        <f>+CALCULO[[#This Row],[ 49 ]]</f>
        <v>0</v>
      </c>
      <c r="AY145" s="163"/>
      <c r="AZ145" s="163">
        <f>+CALCULO[[#This Row],[ 51 ]]</f>
        <v>0</v>
      </c>
      <c r="BA145" s="163"/>
      <c r="BB145" s="163">
        <f>+CALCULO[[#This Row],[ 53 ]]</f>
        <v>0</v>
      </c>
      <c r="BC145" s="163"/>
      <c r="BD145" s="163">
        <f>+CALCULO[[#This Row],[ 55 ]]</f>
        <v>0</v>
      </c>
      <c r="BE145" s="163"/>
      <c r="BF145" s="163">
        <f>+CALCULO[[#This Row],[ 57 ]]</f>
        <v>0</v>
      </c>
      <c r="BG145" s="163"/>
      <c r="BH145" s="163">
        <f>+CALCULO[[#This Row],[ 59 ]]</f>
        <v>0</v>
      </c>
      <c r="BI145" s="163"/>
      <c r="BJ145" s="163"/>
      <c r="BK145" s="163"/>
      <c r="BL145" s="145">
        <f>+CALCULO[[#This Row],[ 63 ]]</f>
        <v>0</v>
      </c>
      <c r="BM145" s="144">
        <f>+CALCULO[[#This Row],[ 64 ]]+CALCULO[[#This Row],[ 62 ]]+CALCULO[[#This Row],[ 60 ]]+CALCULO[[#This Row],[ 58 ]]+CALCULO[[#This Row],[ 56 ]]+CALCULO[[#This Row],[ 54 ]]+CALCULO[[#This Row],[ 52 ]]+CALCULO[[#This Row],[ 50 ]]+CALCULO[[#This Row],[ 48 ]]+CALCULO[[#This Row],[ 45 ]]+CALCULO[[#This Row],[43]]</f>
        <v>0</v>
      </c>
      <c r="BN145" s="148">
        <f>+CALCULO[[#This Row],[ 41 ]]-CALCULO[[#This Row],[65]]</f>
        <v>0</v>
      </c>
      <c r="BO145" s="144">
        <f>+ROUND(MIN(CALCULO[[#This Row],[66]]*25%,240*'Versión impresión'!$H$8),-3)</f>
        <v>0</v>
      </c>
      <c r="BP145" s="148">
        <f>+CALCULO[[#This Row],[66]]-CALCULO[[#This Row],[67]]</f>
        <v>0</v>
      </c>
      <c r="BQ145" s="154">
        <f>+ROUND(CALCULO[[#This Row],[33]]*40%,-3)</f>
        <v>0</v>
      </c>
      <c r="BR145" s="149">
        <f t="shared" si="10"/>
        <v>0</v>
      </c>
      <c r="BS145" s="144">
        <f>+CALCULO[[#This Row],[33]]-MIN(CALCULO[[#This Row],[69]],CALCULO[[#This Row],[68]])</f>
        <v>0</v>
      </c>
      <c r="BT145" s="150">
        <f>+CALCULO[[#This Row],[71]]/'Versión impresión'!$H$8+1-1</f>
        <v>0</v>
      </c>
      <c r="BU145" s="151">
        <f>+LOOKUP(CALCULO[[#This Row],[72]],$CG$2:$CH$8,$CJ$2:$CJ$8)</f>
        <v>0</v>
      </c>
      <c r="BV145" s="152">
        <f>+LOOKUP(CALCULO[[#This Row],[72]],$CG$2:$CH$8,$CI$2:$CI$8)</f>
        <v>0</v>
      </c>
      <c r="BW145" s="151">
        <f>+LOOKUP(CALCULO[[#This Row],[72]],$CG$2:$CH$8,$CK$2:$CK$8)</f>
        <v>0</v>
      </c>
      <c r="BX145" s="155">
        <f>+(CALCULO[[#This Row],[72]]+CALCULO[[#This Row],[73]])*CALCULO[[#This Row],[74]]+CALCULO[[#This Row],[75]]</f>
        <v>0</v>
      </c>
      <c r="BY145" s="133">
        <f>+ROUND(CALCULO[[#This Row],[76]]*'Versión impresión'!$H$8,-3)</f>
        <v>0</v>
      </c>
      <c r="BZ145" s="180" t="str">
        <f>+IF(LOOKUP(CALCULO[[#This Row],[72]],$CG$2:$CH$8,$CM$2:$CM$8)=0,"",LOOKUP(CALCULO[[#This Row],[72]],$CG$2:$CH$8,$CM$2:$CM$8))</f>
        <v/>
      </c>
    </row>
    <row r="146" spans="1:78" x14ac:dyDescent="0.25">
      <c r="A146" s="78" t="str">
        <f t="shared" si="9"/>
        <v/>
      </c>
      <c r="B146" s="159"/>
      <c r="C146" s="29"/>
      <c r="D146" s="29"/>
      <c r="E146" s="29"/>
      <c r="F146" s="29"/>
      <c r="G146" s="29"/>
      <c r="H146" s="29"/>
      <c r="I146" s="29"/>
      <c r="J146" s="29"/>
      <c r="K146" s="29"/>
      <c r="L146" s="29"/>
      <c r="M146" s="29"/>
      <c r="N146" s="29"/>
      <c r="O146" s="144">
        <f>SUM(CALCULO[[#This Row],[5]:[ 14 ]])</f>
        <v>0</v>
      </c>
      <c r="P146" s="162"/>
      <c r="Q146" s="163">
        <f>+IF(AVERAGEIF(ING_NO_CONST_RENTA[Concepto],'Datos para cálculo'!P$4,ING_NO_CONST_RENTA[Monto Limite])=1,CALCULO[[#This Row],[16]],MIN(CALCULO[ [#This Row],[16] ],AVERAGEIF(ING_NO_CONST_RENTA[Concepto],'Datos para cálculo'!P$4,ING_NO_CONST_RENTA[Monto Limite]),+CALCULO[ [#This Row],[16] ]+1-1,CALCULO[ [#This Row],[16] ]))</f>
        <v>0</v>
      </c>
      <c r="R146" s="29"/>
      <c r="S146" s="163">
        <f>+IF(AVERAGEIF(ING_NO_CONST_RENTA[Concepto],'Datos para cálculo'!R$4,ING_NO_CONST_RENTA[Monto Limite])=1,CALCULO[[#This Row],[18]],MIN(CALCULO[ [#This Row],[18] ],AVERAGEIF(ING_NO_CONST_RENTA[Concepto],'Datos para cálculo'!R$4,ING_NO_CONST_RENTA[Monto Limite]),+CALCULO[ [#This Row],[18] ]+1-1,CALCULO[ [#This Row],[18] ]))</f>
        <v>0</v>
      </c>
      <c r="T146" s="29"/>
      <c r="U146" s="163">
        <f>+IF(AVERAGEIF(ING_NO_CONST_RENTA[Concepto],'Datos para cálculo'!T$4,ING_NO_CONST_RENTA[Monto Limite])=1,CALCULO[[#This Row],[20]],MIN(CALCULO[ [#This Row],[20] ],AVERAGEIF(ING_NO_CONST_RENTA[Concepto],'Datos para cálculo'!T$4,ING_NO_CONST_RENTA[Monto Limite]),+CALCULO[ [#This Row],[20] ]+1-1,CALCULO[ [#This Row],[20] ]))</f>
        <v>0</v>
      </c>
      <c r="V146" s="29"/>
      <c r="W1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6" s="164"/>
      <c r="Y146" s="163">
        <f>+IF(O146&lt;310*'Versión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6" s="165"/>
      <c r="AA146" s="163">
        <f>+IF(AVERAGEIF(ING_NO_CONST_RENTA[Concepto],'Datos para cálculo'!Z$4,ING_NO_CONST_RENTA[Monto Limite])=1,CALCULO[[#This Row],[ 26 ]],MIN(CALCULO[[#This Row],[ 26 ]],AVERAGEIF(ING_NO_CONST_RENTA[Concepto],'Datos para cálculo'!Z$4,ING_NO_CONST_RENTA[Monto Limite]),+CALCULO[[#This Row],[ 26 ]]+1-1,CALCULO[[#This Row],[ 26 ]]))</f>
        <v>0</v>
      </c>
      <c r="AB146" s="165"/>
      <c r="AC1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6" s="147"/>
      <c r="AE1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6" s="144">
        <f>+CALCULO[[#This Row],[ 31 ]]+CALCULO[[#This Row],[ 29 ]]+CALCULO[[#This Row],[ 27 ]]+CALCULO[[#This Row],[ 25 ]]+CALCULO[[#This Row],[ 23 ]]+CALCULO[[#This Row],[ 21 ]]+CALCULO[[#This Row],[ 19 ]]+CALCULO[[#This Row],[ 17 ]]</f>
        <v>0</v>
      </c>
      <c r="AG146" s="148">
        <f>+MAX(0,ROUND(CALCULO[[#This Row],[ 15 ]]-CALCULO[[#This Row],[32]],-3))</f>
        <v>0</v>
      </c>
      <c r="AH146" s="29"/>
      <c r="AI146" s="163">
        <f>+IF(AVERAGEIF(DEDUCCIONES[Concepto],'Datos para cálculo'!AH$4,DEDUCCIONES[Monto Limite])=1,CALCULO[[#This Row],[ 34 ]],MIN(CALCULO[[#This Row],[ 34 ]],AVERAGEIF(DEDUCCIONES[Concepto],'Datos para cálculo'!AH$4,DEDUCCIONES[Monto Limite]),+CALCULO[[#This Row],[ 34 ]]+1-1,CALCULO[[#This Row],[ 34 ]]))</f>
        <v>0</v>
      </c>
      <c r="AJ146" s="167"/>
      <c r="AK146" s="144">
        <f>+IF(CALCULO[[#This Row],[ 36 ]]="SI",MIN(CALCULO[[#This Row],[ 15 ]]*10%,VLOOKUP($AJ$4,DEDUCCIONES[],4,0)),0)</f>
        <v>0</v>
      </c>
      <c r="AL146" s="168"/>
      <c r="AM146" s="145">
        <f>+MIN(AL146+1-1,VLOOKUP($AL$4,DEDUCCIONES[],4,0))</f>
        <v>0</v>
      </c>
      <c r="AN146" s="144">
        <f>+CALCULO[[#This Row],[35]]+CALCULO[[#This Row],[37]]+CALCULO[[#This Row],[ 39 ]]</f>
        <v>0</v>
      </c>
      <c r="AO146" s="148">
        <f>+CALCULO[[#This Row],[33]]-CALCULO[[#This Row],[ 40 ]]</f>
        <v>0</v>
      </c>
      <c r="AP146" s="29"/>
      <c r="AQ146" s="163">
        <f>+MIN(CALCULO[[#This Row],[42]]+1-1,VLOOKUP($AP$4,RENTAS_EXCENTAS[],4,0))</f>
        <v>0</v>
      </c>
      <c r="AR146" s="29"/>
      <c r="AS146" s="163">
        <f>+MIN(CALCULO[[#This Row],[43]]+CALCULO[[#This Row],[ 44 ]]+1-1,VLOOKUP($AP$4,RENTAS_EXCENTAS[],4,0))-CALCULO[[#This Row],[43]]</f>
        <v>0</v>
      </c>
      <c r="AT146" s="163"/>
      <c r="AU146" s="163"/>
      <c r="AV146" s="163">
        <f>+CALCULO[[#This Row],[ 47 ]]</f>
        <v>0</v>
      </c>
      <c r="AW146" s="163"/>
      <c r="AX146" s="163">
        <f>+CALCULO[[#This Row],[ 49 ]]</f>
        <v>0</v>
      </c>
      <c r="AY146" s="163"/>
      <c r="AZ146" s="163">
        <f>+CALCULO[[#This Row],[ 51 ]]</f>
        <v>0</v>
      </c>
      <c r="BA146" s="163"/>
      <c r="BB146" s="163">
        <f>+CALCULO[[#This Row],[ 53 ]]</f>
        <v>0</v>
      </c>
      <c r="BC146" s="163"/>
      <c r="BD146" s="163">
        <f>+CALCULO[[#This Row],[ 55 ]]</f>
        <v>0</v>
      </c>
      <c r="BE146" s="163"/>
      <c r="BF146" s="163">
        <f>+CALCULO[[#This Row],[ 57 ]]</f>
        <v>0</v>
      </c>
      <c r="BG146" s="163"/>
      <c r="BH146" s="163">
        <f>+CALCULO[[#This Row],[ 59 ]]</f>
        <v>0</v>
      </c>
      <c r="BI146" s="163"/>
      <c r="BJ146" s="163"/>
      <c r="BK146" s="163"/>
      <c r="BL146" s="145">
        <f>+CALCULO[[#This Row],[ 63 ]]</f>
        <v>0</v>
      </c>
      <c r="BM146" s="144">
        <f>+CALCULO[[#This Row],[ 64 ]]+CALCULO[[#This Row],[ 62 ]]+CALCULO[[#This Row],[ 60 ]]+CALCULO[[#This Row],[ 58 ]]+CALCULO[[#This Row],[ 56 ]]+CALCULO[[#This Row],[ 54 ]]+CALCULO[[#This Row],[ 52 ]]+CALCULO[[#This Row],[ 50 ]]+CALCULO[[#This Row],[ 48 ]]+CALCULO[[#This Row],[ 45 ]]+CALCULO[[#This Row],[43]]</f>
        <v>0</v>
      </c>
      <c r="BN146" s="148">
        <f>+CALCULO[[#This Row],[ 41 ]]-CALCULO[[#This Row],[65]]</f>
        <v>0</v>
      </c>
      <c r="BO146" s="144">
        <f>+ROUND(MIN(CALCULO[[#This Row],[66]]*25%,240*'Versión impresión'!$H$8),-3)</f>
        <v>0</v>
      </c>
      <c r="BP146" s="148">
        <f>+CALCULO[[#This Row],[66]]-CALCULO[[#This Row],[67]]</f>
        <v>0</v>
      </c>
      <c r="BQ146" s="154">
        <f>+ROUND(CALCULO[[#This Row],[33]]*40%,-3)</f>
        <v>0</v>
      </c>
      <c r="BR146" s="149">
        <f t="shared" si="10"/>
        <v>0</v>
      </c>
      <c r="BS146" s="144">
        <f>+CALCULO[[#This Row],[33]]-MIN(CALCULO[[#This Row],[69]],CALCULO[[#This Row],[68]])</f>
        <v>0</v>
      </c>
      <c r="BT146" s="150">
        <f>+CALCULO[[#This Row],[71]]/'Versión impresión'!$H$8+1-1</f>
        <v>0</v>
      </c>
      <c r="BU146" s="151">
        <f>+LOOKUP(CALCULO[[#This Row],[72]],$CG$2:$CH$8,$CJ$2:$CJ$8)</f>
        <v>0</v>
      </c>
      <c r="BV146" s="152">
        <f>+LOOKUP(CALCULO[[#This Row],[72]],$CG$2:$CH$8,$CI$2:$CI$8)</f>
        <v>0</v>
      </c>
      <c r="BW146" s="151">
        <f>+LOOKUP(CALCULO[[#This Row],[72]],$CG$2:$CH$8,$CK$2:$CK$8)</f>
        <v>0</v>
      </c>
      <c r="BX146" s="155">
        <f>+(CALCULO[[#This Row],[72]]+CALCULO[[#This Row],[73]])*CALCULO[[#This Row],[74]]+CALCULO[[#This Row],[75]]</f>
        <v>0</v>
      </c>
      <c r="BY146" s="133">
        <f>+ROUND(CALCULO[[#This Row],[76]]*'Versión impresión'!$H$8,-3)</f>
        <v>0</v>
      </c>
      <c r="BZ146" s="180" t="str">
        <f>+IF(LOOKUP(CALCULO[[#This Row],[72]],$CG$2:$CH$8,$CM$2:$CM$8)=0,"",LOOKUP(CALCULO[[#This Row],[72]],$CG$2:$CH$8,$CM$2:$CM$8))</f>
        <v/>
      </c>
    </row>
    <row r="147" spans="1:78" x14ac:dyDescent="0.25">
      <c r="A147" s="78" t="str">
        <f t="shared" si="9"/>
        <v/>
      </c>
      <c r="B147" s="159"/>
      <c r="C147" s="29"/>
      <c r="D147" s="29"/>
      <c r="E147" s="29"/>
      <c r="F147" s="29"/>
      <c r="G147" s="29"/>
      <c r="H147" s="29"/>
      <c r="I147" s="29"/>
      <c r="J147" s="29"/>
      <c r="K147" s="29"/>
      <c r="L147" s="29"/>
      <c r="M147" s="29"/>
      <c r="N147" s="29"/>
      <c r="O147" s="144">
        <f>SUM(CALCULO[[#This Row],[5]:[ 14 ]])</f>
        <v>0</v>
      </c>
      <c r="P147" s="162"/>
      <c r="Q147" s="163">
        <f>+IF(AVERAGEIF(ING_NO_CONST_RENTA[Concepto],'Datos para cálculo'!P$4,ING_NO_CONST_RENTA[Monto Limite])=1,CALCULO[[#This Row],[16]],MIN(CALCULO[ [#This Row],[16] ],AVERAGEIF(ING_NO_CONST_RENTA[Concepto],'Datos para cálculo'!P$4,ING_NO_CONST_RENTA[Monto Limite]),+CALCULO[ [#This Row],[16] ]+1-1,CALCULO[ [#This Row],[16] ]))</f>
        <v>0</v>
      </c>
      <c r="R147" s="29"/>
      <c r="S147" s="163">
        <f>+IF(AVERAGEIF(ING_NO_CONST_RENTA[Concepto],'Datos para cálculo'!R$4,ING_NO_CONST_RENTA[Monto Limite])=1,CALCULO[[#This Row],[18]],MIN(CALCULO[ [#This Row],[18] ],AVERAGEIF(ING_NO_CONST_RENTA[Concepto],'Datos para cálculo'!R$4,ING_NO_CONST_RENTA[Monto Limite]),+CALCULO[ [#This Row],[18] ]+1-1,CALCULO[ [#This Row],[18] ]))</f>
        <v>0</v>
      </c>
      <c r="T147" s="29"/>
      <c r="U147" s="163">
        <f>+IF(AVERAGEIF(ING_NO_CONST_RENTA[Concepto],'Datos para cálculo'!T$4,ING_NO_CONST_RENTA[Monto Limite])=1,CALCULO[[#This Row],[20]],MIN(CALCULO[ [#This Row],[20] ],AVERAGEIF(ING_NO_CONST_RENTA[Concepto],'Datos para cálculo'!T$4,ING_NO_CONST_RENTA[Monto Limite]),+CALCULO[ [#This Row],[20] ]+1-1,CALCULO[ [#This Row],[20] ]))</f>
        <v>0</v>
      </c>
      <c r="V147" s="29"/>
      <c r="W1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7" s="164"/>
      <c r="Y147" s="163">
        <f>+IF(O147&lt;310*'Versión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7" s="165"/>
      <c r="AA147" s="163">
        <f>+IF(AVERAGEIF(ING_NO_CONST_RENTA[Concepto],'Datos para cálculo'!Z$4,ING_NO_CONST_RENTA[Monto Limite])=1,CALCULO[[#This Row],[ 26 ]],MIN(CALCULO[[#This Row],[ 26 ]],AVERAGEIF(ING_NO_CONST_RENTA[Concepto],'Datos para cálculo'!Z$4,ING_NO_CONST_RENTA[Monto Limite]),+CALCULO[[#This Row],[ 26 ]]+1-1,CALCULO[[#This Row],[ 26 ]]))</f>
        <v>0</v>
      </c>
      <c r="AB147" s="165"/>
      <c r="AC1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7" s="147"/>
      <c r="AE1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7" s="144">
        <f>+CALCULO[[#This Row],[ 31 ]]+CALCULO[[#This Row],[ 29 ]]+CALCULO[[#This Row],[ 27 ]]+CALCULO[[#This Row],[ 25 ]]+CALCULO[[#This Row],[ 23 ]]+CALCULO[[#This Row],[ 21 ]]+CALCULO[[#This Row],[ 19 ]]+CALCULO[[#This Row],[ 17 ]]</f>
        <v>0</v>
      </c>
      <c r="AG147" s="148">
        <f>+MAX(0,ROUND(CALCULO[[#This Row],[ 15 ]]-CALCULO[[#This Row],[32]],-3))</f>
        <v>0</v>
      </c>
      <c r="AH147" s="29"/>
      <c r="AI147" s="163">
        <f>+IF(AVERAGEIF(DEDUCCIONES[Concepto],'Datos para cálculo'!AH$4,DEDUCCIONES[Monto Limite])=1,CALCULO[[#This Row],[ 34 ]],MIN(CALCULO[[#This Row],[ 34 ]],AVERAGEIF(DEDUCCIONES[Concepto],'Datos para cálculo'!AH$4,DEDUCCIONES[Monto Limite]),+CALCULO[[#This Row],[ 34 ]]+1-1,CALCULO[[#This Row],[ 34 ]]))</f>
        <v>0</v>
      </c>
      <c r="AJ147" s="167"/>
      <c r="AK147" s="144">
        <f>+IF(CALCULO[[#This Row],[ 36 ]]="SI",MIN(CALCULO[[#This Row],[ 15 ]]*10%,VLOOKUP($AJ$4,DEDUCCIONES[],4,0)),0)</f>
        <v>0</v>
      </c>
      <c r="AL147" s="168"/>
      <c r="AM147" s="145">
        <f>+MIN(AL147+1-1,VLOOKUP($AL$4,DEDUCCIONES[],4,0))</f>
        <v>0</v>
      </c>
      <c r="AN147" s="144">
        <f>+CALCULO[[#This Row],[35]]+CALCULO[[#This Row],[37]]+CALCULO[[#This Row],[ 39 ]]</f>
        <v>0</v>
      </c>
      <c r="AO147" s="148">
        <f>+CALCULO[[#This Row],[33]]-CALCULO[[#This Row],[ 40 ]]</f>
        <v>0</v>
      </c>
      <c r="AP147" s="29"/>
      <c r="AQ147" s="163">
        <f>+MIN(CALCULO[[#This Row],[42]]+1-1,VLOOKUP($AP$4,RENTAS_EXCENTAS[],4,0))</f>
        <v>0</v>
      </c>
      <c r="AR147" s="29"/>
      <c r="AS147" s="163">
        <f>+MIN(CALCULO[[#This Row],[43]]+CALCULO[[#This Row],[ 44 ]]+1-1,VLOOKUP($AP$4,RENTAS_EXCENTAS[],4,0))-CALCULO[[#This Row],[43]]</f>
        <v>0</v>
      </c>
      <c r="AT147" s="163"/>
      <c r="AU147" s="163"/>
      <c r="AV147" s="163">
        <f>+CALCULO[[#This Row],[ 47 ]]</f>
        <v>0</v>
      </c>
      <c r="AW147" s="163"/>
      <c r="AX147" s="163">
        <f>+CALCULO[[#This Row],[ 49 ]]</f>
        <v>0</v>
      </c>
      <c r="AY147" s="163"/>
      <c r="AZ147" s="163">
        <f>+CALCULO[[#This Row],[ 51 ]]</f>
        <v>0</v>
      </c>
      <c r="BA147" s="163"/>
      <c r="BB147" s="163">
        <f>+CALCULO[[#This Row],[ 53 ]]</f>
        <v>0</v>
      </c>
      <c r="BC147" s="163"/>
      <c r="BD147" s="163">
        <f>+CALCULO[[#This Row],[ 55 ]]</f>
        <v>0</v>
      </c>
      <c r="BE147" s="163"/>
      <c r="BF147" s="163">
        <f>+CALCULO[[#This Row],[ 57 ]]</f>
        <v>0</v>
      </c>
      <c r="BG147" s="163"/>
      <c r="BH147" s="163">
        <f>+CALCULO[[#This Row],[ 59 ]]</f>
        <v>0</v>
      </c>
      <c r="BI147" s="163"/>
      <c r="BJ147" s="163"/>
      <c r="BK147" s="163"/>
      <c r="BL147" s="145">
        <f>+CALCULO[[#This Row],[ 63 ]]</f>
        <v>0</v>
      </c>
      <c r="BM147" s="144">
        <f>+CALCULO[[#This Row],[ 64 ]]+CALCULO[[#This Row],[ 62 ]]+CALCULO[[#This Row],[ 60 ]]+CALCULO[[#This Row],[ 58 ]]+CALCULO[[#This Row],[ 56 ]]+CALCULO[[#This Row],[ 54 ]]+CALCULO[[#This Row],[ 52 ]]+CALCULO[[#This Row],[ 50 ]]+CALCULO[[#This Row],[ 48 ]]+CALCULO[[#This Row],[ 45 ]]+CALCULO[[#This Row],[43]]</f>
        <v>0</v>
      </c>
      <c r="BN147" s="148">
        <f>+CALCULO[[#This Row],[ 41 ]]-CALCULO[[#This Row],[65]]</f>
        <v>0</v>
      </c>
      <c r="BO147" s="144">
        <f>+ROUND(MIN(CALCULO[[#This Row],[66]]*25%,240*'Versión impresión'!$H$8),-3)</f>
        <v>0</v>
      </c>
      <c r="BP147" s="148">
        <f>+CALCULO[[#This Row],[66]]-CALCULO[[#This Row],[67]]</f>
        <v>0</v>
      </c>
      <c r="BQ147" s="154">
        <f>+ROUND(CALCULO[[#This Row],[33]]*40%,-3)</f>
        <v>0</v>
      </c>
      <c r="BR147" s="149">
        <f t="shared" si="10"/>
        <v>0</v>
      </c>
      <c r="BS147" s="144">
        <f>+CALCULO[[#This Row],[33]]-MIN(CALCULO[[#This Row],[69]],CALCULO[[#This Row],[68]])</f>
        <v>0</v>
      </c>
      <c r="BT147" s="150">
        <f>+CALCULO[[#This Row],[71]]/'Versión impresión'!$H$8+1-1</f>
        <v>0</v>
      </c>
      <c r="BU147" s="151">
        <f>+LOOKUP(CALCULO[[#This Row],[72]],$CG$2:$CH$8,$CJ$2:$CJ$8)</f>
        <v>0</v>
      </c>
      <c r="BV147" s="152">
        <f>+LOOKUP(CALCULO[[#This Row],[72]],$CG$2:$CH$8,$CI$2:$CI$8)</f>
        <v>0</v>
      </c>
      <c r="BW147" s="151">
        <f>+LOOKUP(CALCULO[[#This Row],[72]],$CG$2:$CH$8,$CK$2:$CK$8)</f>
        <v>0</v>
      </c>
      <c r="BX147" s="155">
        <f>+(CALCULO[[#This Row],[72]]+CALCULO[[#This Row],[73]])*CALCULO[[#This Row],[74]]+CALCULO[[#This Row],[75]]</f>
        <v>0</v>
      </c>
      <c r="BY147" s="133">
        <f>+ROUND(CALCULO[[#This Row],[76]]*'Versión impresión'!$H$8,-3)</f>
        <v>0</v>
      </c>
      <c r="BZ147" s="180" t="str">
        <f>+IF(LOOKUP(CALCULO[[#This Row],[72]],$CG$2:$CH$8,$CM$2:$CM$8)=0,"",LOOKUP(CALCULO[[#This Row],[72]],$CG$2:$CH$8,$CM$2:$CM$8))</f>
        <v/>
      </c>
    </row>
    <row r="148" spans="1:78" x14ac:dyDescent="0.25">
      <c r="A148" s="78" t="str">
        <f t="shared" si="9"/>
        <v/>
      </c>
      <c r="B148" s="159"/>
      <c r="C148" s="29"/>
      <c r="D148" s="29"/>
      <c r="E148" s="29"/>
      <c r="F148" s="29"/>
      <c r="G148" s="29"/>
      <c r="H148" s="29"/>
      <c r="I148" s="29"/>
      <c r="J148" s="29"/>
      <c r="K148" s="29"/>
      <c r="L148" s="29"/>
      <c r="M148" s="29"/>
      <c r="N148" s="29"/>
      <c r="O148" s="144">
        <f>SUM(CALCULO[[#This Row],[5]:[ 14 ]])</f>
        <v>0</v>
      </c>
      <c r="P148" s="162"/>
      <c r="Q148" s="163">
        <f>+IF(AVERAGEIF(ING_NO_CONST_RENTA[Concepto],'Datos para cálculo'!P$4,ING_NO_CONST_RENTA[Monto Limite])=1,CALCULO[[#This Row],[16]],MIN(CALCULO[ [#This Row],[16] ],AVERAGEIF(ING_NO_CONST_RENTA[Concepto],'Datos para cálculo'!P$4,ING_NO_CONST_RENTA[Monto Limite]),+CALCULO[ [#This Row],[16] ]+1-1,CALCULO[ [#This Row],[16] ]))</f>
        <v>0</v>
      </c>
      <c r="R148" s="29"/>
      <c r="S148" s="163">
        <f>+IF(AVERAGEIF(ING_NO_CONST_RENTA[Concepto],'Datos para cálculo'!R$4,ING_NO_CONST_RENTA[Monto Limite])=1,CALCULO[[#This Row],[18]],MIN(CALCULO[ [#This Row],[18] ],AVERAGEIF(ING_NO_CONST_RENTA[Concepto],'Datos para cálculo'!R$4,ING_NO_CONST_RENTA[Monto Limite]),+CALCULO[ [#This Row],[18] ]+1-1,CALCULO[ [#This Row],[18] ]))</f>
        <v>0</v>
      </c>
      <c r="T148" s="29"/>
      <c r="U148" s="163">
        <f>+IF(AVERAGEIF(ING_NO_CONST_RENTA[Concepto],'Datos para cálculo'!T$4,ING_NO_CONST_RENTA[Monto Limite])=1,CALCULO[[#This Row],[20]],MIN(CALCULO[ [#This Row],[20] ],AVERAGEIF(ING_NO_CONST_RENTA[Concepto],'Datos para cálculo'!T$4,ING_NO_CONST_RENTA[Monto Limite]),+CALCULO[ [#This Row],[20] ]+1-1,CALCULO[ [#This Row],[20] ]))</f>
        <v>0</v>
      </c>
      <c r="V148" s="29"/>
      <c r="W1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8" s="164"/>
      <c r="Y148" s="163">
        <f>+IF(O148&lt;310*'Versión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8" s="165"/>
      <c r="AA148" s="163">
        <f>+IF(AVERAGEIF(ING_NO_CONST_RENTA[Concepto],'Datos para cálculo'!Z$4,ING_NO_CONST_RENTA[Monto Limite])=1,CALCULO[[#This Row],[ 26 ]],MIN(CALCULO[[#This Row],[ 26 ]],AVERAGEIF(ING_NO_CONST_RENTA[Concepto],'Datos para cálculo'!Z$4,ING_NO_CONST_RENTA[Monto Limite]),+CALCULO[[#This Row],[ 26 ]]+1-1,CALCULO[[#This Row],[ 26 ]]))</f>
        <v>0</v>
      </c>
      <c r="AB148" s="165"/>
      <c r="AC1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8" s="147"/>
      <c r="AE1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8" s="144">
        <f>+CALCULO[[#This Row],[ 31 ]]+CALCULO[[#This Row],[ 29 ]]+CALCULO[[#This Row],[ 27 ]]+CALCULO[[#This Row],[ 25 ]]+CALCULO[[#This Row],[ 23 ]]+CALCULO[[#This Row],[ 21 ]]+CALCULO[[#This Row],[ 19 ]]+CALCULO[[#This Row],[ 17 ]]</f>
        <v>0</v>
      </c>
      <c r="AG148" s="148">
        <f>+MAX(0,ROUND(CALCULO[[#This Row],[ 15 ]]-CALCULO[[#This Row],[32]],-3))</f>
        <v>0</v>
      </c>
      <c r="AH148" s="29"/>
      <c r="AI148" s="163">
        <f>+IF(AVERAGEIF(DEDUCCIONES[Concepto],'Datos para cálculo'!AH$4,DEDUCCIONES[Monto Limite])=1,CALCULO[[#This Row],[ 34 ]],MIN(CALCULO[[#This Row],[ 34 ]],AVERAGEIF(DEDUCCIONES[Concepto],'Datos para cálculo'!AH$4,DEDUCCIONES[Monto Limite]),+CALCULO[[#This Row],[ 34 ]]+1-1,CALCULO[[#This Row],[ 34 ]]))</f>
        <v>0</v>
      </c>
      <c r="AJ148" s="167"/>
      <c r="AK148" s="144">
        <f>+IF(CALCULO[[#This Row],[ 36 ]]="SI",MIN(CALCULO[[#This Row],[ 15 ]]*10%,VLOOKUP($AJ$4,DEDUCCIONES[],4,0)),0)</f>
        <v>0</v>
      </c>
      <c r="AL148" s="168"/>
      <c r="AM148" s="145">
        <f>+MIN(AL148+1-1,VLOOKUP($AL$4,DEDUCCIONES[],4,0))</f>
        <v>0</v>
      </c>
      <c r="AN148" s="144">
        <f>+CALCULO[[#This Row],[35]]+CALCULO[[#This Row],[37]]+CALCULO[[#This Row],[ 39 ]]</f>
        <v>0</v>
      </c>
      <c r="AO148" s="148">
        <f>+CALCULO[[#This Row],[33]]-CALCULO[[#This Row],[ 40 ]]</f>
        <v>0</v>
      </c>
      <c r="AP148" s="29"/>
      <c r="AQ148" s="163">
        <f>+MIN(CALCULO[[#This Row],[42]]+1-1,VLOOKUP($AP$4,RENTAS_EXCENTAS[],4,0))</f>
        <v>0</v>
      </c>
      <c r="AR148" s="29"/>
      <c r="AS148" s="163">
        <f>+MIN(CALCULO[[#This Row],[43]]+CALCULO[[#This Row],[ 44 ]]+1-1,VLOOKUP($AP$4,RENTAS_EXCENTAS[],4,0))-CALCULO[[#This Row],[43]]</f>
        <v>0</v>
      </c>
      <c r="AT148" s="163"/>
      <c r="AU148" s="163"/>
      <c r="AV148" s="163">
        <f>+CALCULO[[#This Row],[ 47 ]]</f>
        <v>0</v>
      </c>
      <c r="AW148" s="163"/>
      <c r="AX148" s="163">
        <f>+CALCULO[[#This Row],[ 49 ]]</f>
        <v>0</v>
      </c>
      <c r="AY148" s="163"/>
      <c r="AZ148" s="163">
        <f>+CALCULO[[#This Row],[ 51 ]]</f>
        <v>0</v>
      </c>
      <c r="BA148" s="163"/>
      <c r="BB148" s="163">
        <f>+CALCULO[[#This Row],[ 53 ]]</f>
        <v>0</v>
      </c>
      <c r="BC148" s="163"/>
      <c r="BD148" s="163">
        <f>+CALCULO[[#This Row],[ 55 ]]</f>
        <v>0</v>
      </c>
      <c r="BE148" s="163"/>
      <c r="BF148" s="163">
        <f>+CALCULO[[#This Row],[ 57 ]]</f>
        <v>0</v>
      </c>
      <c r="BG148" s="163"/>
      <c r="BH148" s="163">
        <f>+CALCULO[[#This Row],[ 59 ]]</f>
        <v>0</v>
      </c>
      <c r="BI148" s="163"/>
      <c r="BJ148" s="163"/>
      <c r="BK148" s="163"/>
      <c r="BL148" s="145">
        <f>+CALCULO[[#This Row],[ 63 ]]</f>
        <v>0</v>
      </c>
      <c r="BM148" s="144">
        <f>+CALCULO[[#This Row],[ 64 ]]+CALCULO[[#This Row],[ 62 ]]+CALCULO[[#This Row],[ 60 ]]+CALCULO[[#This Row],[ 58 ]]+CALCULO[[#This Row],[ 56 ]]+CALCULO[[#This Row],[ 54 ]]+CALCULO[[#This Row],[ 52 ]]+CALCULO[[#This Row],[ 50 ]]+CALCULO[[#This Row],[ 48 ]]+CALCULO[[#This Row],[ 45 ]]+CALCULO[[#This Row],[43]]</f>
        <v>0</v>
      </c>
      <c r="BN148" s="148">
        <f>+CALCULO[[#This Row],[ 41 ]]-CALCULO[[#This Row],[65]]</f>
        <v>0</v>
      </c>
      <c r="BO148" s="144">
        <f>+ROUND(MIN(CALCULO[[#This Row],[66]]*25%,240*'Versión impresión'!$H$8),-3)</f>
        <v>0</v>
      </c>
      <c r="BP148" s="148">
        <f>+CALCULO[[#This Row],[66]]-CALCULO[[#This Row],[67]]</f>
        <v>0</v>
      </c>
      <c r="BQ148" s="154">
        <f>+ROUND(CALCULO[[#This Row],[33]]*40%,-3)</f>
        <v>0</v>
      </c>
      <c r="BR148" s="149">
        <f t="shared" si="10"/>
        <v>0</v>
      </c>
      <c r="BS148" s="144">
        <f>+CALCULO[[#This Row],[33]]-MIN(CALCULO[[#This Row],[69]],CALCULO[[#This Row],[68]])</f>
        <v>0</v>
      </c>
      <c r="BT148" s="150">
        <f>+CALCULO[[#This Row],[71]]/'Versión impresión'!$H$8+1-1</f>
        <v>0</v>
      </c>
      <c r="BU148" s="151">
        <f>+LOOKUP(CALCULO[[#This Row],[72]],$CG$2:$CH$8,$CJ$2:$CJ$8)</f>
        <v>0</v>
      </c>
      <c r="BV148" s="152">
        <f>+LOOKUP(CALCULO[[#This Row],[72]],$CG$2:$CH$8,$CI$2:$CI$8)</f>
        <v>0</v>
      </c>
      <c r="BW148" s="151">
        <f>+LOOKUP(CALCULO[[#This Row],[72]],$CG$2:$CH$8,$CK$2:$CK$8)</f>
        <v>0</v>
      </c>
      <c r="BX148" s="155">
        <f>+(CALCULO[[#This Row],[72]]+CALCULO[[#This Row],[73]])*CALCULO[[#This Row],[74]]+CALCULO[[#This Row],[75]]</f>
        <v>0</v>
      </c>
      <c r="BY148" s="133">
        <f>+ROUND(CALCULO[[#This Row],[76]]*'Versión impresión'!$H$8,-3)</f>
        <v>0</v>
      </c>
      <c r="BZ148" s="180" t="str">
        <f>+IF(LOOKUP(CALCULO[[#This Row],[72]],$CG$2:$CH$8,$CM$2:$CM$8)=0,"",LOOKUP(CALCULO[[#This Row],[72]],$CG$2:$CH$8,$CM$2:$CM$8))</f>
        <v/>
      </c>
    </row>
    <row r="149" spans="1:78" x14ac:dyDescent="0.25">
      <c r="A149" s="78" t="str">
        <f t="shared" si="9"/>
        <v/>
      </c>
      <c r="B149" s="159"/>
      <c r="C149" s="29"/>
      <c r="D149" s="29"/>
      <c r="E149" s="29"/>
      <c r="F149" s="29"/>
      <c r="G149" s="29"/>
      <c r="H149" s="29"/>
      <c r="I149" s="29"/>
      <c r="J149" s="29"/>
      <c r="K149" s="29"/>
      <c r="L149" s="29"/>
      <c r="M149" s="29"/>
      <c r="N149" s="29"/>
      <c r="O149" s="144">
        <f>SUM(CALCULO[[#This Row],[5]:[ 14 ]])</f>
        <v>0</v>
      </c>
      <c r="P149" s="162"/>
      <c r="Q149" s="163">
        <f>+IF(AVERAGEIF(ING_NO_CONST_RENTA[Concepto],'Datos para cálculo'!P$4,ING_NO_CONST_RENTA[Monto Limite])=1,CALCULO[[#This Row],[16]],MIN(CALCULO[ [#This Row],[16] ],AVERAGEIF(ING_NO_CONST_RENTA[Concepto],'Datos para cálculo'!P$4,ING_NO_CONST_RENTA[Monto Limite]),+CALCULO[ [#This Row],[16] ]+1-1,CALCULO[ [#This Row],[16] ]))</f>
        <v>0</v>
      </c>
      <c r="R149" s="29"/>
      <c r="S149" s="163">
        <f>+IF(AVERAGEIF(ING_NO_CONST_RENTA[Concepto],'Datos para cálculo'!R$4,ING_NO_CONST_RENTA[Monto Limite])=1,CALCULO[[#This Row],[18]],MIN(CALCULO[ [#This Row],[18] ],AVERAGEIF(ING_NO_CONST_RENTA[Concepto],'Datos para cálculo'!R$4,ING_NO_CONST_RENTA[Monto Limite]),+CALCULO[ [#This Row],[18] ]+1-1,CALCULO[ [#This Row],[18] ]))</f>
        <v>0</v>
      </c>
      <c r="T149" s="29"/>
      <c r="U149" s="163">
        <f>+IF(AVERAGEIF(ING_NO_CONST_RENTA[Concepto],'Datos para cálculo'!T$4,ING_NO_CONST_RENTA[Monto Limite])=1,CALCULO[[#This Row],[20]],MIN(CALCULO[ [#This Row],[20] ],AVERAGEIF(ING_NO_CONST_RENTA[Concepto],'Datos para cálculo'!T$4,ING_NO_CONST_RENTA[Monto Limite]),+CALCULO[ [#This Row],[20] ]+1-1,CALCULO[ [#This Row],[20] ]))</f>
        <v>0</v>
      </c>
      <c r="V149" s="29"/>
      <c r="W1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49" s="164"/>
      <c r="Y149" s="163">
        <f>+IF(O149&lt;310*'Versión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49" s="165"/>
      <c r="AA149" s="163">
        <f>+IF(AVERAGEIF(ING_NO_CONST_RENTA[Concepto],'Datos para cálculo'!Z$4,ING_NO_CONST_RENTA[Monto Limite])=1,CALCULO[[#This Row],[ 26 ]],MIN(CALCULO[[#This Row],[ 26 ]],AVERAGEIF(ING_NO_CONST_RENTA[Concepto],'Datos para cálculo'!Z$4,ING_NO_CONST_RENTA[Monto Limite]),+CALCULO[[#This Row],[ 26 ]]+1-1,CALCULO[[#This Row],[ 26 ]]))</f>
        <v>0</v>
      </c>
      <c r="AB149" s="165"/>
      <c r="AC1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49" s="147"/>
      <c r="AE1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49" s="144">
        <f>+CALCULO[[#This Row],[ 31 ]]+CALCULO[[#This Row],[ 29 ]]+CALCULO[[#This Row],[ 27 ]]+CALCULO[[#This Row],[ 25 ]]+CALCULO[[#This Row],[ 23 ]]+CALCULO[[#This Row],[ 21 ]]+CALCULO[[#This Row],[ 19 ]]+CALCULO[[#This Row],[ 17 ]]</f>
        <v>0</v>
      </c>
      <c r="AG149" s="148">
        <f>+MAX(0,ROUND(CALCULO[[#This Row],[ 15 ]]-CALCULO[[#This Row],[32]],-3))</f>
        <v>0</v>
      </c>
      <c r="AH149" s="29"/>
      <c r="AI149" s="163">
        <f>+IF(AVERAGEIF(DEDUCCIONES[Concepto],'Datos para cálculo'!AH$4,DEDUCCIONES[Monto Limite])=1,CALCULO[[#This Row],[ 34 ]],MIN(CALCULO[[#This Row],[ 34 ]],AVERAGEIF(DEDUCCIONES[Concepto],'Datos para cálculo'!AH$4,DEDUCCIONES[Monto Limite]),+CALCULO[[#This Row],[ 34 ]]+1-1,CALCULO[[#This Row],[ 34 ]]))</f>
        <v>0</v>
      </c>
      <c r="AJ149" s="167"/>
      <c r="AK149" s="144">
        <f>+IF(CALCULO[[#This Row],[ 36 ]]="SI",MIN(CALCULO[[#This Row],[ 15 ]]*10%,VLOOKUP($AJ$4,DEDUCCIONES[],4,0)),0)</f>
        <v>0</v>
      </c>
      <c r="AL149" s="168"/>
      <c r="AM149" s="145">
        <f>+MIN(AL149+1-1,VLOOKUP($AL$4,DEDUCCIONES[],4,0))</f>
        <v>0</v>
      </c>
      <c r="AN149" s="144">
        <f>+CALCULO[[#This Row],[35]]+CALCULO[[#This Row],[37]]+CALCULO[[#This Row],[ 39 ]]</f>
        <v>0</v>
      </c>
      <c r="AO149" s="148">
        <f>+CALCULO[[#This Row],[33]]-CALCULO[[#This Row],[ 40 ]]</f>
        <v>0</v>
      </c>
      <c r="AP149" s="29"/>
      <c r="AQ149" s="163">
        <f>+MIN(CALCULO[[#This Row],[42]]+1-1,VLOOKUP($AP$4,RENTAS_EXCENTAS[],4,0))</f>
        <v>0</v>
      </c>
      <c r="AR149" s="29"/>
      <c r="AS149" s="163">
        <f>+MIN(CALCULO[[#This Row],[43]]+CALCULO[[#This Row],[ 44 ]]+1-1,VLOOKUP($AP$4,RENTAS_EXCENTAS[],4,0))-CALCULO[[#This Row],[43]]</f>
        <v>0</v>
      </c>
      <c r="AT149" s="163"/>
      <c r="AU149" s="163"/>
      <c r="AV149" s="163">
        <f>+CALCULO[[#This Row],[ 47 ]]</f>
        <v>0</v>
      </c>
      <c r="AW149" s="163"/>
      <c r="AX149" s="163">
        <f>+CALCULO[[#This Row],[ 49 ]]</f>
        <v>0</v>
      </c>
      <c r="AY149" s="163"/>
      <c r="AZ149" s="163">
        <f>+CALCULO[[#This Row],[ 51 ]]</f>
        <v>0</v>
      </c>
      <c r="BA149" s="163"/>
      <c r="BB149" s="163">
        <f>+CALCULO[[#This Row],[ 53 ]]</f>
        <v>0</v>
      </c>
      <c r="BC149" s="163"/>
      <c r="BD149" s="163">
        <f>+CALCULO[[#This Row],[ 55 ]]</f>
        <v>0</v>
      </c>
      <c r="BE149" s="163"/>
      <c r="BF149" s="163">
        <f>+CALCULO[[#This Row],[ 57 ]]</f>
        <v>0</v>
      </c>
      <c r="BG149" s="163"/>
      <c r="BH149" s="163">
        <f>+CALCULO[[#This Row],[ 59 ]]</f>
        <v>0</v>
      </c>
      <c r="BI149" s="163"/>
      <c r="BJ149" s="163"/>
      <c r="BK149" s="163"/>
      <c r="BL149" s="145">
        <f>+CALCULO[[#This Row],[ 63 ]]</f>
        <v>0</v>
      </c>
      <c r="BM149" s="144">
        <f>+CALCULO[[#This Row],[ 64 ]]+CALCULO[[#This Row],[ 62 ]]+CALCULO[[#This Row],[ 60 ]]+CALCULO[[#This Row],[ 58 ]]+CALCULO[[#This Row],[ 56 ]]+CALCULO[[#This Row],[ 54 ]]+CALCULO[[#This Row],[ 52 ]]+CALCULO[[#This Row],[ 50 ]]+CALCULO[[#This Row],[ 48 ]]+CALCULO[[#This Row],[ 45 ]]+CALCULO[[#This Row],[43]]</f>
        <v>0</v>
      </c>
      <c r="BN149" s="148">
        <f>+CALCULO[[#This Row],[ 41 ]]-CALCULO[[#This Row],[65]]</f>
        <v>0</v>
      </c>
      <c r="BO149" s="144">
        <f>+ROUND(MIN(CALCULO[[#This Row],[66]]*25%,240*'Versión impresión'!$H$8),-3)</f>
        <v>0</v>
      </c>
      <c r="BP149" s="148">
        <f>+CALCULO[[#This Row],[66]]-CALCULO[[#This Row],[67]]</f>
        <v>0</v>
      </c>
      <c r="BQ149" s="154">
        <f>+ROUND(CALCULO[[#This Row],[33]]*40%,-3)</f>
        <v>0</v>
      </c>
      <c r="BR149" s="149">
        <f t="shared" si="10"/>
        <v>0</v>
      </c>
      <c r="BS149" s="144">
        <f>+CALCULO[[#This Row],[33]]-MIN(CALCULO[[#This Row],[69]],CALCULO[[#This Row],[68]])</f>
        <v>0</v>
      </c>
      <c r="BT149" s="150">
        <f>+CALCULO[[#This Row],[71]]/'Versión impresión'!$H$8+1-1</f>
        <v>0</v>
      </c>
      <c r="BU149" s="151">
        <f>+LOOKUP(CALCULO[[#This Row],[72]],$CG$2:$CH$8,$CJ$2:$CJ$8)</f>
        <v>0</v>
      </c>
      <c r="BV149" s="152">
        <f>+LOOKUP(CALCULO[[#This Row],[72]],$CG$2:$CH$8,$CI$2:$CI$8)</f>
        <v>0</v>
      </c>
      <c r="BW149" s="151">
        <f>+LOOKUP(CALCULO[[#This Row],[72]],$CG$2:$CH$8,$CK$2:$CK$8)</f>
        <v>0</v>
      </c>
      <c r="BX149" s="155">
        <f>+(CALCULO[[#This Row],[72]]+CALCULO[[#This Row],[73]])*CALCULO[[#This Row],[74]]+CALCULO[[#This Row],[75]]</f>
        <v>0</v>
      </c>
      <c r="BY149" s="133">
        <f>+ROUND(CALCULO[[#This Row],[76]]*'Versión impresión'!$H$8,-3)</f>
        <v>0</v>
      </c>
      <c r="BZ149" s="180" t="str">
        <f>+IF(LOOKUP(CALCULO[[#This Row],[72]],$CG$2:$CH$8,$CM$2:$CM$8)=0,"",LOOKUP(CALCULO[[#This Row],[72]],$CG$2:$CH$8,$CM$2:$CM$8))</f>
        <v/>
      </c>
    </row>
    <row r="150" spans="1:78" x14ac:dyDescent="0.25">
      <c r="A150" s="78" t="str">
        <f t="shared" si="9"/>
        <v/>
      </c>
      <c r="B150" s="159"/>
      <c r="C150" s="29"/>
      <c r="D150" s="29"/>
      <c r="E150" s="29"/>
      <c r="F150" s="29"/>
      <c r="G150" s="29"/>
      <c r="H150" s="29"/>
      <c r="I150" s="29"/>
      <c r="J150" s="29"/>
      <c r="K150" s="29"/>
      <c r="L150" s="29"/>
      <c r="M150" s="29"/>
      <c r="N150" s="29"/>
      <c r="O150" s="144">
        <f>SUM(CALCULO[[#This Row],[5]:[ 14 ]])</f>
        <v>0</v>
      </c>
      <c r="P150" s="162"/>
      <c r="Q150" s="163">
        <f>+IF(AVERAGEIF(ING_NO_CONST_RENTA[Concepto],'Datos para cálculo'!P$4,ING_NO_CONST_RENTA[Monto Limite])=1,CALCULO[[#This Row],[16]],MIN(CALCULO[ [#This Row],[16] ],AVERAGEIF(ING_NO_CONST_RENTA[Concepto],'Datos para cálculo'!P$4,ING_NO_CONST_RENTA[Monto Limite]),+CALCULO[ [#This Row],[16] ]+1-1,CALCULO[ [#This Row],[16] ]))</f>
        <v>0</v>
      </c>
      <c r="R150" s="29"/>
      <c r="S150" s="163">
        <f>+IF(AVERAGEIF(ING_NO_CONST_RENTA[Concepto],'Datos para cálculo'!R$4,ING_NO_CONST_RENTA[Monto Limite])=1,CALCULO[[#This Row],[18]],MIN(CALCULO[ [#This Row],[18] ],AVERAGEIF(ING_NO_CONST_RENTA[Concepto],'Datos para cálculo'!R$4,ING_NO_CONST_RENTA[Monto Limite]),+CALCULO[ [#This Row],[18] ]+1-1,CALCULO[ [#This Row],[18] ]))</f>
        <v>0</v>
      </c>
      <c r="T150" s="29"/>
      <c r="U150" s="163">
        <f>+IF(AVERAGEIF(ING_NO_CONST_RENTA[Concepto],'Datos para cálculo'!T$4,ING_NO_CONST_RENTA[Monto Limite])=1,CALCULO[[#This Row],[20]],MIN(CALCULO[ [#This Row],[20] ],AVERAGEIF(ING_NO_CONST_RENTA[Concepto],'Datos para cálculo'!T$4,ING_NO_CONST_RENTA[Monto Limite]),+CALCULO[ [#This Row],[20] ]+1-1,CALCULO[ [#This Row],[20] ]))</f>
        <v>0</v>
      </c>
      <c r="V150" s="29"/>
      <c r="W1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0" s="164"/>
      <c r="Y150" s="163">
        <f>+IF(O150&lt;310*'Versión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0" s="165"/>
      <c r="AA150" s="163">
        <f>+IF(AVERAGEIF(ING_NO_CONST_RENTA[Concepto],'Datos para cálculo'!Z$4,ING_NO_CONST_RENTA[Monto Limite])=1,CALCULO[[#This Row],[ 26 ]],MIN(CALCULO[[#This Row],[ 26 ]],AVERAGEIF(ING_NO_CONST_RENTA[Concepto],'Datos para cálculo'!Z$4,ING_NO_CONST_RENTA[Monto Limite]),+CALCULO[[#This Row],[ 26 ]]+1-1,CALCULO[[#This Row],[ 26 ]]))</f>
        <v>0</v>
      </c>
      <c r="AB150" s="165"/>
      <c r="AC1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0" s="147"/>
      <c r="AE1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0" s="144">
        <f>+CALCULO[[#This Row],[ 31 ]]+CALCULO[[#This Row],[ 29 ]]+CALCULO[[#This Row],[ 27 ]]+CALCULO[[#This Row],[ 25 ]]+CALCULO[[#This Row],[ 23 ]]+CALCULO[[#This Row],[ 21 ]]+CALCULO[[#This Row],[ 19 ]]+CALCULO[[#This Row],[ 17 ]]</f>
        <v>0</v>
      </c>
      <c r="AG150" s="148">
        <f>+MAX(0,ROUND(CALCULO[[#This Row],[ 15 ]]-CALCULO[[#This Row],[32]],-3))</f>
        <v>0</v>
      </c>
      <c r="AH150" s="29"/>
      <c r="AI150" s="163">
        <f>+IF(AVERAGEIF(DEDUCCIONES[Concepto],'Datos para cálculo'!AH$4,DEDUCCIONES[Monto Limite])=1,CALCULO[[#This Row],[ 34 ]],MIN(CALCULO[[#This Row],[ 34 ]],AVERAGEIF(DEDUCCIONES[Concepto],'Datos para cálculo'!AH$4,DEDUCCIONES[Monto Limite]),+CALCULO[[#This Row],[ 34 ]]+1-1,CALCULO[[#This Row],[ 34 ]]))</f>
        <v>0</v>
      </c>
      <c r="AJ150" s="167"/>
      <c r="AK150" s="144">
        <f>+IF(CALCULO[[#This Row],[ 36 ]]="SI",MIN(CALCULO[[#This Row],[ 15 ]]*10%,VLOOKUP($AJ$4,DEDUCCIONES[],4,0)),0)</f>
        <v>0</v>
      </c>
      <c r="AL150" s="168"/>
      <c r="AM150" s="145">
        <f>+MIN(AL150+1-1,VLOOKUP($AL$4,DEDUCCIONES[],4,0))</f>
        <v>0</v>
      </c>
      <c r="AN150" s="144">
        <f>+CALCULO[[#This Row],[35]]+CALCULO[[#This Row],[37]]+CALCULO[[#This Row],[ 39 ]]</f>
        <v>0</v>
      </c>
      <c r="AO150" s="148">
        <f>+CALCULO[[#This Row],[33]]-CALCULO[[#This Row],[ 40 ]]</f>
        <v>0</v>
      </c>
      <c r="AP150" s="29"/>
      <c r="AQ150" s="163">
        <f>+MIN(CALCULO[[#This Row],[42]]+1-1,VLOOKUP($AP$4,RENTAS_EXCENTAS[],4,0))</f>
        <v>0</v>
      </c>
      <c r="AR150" s="29"/>
      <c r="AS150" s="163">
        <f>+MIN(CALCULO[[#This Row],[43]]+CALCULO[[#This Row],[ 44 ]]+1-1,VLOOKUP($AP$4,RENTAS_EXCENTAS[],4,0))-CALCULO[[#This Row],[43]]</f>
        <v>0</v>
      </c>
      <c r="AT150" s="163"/>
      <c r="AU150" s="163"/>
      <c r="AV150" s="163">
        <f>+CALCULO[[#This Row],[ 47 ]]</f>
        <v>0</v>
      </c>
      <c r="AW150" s="163"/>
      <c r="AX150" s="163">
        <f>+CALCULO[[#This Row],[ 49 ]]</f>
        <v>0</v>
      </c>
      <c r="AY150" s="163"/>
      <c r="AZ150" s="163">
        <f>+CALCULO[[#This Row],[ 51 ]]</f>
        <v>0</v>
      </c>
      <c r="BA150" s="163"/>
      <c r="BB150" s="163">
        <f>+CALCULO[[#This Row],[ 53 ]]</f>
        <v>0</v>
      </c>
      <c r="BC150" s="163"/>
      <c r="BD150" s="163">
        <f>+CALCULO[[#This Row],[ 55 ]]</f>
        <v>0</v>
      </c>
      <c r="BE150" s="163"/>
      <c r="BF150" s="163">
        <f>+CALCULO[[#This Row],[ 57 ]]</f>
        <v>0</v>
      </c>
      <c r="BG150" s="163"/>
      <c r="BH150" s="163">
        <f>+CALCULO[[#This Row],[ 59 ]]</f>
        <v>0</v>
      </c>
      <c r="BI150" s="163"/>
      <c r="BJ150" s="163"/>
      <c r="BK150" s="163"/>
      <c r="BL150" s="145">
        <f>+CALCULO[[#This Row],[ 63 ]]</f>
        <v>0</v>
      </c>
      <c r="BM150" s="144">
        <f>+CALCULO[[#This Row],[ 64 ]]+CALCULO[[#This Row],[ 62 ]]+CALCULO[[#This Row],[ 60 ]]+CALCULO[[#This Row],[ 58 ]]+CALCULO[[#This Row],[ 56 ]]+CALCULO[[#This Row],[ 54 ]]+CALCULO[[#This Row],[ 52 ]]+CALCULO[[#This Row],[ 50 ]]+CALCULO[[#This Row],[ 48 ]]+CALCULO[[#This Row],[ 45 ]]+CALCULO[[#This Row],[43]]</f>
        <v>0</v>
      </c>
      <c r="BN150" s="148">
        <f>+CALCULO[[#This Row],[ 41 ]]-CALCULO[[#This Row],[65]]</f>
        <v>0</v>
      </c>
      <c r="BO150" s="144">
        <f>+ROUND(MIN(CALCULO[[#This Row],[66]]*25%,240*'Versión impresión'!$H$8),-3)</f>
        <v>0</v>
      </c>
      <c r="BP150" s="148">
        <f>+CALCULO[[#This Row],[66]]-CALCULO[[#This Row],[67]]</f>
        <v>0</v>
      </c>
      <c r="BQ150" s="154">
        <f>+ROUND(CALCULO[[#This Row],[33]]*40%,-3)</f>
        <v>0</v>
      </c>
      <c r="BR150" s="149">
        <f t="shared" si="10"/>
        <v>0</v>
      </c>
      <c r="BS150" s="144">
        <f>+CALCULO[[#This Row],[33]]-MIN(CALCULO[[#This Row],[69]],CALCULO[[#This Row],[68]])</f>
        <v>0</v>
      </c>
      <c r="BT150" s="150">
        <f>+CALCULO[[#This Row],[71]]/'Versión impresión'!$H$8+1-1</f>
        <v>0</v>
      </c>
      <c r="BU150" s="151">
        <f>+LOOKUP(CALCULO[[#This Row],[72]],$CG$2:$CH$8,$CJ$2:$CJ$8)</f>
        <v>0</v>
      </c>
      <c r="BV150" s="152">
        <f>+LOOKUP(CALCULO[[#This Row],[72]],$CG$2:$CH$8,$CI$2:$CI$8)</f>
        <v>0</v>
      </c>
      <c r="BW150" s="151">
        <f>+LOOKUP(CALCULO[[#This Row],[72]],$CG$2:$CH$8,$CK$2:$CK$8)</f>
        <v>0</v>
      </c>
      <c r="BX150" s="155">
        <f>+(CALCULO[[#This Row],[72]]+CALCULO[[#This Row],[73]])*CALCULO[[#This Row],[74]]+CALCULO[[#This Row],[75]]</f>
        <v>0</v>
      </c>
      <c r="BY150" s="133">
        <f>+ROUND(CALCULO[[#This Row],[76]]*'Versión impresión'!$H$8,-3)</f>
        <v>0</v>
      </c>
      <c r="BZ150" s="180" t="str">
        <f>+IF(LOOKUP(CALCULO[[#This Row],[72]],$CG$2:$CH$8,$CM$2:$CM$8)=0,"",LOOKUP(CALCULO[[#This Row],[72]],$CG$2:$CH$8,$CM$2:$CM$8))</f>
        <v/>
      </c>
    </row>
    <row r="151" spans="1:78" x14ac:dyDescent="0.25">
      <c r="A151" s="78" t="str">
        <f t="shared" si="9"/>
        <v/>
      </c>
      <c r="B151" s="159"/>
      <c r="C151" s="29"/>
      <c r="D151" s="29"/>
      <c r="E151" s="29"/>
      <c r="F151" s="29"/>
      <c r="G151" s="29"/>
      <c r="H151" s="29"/>
      <c r="I151" s="29"/>
      <c r="J151" s="29"/>
      <c r="K151" s="29"/>
      <c r="L151" s="29"/>
      <c r="M151" s="29"/>
      <c r="N151" s="29"/>
      <c r="O151" s="144">
        <f>SUM(CALCULO[[#This Row],[5]:[ 14 ]])</f>
        <v>0</v>
      </c>
      <c r="P151" s="162"/>
      <c r="Q151" s="163">
        <f>+IF(AVERAGEIF(ING_NO_CONST_RENTA[Concepto],'Datos para cálculo'!P$4,ING_NO_CONST_RENTA[Monto Limite])=1,CALCULO[[#This Row],[16]],MIN(CALCULO[ [#This Row],[16] ],AVERAGEIF(ING_NO_CONST_RENTA[Concepto],'Datos para cálculo'!P$4,ING_NO_CONST_RENTA[Monto Limite]),+CALCULO[ [#This Row],[16] ]+1-1,CALCULO[ [#This Row],[16] ]))</f>
        <v>0</v>
      </c>
      <c r="R151" s="29"/>
      <c r="S151" s="163">
        <f>+IF(AVERAGEIF(ING_NO_CONST_RENTA[Concepto],'Datos para cálculo'!R$4,ING_NO_CONST_RENTA[Monto Limite])=1,CALCULO[[#This Row],[18]],MIN(CALCULO[ [#This Row],[18] ],AVERAGEIF(ING_NO_CONST_RENTA[Concepto],'Datos para cálculo'!R$4,ING_NO_CONST_RENTA[Monto Limite]),+CALCULO[ [#This Row],[18] ]+1-1,CALCULO[ [#This Row],[18] ]))</f>
        <v>0</v>
      </c>
      <c r="T151" s="29"/>
      <c r="U151" s="163">
        <f>+IF(AVERAGEIF(ING_NO_CONST_RENTA[Concepto],'Datos para cálculo'!T$4,ING_NO_CONST_RENTA[Monto Limite])=1,CALCULO[[#This Row],[20]],MIN(CALCULO[ [#This Row],[20] ],AVERAGEIF(ING_NO_CONST_RENTA[Concepto],'Datos para cálculo'!T$4,ING_NO_CONST_RENTA[Monto Limite]),+CALCULO[ [#This Row],[20] ]+1-1,CALCULO[ [#This Row],[20] ]))</f>
        <v>0</v>
      </c>
      <c r="V151" s="29"/>
      <c r="W1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1" s="164"/>
      <c r="Y151" s="163">
        <f>+IF(O151&lt;310*'Versión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1" s="165"/>
      <c r="AA151" s="163">
        <f>+IF(AVERAGEIF(ING_NO_CONST_RENTA[Concepto],'Datos para cálculo'!Z$4,ING_NO_CONST_RENTA[Monto Limite])=1,CALCULO[[#This Row],[ 26 ]],MIN(CALCULO[[#This Row],[ 26 ]],AVERAGEIF(ING_NO_CONST_RENTA[Concepto],'Datos para cálculo'!Z$4,ING_NO_CONST_RENTA[Monto Limite]),+CALCULO[[#This Row],[ 26 ]]+1-1,CALCULO[[#This Row],[ 26 ]]))</f>
        <v>0</v>
      </c>
      <c r="AB151" s="165"/>
      <c r="AC1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1" s="147"/>
      <c r="AE1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1" s="144">
        <f>+CALCULO[[#This Row],[ 31 ]]+CALCULO[[#This Row],[ 29 ]]+CALCULO[[#This Row],[ 27 ]]+CALCULO[[#This Row],[ 25 ]]+CALCULO[[#This Row],[ 23 ]]+CALCULO[[#This Row],[ 21 ]]+CALCULO[[#This Row],[ 19 ]]+CALCULO[[#This Row],[ 17 ]]</f>
        <v>0</v>
      </c>
      <c r="AG151" s="148">
        <f>+MAX(0,ROUND(CALCULO[[#This Row],[ 15 ]]-CALCULO[[#This Row],[32]],-3))</f>
        <v>0</v>
      </c>
      <c r="AH151" s="29"/>
      <c r="AI151" s="163">
        <f>+IF(AVERAGEIF(DEDUCCIONES[Concepto],'Datos para cálculo'!AH$4,DEDUCCIONES[Monto Limite])=1,CALCULO[[#This Row],[ 34 ]],MIN(CALCULO[[#This Row],[ 34 ]],AVERAGEIF(DEDUCCIONES[Concepto],'Datos para cálculo'!AH$4,DEDUCCIONES[Monto Limite]),+CALCULO[[#This Row],[ 34 ]]+1-1,CALCULO[[#This Row],[ 34 ]]))</f>
        <v>0</v>
      </c>
      <c r="AJ151" s="167"/>
      <c r="AK151" s="144">
        <f>+IF(CALCULO[[#This Row],[ 36 ]]="SI",MIN(CALCULO[[#This Row],[ 15 ]]*10%,VLOOKUP($AJ$4,DEDUCCIONES[],4,0)),0)</f>
        <v>0</v>
      </c>
      <c r="AL151" s="168"/>
      <c r="AM151" s="145">
        <f>+MIN(AL151+1-1,VLOOKUP($AL$4,DEDUCCIONES[],4,0))</f>
        <v>0</v>
      </c>
      <c r="AN151" s="144">
        <f>+CALCULO[[#This Row],[35]]+CALCULO[[#This Row],[37]]+CALCULO[[#This Row],[ 39 ]]</f>
        <v>0</v>
      </c>
      <c r="AO151" s="148">
        <f>+CALCULO[[#This Row],[33]]-CALCULO[[#This Row],[ 40 ]]</f>
        <v>0</v>
      </c>
      <c r="AP151" s="29"/>
      <c r="AQ151" s="163">
        <f>+MIN(CALCULO[[#This Row],[42]]+1-1,VLOOKUP($AP$4,RENTAS_EXCENTAS[],4,0))</f>
        <v>0</v>
      </c>
      <c r="AR151" s="29"/>
      <c r="AS151" s="163">
        <f>+MIN(CALCULO[[#This Row],[43]]+CALCULO[[#This Row],[ 44 ]]+1-1,VLOOKUP($AP$4,RENTAS_EXCENTAS[],4,0))-CALCULO[[#This Row],[43]]</f>
        <v>0</v>
      </c>
      <c r="AT151" s="163"/>
      <c r="AU151" s="163"/>
      <c r="AV151" s="163">
        <f>+CALCULO[[#This Row],[ 47 ]]</f>
        <v>0</v>
      </c>
      <c r="AW151" s="163"/>
      <c r="AX151" s="163">
        <f>+CALCULO[[#This Row],[ 49 ]]</f>
        <v>0</v>
      </c>
      <c r="AY151" s="163"/>
      <c r="AZ151" s="163">
        <f>+CALCULO[[#This Row],[ 51 ]]</f>
        <v>0</v>
      </c>
      <c r="BA151" s="163"/>
      <c r="BB151" s="163">
        <f>+CALCULO[[#This Row],[ 53 ]]</f>
        <v>0</v>
      </c>
      <c r="BC151" s="163"/>
      <c r="BD151" s="163">
        <f>+CALCULO[[#This Row],[ 55 ]]</f>
        <v>0</v>
      </c>
      <c r="BE151" s="163"/>
      <c r="BF151" s="163">
        <f>+CALCULO[[#This Row],[ 57 ]]</f>
        <v>0</v>
      </c>
      <c r="BG151" s="163"/>
      <c r="BH151" s="163">
        <f>+CALCULO[[#This Row],[ 59 ]]</f>
        <v>0</v>
      </c>
      <c r="BI151" s="163"/>
      <c r="BJ151" s="163"/>
      <c r="BK151" s="163"/>
      <c r="BL151" s="145">
        <f>+CALCULO[[#This Row],[ 63 ]]</f>
        <v>0</v>
      </c>
      <c r="BM151" s="144">
        <f>+CALCULO[[#This Row],[ 64 ]]+CALCULO[[#This Row],[ 62 ]]+CALCULO[[#This Row],[ 60 ]]+CALCULO[[#This Row],[ 58 ]]+CALCULO[[#This Row],[ 56 ]]+CALCULO[[#This Row],[ 54 ]]+CALCULO[[#This Row],[ 52 ]]+CALCULO[[#This Row],[ 50 ]]+CALCULO[[#This Row],[ 48 ]]+CALCULO[[#This Row],[ 45 ]]+CALCULO[[#This Row],[43]]</f>
        <v>0</v>
      </c>
      <c r="BN151" s="148">
        <f>+CALCULO[[#This Row],[ 41 ]]-CALCULO[[#This Row],[65]]</f>
        <v>0</v>
      </c>
      <c r="BO151" s="144">
        <f>+ROUND(MIN(CALCULO[[#This Row],[66]]*25%,240*'Versión impresión'!$H$8),-3)</f>
        <v>0</v>
      </c>
      <c r="BP151" s="148">
        <f>+CALCULO[[#This Row],[66]]-CALCULO[[#This Row],[67]]</f>
        <v>0</v>
      </c>
      <c r="BQ151" s="154">
        <f>+ROUND(CALCULO[[#This Row],[33]]*40%,-3)</f>
        <v>0</v>
      </c>
      <c r="BR151" s="149">
        <f t="shared" si="10"/>
        <v>0</v>
      </c>
      <c r="BS151" s="144">
        <f>+CALCULO[[#This Row],[33]]-MIN(CALCULO[[#This Row],[69]],CALCULO[[#This Row],[68]])</f>
        <v>0</v>
      </c>
      <c r="BT151" s="150">
        <f>+CALCULO[[#This Row],[71]]/'Versión impresión'!$H$8+1-1</f>
        <v>0</v>
      </c>
      <c r="BU151" s="151">
        <f>+LOOKUP(CALCULO[[#This Row],[72]],$CG$2:$CH$8,$CJ$2:$CJ$8)</f>
        <v>0</v>
      </c>
      <c r="BV151" s="152">
        <f>+LOOKUP(CALCULO[[#This Row],[72]],$CG$2:$CH$8,$CI$2:$CI$8)</f>
        <v>0</v>
      </c>
      <c r="BW151" s="151">
        <f>+LOOKUP(CALCULO[[#This Row],[72]],$CG$2:$CH$8,$CK$2:$CK$8)</f>
        <v>0</v>
      </c>
      <c r="BX151" s="155">
        <f>+(CALCULO[[#This Row],[72]]+CALCULO[[#This Row],[73]])*CALCULO[[#This Row],[74]]+CALCULO[[#This Row],[75]]</f>
        <v>0</v>
      </c>
      <c r="BY151" s="133">
        <f>+ROUND(CALCULO[[#This Row],[76]]*'Versión impresión'!$H$8,-3)</f>
        <v>0</v>
      </c>
      <c r="BZ151" s="180" t="str">
        <f>+IF(LOOKUP(CALCULO[[#This Row],[72]],$CG$2:$CH$8,$CM$2:$CM$8)=0,"",LOOKUP(CALCULO[[#This Row],[72]],$CG$2:$CH$8,$CM$2:$CM$8))</f>
        <v/>
      </c>
    </row>
    <row r="152" spans="1:78" x14ac:dyDescent="0.25">
      <c r="A152" s="78" t="str">
        <f t="shared" si="9"/>
        <v/>
      </c>
      <c r="B152" s="159"/>
      <c r="C152" s="29"/>
      <c r="D152" s="29"/>
      <c r="E152" s="29"/>
      <c r="F152" s="29"/>
      <c r="G152" s="29"/>
      <c r="H152" s="29"/>
      <c r="I152" s="29"/>
      <c r="J152" s="29"/>
      <c r="K152" s="29"/>
      <c r="L152" s="29"/>
      <c r="M152" s="29"/>
      <c r="N152" s="29"/>
      <c r="O152" s="144">
        <f>SUM(CALCULO[[#This Row],[5]:[ 14 ]])</f>
        <v>0</v>
      </c>
      <c r="P152" s="162"/>
      <c r="Q152" s="163">
        <f>+IF(AVERAGEIF(ING_NO_CONST_RENTA[Concepto],'Datos para cálculo'!P$4,ING_NO_CONST_RENTA[Monto Limite])=1,CALCULO[[#This Row],[16]],MIN(CALCULO[ [#This Row],[16] ],AVERAGEIF(ING_NO_CONST_RENTA[Concepto],'Datos para cálculo'!P$4,ING_NO_CONST_RENTA[Monto Limite]),+CALCULO[ [#This Row],[16] ]+1-1,CALCULO[ [#This Row],[16] ]))</f>
        <v>0</v>
      </c>
      <c r="R152" s="29"/>
      <c r="S152" s="163">
        <f>+IF(AVERAGEIF(ING_NO_CONST_RENTA[Concepto],'Datos para cálculo'!R$4,ING_NO_CONST_RENTA[Monto Limite])=1,CALCULO[[#This Row],[18]],MIN(CALCULO[ [#This Row],[18] ],AVERAGEIF(ING_NO_CONST_RENTA[Concepto],'Datos para cálculo'!R$4,ING_NO_CONST_RENTA[Monto Limite]),+CALCULO[ [#This Row],[18] ]+1-1,CALCULO[ [#This Row],[18] ]))</f>
        <v>0</v>
      </c>
      <c r="T152" s="29"/>
      <c r="U152" s="163">
        <f>+IF(AVERAGEIF(ING_NO_CONST_RENTA[Concepto],'Datos para cálculo'!T$4,ING_NO_CONST_RENTA[Monto Limite])=1,CALCULO[[#This Row],[20]],MIN(CALCULO[ [#This Row],[20] ],AVERAGEIF(ING_NO_CONST_RENTA[Concepto],'Datos para cálculo'!T$4,ING_NO_CONST_RENTA[Monto Limite]),+CALCULO[ [#This Row],[20] ]+1-1,CALCULO[ [#This Row],[20] ]))</f>
        <v>0</v>
      </c>
      <c r="V152" s="29"/>
      <c r="W1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2" s="164"/>
      <c r="Y152" s="163">
        <f>+IF(O152&lt;310*'Versión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2" s="165"/>
      <c r="AA152" s="163">
        <f>+IF(AVERAGEIF(ING_NO_CONST_RENTA[Concepto],'Datos para cálculo'!Z$4,ING_NO_CONST_RENTA[Monto Limite])=1,CALCULO[[#This Row],[ 26 ]],MIN(CALCULO[[#This Row],[ 26 ]],AVERAGEIF(ING_NO_CONST_RENTA[Concepto],'Datos para cálculo'!Z$4,ING_NO_CONST_RENTA[Monto Limite]),+CALCULO[[#This Row],[ 26 ]]+1-1,CALCULO[[#This Row],[ 26 ]]))</f>
        <v>0</v>
      </c>
      <c r="AB152" s="165"/>
      <c r="AC1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2" s="147"/>
      <c r="AE1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2" s="144">
        <f>+CALCULO[[#This Row],[ 31 ]]+CALCULO[[#This Row],[ 29 ]]+CALCULO[[#This Row],[ 27 ]]+CALCULO[[#This Row],[ 25 ]]+CALCULO[[#This Row],[ 23 ]]+CALCULO[[#This Row],[ 21 ]]+CALCULO[[#This Row],[ 19 ]]+CALCULO[[#This Row],[ 17 ]]</f>
        <v>0</v>
      </c>
      <c r="AG152" s="148">
        <f>+MAX(0,ROUND(CALCULO[[#This Row],[ 15 ]]-CALCULO[[#This Row],[32]],-3))</f>
        <v>0</v>
      </c>
      <c r="AH152" s="29"/>
      <c r="AI152" s="163">
        <f>+IF(AVERAGEIF(DEDUCCIONES[Concepto],'Datos para cálculo'!AH$4,DEDUCCIONES[Monto Limite])=1,CALCULO[[#This Row],[ 34 ]],MIN(CALCULO[[#This Row],[ 34 ]],AVERAGEIF(DEDUCCIONES[Concepto],'Datos para cálculo'!AH$4,DEDUCCIONES[Monto Limite]),+CALCULO[[#This Row],[ 34 ]]+1-1,CALCULO[[#This Row],[ 34 ]]))</f>
        <v>0</v>
      </c>
      <c r="AJ152" s="167"/>
      <c r="AK152" s="144">
        <f>+IF(CALCULO[[#This Row],[ 36 ]]="SI",MIN(CALCULO[[#This Row],[ 15 ]]*10%,VLOOKUP($AJ$4,DEDUCCIONES[],4,0)),0)</f>
        <v>0</v>
      </c>
      <c r="AL152" s="168"/>
      <c r="AM152" s="145">
        <f>+MIN(AL152+1-1,VLOOKUP($AL$4,DEDUCCIONES[],4,0))</f>
        <v>0</v>
      </c>
      <c r="AN152" s="144">
        <f>+CALCULO[[#This Row],[35]]+CALCULO[[#This Row],[37]]+CALCULO[[#This Row],[ 39 ]]</f>
        <v>0</v>
      </c>
      <c r="AO152" s="148">
        <f>+CALCULO[[#This Row],[33]]-CALCULO[[#This Row],[ 40 ]]</f>
        <v>0</v>
      </c>
      <c r="AP152" s="29"/>
      <c r="AQ152" s="163">
        <f>+MIN(CALCULO[[#This Row],[42]]+1-1,VLOOKUP($AP$4,RENTAS_EXCENTAS[],4,0))</f>
        <v>0</v>
      </c>
      <c r="AR152" s="29"/>
      <c r="AS152" s="163">
        <f>+MIN(CALCULO[[#This Row],[43]]+CALCULO[[#This Row],[ 44 ]]+1-1,VLOOKUP($AP$4,RENTAS_EXCENTAS[],4,0))-CALCULO[[#This Row],[43]]</f>
        <v>0</v>
      </c>
      <c r="AT152" s="163"/>
      <c r="AU152" s="163"/>
      <c r="AV152" s="163">
        <f>+CALCULO[[#This Row],[ 47 ]]</f>
        <v>0</v>
      </c>
      <c r="AW152" s="163"/>
      <c r="AX152" s="163">
        <f>+CALCULO[[#This Row],[ 49 ]]</f>
        <v>0</v>
      </c>
      <c r="AY152" s="163"/>
      <c r="AZ152" s="163">
        <f>+CALCULO[[#This Row],[ 51 ]]</f>
        <v>0</v>
      </c>
      <c r="BA152" s="163"/>
      <c r="BB152" s="163">
        <f>+CALCULO[[#This Row],[ 53 ]]</f>
        <v>0</v>
      </c>
      <c r="BC152" s="163"/>
      <c r="BD152" s="163">
        <f>+CALCULO[[#This Row],[ 55 ]]</f>
        <v>0</v>
      </c>
      <c r="BE152" s="163"/>
      <c r="BF152" s="163">
        <f>+CALCULO[[#This Row],[ 57 ]]</f>
        <v>0</v>
      </c>
      <c r="BG152" s="163"/>
      <c r="BH152" s="163">
        <f>+CALCULO[[#This Row],[ 59 ]]</f>
        <v>0</v>
      </c>
      <c r="BI152" s="163"/>
      <c r="BJ152" s="163"/>
      <c r="BK152" s="163"/>
      <c r="BL152" s="145">
        <f>+CALCULO[[#This Row],[ 63 ]]</f>
        <v>0</v>
      </c>
      <c r="BM152" s="144">
        <f>+CALCULO[[#This Row],[ 64 ]]+CALCULO[[#This Row],[ 62 ]]+CALCULO[[#This Row],[ 60 ]]+CALCULO[[#This Row],[ 58 ]]+CALCULO[[#This Row],[ 56 ]]+CALCULO[[#This Row],[ 54 ]]+CALCULO[[#This Row],[ 52 ]]+CALCULO[[#This Row],[ 50 ]]+CALCULO[[#This Row],[ 48 ]]+CALCULO[[#This Row],[ 45 ]]+CALCULO[[#This Row],[43]]</f>
        <v>0</v>
      </c>
      <c r="BN152" s="148">
        <f>+CALCULO[[#This Row],[ 41 ]]-CALCULO[[#This Row],[65]]</f>
        <v>0</v>
      </c>
      <c r="BO152" s="144">
        <f>+ROUND(MIN(CALCULO[[#This Row],[66]]*25%,240*'Versión impresión'!$H$8),-3)</f>
        <v>0</v>
      </c>
      <c r="BP152" s="148">
        <f>+CALCULO[[#This Row],[66]]-CALCULO[[#This Row],[67]]</f>
        <v>0</v>
      </c>
      <c r="BQ152" s="154">
        <f>+ROUND(CALCULO[[#This Row],[33]]*40%,-3)</f>
        <v>0</v>
      </c>
      <c r="BR152" s="149">
        <f t="shared" si="10"/>
        <v>0</v>
      </c>
      <c r="BS152" s="144">
        <f>+CALCULO[[#This Row],[33]]-MIN(CALCULO[[#This Row],[69]],CALCULO[[#This Row],[68]])</f>
        <v>0</v>
      </c>
      <c r="BT152" s="150">
        <f>+CALCULO[[#This Row],[71]]/'Versión impresión'!$H$8+1-1</f>
        <v>0</v>
      </c>
      <c r="BU152" s="151">
        <f>+LOOKUP(CALCULO[[#This Row],[72]],$CG$2:$CH$8,$CJ$2:$CJ$8)</f>
        <v>0</v>
      </c>
      <c r="BV152" s="152">
        <f>+LOOKUP(CALCULO[[#This Row],[72]],$CG$2:$CH$8,$CI$2:$CI$8)</f>
        <v>0</v>
      </c>
      <c r="BW152" s="151">
        <f>+LOOKUP(CALCULO[[#This Row],[72]],$CG$2:$CH$8,$CK$2:$CK$8)</f>
        <v>0</v>
      </c>
      <c r="BX152" s="155">
        <f>+(CALCULO[[#This Row],[72]]+CALCULO[[#This Row],[73]])*CALCULO[[#This Row],[74]]+CALCULO[[#This Row],[75]]</f>
        <v>0</v>
      </c>
      <c r="BY152" s="133">
        <f>+ROUND(CALCULO[[#This Row],[76]]*'Versión impresión'!$H$8,-3)</f>
        <v>0</v>
      </c>
      <c r="BZ152" s="180" t="str">
        <f>+IF(LOOKUP(CALCULO[[#This Row],[72]],$CG$2:$CH$8,$CM$2:$CM$8)=0,"",LOOKUP(CALCULO[[#This Row],[72]],$CG$2:$CH$8,$CM$2:$CM$8))</f>
        <v/>
      </c>
    </row>
    <row r="153" spans="1:78" x14ac:dyDescent="0.25">
      <c r="A153" s="78" t="str">
        <f t="shared" si="9"/>
        <v/>
      </c>
      <c r="B153" s="159"/>
      <c r="C153" s="29"/>
      <c r="D153" s="29"/>
      <c r="E153" s="29"/>
      <c r="F153" s="29"/>
      <c r="G153" s="29"/>
      <c r="H153" s="29"/>
      <c r="I153" s="29"/>
      <c r="J153" s="29"/>
      <c r="K153" s="29"/>
      <c r="L153" s="29"/>
      <c r="M153" s="29"/>
      <c r="N153" s="29"/>
      <c r="O153" s="144">
        <f>SUM(CALCULO[[#This Row],[5]:[ 14 ]])</f>
        <v>0</v>
      </c>
      <c r="P153" s="162"/>
      <c r="Q153" s="163">
        <f>+IF(AVERAGEIF(ING_NO_CONST_RENTA[Concepto],'Datos para cálculo'!P$4,ING_NO_CONST_RENTA[Monto Limite])=1,CALCULO[[#This Row],[16]],MIN(CALCULO[ [#This Row],[16] ],AVERAGEIF(ING_NO_CONST_RENTA[Concepto],'Datos para cálculo'!P$4,ING_NO_CONST_RENTA[Monto Limite]),+CALCULO[ [#This Row],[16] ]+1-1,CALCULO[ [#This Row],[16] ]))</f>
        <v>0</v>
      </c>
      <c r="R153" s="29"/>
      <c r="S153" s="163">
        <f>+IF(AVERAGEIF(ING_NO_CONST_RENTA[Concepto],'Datos para cálculo'!R$4,ING_NO_CONST_RENTA[Monto Limite])=1,CALCULO[[#This Row],[18]],MIN(CALCULO[ [#This Row],[18] ],AVERAGEIF(ING_NO_CONST_RENTA[Concepto],'Datos para cálculo'!R$4,ING_NO_CONST_RENTA[Monto Limite]),+CALCULO[ [#This Row],[18] ]+1-1,CALCULO[ [#This Row],[18] ]))</f>
        <v>0</v>
      </c>
      <c r="T153" s="29"/>
      <c r="U153" s="163">
        <f>+IF(AVERAGEIF(ING_NO_CONST_RENTA[Concepto],'Datos para cálculo'!T$4,ING_NO_CONST_RENTA[Monto Limite])=1,CALCULO[[#This Row],[20]],MIN(CALCULO[ [#This Row],[20] ],AVERAGEIF(ING_NO_CONST_RENTA[Concepto],'Datos para cálculo'!T$4,ING_NO_CONST_RENTA[Monto Limite]),+CALCULO[ [#This Row],[20] ]+1-1,CALCULO[ [#This Row],[20] ]))</f>
        <v>0</v>
      </c>
      <c r="V153" s="29"/>
      <c r="W1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3" s="164"/>
      <c r="Y153" s="163">
        <f>+IF(O153&lt;310*'Versión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3" s="165"/>
      <c r="AA153" s="163">
        <f>+IF(AVERAGEIF(ING_NO_CONST_RENTA[Concepto],'Datos para cálculo'!Z$4,ING_NO_CONST_RENTA[Monto Limite])=1,CALCULO[[#This Row],[ 26 ]],MIN(CALCULO[[#This Row],[ 26 ]],AVERAGEIF(ING_NO_CONST_RENTA[Concepto],'Datos para cálculo'!Z$4,ING_NO_CONST_RENTA[Monto Limite]),+CALCULO[[#This Row],[ 26 ]]+1-1,CALCULO[[#This Row],[ 26 ]]))</f>
        <v>0</v>
      </c>
      <c r="AB153" s="165"/>
      <c r="AC1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3" s="147"/>
      <c r="AE1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3" s="144">
        <f>+CALCULO[[#This Row],[ 31 ]]+CALCULO[[#This Row],[ 29 ]]+CALCULO[[#This Row],[ 27 ]]+CALCULO[[#This Row],[ 25 ]]+CALCULO[[#This Row],[ 23 ]]+CALCULO[[#This Row],[ 21 ]]+CALCULO[[#This Row],[ 19 ]]+CALCULO[[#This Row],[ 17 ]]</f>
        <v>0</v>
      </c>
      <c r="AG153" s="148">
        <f>+MAX(0,ROUND(CALCULO[[#This Row],[ 15 ]]-CALCULO[[#This Row],[32]],-3))</f>
        <v>0</v>
      </c>
      <c r="AH153" s="29"/>
      <c r="AI153" s="163">
        <f>+IF(AVERAGEIF(DEDUCCIONES[Concepto],'Datos para cálculo'!AH$4,DEDUCCIONES[Monto Limite])=1,CALCULO[[#This Row],[ 34 ]],MIN(CALCULO[[#This Row],[ 34 ]],AVERAGEIF(DEDUCCIONES[Concepto],'Datos para cálculo'!AH$4,DEDUCCIONES[Monto Limite]),+CALCULO[[#This Row],[ 34 ]]+1-1,CALCULO[[#This Row],[ 34 ]]))</f>
        <v>0</v>
      </c>
      <c r="AJ153" s="167"/>
      <c r="AK153" s="144">
        <f>+IF(CALCULO[[#This Row],[ 36 ]]="SI",MIN(CALCULO[[#This Row],[ 15 ]]*10%,VLOOKUP($AJ$4,DEDUCCIONES[],4,0)),0)</f>
        <v>0</v>
      </c>
      <c r="AL153" s="168"/>
      <c r="AM153" s="145">
        <f>+MIN(AL153+1-1,VLOOKUP($AL$4,DEDUCCIONES[],4,0))</f>
        <v>0</v>
      </c>
      <c r="AN153" s="144">
        <f>+CALCULO[[#This Row],[35]]+CALCULO[[#This Row],[37]]+CALCULO[[#This Row],[ 39 ]]</f>
        <v>0</v>
      </c>
      <c r="AO153" s="148">
        <f>+CALCULO[[#This Row],[33]]-CALCULO[[#This Row],[ 40 ]]</f>
        <v>0</v>
      </c>
      <c r="AP153" s="29"/>
      <c r="AQ153" s="163">
        <f>+MIN(CALCULO[[#This Row],[42]]+1-1,VLOOKUP($AP$4,RENTAS_EXCENTAS[],4,0))</f>
        <v>0</v>
      </c>
      <c r="AR153" s="29"/>
      <c r="AS153" s="163">
        <f>+MIN(CALCULO[[#This Row],[43]]+CALCULO[[#This Row],[ 44 ]]+1-1,VLOOKUP($AP$4,RENTAS_EXCENTAS[],4,0))-CALCULO[[#This Row],[43]]</f>
        <v>0</v>
      </c>
      <c r="AT153" s="163"/>
      <c r="AU153" s="163"/>
      <c r="AV153" s="163">
        <f>+CALCULO[[#This Row],[ 47 ]]</f>
        <v>0</v>
      </c>
      <c r="AW153" s="163"/>
      <c r="AX153" s="163">
        <f>+CALCULO[[#This Row],[ 49 ]]</f>
        <v>0</v>
      </c>
      <c r="AY153" s="163"/>
      <c r="AZ153" s="163">
        <f>+CALCULO[[#This Row],[ 51 ]]</f>
        <v>0</v>
      </c>
      <c r="BA153" s="163"/>
      <c r="BB153" s="163">
        <f>+CALCULO[[#This Row],[ 53 ]]</f>
        <v>0</v>
      </c>
      <c r="BC153" s="163"/>
      <c r="BD153" s="163">
        <f>+CALCULO[[#This Row],[ 55 ]]</f>
        <v>0</v>
      </c>
      <c r="BE153" s="163"/>
      <c r="BF153" s="163">
        <f>+CALCULO[[#This Row],[ 57 ]]</f>
        <v>0</v>
      </c>
      <c r="BG153" s="163"/>
      <c r="BH153" s="163">
        <f>+CALCULO[[#This Row],[ 59 ]]</f>
        <v>0</v>
      </c>
      <c r="BI153" s="163"/>
      <c r="BJ153" s="163"/>
      <c r="BK153" s="163"/>
      <c r="BL153" s="145">
        <f>+CALCULO[[#This Row],[ 63 ]]</f>
        <v>0</v>
      </c>
      <c r="BM153" s="144">
        <f>+CALCULO[[#This Row],[ 64 ]]+CALCULO[[#This Row],[ 62 ]]+CALCULO[[#This Row],[ 60 ]]+CALCULO[[#This Row],[ 58 ]]+CALCULO[[#This Row],[ 56 ]]+CALCULO[[#This Row],[ 54 ]]+CALCULO[[#This Row],[ 52 ]]+CALCULO[[#This Row],[ 50 ]]+CALCULO[[#This Row],[ 48 ]]+CALCULO[[#This Row],[ 45 ]]+CALCULO[[#This Row],[43]]</f>
        <v>0</v>
      </c>
      <c r="BN153" s="148">
        <f>+CALCULO[[#This Row],[ 41 ]]-CALCULO[[#This Row],[65]]</f>
        <v>0</v>
      </c>
      <c r="BO153" s="144">
        <f>+ROUND(MIN(CALCULO[[#This Row],[66]]*25%,240*'Versión impresión'!$H$8),-3)</f>
        <v>0</v>
      </c>
      <c r="BP153" s="148">
        <f>+CALCULO[[#This Row],[66]]-CALCULO[[#This Row],[67]]</f>
        <v>0</v>
      </c>
      <c r="BQ153" s="154">
        <f>+ROUND(CALCULO[[#This Row],[33]]*40%,-3)</f>
        <v>0</v>
      </c>
      <c r="BR153" s="149">
        <f t="shared" si="10"/>
        <v>0</v>
      </c>
      <c r="BS153" s="144">
        <f>+CALCULO[[#This Row],[33]]-MIN(CALCULO[[#This Row],[69]],CALCULO[[#This Row],[68]])</f>
        <v>0</v>
      </c>
      <c r="BT153" s="150">
        <f>+CALCULO[[#This Row],[71]]/'Versión impresión'!$H$8+1-1</f>
        <v>0</v>
      </c>
      <c r="BU153" s="151">
        <f>+LOOKUP(CALCULO[[#This Row],[72]],$CG$2:$CH$8,$CJ$2:$CJ$8)</f>
        <v>0</v>
      </c>
      <c r="BV153" s="152">
        <f>+LOOKUP(CALCULO[[#This Row],[72]],$CG$2:$CH$8,$CI$2:$CI$8)</f>
        <v>0</v>
      </c>
      <c r="BW153" s="151">
        <f>+LOOKUP(CALCULO[[#This Row],[72]],$CG$2:$CH$8,$CK$2:$CK$8)</f>
        <v>0</v>
      </c>
      <c r="BX153" s="155">
        <f>+(CALCULO[[#This Row],[72]]+CALCULO[[#This Row],[73]])*CALCULO[[#This Row],[74]]+CALCULO[[#This Row],[75]]</f>
        <v>0</v>
      </c>
      <c r="BY153" s="133">
        <f>+ROUND(CALCULO[[#This Row],[76]]*'Versión impresión'!$H$8,-3)</f>
        <v>0</v>
      </c>
      <c r="BZ153" s="180" t="str">
        <f>+IF(LOOKUP(CALCULO[[#This Row],[72]],$CG$2:$CH$8,$CM$2:$CM$8)=0,"",LOOKUP(CALCULO[[#This Row],[72]],$CG$2:$CH$8,$CM$2:$CM$8))</f>
        <v/>
      </c>
    </row>
    <row r="154" spans="1:78" x14ac:dyDescent="0.25">
      <c r="A154" s="78" t="str">
        <f t="shared" si="9"/>
        <v/>
      </c>
      <c r="B154" s="159"/>
      <c r="C154" s="29"/>
      <c r="D154" s="29"/>
      <c r="E154" s="29"/>
      <c r="F154" s="29"/>
      <c r="G154" s="29"/>
      <c r="H154" s="29"/>
      <c r="I154" s="29"/>
      <c r="J154" s="29"/>
      <c r="K154" s="29"/>
      <c r="L154" s="29"/>
      <c r="M154" s="29"/>
      <c r="N154" s="29"/>
      <c r="O154" s="144">
        <f>SUM(CALCULO[[#This Row],[5]:[ 14 ]])</f>
        <v>0</v>
      </c>
      <c r="P154" s="162"/>
      <c r="Q154" s="163">
        <f>+IF(AVERAGEIF(ING_NO_CONST_RENTA[Concepto],'Datos para cálculo'!P$4,ING_NO_CONST_RENTA[Monto Limite])=1,CALCULO[[#This Row],[16]],MIN(CALCULO[ [#This Row],[16] ],AVERAGEIF(ING_NO_CONST_RENTA[Concepto],'Datos para cálculo'!P$4,ING_NO_CONST_RENTA[Monto Limite]),+CALCULO[ [#This Row],[16] ]+1-1,CALCULO[ [#This Row],[16] ]))</f>
        <v>0</v>
      </c>
      <c r="R154" s="29"/>
      <c r="S154" s="163">
        <f>+IF(AVERAGEIF(ING_NO_CONST_RENTA[Concepto],'Datos para cálculo'!R$4,ING_NO_CONST_RENTA[Monto Limite])=1,CALCULO[[#This Row],[18]],MIN(CALCULO[ [#This Row],[18] ],AVERAGEIF(ING_NO_CONST_RENTA[Concepto],'Datos para cálculo'!R$4,ING_NO_CONST_RENTA[Monto Limite]),+CALCULO[ [#This Row],[18] ]+1-1,CALCULO[ [#This Row],[18] ]))</f>
        <v>0</v>
      </c>
      <c r="T154" s="29"/>
      <c r="U154" s="163">
        <f>+IF(AVERAGEIF(ING_NO_CONST_RENTA[Concepto],'Datos para cálculo'!T$4,ING_NO_CONST_RENTA[Monto Limite])=1,CALCULO[[#This Row],[20]],MIN(CALCULO[ [#This Row],[20] ],AVERAGEIF(ING_NO_CONST_RENTA[Concepto],'Datos para cálculo'!T$4,ING_NO_CONST_RENTA[Monto Limite]),+CALCULO[ [#This Row],[20] ]+1-1,CALCULO[ [#This Row],[20] ]))</f>
        <v>0</v>
      </c>
      <c r="V154" s="29"/>
      <c r="W1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4" s="164"/>
      <c r="Y154" s="163">
        <f>+IF(O154&lt;310*'Versión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4" s="165"/>
      <c r="AA154" s="163">
        <f>+IF(AVERAGEIF(ING_NO_CONST_RENTA[Concepto],'Datos para cálculo'!Z$4,ING_NO_CONST_RENTA[Monto Limite])=1,CALCULO[[#This Row],[ 26 ]],MIN(CALCULO[[#This Row],[ 26 ]],AVERAGEIF(ING_NO_CONST_RENTA[Concepto],'Datos para cálculo'!Z$4,ING_NO_CONST_RENTA[Monto Limite]),+CALCULO[[#This Row],[ 26 ]]+1-1,CALCULO[[#This Row],[ 26 ]]))</f>
        <v>0</v>
      </c>
      <c r="AB154" s="165"/>
      <c r="AC1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4" s="147"/>
      <c r="AE1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4" s="144">
        <f>+CALCULO[[#This Row],[ 31 ]]+CALCULO[[#This Row],[ 29 ]]+CALCULO[[#This Row],[ 27 ]]+CALCULO[[#This Row],[ 25 ]]+CALCULO[[#This Row],[ 23 ]]+CALCULO[[#This Row],[ 21 ]]+CALCULO[[#This Row],[ 19 ]]+CALCULO[[#This Row],[ 17 ]]</f>
        <v>0</v>
      </c>
      <c r="AG154" s="148">
        <f>+MAX(0,ROUND(CALCULO[[#This Row],[ 15 ]]-CALCULO[[#This Row],[32]],-3))</f>
        <v>0</v>
      </c>
      <c r="AH154" s="29"/>
      <c r="AI154" s="163">
        <f>+IF(AVERAGEIF(DEDUCCIONES[Concepto],'Datos para cálculo'!AH$4,DEDUCCIONES[Monto Limite])=1,CALCULO[[#This Row],[ 34 ]],MIN(CALCULO[[#This Row],[ 34 ]],AVERAGEIF(DEDUCCIONES[Concepto],'Datos para cálculo'!AH$4,DEDUCCIONES[Monto Limite]),+CALCULO[[#This Row],[ 34 ]]+1-1,CALCULO[[#This Row],[ 34 ]]))</f>
        <v>0</v>
      </c>
      <c r="AJ154" s="167"/>
      <c r="AK154" s="144">
        <f>+IF(CALCULO[[#This Row],[ 36 ]]="SI",MIN(CALCULO[[#This Row],[ 15 ]]*10%,VLOOKUP($AJ$4,DEDUCCIONES[],4,0)),0)</f>
        <v>0</v>
      </c>
      <c r="AL154" s="168"/>
      <c r="AM154" s="145">
        <f>+MIN(AL154+1-1,VLOOKUP($AL$4,DEDUCCIONES[],4,0))</f>
        <v>0</v>
      </c>
      <c r="AN154" s="144">
        <f>+CALCULO[[#This Row],[35]]+CALCULO[[#This Row],[37]]+CALCULO[[#This Row],[ 39 ]]</f>
        <v>0</v>
      </c>
      <c r="AO154" s="148">
        <f>+CALCULO[[#This Row],[33]]-CALCULO[[#This Row],[ 40 ]]</f>
        <v>0</v>
      </c>
      <c r="AP154" s="29"/>
      <c r="AQ154" s="163">
        <f>+MIN(CALCULO[[#This Row],[42]]+1-1,VLOOKUP($AP$4,RENTAS_EXCENTAS[],4,0))</f>
        <v>0</v>
      </c>
      <c r="AR154" s="29"/>
      <c r="AS154" s="163">
        <f>+MIN(CALCULO[[#This Row],[43]]+CALCULO[[#This Row],[ 44 ]]+1-1,VLOOKUP($AP$4,RENTAS_EXCENTAS[],4,0))-CALCULO[[#This Row],[43]]</f>
        <v>0</v>
      </c>
      <c r="AT154" s="163"/>
      <c r="AU154" s="163"/>
      <c r="AV154" s="163">
        <f>+CALCULO[[#This Row],[ 47 ]]</f>
        <v>0</v>
      </c>
      <c r="AW154" s="163"/>
      <c r="AX154" s="163">
        <f>+CALCULO[[#This Row],[ 49 ]]</f>
        <v>0</v>
      </c>
      <c r="AY154" s="163"/>
      <c r="AZ154" s="163">
        <f>+CALCULO[[#This Row],[ 51 ]]</f>
        <v>0</v>
      </c>
      <c r="BA154" s="163"/>
      <c r="BB154" s="163">
        <f>+CALCULO[[#This Row],[ 53 ]]</f>
        <v>0</v>
      </c>
      <c r="BC154" s="163"/>
      <c r="BD154" s="163">
        <f>+CALCULO[[#This Row],[ 55 ]]</f>
        <v>0</v>
      </c>
      <c r="BE154" s="163"/>
      <c r="BF154" s="163">
        <f>+CALCULO[[#This Row],[ 57 ]]</f>
        <v>0</v>
      </c>
      <c r="BG154" s="163"/>
      <c r="BH154" s="163">
        <f>+CALCULO[[#This Row],[ 59 ]]</f>
        <v>0</v>
      </c>
      <c r="BI154" s="163"/>
      <c r="BJ154" s="163"/>
      <c r="BK154" s="163"/>
      <c r="BL154" s="145">
        <f>+CALCULO[[#This Row],[ 63 ]]</f>
        <v>0</v>
      </c>
      <c r="BM154" s="144">
        <f>+CALCULO[[#This Row],[ 64 ]]+CALCULO[[#This Row],[ 62 ]]+CALCULO[[#This Row],[ 60 ]]+CALCULO[[#This Row],[ 58 ]]+CALCULO[[#This Row],[ 56 ]]+CALCULO[[#This Row],[ 54 ]]+CALCULO[[#This Row],[ 52 ]]+CALCULO[[#This Row],[ 50 ]]+CALCULO[[#This Row],[ 48 ]]+CALCULO[[#This Row],[ 45 ]]+CALCULO[[#This Row],[43]]</f>
        <v>0</v>
      </c>
      <c r="BN154" s="148">
        <f>+CALCULO[[#This Row],[ 41 ]]-CALCULO[[#This Row],[65]]</f>
        <v>0</v>
      </c>
      <c r="BO154" s="144">
        <f>+ROUND(MIN(CALCULO[[#This Row],[66]]*25%,240*'Versión impresión'!$H$8),-3)</f>
        <v>0</v>
      </c>
      <c r="BP154" s="148">
        <f>+CALCULO[[#This Row],[66]]-CALCULO[[#This Row],[67]]</f>
        <v>0</v>
      </c>
      <c r="BQ154" s="154">
        <f>+ROUND(CALCULO[[#This Row],[33]]*40%,-3)</f>
        <v>0</v>
      </c>
      <c r="BR154" s="149">
        <f t="shared" si="10"/>
        <v>0</v>
      </c>
      <c r="BS154" s="144">
        <f>+CALCULO[[#This Row],[33]]-MIN(CALCULO[[#This Row],[69]],CALCULO[[#This Row],[68]])</f>
        <v>0</v>
      </c>
      <c r="BT154" s="150">
        <f>+CALCULO[[#This Row],[71]]/'Versión impresión'!$H$8+1-1</f>
        <v>0</v>
      </c>
      <c r="BU154" s="151">
        <f>+LOOKUP(CALCULO[[#This Row],[72]],$CG$2:$CH$8,$CJ$2:$CJ$8)</f>
        <v>0</v>
      </c>
      <c r="BV154" s="152">
        <f>+LOOKUP(CALCULO[[#This Row],[72]],$CG$2:$CH$8,$CI$2:$CI$8)</f>
        <v>0</v>
      </c>
      <c r="BW154" s="151">
        <f>+LOOKUP(CALCULO[[#This Row],[72]],$CG$2:$CH$8,$CK$2:$CK$8)</f>
        <v>0</v>
      </c>
      <c r="BX154" s="155">
        <f>+(CALCULO[[#This Row],[72]]+CALCULO[[#This Row],[73]])*CALCULO[[#This Row],[74]]+CALCULO[[#This Row],[75]]</f>
        <v>0</v>
      </c>
      <c r="BY154" s="133">
        <f>+ROUND(CALCULO[[#This Row],[76]]*'Versión impresión'!$H$8,-3)</f>
        <v>0</v>
      </c>
      <c r="BZ154" s="180" t="str">
        <f>+IF(LOOKUP(CALCULO[[#This Row],[72]],$CG$2:$CH$8,$CM$2:$CM$8)=0,"",LOOKUP(CALCULO[[#This Row],[72]],$CG$2:$CH$8,$CM$2:$CM$8))</f>
        <v/>
      </c>
    </row>
    <row r="155" spans="1:78" x14ac:dyDescent="0.25">
      <c r="A155" s="78" t="str">
        <f t="shared" si="9"/>
        <v/>
      </c>
      <c r="B155" s="159"/>
      <c r="C155" s="29"/>
      <c r="D155" s="29"/>
      <c r="E155" s="29"/>
      <c r="F155" s="29"/>
      <c r="G155" s="29"/>
      <c r="H155" s="29"/>
      <c r="I155" s="29"/>
      <c r="J155" s="29"/>
      <c r="K155" s="29"/>
      <c r="L155" s="29"/>
      <c r="M155" s="29"/>
      <c r="N155" s="29"/>
      <c r="O155" s="144">
        <f>SUM(CALCULO[[#This Row],[5]:[ 14 ]])</f>
        <v>0</v>
      </c>
      <c r="P155" s="162"/>
      <c r="Q155" s="163">
        <f>+IF(AVERAGEIF(ING_NO_CONST_RENTA[Concepto],'Datos para cálculo'!P$4,ING_NO_CONST_RENTA[Monto Limite])=1,CALCULO[[#This Row],[16]],MIN(CALCULO[ [#This Row],[16] ],AVERAGEIF(ING_NO_CONST_RENTA[Concepto],'Datos para cálculo'!P$4,ING_NO_CONST_RENTA[Monto Limite]),+CALCULO[ [#This Row],[16] ]+1-1,CALCULO[ [#This Row],[16] ]))</f>
        <v>0</v>
      </c>
      <c r="R155" s="29"/>
      <c r="S155" s="163">
        <f>+IF(AVERAGEIF(ING_NO_CONST_RENTA[Concepto],'Datos para cálculo'!R$4,ING_NO_CONST_RENTA[Monto Limite])=1,CALCULO[[#This Row],[18]],MIN(CALCULO[ [#This Row],[18] ],AVERAGEIF(ING_NO_CONST_RENTA[Concepto],'Datos para cálculo'!R$4,ING_NO_CONST_RENTA[Monto Limite]),+CALCULO[ [#This Row],[18] ]+1-1,CALCULO[ [#This Row],[18] ]))</f>
        <v>0</v>
      </c>
      <c r="T155" s="29"/>
      <c r="U155" s="163">
        <f>+IF(AVERAGEIF(ING_NO_CONST_RENTA[Concepto],'Datos para cálculo'!T$4,ING_NO_CONST_RENTA[Monto Limite])=1,CALCULO[[#This Row],[20]],MIN(CALCULO[ [#This Row],[20] ],AVERAGEIF(ING_NO_CONST_RENTA[Concepto],'Datos para cálculo'!T$4,ING_NO_CONST_RENTA[Monto Limite]),+CALCULO[ [#This Row],[20] ]+1-1,CALCULO[ [#This Row],[20] ]))</f>
        <v>0</v>
      </c>
      <c r="V155" s="29"/>
      <c r="W1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5" s="164"/>
      <c r="Y155" s="163">
        <f>+IF(O155&lt;310*'Versión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5" s="165"/>
      <c r="AA155" s="163">
        <f>+IF(AVERAGEIF(ING_NO_CONST_RENTA[Concepto],'Datos para cálculo'!Z$4,ING_NO_CONST_RENTA[Monto Limite])=1,CALCULO[[#This Row],[ 26 ]],MIN(CALCULO[[#This Row],[ 26 ]],AVERAGEIF(ING_NO_CONST_RENTA[Concepto],'Datos para cálculo'!Z$4,ING_NO_CONST_RENTA[Monto Limite]),+CALCULO[[#This Row],[ 26 ]]+1-1,CALCULO[[#This Row],[ 26 ]]))</f>
        <v>0</v>
      </c>
      <c r="AB155" s="165"/>
      <c r="AC1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5" s="147"/>
      <c r="AE1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5" s="144">
        <f>+CALCULO[[#This Row],[ 31 ]]+CALCULO[[#This Row],[ 29 ]]+CALCULO[[#This Row],[ 27 ]]+CALCULO[[#This Row],[ 25 ]]+CALCULO[[#This Row],[ 23 ]]+CALCULO[[#This Row],[ 21 ]]+CALCULO[[#This Row],[ 19 ]]+CALCULO[[#This Row],[ 17 ]]</f>
        <v>0</v>
      </c>
      <c r="AG155" s="148">
        <f>+MAX(0,ROUND(CALCULO[[#This Row],[ 15 ]]-CALCULO[[#This Row],[32]],-3))</f>
        <v>0</v>
      </c>
      <c r="AH155" s="29"/>
      <c r="AI155" s="163">
        <f>+IF(AVERAGEIF(DEDUCCIONES[Concepto],'Datos para cálculo'!AH$4,DEDUCCIONES[Monto Limite])=1,CALCULO[[#This Row],[ 34 ]],MIN(CALCULO[[#This Row],[ 34 ]],AVERAGEIF(DEDUCCIONES[Concepto],'Datos para cálculo'!AH$4,DEDUCCIONES[Monto Limite]),+CALCULO[[#This Row],[ 34 ]]+1-1,CALCULO[[#This Row],[ 34 ]]))</f>
        <v>0</v>
      </c>
      <c r="AJ155" s="167"/>
      <c r="AK155" s="144">
        <f>+IF(CALCULO[[#This Row],[ 36 ]]="SI",MIN(CALCULO[[#This Row],[ 15 ]]*10%,VLOOKUP($AJ$4,DEDUCCIONES[],4,0)),0)</f>
        <v>0</v>
      </c>
      <c r="AL155" s="168"/>
      <c r="AM155" s="145">
        <f>+MIN(AL155+1-1,VLOOKUP($AL$4,DEDUCCIONES[],4,0))</f>
        <v>0</v>
      </c>
      <c r="AN155" s="144">
        <f>+CALCULO[[#This Row],[35]]+CALCULO[[#This Row],[37]]+CALCULO[[#This Row],[ 39 ]]</f>
        <v>0</v>
      </c>
      <c r="AO155" s="148">
        <f>+CALCULO[[#This Row],[33]]-CALCULO[[#This Row],[ 40 ]]</f>
        <v>0</v>
      </c>
      <c r="AP155" s="29"/>
      <c r="AQ155" s="163">
        <f>+MIN(CALCULO[[#This Row],[42]]+1-1,VLOOKUP($AP$4,RENTAS_EXCENTAS[],4,0))</f>
        <v>0</v>
      </c>
      <c r="AR155" s="29"/>
      <c r="AS155" s="163">
        <f>+MIN(CALCULO[[#This Row],[43]]+CALCULO[[#This Row],[ 44 ]]+1-1,VLOOKUP($AP$4,RENTAS_EXCENTAS[],4,0))-CALCULO[[#This Row],[43]]</f>
        <v>0</v>
      </c>
      <c r="AT155" s="163"/>
      <c r="AU155" s="163"/>
      <c r="AV155" s="163">
        <f>+CALCULO[[#This Row],[ 47 ]]</f>
        <v>0</v>
      </c>
      <c r="AW155" s="163"/>
      <c r="AX155" s="163">
        <f>+CALCULO[[#This Row],[ 49 ]]</f>
        <v>0</v>
      </c>
      <c r="AY155" s="163"/>
      <c r="AZ155" s="163">
        <f>+CALCULO[[#This Row],[ 51 ]]</f>
        <v>0</v>
      </c>
      <c r="BA155" s="163"/>
      <c r="BB155" s="163">
        <f>+CALCULO[[#This Row],[ 53 ]]</f>
        <v>0</v>
      </c>
      <c r="BC155" s="163"/>
      <c r="BD155" s="163">
        <f>+CALCULO[[#This Row],[ 55 ]]</f>
        <v>0</v>
      </c>
      <c r="BE155" s="163"/>
      <c r="BF155" s="163">
        <f>+CALCULO[[#This Row],[ 57 ]]</f>
        <v>0</v>
      </c>
      <c r="BG155" s="163"/>
      <c r="BH155" s="163">
        <f>+CALCULO[[#This Row],[ 59 ]]</f>
        <v>0</v>
      </c>
      <c r="BI155" s="163"/>
      <c r="BJ155" s="163"/>
      <c r="BK155" s="163"/>
      <c r="BL155" s="145">
        <f>+CALCULO[[#This Row],[ 63 ]]</f>
        <v>0</v>
      </c>
      <c r="BM155" s="144">
        <f>+CALCULO[[#This Row],[ 64 ]]+CALCULO[[#This Row],[ 62 ]]+CALCULO[[#This Row],[ 60 ]]+CALCULO[[#This Row],[ 58 ]]+CALCULO[[#This Row],[ 56 ]]+CALCULO[[#This Row],[ 54 ]]+CALCULO[[#This Row],[ 52 ]]+CALCULO[[#This Row],[ 50 ]]+CALCULO[[#This Row],[ 48 ]]+CALCULO[[#This Row],[ 45 ]]+CALCULO[[#This Row],[43]]</f>
        <v>0</v>
      </c>
      <c r="BN155" s="148">
        <f>+CALCULO[[#This Row],[ 41 ]]-CALCULO[[#This Row],[65]]</f>
        <v>0</v>
      </c>
      <c r="BO155" s="144">
        <f>+ROUND(MIN(CALCULO[[#This Row],[66]]*25%,240*'Versión impresión'!$H$8),-3)</f>
        <v>0</v>
      </c>
      <c r="BP155" s="148">
        <f>+CALCULO[[#This Row],[66]]-CALCULO[[#This Row],[67]]</f>
        <v>0</v>
      </c>
      <c r="BQ155" s="154">
        <f>+ROUND(CALCULO[[#This Row],[33]]*40%,-3)</f>
        <v>0</v>
      </c>
      <c r="BR155" s="149">
        <f t="shared" si="10"/>
        <v>0</v>
      </c>
      <c r="BS155" s="144">
        <f>+CALCULO[[#This Row],[33]]-MIN(CALCULO[[#This Row],[69]],CALCULO[[#This Row],[68]])</f>
        <v>0</v>
      </c>
      <c r="BT155" s="150">
        <f>+CALCULO[[#This Row],[71]]/'Versión impresión'!$H$8+1-1</f>
        <v>0</v>
      </c>
      <c r="BU155" s="151">
        <f>+LOOKUP(CALCULO[[#This Row],[72]],$CG$2:$CH$8,$CJ$2:$CJ$8)</f>
        <v>0</v>
      </c>
      <c r="BV155" s="152">
        <f>+LOOKUP(CALCULO[[#This Row],[72]],$CG$2:$CH$8,$CI$2:$CI$8)</f>
        <v>0</v>
      </c>
      <c r="BW155" s="151">
        <f>+LOOKUP(CALCULO[[#This Row],[72]],$CG$2:$CH$8,$CK$2:$CK$8)</f>
        <v>0</v>
      </c>
      <c r="BX155" s="155">
        <f>+(CALCULO[[#This Row],[72]]+CALCULO[[#This Row],[73]])*CALCULO[[#This Row],[74]]+CALCULO[[#This Row],[75]]</f>
        <v>0</v>
      </c>
      <c r="BY155" s="133">
        <f>+ROUND(CALCULO[[#This Row],[76]]*'Versión impresión'!$H$8,-3)</f>
        <v>0</v>
      </c>
      <c r="BZ155" s="180" t="str">
        <f>+IF(LOOKUP(CALCULO[[#This Row],[72]],$CG$2:$CH$8,$CM$2:$CM$8)=0,"",LOOKUP(CALCULO[[#This Row],[72]],$CG$2:$CH$8,$CM$2:$CM$8))</f>
        <v/>
      </c>
    </row>
    <row r="156" spans="1:78" x14ac:dyDescent="0.25">
      <c r="A156" s="78" t="str">
        <f t="shared" si="9"/>
        <v/>
      </c>
      <c r="B156" s="159"/>
      <c r="C156" s="29"/>
      <c r="D156" s="29"/>
      <c r="E156" s="29"/>
      <c r="F156" s="29"/>
      <c r="G156" s="29"/>
      <c r="H156" s="29"/>
      <c r="I156" s="29"/>
      <c r="J156" s="29"/>
      <c r="K156" s="29"/>
      <c r="L156" s="29"/>
      <c r="M156" s="29"/>
      <c r="N156" s="29"/>
      <c r="O156" s="144">
        <f>SUM(CALCULO[[#This Row],[5]:[ 14 ]])</f>
        <v>0</v>
      </c>
      <c r="P156" s="162"/>
      <c r="Q156" s="163">
        <f>+IF(AVERAGEIF(ING_NO_CONST_RENTA[Concepto],'Datos para cálculo'!P$4,ING_NO_CONST_RENTA[Monto Limite])=1,CALCULO[[#This Row],[16]],MIN(CALCULO[ [#This Row],[16] ],AVERAGEIF(ING_NO_CONST_RENTA[Concepto],'Datos para cálculo'!P$4,ING_NO_CONST_RENTA[Monto Limite]),+CALCULO[ [#This Row],[16] ]+1-1,CALCULO[ [#This Row],[16] ]))</f>
        <v>0</v>
      </c>
      <c r="R156" s="29"/>
      <c r="S156" s="163">
        <f>+IF(AVERAGEIF(ING_NO_CONST_RENTA[Concepto],'Datos para cálculo'!R$4,ING_NO_CONST_RENTA[Monto Limite])=1,CALCULO[[#This Row],[18]],MIN(CALCULO[ [#This Row],[18] ],AVERAGEIF(ING_NO_CONST_RENTA[Concepto],'Datos para cálculo'!R$4,ING_NO_CONST_RENTA[Monto Limite]),+CALCULO[ [#This Row],[18] ]+1-1,CALCULO[ [#This Row],[18] ]))</f>
        <v>0</v>
      </c>
      <c r="T156" s="29"/>
      <c r="U156" s="163">
        <f>+IF(AVERAGEIF(ING_NO_CONST_RENTA[Concepto],'Datos para cálculo'!T$4,ING_NO_CONST_RENTA[Monto Limite])=1,CALCULO[[#This Row],[20]],MIN(CALCULO[ [#This Row],[20] ],AVERAGEIF(ING_NO_CONST_RENTA[Concepto],'Datos para cálculo'!T$4,ING_NO_CONST_RENTA[Monto Limite]),+CALCULO[ [#This Row],[20] ]+1-1,CALCULO[ [#This Row],[20] ]))</f>
        <v>0</v>
      </c>
      <c r="V156" s="29"/>
      <c r="W1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6" s="164"/>
      <c r="Y156" s="163">
        <f>+IF(O156&lt;310*'Versión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6" s="165"/>
      <c r="AA156" s="163">
        <f>+IF(AVERAGEIF(ING_NO_CONST_RENTA[Concepto],'Datos para cálculo'!Z$4,ING_NO_CONST_RENTA[Monto Limite])=1,CALCULO[[#This Row],[ 26 ]],MIN(CALCULO[[#This Row],[ 26 ]],AVERAGEIF(ING_NO_CONST_RENTA[Concepto],'Datos para cálculo'!Z$4,ING_NO_CONST_RENTA[Monto Limite]),+CALCULO[[#This Row],[ 26 ]]+1-1,CALCULO[[#This Row],[ 26 ]]))</f>
        <v>0</v>
      </c>
      <c r="AB156" s="165"/>
      <c r="AC1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6" s="147"/>
      <c r="AE1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6" s="144">
        <f>+CALCULO[[#This Row],[ 31 ]]+CALCULO[[#This Row],[ 29 ]]+CALCULO[[#This Row],[ 27 ]]+CALCULO[[#This Row],[ 25 ]]+CALCULO[[#This Row],[ 23 ]]+CALCULO[[#This Row],[ 21 ]]+CALCULO[[#This Row],[ 19 ]]+CALCULO[[#This Row],[ 17 ]]</f>
        <v>0</v>
      </c>
      <c r="AG156" s="148">
        <f>+MAX(0,ROUND(CALCULO[[#This Row],[ 15 ]]-CALCULO[[#This Row],[32]],-3))</f>
        <v>0</v>
      </c>
      <c r="AH156" s="29"/>
      <c r="AI156" s="163">
        <f>+IF(AVERAGEIF(DEDUCCIONES[Concepto],'Datos para cálculo'!AH$4,DEDUCCIONES[Monto Limite])=1,CALCULO[[#This Row],[ 34 ]],MIN(CALCULO[[#This Row],[ 34 ]],AVERAGEIF(DEDUCCIONES[Concepto],'Datos para cálculo'!AH$4,DEDUCCIONES[Monto Limite]),+CALCULO[[#This Row],[ 34 ]]+1-1,CALCULO[[#This Row],[ 34 ]]))</f>
        <v>0</v>
      </c>
      <c r="AJ156" s="167"/>
      <c r="AK156" s="144">
        <f>+IF(CALCULO[[#This Row],[ 36 ]]="SI",MIN(CALCULO[[#This Row],[ 15 ]]*10%,VLOOKUP($AJ$4,DEDUCCIONES[],4,0)),0)</f>
        <v>0</v>
      </c>
      <c r="AL156" s="168"/>
      <c r="AM156" s="145">
        <f>+MIN(AL156+1-1,VLOOKUP($AL$4,DEDUCCIONES[],4,0))</f>
        <v>0</v>
      </c>
      <c r="AN156" s="144">
        <f>+CALCULO[[#This Row],[35]]+CALCULO[[#This Row],[37]]+CALCULO[[#This Row],[ 39 ]]</f>
        <v>0</v>
      </c>
      <c r="AO156" s="148">
        <f>+CALCULO[[#This Row],[33]]-CALCULO[[#This Row],[ 40 ]]</f>
        <v>0</v>
      </c>
      <c r="AP156" s="29"/>
      <c r="AQ156" s="163">
        <f>+MIN(CALCULO[[#This Row],[42]]+1-1,VLOOKUP($AP$4,RENTAS_EXCENTAS[],4,0))</f>
        <v>0</v>
      </c>
      <c r="AR156" s="29"/>
      <c r="AS156" s="163">
        <f>+MIN(CALCULO[[#This Row],[43]]+CALCULO[[#This Row],[ 44 ]]+1-1,VLOOKUP($AP$4,RENTAS_EXCENTAS[],4,0))-CALCULO[[#This Row],[43]]</f>
        <v>0</v>
      </c>
      <c r="AT156" s="163"/>
      <c r="AU156" s="163"/>
      <c r="AV156" s="163">
        <f>+CALCULO[[#This Row],[ 47 ]]</f>
        <v>0</v>
      </c>
      <c r="AW156" s="163"/>
      <c r="AX156" s="163">
        <f>+CALCULO[[#This Row],[ 49 ]]</f>
        <v>0</v>
      </c>
      <c r="AY156" s="163"/>
      <c r="AZ156" s="163">
        <f>+CALCULO[[#This Row],[ 51 ]]</f>
        <v>0</v>
      </c>
      <c r="BA156" s="163"/>
      <c r="BB156" s="163">
        <f>+CALCULO[[#This Row],[ 53 ]]</f>
        <v>0</v>
      </c>
      <c r="BC156" s="163"/>
      <c r="BD156" s="163">
        <f>+CALCULO[[#This Row],[ 55 ]]</f>
        <v>0</v>
      </c>
      <c r="BE156" s="163"/>
      <c r="BF156" s="163">
        <f>+CALCULO[[#This Row],[ 57 ]]</f>
        <v>0</v>
      </c>
      <c r="BG156" s="163"/>
      <c r="BH156" s="163">
        <f>+CALCULO[[#This Row],[ 59 ]]</f>
        <v>0</v>
      </c>
      <c r="BI156" s="163"/>
      <c r="BJ156" s="163"/>
      <c r="BK156" s="163"/>
      <c r="BL156" s="145">
        <f>+CALCULO[[#This Row],[ 63 ]]</f>
        <v>0</v>
      </c>
      <c r="BM156" s="144">
        <f>+CALCULO[[#This Row],[ 64 ]]+CALCULO[[#This Row],[ 62 ]]+CALCULO[[#This Row],[ 60 ]]+CALCULO[[#This Row],[ 58 ]]+CALCULO[[#This Row],[ 56 ]]+CALCULO[[#This Row],[ 54 ]]+CALCULO[[#This Row],[ 52 ]]+CALCULO[[#This Row],[ 50 ]]+CALCULO[[#This Row],[ 48 ]]+CALCULO[[#This Row],[ 45 ]]+CALCULO[[#This Row],[43]]</f>
        <v>0</v>
      </c>
      <c r="BN156" s="148">
        <f>+CALCULO[[#This Row],[ 41 ]]-CALCULO[[#This Row],[65]]</f>
        <v>0</v>
      </c>
      <c r="BO156" s="144">
        <f>+ROUND(MIN(CALCULO[[#This Row],[66]]*25%,240*'Versión impresión'!$H$8),-3)</f>
        <v>0</v>
      </c>
      <c r="BP156" s="148">
        <f>+CALCULO[[#This Row],[66]]-CALCULO[[#This Row],[67]]</f>
        <v>0</v>
      </c>
      <c r="BQ156" s="154">
        <f>+ROUND(CALCULO[[#This Row],[33]]*40%,-3)</f>
        <v>0</v>
      </c>
      <c r="BR156" s="149">
        <f t="shared" si="10"/>
        <v>0</v>
      </c>
      <c r="BS156" s="144">
        <f>+CALCULO[[#This Row],[33]]-MIN(CALCULO[[#This Row],[69]],CALCULO[[#This Row],[68]])</f>
        <v>0</v>
      </c>
      <c r="BT156" s="150">
        <f>+CALCULO[[#This Row],[71]]/'Versión impresión'!$H$8+1-1</f>
        <v>0</v>
      </c>
      <c r="BU156" s="151">
        <f>+LOOKUP(CALCULO[[#This Row],[72]],$CG$2:$CH$8,$CJ$2:$CJ$8)</f>
        <v>0</v>
      </c>
      <c r="BV156" s="152">
        <f>+LOOKUP(CALCULO[[#This Row],[72]],$CG$2:$CH$8,$CI$2:$CI$8)</f>
        <v>0</v>
      </c>
      <c r="BW156" s="151">
        <f>+LOOKUP(CALCULO[[#This Row],[72]],$CG$2:$CH$8,$CK$2:$CK$8)</f>
        <v>0</v>
      </c>
      <c r="BX156" s="155">
        <f>+(CALCULO[[#This Row],[72]]+CALCULO[[#This Row],[73]])*CALCULO[[#This Row],[74]]+CALCULO[[#This Row],[75]]</f>
        <v>0</v>
      </c>
      <c r="BY156" s="133">
        <f>+ROUND(CALCULO[[#This Row],[76]]*'Versión impresión'!$H$8,-3)</f>
        <v>0</v>
      </c>
      <c r="BZ156" s="180" t="str">
        <f>+IF(LOOKUP(CALCULO[[#This Row],[72]],$CG$2:$CH$8,$CM$2:$CM$8)=0,"",LOOKUP(CALCULO[[#This Row],[72]],$CG$2:$CH$8,$CM$2:$CM$8))</f>
        <v/>
      </c>
    </row>
    <row r="157" spans="1:78" x14ac:dyDescent="0.25">
      <c r="A157" s="78" t="str">
        <f t="shared" ref="A157:A220" si="11">+CONCATENATE(B157,D157)</f>
        <v/>
      </c>
      <c r="B157" s="159"/>
      <c r="C157" s="29"/>
      <c r="D157" s="29"/>
      <c r="E157" s="29"/>
      <c r="F157" s="29"/>
      <c r="G157" s="29"/>
      <c r="H157" s="29"/>
      <c r="I157" s="29"/>
      <c r="J157" s="29"/>
      <c r="K157" s="29"/>
      <c r="L157" s="29"/>
      <c r="M157" s="29"/>
      <c r="N157" s="29"/>
      <c r="O157" s="144">
        <f>SUM(CALCULO[[#This Row],[5]:[ 14 ]])</f>
        <v>0</v>
      </c>
      <c r="P157" s="162"/>
      <c r="Q157" s="163">
        <f>+IF(AVERAGEIF(ING_NO_CONST_RENTA[Concepto],'Datos para cálculo'!P$4,ING_NO_CONST_RENTA[Monto Limite])=1,CALCULO[[#This Row],[16]],MIN(CALCULO[ [#This Row],[16] ],AVERAGEIF(ING_NO_CONST_RENTA[Concepto],'Datos para cálculo'!P$4,ING_NO_CONST_RENTA[Monto Limite]),+CALCULO[ [#This Row],[16] ]+1-1,CALCULO[ [#This Row],[16] ]))</f>
        <v>0</v>
      </c>
      <c r="R157" s="29"/>
      <c r="S157" s="163">
        <f>+IF(AVERAGEIF(ING_NO_CONST_RENTA[Concepto],'Datos para cálculo'!R$4,ING_NO_CONST_RENTA[Monto Limite])=1,CALCULO[[#This Row],[18]],MIN(CALCULO[ [#This Row],[18] ],AVERAGEIF(ING_NO_CONST_RENTA[Concepto],'Datos para cálculo'!R$4,ING_NO_CONST_RENTA[Monto Limite]),+CALCULO[ [#This Row],[18] ]+1-1,CALCULO[ [#This Row],[18] ]))</f>
        <v>0</v>
      </c>
      <c r="T157" s="29"/>
      <c r="U157" s="163">
        <f>+IF(AVERAGEIF(ING_NO_CONST_RENTA[Concepto],'Datos para cálculo'!T$4,ING_NO_CONST_RENTA[Monto Limite])=1,CALCULO[[#This Row],[20]],MIN(CALCULO[ [#This Row],[20] ],AVERAGEIF(ING_NO_CONST_RENTA[Concepto],'Datos para cálculo'!T$4,ING_NO_CONST_RENTA[Monto Limite]),+CALCULO[ [#This Row],[20] ]+1-1,CALCULO[ [#This Row],[20] ]))</f>
        <v>0</v>
      </c>
      <c r="V157" s="29"/>
      <c r="W1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7" s="164"/>
      <c r="Y157" s="163">
        <f>+IF(O157&lt;310*'Versión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7" s="165"/>
      <c r="AA157" s="163">
        <f>+IF(AVERAGEIF(ING_NO_CONST_RENTA[Concepto],'Datos para cálculo'!Z$4,ING_NO_CONST_RENTA[Monto Limite])=1,CALCULO[[#This Row],[ 26 ]],MIN(CALCULO[[#This Row],[ 26 ]],AVERAGEIF(ING_NO_CONST_RENTA[Concepto],'Datos para cálculo'!Z$4,ING_NO_CONST_RENTA[Monto Limite]),+CALCULO[[#This Row],[ 26 ]]+1-1,CALCULO[[#This Row],[ 26 ]]))</f>
        <v>0</v>
      </c>
      <c r="AB157" s="165"/>
      <c r="AC1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7" s="147"/>
      <c r="AE1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7" s="144">
        <f>+CALCULO[[#This Row],[ 31 ]]+CALCULO[[#This Row],[ 29 ]]+CALCULO[[#This Row],[ 27 ]]+CALCULO[[#This Row],[ 25 ]]+CALCULO[[#This Row],[ 23 ]]+CALCULO[[#This Row],[ 21 ]]+CALCULO[[#This Row],[ 19 ]]+CALCULO[[#This Row],[ 17 ]]</f>
        <v>0</v>
      </c>
      <c r="AG157" s="148">
        <f>+MAX(0,ROUND(CALCULO[[#This Row],[ 15 ]]-CALCULO[[#This Row],[32]],-3))</f>
        <v>0</v>
      </c>
      <c r="AH157" s="29"/>
      <c r="AI157" s="163">
        <f>+IF(AVERAGEIF(DEDUCCIONES[Concepto],'Datos para cálculo'!AH$4,DEDUCCIONES[Monto Limite])=1,CALCULO[[#This Row],[ 34 ]],MIN(CALCULO[[#This Row],[ 34 ]],AVERAGEIF(DEDUCCIONES[Concepto],'Datos para cálculo'!AH$4,DEDUCCIONES[Monto Limite]),+CALCULO[[#This Row],[ 34 ]]+1-1,CALCULO[[#This Row],[ 34 ]]))</f>
        <v>0</v>
      </c>
      <c r="AJ157" s="167"/>
      <c r="AK157" s="144">
        <f>+IF(CALCULO[[#This Row],[ 36 ]]="SI",MIN(CALCULO[[#This Row],[ 15 ]]*10%,VLOOKUP($AJ$4,DEDUCCIONES[],4,0)),0)</f>
        <v>0</v>
      </c>
      <c r="AL157" s="168"/>
      <c r="AM157" s="145">
        <f>+MIN(AL157+1-1,VLOOKUP($AL$4,DEDUCCIONES[],4,0))</f>
        <v>0</v>
      </c>
      <c r="AN157" s="144">
        <f>+CALCULO[[#This Row],[35]]+CALCULO[[#This Row],[37]]+CALCULO[[#This Row],[ 39 ]]</f>
        <v>0</v>
      </c>
      <c r="AO157" s="148">
        <f>+CALCULO[[#This Row],[33]]-CALCULO[[#This Row],[ 40 ]]</f>
        <v>0</v>
      </c>
      <c r="AP157" s="29"/>
      <c r="AQ157" s="163">
        <f>+MIN(CALCULO[[#This Row],[42]]+1-1,VLOOKUP($AP$4,RENTAS_EXCENTAS[],4,0))</f>
        <v>0</v>
      </c>
      <c r="AR157" s="29"/>
      <c r="AS157" s="163">
        <f>+MIN(CALCULO[[#This Row],[43]]+CALCULO[[#This Row],[ 44 ]]+1-1,VLOOKUP($AP$4,RENTAS_EXCENTAS[],4,0))-CALCULO[[#This Row],[43]]</f>
        <v>0</v>
      </c>
      <c r="AT157" s="163"/>
      <c r="AU157" s="163"/>
      <c r="AV157" s="163">
        <f>+CALCULO[[#This Row],[ 47 ]]</f>
        <v>0</v>
      </c>
      <c r="AW157" s="163"/>
      <c r="AX157" s="163">
        <f>+CALCULO[[#This Row],[ 49 ]]</f>
        <v>0</v>
      </c>
      <c r="AY157" s="163"/>
      <c r="AZ157" s="163">
        <f>+CALCULO[[#This Row],[ 51 ]]</f>
        <v>0</v>
      </c>
      <c r="BA157" s="163"/>
      <c r="BB157" s="163">
        <f>+CALCULO[[#This Row],[ 53 ]]</f>
        <v>0</v>
      </c>
      <c r="BC157" s="163"/>
      <c r="BD157" s="163">
        <f>+CALCULO[[#This Row],[ 55 ]]</f>
        <v>0</v>
      </c>
      <c r="BE157" s="163"/>
      <c r="BF157" s="163">
        <f>+CALCULO[[#This Row],[ 57 ]]</f>
        <v>0</v>
      </c>
      <c r="BG157" s="163"/>
      <c r="BH157" s="163">
        <f>+CALCULO[[#This Row],[ 59 ]]</f>
        <v>0</v>
      </c>
      <c r="BI157" s="163"/>
      <c r="BJ157" s="163"/>
      <c r="BK157" s="163"/>
      <c r="BL157" s="145">
        <f>+CALCULO[[#This Row],[ 63 ]]</f>
        <v>0</v>
      </c>
      <c r="BM157" s="144">
        <f>+CALCULO[[#This Row],[ 64 ]]+CALCULO[[#This Row],[ 62 ]]+CALCULO[[#This Row],[ 60 ]]+CALCULO[[#This Row],[ 58 ]]+CALCULO[[#This Row],[ 56 ]]+CALCULO[[#This Row],[ 54 ]]+CALCULO[[#This Row],[ 52 ]]+CALCULO[[#This Row],[ 50 ]]+CALCULO[[#This Row],[ 48 ]]+CALCULO[[#This Row],[ 45 ]]+CALCULO[[#This Row],[43]]</f>
        <v>0</v>
      </c>
      <c r="BN157" s="148">
        <f>+CALCULO[[#This Row],[ 41 ]]-CALCULO[[#This Row],[65]]</f>
        <v>0</v>
      </c>
      <c r="BO157" s="144">
        <f>+ROUND(MIN(CALCULO[[#This Row],[66]]*25%,240*'Versión impresión'!$H$8),-3)</f>
        <v>0</v>
      </c>
      <c r="BP157" s="148">
        <f>+CALCULO[[#This Row],[66]]-CALCULO[[#This Row],[67]]</f>
        <v>0</v>
      </c>
      <c r="BQ157" s="154">
        <f>+ROUND(CALCULO[[#This Row],[33]]*40%,-3)</f>
        <v>0</v>
      </c>
      <c r="BR157" s="149">
        <f t="shared" ref="BR157:BR220" si="12">1-1</f>
        <v>0</v>
      </c>
      <c r="BS157" s="144">
        <f>+CALCULO[[#This Row],[33]]-MIN(CALCULO[[#This Row],[69]],CALCULO[[#This Row],[68]])</f>
        <v>0</v>
      </c>
      <c r="BT157" s="150">
        <f>+CALCULO[[#This Row],[71]]/'Versión impresión'!$H$8+1-1</f>
        <v>0</v>
      </c>
      <c r="BU157" s="151">
        <f>+LOOKUP(CALCULO[[#This Row],[72]],$CG$2:$CH$8,$CJ$2:$CJ$8)</f>
        <v>0</v>
      </c>
      <c r="BV157" s="152">
        <f>+LOOKUP(CALCULO[[#This Row],[72]],$CG$2:$CH$8,$CI$2:$CI$8)</f>
        <v>0</v>
      </c>
      <c r="BW157" s="151">
        <f>+LOOKUP(CALCULO[[#This Row],[72]],$CG$2:$CH$8,$CK$2:$CK$8)</f>
        <v>0</v>
      </c>
      <c r="BX157" s="155">
        <f>+(CALCULO[[#This Row],[72]]+CALCULO[[#This Row],[73]])*CALCULO[[#This Row],[74]]+CALCULO[[#This Row],[75]]</f>
        <v>0</v>
      </c>
      <c r="BY157" s="133">
        <f>+ROUND(CALCULO[[#This Row],[76]]*'Versión impresión'!$H$8,-3)</f>
        <v>0</v>
      </c>
      <c r="BZ157" s="180" t="str">
        <f>+IF(LOOKUP(CALCULO[[#This Row],[72]],$CG$2:$CH$8,$CM$2:$CM$8)=0,"",LOOKUP(CALCULO[[#This Row],[72]],$CG$2:$CH$8,$CM$2:$CM$8))</f>
        <v/>
      </c>
    </row>
    <row r="158" spans="1:78" x14ac:dyDescent="0.25">
      <c r="A158" s="78" t="str">
        <f t="shared" si="11"/>
        <v/>
      </c>
      <c r="B158" s="159"/>
      <c r="C158" s="29"/>
      <c r="D158" s="29"/>
      <c r="E158" s="29"/>
      <c r="F158" s="29"/>
      <c r="G158" s="29"/>
      <c r="H158" s="29"/>
      <c r="I158" s="29"/>
      <c r="J158" s="29"/>
      <c r="K158" s="29"/>
      <c r="L158" s="29"/>
      <c r="M158" s="29"/>
      <c r="N158" s="29"/>
      <c r="O158" s="144">
        <f>SUM(CALCULO[[#This Row],[5]:[ 14 ]])</f>
        <v>0</v>
      </c>
      <c r="P158" s="162"/>
      <c r="Q158" s="163">
        <f>+IF(AVERAGEIF(ING_NO_CONST_RENTA[Concepto],'Datos para cálculo'!P$4,ING_NO_CONST_RENTA[Monto Limite])=1,CALCULO[[#This Row],[16]],MIN(CALCULO[ [#This Row],[16] ],AVERAGEIF(ING_NO_CONST_RENTA[Concepto],'Datos para cálculo'!P$4,ING_NO_CONST_RENTA[Monto Limite]),+CALCULO[ [#This Row],[16] ]+1-1,CALCULO[ [#This Row],[16] ]))</f>
        <v>0</v>
      </c>
      <c r="R158" s="29"/>
      <c r="S158" s="163">
        <f>+IF(AVERAGEIF(ING_NO_CONST_RENTA[Concepto],'Datos para cálculo'!R$4,ING_NO_CONST_RENTA[Monto Limite])=1,CALCULO[[#This Row],[18]],MIN(CALCULO[ [#This Row],[18] ],AVERAGEIF(ING_NO_CONST_RENTA[Concepto],'Datos para cálculo'!R$4,ING_NO_CONST_RENTA[Monto Limite]),+CALCULO[ [#This Row],[18] ]+1-1,CALCULO[ [#This Row],[18] ]))</f>
        <v>0</v>
      </c>
      <c r="T158" s="29"/>
      <c r="U158" s="163">
        <f>+IF(AVERAGEIF(ING_NO_CONST_RENTA[Concepto],'Datos para cálculo'!T$4,ING_NO_CONST_RENTA[Monto Limite])=1,CALCULO[[#This Row],[20]],MIN(CALCULO[ [#This Row],[20] ],AVERAGEIF(ING_NO_CONST_RENTA[Concepto],'Datos para cálculo'!T$4,ING_NO_CONST_RENTA[Monto Limite]),+CALCULO[ [#This Row],[20] ]+1-1,CALCULO[ [#This Row],[20] ]))</f>
        <v>0</v>
      </c>
      <c r="V158" s="29"/>
      <c r="W1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8" s="164"/>
      <c r="Y158" s="163">
        <f>+IF(O158&lt;310*'Versión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8" s="165"/>
      <c r="AA158" s="163">
        <f>+IF(AVERAGEIF(ING_NO_CONST_RENTA[Concepto],'Datos para cálculo'!Z$4,ING_NO_CONST_RENTA[Monto Limite])=1,CALCULO[[#This Row],[ 26 ]],MIN(CALCULO[[#This Row],[ 26 ]],AVERAGEIF(ING_NO_CONST_RENTA[Concepto],'Datos para cálculo'!Z$4,ING_NO_CONST_RENTA[Monto Limite]),+CALCULO[[#This Row],[ 26 ]]+1-1,CALCULO[[#This Row],[ 26 ]]))</f>
        <v>0</v>
      </c>
      <c r="AB158" s="165"/>
      <c r="AC1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8" s="147"/>
      <c r="AE1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8" s="144">
        <f>+CALCULO[[#This Row],[ 31 ]]+CALCULO[[#This Row],[ 29 ]]+CALCULO[[#This Row],[ 27 ]]+CALCULO[[#This Row],[ 25 ]]+CALCULO[[#This Row],[ 23 ]]+CALCULO[[#This Row],[ 21 ]]+CALCULO[[#This Row],[ 19 ]]+CALCULO[[#This Row],[ 17 ]]</f>
        <v>0</v>
      </c>
      <c r="AG158" s="148">
        <f>+MAX(0,ROUND(CALCULO[[#This Row],[ 15 ]]-CALCULO[[#This Row],[32]],-3))</f>
        <v>0</v>
      </c>
      <c r="AH158" s="29"/>
      <c r="AI158" s="163">
        <f>+IF(AVERAGEIF(DEDUCCIONES[Concepto],'Datos para cálculo'!AH$4,DEDUCCIONES[Monto Limite])=1,CALCULO[[#This Row],[ 34 ]],MIN(CALCULO[[#This Row],[ 34 ]],AVERAGEIF(DEDUCCIONES[Concepto],'Datos para cálculo'!AH$4,DEDUCCIONES[Monto Limite]),+CALCULO[[#This Row],[ 34 ]]+1-1,CALCULO[[#This Row],[ 34 ]]))</f>
        <v>0</v>
      </c>
      <c r="AJ158" s="167"/>
      <c r="AK158" s="144">
        <f>+IF(CALCULO[[#This Row],[ 36 ]]="SI",MIN(CALCULO[[#This Row],[ 15 ]]*10%,VLOOKUP($AJ$4,DEDUCCIONES[],4,0)),0)</f>
        <v>0</v>
      </c>
      <c r="AL158" s="168"/>
      <c r="AM158" s="145">
        <f>+MIN(AL158+1-1,VLOOKUP($AL$4,DEDUCCIONES[],4,0))</f>
        <v>0</v>
      </c>
      <c r="AN158" s="144">
        <f>+CALCULO[[#This Row],[35]]+CALCULO[[#This Row],[37]]+CALCULO[[#This Row],[ 39 ]]</f>
        <v>0</v>
      </c>
      <c r="AO158" s="148">
        <f>+CALCULO[[#This Row],[33]]-CALCULO[[#This Row],[ 40 ]]</f>
        <v>0</v>
      </c>
      <c r="AP158" s="29"/>
      <c r="AQ158" s="163">
        <f>+MIN(CALCULO[[#This Row],[42]]+1-1,VLOOKUP($AP$4,RENTAS_EXCENTAS[],4,0))</f>
        <v>0</v>
      </c>
      <c r="AR158" s="29"/>
      <c r="AS158" s="163">
        <f>+MIN(CALCULO[[#This Row],[43]]+CALCULO[[#This Row],[ 44 ]]+1-1,VLOOKUP($AP$4,RENTAS_EXCENTAS[],4,0))-CALCULO[[#This Row],[43]]</f>
        <v>0</v>
      </c>
      <c r="AT158" s="163"/>
      <c r="AU158" s="163"/>
      <c r="AV158" s="163">
        <f>+CALCULO[[#This Row],[ 47 ]]</f>
        <v>0</v>
      </c>
      <c r="AW158" s="163"/>
      <c r="AX158" s="163">
        <f>+CALCULO[[#This Row],[ 49 ]]</f>
        <v>0</v>
      </c>
      <c r="AY158" s="163"/>
      <c r="AZ158" s="163">
        <f>+CALCULO[[#This Row],[ 51 ]]</f>
        <v>0</v>
      </c>
      <c r="BA158" s="163"/>
      <c r="BB158" s="163">
        <f>+CALCULO[[#This Row],[ 53 ]]</f>
        <v>0</v>
      </c>
      <c r="BC158" s="163"/>
      <c r="BD158" s="163">
        <f>+CALCULO[[#This Row],[ 55 ]]</f>
        <v>0</v>
      </c>
      <c r="BE158" s="163"/>
      <c r="BF158" s="163">
        <f>+CALCULO[[#This Row],[ 57 ]]</f>
        <v>0</v>
      </c>
      <c r="BG158" s="163"/>
      <c r="BH158" s="163">
        <f>+CALCULO[[#This Row],[ 59 ]]</f>
        <v>0</v>
      </c>
      <c r="BI158" s="163"/>
      <c r="BJ158" s="163"/>
      <c r="BK158" s="163"/>
      <c r="BL158" s="145">
        <f>+CALCULO[[#This Row],[ 63 ]]</f>
        <v>0</v>
      </c>
      <c r="BM158" s="144">
        <f>+CALCULO[[#This Row],[ 64 ]]+CALCULO[[#This Row],[ 62 ]]+CALCULO[[#This Row],[ 60 ]]+CALCULO[[#This Row],[ 58 ]]+CALCULO[[#This Row],[ 56 ]]+CALCULO[[#This Row],[ 54 ]]+CALCULO[[#This Row],[ 52 ]]+CALCULO[[#This Row],[ 50 ]]+CALCULO[[#This Row],[ 48 ]]+CALCULO[[#This Row],[ 45 ]]+CALCULO[[#This Row],[43]]</f>
        <v>0</v>
      </c>
      <c r="BN158" s="148">
        <f>+CALCULO[[#This Row],[ 41 ]]-CALCULO[[#This Row],[65]]</f>
        <v>0</v>
      </c>
      <c r="BO158" s="144">
        <f>+ROUND(MIN(CALCULO[[#This Row],[66]]*25%,240*'Versión impresión'!$H$8),-3)</f>
        <v>0</v>
      </c>
      <c r="BP158" s="148">
        <f>+CALCULO[[#This Row],[66]]-CALCULO[[#This Row],[67]]</f>
        <v>0</v>
      </c>
      <c r="BQ158" s="154">
        <f>+ROUND(CALCULO[[#This Row],[33]]*40%,-3)</f>
        <v>0</v>
      </c>
      <c r="BR158" s="149">
        <f t="shared" si="12"/>
        <v>0</v>
      </c>
      <c r="BS158" s="144">
        <f>+CALCULO[[#This Row],[33]]-MIN(CALCULO[[#This Row],[69]],CALCULO[[#This Row],[68]])</f>
        <v>0</v>
      </c>
      <c r="BT158" s="150">
        <f>+CALCULO[[#This Row],[71]]/'Versión impresión'!$H$8+1-1</f>
        <v>0</v>
      </c>
      <c r="BU158" s="151">
        <f>+LOOKUP(CALCULO[[#This Row],[72]],$CG$2:$CH$8,$CJ$2:$CJ$8)</f>
        <v>0</v>
      </c>
      <c r="BV158" s="152">
        <f>+LOOKUP(CALCULO[[#This Row],[72]],$CG$2:$CH$8,$CI$2:$CI$8)</f>
        <v>0</v>
      </c>
      <c r="BW158" s="151">
        <f>+LOOKUP(CALCULO[[#This Row],[72]],$CG$2:$CH$8,$CK$2:$CK$8)</f>
        <v>0</v>
      </c>
      <c r="BX158" s="155">
        <f>+(CALCULO[[#This Row],[72]]+CALCULO[[#This Row],[73]])*CALCULO[[#This Row],[74]]+CALCULO[[#This Row],[75]]</f>
        <v>0</v>
      </c>
      <c r="BY158" s="133">
        <f>+ROUND(CALCULO[[#This Row],[76]]*'Versión impresión'!$H$8,-3)</f>
        <v>0</v>
      </c>
      <c r="BZ158" s="180" t="str">
        <f>+IF(LOOKUP(CALCULO[[#This Row],[72]],$CG$2:$CH$8,$CM$2:$CM$8)=0,"",LOOKUP(CALCULO[[#This Row],[72]],$CG$2:$CH$8,$CM$2:$CM$8))</f>
        <v/>
      </c>
    </row>
    <row r="159" spans="1:78" x14ac:dyDescent="0.25">
      <c r="A159" s="78" t="str">
        <f t="shared" si="11"/>
        <v/>
      </c>
      <c r="B159" s="159"/>
      <c r="C159" s="29"/>
      <c r="D159" s="29"/>
      <c r="E159" s="29"/>
      <c r="F159" s="29"/>
      <c r="G159" s="29"/>
      <c r="H159" s="29"/>
      <c r="I159" s="29"/>
      <c r="J159" s="29"/>
      <c r="K159" s="29"/>
      <c r="L159" s="29"/>
      <c r="M159" s="29"/>
      <c r="N159" s="29"/>
      <c r="O159" s="144">
        <f>SUM(CALCULO[[#This Row],[5]:[ 14 ]])</f>
        <v>0</v>
      </c>
      <c r="P159" s="162"/>
      <c r="Q159" s="163">
        <f>+IF(AVERAGEIF(ING_NO_CONST_RENTA[Concepto],'Datos para cálculo'!P$4,ING_NO_CONST_RENTA[Monto Limite])=1,CALCULO[[#This Row],[16]],MIN(CALCULO[ [#This Row],[16] ],AVERAGEIF(ING_NO_CONST_RENTA[Concepto],'Datos para cálculo'!P$4,ING_NO_CONST_RENTA[Monto Limite]),+CALCULO[ [#This Row],[16] ]+1-1,CALCULO[ [#This Row],[16] ]))</f>
        <v>0</v>
      </c>
      <c r="R159" s="29"/>
      <c r="S159" s="163">
        <f>+IF(AVERAGEIF(ING_NO_CONST_RENTA[Concepto],'Datos para cálculo'!R$4,ING_NO_CONST_RENTA[Monto Limite])=1,CALCULO[[#This Row],[18]],MIN(CALCULO[ [#This Row],[18] ],AVERAGEIF(ING_NO_CONST_RENTA[Concepto],'Datos para cálculo'!R$4,ING_NO_CONST_RENTA[Monto Limite]),+CALCULO[ [#This Row],[18] ]+1-1,CALCULO[ [#This Row],[18] ]))</f>
        <v>0</v>
      </c>
      <c r="T159" s="29"/>
      <c r="U159" s="163">
        <f>+IF(AVERAGEIF(ING_NO_CONST_RENTA[Concepto],'Datos para cálculo'!T$4,ING_NO_CONST_RENTA[Monto Limite])=1,CALCULO[[#This Row],[20]],MIN(CALCULO[ [#This Row],[20] ],AVERAGEIF(ING_NO_CONST_RENTA[Concepto],'Datos para cálculo'!T$4,ING_NO_CONST_RENTA[Monto Limite]),+CALCULO[ [#This Row],[20] ]+1-1,CALCULO[ [#This Row],[20] ]))</f>
        <v>0</v>
      </c>
      <c r="V159" s="29"/>
      <c r="W1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59" s="164"/>
      <c r="Y159" s="163">
        <f>+IF(O159&lt;310*'Versión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59" s="165"/>
      <c r="AA159" s="163">
        <f>+IF(AVERAGEIF(ING_NO_CONST_RENTA[Concepto],'Datos para cálculo'!Z$4,ING_NO_CONST_RENTA[Monto Limite])=1,CALCULO[[#This Row],[ 26 ]],MIN(CALCULO[[#This Row],[ 26 ]],AVERAGEIF(ING_NO_CONST_RENTA[Concepto],'Datos para cálculo'!Z$4,ING_NO_CONST_RENTA[Monto Limite]),+CALCULO[[#This Row],[ 26 ]]+1-1,CALCULO[[#This Row],[ 26 ]]))</f>
        <v>0</v>
      </c>
      <c r="AB159" s="165"/>
      <c r="AC1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59" s="147"/>
      <c r="AE1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59" s="144">
        <f>+CALCULO[[#This Row],[ 31 ]]+CALCULO[[#This Row],[ 29 ]]+CALCULO[[#This Row],[ 27 ]]+CALCULO[[#This Row],[ 25 ]]+CALCULO[[#This Row],[ 23 ]]+CALCULO[[#This Row],[ 21 ]]+CALCULO[[#This Row],[ 19 ]]+CALCULO[[#This Row],[ 17 ]]</f>
        <v>0</v>
      </c>
      <c r="AG159" s="148">
        <f>+MAX(0,ROUND(CALCULO[[#This Row],[ 15 ]]-CALCULO[[#This Row],[32]],-3))</f>
        <v>0</v>
      </c>
      <c r="AH159" s="29"/>
      <c r="AI159" s="163">
        <f>+IF(AVERAGEIF(DEDUCCIONES[Concepto],'Datos para cálculo'!AH$4,DEDUCCIONES[Monto Limite])=1,CALCULO[[#This Row],[ 34 ]],MIN(CALCULO[[#This Row],[ 34 ]],AVERAGEIF(DEDUCCIONES[Concepto],'Datos para cálculo'!AH$4,DEDUCCIONES[Monto Limite]),+CALCULO[[#This Row],[ 34 ]]+1-1,CALCULO[[#This Row],[ 34 ]]))</f>
        <v>0</v>
      </c>
      <c r="AJ159" s="167"/>
      <c r="AK159" s="144">
        <f>+IF(CALCULO[[#This Row],[ 36 ]]="SI",MIN(CALCULO[[#This Row],[ 15 ]]*10%,VLOOKUP($AJ$4,DEDUCCIONES[],4,0)),0)</f>
        <v>0</v>
      </c>
      <c r="AL159" s="168"/>
      <c r="AM159" s="145">
        <f>+MIN(AL159+1-1,VLOOKUP($AL$4,DEDUCCIONES[],4,0))</f>
        <v>0</v>
      </c>
      <c r="AN159" s="144">
        <f>+CALCULO[[#This Row],[35]]+CALCULO[[#This Row],[37]]+CALCULO[[#This Row],[ 39 ]]</f>
        <v>0</v>
      </c>
      <c r="AO159" s="148">
        <f>+CALCULO[[#This Row],[33]]-CALCULO[[#This Row],[ 40 ]]</f>
        <v>0</v>
      </c>
      <c r="AP159" s="29"/>
      <c r="AQ159" s="163">
        <f>+MIN(CALCULO[[#This Row],[42]]+1-1,VLOOKUP($AP$4,RENTAS_EXCENTAS[],4,0))</f>
        <v>0</v>
      </c>
      <c r="AR159" s="29"/>
      <c r="AS159" s="163">
        <f>+MIN(CALCULO[[#This Row],[43]]+CALCULO[[#This Row],[ 44 ]]+1-1,VLOOKUP($AP$4,RENTAS_EXCENTAS[],4,0))-CALCULO[[#This Row],[43]]</f>
        <v>0</v>
      </c>
      <c r="AT159" s="163"/>
      <c r="AU159" s="163"/>
      <c r="AV159" s="163">
        <f>+CALCULO[[#This Row],[ 47 ]]</f>
        <v>0</v>
      </c>
      <c r="AW159" s="163"/>
      <c r="AX159" s="163">
        <f>+CALCULO[[#This Row],[ 49 ]]</f>
        <v>0</v>
      </c>
      <c r="AY159" s="163"/>
      <c r="AZ159" s="163">
        <f>+CALCULO[[#This Row],[ 51 ]]</f>
        <v>0</v>
      </c>
      <c r="BA159" s="163"/>
      <c r="BB159" s="163">
        <f>+CALCULO[[#This Row],[ 53 ]]</f>
        <v>0</v>
      </c>
      <c r="BC159" s="163"/>
      <c r="BD159" s="163">
        <f>+CALCULO[[#This Row],[ 55 ]]</f>
        <v>0</v>
      </c>
      <c r="BE159" s="163"/>
      <c r="BF159" s="163">
        <f>+CALCULO[[#This Row],[ 57 ]]</f>
        <v>0</v>
      </c>
      <c r="BG159" s="163"/>
      <c r="BH159" s="163">
        <f>+CALCULO[[#This Row],[ 59 ]]</f>
        <v>0</v>
      </c>
      <c r="BI159" s="163"/>
      <c r="BJ159" s="163"/>
      <c r="BK159" s="163"/>
      <c r="BL159" s="145">
        <f>+CALCULO[[#This Row],[ 63 ]]</f>
        <v>0</v>
      </c>
      <c r="BM159" s="144">
        <f>+CALCULO[[#This Row],[ 64 ]]+CALCULO[[#This Row],[ 62 ]]+CALCULO[[#This Row],[ 60 ]]+CALCULO[[#This Row],[ 58 ]]+CALCULO[[#This Row],[ 56 ]]+CALCULO[[#This Row],[ 54 ]]+CALCULO[[#This Row],[ 52 ]]+CALCULO[[#This Row],[ 50 ]]+CALCULO[[#This Row],[ 48 ]]+CALCULO[[#This Row],[ 45 ]]+CALCULO[[#This Row],[43]]</f>
        <v>0</v>
      </c>
      <c r="BN159" s="148">
        <f>+CALCULO[[#This Row],[ 41 ]]-CALCULO[[#This Row],[65]]</f>
        <v>0</v>
      </c>
      <c r="BO159" s="144">
        <f>+ROUND(MIN(CALCULO[[#This Row],[66]]*25%,240*'Versión impresión'!$H$8),-3)</f>
        <v>0</v>
      </c>
      <c r="BP159" s="148">
        <f>+CALCULO[[#This Row],[66]]-CALCULO[[#This Row],[67]]</f>
        <v>0</v>
      </c>
      <c r="BQ159" s="154">
        <f>+ROUND(CALCULO[[#This Row],[33]]*40%,-3)</f>
        <v>0</v>
      </c>
      <c r="BR159" s="149">
        <f t="shared" si="12"/>
        <v>0</v>
      </c>
      <c r="BS159" s="144">
        <f>+CALCULO[[#This Row],[33]]-MIN(CALCULO[[#This Row],[69]],CALCULO[[#This Row],[68]])</f>
        <v>0</v>
      </c>
      <c r="BT159" s="150">
        <f>+CALCULO[[#This Row],[71]]/'Versión impresión'!$H$8+1-1</f>
        <v>0</v>
      </c>
      <c r="BU159" s="151">
        <f>+LOOKUP(CALCULO[[#This Row],[72]],$CG$2:$CH$8,$CJ$2:$CJ$8)</f>
        <v>0</v>
      </c>
      <c r="BV159" s="152">
        <f>+LOOKUP(CALCULO[[#This Row],[72]],$CG$2:$CH$8,$CI$2:$CI$8)</f>
        <v>0</v>
      </c>
      <c r="BW159" s="151">
        <f>+LOOKUP(CALCULO[[#This Row],[72]],$CG$2:$CH$8,$CK$2:$CK$8)</f>
        <v>0</v>
      </c>
      <c r="BX159" s="155">
        <f>+(CALCULO[[#This Row],[72]]+CALCULO[[#This Row],[73]])*CALCULO[[#This Row],[74]]+CALCULO[[#This Row],[75]]</f>
        <v>0</v>
      </c>
      <c r="BY159" s="133">
        <f>+ROUND(CALCULO[[#This Row],[76]]*'Versión impresión'!$H$8,-3)</f>
        <v>0</v>
      </c>
      <c r="BZ159" s="180" t="str">
        <f>+IF(LOOKUP(CALCULO[[#This Row],[72]],$CG$2:$CH$8,$CM$2:$CM$8)=0,"",LOOKUP(CALCULO[[#This Row],[72]],$CG$2:$CH$8,$CM$2:$CM$8))</f>
        <v/>
      </c>
    </row>
    <row r="160" spans="1:78" x14ac:dyDescent="0.25">
      <c r="A160" s="78" t="str">
        <f t="shared" si="11"/>
        <v/>
      </c>
      <c r="B160" s="159"/>
      <c r="C160" s="29"/>
      <c r="D160" s="29"/>
      <c r="E160" s="29"/>
      <c r="F160" s="29"/>
      <c r="G160" s="29"/>
      <c r="H160" s="29"/>
      <c r="I160" s="29"/>
      <c r="J160" s="29"/>
      <c r="K160" s="29"/>
      <c r="L160" s="29"/>
      <c r="M160" s="29"/>
      <c r="N160" s="29"/>
      <c r="O160" s="144">
        <f>SUM(CALCULO[[#This Row],[5]:[ 14 ]])</f>
        <v>0</v>
      </c>
      <c r="P160" s="162"/>
      <c r="Q160" s="163">
        <f>+IF(AVERAGEIF(ING_NO_CONST_RENTA[Concepto],'Datos para cálculo'!P$4,ING_NO_CONST_RENTA[Monto Limite])=1,CALCULO[[#This Row],[16]],MIN(CALCULO[ [#This Row],[16] ],AVERAGEIF(ING_NO_CONST_RENTA[Concepto],'Datos para cálculo'!P$4,ING_NO_CONST_RENTA[Monto Limite]),+CALCULO[ [#This Row],[16] ]+1-1,CALCULO[ [#This Row],[16] ]))</f>
        <v>0</v>
      </c>
      <c r="R160" s="29"/>
      <c r="S160" s="163">
        <f>+IF(AVERAGEIF(ING_NO_CONST_RENTA[Concepto],'Datos para cálculo'!R$4,ING_NO_CONST_RENTA[Monto Limite])=1,CALCULO[[#This Row],[18]],MIN(CALCULO[ [#This Row],[18] ],AVERAGEIF(ING_NO_CONST_RENTA[Concepto],'Datos para cálculo'!R$4,ING_NO_CONST_RENTA[Monto Limite]),+CALCULO[ [#This Row],[18] ]+1-1,CALCULO[ [#This Row],[18] ]))</f>
        <v>0</v>
      </c>
      <c r="T160" s="29"/>
      <c r="U160" s="163">
        <f>+IF(AVERAGEIF(ING_NO_CONST_RENTA[Concepto],'Datos para cálculo'!T$4,ING_NO_CONST_RENTA[Monto Limite])=1,CALCULO[[#This Row],[20]],MIN(CALCULO[ [#This Row],[20] ],AVERAGEIF(ING_NO_CONST_RENTA[Concepto],'Datos para cálculo'!T$4,ING_NO_CONST_RENTA[Monto Limite]),+CALCULO[ [#This Row],[20] ]+1-1,CALCULO[ [#This Row],[20] ]))</f>
        <v>0</v>
      </c>
      <c r="V160" s="29"/>
      <c r="W1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0" s="164"/>
      <c r="Y160" s="163">
        <f>+IF(O160&lt;310*'Versión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0" s="165"/>
      <c r="AA160" s="163">
        <f>+IF(AVERAGEIF(ING_NO_CONST_RENTA[Concepto],'Datos para cálculo'!Z$4,ING_NO_CONST_RENTA[Monto Limite])=1,CALCULO[[#This Row],[ 26 ]],MIN(CALCULO[[#This Row],[ 26 ]],AVERAGEIF(ING_NO_CONST_RENTA[Concepto],'Datos para cálculo'!Z$4,ING_NO_CONST_RENTA[Monto Limite]),+CALCULO[[#This Row],[ 26 ]]+1-1,CALCULO[[#This Row],[ 26 ]]))</f>
        <v>0</v>
      </c>
      <c r="AB160" s="165"/>
      <c r="AC1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0" s="147"/>
      <c r="AE1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0" s="144">
        <f>+CALCULO[[#This Row],[ 31 ]]+CALCULO[[#This Row],[ 29 ]]+CALCULO[[#This Row],[ 27 ]]+CALCULO[[#This Row],[ 25 ]]+CALCULO[[#This Row],[ 23 ]]+CALCULO[[#This Row],[ 21 ]]+CALCULO[[#This Row],[ 19 ]]+CALCULO[[#This Row],[ 17 ]]</f>
        <v>0</v>
      </c>
      <c r="AG160" s="148">
        <f>+MAX(0,ROUND(CALCULO[[#This Row],[ 15 ]]-CALCULO[[#This Row],[32]],-3))</f>
        <v>0</v>
      </c>
      <c r="AH160" s="29"/>
      <c r="AI160" s="163">
        <f>+IF(AVERAGEIF(DEDUCCIONES[Concepto],'Datos para cálculo'!AH$4,DEDUCCIONES[Monto Limite])=1,CALCULO[[#This Row],[ 34 ]],MIN(CALCULO[[#This Row],[ 34 ]],AVERAGEIF(DEDUCCIONES[Concepto],'Datos para cálculo'!AH$4,DEDUCCIONES[Monto Limite]),+CALCULO[[#This Row],[ 34 ]]+1-1,CALCULO[[#This Row],[ 34 ]]))</f>
        <v>0</v>
      </c>
      <c r="AJ160" s="167"/>
      <c r="AK160" s="144">
        <f>+IF(CALCULO[[#This Row],[ 36 ]]="SI",MIN(CALCULO[[#This Row],[ 15 ]]*10%,VLOOKUP($AJ$4,DEDUCCIONES[],4,0)),0)</f>
        <v>0</v>
      </c>
      <c r="AL160" s="168"/>
      <c r="AM160" s="145">
        <f>+MIN(AL160+1-1,VLOOKUP($AL$4,DEDUCCIONES[],4,0))</f>
        <v>0</v>
      </c>
      <c r="AN160" s="144">
        <f>+CALCULO[[#This Row],[35]]+CALCULO[[#This Row],[37]]+CALCULO[[#This Row],[ 39 ]]</f>
        <v>0</v>
      </c>
      <c r="AO160" s="148">
        <f>+CALCULO[[#This Row],[33]]-CALCULO[[#This Row],[ 40 ]]</f>
        <v>0</v>
      </c>
      <c r="AP160" s="29"/>
      <c r="AQ160" s="163">
        <f>+MIN(CALCULO[[#This Row],[42]]+1-1,VLOOKUP($AP$4,RENTAS_EXCENTAS[],4,0))</f>
        <v>0</v>
      </c>
      <c r="AR160" s="29"/>
      <c r="AS160" s="163">
        <f>+MIN(CALCULO[[#This Row],[43]]+CALCULO[[#This Row],[ 44 ]]+1-1,VLOOKUP($AP$4,RENTAS_EXCENTAS[],4,0))-CALCULO[[#This Row],[43]]</f>
        <v>0</v>
      </c>
      <c r="AT160" s="163"/>
      <c r="AU160" s="163"/>
      <c r="AV160" s="163">
        <f>+CALCULO[[#This Row],[ 47 ]]</f>
        <v>0</v>
      </c>
      <c r="AW160" s="163"/>
      <c r="AX160" s="163">
        <f>+CALCULO[[#This Row],[ 49 ]]</f>
        <v>0</v>
      </c>
      <c r="AY160" s="163"/>
      <c r="AZ160" s="163">
        <f>+CALCULO[[#This Row],[ 51 ]]</f>
        <v>0</v>
      </c>
      <c r="BA160" s="163"/>
      <c r="BB160" s="163">
        <f>+CALCULO[[#This Row],[ 53 ]]</f>
        <v>0</v>
      </c>
      <c r="BC160" s="163"/>
      <c r="BD160" s="163">
        <f>+CALCULO[[#This Row],[ 55 ]]</f>
        <v>0</v>
      </c>
      <c r="BE160" s="163"/>
      <c r="BF160" s="163">
        <f>+CALCULO[[#This Row],[ 57 ]]</f>
        <v>0</v>
      </c>
      <c r="BG160" s="163"/>
      <c r="BH160" s="163">
        <f>+CALCULO[[#This Row],[ 59 ]]</f>
        <v>0</v>
      </c>
      <c r="BI160" s="163"/>
      <c r="BJ160" s="163"/>
      <c r="BK160" s="163"/>
      <c r="BL160" s="145">
        <f>+CALCULO[[#This Row],[ 63 ]]</f>
        <v>0</v>
      </c>
      <c r="BM160" s="144">
        <f>+CALCULO[[#This Row],[ 64 ]]+CALCULO[[#This Row],[ 62 ]]+CALCULO[[#This Row],[ 60 ]]+CALCULO[[#This Row],[ 58 ]]+CALCULO[[#This Row],[ 56 ]]+CALCULO[[#This Row],[ 54 ]]+CALCULO[[#This Row],[ 52 ]]+CALCULO[[#This Row],[ 50 ]]+CALCULO[[#This Row],[ 48 ]]+CALCULO[[#This Row],[ 45 ]]+CALCULO[[#This Row],[43]]</f>
        <v>0</v>
      </c>
      <c r="BN160" s="148">
        <f>+CALCULO[[#This Row],[ 41 ]]-CALCULO[[#This Row],[65]]</f>
        <v>0</v>
      </c>
      <c r="BO160" s="144">
        <f>+ROUND(MIN(CALCULO[[#This Row],[66]]*25%,240*'Versión impresión'!$H$8),-3)</f>
        <v>0</v>
      </c>
      <c r="BP160" s="148">
        <f>+CALCULO[[#This Row],[66]]-CALCULO[[#This Row],[67]]</f>
        <v>0</v>
      </c>
      <c r="BQ160" s="154">
        <f>+ROUND(CALCULO[[#This Row],[33]]*40%,-3)</f>
        <v>0</v>
      </c>
      <c r="BR160" s="149">
        <f t="shared" si="12"/>
        <v>0</v>
      </c>
      <c r="BS160" s="144">
        <f>+CALCULO[[#This Row],[33]]-MIN(CALCULO[[#This Row],[69]],CALCULO[[#This Row],[68]])</f>
        <v>0</v>
      </c>
      <c r="BT160" s="150">
        <f>+CALCULO[[#This Row],[71]]/'Versión impresión'!$H$8+1-1</f>
        <v>0</v>
      </c>
      <c r="BU160" s="151">
        <f>+LOOKUP(CALCULO[[#This Row],[72]],$CG$2:$CH$8,$CJ$2:$CJ$8)</f>
        <v>0</v>
      </c>
      <c r="BV160" s="152">
        <f>+LOOKUP(CALCULO[[#This Row],[72]],$CG$2:$CH$8,$CI$2:$CI$8)</f>
        <v>0</v>
      </c>
      <c r="BW160" s="151">
        <f>+LOOKUP(CALCULO[[#This Row],[72]],$CG$2:$CH$8,$CK$2:$CK$8)</f>
        <v>0</v>
      </c>
      <c r="BX160" s="155">
        <f>+(CALCULO[[#This Row],[72]]+CALCULO[[#This Row],[73]])*CALCULO[[#This Row],[74]]+CALCULO[[#This Row],[75]]</f>
        <v>0</v>
      </c>
      <c r="BY160" s="133">
        <f>+ROUND(CALCULO[[#This Row],[76]]*'Versión impresión'!$H$8,-3)</f>
        <v>0</v>
      </c>
      <c r="BZ160" s="180" t="str">
        <f>+IF(LOOKUP(CALCULO[[#This Row],[72]],$CG$2:$CH$8,$CM$2:$CM$8)=0,"",LOOKUP(CALCULO[[#This Row],[72]],$CG$2:$CH$8,$CM$2:$CM$8))</f>
        <v/>
      </c>
    </row>
    <row r="161" spans="1:78" x14ac:dyDescent="0.25">
      <c r="A161" s="78" t="str">
        <f t="shared" si="11"/>
        <v/>
      </c>
      <c r="B161" s="159"/>
      <c r="C161" s="29"/>
      <c r="D161" s="29"/>
      <c r="E161" s="29"/>
      <c r="F161" s="29"/>
      <c r="G161" s="29"/>
      <c r="H161" s="29"/>
      <c r="I161" s="29"/>
      <c r="J161" s="29"/>
      <c r="K161" s="29"/>
      <c r="L161" s="29"/>
      <c r="M161" s="29"/>
      <c r="N161" s="29"/>
      <c r="O161" s="144">
        <f>SUM(CALCULO[[#This Row],[5]:[ 14 ]])</f>
        <v>0</v>
      </c>
      <c r="P161" s="162"/>
      <c r="Q161" s="163">
        <f>+IF(AVERAGEIF(ING_NO_CONST_RENTA[Concepto],'Datos para cálculo'!P$4,ING_NO_CONST_RENTA[Monto Limite])=1,CALCULO[[#This Row],[16]],MIN(CALCULO[ [#This Row],[16] ],AVERAGEIF(ING_NO_CONST_RENTA[Concepto],'Datos para cálculo'!P$4,ING_NO_CONST_RENTA[Monto Limite]),+CALCULO[ [#This Row],[16] ]+1-1,CALCULO[ [#This Row],[16] ]))</f>
        <v>0</v>
      </c>
      <c r="R161" s="29"/>
      <c r="S161" s="163">
        <f>+IF(AVERAGEIF(ING_NO_CONST_RENTA[Concepto],'Datos para cálculo'!R$4,ING_NO_CONST_RENTA[Monto Limite])=1,CALCULO[[#This Row],[18]],MIN(CALCULO[ [#This Row],[18] ],AVERAGEIF(ING_NO_CONST_RENTA[Concepto],'Datos para cálculo'!R$4,ING_NO_CONST_RENTA[Monto Limite]),+CALCULO[ [#This Row],[18] ]+1-1,CALCULO[ [#This Row],[18] ]))</f>
        <v>0</v>
      </c>
      <c r="T161" s="29"/>
      <c r="U161" s="163">
        <f>+IF(AVERAGEIF(ING_NO_CONST_RENTA[Concepto],'Datos para cálculo'!T$4,ING_NO_CONST_RENTA[Monto Limite])=1,CALCULO[[#This Row],[20]],MIN(CALCULO[ [#This Row],[20] ],AVERAGEIF(ING_NO_CONST_RENTA[Concepto],'Datos para cálculo'!T$4,ING_NO_CONST_RENTA[Monto Limite]),+CALCULO[ [#This Row],[20] ]+1-1,CALCULO[ [#This Row],[20] ]))</f>
        <v>0</v>
      </c>
      <c r="V161" s="29"/>
      <c r="W1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1" s="164"/>
      <c r="Y161" s="163">
        <f>+IF(O161&lt;310*'Versión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1" s="165"/>
      <c r="AA161" s="163">
        <f>+IF(AVERAGEIF(ING_NO_CONST_RENTA[Concepto],'Datos para cálculo'!Z$4,ING_NO_CONST_RENTA[Monto Limite])=1,CALCULO[[#This Row],[ 26 ]],MIN(CALCULO[[#This Row],[ 26 ]],AVERAGEIF(ING_NO_CONST_RENTA[Concepto],'Datos para cálculo'!Z$4,ING_NO_CONST_RENTA[Monto Limite]),+CALCULO[[#This Row],[ 26 ]]+1-1,CALCULO[[#This Row],[ 26 ]]))</f>
        <v>0</v>
      </c>
      <c r="AB161" s="165"/>
      <c r="AC1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1" s="147"/>
      <c r="AE1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1" s="144">
        <f>+CALCULO[[#This Row],[ 31 ]]+CALCULO[[#This Row],[ 29 ]]+CALCULO[[#This Row],[ 27 ]]+CALCULO[[#This Row],[ 25 ]]+CALCULO[[#This Row],[ 23 ]]+CALCULO[[#This Row],[ 21 ]]+CALCULO[[#This Row],[ 19 ]]+CALCULO[[#This Row],[ 17 ]]</f>
        <v>0</v>
      </c>
      <c r="AG161" s="148">
        <f>+MAX(0,ROUND(CALCULO[[#This Row],[ 15 ]]-CALCULO[[#This Row],[32]],-3))</f>
        <v>0</v>
      </c>
      <c r="AH161" s="29"/>
      <c r="AI161" s="163">
        <f>+IF(AVERAGEIF(DEDUCCIONES[Concepto],'Datos para cálculo'!AH$4,DEDUCCIONES[Monto Limite])=1,CALCULO[[#This Row],[ 34 ]],MIN(CALCULO[[#This Row],[ 34 ]],AVERAGEIF(DEDUCCIONES[Concepto],'Datos para cálculo'!AH$4,DEDUCCIONES[Monto Limite]),+CALCULO[[#This Row],[ 34 ]]+1-1,CALCULO[[#This Row],[ 34 ]]))</f>
        <v>0</v>
      </c>
      <c r="AJ161" s="167"/>
      <c r="AK161" s="144">
        <f>+IF(CALCULO[[#This Row],[ 36 ]]="SI",MIN(CALCULO[[#This Row],[ 15 ]]*10%,VLOOKUP($AJ$4,DEDUCCIONES[],4,0)),0)</f>
        <v>0</v>
      </c>
      <c r="AL161" s="168"/>
      <c r="AM161" s="145">
        <f>+MIN(AL161+1-1,VLOOKUP($AL$4,DEDUCCIONES[],4,0))</f>
        <v>0</v>
      </c>
      <c r="AN161" s="144">
        <f>+CALCULO[[#This Row],[35]]+CALCULO[[#This Row],[37]]+CALCULO[[#This Row],[ 39 ]]</f>
        <v>0</v>
      </c>
      <c r="AO161" s="148">
        <f>+CALCULO[[#This Row],[33]]-CALCULO[[#This Row],[ 40 ]]</f>
        <v>0</v>
      </c>
      <c r="AP161" s="29"/>
      <c r="AQ161" s="163">
        <f>+MIN(CALCULO[[#This Row],[42]]+1-1,VLOOKUP($AP$4,RENTAS_EXCENTAS[],4,0))</f>
        <v>0</v>
      </c>
      <c r="AR161" s="29"/>
      <c r="AS161" s="163">
        <f>+MIN(CALCULO[[#This Row],[43]]+CALCULO[[#This Row],[ 44 ]]+1-1,VLOOKUP($AP$4,RENTAS_EXCENTAS[],4,0))-CALCULO[[#This Row],[43]]</f>
        <v>0</v>
      </c>
      <c r="AT161" s="163"/>
      <c r="AU161" s="163"/>
      <c r="AV161" s="163">
        <f>+CALCULO[[#This Row],[ 47 ]]</f>
        <v>0</v>
      </c>
      <c r="AW161" s="163"/>
      <c r="AX161" s="163">
        <f>+CALCULO[[#This Row],[ 49 ]]</f>
        <v>0</v>
      </c>
      <c r="AY161" s="163"/>
      <c r="AZ161" s="163">
        <f>+CALCULO[[#This Row],[ 51 ]]</f>
        <v>0</v>
      </c>
      <c r="BA161" s="163"/>
      <c r="BB161" s="163">
        <f>+CALCULO[[#This Row],[ 53 ]]</f>
        <v>0</v>
      </c>
      <c r="BC161" s="163"/>
      <c r="BD161" s="163">
        <f>+CALCULO[[#This Row],[ 55 ]]</f>
        <v>0</v>
      </c>
      <c r="BE161" s="163"/>
      <c r="BF161" s="163">
        <f>+CALCULO[[#This Row],[ 57 ]]</f>
        <v>0</v>
      </c>
      <c r="BG161" s="163"/>
      <c r="BH161" s="163">
        <f>+CALCULO[[#This Row],[ 59 ]]</f>
        <v>0</v>
      </c>
      <c r="BI161" s="163"/>
      <c r="BJ161" s="163"/>
      <c r="BK161" s="163"/>
      <c r="BL161" s="145">
        <f>+CALCULO[[#This Row],[ 63 ]]</f>
        <v>0</v>
      </c>
      <c r="BM161" s="144">
        <f>+CALCULO[[#This Row],[ 64 ]]+CALCULO[[#This Row],[ 62 ]]+CALCULO[[#This Row],[ 60 ]]+CALCULO[[#This Row],[ 58 ]]+CALCULO[[#This Row],[ 56 ]]+CALCULO[[#This Row],[ 54 ]]+CALCULO[[#This Row],[ 52 ]]+CALCULO[[#This Row],[ 50 ]]+CALCULO[[#This Row],[ 48 ]]+CALCULO[[#This Row],[ 45 ]]+CALCULO[[#This Row],[43]]</f>
        <v>0</v>
      </c>
      <c r="BN161" s="148">
        <f>+CALCULO[[#This Row],[ 41 ]]-CALCULO[[#This Row],[65]]</f>
        <v>0</v>
      </c>
      <c r="BO161" s="144">
        <f>+ROUND(MIN(CALCULO[[#This Row],[66]]*25%,240*'Versión impresión'!$H$8),-3)</f>
        <v>0</v>
      </c>
      <c r="BP161" s="148">
        <f>+CALCULO[[#This Row],[66]]-CALCULO[[#This Row],[67]]</f>
        <v>0</v>
      </c>
      <c r="BQ161" s="154">
        <f>+ROUND(CALCULO[[#This Row],[33]]*40%,-3)</f>
        <v>0</v>
      </c>
      <c r="BR161" s="149">
        <f t="shared" si="12"/>
        <v>0</v>
      </c>
      <c r="BS161" s="144">
        <f>+CALCULO[[#This Row],[33]]-MIN(CALCULO[[#This Row],[69]],CALCULO[[#This Row],[68]])</f>
        <v>0</v>
      </c>
      <c r="BT161" s="150">
        <f>+CALCULO[[#This Row],[71]]/'Versión impresión'!$H$8+1-1</f>
        <v>0</v>
      </c>
      <c r="BU161" s="151">
        <f>+LOOKUP(CALCULO[[#This Row],[72]],$CG$2:$CH$8,$CJ$2:$CJ$8)</f>
        <v>0</v>
      </c>
      <c r="BV161" s="152">
        <f>+LOOKUP(CALCULO[[#This Row],[72]],$CG$2:$CH$8,$CI$2:$CI$8)</f>
        <v>0</v>
      </c>
      <c r="BW161" s="151">
        <f>+LOOKUP(CALCULO[[#This Row],[72]],$CG$2:$CH$8,$CK$2:$CK$8)</f>
        <v>0</v>
      </c>
      <c r="BX161" s="155">
        <f>+(CALCULO[[#This Row],[72]]+CALCULO[[#This Row],[73]])*CALCULO[[#This Row],[74]]+CALCULO[[#This Row],[75]]</f>
        <v>0</v>
      </c>
      <c r="BY161" s="133">
        <f>+ROUND(CALCULO[[#This Row],[76]]*'Versión impresión'!$H$8,-3)</f>
        <v>0</v>
      </c>
      <c r="BZ161" s="180" t="str">
        <f>+IF(LOOKUP(CALCULO[[#This Row],[72]],$CG$2:$CH$8,$CM$2:$CM$8)=0,"",LOOKUP(CALCULO[[#This Row],[72]],$CG$2:$CH$8,$CM$2:$CM$8))</f>
        <v/>
      </c>
    </row>
    <row r="162" spans="1:78" x14ac:dyDescent="0.25">
      <c r="A162" s="78" t="str">
        <f t="shared" si="11"/>
        <v/>
      </c>
      <c r="B162" s="159"/>
      <c r="C162" s="29"/>
      <c r="D162" s="29"/>
      <c r="E162" s="29"/>
      <c r="F162" s="29"/>
      <c r="G162" s="29"/>
      <c r="H162" s="29"/>
      <c r="I162" s="29"/>
      <c r="J162" s="29"/>
      <c r="K162" s="29"/>
      <c r="L162" s="29"/>
      <c r="M162" s="29"/>
      <c r="N162" s="29"/>
      <c r="O162" s="144">
        <f>SUM(CALCULO[[#This Row],[5]:[ 14 ]])</f>
        <v>0</v>
      </c>
      <c r="P162" s="162"/>
      <c r="Q162" s="163">
        <f>+IF(AVERAGEIF(ING_NO_CONST_RENTA[Concepto],'Datos para cálculo'!P$4,ING_NO_CONST_RENTA[Monto Limite])=1,CALCULO[[#This Row],[16]],MIN(CALCULO[ [#This Row],[16] ],AVERAGEIF(ING_NO_CONST_RENTA[Concepto],'Datos para cálculo'!P$4,ING_NO_CONST_RENTA[Monto Limite]),+CALCULO[ [#This Row],[16] ]+1-1,CALCULO[ [#This Row],[16] ]))</f>
        <v>0</v>
      </c>
      <c r="R162" s="29"/>
      <c r="S162" s="163">
        <f>+IF(AVERAGEIF(ING_NO_CONST_RENTA[Concepto],'Datos para cálculo'!R$4,ING_NO_CONST_RENTA[Monto Limite])=1,CALCULO[[#This Row],[18]],MIN(CALCULO[ [#This Row],[18] ],AVERAGEIF(ING_NO_CONST_RENTA[Concepto],'Datos para cálculo'!R$4,ING_NO_CONST_RENTA[Monto Limite]),+CALCULO[ [#This Row],[18] ]+1-1,CALCULO[ [#This Row],[18] ]))</f>
        <v>0</v>
      </c>
      <c r="T162" s="29"/>
      <c r="U162" s="163">
        <f>+IF(AVERAGEIF(ING_NO_CONST_RENTA[Concepto],'Datos para cálculo'!T$4,ING_NO_CONST_RENTA[Monto Limite])=1,CALCULO[[#This Row],[20]],MIN(CALCULO[ [#This Row],[20] ],AVERAGEIF(ING_NO_CONST_RENTA[Concepto],'Datos para cálculo'!T$4,ING_NO_CONST_RENTA[Monto Limite]),+CALCULO[ [#This Row],[20] ]+1-1,CALCULO[ [#This Row],[20] ]))</f>
        <v>0</v>
      </c>
      <c r="V162" s="29"/>
      <c r="W1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2" s="164"/>
      <c r="Y162" s="163">
        <f>+IF(O162&lt;310*'Versión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2" s="165"/>
      <c r="AA162" s="163">
        <f>+IF(AVERAGEIF(ING_NO_CONST_RENTA[Concepto],'Datos para cálculo'!Z$4,ING_NO_CONST_RENTA[Monto Limite])=1,CALCULO[[#This Row],[ 26 ]],MIN(CALCULO[[#This Row],[ 26 ]],AVERAGEIF(ING_NO_CONST_RENTA[Concepto],'Datos para cálculo'!Z$4,ING_NO_CONST_RENTA[Monto Limite]),+CALCULO[[#This Row],[ 26 ]]+1-1,CALCULO[[#This Row],[ 26 ]]))</f>
        <v>0</v>
      </c>
      <c r="AB162" s="165"/>
      <c r="AC1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2" s="147"/>
      <c r="AE1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2" s="144">
        <f>+CALCULO[[#This Row],[ 31 ]]+CALCULO[[#This Row],[ 29 ]]+CALCULO[[#This Row],[ 27 ]]+CALCULO[[#This Row],[ 25 ]]+CALCULO[[#This Row],[ 23 ]]+CALCULO[[#This Row],[ 21 ]]+CALCULO[[#This Row],[ 19 ]]+CALCULO[[#This Row],[ 17 ]]</f>
        <v>0</v>
      </c>
      <c r="AG162" s="148">
        <f>+MAX(0,ROUND(CALCULO[[#This Row],[ 15 ]]-CALCULO[[#This Row],[32]],-3))</f>
        <v>0</v>
      </c>
      <c r="AH162" s="29"/>
      <c r="AI162" s="163">
        <f>+IF(AVERAGEIF(DEDUCCIONES[Concepto],'Datos para cálculo'!AH$4,DEDUCCIONES[Monto Limite])=1,CALCULO[[#This Row],[ 34 ]],MIN(CALCULO[[#This Row],[ 34 ]],AVERAGEIF(DEDUCCIONES[Concepto],'Datos para cálculo'!AH$4,DEDUCCIONES[Monto Limite]),+CALCULO[[#This Row],[ 34 ]]+1-1,CALCULO[[#This Row],[ 34 ]]))</f>
        <v>0</v>
      </c>
      <c r="AJ162" s="167"/>
      <c r="AK162" s="144">
        <f>+IF(CALCULO[[#This Row],[ 36 ]]="SI",MIN(CALCULO[[#This Row],[ 15 ]]*10%,VLOOKUP($AJ$4,DEDUCCIONES[],4,0)),0)</f>
        <v>0</v>
      </c>
      <c r="AL162" s="168"/>
      <c r="AM162" s="145">
        <f>+MIN(AL162+1-1,VLOOKUP($AL$4,DEDUCCIONES[],4,0))</f>
        <v>0</v>
      </c>
      <c r="AN162" s="144">
        <f>+CALCULO[[#This Row],[35]]+CALCULO[[#This Row],[37]]+CALCULO[[#This Row],[ 39 ]]</f>
        <v>0</v>
      </c>
      <c r="AO162" s="148">
        <f>+CALCULO[[#This Row],[33]]-CALCULO[[#This Row],[ 40 ]]</f>
        <v>0</v>
      </c>
      <c r="AP162" s="29"/>
      <c r="AQ162" s="163">
        <f>+MIN(CALCULO[[#This Row],[42]]+1-1,VLOOKUP($AP$4,RENTAS_EXCENTAS[],4,0))</f>
        <v>0</v>
      </c>
      <c r="AR162" s="29"/>
      <c r="AS162" s="163">
        <f>+MIN(CALCULO[[#This Row],[43]]+CALCULO[[#This Row],[ 44 ]]+1-1,VLOOKUP($AP$4,RENTAS_EXCENTAS[],4,0))-CALCULO[[#This Row],[43]]</f>
        <v>0</v>
      </c>
      <c r="AT162" s="163"/>
      <c r="AU162" s="163"/>
      <c r="AV162" s="163">
        <f>+CALCULO[[#This Row],[ 47 ]]</f>
        <v>0</v>
      </c>
      <c r="AW162" s="163"/>
      <c r="AX162" s="163">
        <f>+CALCULO[[#This Row],[ 49 ]]</f>
        <v>0</v>
      </c>
      <c r="AY162" s="163"/>
      <c r="AZ162" s="163">
        <f>+CALCULO[[#This Row],[ 51 ]]</f>
        <v>0</v>
      </c>
      <c r="BA162" s="163"/>
      <c r="BB162" s="163">
        <f>+CALCULO[[#This Row],[ 53 ]]</f>
        <v>0</v>
      </c>
      <c r="BC162" s="163"/>
      <c r="BD162" s="163">
        <f>+CALCULO[[#This Row],[ 55 ]]</f>
        <v>0</v>
      </c>
      <c r="BE162" s="163"/>
      <c r="BF162" s="163">
        <f>+CALCULO[[#This Row],[ 57 ]]</f>
        <v>0</v>
      </c>
      <c r="BG162" s="163"/>
      <c r="BH162" s="163">
        <f>+CALCULO[[#This Row],[ 59 ]]</f>
        <v>0</v>
      </c>
      <c r="BI162" s="163"/>
      <c r="BJ162" s="163"/>
      <c r="BK162" s="163"/>
      <c r="BL162" s="145">
        <f>+CALCULO[[#This Row],[ 63 ]]</f>
        <v>0</v>
      </c>
      <c r="BM162" s="144">
        <f>+CALCULO[[#This Row],[ 64 ]]+CALCULO[[#This Row],[ 62 ]]+CALCULO[[#This Row],[ 60 ]]+CALCULO[[#This Row],[ 58 ]]+CALCULO[[#This Row],[ 56 ]]+CALCULO[[#This Row],[ 54 ]]+CALCULO[[#This Row],[ 52 ]]+CALCULO[[#This Row],[ 50 ]]+CALCULO[[#This Row],[ 48 ]]+CALCULO[[#This Row],[ 45 ]]+CALCULO[[#This Row],[43]]</f>
        <v>0</v>
      </c>
      <c r="BN162" s="148">
        <f>+CALCULO[[#This Row],[ 41 ]]-CALCULO[[#This Row],[65]]</f>
        <v>0</v>
      </c>
      <c r="BO162" s="144">
        <f>+ROUND(MIN(CALCULO[[#This Row],[66]]*25%,240*'Versión impresión'!$H$8),-3)</f>
        <v>0</v>
      </c>
      <c r="BP162" s="148">
        <f>+CALCULO[[#This Row],[66]]-CALCULO[[#This Row],[67]]</f>
        <v>0</v>
      </c>
      <c r="BQ162" s="154">
        <f>+ROUND(CALCULO[[#This Row],[33]]*40%,-3)</f>
        <v>0</v>
      </c>
      <c r="BR162" s="149">
        <f t="shared" si="12"/>
        <v>0</v>
      </c>
      <c r="BS162" s="144">
        <f>+CALCULO[[#This Row],[33]]-MIN(CALCULO[[#This Row],[69]],CALCULO[[#This Row],[68]])</f>
        <v>0</v>
      </c>
      <c r="BT162" s="150">
        <f>+CALCULO[[#This Row],[71]]/'Versión impresión'!$H$8+1-1</f>
        <v>0</v>
      </c>
      <c r="BU162" s="151">
        <f>+LOOKUP(CALCULO[[#This Row],[72]],$CG$2:$CH$8,$CJ$2:$CJ$8)</f>
        <v>0</v>
      </c>
      <c r="BV162" s="152">
        <f>+LOOKUP(CALCULO[[#This Row],[72]],$CG$2:$CH$8,$CI$2:$CI$8)</f>
        <v>0</v>
      </c>
      <c r="BW162" s="151">
        <f>+LOOKUP(CALCULO[[#This Row],[72]],$CG$2:$CH$8,$CK$2:$CK$8)</f>
        <v>0</v>
      </c>
      <c r="BX162" s="155">
        <f>+(CALCULO[[#This Row],[72]]+CALCULO[[#This Row],[73]])*CALCULO[[#This Row],[74]]+CALCULO[[#This Row],[75]]</f>
        <v>0</v>
      </c>
      <c r="BY162" s="133">
        <f>+ROUND(CALCULO[[#This Row],[76]]*'Versión impresión'!$H$8,-3)</f>
        <v>0</v>
      </c>
      <c r="BZ162" s="180" t="str">
        <f>+IF(LOOKUP(CALCULO[[#This Row],[72]],$CG$2:$CH$8,$CM$2:$CM$8)=0,"",LOOKUP(CALCULO[[#This Row],[72]],$CG$2:$CH$8,$CM$2:$CM$8))</f>
        <v/>
      </c>
    </row>
    <row r="163" spans="1:78" x14ac:dyDescent="0.25">
      <c r="A163" s="78" t="str">
        <f t="shared" si="11"/>
        <v/>
      </c>
      <c r="B163" s="159"/>
      <c r="C163" s="29"/>
      <c r="D163" s="29"/>
      <c r="E163" s="29"/>
      <c r="F163" s="29"/>
      <c r="G163" s="29"/>
      <c r="H163" s="29"/>
      <c r="I163" s="29"/>
      <c r="J163" s="29"/>
      <c r="K163" s="29"/>
      <c r="L163" s="29"/>
      <c r="M163" s="29"/>
      <c r="N163" s="29"/>
      <c r="O163" s="144">
        <f>SUM(CALCULO[[#This Row],[5]:[ 14 ]])</f>
        <v>0</v>
      </c>
      <c r="P163" s="162"/>
      <c r="Q163" s="163">
        <f>+IF(AVERAGEIF(ING_NO_CONST_RENTA[Concepto],'Datos para cálculo'!P$4,ING_NO_CONST_RENTA[Monto Limite])=1,CALCULO[[#This Row],[16]],MIN(CALCULO[ [#This Row],[16] ],AVERAGEIF(ING_NO_CONST_RENTA[Concepto],'Datos para cálculo'!P$4,ING_NO_CONST_RENTA[Monto Limite]),+CALCULO[ [#This Row],[16] ]+1-1,CALCULO[ [#This Row],[16] ]))</f>
        <v>0</v>
      </c>
      <c r="R163" s="29"/>
      <c r="S163" s="163">
        <f>+IF(AVERAGEIF(ING_NO_CONST_RENTA[Concepto],'Datos para cálculo'!R$4,ING_NO_CONST_RENTA[Monto Limite])=1,CALCULO[[#This Row],[18]],MIN(CALCULO[ [#This Row],[18] ],AVERAGEIF(ING_NO_CONST_RENTA[Concepto],'Datos para cálculo'!R$4,ING_NO_CONST_RENTA[Monto Limite]),+CALCULO[ [#This Row],[18] ]+1-1,CALCULO[ [#This Row],[18] ]))</f>
        <v>0</v>
      </c>
      <c r="T163" s="29"/>
      <c r="U163" s="163">
        <f>+IF(AVERAGEIF(ING_NO_CONST_RENTA[Concepto],'Datos para cálculo'!T$4,ING_NO_CONST_RENTA[Monto Limite])=1,CALCULO[[#This Row],[20]],MIN(CALCULO[ [#This Row],[20] ],AVERAGEIF(ING_NO_CONST_RENTA[Concepto],'Datos para cálculo'!T$4,ING_NO_CONST_RENTA[Monto Limite]),+CALCULO[ [#This Row],[20] ]+1-1,CALCULO[ [#This Row],[20] ]))</f>
        <v>0</v>
      </c>
      <c r="V163" s="29"/>
      <c r="W1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3" s="164"/>
      <c r="Y163" s="163">
        <f>+IF(O163&lt;310*'Versión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3" s="165"/>
      <c r="AA163" s="163">
        <f>+IF(AVERAGEIF(ING_NO_CONST_RENTA[Concepto],'Datos para cálculo'!Z$4,ING_NO_CONST_RENTA[Monto Limite])=1,CALCULO[[#This Row],[ 26 ]],MIN(CALCULO[[#This Row],[ 26 ]],AVERAGEIF(ING_NO_CONST_RENTA[Concepto],'Datos para cálculo'!Z$4,ING_NO_CONST_RENTA[Monto Limite]),+CALCULO[[#This Row],[ 26 ]]+1-1,CALCULO[[#This Row],[ 26 ]]))</f>
        <v>0</v>
      </c>
      <c r="AB163" s="165"/>
      <c r="AC1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3" s="147"/>
      <c r="AE1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3" s="144">
        <f>+CALCULO[[#This Row],[ 31 ]]+CALCULO[[#This Row],[ 29 ]]+CALCULO[[#This Row],[ 27 ]]+CALCULO[[#This Row],[ 25 ]]+CALCULO[[#This Row],[ 23 ]]+CALCULO[[#This Row],[ 21 ]]+CALCULO[[#This Row],[ 19 ]]+CALCULO[[#This Row],[ 17 ]]</f>
        <v>0</v>
      </c>
      <c r="AG163" s="148">
        <f>+MAX(0,ROUND(CALCULO[[#This Row],[ 15 ]]-CALCULO[[#This Row],[32]],-3))</f>
        <v>0</v>
      </c>
      <c r="AH163" s="29"/>
      <c r="AI163" s="163">
        <f>+IF(AVERAGEIF(DEDUCCIONES[Concepto],'Datos para cálculo'!AH$4,DEDUCCIONES[Monto Limite])=1,CALCULO[[#This Row],[ 34 ]],MIN(CALCULO[[#This Row],[ 34 ]],AVERAGEIF(DEDUCCIONES[Concepto],'Datos para cálculo'!AH$4,DEDUCCIONES[Monto Limite]),+CALCULO[[#This Row],[ 34 ]]+1-1,CALCULO[[#This Row],[ 34 ]]))</f>
        <v>0</v>
      </c>
      <c r="AJ163" s="167"/>
      <c r="AK163" s="144">
        <f>+IF(CALCULO[[#This Row],[ 36 ]]="SI",MIN(CALCULO[[#This Row],[ 15 ]]*10%,VLOOKUP($AJ$4,DEDUCCIONES[],4,0)),0)</f>
        <v>0</v>
      </c>
      <c r="AL163" s="168"/>
      <c r="AM163" s="145">
        <f>+MIN(AL163+1-1,VLOOKUP($AL$4,DEDUCCIONES[],4,0))</f>
        <v>0</v>
      </c>
      <c r="AN163" s="144">
        <f>+CALCULO[[#This Row],[35]]+CALCULO[[#This Row],[37]]+CALCULO[[#This Row],[ 39 ]]</f>
        <v>0</v>
      </c>
      <c r="AO163" s="148">
        <f>+CALCULO[[#This Row],[33]]-CALCULO[[#This Row],[ 40 ]]</f>
        <v>0</v>
      </c>
      <c r="AP163" s="29"/>
      <c r="AQ163" s="163">
        <f>+MIN(CALCULO[[#This Row],[42]]+1-1,VLOOKUP($AP$4,RENTAS_EXCENTAS[],4,0))</f>
        <v>0</v>
      </c>
      <c r="AR163" s="29"/>
      <c r="AS163" s="163">
        <f>+MIN(CALCULO[[#This Row],[43]]+CALCULO[[#This Row],[ 44 ]]+1-1,VLOOKUP($AP$4,RENTAS_EXCENTAS[],4,0))-CALCULO[[#This Row],[43]]</f>
        <v>0</v>
      </c>
      <c r="AT163" s="163"/>
      <c r="AU163" s="163"/>
      <c r="AV163" s="163">
        <f>+CALCULO[[#This Row],[ 47 ]]</f>
        <v>0</v>
      </c>
      <c r="AW163" s="163"/>
      <c r="AX163" s="163">
        <f>+CALCULO[[#This Row],[ 49 ]]</f>
        <v>0</v>
      </c>
      <c r="AY163" s="163"/>
      <c r="AZ163" s="163">
        <f>+CALCULO[[#This Row],[ 51 ]]</f>
        <v>0</v>
      </c>
      <c r="BA163" s="163"/>
      <c r="BB163" s="163">
        <f>+CALCULO[[#This Row],[ 53 ]]</f>
        <v>0</v>
      </c>
      <c r="BC163" s="163"/>
      <c r="BD163" s="163">
        <f>+CALCULO[[#This Row],[ 55 ]]</f>
        <v>0</v>
      </c>
      <c r="BE163" s="163"/>
      <c r="BF163" s="163">
        <f>+CALCULO[[#This Row],[ 57 ]]</f>
        <v>0</v>
      </c>
      <c r="BG163" s="163"/>
      <c r="BH163" s="163">
        <f>+CALCULO[[#This Row],[ 59 ]]</f>
        <v>0</v>
      </c>
      <c r="BI163" s="163"/>
      <c r="BJ163" s="163"/>
      <c r="BK163" s="163"/>
      <c r="BL163" s="145">
        <f>+CALCULO[[#This Row],[ 63 ]]</f>
        <v>0</v>
      </c>
      <c r="BM163" s="144">
        <f>+CALCULO[[#This Row],[ 64 ]]+CALCULO[[#This Row],[ 62 ]]+CALCULO[[#This Row],[ 60 ]]+CALCULO[[#This Row],[ 58 ]]+CALCULO[[#This Row],[ 56 ]]+CALCULO[[#This Row],[ 54 ]]+CALCULO[[#This Row],[ 52 ]]+CALCULO[[#This Row],[ 50 ]]+CALCULO[[#This Row],[ 48 ]]+CALCULO[[#This Row],[ 45 ]]+CALCULO[[#This Row],[43]]</f>
        <v>0</v>
      </c>
      <c r="BN163" s="148">
        <f>+CALCULO[[#This Row],[ 41 ]]-CALCULO[[#This Row],[65]]</f>
        <v>0</v>
      </c>
      <c r="BO163" s="144">
        <f>+ROUND(MIN(CALCULO[[#This Row],[66]]*25%,240*'Versión impresión'!$H$8),-3)</f>
        <v>0</v>
      </c>
      <c r="BP163" s="148">
        <f>+CALCULO[[#This Row],[66]]-CALCULO[[#This Row],[67]]</f>
        <v>0</v>
      </c>
      <c r="BQ163" s="154">
        <f>+ROUND(CALCULO[[#This Row],[33]]*40%,-3)</f>
        <v>0</v>
      </c>
      <c r="BR163" s="149">
        <f t="shared" si="12"/>
        <v>0</v>
      </c>
      <c r="BS163" s="144">
        <f>+CALCULO[[#This Row],[33]]-MIN(CALCULO[[#This Row],[69]],CALCULO[[#This Row],[68]])</f>
        <v>0</v>
      </c>
      <c r="BT163" s="150">
        <f>+CALCULO[[#This Row],[71]]/'Versión impresión'!$H$8+1-1</f>
        <v>0</v>
      </c>
      <c r="BU163" s="151">
        <f>+LOOKUP(CALCULO[[#This Row],[72]],$CG$2:$CH$8,$CJ$2:$CJ$8)</f>
        <v>0</v>
      </c>
      <c r="BV163" s="152">
        <f>+LOOKUP(CALCULO[[#This Row],[72]],$CG$2:$CH$8,$CI$2:$CI$8)</f>
        <v>0</v>
      </c>
      <c r="BW163" s="151">
        <f>+LOOKUP(CALCULO[[#This Row],[72]],$CG$2:$CH$8,$CK$2:$CK$8)</f>
        <v>0</v>
      </c>
      <c r="BX163" s="155">
        <f>+(CALCULO[[#This Row],[72]]+CALCULO[[#This Row],[73]])*CALCULO[[#This Row],[74]]+CALCULO[[#This Row],[75]]</f>
        <v>0</v>
      </c>
      <c r="BY163" s="133">
        <f>+ROUND(CALCULO[[#This Row],[76]]*'Versión impresión'!$H$8,-3)</f>
        <v>0</v>
      </c>
      <c r="BZ163" s="180" t="str">
        <f>+IF(LOOKUP(CALCULO[[#This Row],[72]],$CG$2:$CH$8,$CM$2:$CM$8)=0,"",LOOKUP(CALCULO[[#This Row],[72]],$CG$2:$CH$8,$CM$2:$CM$8))</f>
        <v/>
      </c>
    </row>
    <row r="164" spans="1:78" x14ac:dyDescent="0.25">
      <c r="A164" s="78" t="str">
        <f t="shared" si="11"/>
        <v/>
      </c>
      <c r="B164" s="159"/>
      <c r="C164" s="29"/>
      <c r="D164" s="29"/>
      <c r="E164" s="29"/>
      <c r="F164" s="29"/>
      <c r="G164" s="29"/>
      <c r="H164" s="29"/>
      <c r="I164" s="29"/>
      <c r="J164" s="29"/>
      <c r="K164" s="29"/>
      <c r="L164" s="29"/>
      <c r="M164" s="29"/>
      <c r="N164" s="29"/>
      <c r="O164" s="144">
        <f>SUM(CALCULO[[#This Row],[5]:[ 14 ]])</f>
        <v>0</v>
      </c>
      <c r="P164" s="162"/>
      <c r="Q164" s="163">
        <f>+IF(AVERAGEIF(ING_NO_CONST_RENTA[Concepto],'Datos para cálculo'!P$4,ING_NO_CONST_RENTA[Monto Limite])=1,CALCULO[[#This Row],[16]],MIN(CALCULO[ [#This Row],[16] ],AVERAGEIF(ING_NO_CONST_RENTA[Concepto],'Datos para cálculo'!P$4,ING_NO_CONST_RENTA[Monto Limite]),+CALCULO[ [#This Row],[16] ]+1-1,CALCULO[ [#This Row],[16] ]))</f>
        <v>0</v>
      </c>
      <c r="R164" s="29"/>
      <c r="S164" s="163">
        <f>+IF(AVERAGEIF(ING_NO_CONST_RENTA[Concepto],'Datos para cálculo'!R$4,ING_NO_CONST_RENTA[Monto Limite])=1,CALCULO[[#This Row],[18]],MIN(CALCULO[ [#This Row],[18] ],AVERAGEIF(ING_NO_CONST_RENTA[Concepto],'Datos para cálculo'!R$4,ING_NO_CONST_RENTA[Monto Limite]),+CALCULO[ [#This Row],[18] ]+1-1,CALCULO[ [#This Row],[18] ]))</f>
        <v>0</v>
      </c>
      <c r="T164" s="29"/>
      <c r="U164" s="163">
        <f>+IF(AVERAGEIF(ING_NO_CONST_RENTA[Concepto],'Datos para cálculo'!T$4,ING_NO_CONST_RENTA[Monto Limite])=1,CALCULO[[#This Row],[20]],MIN(CALCULO[ [#This Row],[20] ],AVERAGEIF(ING_NO_CONST_RENTA[Concepto],'Datos para cálculo'!T$4,ING_NO_CONST_RENTA[Monto Limite]),+CALCULO[ [#This Row],[20] ]+1-1,CALCULO[ [#This Row],[20] ]))</f>
        <v>0</v>
      </c>
      <c r="V164" s="29"/>
      <c r="W1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4" s="164"/>
      <c r="Y164" s="163">
        <f>+IF(O164&lt;310*'Versión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4" s="165"/>
      <c r="AA164" s="163">
        <f>+IF(AVERAGEIF(ING_NO_CONST_RENTA[Concepto],'Datos para cálculo'!Z$4,ING_NO_CONST_RENTA[Monto Limite])=1,CALCULO[[#This Row],[ 26 ]],MIN(CALCULO[[#This Row],[ 26 ]],AVERAGEIF(ING_NO_CONST_RENTA[Concepto],'Datos para cálculo'!Z$4,ING_NO_CONST_RENTA[Monto Limite]),+CALCULO[[#This Row],[ 26 ]]+1-1,CALCULO[[#This Row],[ 26 ]]))</f>
        <v>0</v>
      </c>
      <c r="AB164" s="165"/>
      <c r="AC1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4" s="147"/>
      <c r="AE1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4" s="144">
        <f>+CALCULO[[#This Row],[ 31 ]]+CALCULO[[#This Row],[ 29 ]]+CALCULO[[#This Row],[ 27 ]]+CALCULO[[#This Row],[ 25 ]]+CALCULO[[#This Row],[ 23 ]]+CALCULO[[#This Row],[ 21 ]]+CALCULO[[#This Row],[ 19 ]]+CALCULO[[#This Row],[ 17 ]]</f>
        <v>0</v>
      </c>
      <c r="AG164" s="148">
        <f>+MAX(0,ROUND(CALCULO[[#This Row],[ 15 ]]-CALCULO[[#This Row],[32]],-3))</f>
        <v>0</v>
      </c>
      <c r="AH164" s="29"/>
      <c r="AI164" s="163">
        <f>+IF(AVERAGEIF(DEDUCCIONES[Concepto],'Datos para cálculo'!AH$4,DEDUCCIONES[Monto Limite])=1,CALCULO[[#This Row],[ 34 ]],MIN(CALCULO[[#This Row],[ 34 ]],AVERAGEIF(DEDUCCIONES[Concepto],'Datos para cálculo'!AH$4,DEDUCCIONES[Monto Limite]),+CALCULO[[#This Row],[ 34 ]]+1-1,CALCULO[[#This Row],[ 34 ]]))</f>
        <v>0</v>
      </c>
      <c r="AJ164" s="167"/>
      <c r="AK164" s="144">
        <f>+IF(CALCULO[[#This Row],[ 36 ]]="SI",MIN(CALCULO[[#This Row],[ 15 ]]*10%,VLOOKUP($AJ$4,DEDUCCIONES[],4,0)),0)</f>
        <v>0</v>
      </c>
      <c r="AL164" s="168"/>
      <c r="AM164" s="145">
        <f>+MIN(AL164+1-1,VLOOKUP($AL$4,DEDUCCIONES[],4,0))</f>
        <v>0</v>
      </c>
      <c r="AN164" s="144">
        <f>+CALCULO[[#This Row],[35]]+CALCULO[[#This Row],[37]]+CALCULO[[#This Row],[ 39 ]]</f>
        <v>0</v>
      </c>
      <c r="AO164" s="148">
        <f>+CALCULO[[#This Row],[33]]-CALCULO[[#This Row],[ 40 ]]</f>
        <v>0</v>
      </c>
      <c r="AP164" s="29"/>
      <c r="AQ164" s="163">
        <f>+MIN(CALCULO[[#This Row],[42]]+1-1,VLOOKUP($AP$4,RENTAS_EXCENTAS[],4,0))</f>
        <v>0</v>
      </c>
      <c r="AR164" s="29"/>
      <c r="AS164" s="163">
        <f>+MIN(CALCULO[[#This Row],[43]]+CALCULO[[#This Row],[ 44 ]]+1-1,VLOOKUP($AP$4,RENTAS_EXCENTAS[],4,0))-CALCULO[[#This Row],[43]]</f>
        <v>0</v>
      </c>
      <c r="AT164" s="163"/>
      <c r="AU164" s="163"/>
      <c r="AV164" s="163">
        <f>+CALCULO[[#This Row],[ 47 ]]</f>
        <v>0</v>
      </c>
      <c r="AW164" s="163"/>
      <c r="AX164" s="163">
        <f>+CALCULO[[#This Row],[ 49 ]]</f>
        <v>0</v>
      </c>
      <c r="AY164" s="163"/>
      <c r="AZ164" s="163">
        <f>+CALCULO[[#This Row],[ 51 ]]</f>
        <v>0</v>
      </c>
      <c r="BA164" s="163"/>
      <c r="BB164" s="163">
        <f>+CALCULO[[#This Row],[ 53 ]]</f>
        <v>0</v>
      </c>
      <c r="BC164" s="163"/>
      <c r="BD164" s="163">
        <f>+CALCULO[[#This Row],[ 55 ]]</f>
        <v>0</v>
      </c>
      <c r="BE164" s="163"/>
      <c r="BF164" s="163">
        <f>+CALCULO[[#This Row],[ 57 ]]</f>
        <v>0</v>
      </c>
      <c r="BG164" s="163"/>
      <c r="BH164" s="163">
        <f>+CALCULO[[#This Row],[ 59 ]]</f>
        <v>0</v>
      </c>
      <c r="BI164" s="163"/>
      <c r="BJ164" s="163"/>
      <c r="BK164" s="163"/>
      <c r="BL164" s="145">
        <f>+CALCULO[[#This Row],[ 63 ]]</f>
        <v>0</v>
      </c>
      <c r="BM164" s="144">
        <f>+CALCULO[[#This Row],[ 64 ]]+CALCULO[[#This Row],[ 62 ]]+CALCULO[[#This Row],[ 60 ]]+CALCULO[[#This Row],[ 58 ]]+CALCULO[[#This Row],[ 56 ]]+CALCULO[[#This Row],[ 54 ]]+CALCULO[[#This Row],[ 52 ]]+CALCULO[[#This Row],[ 50 ]]+CALCULO[[#This Row],[ 48 ]]+CALCULO[[#This Row],[ 45 ]]+CALCULO[[#This Row],[43]]</f>
        <v>0</v>
      </c>
      <c r="BN164" s="148">
        <f>+CALCULO[[#This Row],[ 41 ]]-CALCULO[[#This Row],[65]]</f>
        <v>0</v>
      </c>
      <c r="BO164" s="144">
        <f>+ROUND(MIN(CALCULO[[#This Row],[66]]*25%,240*'Versión impresión'!$H$8),-3)</f>
        <v>0</v>
      </c>
      <c r="BP164" s="148">
        <f>+CALCULO[[#This Row],[66]]-CALCULO[[#This Row],[67]]</f>
        <v>0</v>
      </c>
      <c r="BQ164" s="154">
        <f>+ROUND(CALCULO[[#This Row],[33]]*40%,-3)</f>
        <v>0</v>
      </c>
      <c r="BR164" s="149">
        <f t="shared" si="12"/>
        <v>0</v>
      </c>
      <c r="BS164" s="144">
        <f>+CALCULO[[#This Row],[33]]-MIN(CALCULO[[#This Row],[69]],CALCULO[[#This Row],[68]])</f>
        <v>0</v>
      </c>
      <c r="BT164" s="150">
        <f>+CALCULO[[#This Row],[71]]/'Versión impresión'!$H$8+1-1</f>
        <v>0</v>
      </c>
      <c r="BU164" s="151">
        <f>+LOOKUP(CALCULO[[#This Row],[72]],$CG$2:$CH$8,$CJ$2:$CJ$8)</f>
        <v>0</v>
      </c>
      <c r="BV164" s="152">
        <f>+LOOKUP(CALCULO[[#This Row],[72]],$CG$2:$CH$8,$CI$2:$CI$8)</f>
        <v>0</v>
      </c>
      <c r="BW164" s="151">
        <f>+LOOKUP(CALCULO[[#This Row],[72]],$CG$2:$CH$8,$CK$2:$CK$8)</f>
        <v>0</v>
      </c>
      <c r="BX164" s="155">
        <f>+(CALCULO[[#This Row],[72]]+CALCULO[[#This Row],[73]])*CALCULO[[#This Row],[74]]+CALCULO[[#This Row],[75]]</f>
        <v>0</v>
      </c>
      <c r="BY164" s="133">
        <f>+ROUND(CALCULO[[#This Row],[76]]*'Versión impresión'!$H$8,-3)</f>
        <v>0</v>
      </c>
      <c r="BZ164" s="180" t="str">
        <f>+IF(LOOKUP(CALCULO[[#This Row],[72]],$CG$2:$CH$8,$CM$2:$CM$8)=0,"",LOOKUP(CALCULO[[#This Row],[72]],$CG$2:$CH$8,$CM$2:$CM$8))</f>
        <v/>
      </c>
    </row>
    <row r="165" spans="1:78" x14ac:dyDescent="0.25">
      <c r="A165" s="78" t="str">
        <f t="shared" si="11"/>
        <v/>
      </c>
      <c r="B165" s="159"/>
      <c r="C165" s="29"/>
      <c r="D165" s="29"/>
      <c r="E165" s="29"/>
      <c r="F165" s="29"/>
      <c r="G165" s="29"/>
      <c r="H165" s="29"/>
      <c r="I165" s="29"/>
      <c r="J165" s="29"/>
      <c r="K165" s="29"/>
      <c r="L165" s="29"/>
      <c r="M165" s="29"/>
      <c r="N165" s="29"/>
      <c r="O165" s="144">
        <f>SUM(CALCULO[[#This Row],[5]:[ 14 ]])</f>
        <v>0</v>
      </c>
      <c r="P165" s="162"/>
      <c r="Q165" s="163">
        <f>+IF(AVERAGEIF(ING_NO_CONST_RENTA[Concepto],'Datos para cálculo'!P$4,ING_NO_CONST_RENTA[Monto Limite])=1,CALCULO[[#This Row],[16]],MIN(CALCULO[ [#This Row],[16] ],AVERAGEIF(ING_NO_CONST_RENTA[Concepto],'Datos para cálculo'!P$4,ING_NO_CONST_RENTA[Monto Limite]),+CALCULO[ [#This Row],[16] ]+1-1,CALCULO[ [#This Row],[16] ]))</f>
        <v>0</v>
      </c>
      <c r="R165" s="29"/>
      <c r="S165" s="163">
        <f>+IF(AVERAGEIF(ING_NO_CONST_RENTA[Concepto],'Datos para cálculo'!R$4,ING_NO_CONST_RENTA[Monto Limite])=1,CALCULO[[#This Row],[18]],MIN(CALCULO[ [#This Row],[18] ],AVERAGEIF(ING_NO_CONST_RENTA[Concepto],'Datos para cálculo'!R$4,ING_NO_CONST_RENTA[Monto Limite]),+CALCULO[ [#This Row],[18] ]+1-1,CALCULO[ [#This Row],[18] ]))</f>
        <v>0</v>
      </c>
      <c r="T165" s="29"/>
      <c r="U165" s="163">
        <f>+IF(AVERAGEIF(ING_NO_CONST_RENTA[Concepto],'Datos para cálculo'!T$4,ING_NO_CONST_RENTA[Monto Limite])=1,CALCULO[[#This Row],[20]],MIN(CALCULO[ [#This Row],[20] ],AVERAGEIF(ING_NO_CONST_RENTA[Concepto],'Datos para cálculo'!T$4,ING_NO_CONST_RENTA[Monto Limite]),+CALCULO[ [#This Row],[20] ]+1-1,CALCULO[ [#This Row],[20] ]))</f>
        <v>0</v>
      </c>
      <c r="V165" s="29"/>
      <c r="W1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5" s="164"/>
      <c r="Y165" s="163">
        <f>+IF(O165&lt;310*'Versión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5" s="165"/>
      <c r="AA165" s="163">
        <f>+IF(AVERAGEIF(ING_NO_CONST_RENTA[Concepto],'Datos para cálculo'!Z$4,ING_NO_CONST_RENTA[Monto Limite])=1,CALCULO[[#This Row],[ 26 ]],MIN(CALCULO[[#This Row],[ 26 ]],AVERAGEIF(ING_NO_CONST_RENTA[Concepto],'Datos para cálculo'!Z$4,ING_NO_CONST_RENTA[Monto Limite]),+CALCULO[[#This Row],[ 26 ]]+1-1,CALCULO[[#This Row],[ 26 ]]))</f>
        <v>0</v>
      </c>
      <c r="AB165" s="165"/>
      <c r="AC1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5" s="147"/>
      <c r="AE1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5" s="144">
        <f>+CALCULO[[#This Row],[ 31 ]]+CALCULO[[#This Row],[ 29 ]]+CALCULO[[#This Row],[ 27 ]]+CALCULO[[#This Row],[ 25 ]]+CALCULO[[#This Row],[ 23 ]]+CALCULO[[#This Row],[ 21 ]]+CALCULO[[#This Row],[ 19 ]]+CALCULO[[#This Row],[ 17 ]]</f>
        <v>0</v>
      </c>
      <c r="AG165" s="148">
        <f>+MAX(0,ROUND(CALCULO[[#This Row],[ 15 ]]-CALCULO[[#This Row],[32]],-3))</f>
        <v>0</v>
      </c>
      <c r="AH165" s="29"/>
      <c r="AI165" s="163">
        <f>+IF(AVERAGEIF(DEDUCCIONES[Concepto],'Datos para cálculo'!AH$4,DEDUCCIONES[Monto Limite])=1,CALCULO[[#This Row],[ 34 ]],MIN(CALCULO[[#This Row],[ 34 ]],AVERAGEIF(DEDUCCIONES[Concepto],'Datos para cálculo'!AH$4,DEDUCCIONES[Monto Limite]),+CALCULO[[#This Row],[ 34 ]]+1-1,CALCULO[[#This Row],[ 34 ]]))</f>
        <v>0</v>
      </c>
      <c r="AJ165" s="167"/>
      <c r="AK165" s="144">
        <f>+IF(CALCULO[[#This Row],[ 36 ]]="SI",MIN(CALCULO[[#This Row],[ 15 ]]*10%,VLOOKUP($AJ$4,DEDUCCIONES[],4,0)),0)</f>
        <v>0</v>
      </c>
      <c r="AL165" s="168"/>
      <c r="AM165" s="145">
        <f>+MIN(AL165+1-1,VLOOKUP($AL$4,DEDUCCIONES[],4,0))</f>
        <v>0</v>
      </c>
      <c r="AN165" s="144">
        <f>+CALCULO[[#This Row],[35]]+CALCULO[[#This Row],[37]]+CALCULO[[#This Row],[ 39 ]]</f>
        <v>0</v>
      </c>
      <c r="AO165" s="148">
        <f>+CALCULO[[#This Row],[33]]-CALCULO[[#This Row],[ 40 ]]</f>
        <v>0</v>
      </c>
      <c r="AP165" s="29"/>
      <c r="AQ165" s="163">
        <f>+MIN(CALCULO[[#This Row],[42]]+1-1,VLOOKUP($AP$4,RENTAS_EXCENTAS[],4,0))</f>
        <v>0</v>
      </c>
      <c r="AR165" s="29"/>
      <c r="AS165" s="163">
        <f>+MIN(CALCULO[[#This Row],[43]]+CALCULO[[#This Row],[ 44 ]]+1-1,VLOOKUP($AP$4,RENTAS_EXCENTAS[],4,0))-CALCULO[[#This Row],[43]]</f>
        <v>0</v>
      </c>
      <c r="AT165" s="163"/>
      <c r="AU165" s="163"/>
      <c r="AV165" s="163">
        <f>+CALCULO[[#This Row],[ 47 ]]</f>
        <v>0</v>
      </c>
      <c r="AW165" s="163"/>
      <c r="AX165" s="163">
        <f>+CALCULO[[#This Row],[ 49 ]]</f>
        <v>0</v>
      </c>
      <c r="AY165" s="163"/>
      <c r="AZ165" s="163">
        <f>+CALCULO[[#This Row],[ 51 ]]</f>
        <v>0</v>
      </c>
      <c r="BA165" s="163"/>
      <c r="BB165" s="163">
        <f>+CALCULO[[#This Row],[ 53 ]]</f>
        <v>0</v>
      </c>
      <c r="BC165" s="163"/>
      <c r="BD165" s="163">
        <f>+CALCULO[[#This Row],[ 55 ]]</f>
        <v>0</v>
      </c>
      <c r="BE165" s="163"/>
      <c r="BF165" s="163">
        <f>+CALCULO[[#This Row],[ 57 ]]</f>
        <v>0</v>
      </c>
      <c r="BG165" s="163"/>
      <c r="BH165" s="163">
        <f>+CALCULO[[#This Row],[ 59 ]]</f>
        <v>0</v>
      </c>
      <c r="BI165" s="163"/>
      <c r="BJ165" s="163"/>
      <c r="BK165" s="163"/>
      <c r="BL165" s="145">
        <f>+CALCULO[[#This Row],[ 63 ]]</f>
        <v>0</v>
      </c>
      <c r="BM165" s="144">
        <f>+CALCULO[[#This Row],[ 64 ]]+CALCULO[[#This Row],[ 62 ]]+CALCULO[[#This Row],[ 60 ]]+CALCULO[[#This Row],[ 58 ]]+CALCULO[[#This Row],[ 56 ]]+CALCULO[[#This Row],[ 54 ]]+CALCULO[[#This Row],[ 52 ]]+CALCULO[[#This Row],[ 50 ]]+CALCULO[[#This Row],[ 48 ]]+CALCULO[[#This Row],[ 45 ]]+CALCULO[[#This Row],[43]]</f>
        <v>0</v>
      </c>
      <c r="BN165" s="148">
        <f>+CALCULO[[#This Row],[ 41 ]]-CALCULO[[#This Row],[65]]</f>
        <v>0</v>
      </c>
      <c r="BO165" s="144">
        <f>+ROUND(MIN(CALCULO[[#This Row],[66]]*25%,240*'Versión impresión'!$H$8),-3)</f>
        <v>0</v>
      </c>
      <c r="BP165" s="148">
        <f>+CALCULO[[#This Row],[66]]-CALCULO[[#This Row],[67]]</f>
        <v>0</v>
      </c>
      <c r="BQ165" s="154">
        <f>+ROUND(CALCULO[[#This Row],[33]]*40%,-3)</f>
        <v>0</v>
      </c>
      <c r="BR165" s="149">
        <f t="shared" si="12"/>
        <v>0</v>
      </c>
      <c r="BS165" s="144">
        <f>+CALCULO[[#This Row],[33]]-MIN(CALCULO[[#This Row],[69]],CALCULO[[#This Row],[68]])</f>
        <v>0</v>
      </c>
      <c r="BT165" s="150">
        <f>+CALCULO[[#This Row],[71]]/'Versión impresión'!$H$8+1-1</f>
        <v>0</v>
      </c>
      <c r="BU165" s="151">
        <f>+LOOKUP(CALCULO[[#This Row],[72]],$CG$2:$CH$8,$CJ$2:$CJ$8)</f>
        <v>0</v>
      </c>
      <c r="BV165" s="152">
        <f>+LOOKUP(CALCULO[[#This Row],[72]],$CG$2:$CH$8,$CI$2:$CI$8)</f>
        <v>0</v>
      </c>
      <c r="BW165" s="151">
        <f>+LOOKUP(CALCULO[[#This Row],[72]],$CG$2:$CH$8,$CK$2:$CK$8)</f>
        <v>0</v>
      </c>
      <c r="BX165" s="155">
        <f>+(CALCULO[[#This Row],[72]]+CALCULO[[#This Row],[73]])*CALCULO[[#This Row],[74]]+CALCULO[[#This Row],[75]]</f>
        <v>0</v>
      </c>
      <c r="BY165" s="133">
        <f>+ROUND(CALCULO[[#This Row],[76]]*'Versión impresión'!$H$8,-3)</f>
        <v>0</v>
      </c>
      <c r="BZ165" s="180" t="str">
        <f>+IF(LOOKUP(CALCULO[[#This Row],[72]],$CG$2:$CH$8,$CM$2:$CM$8)=0,"",LOOKUP(CALCULO[[#This Row],[72]],$CG$2:$CH$8,$CM$2:$CM$8))</f>
        <v/>
      </c>
    </row>
    <row r="166" spans="1:78" x14ac:dyDescent="0.25">
      <c r="A166" s="78" t="str">
        <f t="shared" si="11"/>
        <v/>
      </c>
      <c r="B166" s="159"/>
      <c r="C166" s="29"/>
      <c r="D166" s="29"/>
      <c r="E166" s="29"/>
      <c r="F166" s="29"/>
      <c r="G166" s="29"/>
      <c r="H166" s="29"/>
      <c r="I166" s="29"/>
      <c r="J166" s="29"/>
      <c r="K166" s="29"/>
      <c r="L166" s="29"/>
      <c r="M166" s="29"/>
      <c r="N166" s="29"/>
      <c r="O166" s="144">
        <f>SUM(CALCULO[[#This Row],[5]:[ 14 ]])</f>
        <v>0</v>
      </c>
      <c r="P166" s="162"/>
      <c r="Q166" s="163">
        <f>+IF(AVERAGEIF(ING_NO_CONST_RENTA[Concepto],'Datos para cálculo'!P$4,ING_NO_CONST_RENTA[Monto Limite])=1,CALCULO[[#This Row],[16]],MIN(CALCULO[ [#This Row],[16] ],AVERAGEIF(ING_NO_CONST_RENTA[Concepto],'Datos para cálculo'!P$4,ING_NO_CONST_RENTA[Monto Limite]),+CALCULO[ [#This Row],[16] ]+1-1,CALCULO[ [#This Row],[16] ]))</f>
        <v>0</v>
      </c>
      <c r="R166" s="29"/>
      <c r="S166" s="163">
        <f>+IF(AVERAGEIF(ING_NO_CONST_RENTA[Concepto],'Datos para cálculo'!R$4,ING_NO_CONST_RENTA[Monto Limite])=1,CALCULO[[#This Row],[18]],MIN(CALCULO[ [#This Row],[18] ],AVERAGEIF(ING_NO_CONST_RENTA[Concepto],'Datos para cálculo'!R$4,ING_NO_CONST_RENTA[Monto Limite]),+CALCULO[ [#This Row],[18] ]+1-1,CALCULO[ [#This Row],[18] ]))</f>
        <v>0</v>
      </c>
      <c r="T166" s="29"/>
      <c r="U166" s="163">
        <f>+IF(AVERAGEIF(ING_NO_CONST_RENTA[Concepto],'Datos para cálculo'!T$4,ING_NO_CONST_RENTA[Monto Limite])=1,CALCULO[[#This Row],[20]],MIN(CALCULO[ [#This Row],[20] ],AVERAGEIF(ING_NO_CONST_RENTA[Concepto],'Datos para cálculo'!T$4,ING_NO_CONST_RENTA[Monto Limite]),+CALCULO[ [#This Row],[20] ]+1-1,CALCULO[ [#This Row],[20] ]))</f>
        <v>0</v>
      </c>
      <c r="V166" s="29"/>
      <c r="W1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6" s="164"/>
      <c r="Y166" s="163">
        <f>+IF(O166&lt;310*'Versión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6" s="165"/>
      <c r="AA166" s="163">
        <f>+IF(AVERAGEIF(ING_NO_CONST_RENTA[Concepto],'Datos para cálculo'!Z$4,ING_NO_CONST_RENTA[Monto Limite])=1,CALCULO[[#This Row],[ 26 ]],MIN(CALCULO[[#This Row],[ 26 ]],AVERAGEIF(ING_NO_CONST_RENTA[Concepto],'Datos para cálculo'!Z$4,ING_NO_CONST_RENTA[Monto Limite]),+CALCULO[[#This Row],[ 26 ]]+1-1,CALCULO[[#This Row],[ 26 ]]))</f>
        <v>0</v>
      </c>
      <c r="AB166" s="165"/>
      <c r="AC1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6" s="147"/>
      <c r="AE1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6" s="144">
        <f>+CALCULO[[#This Row],[ 31 ]]+CALCULO[[#This Row],[ 29 ]]+CALCULO[[#This Row],[ 27 ]]+CALCULO[[#This Row],[ 25 ]]+CALCULO[[#This Row],[ 23 ]]+CALCULO[[#This Row],[ 21 ]]+CALCULO[[#This Row],[ 19 ]]+CALCULO[[#This Row],[ 17 ]]</f>
        <v>0</v>
      </c>
      <c r="AG166" s="148">
        <f>+MAX(0,ROUND(CALCULO[[#This Row],[ 15 ]]-CALCULO[[#This Row],[32]],-3))</f>
        <v>0</v>
      </c>
      <c r="AH166" s="29"/>
      <c r="AI166" s="163">
        <f>+IF(AVERAGEIF(DEDUCCIONES[Concepto],'Datos para cálculo'!AH$4,DEDUCCIONES[Monto Limite])=1,CALCULO[[#This Row],[ 34 ]],MIN(CALCULO[[#This Row],[ 34 ]],AVERAGEIF(DEDUCCIONES[Concepto],'Datos para cálculo'!AH$4,DEDUCCIONES[Monto Limite]),+CALCULO[[#This Row],[ 34 ]]+1-1,CALCULO[[#This Row],[ 34 ]]))</f>
        <v>0</v>
      </c>
      <c r="AJ166" s="167"/>
      <c r="AK166" s="144">
        <f>+IF(CALCULO[[#This Row],[ 36 ]]="SI",MIN(CALCULO[[#This Row],[ 15 ]]*10%,VLOOKUP($AJ$4,DEDUCCIONES[],4,0)),0)</f>
        <v>0</v>
      </c>
      <c r="AL166" s="168"/>
      <c r="AM166" s="145">
        <f>+MIN(AL166+1-1,VLOOKUP($AL$4,DEDUCCIONES[],4,0))</f>
        <v>0</v>
      </c>
      <c r="AN166" s="144">
        <f>+CALCULO[[#This Row],[35]]+CALCULO[[#This Row],[37]]+CALCULO[[#This Row],[ 39 ]]</f>
        <v>0</v>
      </c>
      <c r="AO166" s="148">
        <f>+CALCULO[[#This Row],[33]]-CALCULO[[#This Row],[ 40 ]]</f>
        <v>0</v>
      </c>
      <c r="AP166" s="29"/>
      <c r="AQ166" s="163">
        <f>+MIN(CALCULO[[#This Row],[42]]+1-1,VLOOKUP($AP$4,RENTAS_EXCENTAS[],4,0))</f>
        <v>0</v>
      </c>
      <c r="AR166" s="29"/>
      <c r="AS166" s="163">
        <f>+MIN(CALCULO[[#This Row],[43]]+CALCULO[[#This Row],[ 44 ]]+1-1,VLOOKUP($AP$4,RENTAS_EXCENTAS[],4,0))-CALCULO[[#This Row],[43]]</f>
        <v>0</v>
      </c>
      <c r="AT166" s="163"/>
      <c r="AU166" s="163"/>
      <c r="AV166" s="163">
        <f>+CALCULO[[#This Row],[ 47 ]]</f>
        <v>0</v>
      </c>
      <c r="AW166" s="163"/>
      <c r="AX166" s="163">
        <f>+CALCULO[[#This Row],[ 49 ]]</f>
        <v>0</v>
      </c>
      <c r="AY166" s="163"/>
      <c r="AZ166" s="163">
        <f>+CALCULO[[#This Row],[ 51 ]]</f>
        <v>0</v>
      </c>
      <c r="BA166" s="163"/>
      <c r="BB166" s="163">
        <f>+CALCULO[[#This Row],[ 53 ]]</f>
        <v>0</v>
      </c>
      <c r="BC166" s="163"/>
      <c r="BD166" s="163">
        <f>+CALCULO[[#This Row],[ 55 ]]</f>
        <v>0</v>
      </c>
      <c r="BE166" s="163"/>
      <c r="BF166" s="163">
        <f>+CALCULO[[#This Row],[ 57 ]]</f>
        <v>0</v>
      </c>
      <c r="BG166" s="163"/>
      <c r="BH166" s="163">
        <f>+CALCULO[[#This Row],[ 59 ]]</f>
        <v>0</v>
      </c>
      <c r="BI166" s="163"/>
      <c r="BJ166" s="163"/>
      <c r="BK166" s="163"/>
      <c r="BL166" s="145">
        <f>+CALCULO[[#This Row],[ 63 ]]</f>
        <v>0</v>
      </c>
      <c r="BM166" s="144">
        <f>+CALCULO[[#This Row],[ 64 ]]+CALCULO[[#This Row],[ 62 ]]+CALCULO[[#This Row],[ 60 ]]+CALCULO[[#This Row],[ 58 ]]+CALCULO[[#This Row],[ 56 ]]+CALCULO[[#This Row],[ 54 ]]+CALCULO[[#This Row],[ 52 ]]+CALCULO[[#This Row],[ 50 ]]+CALCULO[[#This Row],[ 48 ]]+CALCULO[[#This Row],[ 45 ]]+CALCULO[[#This Row],[43]]</f>
        <v>0</v>
      </c>
      <c r="BN166" s="148">
        <f>+CALCULO[[#This Row],[ 41 ]]-CALCULO[[#This Row],[65]]</f>
        <v>0</v>
      </c>
      <c r="BO166" s="144">
        <f>+ROUND(MIN(CALCULO[[#This Row],[66]]*25%,240*'Versión impresión'!$H$8),-3)</f>
        <v>0</v>
      </c>
      <c r="BP166" s="148">
        <f>+CALCULO[[#This Row],[66]]-CALCULO[[#This Row],[67]]</f>
        <v>0</v>
      </c>
      <c r="BQ166" s="154">
        <f>+ROUND(CALCULO[[#This Row],[33]]*40%,-3)</f>
        <v>0</v>
      </c>
      <c r="BR166" s="149">
        <f t="shared" si="12"/>
        <v>0</v>
      </c>
      <c r="BS166" s="144">
        <f>+CALCULO[[#This Row],[33]]-MIN(CALCULO[[#This Row],[69]],CALCULO[[#This Row],[68]])</f>
        <v>0</v>
      </c>
      <c r="BT166" s="150">
        <f>+CALCULO[[#This Row],[71]]/'Versión impresión'!$H$8+1-1</f>
        <v>0</v>
      </c>
      <c r="BU166" s="151">
        <f>+LOOKUP(CALCULO[[#This Row],[72]],$CG$2:$CH$8,$CJ$2:$CJ$8)</f>
        <v>0</v>
      </c>
      <c r="BV166" s="152">
        <f>+LOOKUP(CALCULO[[#This Row],[72]],$CG$2:$CH$8,$CI$2:$CI$8)</f>
        <v>0</v>
      </c>
      <c r="BW166" s="151">
        <f>+LOOKUP(CALCULO[[#This Row],[72]],$CG$2:$CH$8,$CK$2:$CK$8)</f>
        <v>0</v>
      </c>
      <c r="BX166" s="155">
        <f>+(CALCULO[[#This Row],[72]]+CALCULO[[#This Row],[73]])*CALCULO[[#This Row],[74]]+CALCULO[[#This Row],[75]]</f>
        <v>0</v>
      </c>
      <c r="BY166" s="133">
        <f>+ROUND(CALCULO[[#This Row],[76]]*'Versión impresión'!$H$8,-3)</f>
        <v>0</v>
      </c>
      <c r="BZ166" s="180" t="str">
        <f>+IF(LOOKUP(CALCULO[[#This Row],[72]],$CG$2:$CH$8,$CM$2:$CM$8)=0,"",LOOKUP(CALCULO[[#This Row],[72]],$CG$2:$CH$8,$CM$2:$CM$8))</f>
        <v/>
      </c>
    </row>
    <row r="167" spans="1:78" x14ac:dyDescent="0.25">
      <c r="A167" s="78" t="str">
        <f t="shared" si="11"/>
        <v/>
      </c>
      <c r="B167" s="159"/>
      <c r="C167" s="29"/>
      <c r="D167" s="29"/>
      <c r="E167" s="29"/>
      <c r="F167" s="29"/>
      <c r="G167" s="29"/>
      <c r="H167" s="29"/>
      <c r="I167" s="29"/>
      <c r="J167" s="29"/>
      <c r="K167" s="29"/>
      <c r="L167" s="29"/>
      <c r="M167" s="29"/>
      <c r="N167" s="29"/>
      <c r="O167" s="144">
        <f>SUM(CALCULO[[#This Row],[5]:[ 14 ]])</f>
        <v>0</v>
      </c>
      <c r="P167" s="162"/>
      <c r="Q167" s="163">
        <f>+IF(AVERAGEIF(ING_NO_CONST_RENTA[Concepto],'Datos para cálculo'!P$4,ING_NO_CONST_RENTA[Monto Limite])=1,CALCULO[[#This Row],[16]],MIN(CALCULO[ [#This Row],[16] ],AVERAGEIF(ING_NO_CONST_RENTA[Concepto],'Datos para cálculo'!P$4,ING_NO_CONST_RENTA[Monto Limite]),+CALCULO[ [#This Row],[16] ]+1-1,CALCULO[ [#This Row],[16] ]))</f>
        <v>0</v>
      </c>
      <c r="R167" s="29"/>
      <c r="S167" s="163">
        <f>+IF(AVERAGEIF(ING_NO_CONST_RENTA[Concepto],'Datos para cálculo'!R$4,ING_NO_CONST_RENTA[Monto Limite])=1,CALCULO[[#This Row],[18]],MIN(CALCULO[ [#This Row],[18] ],AVERAGEIF(ING_NO_CONST_RENTA[Concepto],'Datos para cálculo'!R$4,ING_NO_CONST_RENTA[Monto Limite]),+CALCULO[ [#This Row],[18] ]+1-1,CALCULO[ [#This Row],[18] ]))</f>
        <v>0</v>
      </c>
      <c r="T167" s="29"/>
      <c r="U167" s="163">
        <f>+IF(AVERAGEIF(ING_NO_CONST_RENTA[Concepto],'Datos para cálculo'!T$4,ING_NO_CONST_RENTA[Monto Limite])=1,CALCULO[[#This Row],[20]],MIN(CALCULO[ [#This Row],[20] ],AVERAGEIF(ING_NO_CONST_RENTA[Concepto],'Datos para cálculo'!T$4,ING_NO_CONST_RENTA[Monto Limite]),+CALCULO[ [#This Row],[20] ]+1-1,CALCULO[ [#This Row],[20] ]))</f>
        <v>0</v>
      </c>
      <c r="V167" s="29"/>
      <c r="W1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7" s="164"/>
      <c r="Y167" s="163">
        <f>+IF(O167&lt;310*'Versión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7" s="165"/>
      <c r="AA167" s="163">
        <f>+IF(AVERAGEIF(ING_NO_CONST_RENTA[Concepto],'Datos para cálculo'!Z$4,ING_NO_CONST_RENTA[Monto Limite])=1,CALCULO[[#This Row],[ 26 ]],MIN(CALCULO[[#This Row],[ 26 ]],AVERAGEIF(ING_NO_CONST_RENTA[Concepto],'Datos para cálculo'!Z$4,ING_NO_CONST_RENTA[Monto Limite]),+CALCULO[[#This Row],[ 26 ]]+1-1,CALCULO[[#This Row],[ 26 ]]))</f>
        <v>0</v>
      </c>
      <c r="AB167" s="165"/>
      <c r="AC1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7" s="147"/>
      <c r="AE1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7" s="144">
        <f>+CALCULO[[#This Row],[ 31 ]]+CALCULO[[#This Row],[ 29 ]]+CALCULO[[#This Row],[ 27 ]]+CALCULO[[#This Row],[ 25 ]]+CALCULO[[#This Row],[ 23 ]]+CALCULO[[#This Row],[ 21 ]]+CALCULO[[#This Row],[ 19 ]]+CALCULO[[#This Row],[ 17 ]]</f>
        <v>0</v>
      </c>
      <c r="AG167" s="148">
        <f>+MAX(0,ROUND(CALCULO[[#This Row],[ 15 ]]-CALCULO[[#This Row],[32]],-3))</f>
        <v>0</v>
      </c>
      <c r="AH167" s="29"/>
      <c r="AI167" s="163">
        <f>+IF(AVERAGEIF(DEDUCCIONES[Concepto],'Datos para cálculo'!AH$4,DEDUCCIONES[Monto Limite])=1,CALCULO[[#This Row],[ 34 ]],MIN(CALCULO[[#This Row],[ 34 ]],AVERAGEIF(DEDUCCIONES[Concepto],'Datos para cálculo'!AH$4,DEDUCCIONES[Monto Limite]),+CALCULO[[#This Row],[ 34 ]]+1-1,CALCULO[[#This Row],[ 34 ]]))</f>
        <v>0</v>
      </c>
      <c r="AJ167" s="167"/>
      <c r="AK167" s="144">
        <f>+IF(CALCULO[[#This Row],[ 36 ]]="SI",MIN(CALCULO[[#This Row],[ 15 ]]*10%,VLOOKUP($AJ$4,DEDUCCIONES[],4,0)),0)</f>
        <v>0</v>
      </c>
      <c r="AL167" s="168"/>
      <c r="AM167" s="145">
        <f>+MIN(AL167+1-1,VLOOKUP($AL$4,DEDUCCIONES[],4,0))</f>
        <v>0</v>
      </c>
      <c r="AN167" s="144">
        <f>+CALCULO[[#This Row],[35]]+CALCULO[[#This Row],[37]]+CALCULO[[#This Row],[ 39 ]]</f>
        <v>0</v>
      </c>
      <c r="AO167" s="148">
        <f>+CALCULO[[#This Row],[33]]-CALCULO[[#This Row],[ 40 ]]</f>
        <v>0</v>
      </c>
      <c r="AP167" s="29"/>
      <c r="AQ167" s="163">
        <f>+MIN(CALCULO[[#This Row],[42]]+1-1,VLOOKUP($AP$4,RENTAS_EXCENTAS[],4,0))</f>
        <v>0</v>
      </c>
      <c r="AR167" s="29"/>
      <c r="AS167" s="163">
        <f>+MIN(CALCULO[[#This Row],[43]]+CALCULO[[#This Row],[ 44 ]]+1-1,VLOOKUP($AP$4,RENTAS_EXCENTAS[],4,0))-CALCULO[[#This Row],[43]]</f>
        <v>0</v>
      </c>
      <c r="AT167" s="163"/>
      <c r="AU167" s="163"/>
      <c r="AV167" s="163">
        <f>+CALCULO[[#This Row],[ 47 ]]</f>
        <v>0</v>
      </c>
      <c r="AW167" s="163"/>
      <c r="AX167" s="163">
        <f>+CALCULO[[#This Row],[ 49 ]]</f>
        <v>0</v>
      </c>
      <c r="AY167" s="163"/>
      <c r="AZ167" s="163">
        <f>+CALCULO[[#This Row],[ 51 ]]</f>
        <v>0</v>
      </c>
      <c r="BA167" s="163"/>
      <c r="BB167" s="163">
        <f>+CALCULO[[#This Row],[ 53 ]]</f>
        <v>0</v>
      </c>
      <c r="BC167" s="163"/>
      <c r="BD167" s="163">
        <f>+CALCULO[[#This Row],[ 55 ]]</f>
        <v>0</v>
      </c>
      <c r="BE167" s="163"/>
      <c r="BF167" s="163">
        <f>+CALCULO[[#This Row],[ 57 ]]</f>
        <v>0</v>
      </c>
      <c r="BG167" s="163"/>
      <c r="BH167" s="163">
        <f>+CALCULO[[#This Row],[ 59 ]]</f>
        <v>0</v>
      </c>
      <c r="BI167" s="163"/>
      <c r="BJ167" s="163"/>
      <c r="BK167" s="163"/>
      <c r="BL167" s="145">
        <f>+CALCULO[[#This Row],[ 63 ]]</f>
        <v>0</v>
      </c>
      <c r="BM167" s="144">
        <f>+CALCULO[[#This Row],[ 64 ]]+CALCULO[[#This Row],[ 62 ]]+CALCULO[[#This Row],[ 60 ]]+CALCULO[[#This Row],[ 58 ]]+CALCULO[[#This Row],[ 56 ]]+CALCULO[[#This Row],[ 54 ]]+CALCULO[[#This Row],[ 52 ]]+CALCULO[[#This Row],[ 50 ]]+CALCULO[[#This Row],[ 48 ]]+CALCULO[[#This Row],[ 45 ]]+CALCULO[[#This Row],[43]]</f>
        <v>0</v>
      </c>
      <c r="BN167" s="148">
        <f>+CALCULO[[#This Row],[ 41 ]]-CALCULO[[#This Row],[65]]</f>
        <v>0</v>
      </c>
      <c r="BO167" s="144">
        <f>+ROUND(MIN(CALCULO[[#This Row],[66]]*25%,240*'Versión impresión'!$H$8),-3)</f>
        <v>0</v>
      </c>
      <c r="BP167" s="148">
        <f>+CALCULO[[#This Row],[66]]-CALCULO[[#This Row],[67]]</f>
        <v>0</v>
      </c>
      <c r="BQ167" s="154">
        <f>+ROUND(CALCULO[[#This Row],[33]]*40%,-3)</f>
        <v>0</v>
      </c>
      <c r="BR167" s="149">
        <f t="shared" si="12"/>
        <v>0</v>
      </c>
      <c r="BS167" s="144">
        <f>+CALCULO[[#This Row],[33]]-MIN(CALCULO[[#This Row],[69]],CALCULO[[#This Row],[68]])</f>
        <v>0</v>
      </c>
      <c r="BT167" s="150">
        <f>+CALCULO[[#This Row],[71]]/'Versión impresión'!$H$8+1-1</f>
        <v>0</v>
      </c>
      <c r="BU167" s="151">
        <f>+LOOKUP(CALCULO[[#This Row],[72]],$CG$2:$CH$8,$CJ$2:$CJ$8)</f>
        <v>0</v>
      </c>
      <c r="BV167" s="152">
        <f>+LOOKUP(CALCULO[[#This Row],[72]],$CG$2:$CH$8,$CI$2:$CI$8)</f>
        <v>0</v>
      </c>
      <c r="BW167" s="151">
        <f>+LOOKUP(CALCULO[[#This Row],[72]],$CG$2:$CH$8,$CK$2:$CK$8)</f>
        <v>0</v>
      </c>
      <c r="BX167" s="155">
        <f>+(CALCULO[[#This Row],[72]]+CALCULO[[#This Row],[73]])*CALCULO[[#This Row],[74]]+CALCULO[[#This Row],[75]]</f>
        <v>0</v>
      </c>
      <c r="BY167" s="133">
        <f>+ROUND(CALCULO[[#This Row],[76]]*'Versión impresión'!$H$8,-3)</f>
        <v>0</v>
      </c>
      <c r="BZ167" s="180" t="str">
        <f>+IF(LOOKUP(CALCULO[[#This Row],[72]],$CG$2:$CH$8,$CM$2:$CM$8)=0,"",LOOKUP(CALCULO[[#This Row],[72]],$CG$2:$CH$8,$CM$2:$CM$8))</f>
        <v/>
      </c>
    </row>
    <row r="168" spans="1:78" x14ac:dyDescent="0.25">
      <c r="A168" s="78" t="str">
        <f t="shared" si="11"/>
        <v/>
      </c>
      <c r="B168" s="159"/>
      <c r="C168" s="29"/>
      <c r="D168" s="29"/>
      <c r="E168" s="29"/>
      <c r="F168" s="29"/>
      <c r="G168" s="29"/>
      <c r="H168" s="29"/>
      <c r="I168" s="29"/>
      <c r="J168" s="29"/>
      <c r="K168" s="29"/>
      <c r="L168" s="29"/>
      <c r="M168" s="29"/>
      <c r="N168" s="29"/>
      <c r="O168" s="144">
        <f>SUM(CALCULO[[#This Row],[5]:[ 14 ]])</f>
        <v>0</v>
      </c>
      <c r="P168" s="162"/>
      <c r="Q168" s="163">
        <f>+IF(AVERAGEIF(ING_NO_CONST_RENTA[Concepto],'Datos para cálculo'!P$4,ING_NO_CONST_RENTA[Monto Limite])=1,CALCULO[[#This Row],[16]],MIN(CALCULO[ [#This Row],[16] ],AVERAGEIF(ING_NO_CONST_RENTA[Concepto],'Datos para cálculo'!P$4,ING_NO_CONST_RENTA[Monto Limite]),+CALCULO[ [#This Row],[16] ]+1-1,CALCULO[ [#This Row],[16] ]))</f>
        <v>0</v>
      </c>
      <c r="R168" s="29"/>
      <c r="S168" s="163">
        <f>+IF(AVERAGEIF(ING_NO_CONST_RENTA[Concepto],'Datos para cálculo'!R$4,ING_NO_CONST_RENTA[Monto Limite])=1,CALCULO[[#This Row],[18]],MIN(CALCULO[ [#This Row],[18] ],AVERAGEIF(ING_NO_CONST_RENTA[Concepto],'Datos para cálculo'!R$4,ING_NO_CONST_RENTA[Monto Limite]),+CALCULO[ [#This Row],[18] ]+1-1,CALCULO[ [#This Row],[18] ]))</f>
        <v>0</v>
      </c>
      <c r="T168" s="29"/>
      <c r="U168" s="163">
        <f>+IF(AVERAGEIF(ING_NO_CONST_RENTA[Concepto],'Datos para cálculo'!T$4,ING_NO_CONST_RENTA[Monto Limite])=1,CALCULO[[#This Row],[20]],MIN(CALCULO[ [#This Row],[20] ],AVERAGEIF(ING_NO_CONST_RENTA[Concepto],'Datos para cálculo'!T$4,ING_NO_CONST_RENTA[Monto Limite]),+CALCULO[ [#This Row],[20] ]+1-1,CALCULO[ [#This Row],[20] ]))</f>
        <v>0</v>
      </c>
      <c r="V168" s="29"/>
      <c r="W1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8" s="164"/>
      <c r="Y168" s="163">
        <f>+IF(O168&lt;310*'Versión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8" s="165"/>
      <c r="AA168" s="163">
        <f>+IF(AVERAGEIF(ING_NO_CONST_RENTA[Concepto],'Datos para cálculo'!Z$4,ING_NO_CONST_RENTA[Monto Limite])=1,CALCULO[[#This Row],[ 26 ]],MIN(CALCULO[[#This Row],[ 26 ]],AVERAGEIF(ING_NO_CONST_RENTA[Concepto],'Datos para cálculo'!Z$4,ING_NO_CONST_RENTA[Monto Limite]),+CALCULO[[#This Row],[ 26 ]]+1-1,CALCULO[[#This Row],[ 26 ]]))</f>
        <v>0</v>
      </c>
      <c r="AB168" s="165"/>
      <c r="AC1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8" s="147"/>
      <c r="AE1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8" s="144">
        <f>+CALCULO[[#This Row],[ 31 ]]+CALCULO[[#This Row],[ 29 ]]+CALCULO[[#This Row],[ 27 ]]+CALCULO[[#This Row],[ 25 ]]+CALCULO[[#This Row],[ 23 ]]+CALCULO[[#This Row],[ 21 ]]+CALCULO[[#This Row],[ 19 ]]+CALCULO[[#This Row],[ 17 ]]</f>
        <v>0</v>
      </c>
      <c r="AG168" s="148">
        <f>+MAX(0,ROUND(CALCULO[[#This Row],[ 15 ]]-CALCULO[[#This Row],[32]],-3))</f>
        <v>0</v>
      </c>
      <c r="AH168" s="29"/>
      <c r="AI168" s="163">
        <f>+IF(AVERAGEIF(DEDUCCIONES[Concepto],'Datos para cálculo'!AH$4,DEDUCCIONES[Monto Limite])=1,CALCULO[[#This Row],[ 34 ]],MIN(CALCULO[[#This Row],[ 34 ]],AVERAGEIF(DEDUCCIONES[Concepto],'Datos para cálculo'!AH$4,DEDUCCIONES[Monto Limite]),+CALCULO[[#This Row],[ 34 ]]+1-1,CALCULO[[#This Row],[ 34 ]]))</f>
        <v>0</v>
      </c>
      <c r="AJ168" s="167"/>
      <c r="AK168" s="144">
        <f>+IF(CALCULO[[#This Row],[ 36 ]]="SI",MIN(CALCULO[[#This Row],[ 15 ]]*10%,VLOOKUP($AJ$4,DEDUCCIONES[],4,0)),0)</f>
        <v>0</v>
      </c>
      <c r="AL168" s="168"/>
      <c r="AM168" s="145">
        <f>+MIN(AL168+1-1,VLOOKUP($AL$4,DEDUCCIONES[],4,0))</f>
        <v>0</v>
      </c>
      <c r="AN168" s="144">
        <f>+CALCULO[[#This Row],[35]]+CALCULO[[#This Row],[37]]+CALCULO[[#This Row],[ 39 ]]</f>
        <v>0</v>
      </c>
      <c r="AO168" s="148">
        <f>+CALCULO[[#This Row],[33]]-CALCULO[[#This Row],[ 40 ]]</f>
        <v>0</v>
      </c>
      <c r="AP168" s="29"/>
      <c r="AQ168" s="163">
        <f>+MIN(CALCULO[[#This Row],[42]]+1-1,VLOOKUP($AP$4,RENTAS_EXCENTAS[],4,0))</f>
        <v>0</v>
      </c>
      <c r="AR168" s="29"/>
      <c r="AS168" s="163">
        <f>+MIN(CALCULO[[#This Row],[43]]+CALCULO[[#This Row],[ 44 ]]+1-1,VLOOKUP($AP$4,RENTAS_EXCENTAS[],4,0))-CALCULO[[#This Row],[43]]</f>
        <v>0</v>
      </c>
      <c r="AT168" s="163"/>
      <c r="AU168" s="163"/>
      <c r="AV168" s="163">
        <f>+CALCULO[[#This Row],[ 47 ]]</f>
        <v>0</v>
      </c>
      <c r="AW168" s="163"/>
      <c r="AX168" s="163">
        <f>+CALCULO[[#This Row],[ 49 ]]</f>
        <v>0</v>
      </c>
      <c r="AY168" s="163"/>
      <c r="AZ168" s="163">
        <f>+CALCULO[[#This Row],[ 51 ]]</f>
        <v>0</v>
      </c>
      <c r="BA168" s="163"/>
      <c r="BB168" s="163">
        <f>+CALCULO[[#This Row],[ 53 ]]</f>
        <v>0</v>
      </c>
      <c r="BC168" s="163"/>
      <c r="BD168" s="163">
        <f>+CALCULO[[#This Row],[ 55 ]]</f>
        <v>0</v>
      </c>
      <c r="BE168" s="163"/>
      <c r="BF168" s="163">
        <f>+CALCULO[[#This Row],[ 57 ]]</f>
        <v>0</v>
      </c>
      <c r="BG168" s="163"/>
      <c r="BH168" s="163">
        <f>+CALCULO[[#This Row],[ 59 ]]</f>
        <v>0</v>
      </c>
      <c r="BI168" s="163"/>
      <c r="BJ168" s="163"/>
      <c r="BK168" s="163"/>
      <c r="BL168" s="145">
        <f>+CALCULO[[#This Row],[ 63 ]]</f>
        <v>0</v>
      </c>
      <c r="BM168" s="144">
        <f>+CALCULO[[#This Row],[ 64 ]]+CALCULO[[#This Row],[ 62 ]]+CALCULO[[#This Row],[ 60 ]]+CALCULO[[#This Row],[ 58 ]]+CALCULO[[#This Row],[ 56 ]]+CALCULO[[#This Row],[ 54 ]]+CALCULO[[#This Row],[ 52 ]]+CALCULO[[#This Row],[ 50 ]]+CALCULO[[#This Row],[ 48 ]]+CALCULO[[#This Row],[ 45 ]]+CALCULO[[#This Row],[43]]</f>
        <v>0</v>
      </c>
      <c r="BN168" s="148">
        <f>+CALCULO[[#This Row],[ 41 ]]-CALCULO[[#This Row],[65]]</f>
        <v>0</v>
      </c>
      <c r="BO168" s="144">
        <f>+ROUND(MIN(CALCULO[[#This Row],[66]]*25%,240*'Versión impresión'!$H$8),-3)</f>
        <v>0</v>
      </c>
      <c r="BP168" s="148">
        <f>+CALCULO[[#This Row],[66]]-CALCULO[[#This Row],[67]]</f>
        <v>0</v>
      </c>
      <c r="BQ168" s="154">
        <f>+ROUND(CALCULO[[#This Row],[33]]*40%,-3)</f>
        <v>0</v>
      </c>
      <c r="BR168" s="149">
        <f t="shared" si="12"/>
        <v>0</v>
      </c>
      <c r="BS168" s="144">
        <f>+CALCULO[[#This Row],[33]]-MIN(CALCULO[[#This Row],[69]],CALCULO[[#This Row],[68]])</f>
        <v>0</v>
      </c>
      <c r="BT168" s="150">
        <f>+CALCULO[[#This Row],[71]]/'Versión impresión'!$H$8+1-1</f>
        <v>0</v>
      </c>
      <c r="BU168" s="151">
        <f>+LOOKUP(CALCULO[[#This Row],[72]],$CG$2:$CH$8,$CJ$2:$CJ$8)</f>
        <v>0</v>
      </c>
      <c r="BV168" s="152">
        <f>+LOOKUP(CALCULO[[#This Row],[72]],$CG$2:$CH$8,$CI$2:$CI$8)</f>
        <v>0</v>
      </c>
      <c r="BW168" s="151">
        <f>+LOOKUP(CALCULO[[#This Row],[72]],$CG$2:$CH$8,$CK$2:$CK$8)</f>
        <v>0</v>
      </c>
      <c r="BX168" s="155">
        <f>+(CALCULO[[#This Row],[72]]+CALCULO[[#This Row],[73]])*CALCULO[[#This Row],[74]]+CALCULO[[#This Row],[75]]</f>
        <v>0</v>
      </c>
      <c r="BY168" s="133">
        <f>+ROUND(CALCULO[[#This Row],[76]]*'Versión impresión'!$H$8,-3)</f>
        <v>0</v>
      </c>
      <c r="BZ168" s="180" t="str">
        <f>+IF(LOOKUP(CALCULO[[#This Row],[72]],$CG$2:$CH$8,$CM$2:$CM$8)=0,"",LOOKUP(CALCULO[[#This Row],[72]],$CG$2:$CH$8,$CM$2:$CM$8))</f>
        <v/>
      </c>
    </row>
    <row r="169" spans="1:78" x14ac:dyDescent="0.25">
      <c r="A169" s="78" t="str">
        <f t="shared" si="11"/>
        <v/>
      </c>
      <c r="B169" s="159"/>
      <c r="C169" s="29"/>
      <c r="D169" s="29"/>
      <c r="E169" s="29"/>
      <c r="F169" s="29"/>
      <c r="G169" s="29"/>
      <c r="H169" s="29"/>
      <c r="I169" s="29"/>
      <c r="J169" s="29"/>
      <c r="K169" s="29"/>
      <c r="L169" s="29"/>
      <c r="M169" s="29"/>
      <c r="N169" s="29"/>
      <c r="O169" s="144">
        <f>SUM(CALCULO[[#This Row],[5]:[ 14 ]])</f>
        <v>0</v>
      </c>
      <c r="P169" s="162"/>
      <c r="Q169" s="163">
        <f>+IF(AVERAGEIF(ING_NO_CONST_RENTA[Concepto],'Datos para cálculo'!P$4,ING_NO_CONST_RENTA[Monto Limite])=1,CALCULO[[#This Row],[16]],MIN(CALCULO[ [#This Row],[16] ],AVERAGEIF(ING_NO_CONST_RENTA[Concepto],'Datos para cálculo'!P$4,ING_NO_CONST_RENTA[Monto Limite]),+CALCULO[ [#This Row],[16] ]+1-1,CALCULO[ [#This Row],[16] ]))</f>
        <v>0</v>
      </c>
      <c r="R169" s="29"/>
      <c r="S169" s="163">
        <f>+IF(AVERAGEIF(ING_NO_CONST_RENTA[Concepto],'Datos para cálculo'!R$4,ING_NO_CONST_RENTA[Monto Limite])=1,CALCULO[[#This Row],[18]],MIN(CALCULO[ [#This Row],[18] ],AVERAGEIF(ING_NO_CONST_RENTA[Concepto],'Datos para cálculo'!R$4,ING_NO_CONST_RENTA[Monto Limite]),+CALCULO[ [#This Row],[18] ]+1-1,CALCULO[ [#This Row],[18] ]))</f>
        <v>0</v>
      </c>
      <c r="T169" s="29"/>
      <c r="U169" s="163">
        <f>+IF(AVERAGEIF(ING_NO_CONST_RENTA[Concepto],'Datos para cálculo'!T$4,ING_NO_CONST_RENTA[Monto Limite])=1,CALCULO[[#This Row],[20]],MIN(CALCULO[ [#This Row],[20] ],AVERAGEIF(ING_NO_CONST_RENTA[Concepto],'Datos para cálculo'!T$4,ING_NO_CONST_RENTA[Monto Limite]),+CALCULO[ [#This Row],[20] ]+1-1,CALCULO[ [#This Row],[20] ]))</f>
        <v>0</v>
      </c>
      <c r="V169" s="29"/>
      <c r="W1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69" s="164"/>
      <c r="Y169" s="163">
        <f>+IF(O169&lt;310*'Versión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69" s="165"/>
      <c r="AA169" s="163">
        <f>+IF(AVERAGEIF(ING_NO_CONST_RENTA[Concepto],'Datos para cálculo'!Z$4,ING_NO_CONST_RENTA[Monto Limite])=1,CALCULO[[#This Row],[ 26 ]],MIN(CALCULO[[#This Row],[ 26 ]],AVERAGEIF(ING_NO_CONST_RENTA[Concepto],'Datos para cálculo'!Z$4,ING_NO_CONST_RENTA[Monto Limite]),+CALCULO[[#This Row],[ 26 ]]+1-1,CALCULO[[#This Row],[ 26 ]]))</f>
        <v>0</v>
      </c>
      <c r="AB169" s="165"/>
      <c r="AC1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69" s="147"/>
      <c r="AE1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69" s="144">
        <f>+CALCULO[[#This Row],[ 31 ]]+CALCULO[[#This Row],[ 29 ]]+CALCULO[[#This Row],[ 27 ]]+CALCULO[[#This Row],[ 25 ]]+CALCULO[[#This Row],[ 23 ]]+CALCULO[[#This Row],[ 21 ]]+CALCULO[[#This Row],[ 19 ]]+CALCULO[[#This Row],[ 17 ]]</f>
        <v>0</v>
      </c>
      <c r="AG169" s="148">
        <f>+MAX(0,ROUND(CALCULO[[#This Row],[ 15 ]]-CALCULO[[#This Row],[32]],-3))</f>
        <v>0</v>
      </c>
      <c r="AH169" s="29"/>
      <c r="AI169" s="163">
        <f>+IF(AVERAGEIF(DEDUCCIONES[Concepto],'Datos para cálculo'!AH$4,DEDUCCIONES[Monto Limite])=1,CALCULO[[#This Row],[ 34 ]],MIN(CALCULO[[#This Row],[ 34 ]],AVERAGEIF(DEDUCCIONES[Concepto],'Datos para cálculo'!AH$4,DEDUCCIONES[Monto Limite]),+CALCULO[[#This Row],[ 34 ]]+1-1,CALCULO[[#This Row],[ 34 ]]))</f>
        <v>0</v>
      </c>
      <c r="AJ169" s="167"/>
      <c r="AK169" s="144">
        <f>+IF(CALCULO[[#This Row],[ 36 ]]="SI",MIN(CALCULO[[#This Row],[ 15 ]]*10%,VLOOKUP($AJ$4,DEDUCCIONES[],4,0)),0)</f>
        <v>0</v>
      </c>
      <c r="AL169" s="168"/>
      <c r="AM169" s="145">
        <f>+MIN(AL169+1-1,VLOOKUP($AL$4,DEDUCCIONES[],4,0))</f>
        <v>0</v>
      </c>
      <c r="AN169" s="144">
        <f>+CALCULO[[#This Row],[35]]+CALCULO[[#This Row],[37]]+CALCULO[[#This Row],[ 39 ]]</f>
        <v>0</v>
      </c>
      <c r="AO169" s="148">
        <f>+CALCULO[[#This Row],[33]]-CALCULO[[#This Row],[ 40 ]]</f>
        <v>0</v>
      </c>
      <c r="AP169" s="29"/>
      <c r="AQ169" s="163">
        <f>+MIN(CALCULO[[#This Row],[42]]+1-1,VLOOKUP($AP$4,RENTAS_EXCENTAS[],4,0))</f>
        <v>0</v>
      </c>
      <c r="AR169" s="29"/>
      <c r="AS169" s="163">
        <f>+MIN(CALCULO[[#This Row],[43]]+CALCULO[[#This Row],[ 44 ]]+1-1,VLOOKUP($AP$4,RENTAS_EXCENTAS[],4,0))-CALCULO[[#This Row],[43]]</f>
        <v>0</v>
      </c>
      <c r="AT169" s="163"/>
      <c r="AU169" s="163"/>
      <c r="AV169" s="163">
        <f>+CALCULO[[#This Row],[ 47 ]]</f>
        <v>0</v>
      </c>
      <c r="AW169" s="163"/>
      <c r="AX169" s="163">
        <f>+CALCULO[[#This Row],[ 49 ]]</f>
        <v>0</v>
      </c>
      <c r="AY169" s="163"/>
      <c r="AZ169" s="163">
        <f>+CALCULO[[#This Row],[ 51 ]]</f>
        <v>0</v>
      </c>
      <c r="BA169" s="163"/>
      <c r="BB169" s="163">
        <f>+CALCULO[[#This Row],[ 53 ]]</f>
        <v>0</v>
      </c>
      <c r="BC169" s="163"/>
      <c r="BD169" s="163">
        <f>+CALCULO[[#This Row],[ 55 ]]</f>
        <v>0</v>
      </c>
      <c r="BE169" s="163"/>
      <c r="BF169" s="163">
        <f>+CALCULO[[#This Row],[ 57 ]]</f>
        <v>0</v>
      </c>
      <c r="BG169" s="163"/>
      <c r="BH169" s="163">
        <f>+CALCULO[[#This Row],[ 59 ]]</f>
        <v>0</v>
      </c>
      <c r="BI169" s="163"/>
      <c r="BJ169" s="163"/>
      <c r="BK169" s="163"/>
      <c r="BL169" s="145">
        <f>+CALCULO[[#This Row],[ 63 ]]</f>
        <v>0</v>
      </c>
      <c r="BM169" s="144">
        <f>+CALCULO[[#This Row],[ 64 ]]+CALCULO[[#This Row],[ 62 ]]+CALCULO[[#This Row],[ 60 ]]+CALCULO[[#This Row],[ 58 ]]+CALCULO[[#This Row],[ 56 ]]+CALCULO[[#This Row],[ 54 ]]+CALCULO[[#This Row],[ 52 ]]+CALCULO[[#This Row],[ 50 ]]+CALCULO[[#This Row],[ 48 ]]+CALCULO[[#This Row],[ 45 ]]+CALCULO[[#This Row],[43]]</f>
        <v>0</v>
      </c>
      <c r="BN169" s="148">
        <f>+CALCULO[[#This Row],[ 41 ]]-CALCULO[[#This Row],[65]]</f>
        <v>0</v>
      </c>
      <c r="BO169" s="144">
        <f>+ROUND(MIN(CALCULO[[#This Row],[66]]*25%,240*'Versión impresión'!$H$8),-3)</f>
        <v>0</v>
      </c>
      <c r="BP169" s="148">
        <f>+CALCULO[[#This Row],[66]]-CALCULO[[#This Row],[67]]</f>
        <v>0</v>
      </c>
      <c r="BQ169" s="154">
        <f>+ROUND(CALCULO[[#This Row],[33]]*40%,-3)</f>
        <v>0</v>
      </c>
      <c r="BR169" s="149">
        <f t="shared" si="12"/>
        <v>0</v>
      </c>
      <c r="BS169" s="144">
        <f>+CALCULO[[#This Row],[33]]-MIN(CALCULO[[#This Row],[69]],CALCULO[[#This Row],[68]])</f>
        <v>0</v>
      </c>
      <c r="BT169" s="150">
        <f>+CALCULO[[#This Row],[71]]/'Versión impresión'!$H$8+1-1</f>
        <v>0</v>
      </c>
      <c r="BU169" s="151">
        <f>+LOOKUP(CALCULO[[#This Row],[72]],$CG$2:$CH$8,$CJ$2:$CJ$8)</f>
        <v>0</v>
      </c>
      <c r="BV169" s="152">
        <f>+LOOKUP(CALCULO[[#This Row],[72]],$CG$2:$CH$8,$CI$2:$CI$8)</f>
        <v>0</v>
      </c>
      <c r="BW169" s="151">
        <f>+LOOKUP(CALCULO[[#This Row],[72]],$CG$2:$CH$8,$CK$2:$CK$8)</f>
        <v>0</v>
      </c>
      <c r="BX169" s="155">
        <f>+(CALCULO[[#This Row],[72]]+CALCULO[[#This Row],[73]])*CALCULO[[#This Row],[74]]+CALCULO[[#This Row],[75]]</f>
        <v>0</v>
      </c>
      <c r="BY169" s="133">
        <f>+ROUND(CALCULO[[#This Row],[76]]*'Versión impresión'!$H$8,-3)</f>
        <v>0</v>
      </c>
      <c r="BZ169" s="180" t="str">
        <f>+IF(LOOKUP(CALCULO[[#This Row],[72]],$CG$2:$CH$8,$CM$2:$CM$8)=0,"",LOOKUP(CALCULO[[#This Row],[72]],$CG$2:$CH$8,$CM$2:$CM$8))</f>
        <v/>
      </c>
    </row>
    <row r="170" spans="1:78" x14ac:dyDescent="0.25">
      <c r="A170" s="78" t="str">
        <f t="shared" si="11"/>
        <v/>
      </c>
      <c r="B170" s="159"/>
      <c r="C170" s="29"/>
      <c r="D170" s="29"/>
      <c r="E170" s="29"/>
      <c r="F170" s="29"/>
      <c r="G170" s="29"/>
      <c r="H170" s="29"/>
      <c r="I170" s="29"/>
      <c r="J170" s="29"/>
      <c r="K170" s="29"/>
      <c r="L170" s="29"/>
      <c r="M170" s="29"/>
      <c r="N170" s="29"/>
      <c r="O170" s="144">
        <f>SUM(CALCULO[[#This Row],[5]:[ 14 ]])</f>
        <v>0</v>
      </c>
      <c r="P170" s="162"/>
      <c r="Q170" s="163">
        <f>+IF(AVERAGEIF(ING_NO_CONST_RENTA[Concepto],'Datos para cálculo'!P$4,ING_NO_CONST_RENTA[Monto Limite])=1,CALCULO[[#This Row],[16]],MIN(CALCULO[ [#This Row],[16] ],AVERAGEIF(ING_NO_CONST_RENTA[Concepto],'Datos para cálculo'!P$4,ING_NO_CONST_RENTA[Monto Limite]),+CALCULO[ [#This Row],[16] ]+1-1,CALCULO[ [#This Row],[16] ]))</f>
        <v>0</v>
      </c>
      <c r="R170" s="29"/>
      <c r="S170" s="163">
        <f>+IF(AVERAGEIF(ING_NO_CONST_RENTA[Concepto],'Datos para cálculo'!R$4,ING_NO_CONST_RENTA[Monto Limite])=1,CALCULO[[#This Row],[18]],MIN(CALCULO[ [#This Row],[18] ],AVERAGEIF(ING_NO_CONST_RENTA[Concepto],'Datos para cálculo'!R$4,ING_NO_CONST_RENTA[Monto Limite]),+CALCULO[ [#This Row],[18] ]+1-1,CALCULO[ [#This Row],[18] ]))</f>
        <v>0</v>
      </c>
      <c r="T170" s="29"/>
      <c r="U170" s="163">
        <f>+IF(AVERAGEIF(ING_NO_CONST_RENTA[Concepto],'Datos para cálculo'!T$4,ING_NO_CONST_RENTA[Monto Limite])=1,CALCULO[[#This Row],[20]],MIN(CALCULO[ [#This Row],[20] ],AVERAGEIF(ING_NO_CONST_RENTA[Concepto],'Datos para cálculo'!T$4,ING_NO_CONST_RENTA[Monto Limite]),+CALCULO[ [#This Row],[20] ]+1-1,CALCULO[ [#This Row],[20] ]))</f>
        <v>0</v>
      </c>
      <c r="V170" s="29"/>
      <c r="W1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0" s="164"/>
      <c r="Y170" s="163">
        <f>+IF(O170&lt;310*'Versión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0" s="165"/>
      <c r="AA170" s="163">
        <f>+IF(AVERAGEIF(ING_NO_CONST_RENTA[Concepto],'Datos para cálculo'!Z$4,ING_NO_CONST_RENTA[Monto Limite])=1,CALCULO[[#This Row],[ 26 ]],MIN(CALCULO[[#This Row],[ 26 ]],AVERAGEIF(ING_NO_CONST_RENTA[Concepto],'Datos para cálculo'!Z$4,ING_NO_CONST_RENTA[Monto Limite]),+CALCULO[[#This Row],[ 26 ]]+1-1,CALCULO[[#This Row],[ 26 ]]))</f>
        <v>0</v>
      </c>
      <c r="AB170" s="165"/>
      <c r="AC1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0" s="147"/>
      <c r="AE1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0" s="144">
        <f>+CALCULO[[#This Row],[ 31 ]]+CALCULO[[#This Row],[ 29 ]]+CALCULO[[#This Row],[ 27 ]]+CALCULO[[#This Row],[ 25 ]]+CALCULO[[#This Row],[ 23 ]]+CALCULO[[#This Row],[ 21 ]]+CALCULO[[#This Row],[ 19 ]]+CALCULO[[#This Row],[ 17 ]]</f>
        <v>0</v>
      </c>
      <c r="AG170" s="148">
        <f>+MAX(0,ROUND(CALCULO[[#This Row],[ 15 ]]-CALCULO[[#This Row],[32]],-3))</f>
        <v>0</v>
      </c>
      <c r="AH170" s="29"/>
      <c r="AI170" s="163">
        <f>+IF(AVERAGEIF(DEDUCCIONES[Concepto],'Datos para cálculo'!AH$4,DEDUCCIONES[Monto Limite])=1,CALCULO[[#This Row],[ 34 ]],MIN(CALCULO[[#This Row],[ 34 ]],AVERAGEIF(DEDUCCIONES[Concepto],'Datos para cálculo'!AH$4,DEDUCCIONES[Monto Limite]),+CALCULO[[#This Row],[ 34 ]]+1-1,CALCULO[[#This Row],[ 34 ]]))</f>
        <v>0</v>
      </c>
      <c r="AJ170" s="167"/>
      <c r="AK170" s="144">
        <f>+IF(CALCULO[[#This Row],[ 36 ]]="SI",MIN(CALCULO[[#This Row],[ 15 ]]*10%,VLOOKUP($AJ$4,DEDUCCIONES[],4,0)),0)</f>
        <v>0</v>
      </c>
      <c r="AL170" s="168"/>
      <c r="AM170" s="145">
        <f>+MIN(AL170+1-1,VLOOKUP($AL$4,DEDUCCIONES[],4,0))</f>
        <v>0</v>
      </c>
      <c r="AN170" s="144">
        <f>+CALCULO[[#This Row],[35]]+CALCULO[[#This Row],[37]]+CALCULO[[#This Row],[ 39 ]]</f>
        <v>0</v>
      </c>
      <c r="AO170" s="148">
        <f>+CALCULO[[#This Row],[33]]-CALCULO[[#This Row],[ 40 ]]</f>
        <v>0</v>
      </c>
      <c r="AP170" s="29"/>
      <c r="AQ170" s="163">
        <f>+MIN(CALCULO[[#This Row],[42]]+1-1,VLOOKUP($AP$4,RENTAS_EXCENTAS[],4,0))</f>
        <v>0</v>
      </c>
      <c r="AR170" s="29"/>
      <c r="AS170" s="163">
        <f>+MIN(CALCULO[[#This Row],[43]]+CALCULO[[#This Row],[ 44 ]]+1-1,VLOOKUP($AP$4,RENTAS_EXCENTAS[],4,0))-CALCULO[[#This Row],[43]]</f>
        <v>0</v>
      </c>
      <c r="AT170" s="163"/>
      <c r="AU170" s="163"/>
      <c r="AV170" s="163">
        <f>+CALCULO[[#This Row],[ 47 ]]</f>
        <v>0</v>
      </c>
      <c r="AW170" s="163"/>
      <c r="AX170" s="163">
        <f>+CALCULO[[#This Row],[ 49 ]]</f>
        <v>0</v>
      </c>
      <c r="AY170" s="163"/>
      <c r="AZ170" s="163">
        <f>+CALCULO[[#This Row],[ 51 ]]</f>
        <v>0</v>
      </c>
      <c r="BA170" s="163"/>
      <c r="BB170" s="163">
        <f>+CALCULO[[#This Row],[ 53 ]]</f>
        <v>0</v>
      </c>
      <c r="BC170" s="163"/>
      <c r="BD170" s="163">
        <f>+CALCULO[[#This Row],[ 55 ]]</f>
        <v>0</v>
      </c>
      <c r="BE170" s="163"/>
      <c r="BF170" s="163">
        <f>+CALCULO[[#This Row],[ 57 ]]</f>
        <v>0</v>
      </c>
      <c r="BG170" s="163"/>
      <c r="BH170" s="163">
        <f>+CALCULO[[#This Row],[ 59 ]]</f>
        <v>0</v>
      </c>
      <c r="BI170" s="163"/>
      <c r="BJ170" s="163"/>
      <c r="BK170" s="163"/>
      <c r="BL170" s="145">
        <f>+CALCULO[[#This Row],[ 63 ]]</f>
        <v>0</v>
      </c>
      <c r="BM170" s="144">
        <f>+CALCULO[[#This Row],[ 64 ]]+CALCULO[[#This Row],[ 62 ]]+CALCULO[[#This Row],[ 60 ]]+CALCULO[[#This Row],[ 58 ]]+CALCULO[[#This Row],[ 56 ]]+CALCULO[[#This Row],[ 54 ]]+CALCULO[[#This Row],[ 52 ]]+CALCULO[[#This Row],[ 50 ]]+CALCULO[[#This Row],[ 48 ]]+CALCULO[[#This Row],[ 45 ]]+CALCULO[[#This Row],[43]]</f>
        <v>0</v>
      </c>
      <c r="BN170" s="148">
        <f>+CALCULO[[#This Row],[ 41 ]]-CALCULO[[#This Row],[65]]</f>
        <v>0</v>
      </c>
      <c r="BO170" s="144">
        <f>+ROUND(MIN(CALCULO[[#This Row],[66]]*25%,240*'Versión impresión'!$H$8),-3)</f>
        <v>0</v>
      </c>
      <c r="BP170" s="148">
        <f>+CALCULO[[#This Row],[66]]-CALCULO[[#This Row],[67]]</f>
        <v>0</v>
      </c>
      <c r="BQ170" s="154">
        <f>+ROUND(CALCULO[[#This Row],[33]]*40%,-3)</f>
        <v>0</v>
      </c>
      <c r="BR170" s="149">
        <f t="shared" si="12"/>
        <v>0</v>
      </c>
      <c r="BS170" s="144">
        <f>+CALCULO[[#This Row],[33]]-MIN(CALCULO[[#This Row],[69]],CALCULO[[#This Row],[68]])</f>
        <v>0</v>
      </c>
      <c r="BT170" s="150">
        <f>+CALCULO[[#This Row],[71]]/'Versión impresión'!$H$8+1-1</f>
        <v>0</v>
      </c>
      <c r="BU170" s="151">
        <f>+LOOKUP(CALCULO[[#This Row],[72]],$CG$2:$CH$8,$CJ$2:$CJ$8)</f>
        <v>0</v>
      </c>
      <c r="BV170" s="152">
        <f>+LOOKUP(CALCULO[[#This Row],[72]],$CG$2:$CH$8,$CI$2:$CI$8)</f>
        <v>0</v>
      </c>
      <c r="BW170" s="151">
        <f>+LOOKUP(CALCULO[[#This Row],[72]],$CG$2:$CH$8,$CK$2:$CK$8)</f>
        <v>0</v>
      </c>
      <c r="BX170" s="155">
        <f>+(CALCULO[[#This Row],[72]]+CALCULO[[#This Row],[73]])*CALCULO[[#This Row],[74]]+CALCULO[[#This Row],[75]]</f>
        <v>0</v>
      </c>
      <c r="BY170" s="133">
        <f>+ROUND(CALCULO[[#This Row],[76]]*'Versión impresión'!$H$8,-3)</f>
        <v>0</v>
      </c>
      <c r="BZ170" s="180" t="str">
        <f>+IF(LOOKUP(CALCULO[[#This Row],[72]],$CG$2:$CH$8,$CM$2:$CM$8)=0,"",LOOKUP(CALCULO[[#This Row],[72]],$CG$2:$CH$8,$CM$2:$CM$8))</f>
        <v/>
      </c>
    </row>
    <row r="171" spans="1:78" x14ac:dyDescent="0.25">
      <c r="A171" s="78" t="str">
        <f t="shared" si="11"/>
        <v/>
      </c>
      <c r="B171" s="159"/>
      <c r="C171" s="29"/>
      <c r="D171" s="29"/>
      <c r="E171" s="29"/>
      <c r="F171" s="29"/>
      <c r="G171" s="29"/>
      <c r="H171" s="29"/>
      <c r="I171" s="29"/>
      <c r="J171" s="29"/>
      <c r="K171" s="29"/>
      <c r="L171" s="29"/>
      <c r="M171" s="29"/>
      <c r="N171" s="29"/>
      <c r="O171" s="144">
        <f>SUM(CALCULO[[#This Row],[5]:[ 14 ]])</f>
        <v>0</v>
      </c>
      <c r="P171" s="162"/>
      <c r="Q171" s="163">
        <f>+IF(AVERAGEIF(ING_NO_CONST_RENTA[Concepto],'Datos para cálculo'!P$4,ING_NO_CONST_RENTA[Monto Limite])=1,CALCULO[[#This Row],[16]],MIN(CALCULO[ [#This Row],[16] ],AVERAGEIF(ING_NO_CONST_RENTA[Concepto],'Datos para cálculo'!P$4,ING_NO_CONST_RENTA[Monto Limite]),+CALCULO[ [#This Row],[16] ]+1-1,CALCULO[ [#This Row],[16] ]))</f>
        <v>0</v>
      </c>
      <c r="R171" s="29"/>
      <c r="S171" s="163">
        <f>+IF(AVERAGEIF(ING_NO_CONST_RENTA[Concepto],'Datos para cálculo'!R$4,ING_NO_CONST_RENTA[Monto Limite])=1,CALCULO[[#This Row],[18]],MIN(CALCULO[ [#This Row],[18] ],AVERAGEIF(ING_NO_CONST_RENTA[Concepto],'Datos para cálculo'!R$4,ING_NO_CONST_RENTA[Monto Limite]),+CALCULO[ [#This Row],[18] ]+1-1,CALCULO[ [#This Row],[18] ]))</f>
        <v>0</v>
      </c>
      <c r="T171" s="29"/>
      <c r="U171" s="163">
        <f>+IF(AVERAGEIF(ING_NO_CONST_RENTA[Concepto],'Datos para cálculo'!T$4,ING_NO_CONST_RENTA[Monto Limite])=1,CALCULO[[#This Row],[20]],MIN(CALCULO[ [#This Row],[20] ],AVERAGEIF(ING_NO_CONST_RENTA[Concepto],'Datos para cálculo'!T$4,ING_NO_CONST_RENTA[Monto Limite]),+CALCULO[ [#This Row],[20] ]+1-1,CALCULO[ [#This Row],[20] ]))</f>
        <v>0</v>
      </c>
      <c r="V171" s="29"/>
      <c r="W1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1" s="164"/>
      <c r="Y171" s="163">
        <f>+IF(O171&lt;310*'Versión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1" s="165"/>
      <c r="AA171" s="163">
        <f>+IF(AVERAGEIF(ING_NO_CONST_RENTA[Concepto],'Datos para cálculo'!Z$4,ING_NO_CONST_RENTA[Monto Limite])=1,CALCULO[[#This Row],[ 26 ]],MIN(CALCULO[[#This Row],[ 26 ]],AVERAGEIF(ING_NO_CONST_RENTA[Concepto],'Datos para cálculo'!Z$4,ING_NO_CONST_RENTA[Monto Limite]),+CALCULO[[#This Row],[ 26 ]]+1-1,CALCULO[[#This Row],[ 26 ]]))</f>
        <v>0</v>
      </c>
      <c r="AB171" s="165"/>
      <c r="AC1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1" s="147"/>
      <c r="AE1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1" s="144">
        <f>+CALCULO[[#This Row],[ 31 ]]+CALCULO[[#This Row],[ 29 ]]+CALCULO[[#This Row],[ 27 ]]+CALCULO[[#This Row],[ 25 ]]+CALCULO[[#This Row],[ 23 ]]+CALCULO[[#This Row],[ 21 ]]+CALCULO[[#This Row],[ 19 ]]+CALCULO[[#This Row],[ 17 ]]</f>
        <v>0</v>
      </c>
      <c r="AG171" s="148">
        <f>+MAX(0,ROUND(CALCULO[[#This Row],[ 15 ]]-CALCULO[[#This Row],[32]],-3))</f>
        <v>0</v>
      </c>
      <c r="AH171" s="29"/>
      <c r="AI171" s="163">
        <f>+IF(AVERAGEIF(DEDUCCIONES[Concepto],'Datos para cálculo'!AH$4,DEDUCCIONES[Monto Limite])=1,CALCULO[[#This Row],[ 34 ]],MIN(CALCULO[[#This Row],[ 34 ]],AVERAGEIF(DEDUCCIONES[Concepto],'Datos para cálculo'!AH$4,DEDUCCIONES[Monto Limite]),+CALCULO[[#This Row],[ 34 ]]+1-1,CALCULO[[#This Row],[ 34 ]]))</f>
        <v>0</v>
      </c>
      <c r="AJ171" s="167"/>
      <c r="AK171" s="144">
        <f>+IF(CALCULO[[#This Row],[ 36 ]]="SI",MIN(CALCULO[[#This Row],[ 15 ]]*10%,VLOOKUP($AJ$4,DEDUCCIONES[],4,0)),0)</f>
        <v>0</v>
      </c>
      <c r="AL171" s="168"/>
      <c r="AM171" s="145">
        <f>+MIN(AL171+1-1,VLOOKUP($AL$4,DEDUCCIONES[],4,0))</f>
        <v>0</v>
      </c>
      <c r="AN171" s="144">
        <f>+CALCULO[[#This Row],[35]]+CALCULO[[#This Row],[37]]+CALCULO[[#This Row],[ 39 ]]</f>
        <v>0</v>
      </c>
      <c r="AO171" s="148">
        <f>+CALCULO[[#This Row],[33]]-CALCULO[[#This Row],[ 40 ]]</f>
        <v>0</v>
      </c>
      <c r="AP171" s="29"/>
      <c r="AQ171" s="163">
        <f>+MIN(CALCULO[[#This Row],[42]]+1-1,VLOOKUP($AP$4,RENTAS_EXCENTAS[],4,0))</f>
        <v>0</v>
      </c>
      <c r="AR171" s="29"/>
      <c r="AS171" s="163">
        <f>+MIN(CALCULO[[#This Row],[43]]+CALCULO[[#This Row],[ 44 ]]+1-1,VLOOKUP($AP$4,RENTAS_EXCENTAS[],4,0))-CALCULO[[#This Row],[43]]</f>
        <v>0</v>
      </c>
      <c r="AT171" s="163"/>
      <c r="AU171" s="163"/>
      <c r="AV171" s="163">
        <f>+CALCULO[[#This Row],[ 47 ]]</f>
        <v>0</v>
      </c>
      <c r="AW171" s="163"/>
      <c r="AX171" s="163">
        <f>+CALCULO[[#This Row],[ 49 ]]</f>
        <v>0</v>
      </c>
      <c r="AY171" s="163"/>
      <c r="AZ171" s="163">
        <f>+CALCULO[[#This Row],[ 51 ]]</f>
        <v>0</v>
      </c>
      <c r="BA171" s="163"/>
      <c r="BB171" s="163">
        <f>+CALCULO[[#This Row],[ 53 ]]</f>
        <v>0</v>
      </c>
      <c r="BC171" s="163"/>
      <c r="BD171" s="163">
        <f>+CALCULO[[#This Row],[ 55 ]]</f>
        <v>0</v>
      </c>
      <c r="BE171" s="163"/>
      <c r="BF171" s="163">
        <f>+CALCULO[[#This Row],[ 57 ]]</f>
        <v>0</v>
      </c>
      <c r="BG171" s="163"/>
      <c r="BH171" s="163">
        <f>+CALCULO[[#This Row],[ 59 ]]</f>
        <v>0</v>
      </c>
      <c r="BI171" s="163"/>
      <c r="BJ171" s="163"/>
      <c r="BK171" s="163"/>
      <c r="BL171" s="145">
        <f>+CALCULO[[#This Row],[ 63 ]]</f>
        <v>0</v>
      </c>
      <c r="BM171" s="144">
        <f>+CALCULO[[#This Row],[ 64 ]]+CALCULO[[#This Row],[ 62 ]]+CALCULO[[#This Row],[ 60 ]]+CALCULO[[#This Row],[ 58 ]]+CALCULO[[#This Row],[ 56 ]]+CALCULO[[#This Row],[ 54 ]]+CALCULO[[#This Row],[ 52 ]]+CALCULO[[#This Row],[ 50 ]]+CALCULO[[#This Row],[ 48 ]]+CALCULO[[#This Row],[ 45 ]]+CALCULO[[#This Row],[43]]</f>
        <v>0</v>
      </c>
      <c r="BN171" s="148">
        <f>+CALCULO[[#This Row],[ 41 ]]-CALCULO[[#This Row],[65]]</f>
        <v>0</v>
      </c>
      <c r="BO171" s="144">
        <f>+ROUND(MIN(CALCULO[[#This Row],[66]]*25%,240*'Versión impresión'!$H$8),-3)</f>
        <v>0</v>
      </c>
      <c r="BP171" s="148">
        <f>+CALCULO[[#This Row],[66]]-CALCULO[[#This Row],[67]]</f>
        <v>0</v>
      </c>
      <c r="BQ171" s="154">
        <f>+ROUND(CALCULO[[#This Row],[33]]*40%,-3)</f>
        <v>0</v>
      </c>
      <c r="BR171" s="149">
        <f t="shared" si="12"/>
        <v>0</v>
      </c>
      <c r="BS171" s="144">
        <f>+CALCULO[[#This Row],[33]]-MIN(CALCULO[[#This Row],[69]],CALCULO[[#This Row],[68]])</f>
        <v>0</v>
      </c>
      <c r="BT171" s="150">
        <f>+CALCULO[[#This Row],[71]]/'Versión impresión'!$H$8+1-1</f>
        <v>0</v>
      </c>
      <c r="BU171" s="151">
        <f>+LOOKUP(CALCULO[[#This Row],[72]],$CG$2:$CH$8,$CJ$2:$CJ$8)</f>
        <v>0</v>
      </c>
      <c r="BV171" s="152">
        <f>+LOOKUP(CALCULO[[#This Row],[72]],$CG$2:$CH$8,$CI$2:$CI$8)</f>
        <v>0</v>
      </c>
      <c r="BW171" s="151">
        <f>+LOOKUP(CALCULO[[#This Row],[72]],$CG$2:$CH$8,$CK$2:$CK$8)</f>
        <v>0</v>
      </c>
      <c r="BX171" s="155">
        <f>+(CALCULO[[#This Row],[72]]+CALCULO[[#This Row],[73]])*CALCULO[[#This Row],[74]]+CALCULO[[#This Row],[75]]</f>
        <v>0</v>
      </c>
      <c r="BY171" s="133">
        <f>+ROUND(CALCULO[[#This Row],[76]]*'Versión impresión'!$H$8,-3)</f>
        <v>0</v>
      </c>
      <c r="BZ171" s="180" t="str">
        <f>+IF(LOOKUP(CALCULO[[#This Row],[72]],$CG$2:$CH$8,$CM$2:$CM$8)=0,"",LOOKUP(CALCULO[[#This Row],[72]],$CG$2:$CH$8,$CM$2:$CM$8))</f>
        <v/>
      </c>
    </row>
    <row r="172" spans="1:78" x14ac:dyDescent="0.25">
      <c r="A172" s="78" t="str">
        <f t="shared" si="11"/>
        <v/>
      </c>
      <c r="B172" s="159"/>
      <c r="C172" s="29"/>
      <c r="D172" s="29"/>
      <c r="E172" s="29"/>
      <c r="F172" s="29"/>
      <c r="G172" s="29"/>
      <c r="H172" s="29"/>
      <c r="I172" s="29"/>
      <c r="J172" s="29"/>
      <c r="K172" s="29"/>
      <c r="L172" s="29"/>
      <c r="M172" s="29"/>
      <c r="N172" s="29"/>
      <c r="O172" s="144">
        <f>SUM(CALCULO[[#This Row],[5]:[ 14 ]])</f>
        <v>0</v>
      </c>
      <c r="P172" s="162"/>
      <c r="Q172" s="163">
        <f>+IF(AVERAGEIF(ING_NO_CONST_RENTA[Concepto],'Datos para cálculo'!P$4,ING_NO_CONST_RENTA[Monto Limite])=1,CALCULO[[#This Row],[16]],MIN(CALCULO[ [#This Row],[16] ],AVERAGEIF(ING_NO_CONST_RENTA[Concepto],'Datos para cálculo'!P$4,ING_NO_CONST_RENTA[Monto Limite]),+CALCULO[ [#This Row],[16] ]+1-1,CALCULO[ [#This Row],[16] ]))</f>
        <v>0</v>
      </c>
      <c r="R172" s="29"/>
      <c r="S172" s="163">
        <f>+IF(AVERAGEIF(ING_NO_CONST_RENTA[Concepto],'Datos para cálculo'!R$4,ING_NO_CONST_RENTA[Monto Limite])=1,CALCULO[[#This Row],[18]],MIN(CALCULO[ [#This Row],[18] ],AVERAGEIF(ING_NO_CONST_RENTA[Concepto],'Datos para cálculo'!R$4,ING_NO_CONST_RENTA[Monto Limite]),+CALCULO[ [#This Row],[18] ]+1-1,CALCULO[ [#This Row],[18] ]))</f>
        <v>0</v>
      </c>
      <c r="T172" s="29"/>
      <c r="U172" s="163">
        <f>+IF(AVERAGEIF(ING_NO_CONST_RENTA[Concepto],'Datos para cálculo'!T$4,ING_NO_CONST_RENTA[Monto Limite])=1,CALCULO[[#This Row],[20]],MIN(CALCULO[ [#This Row],[20] ],AVERAGEIF(ING_NO_CONST_RENTA[Concepto],'Datos para cálculo'!T$4,ING_NO_CONST_RENTA[Monto Limite]),+CALCULO[ [#This Row],[20] ]+1-1,CALCULO[ [#This Row],[20] ]))</f>
        <v>0</v>
      </c>
      <c r="V172" s="29"/>
      <c r="W1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2" s="164"/>
      <c r="Y172" s="163">
        <f>+IF(O172&lt;310*'Versión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2" s="165"/>
      <c r="AA172" s="163">
        <f>+IF(AVERAGEIF(ING_NO_CONST_RENTA[Concepto],'Datos para cálculo'!Z$4,ING_NO_CONST_RENTA[Monto Limite])=1,CALCULO[[#This Row],[ 26 ]],MIN(CALCULO[[#This Row],[ 26 ]],AVERAGEIF(ING_NO_CONST_RENTA[Concepto],'Datos para cálculo'!Z$4,ING_NO_CONST_RENTA[Monto Limite]),+CALCULO[[#This Row],[ 26 ]]+1-1,CALCULO[[#This Row],[ 26 ]]))</f>
        <v>0</v>
      </c>
      <c r="AB172" s="165"/>
      <c r="AC1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2" s="147"/>
      <c r="AE1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2" s="144">
        <f>+CALCULO[[#This Row],[ 31 ]]+CALCULO[[#This Row],[ 29 ]]+CALCULO[[#This Row],[ 27 ]]+CALCULO[[#This Row],[ 25 ]]+CALCULO[[#This Row],[ 23 ]]+CALCULO[[#This Row],[ 21 ]]+CALCULO[[#This Row],[ 19 ]]+CALCULO[[#This Row],[ 17 ]]</f>
        <v>0</v>
      </c>
      <c r="AG172" s="148">
        <f>+MAX(0,ROUND(CALCULO[[#This Row],[ 15 ]]-CALCULO[[#This Row],[32]],-3))</f>
        <v>0</v>
      </c>
      <c r="AH172" s="29"/>
      <c r="AI172" s="163">
        <f>+IF(AVERAGEIF(DEDUCCIONES[Concepto],'Datos para cálculo'!AH$4,DEDUCCIONES[Monto Limite])=1,CALCULO[[#This Row],[ 34 ]],MIN(CALCULO[[#This Row],[ 34 ]],AVERAGEIF(DEDUCCIONES[Concepto],'Datos para cálculo'!AH$4,DEDUCCIONES[Monto Limite]),+CALCULO[[#This Row],[ 34 ]]+1-1,CALCULO[[#This Row],[ 34 ]]))</f>
        <v>0</v>
      </c>
      <c r="AJ172" s="167"/>
      <c r="AK172" s="144">
        <f>+IF(CALCULO[[#This Row],[ 36 ]]="SI",MIN(CALCULO[[#This Row],[ 15 ]]*10%,VLOOKUP($AJ$4,DEDUCCIONES[],4,0)),0)</f>
        <v>0</v>
      </c>
      <c r="AL172" s="168"/>
      <c r="AM172" s="145">
        <f>+MIN(AL172+1-1,VLOOKUP($AL$4,DEDUCCIONES[],4,0))</f>
        <v>0</v>
      </c>
      <c r="AN172" s="144">
        <f>+CALCULO[[#This Row],[35]]+CALCULO[[#This Row],[37]]+CALCULO[[#This Row],[ 39 ]]</f>
        <v>0</v>
      </c>
      <c r="AO172" s="148">
        <f>+CALCULO[[#This Row],[33]]-CALCULO[[#This Row],[ 40 ]]</f>
        <v>0</v>
      </c>
      <c r="AP172" s="29"/>
      <c r="AQ172" s="163">
        <f>+MIN(CALCULO[[#This Row],[42]]+1-1,VLOOKUP($AP$4,RENTAS_EXCENTAS[],4,0))</f>
        <v>0</v>
      </c>
      <c r="AR172" s="29"/>
      <c r="AS172" s="163">
        <f>+MIN(CALCULO[[#This Row],[43]]+CALCULO[[#This Row],[ 44 ]]+1-1,VLOOKUP($AP$4,RENTAS_EXCENTAS[],4,0))-CALCULO[[#This Row],[43]]</f>
        <v>0</v>
      </c>
      <c r="AT172" s="163"/>
      <c r="AU172" s="163"/>
      <c r="AV172" s="163">
        <f>+CALCULO[[#This Row],[ 47 ]]</f>
        <v>0</v>
      </c>
      <c r="AW172" s="163"/>
      <c r="AX172" s="163">
        <f>+CALCULO[[#This Row],[ 49 ]]</f>
        <v>0</v>
      </c>
      <c r="AY172" s="163"/>
      <c r="AZ172" s="163">
        <f>+CALCULO[[#This Row],[ 51 ]]</f>
        <v>0</v>
      </c>
      <c r="BA172" s="163"/>
      <c r="BB172" s="163">
        <f>+CALCULO[[#This Row],[ 53 ]]</f>
        <v>0</v>
      </c>
      <c r="BC172" s="163"/>
      <c r="BD172" s="163">
        <f>+CALCULO[[#This Row],[ 55 ]]</f>
        <v>0</v>
      </c>
      <c r="BE172" s="163"/>
      <c r="BF172" s="163">
        <f>+CALCULO[[#This Row],[ 57 ]]</f>
        <v>0</v>
      </c>
      <c r="BG172" s="163"/>
      <c r="BH172" s="163">
        <f>+CALCULO[[#This Row],[ 59 ]]</f>
        <v>0</v>
      </c>
      <c r="BI172" s="163"/>
      <c r="BJ172" s="163"/>
      <c r="BK172" s="163"/>
      <c r="BL172" s="145">
        <f>+CALCULO[[#This Row],[ 63 ]]</f>
        <v>0</v>
      </c>
      <c r="BM172" s="144">
        <f>+CALCULO[[#This Row],[ 64 ]]+CALCULO[[#This Row],[ 62 ]]+CALCULO[[#This Row],[ 60 ]]+CALCULO[[#This Row],[ 58 ]]+CALCULO[[#This Row],[ 56 ]]+CALCULO[[#This Row],[ 54 ]]+CALCULO[[#This Row],[ 52 ]]+CALCULO[[#This Row],[ 50 ]]+CALCULO[[#This Row],[ 48 ]]+CALCULO[[#This Row],[ 45 ]]+CALCULO[[#This Row],[43]]</f>
        <v>0</v>
      </c>
      <c r="BN172" s="148">
        <f>+CALCULO[[#This Row],[ 41 ]]-CALCULO[[#This Row],[65]]</f>
        <v>0</v>
      </c>
      <c r="BO172" s="144">
        <f>+ROUND(MIN(CALCULO[[#This Row],[66]]*25%,240*'Versión impresión'!$H$8),-3)</f>
        <v>0</v>
      </c>
      <c r="BP172" s="148">
        <f>+CALCULO[[#This Row],[66]]-CALCULO[[#This Row],[67]]</f>
        <v>0</v>
      </c>
      <c r="BQ172" s="154">
        <f>+ROUND(CALCULO[[#This Row],[33]]*40%,-3)</f>
        <v>0</v>
      </c>
      <c r="BR172" s="149">
        <f t="shared" si="12"/>
        <v>0</v>
      </c>
      <c r="BS172" s="144">
        <f>+CALCULO[[#This Row],[33]]-MIN(CALCULO[[#This Row],[69]],CALCULO[[#This Row],[68]])</f>
        <v>0</v>
      </c>
      <c r="BT172" s="150">
        <f>+CALCULO[[#This Row],[71]]/'Versión impresión'!$H$8+1-1</f>
        <v>0</v>
      </c>
      <c r="BU172" s="151">
        <f>+LOOKUP(CALCULO[[#This Row],[72]],$CG$2:$CH$8,$CJ$2:$CJ$8)</f>
        <v>0</v>
      </c>
      <c r="BV172" s="152">
        <f>+LOOKUP(CALCULO[[#This Row],[72]],$CG$2:$CH$8,$CI$2:$CI$8)</f>
        <v>0</v>
      </c>
      <c r="BW172" s="151">
        <f>+LOOKUP(CALCULO[[#This Row],[72]],$CG$2:$CH$8,$CK$2:$CK$8)</f>
        <v>0</v>
      </c>
      <c r="BX172" s="155">
        <f>+(CALCULO[[#This Row],[72]]+CALCULO[[#This Row],[73]])*CALCULO[[#This Row],[74]]+CALCULO[[#This Row],[75]]</f>
        <v>0</v>
      </c>
      <c r="BY172" s="133">
        <f>+ROUND(CALCULO[[#This Row],[76]]*'Versión impresión'!$H$8,-3)</f>
        <v>0</v>
      </c>
      <c r="BZ172" s="180" t="str">
        <f>+IF(LOOKUP(CALCULO[[#This Row],[72]],$CG$2:$CH$8,$CM$2:$CM$8)=0,"",LOOKUP(CALCULO[[#This Row],[72]],$CG$2:$CH$8,$CM$2:$CM$8))</f>
        <v/>
      </c>
    </row>
    <row r="173" spans="1:78" x14ac:dyDescent="0.25">
      <c r="A173" s="78" t="str">
        <f t="shared" si="11"/>
        <v/>
      </c>
      <c r="B173" s="159"/>
      <c r="C173" s="29"/>
      <c r="D173" s="29"/>
      <c r="E173" s="29"/>
      <c r="F173" s="29"/>
      <c r="G173" s="29"/>
      <c r="H173" s="29"/>
      <c r="I173" s="29"/>
      <c r="J173" s="29"/>
      <c r="K173" s="29"/>
      <c r="L173" s="29"/>
      <c r="M173" s="29"/>
      <c r="N173" s="29"/>
      <c r="O173" s="144">
        <f>SUM(CALCULO[[#This Row],[5]:[ 14 ]])</f>
        <v>0</v>
      </c>
      <c r="P173" s="162"/>
      <c r="Q173" s="163">
        <f>+IF(AVERAGEIF(ING_NO_CONST_RENTA[Concepto],'Datos para cálculo'!P$4,ING_NO_CONST_RENTA[Monto Limite])=1,CALCULO[[#This Row],[16]],MIN(CALCULO[ [#This Row],[16] ],AVERAGEIF(ING_NO_CONST_RENTA[Concepto],'Datos para cálculo'!P$4,ING_NO_CONST_RENTA[Monto Limite]),+CALCULO[ [#This Row],[16] ]+1-1,CALCULO[ [#This Row],[16] ]))</f>
        <v>0</v>
      </c>
      <c r="R173" s="29"/>
      <c r="S173" s="163">
        <f>+IF(AVERAGEIF(ING_NO_CONST_RENTA[Concepto],'Datos para cálculo'!R$4,ING_NO_CONST_RENTA[Monto Limite])=1,CALCULO[[#This Row],[18]],MIN(CALCULO[ [#This Row],[18] ],AVERAGEIF(ING_NO_CONST_RENTA[Concepto],'Datos para cálculo'!R$4,ING_NO_CONST_RENTA[Monto Limite]),+CALCULO[ [#This Row],[18] ]+1-1,CALCULO[ [#This Row],[18] ]))</f>
        <v>0</v>
      </c>
      <c r="T173" s="29"/>
      <c r="U173" s="163">
        <f>+IF(AVERAGEIF(ING_NO_CONST_RENTA[Concepto],'Datos para cálculo'!T$4,ING_NO_CONST_RENTA[Monto Limite])=1,CALCULO[[#This Row],[20]],MIN(CALCULO[ [#This Row],[20] ],AVERAGEIF(ING_NO_CONST_RENTA[Concepto],'Datos para cálculo'!T$4,ING_NO_CONST_RENTA[Monto Limite]),+CALCULO[ [#This Row],[20] ]+1-1,CALCULO[ [#This Row],[20] ]))</f>
        <v>0</v>
      </c>
      <c r="V173" s="29"/>
      <c r="W1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3" s="164"/>
      <c r="Y173" s="163">
        <f>+IF(O173&lt;310*'Versión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3" s="165"/>
      <c r="AA173" s="163">
        <f>+IF(AVERAGEIF(ING_NO_CONST_RENTA[Concepto],'Datos para cálculo'!Z$4,ING_NO_CONST_RENTA[Monto Limite])=1,CALCULO[[#This Row],[ 26 ]],MIN(CALCULO[[#This Row],[ 26 ]],AVERAGEIF(ING_NO_CONST_RENTA[Concepto],'Datos para cálculo'!Z$4,ING_NO_CONST_RENTA[Monto Limite]),+CALCULO[[#This Row],[ 26 ]]+1-1,CALCULO[[#This Row],[ 26 ]]))</f>
        <v>0</v>
      </c>
      <c r="AB173" s="165"/>
      <c r="AC1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3" s="147"/>
      <c r="AE1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3" s="144">
        <f>+CALCULO[[#This Row],[ 31 ]]+CALCULO[[#This Row],[ 29 ]]+CALCULO[[#This Row],[ 27 ]]+CALCULO[[#This Row],[ 25 ]]+CALCULO[[#This Row],[ 23 ]]+CALCULO[[#This Row],[ 21 ]]+CALCULO[[#This Row],[ 19 ]]+CALCULO[[#This Row],[ 17 ]]</f>
        <v>0</v>
      </c>
      <c r="AG173" s="148">
        <f>+MAX(0,ROUND(CALCULO[[#This Row],[ 15 ]]-CALCULO[[#This Row],[32]],-3))</f>
        <v>0</v>
      </c>
      <c r="AH173" s="29"/>
      <c r="AI173" s="163">
        <f>+IF(AVERAGEIF(DEDUCCIONES[Concepto],'Datos para cálculo'!AH$4,DEDUCCIONES[Monto Limite])=1,CALCULO[[#This Row],[ 34 ]],MIN(CALCULO[[#This Row],[ 34 ]],AVERAGEIF(DEDUCCIONES[Concepto],'Datos para cálculo'!AH$4,DEDUCCIONES[Monto Limite]),+CALCULO[[#This Row],[ 34 ]]+1-1,CALCULO[[#This Row],[ 34 ]]))</f>
        <v>0</v>
      </c>
      <c r="AJ173" s="167"/>
      <c r="AK173" s="144">
        <f>+IF(CALCULO[[#This Row],[ 36 ]]="SI",MIN(CALCULO[[#This Row],[ 15 ]]*10%,VLOOKUP($AJ$4,DEDUCCIONES[],4,0)),0)</f>
        <v>0</v>
      </c>
      <c r="AL173" s="168"/>
      <c r="AM173" s="145">
        <f>+MIN(AL173+1-1,VLOOKUP($AL$4,DEDUCCIONES[],4,0))</f>
        <v>0</v>
      </c>
      <c r="AN173" s="144">
        <f>+CALCULO[[#This Row],[35]]+CALCULO[[#This Row],[37]]+CALCULO[[#This Row],[ 39 ]]</f>
        <v>0</v>
      </c>
      <c r="AO173" s="148">
        <f>+CALCULO[[#This Row],[33]]-CALCULO[[#This Row],[ 40 ]]</f>
        <v>0</v>
      </c>
      <c r="AP173" s="29"/>
      <c r="AQ173" s="163">
        <f>+MIN(CALCULO[[#This Row],[42]]+1-1,VLOOKUP($AP$4,RENTAS_EXCENTAS[],4,0))</f>
        <v>0</v>
      </c>
      <c r="AR173" s="29"/>
      <c r="AS173" s="163">
        <f>+MIN(CALCULO[[#This Row],[43]]+CALCULO[[#This Row],[ 44 ]]+1-1,VLOOKUP($AP$4,RENTAS_EXCENTAS[],4,0))-CALCULO[[#This Row],[43]]</f>
        <v>0</v>
      </c>
      <c r="AT173" s="163"/>
      <c r="AU173" s="163"/>
      <c r="AV173" s="163">
        <f>+CALCULO[[#This Row],[ 47 ]]</f>
        <v>0</v>
      </c>
      <c r="AW173" s="163"/>
      <c r="AX173" s="163">
        <f>+CALCULO[[#This Row],[ 49 ]]</f>
        <v>0</v>
      </c>
      <c r="AY173" s="163"/>
      <c r="AZ173" s="163">
        <f>+CALCULO[[#This Row],[ 51 ]]</f>
        <v>0</v>
      </c>
      <c r="BA173" s="163"/>
      <c r="BB173" s="163">
        <f>+CALCULO[[#This Row],[ 53 ]]</f>
        <v>0</v>
      </c>
      <c r="BC173" s="163"/>
      <c r="BD173" s="163">
        <f>+CALCULO[[#This Row],[ 55 ]]</f>
        <v>0</v>
      </c>
      <c r="BE173" s="163"/>
      <c r="BF173" s="163">
        <f>+CALCULO[[#This Row],[ 57 ]]</f>
        <v>0</v>
      </c>
      <c r="BG173" s="163"/>
      <c r="BH173" s="163">
        <f>+CALCULO[[#This Row],[ 59 ]]</f>
        <v>0</v>
      </c>
      <c r="BI173" s="163"/>
      <c r="BJ173" s="163"/>
      <c r="BK173" s="163"/>
      <c r="BL173" s="145">
        <f>+CALCULO[[#This Row],[ 63 ]]</f>
        <v>0</v>
      </c>
      <c r="BM173" s="144">
        <f>+CALCULO[[#This Row],[ 64 ]]+CALCULO[[#This Row],[ 62 ]]+CALCULO[[#This Row],[ 60 ]]+CALCULO[[#This Row],[ 58 ]]+CALCULO[[#This Row],[ 56 ]]+CALCULO[[#This Row],[ 54 ]]+CALCULO[[#This Row],[ 52 ]]+CALCULO[[#This Row],[ 50 ]]+CALCULO[[#This Row],[ 48 ]]+CALCULO[[#This Row],[ 45 ]]+CALCULO[[#This Row],[43]]</f>
        <v>0</v>
      </c>
      <c r="BN173" s="148">
        <f>+CALCULO[[#This Row],[ 41 ]]-CALCULO[[#This Row],[65]]</f>
        <v>0</v>
      </c>
      <c r="BO173" s="144">
        <f>+ROUND(MIN(CALCULO[[#This Row],[66]]*25%,240*'Versión impresión'!$H$8),-3)</f>
        <v>0</v>
      </c>
      <c r="BP173" s="148">
        <f>+CALCULO[[#This Row],[66]]-CALCULO[[#This Row],[67]]</f>
        <v>0</v>
      </c>
      <c r="BQ173" s="154">
        <f>+ROUND(CALCULO[[#This Row],[33]]*40%,-3)</f>
        <v>0</v>
      </c>
      <c r="BR173" s="149">
        <f t="shared" si="12"/>
        <v>0</v>
      </c>
      <c r="BS173" s="144">
        <f>+CALCULO[[#This Row],[33]]-MIN(CALCULO[[#This Row],[69]],CALCULO[[#This Row],[68]])</f>
        <v>0</v>
      </c>
      <c r="BT173" s="150">
        <f>+CALCULO[[#This Row],[71]]/'Versión impresión'!$H$8+1-1</f>
        <v>0</v>
      </c>
      <c r="BU173" s="151">
        <f>+LOOKUP(CALCULO[[#This Row],[72]],$CG$2:$CH$8,$CJ$2:$CJ$8)</f>
        <v>0</v>
      </c>
      <c r="BV173" s="152">
        <f>+LOOKUP(CALCULO[[#This Row],[72]],$CG$2:$CH$8,$CI$2:$CI$8)</f>
        <v>0</v>
      </c>
      <c r="BW173" s="151">
        <f>+LOOKUP(CALCULO[[#This Row],[72]],$CG$2:$CH$8,$CK$2:$CK$8)</f>
        <v>0</v>
      </c>
      <c r="BX173" s="155">
        <f>+(CALCULO[[#This Row],[72]]+CALCULO[[#This Row],[73]])*CALCULO[[#This Row],[74]]+CALCULO[[#This Row],[75]]</f>
        <v>0</v>
      </c>
      <c r="BY173" s="133">
        <f>+ROUND(CALCULO[[#This Row],[76]]*'Versión impresión'!$H$8,-3)</f>
        <v>0</v>
      </c>
      <c r="BZ173" s="180" t="str">
        <f>+IF(LOOKUP(CALCULO[[#This Row],[72]],$CG$2:$CH$8,$CM$2:$CM$8)=0,"",LOOKUP(CALCULO[[#This Row],[72]],$CG$2:$CH$8,$CM$2:$CM$8))</f>
        <v/>
      </c>
    </row>
    <row r="174" spans="1:78" x14ac:dyDescent="0.25">
      <c r="A174" s="78" t="str">
        <f t="shared" si="11"/>
        <v/>
      </c>
      <c r="B174" s="159"/>
      <c r="C174" s="29"/>
      <c r="D174" s="29"/>
      <c r="E174" s="29"/>
      <c r="F174" s="29"/>
      <c r="G174" s="29"/>
      <c r="H174" s="29"/>
      <c r="I174" s="29"/>
      <c r="J174" s="29"/>
      <c r="K174" s="29"/>
      <c r="L174" s="29"/>
      <c r="M174" s="29"/>
      <c r="N174" s="29"/>
      <c r="O174" s="144">
        <f>SUM(CALCULO[[#This Row],[5]:[ 14 ]])</f>
        <v>0</v>
      </c>
      <c r="P174" s="162"/>
      <c r="Q174" s="163">
        <f>+IF(AVERAGEIF(ING_NO_CONST_RENTA[Concepto],'Datos para cálculo'!P$4,ING_NO_CONST_RENTA[Monto Limite])=1,CALCULO[[#This Row],[16]],MIN(CALCULO[ [#This Row],[16] ],AVERAGEIF(ING_NO_CONST_RENTA[Concepto],'Datos para cálculo'!P$4,ING_NO_CONST_RENTA[Monto Limite]),+CALCULO[ [#This Row],[16] ]+1-1,CALCULO[ [#This Row],[16] ]))</f>
        <v>0</v>
      </c>
      <c r="R174" s="29"/>
      <c r="S174" s="163">
        <f>+IF(AVERAGEIF(ING_NO_CONST_RENTA[Concepto],'Datos para cálculo'!R$4,ING_NO_CONST_RENTA[Monto Limite])=1,CALCULO[[#This Row],[18]],MIN(CALCULO[ [#This Row],[18] ],AVERAGEIF(ING_NO_CONST_RENTA[Concepto],'Datos para cálculo'!R$4,ING_NO_CONST_RENTA[Monto Limite]),+CALCULO[ [#This Row],[18] ]+1-1,CALCULO[ [#This Row],[18] ]))</f>
        <v>0</v>
      </c>
      <c r="T174" s="29"/>
      <c r="U174" s="163">
        <f>+IF(AVERAGEIF(ING_NO_CONST_RENTA[Concepto],'Datos para cálculo'!T$4,ING_NO_CONST_RENTA[Monto Limite])=1,CALCULO[[#This Row],[20]],MIN(CALCULO[ [#This Row],[20] ],AVERAGEIF(ING_NO_CONST_RENTA[Concepto],'Datos para cálculo'!T$4,ING_NO_CONST_RENTA[Monto Limite]),+CALCULO[ [#This Row],[20] ]+1-1,CALCULO[ [#This Row],[20] ]))</f>
        <v>0</v>
      </c>
      <c r="V174" s="29"/>
      <c r="W1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4" s="164"/>
      <c r="Y174" s="163">
        <f>+IF(O174&lt;310*'Versión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4" s="165"/>
      <c r="AA174" s="163">
        <f>+IF(AVERAGEIF(ING_NO_CONST_RENTA[Concepto],'Datos para cálculo'!Z$4,ING_NO_CONST_RENTA[Monto Limite])=1,CALCULO[[#This Row],[ 26 ]],MIN(CALCULO[[#This Row],[ 26 ]],AVERAGEIF(ING_NO_CONST_RENTA[Concepto],'Datos para cálculo'!Z$4,ING_NO_CONST_RENTA[Monto Limite]),+CALCULO[[#This Row],[ 26 ]]+1-1,CALCULO[[#This Row],[ 26 ]]))</f>
        <v>0</v>
      </c>
      <c r="AB174" s="165"/>
      <c r="AC1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4" s="147"/>
      <c r="AE1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4" s="144">
        <f>+CALCULO[[#This Row],[ 31 ]]+CALCULO[[#This Row],[ 29 ]]+CALCULO[[#This Row],[ 27 ]]+CALCULO[[#This Row],[ 25 ]]+CALCULO[[#This Row],[ 23 ]]+CALCULO[[#This Row],[ 21 ]]+CALCULO[[#This Row],[ 19 ]]+CALCULO[[#This Row],[ 17 ]]</f>
        <v>0</v>
      </c>
      <c r="AG174" s="148">
        <f>+MAX(0,ROUND(CALCULO[[#This Row],[ 15 ]]-CALCULO[[#This Row],[32]],-3))</f>
        <v>0</v>
      </c>
      <c r="AH174" s="29"/>
      <c r="AI174" s="163">
        <f>+IF(AVERAGEIF(DEDUCCIONES[Concepto],'Datos para cálculo'!AH$4,DEDUCCIONES[Monto Limite])=1,CALCULO[[#This Row],[ 34 ]],MIN(CALCULO[[#This Row],[ 34 ]],AVERAGEIF(DEDUCCIONES[Concepto],'Datos para cálculo'!AH$4,DEDUCCIONES[Monto Limite]),+CALCULO[[#This Row],[ 34 ]]+1-1,CALCULO[[#This Row],[ 34 ]]))</f>
        <v>0</v>
      </c>
      <c r="AJ174" s="167"/>
      <c r="AK174" s="144">
        <f>+IF(CALCULO[[#This Row],[ 36 ]]="SI",MIN(CALCULO[[#This Row],[ 15 ]]*10%,VLOOKUP($AJ$4,DEDUCCIONES[],4,0)),0)</f>
        <v>0</v>
      </c>
      <c r="AL174" s="168"/>
      <c r="AM174" s="145">
        <f>+MIN(AL174+1-1,VLOOKUP($AL$4,DEDUCCIONES[],4,0))</f>
        <v>0</v>
      </c>
      <c r="AN174" s="144">
        <f>+CALCULO[[#This Row],[35]]+CALCULO[[#This Row],[37]]+CALCULO[[#This Row],[ 39 ]]</f>
        <v>0</v>
      </c>
      <c r="AO174" s="148">
        <f>+CALCULO[[#This Row],[33]]-CALCULO[[#This Row],[ 40 ]]</f>
        <v>0</v>
      </c>
      <c r="AP174" s="29"/>
      <c r="AQ174" s="163">
        <f>+MIN(CALCULO[[#This Row],[42]]+1-1,VLOOKUP($AP$4,RENTAS_EXCENTAS[],4,0))</f>
        <v>0</v>
      </c>
      <c r="AR174" s="29"/>
      <c r="AS174" s="163">
        <f>+MIN(CALCULO[[#This Row],[43]]+CALCULO[[#This Row],[ 44 ]]+1-1,VLOOKUP($AP$4,RENTAS_EXCENTAS[],4,0))-CALCULO[[#This Row],[43]]</f>
        <v>0</v>
      </c>
      <c r="AT174" s="163"/>
      <c r="AU174" s="163"/>
      <c r="AV174" s="163">
        <f>+CALCULO[[#This Row],[ 47 ]]</f>
        <v>0</v>
      </c>
      <c r="AW174" s="163"/>
      <c r="AX174" s="163">
        <f>+CALCULO[[#This Row],[ 49 ]]</f>
        <v>0</v>
      </c>
      <c r="AY174" s="163"/>
      <c r="AZ174" s="163">
        <f>+CALCULO[[#This Row],[ 51 ]]</f>
        <v>0</v>
      </c>
      <c r="BA174" s="163"/>
      <c r="BB174" s="163">
        <f>+CALCULO[[#This Row],[ 53 ]]</f>
        <v>0</v>
      </c>
      <c r="BC174" s="163"/>
      <c r="BD174" s="163">
        <f>+CALCULO[[#This Row],[ 55 ]]</f>
        <v>0</v>
      </c>
      <c r="BE174" s="163"/>
      <c r="BF174" s="163">
        <f>+CALCULO[[#This Row],[ 57 ]]</f>
        <v>0</v>
      </c>
      <c r="BG174" s="163"/>
      <c r="BH174" s="163">
        <f>+CALCULO[[#This Row],[ 59 ]]</f>
        <v>0</v>
      </c>
      <c r="BI174" s="163"/>
      <c r="BJ174" s="163"/>
      <c r="BK174" s="163"/>
      <c r="BL174" s="145">
        <f>+CALCULO[[#This Row],[ 63 ]]</f>
        <v>0</v>
      </c>
      <c r="BM174" s="144">
        <f>+CALCULO[[#This Row],[ 64 ]]+CALCULO[[#This Row],[ 62 ]]+CALCULO[[#This Row],[ 60 ]]+CALCULO[[#This Row],[ 58 ]]+CALCULO[[#This Row],[ 56 ]]+CALCULO[[#This Row],[ 54 ]]+CALCULO[[#This Row],[ 52 ]]+CALCULO[[#This Row],[ 50 ]]+CALCULO[[#This Row],[ 48 ]]+CALCULO[[#This Row],[ 45 ]]+CALCULO[[#This Row],[43]]</f>
        <v>0</v>
      </c>
      <c r="BN174" s="148">
        <f>+CALCULO[[#This Row],[ 41 ]]-CALCULO[[#This Row],[65]]</f>
        <v>0</v>
      </c>
      <c r="BO174" s="144">
        <f>+ROUND(MIN(CALCULO[[#This Row],[66]]*25%,240*'Versión impresión'!$H$8),-3)</f>
        <v>0</v>
      </c>
      <c r="BP174" s="148">
        <f>+CALCULO[[#This Row],[66]]-CALCULO[[#This Row],[67]]</f>
        <v>0</v>
      </c>
      <c r="BQ174" s="154">
        <f>+ROUND(CALCULO[[#This Row],[33]]*40%,-3)</f>
        <v>0</v>
      </c>
      <c r="BR174" s="149">
        <f t="shared" si="12"/>
        <v>0</v>
      </c>
      <c r="BS174" s="144">
        <f>+CALCULO[[#This Row],[33]]-MIN(CALCULO[[#This Row],[69]],CALCULO[[#This Row],[68]])</f>
        <v>0</v>
      </c>
      <c r="BT174" s="150">
        <f>+CALCULO[[#This Row],[71]]/'Versión impresión'!$H$8+1-1</f>
        <v>0</v>
      </c>
      <c r="BU174" s="151">
        <f>+LOOKUP(CALCULO[[#This Row],[72]],$CG$2:$CH$8,$CJ$2:$CJ$8)</f>
        <v>0</v>
      </c>
      <c r="BV174" s="152">
        <f>+LOOKUP(CALCULO[[#This Row],[72]],$CG$2:$CH$8,$CI$2:$CI$8)</f>
        <v>0</v>
      </c>
      <c r="BW174" s="151">
        <f>+LOOKUP(CALCULO[[#This Row],[72]],$CG$2:$CH$8,$CK$2:$CK$8)</f>
        <v>0</v>
      </c>
      <c r="BX174" s="155">
        <f>+(CALCULO[[#This Row],[72]]+CALCULO[[#This Row],[73]])*CALCULO[[#This Row],[74]]+CALCULO[[#This Row],[75]]</f>
        <v>0</v>
      </c>
      <c r="BY174" s="133">
        <f>+ROUND(CALCULO[[#This Row],[76]]*'Versión impresión'!$H$8,-3)</f>
        <v>0</v>
      </c>
      <c r="BZ174" s="180" t="str">
        <f>+IF(LOOKUP(CALCULO[[#This Row],[72]],$CG$2:$CH$8,$CM$2:$CM$8)=0,"",LOOKUP(CALCULO[[#This Row],[72]],$CG$2:$CH$8,$CM$2:$CM$8))</f>
        <v/>
      </c>
    </row>
    <row r="175" spans="1:78" x14ac:dyDescent="0.25">
      <c r="A175" s="78" t="str">
        <f t="shared" si="11"/>
        <v/>
      </c>
      <c r="B175" s="159"/>
      <c r="C175" s="29"/>
      <c r="D175" s="29"/>
      <c r="E175" s="29"/>
      <c r="F175" s="29"/>
      <c r="G175" s="29"/>
      <c r="H175" s="29"/>
      <c r="I175" s="29"/>
      <c r="J175" s="29"/>
      <c r="K175" s="29"/>
      <c r="L175" s="29"/>
      <c r="M175" s="29"/>
      <c r="N175" s="29"/>
      <c r="O175" s="144">
        <f>SUM(CALCULO[[#This Row],[5]:[ 14 ]])</f>
        <v>0</v>
      </c>
      <c r="P175" s="162"/>
      <c r="Q175" s="163">
        <f>+IF(AVERAGEIF(ING_NO_CONST_RENTA[Concepto],'Datos para cálculo'!P$4,ING_NO_CONST_RENTA[Monto Limite])=1,CALCULO[[#This Row],[16]],MIN(CALCULO[ [#This Row],[16] ],AVERAGEIF(ING_NO_CONST_RENTA[Concepto],'Datos para cálculo'!P$4,ING_NO_CONST_RENTA[Monto Limite]),+CALCULO[ [#This Row],[16] ]+1-1,CALCULO[ [#This Row],[16] ]))</f>
        <v>0</v>
      </c>
      <c r="R175" s="29"/>
      <c r="S175" s="163">
        <f>+IF(AVERAGEIF(ING_NO_CONST_RENTA[Concepto],'Datos para cálculo'!R$4,ING_NO_CONST_RENTA[Monto Limite])=1,CALCULO[[#This Row],[18]],MIN(CALCULO[ [#This Row],[18] ],AVERAGEIF(ING_NO_CONST_RENTA[Concepto],'Datos para cálculo'!R$4,ING_NO_CONST_RENTA[Monto Limite]),+CALCULO[ [#This Row],[18] ]+1-1,CALCULO[ [#This Row],[18] ]))</f>
        <v>0</v>
      </c>
      <c r="T175" s="29"/>
      <c r="U175" s="163">
        <f>+IF(AVERAGEIF(ING_NO_CONST_RENTA[Concepto],'Datos para cálculo'!T$4,ING_NO_CONST_RENTA[Monto Limite])=1,CALCULO[[#This Row],[20]],MIN(CALCULO[ [#This Row],[20] ],AVERAGEIF(ING_NO_CONST_RENTA[Concepto],'Datos para cálculo'!T$4,ING_NO_CONST_RENTA[Monto Limite]),+CALCULO[ [#This Row],[20] ]+1-1,CALCULO[ [#This Row],[20] ]))</f>
        <v>0</v>
      </c>
      <c r="V175" s="29"/>
      <c r="W1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5" s="164"/>
      <c r="Y175" s="163">
        <f>+IF(O175&lt;310*'Versión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5" s="165"/>
      <c r="AA175" s="163">
        <f>+IF(AVERAGEIF(ING_NO_CONST_RENTA[Concepto],'Datos para cálculo'!Z$4,ING_NO_CONST_RENTA[Monto Limite])=1,CALCULO[[#This Row],[ 26 ]],MIN(CALCULO[[#This Row],[ 26 ]],AVERAGEIF(ING_NO_CONST_RENTA[Concepto],'Datos para cálculo'!Z$4,ING_NO_CONST_RENTA[Monto Limite]),+CALCULO[[#This Row],[ 26 ]]+1-1,CALCULO[[#This Row],[ 26 ]]))</f>
        <v>0</v>
      </c>
      <c r="AB175" s="165"/>
      <c r="AC1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5" s="147"/>
      <c r="AE1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5" s="144">
        <f>+CALCULO[[#This Row],[ 31 ]]+CALCULO[[#This Row],[ 29 ]]+CALCULO[[#This Row],[ 27 ]]+CALCULO[[#This Row],[ 25 ]]+CALCULO[[#This Row],[ 23 ]]+CALCULO[[#This Row],[ 21 ]]+CALCULO[[#This Row],[ 19 ]]+CALCULO[[#This Row],[ 17 ]]</f>
        <v>0</v>
      </c>
      <c r="AG175" s="148">
        <f>+MAX(0,ROUND(CALCULO[[#This Row],[ 15 ]]-CALCULO[[#This Row],[32]],-3))</f>
        <v>0</v>
      </c>
      <c r="AH175" s="29"/>
      <c r="AI175" s="163">
        <f>+IF(AVERAGEIF(DEDUCCIONES[Concepto],'Datos para cálculo'!AH$4,DEDUCCIONES[Monto Limite])=1,CALCULO[[#This Row],[ 34 ]],MIN(CALCULO[[#This Row],[ 34 ]],AVERAGEIF(DEDUCCIONES[Concepto],'Datos para cálculo'!AH$4,DEDUCCIONES[Monto Limite]),+CALCULO[[#This Row],[ 34 ]]+1-1,CALCULO[[#This Row],[ 34 ]]))</f>
        <v>0</v>
      </c>
      <c r="AJ175" s="167"/>
      <c r="AK175" s="144">
        <f>+IF(CALCULO[[#This Row],[ 36 ]]="SI",MIN(CALCULO[[#This Row],[ 15 ]]*10%,VLOOKUP($AJ$4,DEDUCCIONES[],4,0)),0)</f>
        <v>0</v>
      </c>
      <c r="AL175" s="168"/>
      <c r="AM175" s="145">
        <f>+MIN(AL175+1-1,VLOOKUP($AL$4,DEDUCCIONES[],4,0))</f>
        <v>0</v>
      </c>
      <c r="AN175" s="144">
        <f>+CALCULO[[#This Row],[35]]+CALCULO[[#This Row],[37]]+CALCULO[[#This Row],[ 39 ]]</f>
        <v>0</v>
      </c>
      <c r="AO175" s="148">
        <f>+CALCULO[[#This Row],[33]]-CALCULO[[#This Row],[ 40 ]]</f>
        <v>0</v>
      </c>
      <c r="AP175" s="29"/>
      <c r="AQ175" s="163">
        <f>+MIN(CALCULO[[#This Row],[42]]+1-1,VLOOKUP($AP$4,RENTAS_EXCENTAS[],4,0))</f>
        <v>0</v>
      </c>
      <c r="AR175" s="29"/>
      <c r="AS175" s="163">
        <f>+MIN(CALCULO[[#This Row],[43]]+CALCULO[[#This Row],[ 44 ]]+1-1,VLOOKUP($AP$4,RENTAS_EXCENTAS[],4,0))-CALCULO[[#This Row],[43]]</f>
        <v>0</v>
      </c>
      <c r="AT175" s="163"/>
      <c r="AU175" s="163"/>
      <c r="AV175" s="163">
        <f>+CALCULO[[#This Row],[ 47 ]]</f>
        <v>0</v>
      </c>
      <c r="AW175" s="163"/>
      <c r="AX175" s="163">
        <f>+CALCULO[[#This Row],[ 49 ]]</f>
        <v>0</v>
      </c>
      <c r="AY175" s="163"/>
      <c r="AZ175" s="163">
        <f>+CALCULO[[#This Row],[ 51 ]]</f>
        <v>0</v>
      </c>
      <c r="BA175" s="163"/>
      <c r="BB175" s="163">
        <f>+CALCULO[[#This Row],[ 53 ]]</f>
        <v>0</v>
      </c>
      <c r="BC175" s="163"/>
      <c r="BD175" s="163">
        <f>+CALCULO[[#This Row],[ 55 ]]</f>
        <v>0</v>
      </c>
      <c r="BE175" s="163"/>
      <c r="BF175" s="163">
        <f>+CALCULO[[#This Row],[ 57 ]]</f>
        <v>0</v>
      </c>
      <c r="BG175" s="163"/>
      <c r="BH175" s="163">
        <f>+CALCULO[[#This Row],[ 59 ]]</f>
        <v>0</v>
      </c>
      <c r="BI175" s="163"/>
      <c r="BJ175" s="163"/>
      <c r="BK175" s="163"/>
      <c r="BL175" s="145">
        <f>+CALCULO[[#This Row],[ 63 ]]</f>
        <v>0</v>
      </c>
      <c r="BM175" s="144">
        <f>+CALCULO[[#This Row],[ 64 ]]+CALCULO[[#This Row],[ 62 ]]+CALCULO[[#This Row],[ 60 ]]+CALCULO[[#This Row],[ 58 ]]+CALCULO[[#This Row],[ 56 ]]+CALCULO[[#This Row],[ 54 ]]+CALCULO[[#This Row],[ 52 ]]+CALCULO[[#This Row],[ 50 ]]+CALCULO[[#This Row],[ 48 ]]+CALCULO[[#This Row],[ 45 ]]+CALCULO[[#This Row],[43]]</f>
        <v>0</v>
      </c>
      <c r="BN175" s="148">
        <f>+CALCULO[[#This Row],[ 41 ]]-CALCULO[[#This Row],[65]]</f>
        <v>0</v>
      </c>
      <c r="BO175" s="144">
        <f>+ROUND(MIN(CALCULO[[#This Row],[66]]*25%,240*'Versión impresión'!$H$8),-3)</f>
        <v>0</v>
      </c>
      <c r="BP175" s="148">
        <f>+CALCULO[[#This Row],[66]]-CALCULO[[#This Row],[67]]</f>
        <v>0</v>
      </c>
      <c r="BQ175" s="154">
        <f>+ROUND(CALCULO[[#This Row],[33]]*40%,-3)</f>
        <v>0</v>
      </c>
      <c r="BR175" s="149">
        <f t="shared" si="12"/>
        <v>0</v>
      </c>
      <c r="BS175" s="144">
        <f>+CALCULO[[#This Row],[33]]-MIN(CALCULO[[#This Row],[69]],CALCULO[[#This Row],[68]])</f>
        <v>0</v>
      </c>
      <c r="BT175" s="150">
        <f>+CALCULO[[#This Row],[71]]/'Versión impresión'!$H$8+1-1</f>
        <v>0</v>
      </c>
      <c r="BU175" s="151">
        <f>+LOOKUP(CALCULO[[#This Row],[72]],$CG$2:$CH$8,$CJ$2:$CJ$8)</f>
        <v>0</v>
      </c>
      <c r="BV175" s="152">
        <f>+LOOKUP(CALCULO[[#This Row],[72]],$CG$2:$CH$8,$CI$2:$CI$8)</f>
        <v>0</v>
      </c>
      <c r="BW175" s="151">
        <f>+LOOKUP(CALCULO[[#This Row],[72]],$CG$2:$CH$8,$CK$2:$CK$8)</f>
        <v>0</v>
      </c>
      <c r="BX175" s="155">
        <f>+(CALCULO[[#This Row],[72]]+CALCULO[[#This Row],[73]])*CALCULO[[#This Row],[74]]+CALCULO[[#This Row],[75]]</f>
        <v>0</v>
      </c>
      <c r="BY175" s="133">
        <f>+ROUND(CALCULO[[#This Row],[76]]*'Versión impresión'!$H$8,-3)</f>
        <v>0</v>
      </c>
      <c r="BZ175" s="180" t="str">
        <f>+IF(LOOKUP(CALCULO[[#This Row],[72]],$CG$2:$CH$8,$CM$2:$CM$8)=0,"",LOOKUP(CALCULO[[#This Row],[72]],$CG$2:$CH$8,$CM$2:$CM$8))</f>
        <v/>
      </c>
    </row>
    <row r="176" spans="1:78" x14ac:dyDescent="0.25">
      <c r="A176" s="78" t="str">
        <f t="shared" si="11"/>
        <v/>
      </c>
      <c r="B176" s="159"/>
      <c r="C176" s="29"/>
      <c r="D176" s="29"/>
      <c r="E176" s="29"/>
      <c r="F176" s="29"/>
      <c r="G176" s="29"/>
      <c r="H176" s="29"/>
      <c r="I176" s="29"/>
      <c r="J176" s="29"/>
      <c r="K176" s="29"/>
      <c r="L176" s="29"/>
      <c r="M176" s="29"/>
      <c r="N176" s="29"/>
      <c r="O176" s="144">
        <f>SUM(CALCULO[[#This Row],[5]:[ 14 ]])</f>
        <v>0</v>
      </c>
      <c r="P176" s="162"/>
      <c r="Q176" s="163">
        <f>+IF(AVERAGEIF(ING_NO_CONST_RENTA[Concepto],'Datos para cálculo'!P$4,ING_NO_CONST_RENTA[Monto Limite])=1,CALCULO[[#This Row],[16]],MIN(CALCULO[ [#This Row],[16] ],AVERAGEIF(ING_NO_CONST_RENTA[Concepto],'Datos para cálculo'!P$4,ING_NO_CONST_RENTA[Monto Limite]),+CALCULO[ [#This Row],[16] ]+1-1,CALCULO[ [#This Row],[16] ]))</f>
        <v>0</v>
      </c>
      <c r="R176" s="29"/>
      <c r="S176" s="163">
        <f>+IF(AVERAGEIF(ING_NO_CONST_RENTA[Concepto],'Datos para cálculo'!R$4,ING_NO_CONST_RENTA[Monto Limite])=1,CALCULO[[#This Row],[18]],MIN(CALCULO[ [#This Row],[18] ],AVERAGEIF(ING_NO_CONST_RENTA[Concepto],'Datos para cálculo'!R$4,ING_NO_CONST_RENTA[Monto Limite]),+CALCULO[ [#This Row],[18] ]+1-1,CALCULO[ [#This Row],[18] ]))</f>
        <v>0</v>
      </c>
      <c r="T176" s="29"/>
      <c r="U176" s="163">
        <f>+IF(AVERAGEIF(ING_NO_CONST_RENTA[Concepto],'Datos para cálculo'!T$4,ING_NO_CONST_RENTA[Monto Limite])=1,CALCULO[[#This Row],[20]],MIN(CALCULO[ [#This Row],[20] ],AVERAGEIF(ING_NO_CONST_RENTA[Concepto],'Datos para cálculo'!T$4,ING_NO_CONST_RENTA[Monto Limite]),+CALCULO[ [#This Row],[20] ]+1-1,CALCULO[ [#This Row],[20] ]))</f>
        <v>0</v>
      </c>
      <c r="V176" s="29"/>
      <c r="W1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6" s="164"/>
      <c r="Y176" s="163">
        <f>+IF(O176&lt;310*'Versión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6" s="165"/>
      <c r="AA176" s="163">
        <f>+IF(AVERAGEIF(ING_NO_CONST_RENTA[Concepto],'Datos para cálculo'!Z$4,ING_NO_CONST_RENTA[Monto Limite])=1,CALCULO[[#This Row],[ 26 ]],MIN(CALCULO[[#This Row],[ 26 ]],AVERAGEIF(ING_NO_CONST_RENTA[Concepto],'Datos para cálculo'!Z$4,ING_NO_CONST_RENTA[Monto Limite]),+CALCULO[[#This Row],[ 26 ]]+1-1,CALCULO[[#This Row],[ 26 ]]))</f>
        <v>0</v>
      </c>
      <c r="AB176" s="165"/>
      <c r="AC1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6" s="147"/>
      <c r="AE1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6" s="144">
        <f>+CALCULO[[#This Row],[ 31 ]]+CALCULO[[#This Row],[ 29 ]]+CALCULO[[#This Row],[ 27 ]]+CALCULO[[#This Row],[ 25 ]]+CALCULO[[#This Row],[ 23 ]]+CALCULO[[#This Row],[ 21 ]]+CALCULO[[#This Row],[ 19 ]]+CALCULO[[#This Row],[ 17 ]]</f>
        <v>0</v>
      </c>
      <c r="AG176" s="148">
        <f>+MAX(0,ROUND(CALCULO[[#This Row],[ 15 ]]-CALCULO[[#This Row],[32]],-3))</f>
        <v>0</v>
      </c>
      <c r="AH176" s="29"/>
      <c r="AI176" s="163">
        <f>+IF(AVERAGEIF(DEDUCCIONES[Concepto],'Datos para cálculo'!AH$4,DEDUCCIONES[Monto Limite])=1,CALCULO[[#This Row],[ 34 ]],MIN(CALCULO[[#This Row],[ 34 ]],AVERAGEIF(DEDUCCIONES[Concepto],'Datos para cálculo'!AH$4,DEDUCCIONES[Monto Limite]),+CALCULO[[#This Row],[ 34 ]]+1-1,CALCULO[[#This Row],[ 34 ]]))</f>
        <v>0</v>
      </c>
      <c r="AJ176" s="167"/>
      <c r="AK176" s="144">
        <f>+IF(CALCULO[[#This Row],[ 36 ]]="SI",MIN(CALCULO[[#This Row],[ 15 ]]*10%,VLOOKUP($AJ$4,DEDUCCIONES[],4,0)),0)</f>
        <v>0</v>
      </c>
      <c r="AL176" s="168"/>
      <c r="AM176" s="145">
        <f>+MIN(AL176+1-1,VLOOKUP($AL$4,DEDUCCIONES[],4,0))</f>
        <v>0</v>
      </c>
      <c r="AN176" s="144">
        <f>+CALCULO[[#This Row],[35]]+CALCULO[[#This Row],[37]]+CALCULO[[#This Row],[ 39 ]]</f>
        <v>0</v>
      </c>
      <c r="AO176" s="148">
        <f>+CALCULO[[#This Row],[33]]-CALCULO[[#This Row],[ 40 ]]</f>
        <v>0</v>
      </c>
      <c r="AP176" s="29"/>
      <c r="AQ176" s="163">
        <f>+MIN(CALCULO[[#This Row],[42]]+1-1,VLOOKUP($AP$4,RENTAS_EXCENTAS[],4,0))</f>
        <v>0</v>
      </c>
      <c r="AR176" s="29"/>
      <c r="AS176" s="163">
        <f>+MIN(CALCULO[[#This Row],[43]]+CALCULO[[#This Row],[ 44 ]]+1-1,VLOOKUP($AP$4,RENTAS_EXCENTAS[],4,0))-CALCULO[[#This Row],[43]]</f>
        <v>0</v>
      </c>
      <c r="AT176" s="163"/>
      <c r="AU176" s="163"/>
      <c r="AV176" s="163">
        <f>+CALCULO[[#This Row],[ 47 ]]</f>
        <v>0</v>
      </c>
      <c r="AW176" s="163"/>
      <c r="AX176" s="163">
        <f>+CALCULO[[#This Row],[ 49 ]]</f>
        <v>0</v>
      </c>
      <c r="AY176" s="163"/>
      <c r="AZ176" s="163">
        <f>+CALCULO[[#This Row],[ 51 ]]</f>
        <v>0</v>
      </c>
      <c r="BA176" s="163"/>
      <c r="BB176" s="163">
        <f>+CALCULO[[#This Row],[ 53 ]]</f>
        <v>0</v>
      </c>
      <c r="BC176" s="163"/>
      <c r="BD176" s="163">
        <f>+CALCULO[[#This Row],[ 55 ]]</f>
        <v>0</v>
      </c>
      <c r="BE176" s="163"/>
      <c r="BF176" s="163">
        <f>+CALCULO[[#This Row],[ 57 ]]</f>
        <v>0</v>
      </c>
      <c r="BG176" s="163"/>
      <c r="BH176" s="163">
        <f>+CALCULO[[#This Row],[ 59 ]]</f>
        <v>0</v>
      </c>
      <c r="BI176" s="163"/>
      <c r="BJ176" s="163"/>
      <c r="BK176" s="163"/>
      <c r="BL176" s="145">
        <f>+CALCULO[[#This Row],[ 63 ]]</f>
        <v>0</v>
      </c>
      <c r="BM176" s="144">
        <f>+CALCULO[[#This Row],[ 64 ]]+CALCULO[[#This Row],[ 62 ]]+CALCULO[[#This Row],[ 60 ]]+CALCULO[[#This Row],[ 58 ]]+CALCULO[[#This Row],[ 56 ]]+CALCULO[[#This Row],[ 54 ]]+CALCULO[[#This Row],[ 52 ]]+CALCULO[[#This Row],[ 50 ]]+CALCULO[[#This Row],[ 48 ]]+CALCULO[[#This Row],[ 45 ]]+CALCULO[[#This Row],[43]]</f>
        <v>0</v>
      </c>
      <c r="BN176" s="148">
        <f>+CALCULO[[#This Row],[ 41 ]]-CALCULO[[#This Row],[65]]</f>
        <v>0</v>
      </c>
      <c r="BO176" s="144">
        <f>+ROUND(MIN(CALCULO[[#This Row],[66]]*25%,240*'Versión impresión'!$H$8),-3)</f>
        <v>0</v>
      </c>
      <c r="BP176" s="148">
        <f>+CALCULO[[#This Row],[66]]-CALCULO[[#This Row],[67]]</f>
        <v>0</v>
      </c>
      <c r="BQ176" s="154">
        <f>+ROUND(CALCULO[[#This Row],[33]]*40%,-3)</f>
        <v>0</v>
      </c>
      <c r="BR176" s="149">
        <f t="shared" si="12"/>
        <v>0</v>
      </c>
      <c r="BS176" s="144">
        <f>+CALCULO[[#This Row],[33]]-MIN(CALCULO[[#This Row],[69]],CALCULO[[#This Row],[68]])</f>
        <v>0</v>
      </c>
      <c r="BT176" s="150">
        <f>+CALCULO[[#This Row],[71]]/'Versión impresión'!$H$8+1-1</f>
        <v>0</v>
      </c>
      <c r="BU176" s="151">
        <f>+LOOKUP(CALCULO[[#This Row],[72]],$CG$2:$CH$8,$CJ$2:$CJ$8)</f>
        <v>0</v>
      </c>
      <c r="BV176" s="152">
        <f>+LOOKUP(CALCULO[[#This Row],[72]],$CG$2:$CH$8,$CI$2:$CI$8)</f>
        <v>0</v>
      </c>
      <c r="BW176" s="151">
        <f>+LOOKUP(CALCULO[[#This Row],[72]],$CG$2:$CH$8,$CK$2:$CK$8)</f>
        <v>0</v>
      </c>
      <c r="BX176" s="155">
        <f>+(CALCULO[[#This Row],[72]]+CALCULO[[#This Row],[73]])*CALCULO[[#This Row],[74]]+CALCULO[[#This Row],[75]]</f>
        <v>0</v>
      </c>
      <c r="BY176" s="133">
        <f>+ROUND(CALCULO[[#This Row],[76]]*'Versión impresión'!$H$8,-3)</f>
        <v>0</v>
      </c>
      <c r="BZ176" s="180" t="str">
        <f>+IF(LOOKUP(CALCULO[[#This Row],[72]],$CG$2:$CH$8,$CM$2:$CM$8)=0,"",LOOKUP(CALCULO[[#This Row],[72]],$CG$2:$CH$8,$CM$2:$CM$8))</f>
        <v/>
      </c>
    </row>
    <row r="177" spans="1:78" x14ac:dyDescent="0.25">
      <c r="A177" s="78" t="str">
        <f t="shared" si="11"/>
        <v/>
      </c>
      <c r="B177" s="159"/>
      <c r="C177" s="29"/>
      <c r="D177" s="29"/>
      <c r="E177" s="29"/>
      <c r="F177" s="29"/>
      <c r="G177" s="29"/>
      <c r="H177" s="29"/>
      <c r="I177" s="29"/>
      <c r="J177" s="29"/>
      <c r="K177" s="29"/>
      <c r="L177" s="29"/>
      <c r="M177" s="29"/>
      <c r="N177" s="29"/>
      <c r="O177" s="144">
        <f>SUM(CALCULO[[#This Row],[5]:[ 14 ]])</f>
        <v>0</v>
      </c>
      <c r="P177" s="162"/>
      <c r="Q177" s="163">
        <f>+IF(AVERAGEIF(ING_NO_CONST_RENTA[Concepto],'Datos para cálculo'!P$4,ING_NO_CONST_RENTA[Monto Limite])=1,CALCULO[[#This Row],[16]],MIN(CALCULO[ [#This Row],[16] ],AVERAGEIF(ING_NO_CONST_RENTA[Concepto],'Datos para cálculo'!P$4,ING_NO_CONST_RENTA[Monto Limite]),+CALCULO[ [#This Row],[16] ]+1-1,CALCULO[ [#This Row],[16] ]))</f>
        <v>0</v>
      </c>
      <c r="R177" s="29"/>
      <c r="S177" s="163">
        <f>+IF(AVERAGEIF(ING_NO_CONST_RENTA[Concepto],'Datos para cálculo'!R$4,ING_NO_CONST_RENTA[Monto Limite])=1,CALCULO[[#This Row],[18]],MIN(CALCULO[ [#This Row],[18] ],AVERAGEIF(ING_NO_CONST_RENTA[Concepto],'Datos para cálculo'!R$4,ING_NO_CONST_RENTA[Monto Limite]),+CALCULO[ [#This Row],[18] ]+1-1,CALCULO[ [#This Row],[18] ]))</f>
        <v>0</v>
      </c>
      <c r="T177" s="29"/>
      <c r="U177" s="163">
        <f>+IF(AVERAGEIF(ING_NO_CONST_RENTA[Concepto],'Datos para cálculo'!T$4,ING_NO_CONST_RENTA[Monto Limite])=1,CALCULO[[#This Row],[20]],MIN(CALCULO[ [#This Row],[20] ],AVERAGEIF(ING_NO_CONST_RENTA[Concepto],'Datos para cálculo'!T$4,ING_NO_CONST_RENTA[Monto Limite]),+CALCULO[ [#This Row],[20] ]+1-1,CALCULO[ [#This Row],[20] ]))</f>
        <v>0</v>
      </c>
      <c r="V177" s="29"/>
      <c r="W1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7" s="164"/>
      <c r="Y177" s="163">
        <f>+IF(O177&lt;310*'Versión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7" s="165"/>
      <c r="AA177" s="163">
        <f>+IF(AVERAGEIF(ING_NO_CONST_RENTA[Concepto],'Datos para cálculo'!Z$4,ING_NO_CONST_RENTA[Monto Limite])=1,CALCULO[[#This Row],[ 26 ]],MIN(CALCULO[[#This Row],[ 26 ]],AVERAGEIF(ING_NO_CONST_RENTA[Concepto],'Datos para cálculo'!Z$4,ING_NO_CONST_RENTA[Monto Limite]),+CALCULO[[#This Row],[ 26 ]]+1-1,CALCULO[[#This Row],[ 26 ]]))</f>
        <v>0</v>
      </c>
      <c r="AB177" s="165"/>
      <c r="AC1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7" s="147"/>
      <c r="AE1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7" s="144">
        <f>+CALCULO[[#This Row],[ 31 ]]+CALCULO[[#This Row],[ 29 ]]+CALCULO[[#This Row],[ 27 ]]+CALCULO[[#This Row],[ 25 ]]+CALCULO[[#This Row],[ 23 ]]+CALCULO[[#This Row],[ 21 ]]+CALCULO[[#This Row],[ 19 ]]+CALCULO[[#This Row],[ 17 ]]</f>
        <v>0</v>
      </c>
      <c r="AG177" s="148">
        <f>+MAX(0,ROUND(CALCULO[[#This Row],[ 15 ]]-CALCULO[[#This Row],[32]],-3))</f>
        <v>0</v>
      </c>
      <c r="AH177" s="29"/>
      <c r="AI177" s="163">
        <f>+IF(AVERAGEIF(DEDUCCIONES[Concepto],'Datos para cálculo'!AH$4,DEDUCCIONES[Monto Limite])=1,CALCULO[[#This Row],[ 34 ]],MIN(CALCULO[[#This Row],[ 34 ]],AVERAGEIF(DEDUCCIONES[Concepto],'Datos para cálculo'!AH$4,DEDUCCIONES[Monto Limite]),+CALCULO[[#This Row],[ 34 ]]+1-1,CALCULO[[#This Row],[ 34 ]]))</f>
        <v>0</v>
      </c>
      <c r="AJ177" s="167"/>
      <c r="AK177" s="144">
        <f>+IF(CALCULO[[#This Row],[ 36 ]]="SI",MIN(CALCULO[[#This Row],[ 15 ]]*10%,VLOOKUP($AJ$4,DEDUCCIONES[],4,0)),0)</f>
        <v>0</v>
      </c>
      <c r="AL177" s="168"/>
      <c r="AM177" s="145">
        <f>+MIN(AL177+1-1,VLOOKUP($AL$4,DEDUCCIONES[],4,0))</f>
        <v>0</v>
      </c>
      <c r="AN177" s="144">
        <f>+CALCULO[[#This Row],[35]]+CALCULO[[#This Row],[37]]+CALCULO[[#This Row],[ 39 ]]</f>
        <v>0</v>
      </c>
      <c r="AO177" s="148">
        <f>+CALCULO[[#This Row],[33]]-CALCULO[[#This Row],[ 40 ]]</f>
        <v>0</v>
      </c>
      <c r="AP177" s="29"/>
      <c r="AQ177" s="163">
        <f>+MIN(CALCULO[[#This Row],[42]]+1-1,VLOOKUP($AP$4,RENTAS_EXCENTAS[],4,0))</f>
        <v>0</v>
      </c>
      <c r="AR177" s="29"/>
      <c r="AS177" s="163">
        <f>+MIN(CALCULO[[#This Row],[43]]+CALCULO[[#This Row],[ 44 ]]+1-1,VLOOKUP($AP$4,RENTAS_EXCENTAS[],4,0))-CALCULO[[#This Row],[43]]</f>
        <v>0</v>
      </c>
      <c r="AT177" s="163"/>
      <c r="AU177" s="163"/>
      <c r="AV177" s="163">
        <f>+CALCULO[[#This Row],[ 47 ]]</f>
        <v>0</v>
      </c>
      <c r="AW177" s="163"/>
      <c r="AX177" s="163">
        <f>+CALCULO[[#This Row],[ 49 ]]</f>
        <v>0</v>
      </c>
      <c r="AY177" s="163"/>
      <c r="AZ177" s="163">
        <f>+CALCULO[[#This Row],[ 51 ]]</f>
        <v>0</v>
      </c>
      <c r="BA177" s="163"/>
      <c r="BB177" s="163">
        <f>+CALCULO[[#This Row],[ 53 ]]</f>
        <v>0</v>
      </c>
      <c r="BC177" s="163"/>
      <c r="BD177" s="163">
        <f>+CALCULO[[#This Row],[ 55 ]]</f>
        <v>0</v>
      </c>
      <c r="BE177" s="163"/>
      <c r="BF177" s="163">
        <f>+CALCULO[[#This Row],[ 57 ]]</f>
        <v>0</v>
      </c>
      <c r="BG177" s="163"/>
      <c r="BH177" s="163">
        <f>+CALCULO[[#This Row],[ 59 ]]</f>
        <v>0</v>
      </c>
      <c r="BI177" s="163"/>
      <c r="BJ177" s="163"/>
      <c r="BK177" s="163"/>
      <c r="BL177" s="145">
        <f>+CALCULO[[#This Row],[ 63 ]]</f>
        <v>0</v>
      </c>
      <c r="BM177" s="144">
        <f>+CALCULO[[#This Row],[ 64 ]]+CALCULO[[#This Row],[ 62 ]]+CALCULO[[#This Row],[ 60 ]]+CALCULO[[#This Row],[ 58 ]]+CALCULO[[#This Row],[ 56 ]]+CALCULO[[#This Row],[ 54 ]]+CALCULO[[#This Row],[ 52 ]]+CALCULO[[#This Row],[ 50 ]]+CALCULO[[#This Row],[ 48 ]]+CALCULO[[#This Row],[ 45 ]]+CALCULO[[#This Row],[43]]</f>
        <v>0</v>
      </c>
      <c r="BN177" s="148">
        <f>+CALCULO[[#This Row],[ 41 ]]-CALCULO[[#This Row],[65]]</f>
        <v>0</v>
      </c>
      <c r="BO177" s="144">
        <f>+ROUND(MIN(CALCULO[[#This Row],[66]]*25%,240*'Versión impresión'!$H$8),-3)</f>
        <v>0</v>
      </c>
      <c r="BP177" s="148">
        <f>+CALCULO[[#This Row],[66]]-CALCULO[[#This Row],[67]]</f>
        <v>0</v>
      </c>
      <c r="BQ177" s="154">
        <f>+ROUND(CALCULO[[#This Row],[33]]*40%,-3)</f>
        <v>0</v>
      </c>
      <c r="BR177" s="149">
        <f t="shared" si="12"/>
        <v>0</v>
      </c>
      <c r="BS177" s="144">
        <f>+CALCULO[[#This Row],[33]]-MIN(CALCULO[[#This Row],[69]],CALCULO[[#This Row],[68]])</f>
        <v>0</v>
      </c>
      <c r="BT177" s="150">
        <f>+CALCULO[[#This Row],[71]]/'Versión impresión'!$H$8+1-1</f>
        <v>0</v>
      </c>
      <c r="BU177" s="151">
        <f>+LOOKUP(CALCULO[[#This Row],[72]],$CG$2:$CH$8,$CJ$2:$CJ$8)</f>
        <v>0</v>
      </c>
      <c r="BV177" s="152">
        <f>+LOOKUP(CALCULO[[#This Row],[72]],$CG$2:$CH$8,$CI$2:$CI$8)</f>
        <v>0</v>
      </c>
      <c r="BW177" s="151">
        <f>+LOOKUP(CALCULO[[#This Row],[72]],$CG$2:$CH$8,$CK$2:$CK$8)</f>
        <v>0</v>
      </c>
      <c r="BX177" s="155">
        <f>+(CALCULO[[#This Row],[72]]+CALCULO[[#This Row],[73]])*CALCULO[[#This Row],[74]]+CALCULO[[#This Row],[75]]</f>
        <v>0</v>
      </c>
      <c r="BY177" s="133">
        <f>+ROUND(CALCULO[[#This Row],[76]]*'Versión impresión'!$H$8,-3)</f>
        <v>0</v>
      </c>
      <c r="BZ177" s="180" t="str">
        <f>+IF(LOOKUP(CALCULO[[#This Row],[72]],$CG$2:$CH$8,$CM$2:$CM$8)=0,"",LOOKUP(CALCULO[[#This Row],[72]],$CG$2:$CH$8,$CM$2:$CM$8))</f>
        <v/>
      </c>
    </row>
    <row r="178" spans="1:78" x14ac:dyDescent="0.25">
      <c r="A178" s="78" t="str">
        <f t="shared" si="11"/>
        <v/>
      </c>
      <c r="B178" s="159"/>
      <c r="C178" s="29"/>
      <c r="D178" s="29"/>
      <c r="E178" s="29"/>
      <c r="F178" s="29"/>
      <c r="G178" s="29"/>
      <c r="H178" s="29"/>
      <c r="I178" s="29"/>
      <c r="J178" s="29"/>
      <c r="K178" s="29"/>
      <c r="L178" s="29"/>
      <c r="M178" s="29"/>
      <c r="N178" s="29"/>
      <c r="O178" s="144">
        <f>SUM(CALCULO[[#This Row],[5]:[ 14 ]])</f>
        <v>0</v>
      </c>
      <c r="P178" s="162"/>
      <c r="Q178" s="163">
        <f>+IF(AVERAGEIF(ING_NO_CONST_RENTA[Concepto],'Datos para cálculo'!P$4,ING_NO_CONST_RENTA[Monto Limite])=1,CALCULO[[#This Row],[16]],MIN(CALCULO[ [#This Row],[16] ],AVERAGEIF(ING_NO_CONST_RENTA[Concepto],'Datos para cálculo'!P$4,ING_NO_CONST_RENTA[Monto Limite]),+CALCULO[ [#This Row],[16] ]+1-1,CALCULO[ [#This Row],[16] ]))</f>
        <v>0</v>
      </c>
      <c r="R178" s="29"/>
      <c r="S178" s="163">
        <f>+IF(AVERAGEIF(ING_NO_CONST_RENTA[Concepto],'Datos para cálculo'!R$4,ING_NO_CONST_RENTA[Monto Limite])=1,CALCULO[[#This Row],[18]],MIN(CALCULO[ [#This Row],[18] ],AVERAGEIF(ING_NO_CONST_RENTA[Concepto],'Datos para cálculo'!R$4,ING_NO_CONST_RENTA[Monto Limite]),+CALCULO[ [#This Row],[18] ]+1-1,CALCULO[ [#This Row],[18] ]))</f>
        <v>0</v>
      </c>
      <c r="T178" s="29"/>
      <c r="U178" s="163">
        <f>+IF(AVERAGEIF(ING_NO_CONST_RENTA[Concepto],'Datos para cálculo'!T$4,ING_NO_CONST_RENTA[Monto Limite])=1,CALCULO[[#This Row],[20]],MIN(CALCULO[ [#This Row],[20] ],AVERAGEIF(ING_NO_CONST_RENTA[Concepto],'Datos para cálculo'!T$4,ING_NO_CONST_RENTA[Monto Limite]),+CALCULO[ [#This Row],[20] ]+1-1,CALCULO[ [#This Row],[20] ]))</f>
        <v>0</v>
      </c>
      <c r="V178" s="29"/>
      <c r="W1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8" s="164"/>
      <c r="Y178" s="163">
        <f>+IF(O178&lt;310*'Versión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8" s="165"/>
      <c r="AA178" s="163">
        <f>+IF(AVERAGEIF(ING_NO_CONST_RENTA[Concepto],'Datos para cálculo'!Z$4,ING_NO_CONST_RENTA[Monto Limite])=1,CALCULO[[#This Row],[ 26 ]],MIN(CALCULO[[#This Row],[ 26 ]],AVERAGEIF(ING_NO_CONST_RENTA[Concepto],'Datos para cálculo'!Z$4,ING_NO_CONST_RENTA[Monto Limite]),+CALCULO[[#This Row],[ 26 ]]+1-1,CALCULO[[#This Row],[ 26 ]]))</f>
        <v>0</v>
      </c>
      <c r="AB178" s="165"/>
      <c r="AC1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8" s="147"/>
      <c r="AE1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8" s="144">
        <f>+CALCULO[[#This Row],[ 31 ]]+CALCULO[[#This Row],[ 29 ]]+CALCULO[[#This Row],[ 27 ]]+CALCULO[[#This Row],[ 25 ]]+CALCULO[[#This Row],[ 23 ]]+CALCULO[[#This Row],[ 21 ]]+CALCULO[[#This Row],[ 19 ]]+CALCULO[[#This Row],[ 17 ]]</f>
        <v>0</v>
      </c>
      <c r="AG178" s="148">
        <f>+MAX(0,ROUND(CALCULO[[#This Row],[ 15 ]]-CALCULO[[#This Row],[32]],-3))</f>
        <v>0</v>
      </c>
      <c r="AH178" s="29"/>
      <c r="AI178" s="163">
        <f>+IF(AVERAGEIF(DEDUCCIONES[Concepto],'Datos para cálculo'!AH$4,DEDUCCIONES[Monto Limite])=1,CALCULO[[#This Row],[ 34 ]],MIN(CALCULO[[#This Row],[ 34 ]],AVERAGEIF(DEDUCCIONES[Concepto],'Datos para cálculo'!AH$4,DEDUCCIONES[Monto Limite]),+CALCULO[[#This Row],[ 34 ]]+1-1,CALCULO[[#This Row],[ 34 ]]))</f>
        <v>0</v>
      </c>
      <c r="AJ178" s="167"/>
      <c r="AK178" s="144">
        <f>+IF(CALCULO[[#This Row],[ 36 ]]="SI",MIN(CALCULO[[#This Row],[ 15 ]]*10%,VLOOKUP($AJ$4,DEDUCCIONES[],4,0)),0)</f>
        <v>0</v>
      </c>
      <c r="AL178" s="168"/>
      <c r="AM178" s="145">
        <f>+MIN(AL178+1-1,VLOOKUP($AL$4,DEDUCCIONES[],4,0))</f>
        <v>0</v>
      </c>
      <c r="AN178" s="144">
        <f>+CALCULO[[#This Row],[35]]+CALCULO[[#This Row],[37]]+CALCULO[[#This Row],[ 39 ]]</f>
        <v>0</v>
      </c>
      <c r="AO178" s="148">
        <f>+CALCULO[[#This Row],[33]]-CALCULO[[#This Row],[ 40 ]]</f>
        <v>0</v>
      </c>
      <c r="AP178" s="29"/>
      <c r="AQ178" s="163">
        <f>+MIN(CALCULO[[#This Row],[42]]+1-1,VLOOKUP($AP$4,RENTAS_EXCENTAS[],4,0))</f>
        <v>0</v>
      </c>
      <c r="AR178" s="29"/>
      <c r="AS178" s="163">
        <f>+MIN(CALCULO[[#This Row],[43]]+CALCULO[[#This Row],[ 44 ]]+1-1,VLOOKUP($AP$4,RENTAS_EXCENTAS[],4,0))-CALCULO[[#This Row],[43]]</f>
        <v>0</v>
      </c>
      <c r="AT178" s="163"/>
      <c r="AU178" s="163"/>
      <c r="AV178" s="163">
        <f>+CALCULO[[#This Row],[ 47 ]]</f>
        <v>0</v>
      </c>
      <c r="AW178" s="163"/>
      <c r="AX178" s="163">
        <f>+CALCULO[[#This Row],[ 49 ]]</f>
        <v>0</v>
      </c>
      <c r="AY178" s="163"/>
      <c r="AZ178" s="163">
        <f>+CALCULO[[#This Row],[ 51 ]]</f>
        <v>0</v>
      </c>
      <c r="BA178" s="163"/>
      <c r="BB178" s="163">
        <f>+CALCULO[[#This Row],[ 53 ]]</f>
        <v>0</v>
      </c>
      <c r="BC178" s="163"/>
      <c r="BD178" s="163">
        <f>+CALCULO[[#This Row],[ 55 ]]</f>
        <v>0</v>
      </c>
      <c r="BE178" s="163"/>
      <c r="BF178" s="163">
        <f>+CALCULO[[#This Row],[ 57 ]]</f>
        <v>0</v>
      </c>
      <c r="BG178" s="163"/>
      <c r="BH178" s="163">
        <f>+CALCULO[[#This Row],[ 59 ]]</f>
        <v>0</v>
      </c>
      <c r="BI178" s="163"/>
      <c r="BJ178" s="163"/>
      <c r="BK178" s="163"/>
      <c r="BL178" s="145">
        <f>+CALCULO[[#This Row],[ 63 ]]</f>
        <v>0</v>
      </c>
      <c r="BM178" s="144">
        <f>+CALCULO[[#This Row],[ 64 ]]+CALCULO[[#This Row],[ 62 ]]+CALCULO[[#This Row],[ 60 ]]+CALCULO[[#This Row],[ 58 ]]+CALCULO[[#This Row],[ 56 ]]+CALCULO[[#This Row],[ 54 ]]+CALCULO[[#This Row],[ 52 ]]+CALCULO[[#This Row],[ 50 ]]+CALCULO[[#This Row],[ 48 ]]+CALCULO[[#This Row],[ 45 ]]+CALCULO[[#This Row],[43]]</f>
        <v>0</v>
      </c>
      <c r="BN178" s="148">
        <f>+CALCULO[[#This Row],[ 41 ]]-CALCULO[[#This Row],[65]]</f>
        <v>0</v>
      </c>
      <c r="BO178" s="144">
        <f>+ROUND(MIN(CALCULO[[#This Row],[66]]*25%,240*'Versión impresión'!$H$8),-3)</f>
        <v>0</v>
      </c>
      <c r="BP178" s="148">
        <f>+CALCULO[[#This Row],[66]]-CALCULO[[#This Row],[67]]</f>
        <v>0</v>
      </c>
      <c r="BQ178" s="154">
        <f>+ROUND(CALCULO[[#This Row],[33]]*40%,-3)</f>
        <v>0</v>
      </c>
      <c r="BR178" s="149">
        <f t="shared" si="12"/>
        <v>0</v>
      </c>
      <c r="BS178" s="144">
        <f>+CALCULO[[#This Row],[33]]-MIN(CALCULO[[#This Row],[69]],CALCULO[[#This Row],[68]])</f>
        <v>0</v>
      </c>
      <c r="BT178" s="150">
        <f>+CALCULO[[#This Row],[71]]/'Versión impresión'!$H$8+1-1</f>
        <v>0</v>
      </c>
      <c r="BU178" s="151">
        <f>+LOOKUP(CALCULO[[#This Row],[72]],$CG$2:$CH$8,$CJ$2:$CJ$8)</f>
        <v>0</v>
      </c>
      <c r="BV178" s="152">
        <f>+LOOKUP(CALCULO[[#This Row],[72]],$CG$2:$CH$8,$CI$2:$CI$8)</f>
        <v>0</v>
      </c>
      <c r="BW178" s="151">
        <f>+LOOKUP(CALCULO[[#This Row],[72]],$CG$2:$CH$8,$CK$2:$CK$8)</f>
        <v>0</v>
      </c>
      <c r="BX178" s="155">
        <f>+(CALCULO[[#This Row],[72]]+CALCULO[[#This Row],[73]])*CALCULO[[#This Row],[74]]+CALCULO[[#This Row],[75]]</f>
        <v>0</v>
      </c>
      <c r="BY178" s="133">
        <f>+ROUND(CALCULO[[#This Row],[76]]*'Versión impresión'!$H$8,-3)</f>
        <v>0</v>
      </c>
      <c r="BZ178" s="180" t="str">
        <f>+IF(LOOKUP(CALCULO[[#This Row],[72]],$CG$2:$CH$8,$CM$2:$CM$8)=0,"",LOOKUP(CALCULO[[#This Row],[72]],$CG$2:$CH$8,$CM$2:$CM$8))</f>
        <v/>
      </c>
    </row>
    <row r="179" spans="1:78" x14ac:dyDescent="0.25">
      <c r="A179" s="78" t="str">
        <f t="shared" si="11"/>
        <v/>
      </c>
      <c r="B179" s="159"/>
      <c r="C179" s="29"/>
      <c r="D179" s="29"/>
      <c r="E179" s="29"/>
      <c r="F179" s="29"/>
      <c r="G179" s="29"/>
      <c r="H179" s="29"/>
      <c r="I179" s="29"/>
      <c r="J179" s="29"/>
      <c r="K179" s="29"/>
      <c r="L179" s="29"/>
      <c r="M179" s="29"/>
      <c r="N179" s="29"/>
      <c r="O179" s="144">
        <f>SUM(CALCULO[[#This Row],[5]:[ 14 ]])</f>
        <v>0</v>
      </c>
      <c r="P179" s="162"/>
      <c r="Q179" s="163">
        <f>+IF(AVERAGEIF(ING_NO_CONST_RENTA[Concepto],'Datos para cálculo'!P$4,ING_NO_CONST_RENTA[Monto Limite])=1,CALCULO[[#This Row],[16]],MIN(CALCULO[ [#This Row],[16] ],AVERAGEIF(ING_NO_CONST_RENTA[Concepto],'Datos para cálculo'!P$4,ING_NO_CONST_RENTA[Monto Limite]),+CALCULO[ [#This Row],[16] ]+1-1,CALCULO[ [#This Row],[16] ]))</f>
        <v>0</v>
      </c>
      <c r="R179" s="29"/>
      <c r="S179" s="163">
        <f>+IF(AVERAGEIF(ING_NO_CONST_RENTA[Concepto],'Datos para cálculo'!R$4,ING_NO_CONST_RENTA[Monto Limite])=1,CALCULO[[#This Row],[18]],MIN(CALCULO[ [#This Row],[18] ],AVERAGEIF(ING_NO_CONST_RENTA[Concepto],'Datos para cálculo'!R$4,ING_NO_CONST_RENTA[Monto Limite]),+CALCULO[ [#This Row],[18] ]+1-1,CALCULO[ [#This Row],[18] ]))</f>
        <v>0</v>
      </c>
      <c r="T179" s="29"/>
      <c r="U179" s="163">
        <f>+IF(AVERAGEIF(ING_NO_CONST_RENTA[Concepto],'Datos para cálculo'!T$4,ING_NO_CONST_RENTA[Monto Limite])=1,CALCULO[[#This Row],[20]],MIN(CALCULO[ [#This Row],[20] ],AVERAGEIF(ING_NO_CONST_RENTA[Concepto],'Datos para cálculo'!T$4,ING_NO_CONST_RENTA[Monto Limite]),+CALCULO[ [#This Row],[20] ]+1-1,CALCULO[ [#This Row],[20] ]))</f>
        <v>0</v>
      </c>
      <c r="V179" s="29"/>
      <c r="W1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79" s="164"/>
      <c r="Y179" s="163">
        <f>+IF(O179&lt;310*'Versión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79" s="165"/>
      <c r="AA179" s="163">
        <f>+IF(AVERAGEIF(ING_NO_CONST_RENTA[Concepto],'Datos para cálculo'!Z$4,ING_NO_CONST_RENTA[Monto Limite])=1,CALCULO[[#This Row],[ 26 ]],MIN(CALCULO[[#This Row],[ 26 ]],AVERAGEIF(ING_NO_CONST_RENTA[Concepto],'Datos para cálculo'!Z$4,ING_NO_CONST_RENTA[Monto Limite]),+CALCULO[[#This Row],[ 26 ]]+1-1,CALCULO[[#This Row],[ 26 ]]))</f>
        <v>0</v>
      </c>
      <c r="AB179" s="165"/>
      <c r="AC1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79" s="147"/>
      <c r="AE1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79" s="144">
        <f>+CALCULO[[#This Row],[ 31 ]]+CALCULO[[#This Row],[ 29 ]]+CALCULO[[#This Row],[ 27 ]]+CALCULO[[#This Row],[ 25 ]]+CALCULO[[#This Row],[ 23 ]]+CALCULO[[#This Row],[ 21 ]]+CALCULO[[#This Row],[ 19 ]]+CALCULO[[#This Row],[ 17 ]]</f>
        <v>0</v>
      </c>
      <c r="AG179" s="148">
        <f>+MAX(0,ROUND(CALCULO[[#This Row],[ 15 ]]-CALCULO[[#This Row],[32]],-3))</f>
        <v>0</v>
      </c>
      <c r="AH179" s="29"/>
      <c r="AI179" s="163">
        <f>+IF(AVERAGEIF(DEDUCCIONES[Concepto],'Datos para cálculo'!AH$4,DEDUCCIONES[Monto Limite])=1,CALCULO[[#This Row],[ 34 ]],MIN(CALCULO[[#This Row],[ 34 ]],AVERAGEIF(DEDUCCIONES[Concepto],'Datos para cálculo'!AH$4,DEDUCCIONES[Monto Limite]),+CALCULO[[#This Row],[ 34 ]]+1-1,CALCULO[[#This Row],[ 34 ]]))</f>
        <v>0</v>
      </c>
      <c r="AJ179" s="167"/>
      <c r="AK179" s="144">
        <f>+IF(CALCULO[[#This Row],[ 36 ]]="SI",MIN(CALCULO[[#This Row],[ 15 ]]*10%,VLOOKUP($AJ$4,DEDUCCIONES[],4,0)),0)</f>
        <v>0</v>
      </c>
      <c r="AL179" s="168"/>
      <c r="AM179" s="145">
        <f>+MIN(AL179+1-1,VLOOKUP($AL$4,DEDUCCIONES[],4,0))</f>
        <v>0</v>
      </c>
      <c r="AN179" s="144">
        <f>+CALCULO[[#This Row],[35]]+CALCULO[[#This Row],[37]]+CALCULO[[#This Row],[ 39 ]]</f>
        <v>0</v>
      </c>
      <c r="AO179" s="148">
        <f>+CALCULO[[#This Row],[33]]-CALCULO[[#This Row],[ 40 ]]</f>
        <v>0</v>
      </c>
      <c r="AP179" s="29"/>
      <c r="AQ179" s="163">
        <f>+MIN(CALCULO[[#This Row],[42]]+1-1,VLOOKUP($AP$4,RENTAS_EXCENTAS[],4,0))</f>
        <v>0</v>
      </c>
      <c r="AR179" s="29"/>
      <c r="AS179" s="163">
        <f>+MIN(CALCULO[[#This Row],[43]]+CALCULO[[#This Row],[ 44 ]]+1-1,VLOOKUP($AP$4,RENTAS_EXCENTAS[],4,0))-CALCULO[[#This Row],[43]]</f>
        <v>0</v>
      </c>
      <c r="AT179" s="163"/>
      <c r="AU179" s="163"/>
      <c r="AV179" s="163">
        <f>+CALCULO[[#This Row],[ 47 ]]</f>
        <v>0</v>
      </c>
      <c r="AW179" s="163"/>
      <c r="AX179" s="163">
        <f>+CALCULO[[#This Row],[ 49 ]]</f>
        <v>0</v>
      </c>
      <c r="AY179" s="163"/>
      <c r="AZ179" s="163">
        <f>+CALCULO[[#This Row],[ 51 ]]</f>
        <v>0</v>
      </c>
      <c r="BA179" s="163"/>
      <c r="BB179" s="163">
        <f>+CALCULO[[#This Row],[ 53 ]]</f>
        <v>0</v>
      </c>
      <c r="BC179" s="163"/>
      <c r="BD179" s="163">
        <f>+CALCULO[[#This Row],[ 55 ]]</f>
        <v>0</v>
      </c>
      <c r="BE179" s="163"/>
      <c r="BF179" s="163">
        <f>+CALCULO[[#This Row],[ 57 ]]</f>
        <v>0</v>
      </c>
      <c r="BG179" s="163"/>
      <c r="BH179" s="163">
        <f>+CALCULO[[#This Row],[ 59 ]]</f>
        <v>0</v>
      </c>
      <c r="BI179" s="163"/>
      <c r="BJ179" s="163"/>
      <c r="BK179" s="163"/>
      <c r="BL179" s="145">
        <f>+CALCULO[[#This Row],[ 63 ]]</f>
        <v>0</v>
      </c>
      <c r="BM179" s="144">
        <f>+CALCULO[[#This Row],[ 64 ]]+CALCULO[[#This Row],[ 62 ]]+CALCULO[[#This Row],[ 60 ]]+CALCULO[[#This Row],[ 58 ]]+CALCULO[[#This Row],[ 56 ]]+CALCULO[[#This Row],[ 54 ]]+CALCULO[[#This Row],[ 52 ]]+CALCULO[[#This Row],[ 50 ]]+CALCULO[[#This Row],[ 48 ]]+CALCULO[[#This Row],[ 45 ]]+CALCULO[[#This Row],[43]]</f>
        <v>0</v>
      </c>
      <c r="BN179" s="148">
        <f>+CALCULO[[#This Row],[ 41 ]]-CALCULO[[#This Row],[65]]</f>
        <v>0</v>
      </c>
      <c r="BO179" s="144">
        <f>+ROUND(MIN(CALCULO[[#This Row],[66]]*25%,240*'Versión impresión'!$H$8),-3)</f>
        <v>0</v>
      </c>
      <c r="BP179" s="148">
        <f>+CALCULO[[#This Row],[66]]-CALCULO[[#This Row],[67]]</f>
        <v>0</v>
      </c>
      <c r="BQ179" s="154">
        <f>+ROUND(CALCULO[[#This Row],[33]]*40%,-3)</f>
        <v>0</v>
      </c>
      <c r="BR179" s="149">
        <f t="shared" si="12"/>
        <v>0</v>
      </c>
      <c r="BS179" s="144">
        <f>+CALCULO[[#This Row],[33]]-MIN(CALCULO[[#This Row],[69]],CALCULO[[#This Row],[68]])</f>
        <v>0</v>
      </c>
      <c r="BT179" s="150">
        <f>+CALCULO[[#This Row],[71]]/'Versión impresión'!$H$8+1-1</f>
        <v>0</v>
      </c>
      <c r="BU179" s="151">
        <f>+LOOKUP(CALCULO[[#This Row],[72]],$CG$2:$CH$8,$CJ$2:$CJ$8)</f>
        <v>0</v>
      </c>
      <c r="BV179" s="152">
        <f>+LOOKUP(CALCULO[[#This Row],[72]],$CG$2:$CH$8,$CI$2:$CI$8)</f>
        <v>0</v>
      </c>
      <c r="BW179" s="151">
        <f>+LOOKUP(CALCULO[[#This Row],[72]],$CG$2:$CH$8,$CK$2:$CK$8)</f>
        <v>0</v>
      </c>
      <c r="BX179" s="155">
        <f>+(CALCULO[[#This Row],[72]]+CALCULO[[#This Row],[73]])*CALCULO[[#This Row],[74]]+CALCULO[[#This Row],[75]]</f>
        <v>0</v>
      </c>
      <c r="BY179" s="133">
        <f>+ROUND(CALCULO[[#This Row],[76]]*'Versión impresión'!$H$8,-3)</f>
        <v>0</v>
      </c>
      <c r="BZ179" s="180" t="str">
        <f>+IF(LOOKUP(CALCULO[[#This Row],[72]],$CG$2:$CH$8,$CM$2:$CM$8)=0,"",LOOKUP(CALCULO[[#This Row],[72]],$CG$2:$CH$8,$CM$2:$CM$8))</f>
        <v/>
      </c>
    </row>
    <row r="180" spans="1:78" x14ac:dyDescent="0.25">
      <c r="A180" s="78" t="str">
        <f t="shared" si="11"/>
        <v/>
      </c>
      <c r="B180" s="159"/>
      <c r="C180" s="29"/>
      <c r="D180" s="29"/>
      <c r="E180" s="29"/>
      <c r="F180" s="29"/>
      <c r="G180" s="29"/>
      <c r="H180" s="29"/>
      <c r="I180" s="29"/>
      <c r="J180" s="29"/>
      <c r="K180" s="29"/>
      <c r="L180" s="29"/>
      <c r="M180" s="29"/>
      <c r="N180" s="29"/>
      <c r="O180" s="144">
        <f>SUM(CALCULO[[#This Row],[5]:[ 14 ]])</f>
        <v>0</v>
      </c>
      <c r="P180" s="162"/>
      <c r="Q180" s="163">
        <f>+IF(AVERAGEIF(ING_NO_CONST_RENTA[Concepto],'Datos para cálculo'!P$4,ING_NO_CONST_RENTA[Monto Limite])=1,CALCULO[[#This Row],[16]],MIN(CALCULO[ [#This Row],[16] ],AVERAGEIF(ING_NO_CONST_RENTA[Concepto],'Datos para cálculo'!P$4,ING_NO_CONST_RENTA[Monto Limite]),+CALCULO[ [#This Row],[16] ]+1-1,CALCULO[ [#This Row],[16] ]))</f>
        <v>0</v>
      </c>
      <c r="R180" s="29"/>
      <c r="S180" s="163">
        <f>+IF(AVERAGEIF(ING_NO_CONST_RENTA[Concepto],'Datos para cálculo'!R$4,ING_NO_CONST_RENTA[Monto Limite])=1,CALCULO[[#This Row],[18]],MIN(CALCULO[ [#This Row],[18] ],AVERAGEIF(ING_NO_CONST_RENTA[Concepto],'Datos para cálculo'!R$4,ING_NO_CONST_RENTA[Monto Limite]),+CALCULO[ [#This Row],[18] ]+1-1,CALCULO[ [#This Row],[18] ]))</f>
        <v>0</v>
      </c>
      <c r="T180" s="29"/>
      <c r="U180" s="163">
        <f>+IF(AVERAGEIF(ING_NO_CONST_RENTA[Concepto],'Datos para cálculo'!T$4,ING_NO_CONST_RENTA[Monto Limite])=1,CALCULO[[#This Row],[20]],MIN(CALCULO[ [#This Row],[20] ],AVERAGEIF(ING_NO_CONST_RENTA[Concepto],'Datos para cálculo'!T$4,ING_NO_CONST_RENTA[Monto Limite]),+CALCULO[ [#This Row],[20] ]+1-1,CALCULO[ [#This Row],[20] ]))</f>
        <v>0</v>
      </c>
      <c r="V180" s="29"/>
      <c r="W1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0" s="164"/>
      <c r="Y180" s="163">
        <f>+IF(O180&lt;310*'Versión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0" s="165"/>
      <c r="AA180" s="163">
        <f>+IF(AVERAGEIF(ING_NO_CONST_RENTA[Concepto],'Datos para cálculo'!Z$4,ING_NO_CONST_RENTA[Monto Limite])=1,CALCULO[[#This Row],[ 26 ]],MIN(CALCULO[[#This Row],[ 26 ]],AVERAGEIF(ING_NO_CONST_RENTA[Concepto],'Datos para cálculo'!Z$4,ING_NO_CONST_RENTA[Monto Limite]),+CALCULO[[#This Row],[ 26 ]]+1-1,CALCULO[[#This Row],[ 26 ]]))</f>
        <v>0</v>
      </c>
      <c r="AB180" s="165"/>
      <c r="AC1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0" s="147"/>
      <c r="AE1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0" s="144">
        <f>+CALCULO[[#This Row],[ 31 ]]+CALCULO[[#This Row],[ 29 ]]+CALCULO[[#This Row],[ 27 ]]+CALCULO[[#This Row],[ 25 ]]+CALCULO[[#This Row],[ 23 ]]+CALCULO[[#This Row],[ 21 ]]+CALCULO[[#This Row],[ 19 ]]+CALCULO[[#This Row],[ 17 ]]</f>
        <v>0</v>
      </c>
      <c r="AG180" s="148">
        <f>+MAX(0,ROUND(CALCULO[[#This Row],[ 15 ]]-CALCULO[[#This Row],[32]],-3))</f>
        <v>0</v>
      </c>
      <c r="AH180" s="29"/>
      <c r="AI180" s="163">
        <f>+IF(AVERAGEIF(DEDUCCIONES[Concepto],'Datos para cálculo'!AH$4,DEDUCCIONES[Monto Limite])=1,CALCULO[[#This Row],[ 34 ]],MIN(CALCULO[[#This Row],[ 34 ]],AVERAGEIF(DEDUCCIONES[Concepto],'Datos para cálculo'!AH$4,DEDUCCIONES[Monto Limite]),+CALCULO[[#This Row],[ 34 ]]+1-1,CALCULO[[#This Row],[ 34 ]]))</f>
        <v>0</v>
      </c>
      <c r="AJ180" s="167"/>
      <c r="AK180" s="144">
        <f>+IF(CALCULO[[#This Row],[ 36 ]]="SI",MIN(CALCULO[[#This Row],[ 15 ]]*10%,VLOOKUP($AJ$4,DEDUCCIONES[],4,0)),0)</f>
        <v>0</v>
      </c>
      <c r="AL180" s="168"/>
      <c r="AM180" s="145">
        <f>+MIN(AL180+1-1,VLOOKUP($AL$4,DEDUCCIONES[],4,0))</f>
        <v>0</v>
      </c>
      <c r="AN180" s="144">
        <f>+CALCULO[[#This Row],[35]]+CALCULO[[#This Row],[37]]+CALCULO[[#This Row],[ 39 ]]</f>
        <v>0</v>
      </c>
      <c r="AO180" s="148">
        <f>+CALCULO[[#This Row],[33]]-CALCULO[[#This Row],[ 40 ]]</f>
        <v>0</v>
      </c>
      <c r="AP180" s="29"/>
      <c r="AQ180" s="163">
        <f>+MIN(CALCULO[[#This Row],[42]]+1-1,VLOOKUP($AP$4,RENTAS_EXCENTAS[],4,0))</f>
        <v>0</v>
      </c>
      <c r="AR180" s="29"/>
      <c r="AS180" s="163">
        <f>+MIN(CALCULO[[#This Row],[43]]+CALCULO[[#This Row],[ 44 ]]+1-1,VLOOKUP($AP$4,RENTAS_EXCENTAS[],4,0))-CALCULO[[#This Row],[43]]</f>
        <v>0</v>
      </c>
      <c r="AT180" s="163"/>
      <c r="AU180" s="163"/>
      <c r="AV180" s="163">
        <f>+CALCULO[[#This Row],[ 47 ]]</f>
        <v>0</v>
      </c>
      <c r="AW180" s="163"/>
      <c r="AX180" s="163">
        <f>+CALCULO[[#This Row],[ 49 ]]</f>
        <v>0</v>
      </c>
      <c r="AY180" s="163"/>
      <c r="AZ180" s="163">
        <f>+CALCULO[[#This Row],[ 51 ]]</f>
        <v>0</v>
      </c>
      <c r="BA180" s="163"/>
      <c r="BB180" s="163">
        <f>+CALCULO[[#This Row],[ 53 ]]</f>
        <v>0</v>
      </c>
      <c r="BC180" s="163"/>
      <c r="BD180" s="163">
        <f>+CALCULO[[#This Row],[ 55 ]]</f>
        <v>0</v>
      </c>
      <c r="BE180" s="163"/>
      <c r="BF180" s="163">
        <f>+CALCULO[[#This Row],[ 57 ]]</f>
        <v>0</v>
      </c>
      <c r="BG180" s="163"/>
      <c r="BH180" s="163">
        <f>+CALCULO[[#This Row],[ 59 ]]</f>
        <v>0</v>
      </c>
      <c r="BI180" s="163"/>
      <c r="BJ180" s="163"/>
      <c r="BK180" s="163"/>
      <c r="BL180" s="145">
        <f>+CALCULO[[#This Row],[ 63 ]]</f>
        <v>0</v>
      </c>
      <c r="BM180" s="144">
        <f>+CALCULO[[#This Row],[ 64 ]]+CALCULO[[#This Row],[ 62 ]]+CALCULO[[#This Row],[ 60 ]]+CALCULO[[#This Row],[ 58 ]]+CALCULO[[#This Row],[ 56 ]]+CALCULO[[#This Row],[ 54 ]]+CALCULO[[#This Row],[ 52 ]]+CALCULO[[#This Row],[ 50 ]]+CALCULO[[#This Row],[ 48 ]]+CALCULO[[#This Row],[ 45 ]]+CALCULO[[#This Row],[43]]</f>
        <v>0</v>
      </c>
      <c r="BN180" s="148">
        <f>+CALCULO[[#This Row],[ 41 ]]-CALCULO[[#This Row],[65]]</f>
        <v>0</v>
      </c>
      <c r="BO180" s="144">
        <f>+ROUND(MIN(CALCULO[[#This Row],[66]]*25%,240*'Versión impresión'!$H$8),-3)</f>
        <v>0</v>
      </c>
      <c r="BP180" s="148">
        <f>+CALCULO[[#This Row],[66]]-CALCULO[[#This Row],[67]]</f>
        <v>0</v>
      </c>
      <c r="BQ180" s="154">
        <f>+ROUND(CALCULO[[#This Row],[33]]*40%,-3)</f>
        <v>0</v>
      </c>
      <c r="BR180" s="149">
        <f t="shared" si="12"/>
        <v>0</v>
      </c>
      <c r="BS180" s="144">
        <f>+CALCULO[[#This Row],[33]]-MIN(CALCULO[[#This Row],[69]],CALCULO[[#This Row],[68]])</f>
        <v>0</v>
      </c>
      <c r="BT180" s="150">
        <f>+CALCULO[[#This Row],[71]]/'Versión impresión'!$H$8+1-1</f>
        <v>0</v>
      </c>
      <c r="BU180" s="151">
        <f>+LOOKUP(CALCULO[[#This Row],[72]],$CG$2:$CH$8,$CJ$2:$CJ$8)</f>
        <v>0</v>
      </c>
      <c r="BV180" s="152">
        <f>+LOOKUP(CALCULO[[#This Row],[72]],$CG$2:$CH$8,$CI$2:$CI$8)</f>
        <v>0</v>
      </c>
      <c r="BW180" s="151">
        <f>+LOOKUP(CALCULO[[#This Row],[72]],$CG$2:$CH$8,$CK$2:$CK$8)</f>
        <v>0</v>
      </c>
      <c r="BX180" s="155">
        <f>+(CALCULO[[#This Row],[72]]+CALCULO[[#This Row],[73]])*CALCULO[[#This Row],[74]]+CALCULO[[#This Row],[75]]</f>
        <v>0</v>
      </c>
      <c r="BY180" s="133">
        <f>+ROUND(CALCULO[[#This Row],[76]]*'Versión impresión'!$H$8,-3)</f>
        <v>0</v>
      </c>
      <c r="BZ180" s="180" t="str">
        <f>+IF(LOOKUP(CALCULO[[#This Row],[72]],$CG$2:$CH$8,$CM$2:$CM$8)=0,"",LOOKUP(CALCULO[[#This Row],[72]],$CG$2:$CH$8,$CM$2:$CM$8))</f>
        <v/>
      </c>
    </row>
    <row r="181" spans="1:78" x14ac:dyDescent="0.25">
      <c r="A181" s="78" t="str">
        <f t="shared" si="11"/>
        <v/>
      </c>
      <c r="B181" s="159"/>
      <c r="C181" s="29"/>
      <c r="D181" s="29"/>
      <c r="E181" s="29"/>
      <c r="F181" s="29"/>
      <c r="G181" s="29"/>
      <c r="H181" s="29"/>
      <c r="I181" s="29"/>
      <c r="J181" s="29"/>
      <c r="K181" s="29"/>
      <c r="L181" s="29"/>
      <c r="M181" s="29"/>
      <c r="N181" s="29"/>
      <c r="O181" s="144">
        <f>SUM(CALCULO[[#This Row],[5]:[ 14 ]])</f>
        <v>0</v>
      </c>
      <c r="P181" s="162"/>
      <c r="Q181" s="163">
        <f>+IF(AVERAGEIF(ING_NO_CONST_RENTA[Concepto],'Datos para cálculo'!P$4,ING_NO_CONST_RENTA[Monto Limite])=1,CALCULO[[#This Row],[16]],MIN(CALCULO[ [#This Row],[16] ],AVERAGEIF(ING_NO_CONST_RENTA[Concepto],'Datos para cálculo'!P$4,ING_NO_CONST_RENTA[Monto Limite]),+CALCULO[ [#This Row],[16] ]+1-1,CALCULO[ [#This Row],[16] ]))</f>
        <v>0</v>
      </c>
      <c r="R181" s="29"/>
      <c r="S181" s="163">
        <f>+IF(AVERAGEIF(ING_NO_CONST_RENTA[Concepto],'Datos para cálculo'!R$4,ING_NO_CONST_RENTA[Monto Limite])=1,CALCULO[[#This Row],[18]],MIN(CALCULO[ [#This Row],[18] ],AVERAGEIF(ING_NO_CONST_RENTA[Concepto],'Datos para cálculo'!R$4,ING_NO_CONST_RENTA[Monto Limite]),+CALCULO[ [#This Row],[18] ]+1-1,CALCULO[ [#This Row],[18] ]))</f>
        <v>0</v>
      </c>
      <c r="T181" s="29"/>
      <c r="U181" s="163">
        <f>+IF(AVERAGEIF(ING_NO_CONST_RENTA[Concepto],'Datos para cálculo'!T$4,ING_NO_CONST_RENTA[Monto Limite])=1,CALCULO[[#This Row],[20]],MIN(CALCULO[ [#This Row],[20] ],AVERAGEIF(ING_NO_CONST_RENTA[Concepto],'Datos para cálculo'!T$4,ING_NO_CONST_RENTA[Monto Limite]),+CALCULO[ [#This Row],[20] ]+1-1,CALCULO[ [#This Row],[20] ]))</f>
        <v>0</v>
      </c>
      <c r="V181" s="29"/>
      <c r="W1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1" s="164"/>
      <c r="Y181" s="163">
        <f>+IF(O181&lt;310*'Versión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1" s="165"/>
      <c r="AA181" s="163">
        <f>+IF(AVERAGEIF(ING_NO_CONST_RENTA[Concepto],'Datos para cálculo'!Z$4,ING_NO_CONST_RENTA[Monto Limite])=1,CALCULO[[#This Row],[ 26 ]],MIN(CALCULO[[#This Row],[ 26 ]],AVERAGEIF(ING_NO_CONST_RENTA[Concepto],'Datos para cálculo'!Z$4,ING_NO_CONST_RENTA[Monto Limite]),+CALCULO[[#This Row],[ 26 ]]+1-1,CALCULO[[#This Row],[ 26 ]]))</f>
        <v>0</v>
      </c>
      <c r="AB181" s="165"/>
      <c r="AC1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1" s="147"/>
      <c r="AE1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1" s="144">
        <f>+CALCULO[[#This Row],[ 31 ]]+CALCULO[[#This Row],[ 29 ]]+CALCULO[[#This Row],[ 27 ]]+CALCULO[[#This Row],[ 25 ]]+CALCULO[[#This Row],[ 23 ]]+CALCULO[[#This Row],[ 21 ]]+CALCULO[[#This Row],[ 19 ]]+CALCULO[[#This Row],[ 17 ]]</f>
        <v>0</v>
      </c>
      <c r="AG181" s="148">
        <f>+MAX(0,ROUND(CALCULO[[#This Row],[ 15 ]]-CALCULO[[#This Row],[32]],-3))</f>
        <v>0</v>
      </c>
      <c r="AH181" s="29"/>
      <c r="AI181" s="163">
        <f>+IF(AVERAGEIF(DEDUCCIONES[Concepto],'Datos para cálculo'!AH$4,DEDUCCIONES[Monto Limite])=1,CALCULO[[#This Row],[ 34 ]],MIN(CALCULO[[#This Row],[ 34 ]],AVERAGEIF(DEDUCCIONES[Concepto],'Datos para cálculo'!AH$4,DEDUCCIONES[Monto Limite]),+CALCULO[[#This Row],[ 34 ]]+1-1,CALCULO[[#This Row],[ 34 ]]))</f>
        <v>0</v>
      </c>
      <c r="AJ181" s="167"/>
      <c r="AK181" s="144">
        <f>+IF(CALCULO[[#This Row],[ 36 ]]="SI",MIN(CALCULO[[#This Row],[ 15 ]]*10%,VLOOKUP($AJ$4,DEDUCCIONES[],4,0)),0)</f>
        <v>0</v>
      </c>
      <c r="AL181" s="168"/>
      <c r="AM181" s="145">
        <f>+MIN(AL181+1-1,VLOOKUP($AL$4,DEDUCCIONES[],4,0))</f>
        <v>0</v>
      </c>
      <c r="AN181" s="144">
        <f>+CALCULO[[#This Row],[35]]+CALCULO[[#This Row],[37]]+CALCULO[[#This Row],[ 39 ]]</f>
        <v>0</v>
      </c>
      <c r="AO181" s="148">
        <f>+CALCULO[[#This Row],[33]]-CALCULO[[#This Row],[ 40 ]]</f>
        <v>0</v>
      </c>
      <c r="AP181" s="29"/>
      <c r="AQ181" s="163">
        <f>+MIN(CALCULO[[#This Row],[42]]+1-1,VLOOKUP($AP$4,RENTAS_EXCENTAS[],4,0))</f>
        <v>0</v>
      </c>
      <c r="AR181" s="29"/>
      <c r="AS181" s="163">
        <f>+MIN(CALCULO[[#This Row],[43]]+CALCULO[[#This Row],[ 44 ]]+1-1,VLOOKUP($AP$4,RENTAS_EXCENTAS[],4,0))-CALCULO[[#This Row],[43]]</f>
        <v>0</v>
      </c>
      <c r="AT181" s="163"/>
      <c r="AU181" s="163"/>
      <c r="AV181" s="163">
        <f>+CALCULO[[#This Row],[ 47 ]]</f>
        <v>0</v>
      </c>
      <c r="AW181" s="163"/>
      <c r="AX181" s="163">
        <f>+CALCULO[[#This Row],[ 49 ]]</f>
        <v>0</v>
      </c>
      <c r="AY181" s="163"/>
      <c r="AZ181" s="163">
        <f>+CALCULO[[#This Row],[ 51 ]]</f>
        <v>0</v>
      </c>
      <c r="BA181" s="163"/>
      <c r="BB181" s="163">
        <f>+CALCULO[[#This Row],[ 53 ]]</f>
        <v>0</v>
      </c>
      <c r="BC181" s="163"/>
      <c r="BD181" s="163">
        <f>+CALCULO[[#This Row],[ 55 ]]</f>
        <v>0</v>
      </c>
      <c r="BE181" s="163"/>
      <c r="BF181" s="163">
        <f>+CALCULO[[#This Row],[ 57 ]]</f>
        <v>0</v>
      </c>
      <c r="BG181" s="163"/>
      <c r="BH181" s="163">
        <f>+CALCULO[[#This Row],[ 59 ]]</f>
        <v>0</v>
      </c>
      <c r="BI181" s="163"/>
      <c r="BJ181" s="163"/>
      <c r="BK181" s="163"/>
      <c r="BL181" s="145">
        <f>+CALCULO[[#This Row],[ 63 ]]</f>
        <v>0</v>
      </c>
      <c r="BM181" s="144">
        <f>+CALCULO[[#This Row],[ 64 ]]+CALCULO[[#This Row],[ 62 ]]+CALCULO[[#This Row],[ 60 ]]+CALCULO[[#This Row],[ 58 ]]+CALCULO[[#This Row],[ 56 ]]+CALCULO[[#This Row],[ 54 ]]+CALCULO[[#This Row],[ 52 ]]+CALCULO[[#This Row],[ 50 ]]+CALCULO[[#This Row],[ 48 ]]+CALCULO[[#This Row],[ 45 ]]+CALCULO[[#This Row],[43]]</f>
        <v>0</v>
      </c>
      <c r="BN181" s="148">
        <f>+CALCULO[[#This Row],[ 41 ]]-CALCULO[[#This Row],[65]]</f>
        <v>0</v>
      </c>
      <c r="BO181" s="144">
        <f>+ROUND(MIN(CALCULO[[#This Row],[66]]*25%,240*'Versión impresión'!$H$8),-3)</f>
        <v>0</v>
      </c>
      <c r="BP181" s="148">
        <f>+CALCULO[[#This Row],[66]]-CALCULO[[#This Row],[67]]</f>
        <v>0</v>
      </c>
      <c r="BQ181" s="154">
        <f>+ROUND(CALCULO[[#This Row],[33]]*40%,-3)</f>
        <v>0</v>
      </c>
      <c r="BR181" s="149">
        <f t="shared" si="12"/>
        <v>0</v>
      </c>
      <c r="BS181" s="144">
        <f>+CALCULO[[#This Row],[33]]-MIN(CALCULO[[#This Row],[69]],CALCULO[[#This Row],[68]])</f>
        <v>0</v>
      </c>
      <c r="BT181" s="150">
        <f>+CALCULO[[#This Row],[71]]/'Versión impresión'!$H$8+1-1</f>
        <v>0</v>
      </c>
      <c r="BU181" s="151">
        <f>+LOOKUP(CALCULO[[#This Row],[72]],$CG$2:$CH$8,$CJ$2:$CJ$8)</f>
        <v>0</v>
      </c>
      <c r="BV181" s="152">
        <f>+LOOKUP(CALCULO[[#This Row],[72]],$CG$2:$CH$8,$CI$2:$CI$8)</f>
        <v>0</v>
      </c>
      <c r="BW181" s="151">
        <f>+LOOKUP(CALCULO[[#This Row],[72]],$CG$2:$CH$8,$CK$2:$CK$8)</f>
        <v>0</v>
      </c>
      <c r="BX181" s="155">
        <f>+(CALCULO[[#This Row],[72]]+CALCULO[[#This Row],[73]])*CALCULO[[#This Row],[74]]+CALCULO[[#This Row],[75]]</f>
        <v>0</v>
      </c>
      <c r="BY181" s="133">
        <f>+ROUND(CALCULO[[#This Row],[76]]*'Versión impresión'!$H$8,-3)</f>
        <v>0</v>
      </c>
      <c r="BZ181" s="180" t="str">
        <f>+IF(LOOKUP(CALCULO[[#This Row],[72]],$CG$2:$CH$8,$CM$2:$CM$8)=0,"",LOOKUP(CALCULO[[#This Row],[72]],$CG$2:$CH$8,$CM$2:$CM$8))</f>
        <v/>
      </c>
    </row>
    <row r="182" spans="1:78" x14ac:dyDescent="0.25">
      <c r="A182" s="78" t="str">
        <f t="shared" si="11"/>
        <v/>
      </c>
      <c r="B182" s="159"/>
      <c r="C182" s="29"/>
      <c r="D182" s="29"/>
      <c r="E182" s="29"/>
      <c r="F182" s="29"/>
      <c r="G182" s="29"/>
      <c r="H182" s="29"/>
      <c r="I182" s="29"/>
      <c r="J182" s="29"/>
      <c r="K182" s="29"/>
      <c r="L182" s="29"/>
      <c r="M182" s="29"/>
      <c r="N182" s="29"/>
      <c r="O182" s="144">
        <f>SUM(CALCULO[[#This Row],[5]:[ 14 ]])</f>
        <v>0</v>
      </c>
      <c r="P182" s="162"/>
      <c r="Q182" s="163">
        <f>+IF(AVERAGEIF(ING_NO_CONST_RENTA[Concepto],'Datos para cálculo'!P$4,ING_NO_CONST_RENTA[Monto Limite])=1,CALCULO[[#This Row],[16]],MIN(CALCULO[ [#This Row],[16] ],AVERAGEIF(ING_NO_CONST_RENTA[Concepto],'Datos para cálculo'!P$4,ING_NO_CONST_RENTA[Monto Limite]),+CALCULO[ [#This Row],[16] ]+1-1,CALCULO[ [#This Row],[16] ]))</f>
        <v>0</v>
      </c>
      <c r="R182" s="29"/>
      <c r="S182" s="163">
        <f>+IF(AVERAGEIF(ING_NO_CONST_RENTA[Concepto],'Datos para cálculo'!R$4,ING_NO_CONST_RENTA[Monto Limite])=1,CALCULO[[#This Row],[18]],MIN(CALCULO[ [#This Row],[18] ],AVERAGEIF(ING_NO_CONST_RENTA[Concepto],'Datos para cálculo'!R$4,ING_NO_CONST_RENTA[Monto Limite]),+CALCULO[ [#This Row],[18] ]+1-1,CALCULO[ [#This Row],[18] ]))</f>
        <v>0</v>
      </c>
      <c r="T182" s="29"/>
      <c r="U182" s="163">
        <f>+IF(AVERAGEIF(ING_NO_CONST_RENTA[Concepto],'Datos para cálculo'!T$4,ING_NO_CONST_RENTA[Monto Limite])=1,CALCULO[[#This Row],[20]],MIN(CALCULO[ [#This Row],[20] ],AVERAGEIF(ING_NO_CONST_RENTA[Concepto],'Datos para cálculo'!T$4,ING_NO_CONST_RENTA[Monto Limite]),+CALCULO[ [#This Row],[20] ]+1-1,CALCULO[ [#This Row],[20] ]))</f>
        <v>0</v>
      </c>
      <c r="V182" s="29"/>
      <c r="W1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2" s="164"/>
      <c r="Y182" s="163">
        <f>+IF(O182&lt;310*'Versión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2" s="165"/>
      <c r="AA182" s="163">
        <f>+IF(AVERAGEIF(ING_NO_CONST_RENTA[Concepto],'Datos para cálculo'!Z$4,ING_NO_CONST_RENTA[Monto Limite])=1,CALCULO[[#This Row],[ 26 ]],MIN(CALCULO[[#This Row],[ 26 ]],AVERAGEIF(ING_NO_CONST_RENTA[Concepto],'Datos para cálculo'!Z$4,ING_NO_CONST_RENTA[Monto Limite]),+CALCULO[[#This Row],[ 26 ]]+1-1,CALCULO[[#This Row],[ 26 ]]))</f>
        <v>0</v>
      </c>
      <c r="AB182" s="165"/>
      <c r="AC1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2" s="147"/>
      <c r="AE1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2" s="144">
        <f>+CALCULO[[#This Row],[ 31 ]]+CALCULO[[#This Row],[ 29 ]]+CALCULO[[#This Row],[ 27 ]]+CALCULO[[#This Row],[ 25 ]]+CALCULO[[#This Row],[ 23 ]]+CALCULO[[#This Row],[ 21 ]]+CALCULO[[#This Row],[ 19 ]]+CALCULO[[#This Row],[ 17 ]]</f>
        <v>0</v>
      </c>
      <c r="AG182" s="148">
        <f>+MAX(0,ROUND(CALCULO[[#This Row],[ 15 ]]-CALCULO[[#This Row],[32]],-3))</f>
        <v>0</v>
      </c>
      <c r="AH182" s="29"/>
      <c r="AI182" s="163">
        <f>+IF(AVERAGEIF(DEDUCCIONES[Concepto],'Datos para cálculo'!AH$4,DEDUCCIONES[Monto Limite])=1,CALCULO[[#This Row],[ 34 ]],MIN(CALCULO[[#This Row],[ 34 ]],AVERAGEIF(DEDUCCIONES[Concepto],'Datos para cálculo'!AH$4,DEDUCCIONES[Monto Limite]),+CALCULO[[#This Row],[ 34 ]]+1-1,CALCULO[[#This Row],[ 34 ]]))</f>
        <v>0</v>
      </c>
      <c r="AJ182" s="167"/>
      <c r="AK182" s="144">
        <f>+IF(CALCULO[[#This Row],[ 36 ]]="SI",MIN(CALCULO[[#This Row],[ 15 ]]*10%,VLOOKUP($AJ$4,DEDUCCIONES[],4,0)),0)</f>
        <v>0</v>
      </c>
      <c r="AL182" s="168"/>
      <c r="AM182" s="145">
        <f>+MIN(AL182+1-1,VLOOKUP($AL$4,DEDUCCIONES[],4,0))</f>
        <v>0</v>
      </c>
      <c r="AN182" s="144">
        <f>+CALCULO[[#This Row],[35]]+CALCULO[[#This Row],[37]]+CALCULO[[#This Row],[ 39 ]]</f>
        <v>0</v>
      </c>
      <c r="AO182" s="148">
        <f>+CALCULO[[#This Row],[33]]-CALCULO[[#This Row],[ 40 ]]</f>
        <v>0</v>
      </c>
      <c r="AP182" s="29"/>
      <c r="AQ182" s="163">
        <f>+MIN(CALCULO[[#This Row],[42]]+1-1,VLOOKUP($AP$4,RENTAS_EXCENTAS[],4,0))</f>
        <v>0</v>
      </c>
      <c r="AR182" s="29"/>
      <c r="AS182" s="163">
        <f>+MIN(CALCULO[[#This Row],[43]]+CALCULO[[#This Row],[ 44 ]]+1-1,VLOOKUP($AP$4,RENTAS_EXCENTAS[],4,0))-CALCULO[[#This Row],[43]]</f>
        <v>0</v>
      </c>
      <c r="AT182" s="163"/>
      <c r="AU182" s="163"/>
      <c r="AV182" s="163">
        <f>+CALCULO[[#This Row],[ 47 ]]</f>
        <v>0</v>
      </c>
      <c r="AW182" s="163"/>
      <c r="AX182" s="163">
        <f>+CALCULO[[#This Row],[ 49 ]]</f>
        <v>0</v>
      </c>
      <c r="AY182" s="163"/>
      <c r="AZ182" s="163">
        <f>+CALCULO[[#This Row],[ 51 ]]</f>
        <v>0</v>
      </c>
      <c r="BA182" s="163"/>
      <c r="BB182" s="163">
        <f>+CALCULO[[#This Row],[ 53 ]]</f>
        <v>0</v>
      </c>
      <c r="BC182" s="163"/>
      <c r="BD182" s="163">
        <f>+CALCULO[[#This Row],[ 55 ]]</f>
        <v>0</v>
      </c>
      <c r="BE182" s="163"/>
      <c r="BF182" s="163">
        <f>+CALCULO[[#This Row],[ 57 ]]</f>
        <v>0</v>
      </c>
      <c r="BG182" s="163"/>
      <c r="BH182" s="163">
        <f>+CALCULO[[#This Row],[ 59 ]]</f>
        <v>0</v>
      </c>
      <c r="BI182" s="163"/>
      <c r="BJ182" s="163"/>
      <c r="BK182" s="163"/>
      <c r="BL182" s="145">
        <f>+CALCULO[[#This Row],[ 63 ]]</f>
        <v>0</v>
      </c>
      <c r="BM182" s="144">
        <f>+CALCULO[[#This Row],[ 64 ]]+CALCULO[[#This Row],[ 62 ]]+CALCULO[[#This Row],[ 60 ]]+CALCULO[[#This Row],[ 58 ]]+CALCULO[[#This Row],[ 56 ]]+CALCULO[[#This Row],[ 54 ]]+CALCULO[[#This Row],[ 52 ]]+CALCULO[[#This Row],[ 50 ]]+CALCULO[[#This Row],[ 48 ]]+CALCULO[[#This Row],[ 45 ]]+CALCULO[[#This Row],[43]]</f>
        <v>0</v>
      </c>
      <c r="BN182" s="148">
        <f>+CALCULO[[#This Row],[ 41 ]]-CALCULO[[#This Row],[65]]</f>
        <v>0</v>
      </c>
      <c r="BO182" s="144">
        <f>+ROUND(MIN(CALCULO[[#This Row],[66]]*25%,240*'Versión impresión'!$H$8),-3)</f>
        <v>0</v>
      </c>
      <c r="BP182" s="148">
        <f>+CALCULO[[#This Row],[66]]-CALCULO[[#This Row],[67]]</f>
        <v>0</v>
      </c>
      <c r="BQ182" s="154">
        <f>+ROUND(CALCULO[[#This Row],[33]]*40%,-3)</f>
        <v>0</v>
      </c>
      <c r="BR182" s="149">
        <f t="shared" si="12"/>
        <v>0</v>
      </c>
      <c r="BS182" s="144">
        <f>+CALCULO[[#This Row],[33]]-MIN(CALCULO[[#This Row],[69]],CALCULO[[#This Row],[68]])</f>
        <v>0</v>
      </c>
      <c r="BT182" s="150">
        <f>+CALCULO[[#This Row],[71]]/'Versión impresión'!$H$8+1-1</f>
        <v>0</v>
      </c>
      <c r="BU182" s="151">
        <f>+LOOKUP(CALCULO[[#This Row],[72]],$CG$2:$CH$8,$CJ$2:$CJ$8)</f>
        <v>0</v>
      </c>
      <c r="BV182" s="152">
        <f>+LOOKUP(CALCULO[[#This Row],[72]],$CG$2:$CH$8,$CI$2:$CI$8)</f>
        <v>0</v>
      </c>
      <c r="BW182" s="151">
        <f>+LOOKUP(CALCULO[[#This Row],[72]],$CG$2:$CH$8,$CK$2:$CK$8)</f>
        <v>0</v>
      </c>
      <c r="BX182" s="155">
        <f>+(CALCULO[[#This Row],[72]]+CALCULO[[#This Row],[73]])*CALCULO[[#This Row],[74]]+CALCULO[[#This Row],[75]]</f>
        <v>0</v>
      </c>
      <c r="BY182" s="133">
        <f>+ROUND(CALCULO[[#This Row],[76]]*'Versión impresión'!$H$8,-3)</f>
        <v>0</v>
      </c>
      <c r="BZ182" s="180" t="str">
        <f>+IF(LOOKUP(CALCULO[[#This Row],[72]],$CG$2:$CH$8,$CM$2:$CM$8)=0,"",LOOKUP(CALCULO[[#This Row],[72]],$CG$2:$CH$8,$CM$2:$CM$8))</f>
        <v/>
      </c>
    </row>
    <row r="183" spans="1:78" x14ac:dyDescent="0.25">
      <c r="A183" s="78" t="str">
        <f t="shared" si="11"/>
        <v/>
      </c>
      <c r="B183" s="159"/>
      <c r="C183" s="29"/>
      <c r="D183" s="29"/>
      <c r="E183" s="29"/>
      <c r="F183" s="29"/>
      <c r="G183" s="29"/>
      <c r="H183" s="29"/>
      <c r="I183" s="29"/>
      <c r="J183" s="29"/>
      <c r="K183" s="29"/>
      <c r="L183" s="29"/>
      <c r="M183" s="29"/>
      <c r="N183" s="29"/>
      <c r="O183" s="144">
        <f>SUM(CALCULO[[#This Row],[5]:[ 14 ]])</f>
        <v>0</v>
      </c>
      <c r="P183" s="162"/>
      <c r="Q183" s="163">
        <f>+IF(AVERAGEIF(ING_NO_CONST_RENTA[Concepto],'Datos para cálculo'!P$4,ING_NO_CONST_RENTA[Monto Limite])=1,CALCULO[[#This Row],[16]],MIN(CALCULO[ [#This Row],[16] ],AVERAGEIF(ING_NO_CONST_RENTA[Concepto],'Datos para cálculo'!P$4,ING_NO_CONST_RENTA[Monto Limite]),+CALCULO[ [#This Row],[16] ]+1-1,CALCULO[ [#This Row],[16] ]))</f>
        <v>0</v>
      </c>
      <c r="R183" s="29"/>
      <c r="S183" s="163">
        <f>+IF(AVERAGEIF(ING_NO_CONST_RENTA[Concepto],'Datos para cálculo'!R$4,ING_NO_CONST_RENTA[Monto Limite])=1,CALCULO[[#This Row],[18]],MIN(CALCULO[ [#This Row],[18] ],AVERAGEIF(ING_NO_CONST_RENTA[Concepto],'Datos para cálculo'!R$4,ING_NO_CONST_RENTA[Monto Limite]),+CALCULO[ [#This Row],[18] ]+1-1,CALCULO[ [#This Row],[18] ]))</f>
        <v>0</v>
      </c>
      <c r="T183" s="29"/>
      <c r="U183" s="163">
        <f>+IF(AVERAGEIF(ING_NO_CONST_RENTA[Concepto],'Datos para cálculo'!T$4,ING_NO_CONST_RENTA[Monto Limite])=1,CALCULO[[#This Row],[20]],MIN(CALCULO[ [#This Row],[20] ],AVERAGEIF(ING_NO_CONST_RENTA[Concepto],'Datos para cálculo'!T$4,ING_NO_CONST_RENTA[Monto Limite]),+CALCULO[ [#This Row],[20] ]+1-1,CALCULO[ [#This Row],[20] ]))</f>
        <v>0</v>
      </c>
      <c r="V183" s="29"/>
      <c r="W1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3" s="164"/>
      <c r="Y183" s="163">
        <f>+IF(O183&lt;310*'Versión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3" s="165"/>
      <c r="AA183" s="163">
        <f>+IF(AVERAGEIF(ING_NO_CONST_RENTA[Concepto],'Datos para cálculo'!Z$4,ING_NO_CONST_RENTA[Monto Limite])=1,CALCULO[[#This Row],[ 26 ]],MIN(CALCULO[[#This Row],[ 26 ]],AVERAGEIF(ING_NO_CONST_RENTA[Concepto],'Datos para cálculo'!Z$4,ING_NO_CONST_RENTA[Monto Limite]),+CALCULO[[#This Row],[ 26 ]]+1-1,CALCULO[[#This Row],[ 26 ]]))</f>
        <v>0</v>
      </c>
      <c r="AB183" s="165"/>
      <c r="AC1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3" s="147"/>
      <c r="AE1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3" s="144">
        <f>+CALCULO[[#This Row],[ 31 ]]+CALCULO[[#This Row],[ 29 ]]+CALCULO[[#This Row],[ 27 ]]+CALCULO[[#This Row],[ 25 ]]+CALCULO[[#This Row],[ 23 ]]+CALCULO[[#This Row],[ 21 ]]+CALCULO[[#This Row],[ 19 ]]+CALCULO[[#This Row],[ 17 ]]</f>
        <v>0</v>
      </c>
      <c r="AG183" s="148">
        <f>+MAX(0,ROUND(CALCULO[[#This Row],[ 15 ]]-CALCULO[[#This Row],[32]],-3))</f>
        <v>0</v>
      </c>
      <c r="AH183" s="29"/>
      <c r="AI183" s="163">
        <f>+IF(AVERAGEIF(DEDUCCIONES[Concepto],'Datos para cálculo'!AH$4,DEDUCCIONES[Monto Limite])=1,CALCULO[[#This Row],[ 34 ]],MIN(CALCULO[[#This Row],[ 34 ]],AVERAGEIF(DEDUCCIONES[Concepto],'Datos para cálculo'!AH$4,DEDUCCIONES[Monto Limite]),+CALCULO[[#This Row],[ 34 ]]+1-1,CALCULO[[#This Row],[ 34 ]]))</f>
        <v>0</v>
      </c>
      <c r="AJ183" s="167"/>
      <c r="AK183" s="144">
        <f>+IF(CALCULO[[#This Row],[ 36 ]]="SI",MIN(CALCULO[[#This Row],[ 15 ]]*10%,VLOOKUP($AJ$4,DEDUCCIONES[],4,0)),0)</f>
        <v>0</v>
      </c>
      <c r="AL183" s="168"/>
      <c r="AM183" s="145">
        <f>+MIN(AL183+1-1,VLOOKUP($AL$4,DEDUCCIONES[],4,0))</f>
        <v>0</v>
      </c>
      <c r="AN183" s="144">
        <f>+CALCULO[[#This Row],[35]]+CALCULO[[#This Row],[37]]+CALCULO[[#This Row],[ 39 ]]</f>
        <v>0</v>
      </c>
      <c r="AO183" s="148">
        <f>+CALCULO[[#This Row],[33]]-CALCULO[[#This Row],[ 40 ]]</f>
        <v>0</v>
      </c>
      <c r="AP183" s="29"/>
      <c r="AQ183" s="163">
        <f>+MIN(CALCULO[[#This Row],[42]]+1-1,VLOOKUP($AP$4,RENTAS_EXCENTAS[],4,0))</f>
        <v>0</v>
      </c>
      <c r="AR183" s="29"/>
      <c r="AS183" s="163">
        <f>+MIN(CALCULO[[#This Row],[43]]+CALCULO[[#This Row],[ 44 ]]+1-1,VLOOKUP($AP$4,RENTAS_EXCENTAS[],4,0))-CALCULO[[#This Row],[43]]</f>
        <v>0</v>
      </c>
      <c r="AT183" s="163"/>
      <c r="AU183" s="163"/>
      <c r="AV183" s="163">
        <f>+CALCULO[[#This Row],[ 47 ]]</f>
        <v>0</v>
      </c>
      <c r="AW183" s="163"/>
      <c r="AX183" s="163">
        <f>+CALCULO[[#This Row],[ 49 ]]</f>
        <v>0</v>
      </c>
      <c r="AY183" s="163"/>
      <c r="AZ183" s="163">
        <f>+CALCULO[[#This Row],[ 51 ]]</f>
        <v>0</v>
      </c>
      <c r="BA183" s="163"/>
      <c r="BB183" s="163">
        <f>+CALCULO[[#This Row],[ 53 ]]</f>
        <v>0</v>
      </c>
      <c r="BC183" s="163"/>
      <c r="BD183" s="163">
        <f>+CALCULO[[#This Row],[ 55 ]]</f>
        <v>0</v>
      </c>
      <c r="BE183" s="163"/>
      <c r="BF183" s="163">
        <f>+CALCULO[[#This Row],[ 57 ]]</f>
        <v>0</v>
      </c>
      <c r="BG183" s="163"/>
      <c r="BH183" s="163">
        <f>+CALCULO[[#This Row],[ 59 ]]</f>
        <v>0</v>
      </c>
      <c r="BI183" s="163"/>
      <c r="BJ183" s="163"/>
      <c r="BK183" s="163"/>
      <c r="BL183" s="145">
        <f>+CALCULO[[#This Row],[ 63 ]]</f>
        <v>0</v>
      </c>
      <c r="BM183" s="144">
        <f>+CALCULO[[#This Row],[ 64 ]]+CALCULO[[#This Row],[ 62 ]]+CALCULO[[#This Row],[ 60 ]]+CALCULO[[#This Row],[ 58 ]]+CALCULO[[#This Row],[ 56 ]]+CALCULO[[#This Row],[ 54 ]]+CALCULO[[#This Row],[ 52 ]]+CALCULO[[#This Row],[ 50 ]]+CALCULO[[#This Row],[ 48 ]]+CALCULO[[#This Row],[ 45 ]]+CALCULO[[#This Row],[43]]</f>
        <v>0</v>
      </c>
      <c r="BN183" s="148">
        <f>+CALCULO[[#This Row],[ 41 ]]-CALCULO[[#This Row],[65]]</f>
        <v>0</v>
      </c>
      <c r="BO183" s="144">
        <f>+ROUND(MIN(CALCULO[[#This Row],[66]]*25%,240*'Versión impresión'!$H$8),-3)</f>
        <v>0</v>
      </c>
      <c r="BP183" s="148">
        <f>+CALCULO[[#This Row],[66]]-CALCULO[[#This Row],[67]]</f>
        <v>0</v>
      </c>
      <c r="BQ183" s="154">
        <f>+ROUND(CALCULO[[#This Row],[33]]*40%,-3)</f>
        <v>0</v>
      </c>
      <c r="BR183" s="149">
        <f t="shared" si="12"/>
        <v>0</v>
      </c>
      <c r="BS183" s="144">
        <f>+CALCULO[[#This Row],[33]]-MIN(CALCULO[[#This Row],[69]],CALCULO[[#This Row],[68]])</f>
        <v>0</v>
      </c>
      <c r="BT183" s="150">
        <f>+CALCULO[[#This Row],[71]]/'Versión impresión'!$H$8+1-1</f>
        <v>0</v>
      </c>
      <c r="BU183" s="151">
        <f>+LOOKUP(CALCULO[[#This Row],[72]],$CG$2:$CH$8,$CJ$2:$CJ$8)</f>
        <v>0</v>
      </c>
      <c r="BV183" s="152">
        <f>+LOOKUP(CALCULO[[#This Row],[72]],$CG$2:$CH$8,$CI$2:$CI$8)</f>
        <v>0</v>
      </c>
      <c r="BW183" s="151">
        <f>+LOOKUP(CALCULO[[#This Row],[72]],$CG$2:$CH$8,$CK$2:$CK$8)</f>
        <v>0</v>
      </c>
      <c r="BX183" s="155">
        <f>+(CALCULO[[#This Row],[72]]+CALCULO[[#This Row],[73]])*CALCULO[[#This Row],[74]]+CALCULO[[#This Row],[75]]</f>
        <v>0</v>
      </c>
      <c r="BY183" s="133">
        <f>+ROUND(CALCULO[[#This Row],[76]]*'Versión impresión'!$H$8,-3)</f>
        <v>0</v>
      </c>
      <c r="BZ183" s="180" t="str">
        <f>+IF(LOOKUP(CALCULO[[#This Row],[72]],$CG$2:$CH$8,$CM$2:$CM$8)=0,"",LOOKUP(CALCULO[[#This Row],[72]],$CG$2:$CH$8,$CM$2:$CM$8))</f>
        <v/>
      </c>
    </row>
    <row r="184" spans="1:78" x14ac:dyDescent="0.25">
      <c r="A184" s="78" t="str">
        <f t="shared" si="11"/>
        <v/>
      </c>
      <c r="B184" s="159"/>
      <c r="C184" s="29"/>
      <c r="D184" s="29"/>
      <c r="E184" s="29"/>
      <c r="F184" s="29"/>
      <c r="G184" s="29"/>
      <c r="H184" s="29"/>
      <c r="I184" s="29"/>
      <c r="J184" s="29"/>
      <c r="K184" s="29"/>
      <c r="L184" s="29"/>
      <c r="M184" s="29"/>
      <c r="N184" s="29"/>
      <c r="O184" s="144">
        <f>SUM(CALCULO[[#This Row],[5]:[ 14 ]])</f>
        <v>0</v>
      </c>
      <c r="P184" s="162"/>
      <c r="Q184" s="163">
        <f>+IF(AVERAGEIF(ING_NO_CONST_RENTA[Concepto],'Datos para cálculo'!P$4,ING_NO_CONST_RENTA[Monto Limite])=1,CALCULO[[#This Row],[16]],MIN(CALCULO[ [#This Row],[16] ],AVERAGEIF(ING_NO_CONST_RENTA[Concepto],'Datos para cálculo'!P$4,ING_NO_CONST_RENTA[Monto Limite]),+CALCULO[ [#This Row],[16] ]+1-1,CALCULO[ [#This Row],[16] ]))</f>
        <v>0</v>
      </c>
      <c r="R184" s="29"/>
      <c r="S184" s="163">
        <f>+IF(AVERAGEIF(ING_NO_CONST_RENTA[Concepto],'Datos para cálculo'!R$4,ING_NO_CONST_RENTA[Monto Limite])=1,CALCULO[[#This Row],[18]],MIN(CALCULO[ [#This Row],[18] ],AVERAGEIF(ING_NO_CONST_RENTA[Concepto],'Datos para cálculo'!R$4,ING_NO_CONST_RENTA[Monto Limite]),+CALCULO[ [#This Row],[18] ]+1-1,CALCULO[ [#This Row],[18] ]))</f>
        <v>0</v>
      </c>
      <c r="T184" s="29"/>
      <c r="U184" s="163">
        <f>+IF(AVERAGEIF(ING_NO_CONST_RENTA[Concepto],'Datos para cálculo'!T$4,ING_NO_CONST_RENTA[Monto Limite])=1,CALCULO[[#This Row],[20]],MIN(CALCULO[ [#This Row],[20] ],AVERAGEIF(ING_NO_CONST_RENTA[Concepto],'Datos para cálculo'!T$4,ING_NO_CONST_RENTA[Monto Limite]),+CALCULO[ [#This Row],[20] ]+1-1,CALCULO[ [#This Row],[20] ]))</f>
        <v>0</v>
      </c>
      <c r="V184" s="29"/>
      <c r="W1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4" s="164"/>
      <c r="Y184" s="163">
        <f>+IF(O184&lt;310*'Versión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4" s="165"/>
      <c r="AA184" s="163">
        <f>+IF(AVERAGEIF(ING_NO_CONST_RENTA[Concepto],'Datos para cálculo'!Z$4,ING_NO_CONST_RENTA[Monto Limite])=1,CALCULO[[#This Row],[ 26 ]],MIN(CALCULO[[#This Row],[ 26 ]],AVERAGEIF(ING_NO_CONST_RENTA[Concepto],'Datos para cálculo'!Z$4,ING_NO_CONST_RENTA[Monto Limite]),+CALCULO[[#This Row],[ 26 ]]+1-1,CALCULO[[#This Row],[ 26 ]]))</f>
        <v>0</v>
      </c>
      <c r="AB184" s="165"/>
      <c r="AC1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4" s="147"/>
      <c r="AE1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4" s="144">
        <f>+CALCULO[[#This Row],[ 31 ]]+CALCULO[[#This Row],[ 29 ]]+CALCULO[[#This Row],[ 27 ]]+CALCULO[[#This Row],[ 25 ]]+CALCULO[[#This Row],[ 23 ]]+CALCULO[[#This Row],[ 21 ]]+CALCULO[[#This Row],[ 19 ]]+CALCULO[[#This Row],[ 17 ]]</f>
        <v>0</v>
      </c>
      <c r="AG184" s="148">
        <f>+MAX(0,ROUND(CALCULO[[#This Row],[ 15 ]]-CALCULO[[#This Row],[32]],-3))</f>
        <v>0</v>
      </c>
      <c r="AH184" s="29"/>
      <c r="AI184" s="163">
        <f>+IF(AVERAGEIF(DEDUCCIONES[Concepto],'Datos para cálculo'!AH$4,DEDUCCIONES[Monto Limite])=1,CALCULO[[#This Row],[ 34 ]],MIN(CALCULO[[#This Row],[ 34 ]],AVERAGEIF(DEDUCCIONES[Concepto],'Datos para cálculo'!AH$4,DEDUCCIONES[Monto Limite]),+CALCULO[[#This Row],[ 34 ]]+1-1,CALCULO[[#This Row],[ 34 ]]))</f>
        <v>0</v>
      </c>
      <c r="AJ184" s="167"/>
      <c r="AK184" s="144">
        <f>+IF(CALCULO[[#This Row],[ 36 ]]="SI",MIN(CALCULO[[#This Row],[ 15 ]]*10%,VLOOKUP($AJ$4,DEDUCCIONES[],4,0)),0)</f>
        <v>0</v>
      </c>
      <c r="AL184" s="168"/>
      <c r="AM184" s="145">
        <f>+MIN(AL184+1-1,VLOOKUP($AL$4,DEDUCCIONES[],4,0))</f>
        <v>0</v>
      </c>
      <c r="AN184" s="144">
        <f>+CALCULO[[#This Row],[35]]+CALCULO[[#This Row],[37]]+CALCULO[[#This Row],[ 39 ]]</f>
        <v>0</v>
      </c>
      <c r="AO184" s="148">
        <f>+CALCULO[[#This Row],[33]]-CALCULO[[#This Row],[ 40 ]]</f>
        <v>0</v>
      </c>
      <c r="AP184" s="29"/>
      <c r="AQ184" s="163">
        <f>+MIN(CALCULO[[#This Row],[42]]+1-1,VLOOKUP($AP$4,RENTAS_EXCENTAS[],4,0))</f>
        <v>0</v>
      </c>
      <c r="AR184" s="29"/>
      <c r="AS184" s="163">
        <f>+MIN(CALCULO[[#This Row],[43]]+CALCULO[[#This Row],[ 44 ]]+1-1,VLOOKUP($AP$4,RENTAS_EXCENTAS[],4,0))-CALCULO[[#This Row],[43]]</f>
        <v>0</v>
      </c>
      <c r="AT184" s="163"/>
      <c r="AU184" s="163"/>
      <c r="AV184" s="163">
        <f>+CALCULO[[#This Row],[ 47 ]]</f>
        <v>0</v>
      </c>
      <c r="AW184" s="163"/>
      <c r="AX184" s="163">
        <f>+CALCULO[[#This Row],[ 49 ]]</f>
        <v>0</v>
      </c>
      <c r="AY184" s="163"/>
      <c r="AZ184" s="163">
        <f>+CALCULO[[#This Row],[ 51 ]]</f>
        <v>0</v>
      </c>
      <c r="BA184" s="163"/>
      <c r="BB184" s="163">
        <f>+CALCULO[[#This Row],[ 53 ]]</f>
        <v>0</v>
      </c>
      <c r="BC184" s="163"/>
      <c r="BD184" s="163">
        <f>+CALCULO[[#This Row],[ 55 ]]</f>
        <v>0</v>
      </c>
      <c r="BE184" s="163"/>
      <c r="BF184" s="163">
        <f>+CALCULO[[#This Row],[ 57 ]]</f>
        <v>0</v>
      </c>
      <c r="BG184" s="163"/>
      <c r="BH184" s="163">
        <f>+CALCULO[[#This Row],[ 59 ]]</f>
        <v>0</v>
      </c>
      <c r="BI184" s="163"/>
      <c r="BJ184" s="163"/>
      <c r="BK184" s="163"/>
      <c r="BL184" s="145">
        <f>+CALCULO[[#This Row],[ 63 ]]</f>
        <v>0</v>
      </c>
      <c r="BM184" s="144">
        <f>+CALCULO[[#This Row],[ 64 ]]+CALCULO[[#This Row],[ 62 ]]+CALCULO[[#This Row],[ 60 ]]+CALCULO[[#This Row],[ 58 ]]+CALCULO[[#This Row],[ 56 ]]+CALCULO[[#This Row],[ 54 ]]+CALCULO[[#This Row],[ 52 ]]+CALCULO[[#This Row],[ 50 ]]+CALCULO[[#This Row],[ 48 ]]+CALCULO[[#This Row],[ 45 ]]+CALCULO[[#This Row],[43]]</f>
        <v>0</v>
      </c>
      <c r="BN184" s="148">
        <f>+CALCULO[[#This Row],[ 41 ]]-CALCULO[[#This Row],[65]]</f>
        <v>0</v>
      </c>
      <c r="BO184" s="144">
        <f>+ROUND(MIN(CALCULO[[#This Row],[66]]*25%,240*'Versión impresión'!$H$8),-3)</f>
        <v>0</v>
      </c>
      <c r="BP184" s="148">
        <f>+CALCULO[[#This Row],[66]]-CALCULO[[#This Row],[67]]</f>
        <v>0</v>
      </c>
      <c r="BQ184" s="154">
        <f>+ROUND(CALCULO[[#This Row],[33]]*40%,-3)</f>
        <v>0</v>
      </c>
      <c r="BR184" s="149">
        <f t="shared" si="12"/>
        <v>0</v>
      </c>
      <c r="BS184" s="144">
        <f>+CALCULO[[#This Row],[33]]-MIN(CALCULO[[#This Row],[69]],CALCULO[[#This Row],[68]])</f>
        <v>0</v>
      </c>
      <c r="BT184" s="150">
        <f>+CALCULO[[#This Row],[71]]/'Versión impresión'!$H$8+1-1</f>
        <v>0</v>
      </c>
      <c r="BU184" s="151">
        <f>+LOOKUP(CALCULO[[#This Row],[72]],$CG$2:$CH$8,$CJ$2:$CJ$8)</f>
        <v>0</v>
      </c>
      <c r="BV184" s="152">
        <f>+LOOKUP(CALCULO[[#This Row],[72]],$CG$2:$CH$8,$CI$2:$CI$8)</f>
        <v>0</v>
      </c>
      <c r="BW184" s="151">
        <f>+LOOKUP(CALCULO[[#This Row],[72]],$CG$2:$CH$8,$CK$2:$CK$8)</f>
        <v>0</v>
      </c>
      <c r="BX184" s="155">
        <f>+(CALCULO[[#This Row],[72]]+CALCULO[[#This Row],[73]])*CALCULO[[#This Row],[74]]+CALCULO[[#This Row],[75]]</f>
        <v>0</v>
      </c>
      <c r="BY184" s="133">
        <f>+ROUND(CALCULO[[#This Row],[76]]*'Versión impresión'!$H$8,-3)</f>
        <v>0</v>
      </c>
      <c r="BZ184" s="180" t="str">
        <f>+IF(LOOKUP(CALCULO[[#This Row],[72]],$CG$2:$CH$8,$CM$2:$CM$8)=0,"",LOOKUP(CALCULO[[#This Row],[72]],$CG$2:$CH$8,$CM$2:$CM$8))</f>
        <v/>
      </c>
    </row>
    <row r="185" spans="1:78" x14ac:dyDescent="0.25">
      <c r="A185" s="78" t="str">
        <f t="shared" si="11"/>
        <v/>
      </c>
      <c r="B185" s="159"/>
      <c r="C185" s="29"/>
      <c r="D185" s="29"/>
      <c r="E185" s="29"/>
      <c r="F185" s="29"/>
      <c r="G185" s="29"/>
      <c r="H185" s="29"/>
      <c r="I185" s="29"/>
      <c r="J185" s="29"/>
      <c r="K185" s="29"/>
      <c r="L185" s="29"/>
      <c r="M185" s="29"/>
      <c r="N185" s="29"/>
      <c r="O185" s="144">
        <f>SUM(CALCULO[[#This Row],[5]:[ 14 ]])</f>
        <v>0</v>
      </c>
      <c r="P185" s="162"/>
      <c r="Q185" s="163">
        <f>+IF(AVERAGEIF(ING_NO_CONST_RENTA[Concepto],'Datos para cálculo'!P$4,ING_NO_CONST_RENTA[Monto Limite])=1,CALCULO[[#This Row],[16]],MIN(CALCULO[ [#This Row],[16] ],AVERAGEIF(ING_NO_CONST_RENTA[Concepto],'Datos para cálculo'!P$4,ING_NO_CONST_RENTA[Monto Limite]),+CALCULO[ [#This Row],[16] ]+1-1,CALCULO[ [#This Row],[16] ]))</f>
        <v>0</v>
      </c>
      <c r="R185" s="29"/>
      <c r="S185" s="163">
        <f>+IF(AVERAGEIF(ING_NO_CONST_RENTA[Concepto],'Datos para cálculo'!R$4,ING_NO_CONST_RENTA[Monto Limite])=1,CALCULO[[#This Row],[18]],MIN(CALCULO[ [#This Row],[18] ],AVERAGEIF(ING_NO_CONST_RENTA[Concepto],'Datos para cálculo'!R$4,ING_NO_CONST_RENTA[Monto Limite]),+CALCULO[ [#This Row],[18] ]+1-1,CALCULO[ [#This Row],[18] ]))</f>
        <v>0</v>
      </c>
      <c r="T185" s="29"/>
      <c r="U185" s="163">
        <f>+IF(AVERAGEIF(ING_NO_CONST_RENTA[Concepto],'Datos para cálculo'!T$4,ING_NO_CONST_RENTA[Monto Limite])=1,CALCULO[[#This Row],[20]],MIN(CALCULO[ [#This Row],[20] ],AVERAGEIF(ING_NO_CONST_RENTA[Concepto],'Datos para cálculo'!T$4,ING_NO_CONST_RENTA[Monto Limite]),+CALCULO[ [#This Row],[20] ]+1-1,CALCULO[ [#This Row],[20] ]))</f>
        <v>0</v>
      </c>
      <c r="V185" s="29"/>
      <c r="W1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5" s="164"/>
      <c r="Y185" s="163">
        <f>+IF(O185&lt;310*'Versión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5" s="165"/>
      <c r="AA185" s="163">
        <f>+IF(AVERAGEIF(ING_NO_CONST_RENTA[Concepto],'Datos para cálculo'!Z$4,ING_NO_CONST_RENTA[Monto Limite])=1,CALCULO[[#This Row],[ 26 ]],MIN(CALCULO[[#This Row],[ 26 ]],AVERAGEIF(ING_NO_CONST_RENTA[Concepto],'Datos para cálculo'!Z$4,ING_NO_CONST_RENTA[Monto Limite]),+CALCULO[[#This Row],[ 26 ]]+1-1,CALCULO[[#This Row],[ 26 ]]))</f>
        <v>0</v>
      </c>
      <c r="AB185" s="165"/>
      <c r="AC1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5" s="147"/>
      <c r="AE1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5" s="144">
        <f>+CALCULO[[#This Row],[ 31 ]]+CALCULO[[#This Row],[ 29 ]]+CALCULO[[#This Row],[ 27 ]]+CALCULO[[#This Row],[ 25 ]]+CALCULO[[#This Row],[ 23 ]]+CALCULO[[#This Row],[ 21 ]]+CALCULO[[#This Row],[ 19 ]]+CALCULO[[#This Row],[ 17 ]]</f>
        <v>0</v>
      </c>
      <c r="AG185" s="148">
        <f>+MAX(0,ROUND(CALCULO[[#This Row],[ 15 ]]-CALCULO[[#This Row],[32]],-3))</f>
        <v>0</v>
      </c>
      <c r="AH185" s="29"/>
      <c r="AI185" s="163">
        <f>+IF(AVERAGEIF(DEDUCCIONES[Concepto],'Datos para cálculo'!AH$4,DEDUCCIONES[Monto Limite])=1,CALCULO[[#This Row],[ 34 ]],MIN(CALCULO[[#This Row],[ 34 ]],AVERAGEIF(DEDUCCIONES[Concepto],'Datos para cálculo'!AH$4,DEDUCCIONES[Monto Limite]),+CALCULO[[#This Row],[ 34 ]]+1-1,CALCULO[[#This Row],[ 34 ]]))</f>
        <v>0</v>
      </c>
      <c r="AJ185" s="167"/>
      <c r="AK185" s="144">
        <f>+IF(CALCULO[[#This Row],[ 36 ]]="SI",MIN(CALCULO[[#This Row],[ 15 ]]*10%,VLOOKUP($AJ$4,DEDUCCIONES[],4,0)),0)</f>
        <v>0</v>
      </c>
      <c r="AL185" s="168"/>
      <c r="AM185" s="145">
        <f>+MIN(AL185+1-1,VLOOKUP($AL$4,DEDUCCIONES[],4,0))</f>
        <v>0</v>
      </c>
      <c r="AN185" s="144">
        <f>+CALCULO[[#This Row],[35]]+CALCULO[[#This Row],[37]]+CALCULO[[#This Row],[ 39 ]]</f>
        <v>0</v>
      </c>
      <c r="AO185" s="148">
        <f>+CALCULO[[#This Row],[33]]-CALCULO[[#This Row],[ 40 ]]</f>
        <v>0</v>
      </c>
      <c r="AP185" s="29"/>
      <c r="AQ185" s="163">
        <f>+MIN(CALCULO[[#This Row],[42]]+1-1,VLOOKUP($AP$4,RENTAS_EXCENTAS[],4,0))</f>
        <v>0</v>
      </c>
      <c r="AR185" s="29"/>
      <c r="AS185" s="163">
        <f>+MIN(CALCULO[[#This Row],[43]]+CALCULO[[#This Row],[ 44 ]]+1-1,VLOOKUP($AP$4,RENTAS_EXCENTAS[],4,0))-CALCULO[[#This Row],[43]]</f>
        <v>0</v>
      </c>
      <c r="AT185" s="163"/>
      <c r="AU185" s="163"/>
      <c r="AV185" s="163">
        <f>+CALCULO[[#This Row],[ 47 ]]</f>
        <v>0</v>
      </c>
      <c r="AW185" s="163"/>
      <c r="AX185" s="163">
        <f>+CALCULO[[#This Row],[ 49 ]]</f>
        <v>0</v>
      </c>
      <c r="AY185" s="163"/>
      <c r="AZ185" s="163">
        <f>+CALCULO[[#This Row],[ 51 ]]</f>
        <v>0</v>
      </c>
      <c r="BA185" s="163"/>
      <c r="BB185" s="163">
        <f>+CALCULO[[#This Row],[ 53 ]]</f>
        <v>0</v>
      </c>
      <c r="BC185" s="163"/>
      <c r="BD185" s="163">
        <f>+CALCULO[[#This Row],[ 55 ]]</f>
        <v>0</v>
      </c>
      <c r="BE185" s="163"/>
      <c r="BF185" s="163">
        <f>+CALCULO[[#This Row],[ 57 ]]</f>
        <v>0</v>
      </c>
      <c r="BG185" s="163"/>
      <c r="BH185" s="163">
        <f>+CALCULO[[#This Row],[ 59 ]]</f>
        <v>0</v>
      </c>
      <c r="BI185" s="163"/>
      <c r="BJ185" s="163"/>
      <c r="BK185" s="163"/>
      <c r="BL185" s="145">
        <f>+CALCULO[[#This Row],[ 63 ]]</f>
        <v>0</v>
      </c>
      <c r="BM185" s="144">
        <f>+CALCULO[[#This Row],[ 64 ]]+CALCULO[[#This Row],[ 62 ]]+CALCULO[[#This Row],[ 60 ]]+CALCULO[[#This Row],[ 58 ]]+CALCULO[[#This Row],[ 56 ]]+CALCULO[[#This Row],[ 54 ]]+CALCULO[[#This Row],[ 52 ]]+CALCULO[[#This Row],[ 50 ]]+CALCULO[[#This Row],[ 48 ]]+CALCULO[[#This Row],[ 45 ]]+CALCULO[[#This Row],[43]]</f>
        <v>0</v>
      </c>
      <c r="BN185" s="148">
        <f>+CALCULO[[#This Row],[ 41 ]]-CALCULO[[#This Row],[65]]</f>
        <v>0</v>
      </c>
      <c r="BO185" s="144">
        <f>+ROUND(MIN(CALCULO[[#This Row],[66]]*25%,240*'Versión impresión'!$H$8),-3)</f>
        <v>0</v>
      </c>
      <c r="BP185" s="148">
        <f>+CALCULO[[#This Row],[66]]-CALCULO[[#This Row],[67]]</f>
        <v>0</v>
      </c>
      <c r="BQ185" s="154">
        <f>+ROUND(CALCULO[[#This Row],[33]]*40%,-3)</f>
        <v>0</v>
      </c>
      <c r="BR185" s="149">
        <f t="shared" si="12"/>
        <v>0</v>
      </c>
      <c r="BS185" s="144">
        <f>+CALCULO[[#This Row],[33]]-MIN(CALCULO[[#This Row],[69]],CALCULO[[#This Row],[68]])</f>
        <v>0</v>
      </c>
      <c r="BT185" s="150">
        <f>+CALCULO[[#This Row],[71]]/'Versión impresión'!$H$8+1-1</f>
        <v>0</v>
      </c>
      <c r="BU185" s="151">
        <f>+LOOKUP(CALCULO[[#This Row],[72]],$CG$2:$CH$8,$CJ$2:$CJ$8)</f>
        <v>0</v>
      </c>
      <c r="BV185" s="152">
        <f>+LOOKUP(CALCULO[[#This Row],[72]],$CG$2:$CH$8,$CI$2:$CI$8)</f>
        <v>0</v>
      </c>
      <c r="BW185" s="151">
        <f>+LOOKUP(CALCULO[[#This Row],[72]],$CG$2:$CH$8,$CK$2:$CK$8)</f>
        <v>0</v>
      </c>
      <c r="BX185" s="155">
        <f>+(CALCULO[[#This Row],[72]]+CALCULO[[#This Row],[73]])*CALCULO[[#This Row],[74]]+CALCULO[[#This Row],[75]]</f>
        <v>0</v>
      </c>
      <c r="BY185" s="133">
        <f>+ROUND(CALCULO[[#This Row],[76]]*'Versión impresión'!$H$8,-3)</f>
        <v>0</v>
      </c>
      <c r="BZ185" s="180" t="str">
        <f>+IF(LOOKUP(CALCULO[[#This Row],[72]],$CG$2:$CH$8,$CM$2:$CM$8)=0,"",LOOKUP(CALCULO[[#This Row],[72]],$CG$2:$CH$8,$CM$2:$CM$8))</f>
        <v/>
      </c>
    </row>
    <row r="186" spans="1:78" x14ac:dyDescent="0.25">
      <c r="A186" s="78" t="str">
        <f t="shared" si="11"/>
        <v/>
      </c>
      <c r="B186" s="159"/>
      <c r="C186" s="29"/>
      <c r="D186" s="29"/>
      <c r="E186" s="29"/>
      <c r="F186" s="29"/>
      <c r="G186" s="29"/>
      <c r="H186" s="29"/>
      <c r="I186" s="29"/>
      <c r="J186" s="29"/>
      <c r="K186" s="29"/>
      <c r="L186" s="29"/>
      <c r="M186" s="29"/>
      <c r="N186" s="29"/>
      <c r="O186" s="144">
        <f>SUM(CALCULO[[#This Row],[5]:[ 14 ]])</f>
        <v>0</v>
      </c>
      <c r="P186" s="162"/>
      <c r="Q186" s="163">
        <f>+IF(AVERAGEIF(ING_NO_CONST_RENTA[Concepto],'Datos para cálculo'!P$4,ING_NO_CONST_RENTA[Monto Limite])=1,CALCULO[[#This Row],[16]],MIN(CALCULO[ [#This Row],[16] ],AVERAGEIF(ING_NO_CONST_RENTA[Concepto],'Datos para cálculo'!P$4,ING_NO_CONST_RENTA[Monto Limite]),+CALCULO[ [#This Row],[16] ]+1-1,CALCULO[ [#This Row],[16] ]))</f>
        <v>0</v>
      </c>
      <c r="R186" s="29"/>
      <c r="S186" s="163">
        <f>+IF(AVERAGEIF(ING_NO_CONST_RENTA[Concepto],'Datos para cálculo'!R$4,ING_NO_CONST_RENTA[Monto Limite])=1,CALCULO[[#This Row],[18]],MIN(CALCULO[ [#This Row],[18] ],AVERAGEIF(ING_NO_CONST_RENTA[Concepto],'Datos para cálculo'!R$4,ING_NO_CONST_RENTA[Monto Limite]),+CALCULO[ [#This Row],[18] ]+1-1,CALCULO[ [#This Row],[18] ]))</f>
        <v>0</v>
      </c>
      <c r="T186" s="29"/>
      <c r="U186" s="163">
        <f>+IF(AVERAGEIF(ING_NO_CONST_RENTA[Concepto],'Datos para cálculo'!T$4,ING_NO_CONST_RENTA[Monto Limite])=1,CALCULO[[#This Row],[20]],MIN(CALCULO[ [#This Row],[20] ],AVERAGEIF(ING_NO_CONST_RENTA[Concepto],'Datos para cálculo'!T$4,ING_NO_CONST_RENTA[Monto Limite]),+CALCULO[ [#This Row],[20] ]+1-1,CALCULO[ [#This Row],[20] ]))</f>
        <v>0</v>
      </c>
      <c r="V186" s="29"/>
      <c r="W1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6" s="164"/>
      <c r="Y186" s="163">
        <f>+IF(O186&lt;310*'Versión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6" s="165"/>
      <c r="AA186" s="163">
        <f>+IF(AVERAGEIF(ING_NO_CONST_RENTA[Concepto],'Datos para cálculo'!Z$4,ING_NO_CONST_RENTA[Monto Limite])=1,CALCULO[[#This Row],[ 26 ]],MIN(CALCULO[[#This Row],[ 26 ]],AVERAGEIF(ING_NO_CONST_RENTA[Concepto],'Datos para cálculo'!Z$4,ING_NO_CONST_RENTA[Monto Limite]),+CALCULO[[#This Row],[ 26 ]]+1-1,CALCULO[[#This Row],[ 26 ]]))</f>
        <v>0</v>
      </c>
      <c r="AB186" s="165"/>
      <c r="AC1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6" s="147"/>
      <c r="AE1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6" s="144">
        <f>+CALCULO[[#This Row],[ 31 ]]+CALCULO[[#This Row],[ 29 ]]+CALCULO[[#This Row],[ 27 ]]+CALCULO[[#This Row],[ 25 ]]+CALCULO[[#This Row],[ 23 ]]+CALCULO[[#This Row],[ 21 ]]+CALCULO[[#This Row],[ 19 ]]+CALCULO[[#This Row],[ 17 ]]</f>
        <v>0</v>
      </c>
      <c r="AG186" s="148">
        <f>+MAX(0,ROUND(CALCULO[[#This Row],[ 15 ]]-CALCULO[[#This Row],[32]],-3))</f>
        <v>0</v>
      </c>
      <c r="AH186" s="29"/>
      <c r="AI186" s="163">
        <f>+IF(AVERAGEIF(DEDUCCIONES[Concepto],'Datos para cálculo'!AH$4,DEDUCCIONES[Monto Limite])=1,CALCULO[[#This Row],[ 34 ]],MIN(CALCULO[[#This Row],[ 34 ]],AVERAGEIF(DEDUCCIONES[Concepto],'Datos para cálculo'!AH$4,DEDUCCIONES[Monto Limite]),+CALCULO[[#This Row],[ 34 ]]+1-1,CALCULO[[#This Row],[ 34 ]]))</f>
        <v>0</v>
      </c>
      <c r="AJ186" s="167"/>
      <c r="AK186" s="144">
        <f>+IF(CALCULO[[#This Row],[ 36 ]]="SI",MIN(CALCULO[[#This Row],[ 15 ]]*10%,VLOOKUP($AJ$4,DEDUCCIONES[],4,0)),0)</f>
        <v>0</v>
      </c>
      <c r="AL186" s="168"/>
      <c r="AM186" s="145">
        <f>+MIN(AL186+1-1,VLOOKUP($AL$4,DEDUCCIONES[],4,0))</f>
        <v>0</v>
      </c>
      <c r="AN186" s="144">
        <f>+CALCULO[[#This Row],[35]]+CALCULO[[#This Row],[37]]+CALCULO[[#This Row],[ 39 ]]</f>
        <v>0</v>
      </c>
      <c r="AO186" s="148">
        <f>+CALCULO[[#This Row],[33]]-CALCULO[[#This Row],[ 40 ]]</f>
        <v>0</v>
      </c>
      <c r="AP186" s="29"/>
      <c r="AQ186" s="163">
        <f>+MIN(CALCULO[[#This Row],[42]]+1-1,VLOOKUP($AP$4,RENTAS_EXCENTAS[],4,0))</f>
        <v>0</v>
      </c>
      <c r="AR186" s="29"/>
      <c r="AS186" s="163">
        <f>+MIN(CALCULO[[#This Row],[43]]+CALCULO[[#This Row],[ 44 ]]+1-1,VLOOKUP($AP$4,RENTAS_EXCENTAS[],4,0))-CALCULO[[#This Row],[43]]</f>
        <v>0</v>
      </c>
      <c r="AT186" s="163"/>
      <c r="AU186" s="163"/>
      <c r="AV186" s="163">
        <f>+CALCULO[[#This Row],[ 47 ]]</f>
        <v>0</v>
      </c>
      <c r="AW186" s="163"/>
      <c r="AX186" s="163">
        <f>+CALCULO[[#This Row],[ 49 ]]</f>
        <v>0</v>
      </c>
      <c r="AY186" s="163"/>
      <c r="AZ186" s="163">
        <f>+CALCULO[[#This Row],[ 51 ]]</f>
        <v>0</v>
      </c>
      <c r="BA186" s="163"/>
      <c r="BB186" s="163">
        <f>+CALCULO[[#This Row],[ 53 ]]</f>
        <v>0</v>
      </c>
      <c r="BC186" s="163"/>
      <c r="BD186" s="163">
        <f>+CALCULO[[#This Row],[ 55 ]]</f>
        <v>0</v>
      </c>
      <c r="BE186" s="163"/>
      <c r="BF186" s="163">
        <f>+CALCULO[[#This Row],[ 57 ]]</f>
        <v>0</v>
      </c>
      <c r="BG186" s="163"/>
      <c r="BH186" s="163">
        <f>+CALCULO[[#This Row],[ 59 ]]</f>
        <v>0</v>
      </c>
      <c r="BI186" s="163"/>
      <c r="BJ186" s="163"/>
      <c r="BK186" s="163"/>
      <c r="BL186" s="145">
        <f>+CALCULO[[#This Row],[ 63 ]]</f>
        <v>0</v>
      </c>
      <c r="BM186" s="144">
        <f>+CALCULO[[#This Row],[ 64 ]]+CALCULO[[#This Row],[ 62 ]]+CALCULO[[#This Row],[ 60 ]]+CALCULO[[#This Row],[ 58 ]]+CALCULO[[#This Row],[ 56 ]]+CALCULO[[#This Row],[ 54 ]]+CALCULO[[#This Row],[ 52 ]]+CALCULO[[#This Row],[ 50 ]]+CALCULO[[#This Row],[ 48 ]]+CALCULO[[#This Row],[ 45 ]]+CALCULO[[#This Row],[43]]</f>
        <v>0</v>
      </c>
      <c r="BN186" s="148">
        <f>+CALCULO[[#This Row],[ 41 ]]-CALCULO[[#This Row],[65]]</f>
        <v>0</v>
      </c>
      <c r="BO186" s="144">
        <f>+ROUND(MIN(CALCULO[[#This Row],[66]]*25%,240*'Versión impresión'!$H$8),-3)</f>
        <v>0</v>
      </c>
      <c r="BP186" s="148">
        <f>+CALCULO[[#This Row],[66]]-CALCULO[[#This Row],[67]]</f>
        <v>0</v>
      </c>
      <c r="BQ186" s="154">
        <f>+ROUND(CALCULO[[#This Row],[33]]*40%,-3)</f>
        <v>0</v>
      </c>
      <c r="BR186" s="149">
        <f t="shared" si="12"/>
        <v>0</v>
      </c>
      <c r="BS186" s="144">
        <f>+CALCULO[[#This Row],[33]]-MIN(CALCULO[[#This Row],[69]],CALCULO[[#This Row],[68]])</f>
        <v>0</v>
      </c>
      <c r="BT186" s="150">
        <f>+CALCULO[[#This Row],[71]]/'Versión impresión'!$H$8+1-1</f>
        <v>0</v>
      </c>
      <c r="BU186" s="151">
        <f>+LOOKUP(CALCULO[[#This Row],[72]],$CG$2:$CH$8,$CJ$2:$CJ$8)</f>
        <v>0</v>
      </c>
      <c r="BV186" s="152">
        <f>+LOOKUP(CALCULO[[#This Row],[72]],$CG$2:$CH$8,$CI$2:$CI$8)</f>
        <v>0</v>
      </c>
      <c r="BW186" s="151">
        <f>+LOOKUP(CALCULO[[#This Row],[72]],$CG$2:$CH$8,$CK$2:$CK$8)</f>
        <v>0</v>
      </c>
      <c r="BX186" s="155">
        <f>+(CALCULO[[#This Row],[72]]+CALCULO[[#This Row],[73]])*CALCULO[[#This Row],[74]]+CALCULO[[#This Row],[75]]</f>
        <v>0</v>
      </c>
      <c r="BY186" s="133">
        <f>+ROUND(CALCULO[[#This Row],[76]]*'Versión impresión'!$H$8,-3)</f>
        <v>0</v>
      </c>
      <c r="BZ186" s="180" t="str">
        <f>+IF(LOOKUP(CALCULO[[#This Row],[72]],$CG$2:$CH$8,$CM$2:$CM$8)=0,"",LOOKUP(CALCULO[[#This Row],[72]],$CG$2:$CH$8,$CM$2:$CM$8))</f>
        <v/>
      </c>
    </row>
    <row r="187" spans="1:78" x14ac:dyDescent="0.25">
      <c r="A187" s="78" t="str">
        <f t="shared" si="11"/>
        <v/>
      </c>
      <c r="B187" s="159"/>
      <c r="C187" s="29"/>
      <c r="D187" s="29"/>
      <c r="E187" s="29"/>
      <c r="F187" s="29"/>
      <c r="G187" s="29"/>
      <c r="H187" s="29"/>
      <c r="I187" s="29"/>
      <c r="J187" s="29"/>
      <c r="K187" s="29"/>
      <c r="L187" s="29"/>
      <c r="M187" s="29"/>
      <c r="N187" s="29"/>
      <c r="O187" s="144">
        <f>SUM(CALCULO[[#This Row],[5]:[ 14 ]])</f>
        <v>0</v>
      </c>
      <c r="P187" s="162"/>
      <c r="Q187" s="163">
        <f>+IF(AVERAGEIF(ING_NO_CONST_RENTA[Concepto],'Datos para cálculo'!P$4,ING_NO_CONST_RENTA[Monto Limite])=1,CALCULO[[#This Row],[16]],MIN(CALCULO[ [#This Row],[16] ],AVERAGEIF(ING_NO_CONST_RENTA[Concepto],'Datos para cálculo'!P$4,ING_NO_CONST_RENTA[Monto Limite]),+CALCULO[ [#This Row],[16] ]+1-1,CALCULO[ [#This Row],[16] ]))</f>
        <v>0</v>
      </c>
      <c r="R187" s="29"/>
      <c r="S187" s="163">
        <f>+IF(AVERAGEIF(ING_NO_CONST_RENTA[Concepto],'Datos para cálculo'!R$4,ING_NO_CONST_RENTA[Monto Limite])=1,CALCULO[[#This Row],[18]],MIN(CALCULO[ [#This Row],[18] ],AVERAGEIF(ING_NO_CONST_RENTA[Concepto],'Datos para cálculo'!R$4,ING_NO_CONST_RENTA[Monto Limite]),+CALCULO[ [#This Row],[18] ]+1-1,CALCULO[ [#This Row],[18] ]))</f>
        <v>0</v>
      </c>
      <c r="T187" s="29"/>
      <c r="U187" s="163">
        <f>+IF(AVERAGEIF(ING_NO_CONST_RENTA[Concepto],'Datos para cálculo'!T$4,ING_NO_CONST_RENTA[Monto Limite])=1,CALCULO[[#This Row],[20]],MIN(CALCULO[ [#This Row],[20] ],AVERAGEIF(ING_NO_CONST_RENTA[Concepto],'Datos para cálculo'!T$4,ING_NO_CONST_RENTA[Monto Limite]),+CALCULO[ [#This Row],[20] ]+1-1,CALCULO[ [#This Row],[20] ]))</f>
        <v>0</v>
      </c>
      <c r="V187" s="29"/>
      <c r="W1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7" s="164"/>
      <c r="Y187" s="163">
        <f>+IF(O187&lt;310*'Versión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7" s="165"/>
      <c r="AA187" s="163">
        <f>+IF(AVERAGEIF(ING_NO_CONST_RENTA[Concepto],'Datos para cálculo'!Z$4,ING_NO_CONST_RENTA[Monto Limite])=1,CALCULO[[#This Row],[ 26 ]],MIN(CALCULO[[#This Row],[ 26 ]],AVERAGEIF(ING_NO_CONST_RENTA[Concepto],'Datos para cálculo'!Z$4,ING_NO_CONST_RENTA[Monto Limite]),+CALCULO[[#This Row],[ 26 ]]+1-1,CALCULO[[#This Row],[ 26 ]]))</f>
        <v>0</v>
      </c>
      <c r="AB187" s="165"/>
      <c r="AC1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7" s="147"/>
      <c r="AE1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7" s="144">
        <f>+CALCULO[[#This Row],[ 31 ]]+CALCULO[[#This Row],[ 29 ]]+CALCULO[[#This Row],[ 27 ]]+CALCULO[[#This Row],[ 25 ]]+CALCULO[[#This Row],[ 23 ]]+CALCULO[[#This Row],[ 21 ]]+CALCULO[[#This Row],[ 19 ]]+CALCULO[[#This Row],[ 17 ]]</f>
        <v>0</v>
      </c>
      <c r="AG187" s="148">
        <f>+MAX(0,ROUND(CALCULO[[#This Row],[ 15 ]]-CALCULO[[#This Row],[32]],-3))</f>
        <v>0</v>
      </c>
      <c r="AH187" s="29"/>
      <c r="AI187" s="163">
        <f>+IF(AVERAGEIF(DEDUCCIONES[Concepto],'Datos para cálculo'!AH$4,DEDUCCIONES[Monto Limite])=1,CALCULO[[#This Row],[ 34 ]],MIN(CALCULO[[#This Row],[ 34 ]],AVERAGEIF(DEDUCCIONES[Concepto],'Datos para cálculo'!AH$4,DEDUCCIONES[Monto Limite]),+CALCULO[[#This Row],[ 34 ]]+1-1,CALCULO[[#This Row],[ 34 ]]))</f>
        <v>0</v>
      </c>
      <c r="AJ187" s="167"/>
      <c r="AK187" s="144">
        <f>+IF(CALCULO[[#This Row],[ 36 ]]="SI",MIN(CALCULO[[#This Row],[ 15 ]]*10%,VLOOKUP($AJ$4,DEDUCCIONES[],4,0)),0)</f>
        <v>0</v>
      </c>
      <c r="AL187" s="168"/>
      <c r="AM187" s="145">
        <f>+MIN(AL187+1-1,VLOOKUP($AL$4,DEDUCCIONES[],4,0))</f>
        <v>0</v>
      </c>
      <c r="AN187" s="144">
        <f>+CALCULO[[#This Row],[35]]+CALCULO[[#This Row],[37]]+CALCULO[[#This Row],[ 39 ]]</f>
        <v>0</v>
      </c>
      <c r="AO187" s="148">
        <f>+CALCULO[[#This Row],[33]]-CALCULO[[#This Row],[ 40 ]]</f>
        <v>0</v>
      </c>
      <c r="AP187" s="29"/>
      <c r="AQ187" s="163">
        <f>+MIN(CALCULO[[#This Row],[42]]+1-1,VLOOKUP($AP$4,RENTAS_EXCENTAS[],4,0))</f>
        <v>0</v>
      </c>
      <c r="AR187" s="29"/>
      <c r="AS187" s="163">
        <f>+MIN(CALCULO[[#This Row],[43]]+CALCULO[[#This Row],[ 44 ]]+1-1,VLOOKUP($AP$4,RENTAS_EXCENTAS[],4,0))-CALCULO[[#This Row],[43]]</f>
        <v>0</v>
      </c>
      <c r="AT187" s="163"/>
      <c r="AU187" s="163"/>
      <c r="AV187" s="163">
        <f>+CALCULO[[#This Row],[ 47 ]]</f>
        <v>0</v>
      </c>
      <c r="AW187" s="163"/>
      <c r="AX187" s="163">
        <f>+CALCULO[[#This Row],[ 49 ]]</f>
        <v>0</v>
      </c>
      <c r="AY187" s="163"/>
      <c r="AZ187" s="163">
        <f>+CALCULO[[#This Row],[ 51 ]]</f>
        <v>0</v>
      </c>
      <c r="BA187" s="163"/>
      <c r="BB187" s="163">
        <f>+CALCULO[[#This Row],[ 53 ]]</f>
        <v>0</v>
      </c>
      <c r="BC187" s="163"/>
      <c r="BD187" s="163">
        <f>+CALCULO[[#This Row],[ 55 ]]</f>
        <v>0</v>
      </c>
      <c r="BE187" s="163"/>
      <c r="BF187" s="163">
        <f>+CALCULO[[#This Row],[ 57 ]]</f>
        <v>0</v>
      </c>
      <c r="BG187" s="163"/>
      <c r="BH187" s="163">
        <f>+CALCULO[[#This Row],[ 59 ]]</f>
        <v>0</v>
      </c>
      <c r="BI187" s="163"/>
      <c r="BJ187" s="163"/>
      <c r="BK187" s="163"/>
      <c r="BL187" s="145">
        <f>+CALCULO[[#This Row],[ 63 ]]</f>
        <v>0</v>
      </c>
      <c r="BM187" s="144">
        <f>+CALCULO[[#This Row],[ 64 ]]+CALCULO[[#This Row],[ 62 ]]+CALCULO[[#This Row],[ 60 ]]+CALCULO[[#This Row],[ 58 ]]+CALCULO[[#This Row],[ 56 ]]+CALCULO[[#This Row],[ 54 ]]+CALCULO[[#This Row],[ 52 ]]+CALCULO[[#This Row],[ 50 ]]+CALCULO[[#This Row],[ 48 ]]+CALCULO[[#This Row],[ 45 ]]+CALCULO[[#This Row],[43]]</f>
        <v>0</v>
      </c>
      <c r="BN187" s="148">
        <f>+CALCULO[[#This Row],[ 41 ]]-CALCULO[[#This Row],[65]]</f>
        <v>0</v>
      </c>
      <c r="BO187" s="144">
        <f>+ROUND(MIN(CALCULO[[#This Row],[66]]*25%,240*'Versión impresión'!$H$8),-3)</f>
        <v>0</v>
      </c>
      <c r="BP187" s="148">
        <f>+CALCULO[[#This Row],[66]]-CALCULO[[#This Row],[67]]</f>
        <v>0</v>
      </c>
      <c r="BQ187" s="154">
        <f>+ROUND(CALCULO[[#This Row],[33]]*40%,-3)</f>
        <v>0</v>
      </c>
      <c r="BR187" s="149">
        <f t="shared" si="12"/>
        <v>0</v>
      </c>
      <c r="BS187" s="144">
        <f>+CALCULO[[#This Row],[33]]-MIN(CALCULO[[#This Row],[69]],CALCULO[[#This Row],[68]])</f>
        <v>0</v>
      </c>
      <c r="BT187" s="150">
        <f>+CALCULO[[#This Row],[71]]/'Versión impresión'!$H$8+1-1</f>
        <v>0</v>
      </c>
      <c r="BU187" s="151">
        <f>+LOOKUP(CALCULO[[#This Row],[72]],$CG$2:$CH$8,$CJ$2:$CJ$8)</f>
        <v>0</v>
      </c>
      <c r="BV187" s="152">
        <f>+LOOKUP(CALCULO[[#This Row],[72]],$CG$2:$CH$8,$CI$2:$CI$8)</f>
        <v>0</v>
      </c>
      <c r="BW187" s="151">
        <f>+LOOKUP(CALCULO[[#This Row],[72]],$CG$2:$CH$8,$CK$2:$CK$8)</f>
        <v>0</v>
      </c>
      <c r="BX187" s="155">
        <f>+(CALCULO[[#This Row],[72]]+CALCULO[[#This Row],[73]])*CALCULO[[#This Row],[74]]+CALCULO[[#This Row],[75]]</f>
        <v>0</v>
      </c>
      <c r="BY187" s="133">
        <f>+ROUND(CALCULO[[#This Row],[76]]*'Versión impresión'!$H$8,-3)</f>
        <v>0</v>
      </c>
      <c r="BZ187" s="180" t="str">
        <f>+IF(LOOKUP(CALCULO[[#This Row],[72]],$CG$2:$CH$8,$CM$2:$CM$8)=0,"",LOOKUP(CALCULO[[#This Row],[72]],$CG$2:$CH$8,$CM$2:$CM$8))</f>
        <v/>
      </c>
    </row>
    <row r="188" spans="1:78" x14ac:dyDescent="0.25">
      <c r="A188" s="78" t="str">
        <f t="shared" si="11"/>
        <v/>
      </c>
      <c r="B188" s="159"/>
      <c r="C188" s="29"/>
      <c r="D188" s="29"/>
      <c r="E188" s="29"/>
      <c r="F188" s="29"/>
      <c r="G188" s="29"/>
      <c r="H188" s="29"/>
      <c r="I188" s="29"/>
      <c r="J188" s="29"/>
      <c r="K188" s="29"/>
      <c r="L188" s="29"/>
      <c r="M188" s="29"/>
      <c r="N188" s="29"/>
      <c r="O188" s="144">
        <f>SUM(CALCULO[[#This Row],[5]:[ 14 ]])</f>
        <v>0</v>
      </c>
      <c r="P188" s="162"/>
      <c r="Q188" s="163">
        <f>+IF(AVERAGEIF(ING_NO_CONST_RENTA[Concepto],'Datos para cálculo'!P$4,ING_NO_CONST_RENTA[Monto Limite])=1,CALCULO[[#This Row],[16]],MIN(CALCULO[ [#This Row],[16] ],AVERAGEIF(ING_NO_CONST_RENTA[Concepto],'Datos para cálculo'!P$4,ING_NO_CONST_RENTA[Monto Limite]),+CALCULO[ [#This Row],[16] ]+1-1,CALCULO[ [#This Row],[16] ]))</f>
        <v>0</v>
      </c>
      <c r="R188" s="29"/>
      <c r="S188" s="163">
        <f>+IF(AVERAGEIF(ING_NO_CONST_RENTA[Concepto],'Datos para cálculo'!R$4,ING_NO_CONST_RENTA[Monto Limite])=1,CALCULO[[#This Row],[18]],MIN(CALCULO[ [#This Row],[18] ],AVERAGEIF(ING_NO_CONST_RENTA[Concepto],'Datos para cálculo'!R$4,ING_NO_CONST_RENTA[Monto Limite]),+CALCULO[ [#This Row],[18] ]+1-1,CALCULO[ [#This Row],[18] ]))</f>
        <v>0</v>
      </c>
      <c r="T188" s="29"/>
      <c r="U188" s="163">
        <f>+IF(AVERAGEIF(ING_NO_CONST_RENTA[Concepto],'Datos para cálculo'!T$4,ING_NO_CONST_RENTA[Monto Limite])=1,CALCULO[[#This Row],[20]],MIN(CALCULO[ [#This Row],[20] ],AVERAGEIF(ING_NO_CONST_RENTA[Concepto],'Datos para cálculo'!T$4,ING_NO_CONST_RENTA[Monto Limite]),+CALCULO[ [#This Row],[20] ]+1-1,CALCULO[ [#This Row],[20] ]))</f>
        <v>0</v>
      </c>
      <c r="V188" s="29"/>
      <c r="W1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8" s="164"/>
      <c r="Y188" s="163">
        <f>+IF(O188&lt;310*'Versión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8" s="165"/>
      <c r="AA188" s="163">
        <f>+IF(AVERAGEIF(ING_NO_CONST_RENTA[Concepto],'Datos para cálculo'!Z$4,ING_NO_CONST_RENTA[Monto Limite])=1,CALCULO[[#This Row],[ 26 ]],MIN(CALCULO[[#This Row],[ 26 ]],AVERAGEIF(ING_NO_CONST_RENTA[Concepto],'Datos para cálculo'!Z$4,ING_NO_CONST_RENTA[Monto Limite]),+CALCULO[[#This Row],[ 26 ]]+1-1,CALCULO[[#This Row],[ 26 ]]))</f>
        <v>0</v>
      </c>
      <c r="AB188" s="165"/>
      <c r="AC1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8" s="147"/>
      <c r="AE1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8" s="144">
        <f>+CALCULO[[#This Row],[ 31 ]]+CALCULO[[#This Row],[ 29 ]]+CALCULO[[#This Row],[ 27 ]]+CALCULO[[#This Row],[ 25 ]]+CALCULO[[#This Row],[ 23 ]]+CALCULO[[#This Row],[ 21 ]]+CALCULO[[#This Row],[ 19 ]]+CALCULO[[#This Row],[ 17 ]]</f>
        <v>0</v>
      </c>
      <c r="AG188" s="148">
        <f>+MAX(0,ROUND(CALCULO[[#This Row],[ 15 ]]-CALCULO[[#This Row],[32]],-3))</f>
        <v>0</v>
      </c>
      <c r="AH188" s="29"/>
      <c r="AI188" s="163">
        <f>+IF(AVERAGEIF(DEDUCCIONES[Concepto],'Datos para cálculo'!AH$4,DEDUCCIONES[Monto Limite])=1,CALCULO[[#This Row],[ 34 ]],MIN(CALCULO[[#This Row],[ 34 ]],AVERAGEIF(DEDUCCIONES[Concepto],'Datos para cálculo'!AH$4,DEDUCCIONES[Monto Limite]),+CALCULO[[#This Row],[ 34 ]]+1-1,CALCULO[[#This Row],[ 34 ]]))</f>
        <v>0</v>
      </c>
      <c r="AJ188" s="167"/>
      <c r="AK188" s="144">
        <f>+IF(CALCULO[[#This Row],[ 36 ]]="SI",MIN(CALCULO[[#This Row],[ 15 ]]*10%,VLOOKUP($AJ$4,DEDUCCIONES[],4,0)),0)</f>
        <v>0</v>
      </c>
      <c r="AL188" s="168"/>
      <c r="AM188" s="145">
        <f>+MIN(AL188+1-1,VLOOKUP($AL$4,DEDUCCIONES[],4,0))</f>
        <v>0</v>
      </c>
      <c r="AN188" s="144">
        <f>+CALCULO[[#This Row],[35]]+CALCULO[[#This Row],[37]]+CALCULO[[#This Row],[ 39 ]]</f>
        <v>0</v>
      </c>
      <c r="AO188" s="148">
        <f>+CALCULO[[#This Row],[33]]-CALCULO[[#This Row],[ 40 ]]</f>
        <v>0</v>
      </c>
      <c r="AP188" s="29"/>
      <c r="AQ188" s="163">
        <f>+MIN(CALCULO[[#This Row],[42]]+1-1,VLOOKUP($AP$4,RENTAS_EXCENTAS[],4,0))</f>
        <v>0</v>
      </c>
      <c r="AR188" s="29"/>
      <c r="AS188" s="163">
        <f>+MIN(CALCULO[[#This Row],[43]]+CALCULO[[#This Row],[ 44 ]]+1-1,VLOOKUP($AP$4,RENTAS_EXCENTAS[],4,0))-CALCULO[[#This Row],[43]]</f>
        <v>0</v>
      </c>
      <c r="AT188" s="163"/>
      <c r="AU188" s="163"/>
      <c r="AV188" s="163">
        <f>+CALCULO[[#This Row],[ 47 ]]</f>
        <v>0</v>
      </c>
      <c r="AW188" s="163"/>
      <c r="AX188" s="163">
        <f>+CALCULO[[#This Row],[ 49 ]]</f>
        <v>0</v>
      </c>
      <c r="AY188" s="163"/>
      <c r="AZ188" s="163">
        <f>+CALCULO[[#This Row],[ 51 ]]</f>
        <v>0</v>
      </c>
      <c r="BA188" s="163"/>
      <c r="BB188" s="163">
        <f>+CALCULO[[#This Row],[ 53 ]]</f>
        <v>0</v>
      </c>
      <c r="BC188" s="163"/>
      <c r="BD188" s="163">
        <f>+CALCULO[[#This Row],[ 55 ]]</f>
        <v>0</v>
      </c>
      <c r="BE188" s="163"/>
      <c r="BF188" s="163">
        <f>+CALCULO[[#This Row],[ 57 ]]</f>
        <v>0</v>
      </c>
      <c r="BG188" s="163"/>
      <c r="BH188" s="163">
        <f>+CALCULO[[#This Row],[ 59 ]]</f>
        <v>0</v>
      </c>
      <c r="BI188" s="163"/>
      <c r="BJ188" s="163"/>
      <c r="BK188" s="163"/>
      <c r="BL188" s="145">
        <f>+CALCULO[[#This Row],[ 63 ]]</f>
        <v>0</v>
      </c>
      <c r="BM188" s="144">
        <f>+CALCULO[[#This Row],[ 64 ]]+CALCULO[[#This Row],[ 62 ]]+CALCULO[[#This Row],[ 60 ]]+CALCULO[[#This Row],[ 58 ]]+CALCULO[[#This Row],[ 56 ]]+CALCULO[[#This Row],[ 54 ]]+CALCULO[[#This Row],[ 52 ]]+CALCULO[[#This Row],[ 50 ]]+CALCULO[[#This Row],[ 48 ]]+CALCULO[[#This Row],[ 45 ]]+CALCULO[[#This Row],[43]]</f>
        <v>0</v>
      </c>
      <c r="BN188" s="148">
        <f>+CALCULO[[#This Row],[ 41 ]]-CALCULO[[#This Row],[65]]</f>
        <v>0</v>
      </c>
      <c r="BO188" s="144">
        <f>+ROUND(MIN(CALCULO[[#This Row],[66]]*25%,240*'Versión impresión'!$H$8),-3)</f>
        <v>0</v>
      </c>
      <c r="BP188" s="148">
        <f>+CALCULO[[#This Row],[66]]-CALCULO[[#This Row],[67]]</f>
        <v>0</v>
      </c>
      <c r="BQ188" s="154">
        <f>+ROUND(CALCULO[[#This Row],[33]]*40%,-3)</f>
        <v>0</v>
      </c>
      <c r="BR188" s="149">
        <f t="shared" si="12"/>
        <v>0</v>
      </c>
      <c r="BS188" s="144">
        <f>+CALCULO[[#This Row],[33]]-MIN(CALCULO[[#This Row],[69]],CALCULO[[#This Row],[68]])</f>
        <v>0</v>
      </c>
      <c r="BT188" s="150">
        <f>+CALCULO[[#This Row],[71]]/'Versión impresión'!$H$8+1-1</f>
        <v>0</v>
      </c>
      <c r="BU188" s="151">
        <f>+LOOKUP(CALCULO[[#This Row],[72]],$CG$2:$CH$8,$CJ$2:$CJ$8)</f>
        <v>0</v>
      </c>
      <c r="BV188" s="152">
        <f>+LOOKUP(CALCULO[[#This Row],[72]],$CG$2:$CH$8,$CI$2:$CI$8)</f>
        <v>0</v>
      </c>
      <c r="BW188" s="151">
        <f>+LOOKUP(CALCULO[[#This Row],[72]],$CG$2:$CH$8,$CK$2:$CK$8)</f>
        <v>0</v>
      </c>
      <c r="BX188" s="155">
        <f>+(CALCULO[[#This Row],[72]]+CALCULO[[#This Row],[73]])*CALCULO[[#This Row],[74]]+CALCULO[[#This Row],[75]]</f>
        <v>0</v>
      </c>
      <c r="BY188" s="133">
        <f>+ROUND(CALCULO[[#This Row],[76]]*'Versión impresión'!$H$8,-3)</f>
        <v>0</v>
      </c>
      <c r="BZ188" s="180" t="str">
        <f>+IF(LOOKUP(CALCULO[[#This Row],[72]],$CG$2:$CH$8,$CM$2:$CM$8)=0,"",LOOKUP(CALCULO[[#This Row],[72]],$CG$2:$CH$8,$CM$2:$CM$8))</f>
        <v/>
      </c>
    </row>
    <row r="189" spans="1:78" x14ac:dyDescent="0.25">
      <c r="A189" s="78" t="str">
        <f t="shared" si="11"/>
        <v/>
      </c>
      <c r="B189" s="159"/>
      <c r="C189" s="29"/>
      <c r="D189" s="29"/>
      <c r="E189" s="29"/>
      <c r="F189" s="29"/>
      <c r="G189" s="29"/>
      <c r="H189" s="29"/>
      <c r="I189" s="29"/>
      <c r="J189" s="29"/>
      <c r="K189" s="29"/>
      <c r="L189" s="29"/>
      <c r="M189" s="29"/>
      <c r="N189" s="29"/>
      <c r="O189" s="144">
        <f>SUM(CALCULO[[#This Row],[5]:[ 14 ]])</f>
        <v>0</v>
      </c>
      <c r="P189" s="162"/>
      <c r="Q189" s="163">
        <f>+IF(AVERAGEIF(ING_NO_CONST_RENTA[Concepto],'Datos para cálculo'!P$4,ING_NO_CONST_RENTA[Monto Limite])=1,CALCULO[[#This Row],[16]],MIN(CALCULO[ [#This Row],[16] ],AVERAGEIF(ING_NO_CONST_RENTA[Concepto],'Datos para cálculo'!P$4,ING_NO_CONST_RENTA[Monto Limite]),+CALCULO[ [#This Row],[16] ]+1-1,CALCULO[ [#This Row],[16] ]))</f>
        <v>0</v>
      </c>
      <c r="R189" s="29"/>
      <c r="S189" s="163">
        <f>+IF(AVERAGEIF(ING_NO_CONST_RENTA[Concepto],'Datos para cálculo'!R$4,ING_NO_CONST_RENTA[Monto Limite])=1,CALCULO[[#This Row],[18]],MIN(CALCULO[ [#This Row],[18] ],AVERAGEIF(ING_NO_CONST_RENTA[Concepto],'Datos para cálculo'!R$4,ING_NO_CONST_RENTA[Monto Limite]),+CALCULO[ [#This Row],[18] ]+1-1,CALCULO[ [#This Row],[18] ]))</f>
        <v>0</v>
      </c>
      <c r="T189" s="29"/>
      <c r="U189" s="163">
        <f>+IF(AVERAGEIF(ING_NO_CONST_RENTA[Concepto],'Datos para cálculo'!T$4,ING_NO_CONST_RENTA[Monto Limite])=1,CALCULO[[#This Row],[20]],MIN(CALCULO[ [#This Row],[20] ],AVERAGEIF(ING_NO_CONST_RENTA[Concepto],'Datos para cálculo'!T$4,ING_NO_CONST_RENTA[Monto Limite]),+CALCULO[ [#This Row],[20] ]+1-1,CALCULO[ [#This Row],[20] ]))</f>
        <v>0</v>
      </c>
      <c r="V189" s="29"/>
      <c r="W1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89" s="164"/>
      <c r="Y189" s="163">
        <f>+IF(O189&lt;310*'Versión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89" s="165"/>
      <c r="AA189" s="163">
        <f>+IF(AVERAGEIF(ING_NO_CONST_RENTA[Concepto],'Datos para cálculo'!Z$4,ING_NO_CONST_RENTA[Monto Limite])=1,CALCULO[[#This Row],[ 26 ]],MIN(CALCULO[[#This Row],[ 26 ]],AVERAGEIF(ING_NO_CONST_RENTA[Concepto],'Datos para cálculo'!Z$4,ING_NO_CONST_RENTA[Monto Limite]),+CALCULO[[#This Row],[ 26 ]]+1-1,CALCULO[[#This Row],[ 26 ]]))</f>
        <v>0</v>
      </c>
      <c r="AB189" s="165"/>
      <c r="AC1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89" s="147"/>
      <c r="AE1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89" s="144">
        <f>+CALCULO[[#This Row],[ 31 ]]+CALCULO[[#This Row],[ 29 ]]+CALCULO[[#This Row],[ 27 ]]+CALCULO[[#This Row],[ 25 ]]+CALCULO[[#This Row],[ 23 ]]+CALCULO[[#This Row],[ 21 ]]+CALCULO[[#This Row],[ 19 ]]+CALCULO[[#This Row],[ 17 ]]</f>
        <v>0</v>
      </c>
      <c r="AG189" s="148">
        <f>+MAX(0,ROUND(CALCULO[[#This Row],[ 15 ]]-CALCULO[[#This Row],[32]],-3))</f>
        <v>0</v>
      </c>
      <c r="AH189" s="29"/>
      <c r="AI189" s="163">
        <f>+IF(AVERAGEIF(DEDUCCIONES[Concepto],'Datos para cálculo'!AH$4,DEDUCCIONES[Monto Limite])=1,CALCULO[[#This Row],[ 34 ]],MIN(CALCULO[[#This Row],[ 34 ]],AVERAGEIF(DEDUCCIONES[Concepto],'Datos para cálculo'!AH$4,DEDUCCIONES[Monto Limite]),+CALCULO[[#This Row],[ 34 ]]+1-1,CALCULO[[#This Row],[ 34 ]]))</f>
        <v>0</v>
      </c>
      <c r="AJ189" s="167"/>
      <c r="AK189" s="144">
        <f>+IF(CALCULO[[#This Row],[ 36 ]]="SI",MIN(CALCULO[[#This Row],[ 15 ]]*10%,VLOOKUP($AJ$4,DEDUCCIONES[],4,0)),0)</f>
        <v>0</v>
      </c>
      <c r="AL189" s="168"/>
      <c r="AM189" s="145">
        <f>+MIN(AL189+1-1,VLOOKUP($AL$4,DEDUCCIONES[],4,0))</f>
        <v>0</v>
      </c>
      <c r="AN189" s="144">
        <f>+CALCULO[[#This Row],[35]]+CALCULO[[#This Row],[37]]+CALCULO[[#This Row],[ 39 ]]</f>
        <v>0</v>
      </c>
      <c r="AO189" s="148">
        <f>+CALCULO[[#This Row],[33]]-CALCULO[[#This Row],[ 40 ]]</f>
        <v>0</v>
      </c>
      <c r="AP189" s="29"/>
      <c r="AQ189" s="163">
        <f>+MIN(CALCULO[[#This Row],[42]]+1-1,VLOOKUP($AP$4,RENTAS_EXCENTAS[],4,0))</f>
        <v>0</v>
      </c>
      <c r="AR189" s="29"/>
      <c r="AS189" s="163">
        <f>+MIN(CALCULO[[#This Row],[43]]+CALCULO[[#This Row],[ 44 ]]+1-1,VLOOKUP($AP$4,RENTAS_EXCENTAS[],4,0))-CALCULO[[#This Row],[43]]</f>
        <v>0</v>
      </c>
      <c r="AT189" s="163"/>
      <c r="AU189" s="163"/>
      <c r="AV189" s="163">
        <f>+CALCULO[[#This Row],[ 47 ]]</f>
        <v>0</v>
      </c>
      <c r="AW189" s="163"/>
      <c r="AX189" s="163">
        <f>+CALCULO[[#This Row],[ 49 ]]</f>
        <v>0</v>
      </c>
      <c r="AY189" s="163"/>
      <c r="AZ189" s="163">
        <f>+CALCULO[[#This Row],[ 51 ]]</f>
        <v>0</v>
      </c>
      <c r="BA189" s="163"/>
      <c r="BB189" s="163">
        <f>+CALCULO[[#This Row],[ 53 ]]</f>
        <v>0</v>
      </c>
      <c r="BC189" s="163"/>
      <c r="BD189" s="163">
        <f>+CALCULO[[#This Row],[ 55 ]]</f>
        <v>0</v>
      </c>
      <c r="BE189" s="163"/>
      <c r="BF189" s="163">
        <f>+CALCULO[[#This Row],[ 57 ]]</f>
        <v>0</v>
      </c>
      <c r="BG189" s="163"/>
      <c r="BH189" s="163">
        <f>+CALCULO[[#This Row],[ 59 ]]</f>
        <v>0</v>
      </c>
      <c r="BI189" s="163"/>
      <c r="BJ189" s="163"/>
      <c r="BK189" s="163"/>
      <c r="BL189" s="145">
        <f>+CALCULO[[#This Row],[ 63 ]]</f>
        <v>0</v>
      </c>
      <c r="BM189" s="144">
        <f>+CALCULO[[#This Row],[ 64 ]]+CALCULO[[#This Row],[ 62 ]]+CALCULO[[#This Row],[ 60 ]]+CALCULO[[#This Row],[ 58 ]]+CALCULO[[#This Row],[ 56 ]]+CALCULO[[#This Row],[ 54 ]]+CALCULO[[#This Row],[ 52 ]]+CALCULO[[#This Row],[ 50 ]]+CALCULO[[#This Row],[ 48 ]]+CALCULO[[#This Row],[ 45 ]]+CALCULO[[#This Row],[43]]</f>
        <v>0</v>
      </c>
      <c r="BN189" s="148">
        <f>+CALCULO[[#This Row],[ 41 ]]-CALCULO[[#This Row],[65]]</f>
        <v>0</v>
      </c>
      <c r="BO189" s="144">
        <f>+ROUND(MIN(CALCULO[[#This Row],[66]]*25%,240*'Versión impresión'!$H$8),-3)</f>
        <v>0</v>
      </c>
      <c r="BP189" s="148">
        <f>+CALCULO[[#This Row],[66]]-CALCULO[[#This Row],[67]]</f>
        <v>0</v>
      </c>
      <c r="BQ189" s="154">
        <f>+ROUND(CALCULO[[#This Row],[33]]*40%,-3)</f>
        <v>0</v>
      </c>
      <c r="BR189" s="149">
        <f t="shared" si="12"/>
        <v>0</v>
      </c>
      <c r="BS189" s="144">
        <f>+CALCULO[[#This Row],[33]]-MIN(CALCULO[[#This Row],[69]],CALCULO[[#This Row],[68]])</f>
        <v>0</v>
      </c>
      <c r="BT189" s="150">
        <f>+CALCULO[[#This Row],[71]]/'Versión impresión'!$H$8+1-1</f>
        <v>0</v>
      </c>
      <c r="BU189" s="151">
        <f>+LOOKUP(CALCULO[[#This Row],[72]],$CG$2:$CH$8,$CJ$2:$CJ$8)</f>
        <v>0</v>
      </c>
      <c r="BV189" s="152">
        <f>+LOOKUP(CALCULO[[#This Row],[72]],$CG$2:$CH$8,$CI$2:$CI$8)</f>
        <v>0</v>
      </c>
      <c r="BW189" s="151">
        <f>+LOOKUP(CALCULO[[#This Row],[72]],$CG$2:$CH$8,$CK$2:$CK$8)</f>
        <v>0</v>
      </c>
      <c r="BX189" s="155">
        <f>+(CALCULO[[#This Row],[72]]+CALCULO[[#This Row],[73]])*CALCULO[[#This Row],[74]]+CALCULO[[#This Row],[75]]</f>
        <v>0</v>
      </c>
      <c r="BY189" s="133">
        <f>+ROUND(CALCULO[[#This Row],[76]]*'Versión impresión'!$H$8,-3)</f>
        <v>0</v>
      </c>
      <c r="BZ189" s="180" t="str">
        <f>+IF(LOOKUP(CALCULO[[#This Row],[72]],$CG$2:$CH$8,$CM$2:$CM$8)=0,"",LOOKUP(CALCULO[[#This Row],[72]],$CG$2:$CH$8,$CM$2:$CM$8))</f>
        <v/>
      </c>
    </row>
    <row r="190" spans="1:78" x14ac:dyDescent="0.25">
      <c r="A190" s="78" t="str">
        <f t="shared" si="11"/>
        <v/>
      </c>
      <c r="B190" s="159"/>
      <c r="C190" s="29"/>
      <c r="D190" s="29"/>
      <c r="E190" s="29"/>
      <c r="F190" s="29"/>
      <c r="G190" s="29"/>
      <c r="H190" s="29"/>
      <c r="I190" s="29"/>
      <c r="J190" s="29"/>
      <c r="K190" s="29"/>
      <c r="L190" s="29"/>
      <c r="M190" s="29"/>
      <c r="N190" s="29"/>
      <c r="O190" s="144">
        <f>SUM(CALCULO[[#This Row],[5]:[ 14 ]])</f>
        <v>0</v>
      </c>
      <c r="P190" s="162"/>
      <c r="Q190" s="163">
        <f>+IF(AVERAGEIF(ING_NO_CONST_RENTA[Concepto],'Datos para cálculo'!P$4,ING_NO_CONST_RENTA[Monto Limite])=1,CALCULO[[#This Row],[16]],MIN(CALCULO[ [#This Row],[16] ],AVERAGEIF(ING_NO_CONST_RENTA[Concepto],'Datos para cálculo'!P$4,ING_NO_CONST_RENTA[Monto Limite]),+CALCULO[ [#This Row],[16] ]+1-1,CALCULO[ [#This Row],[16] ]))</f>
        <v>0</v>
      </c>
      <c r="R190" s="29"/>
      <c r="S190" s="163">
        <f>+IF(AVERAGEIF(ING_NO_CONST_RENTA[Concepto],'Datos para cálculo'!R$4,ING_NO_CONST_RENTA[Monto Limite])=1,CALCULO[[#This Row],[18]],MIN(CALCULO[ [#This Row],[18] ],AVERAGEIF(ING_NO_CONST_RENTA[Concepto],'Datos para cálculo'!R$4,ING_NO_CONST_RENTA[Monto Limite]),+CALCULO[ [#This Row],[18] ]+1-1,CALCULO[ [#This Row],[18] ]))</f>
        <v>0</v>
      </c>
      <c r="T190" s="29"/>
      <c r="U190" s="163">
        <f>+IF(AVERAGEIF(ING_NO_CONST_RENTA[Concepto],'Datos para cálculo'!T$4,ING_NO_CONST_RENTA[Monto Limite])=1,CALCULO[[#This Row],[20]],MIN(CALCULO[ [#This Row],[20] ],AVERAGEIF(ING_NO_CONST_RENTA[Concepto],'Datos para cálculo'!T$4,ING_NO_CONST_RENTA[Monto Limite]),+CALCULO[ [#This Row],[20] ]+1-1,CALCULO[ [#This Row],[20] ]))</f>
        <v>0</v>
      </c>
      <c r="V190" s="29"/>
      <c r="W1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0" s="164"/>
      <c r="Y190" s="163">
        <f>+IF(O190&lt;310*'Versión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0" s="165"/>
      <c r="AA190" s="163">
        <f>+IF(AVERAGEIF(ING_NO_CONST_RENTA[Concepto],'Datos para cálculo'!Z$4,ING_NO_CONST_RENTA[Monto Limite])=1,CALCULO[[#This Row],[ 26 ]],MIN(CALCULO[[#This Row],[ 26 ]],AVERAGEIF(ING_NO_CONST_RENTA[Concepto],'Datos para cálculo'!Z$4,ING_NO_CONST_RENTA[Monto Limite]),+CALCULO[[#This Row],[ 26 ]]+1-1,CALCULO[[#This Row],[ 26 ]]))</f>
        <v>0</v>
      </c>
      <c r="AB190" s="165"/>
      <c r="AC1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0" s="147"/>
      <c r="AE1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0" s="144">
        <f>+CALCULO[[#This Row],[ 31 ]]+CALCULO[[#This Row],[ 29 ]]+CALCULO[[#This Row],[ 27 ]]+CALCULO[[#This Row],[ 25 ]]+CALCULO[[#This Row],[ 23 ]]+CALCULO[[#This Row],[ 21 ]]+CALCULO[[#This Row],[ 19 ]]+CALCULO[[#This Row],[ 17 ]]</f>
        <v>0</v>
      </c>
      <c r="AG190" s="148">
        <f>+MAX(0,ROUND(CALCULO[[#This Row],[ 15 ]]-CALCULO[[#This Row],[32]],-3))</f>
        <v>0</v>
      </c>
      <c r="AH190" s="29"/>
      <c r="AI190" s="163">
        <f>+IF(AVERAGEIF(DEDUCCIONES[Concepto],'Datos para cálculo'!AH$4,DEDUCCIONES[Monto Limite])=1,CALCULO[[#This Row],[ 34 ]],MIN(CALCULO[[#This Row],[ 34 ]],AVERAGEIF(DEDUCCIONES[Concepto],'Datos para cálculo'!AH$4,DEDUCCIONES[Monto Limite]),+CALCULO[[#This Row],[ 34 ]]+1-1,CALCULO[[#This Row],[ 34 ]]))</f>
        <v>0</v>
      </c>
      <c r="AJ190" s="167"/>
      <c r="AK190" s="144">
        <f>+IF(CALCULO[[#This Row],[ 36 ]]="SI",MIN(CALCULO[[#This Row],[ 15 ]]*10%,VLOOKUP($AJ$4,DEDUCCIONES[],4,0)),0)</f>
        <v>0</v>
      </c>
      <c r="AL190" s="168"/>
      <c r="AM190" s="145">
        <f>+MIN(AL190+1-1,VLOOKUP($AL$4,DEDUCCIONES[],4,0))</f>
        <v>0</v>
      </c>
      <c r="AN190" s="144">
        <f>+CALCULO[[#This Row],[35]]+CALCULO[[#This Row],[37]]+CALCULO[[#This Row],[ 39 ]]</f>
        <v>0</v>
      </c>
      <c r="AO190" s="148">
        <f>+CALCULO[[#This Row],[33]]-CALCULO[[#This Row],[ 40 ]]</f>
        <v>0</v>
      </c>
      <c r="AP190" s="29"/>
      <c r="AQ190" s="163">
        <f>+MIN(CALCULO[[#This Row],[42]]+1-1,VLOOKUP($AP$4,RENTAS_EXCENTAS[],4,0))</f>
        <v>0</v>
      </c>
      <c r="AR190" s="29"/>
      <c r="AS190" s="163">
        <f>+MIN(CALCULO[[#This Row],[43]]+CALCULO[[#This Row],[ 44 ]]+1-1,VLOOKUP($AP$4,RENTAS_EXCENTAS[],4,0))-CALCULO[[#This Row],[43]]</f>
        <v>0</v>
      </c>
      <c r="AT190" s="163"/>
      <c r="AU190" s="163"/>
      <c r="AV190" s="163">
        <f>+CALCULO[[#This Row],[ 47 ]]</f>
        <v>0</v>
      </c>
      <c r="AW190" s="163"/>
      <c r="AX190" s="163">
        <f>+CALCULO[[#This Row],[ 49 ]]</f>
        <v>0</v>
      </c>
      <c r="AY190" s="163"/>
      <c r="AZ190" s="163">
        <f>+CALCULO[[#This Row],[ 51 ]]</f>
        <v>0</v>
      </c>
      <c r="BA190" s="163"/>
      <c r="BB190" s="163">
        <f>+CALCULO[[#This Row],[ 53 ]]</f>
        <v>0</v>
      </c>
      <c r="BC190" s="163"/>
      <c r="BD190" s="163">
        <f>+CALCULO[[#This Row],[ 55 ]]</f>
        <v>0</v>
      </c>
      <c r="BE190" s="163"/>
      <c r="BF190" s="163">
        <f>+CALCULO[[#This Row],[ 57 ]]</f>
        <v>0</v>
      </c>
      <c r="BG190" s="163"/>
      <c r="BH190" s="163">
        <f>+CALCULO[[#This Row],[ 59 ]]</f>
        <v>0</v>
      </c>
      <c r="BI190" s="163"/>
      <c r="BJ190" s="163"/>
      <c r="BK190" s="163"/>
      <c r="BL190" s="145">
        <f>+CALCULO[[#This Row],[ 63 ]]</f>
        <v>0</v>
      </c>
      <c r="BM190" s="144">
        <f>+CALCULO[[#This Row],[ 64 ]]+CALCULO[[#This Row],[ 62 ]]+CALCULO[[#This Row],[ 60 ]]+CALCULO[[#This Row],[ 58 ]]+CALCULO[[#This Row],[ 56 ]]+CALCULO[[#This Row],[ 54 ]]+CALCULO[[#This Row],[ 52 ]]+CALCULO[[#This Row],[ 50 ]]+CALCULO[[#This Row],[ 48 ]]+CALCULO[[#This Row],[ 45 ]]+CALCULO[[#This Row],[43]]</f>
        <v>0</v>
      </c>
      <c r="BN190" s="148">
        <f>+CALCULO[[#This Row],[ 41 ]]-CALCULO[[#This Row],[65]]</f>
        <v>0</v>
      </c>
      <c r="BO190" s="144">
        <f>+ROUND(MIN(CALCULO[[#This Row],[66]]*25%,240*'Versión impresión'!$H$8),-3)</f>
        <v>0</v>
      </c>
      <c r="BP190" s="148">
        <f>+CALCULO[[#This Row],[66]]-CALCULO[[#This Row],[67]]</f>
        <v>0</v>
      </c>
      <c r="BQ190" s="154">
        <f>+ROUND(CALCULO[[#This Row],[33]]*40%,-3)</f>
        <v>0</v>
      </c>
      <c r="BR190" s="149">
        <f t="shared" si="12"/>
        <v>0</v>
      </c>
      <c r="BS190" s="144">
        <f>+CALCULO[[#This Row],[33]]-MIN(CALCULO[[#This Row],[69]],CALCULO[[#This Row],[68]])</f>
        <v>0</v>
      </c>
      <c r="BT190" s="150">
        <f>+CALCULO[[#This Row],[71]]/'Versión impresión'!$H$8+1-1</f>
        <v>0</v>
      </c>
      <c r="BU190" s="151">
        <f>+LOOKUP(CALCULO[[#This Row],[72]],$CG$2:$CH$8,$CJ$2:$CJ$8)</f>
        <v>0</v>
      </c>
      <c r="BV190" s="152">
        <f>+LOOKUP(CALCULO[[#This Row],[72]],$CG$2:$CH$8,$CI$2:$CI$8)</f>
        <v>0</v>
      </c>
      <c r="BW190" s="151">
        <f>+LOOKUP(CALCULO[[#This Row],[72]],$CG$2:$CH$8,$CK$2:$CK$8)</f>
        <v>0</v>
      </c>
      <c r="BX190" s="155">
        <f>+(CALCULO[[#This Row],[72]]+CALCULO[[#This Row],[73]])*CALCULO[[#This Row],[74]]+CALCULO[[#This Row],[75]]</f>
        <v>0</v>
      </c>
      <c r="BY190" s="133">
        <f>+ROUND(CALCULO[[#This Row],[76]]*'Versión impresión'!$H$8,-3)</f>
        <v>0</v>
      </c>
      <c r="BZ190" s="180" t="str">
        <f>+IF(LOOKUP(CALCULO[[#This Row],[72]],$CG$2:$CH$8,$CM$2:$CM$8)=0,"",LOOKUP(CALCULO[[#This Row],[72]],$CG$2:$CH$8,$CM$2:$CM$8))</f>
        <v/>
      </c>
    </row>
    <row r="191" spans="1:78" x14ac:dyDescent="0.25">
      <c r="A191" s="78" t="str">
        <f t="shared" si="11"/>
        <v/>
      </c>
      <c r="B191" s="159"/>
      <c r="C191" s="29"/>
      <c r="D191" s="29"/>
      <c r="E191" s="29"/>
      <c r="F191" s="29"/>
      <c r="G191" s="29"/>
      <c r="H191" s="29"/>
      <c r="I191" s="29"/>
      <c r="J191" s="29"/>
      <c r="K191" s="29"/>
      <c r="L191" s="29"/>
      <c r="M191" s="29"/>
      <c r="N191" s="29"/>
      <c r="O191" s="144">
        <f>SUM(CALCULO[[#This Row],[5]:[ 14 ]])</f>
        <v>0</v>
      </c>
      <c r="P191" s="162"/>
      <c r="Q191" s="163">
        <f>+IF(AVERAGEIF(ING_NO_CONST_RENTA[Concepto],'Datos para cálculo'!P$4,ING_NO_CONST_RENTA[Monto Limite])=1,CALCULO[[#This Row],[16]],MIN(CALCULO[ [#This Row],[16] ],AVERAGEIF(ING_NO_CONST_RENTA[Concepto],'Datos para cálculo'!P$4,ING_NO_CONST_RENTA[Monto Limite]),+CALCULO[ [#This Row],[16] ]+1-1,CALCULO[ [#This Row],[16] ]))</f>
        <v>0</v>
      </c>
      <c r="R191" s="29"/>
      <c r="S191" s="163">
        <f>+IF(AVERAGEIF(ING_NO_CONST_RENTA[Concepto],'Datos para cálculo'!R$4,ING_NO_CONST_RENTA[Monto Limite])=1,CALCULO[[#This Row],[18]],MIN(CALCULO[ [#This Row],[18] ],AVERAGEIF(ING_NO_CONST_RENTA[Concepto],'Datos para cálculo'!R$4,ING_NO_CONST_RENTA[Monto Limite]),+CALCULO[ [#This Row],[18] ]+1-1,CALCULO[ [#This Row],[18] ]))</f>
        <v>0</v>
      </c>
      <c r="T191" s="29"/>
      <c r="U191" s="163">
        <f>+IF(AVERAGEIF(ING_NO_CONST_RENTA[Concepto],'Datos para cálculo'!T$4,ING_NO_CONST_RENTA[Monto Limite])=1,CALCULO[[#This Row],[20]],MIN(CALCULO[ [#This Row],[20] ],AVERAGEIF(ING_NO_CONST_RENTA[Concepto],'Datos para cálculo'!T$4,ING_NO_CONST_RENTA[Monto Limite]),+CALCULO[ [#This Row],[20] ]+1-1,CALCULO[ [#This Row],[20] ]))</f>
        <v>0</v>
      </c>
      <c r="V191" s="29"/>
      <c r="W1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1" s="164"/>
      <c r="Y191" s="163">
        <f>+IF(O191&lt;310*'Versión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1" s="165"/>
      <c r="AA191" s="163">
        <f>+IF(AVERAGEIF(ING_NO_CONST_RENTA[Concepto],'Datos para cálculo'!Z$4,ING_NO_CONST_RENTA[Monto Limite])=1,CALCULO[[#This Row],[ 26 ]],MIN(CALCULO[[#This Row],[ 26 ]],AVERAGEIF(ING_NO_CONST_RENTA[Concepto],'Datos para cálculo'!Z$4,ING_NO_CONST_RENTA[Monto Limite]),+CALCULO[[#This Row],[ 26 ]]+1-1,CALCULO[[#This Row],[ 26 ]]))</f>
        <v>0</v>
      </c>
      <c r="AB191" s="165"/>
      <c r="AC1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1" s="147"/>
      <c r="AE1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1" s="144">
        <f>+CALCULO[[#This Row],[ 31 ]]+CALCULO[[#This Row],[ 29 ]]+CALCULO[[#This Row],[ 27 ]]+CALCULO[[#This Row],[ 25 ]]+CALCULO[[#This Row],[ 23 ]]+CALCULO[[#This Row],[ 21 ]]+CALCULO[[#This Row],[ 19 ]]+CALCULO[[#This Row],[ 17 ]]</f>
        <v>0</v>
      </c>
      <c r="AG191" s="148">
        <f>+MAX(0,ROUND(CALCULO[[#This Row],[ 15 ]]-CALCULO[[#This Row],[32]],-3))</f>
        <v>0</v>
      </c>
      <c r="AH191" s="29"/>
      <c r="AI191" s="163">
        <f>+IF(AVERAGEIF(DEDUCCIONES[Concepto],'Datos para cálculo'!AH$4,DEDUCCIONES[Monto Limite])=1,CALCULO[[#This Row],[ 34 ]],MIN(CALCULO[[#This Row],[ 34 ]],AVERAGEIF(DEDUCCIONES[Concepto],'Datos para cálculo'!AH$4,DEDUCCIONES[Monto Limite]),+CALCULO[[#This Row],[ 34 ]]+1-1,CALCULO[[#This Row],[ 34 ]]))</f>
        <v>0</v>
      </c>
      <c r="AJ191" s="167"/>
      <c r="AK191" s="144">
        <f>+IF(CALCULO[[#This Row],[ 36 ]]="SI",MIN(CALCULO[[#This Row],[ 15 ]]*10%,VLOOKUP($AJ$4,DEDUCCIONES[],4,0)),0)</f>
        <v>0</v>
      </c>
      <c r="AL191" s="168"/>
      <c r="AM191" s="145">
        <f>+MIN(AL191+1-1,VLOOKUP($AL$4,DEDUCCIONES[],4,0))</f>
        <v>0</v>
      </c>
      <c r="AN191" s="144">
        <f>+CALCULO[[#This Row],[35]]+CALCULO[[#This Row],[37]]+CALCULO[[#This Row],[ 39 ]]</f>
        <v>0</v>
      </c>
      <c r="AO191" s="148">
        <f>+CALCULO[[#This Row],[33]]-CALCULO[[#This Row],[ 40 ]]</f>
        <v>0</v>
      </c>
      <c r="AP191" s="29"/>
      <c r="AQ191" s="163">
        <f>+MIN(CALCULO[[#This Row],[42]]+1-1,VLOOKUP($AP$4,RENTAS_EXCENTAS[],4,0))</f>
        <v>0</v>
      </c>
      <c r="AR191" s="29"/>
      <c r="AS191" s="163">
        <f>+MIN(CALCULO[[#This Row],[43]]+CALCULO[[#This Row],[ 44 ]]+1-1,VLOOKUP($AP$4,RENTAS_EXCENTAS[],4,0))-CALCULO[[#This Row],[43]]</f>
        <v>0</v>
      </c>
      <c r="AT191" s="163"/>
      <c r="AU191" s="163"/>
      <c r="AV191" s="163">
        <f>+CALCULO[[#This Row],[ 47 ]]</f>
        <v>0</v>
      </c>
      <c r="AW191" s="163"/>
      <c r="AX191" s="163">
        <f>+CALCULO[[#This Row],[ 49 ]]</f>
        <v>0</v>
      </c>
      <c r="AY191" s="163"/>
      <c r="AZ191" s="163">
        <f>+CALCULO[[#This Row],[ 51 ]]</f>
        <v>0</v>
      </c>
      <c r="BA191" s="163"/>
      <c r="BB191" s="163">
        <f>+CALCULO[[#This Row],[ 53 ]]</f>
        <v>0</v>
      </c>
      <c r="BC191" s="163"/>
      <c r="BD191" s="163">
        <f>+CALCULO[[#This Row],[ 55 ]]</f>
        <v>0</v>
      </c>
      <c r="BE191" s="163"/>
      <c r="BF191" s="163">
        <f>+CALCULO[[#This Row],[ 57 ]]</f>
        <v>0</v>
      </c>
      <c r="BG191" s="163"/>
      <c r="BH191" s="163">
        <f>+CALCULO[[#This Row],[ 59 ]]</f>
        <v>0</v>
      </c>
      <c r="BI191" s="163"/>
      <c r="BJ191" s="163"/>
      <c r="BK191" s="163"/>
      <c r="BL191" s="145">
        <f>+CALCULO[[#This Row],[ 63 ]]</f>
        <v>0</v>
      </c>
      <c r="BM191" s="144">
        <f>+CALCULO[[#This Row],[ 64 ]]+CALCULO[[#This Row],[ 62 ]]+CALCULO[[#This Row],[ 60 ]]+CALCULO[[#This Row],[ 58 ]]+CALCULO[[#This Row],[ 56 ]]+CALCULO[[#This Row],[ 54 ]]+CALCULO[[#This Row],[ 52 ]]+CALCULO[[#This Row],[ 50 ]]+CALCULO[[#This Row],[ 48 ]]+CALCULO[[#This Row],[ 45 ]]+CALCULO[[#This Row],[43]]</f>
        <v>0</v>
      </c>
      <c r="BN191" s="148">
        <f>+CALCULO[[#This Row],[ 41 ]]-CALCULO[[#This Row],[65]]</f>
        <v>0</v>
      </c>
      <c r="BO191" s="144">
        <f>+ROUND(MIN(CALCULO[[#This Row],[66]]*25%,240*'Versión impresión'!$H$8),-3)</f>
        <v>0</v>
      </c>
      <c r="BP191" s="148">
        <f>+CALCULO[[#This Row],[66]]-CALCULO[[#This Row],[67]]</f>
        <v>0</v>
      </c>
      <c r="BQ191" s="154">
        <f>+ROUND(CALCULO[[#This Row],[33]]*40%,-3)</f>
        <v>0</v>
      </c>
      <c r="BR191" s="149">
        <f t="shared" si="12"/>
        <v>0</v>
      </c>
      <c r="BS191" s="144">
        <f>+CALCULO[[#This Row],[33]]-MIN(CALCULO[[#This Row],[69]],CALCULO[[#This Row],[68]])</f>
        <v>0</v>
      </c>
      <c r="BT191" s="150">
        <f>+CALCULO[[#This Row],[71]]/'Versión impresión'!$H$8+1-1</f>
        <v>0</v>
      </c>
      <c r="BU191" s="151">
        <f>+LOOKUP(CALCULO[[#This Row],[72]],$CG$2:$CH$8,$CJ$2:$CJ$8)</f>
        <v>0</v>
      </c>
      <c r="BV191" s="152">
        <f>+LOOKUP(CALCULO[[#This Row],[72]],$CG$2:$CH$8,$CI$2:$CI$8)</f>
        <v>0</v>
      </c>
      <c r="BW191" s="151">
        <f>+LOOKUP(CALCULO[[#This Row],[72]],$CG$2:$CH$8,$CK$2:$CK$8)</f>
        <v>0</v>
      </c>
      <c r="BX191" s="155">
        <f>+(CALCULO[[#This Row],[72]]+CALCULO[[#This Row],[73]])*CALCULO[[#This Row],[74]]+CALCULO[[#This Row],[75]]</f>
        <v>0</v>
      </c>
      <c r="BY191" s="133">
        <f>+ROUND(CALCULO[[#This Row],[76]]*'Versión impresión'!$H$8,-3)</f>
        <v>0</v>
      </c>
      <c r="BZ191" s="180" t="str">
        <f>+IF(LOOKUP(CALCULO[[#This Row],[72]],$CG$2:$CH$8,$CM$2:$CM$8)=0,"",LOOKUP(CALCULO[[#This Row],[72]],$CG$2:$CH$8,$CM$2:$CM$8))</f>
        <v/>
      </c>
    </row>
    <row r="192" spans="1:78" x14ac:dyDescent="0.25">
      <c r="A192" s="78" t="str">
        <f t="shared" si="11"/>
        <v/>
      </c>
      <c r="B192" s="159"/>
      <c r="C192" s="29"/>
      <c r="D192" s="29"/>
      <c r="E192" s="29"/>
      <c r="F192" s="29"/>
      <c r="G192" s="29"/>
      <c r="H192" s="29"/>
      <c r="I192" s="29"/>
      <c r="J192" s="29"/>
      <c r="K192" s="29"/>
      <c r="L192" s="29"/>
      <c r="M192" s="29"/>
      <c r="N192" s="29"/>
      <c r="O192" s="144">
        <f>SUM(CALCULO[[#This Row],[5]:[ 14 ]])</f>
        <v>0</v>
      </c>
      <c r="P192" s="162"/>
      <c r="Q192" s="163">
        <f>+IF(AVERAGEIF(ING_NO_CONST_RENTA[Concepto],'Datos para cálculo'!P$4,ING_NO_CONST_RENTA[Monto Limite])=1,CALCULO[[#This Row],[16]],MIN(CALCULO[ [#This Row],[16] ],AVERAGEIF(ING_NO_CONST_RENTA[Concepto],'Datos para cálculo'!P$4,ING_NO_CONST_RENTA[Monto Limite]),+CALCULO[ [#This Row],[16] ]+1-1,CALCULO[ [#This Row],[16] ]))</f>
        <v>0</v>
      </c>
      <c r="R192" s="29"/>
      <c r="S192" s="163">
        <f>+IF(AVERAGEIF(ING_NO_CONST_RENTA[Concepto],'Datos para cálculo'!R$4,ING_NO_CONST_RENTA[Monto Limite])=1,CALCULO[[#This Row],[18]],MIN(CALCULO[ [#This Row],[18] ],AVERAGEIF(ING_NO_CONST_RENTA[Concepto],'Datos para cálculo'!R$4,ING_NO_CONST_RENTA[Monto Limite]),+CALCULO[ [#This Row],[18] ]+1-1,CALCULO[ [#This Row],[18] ]))</f>
        <v>0</v>
      </c>
      <c r="T192" s="29"/>
      <c r="U192" s="163">
        <f>+IF(AVERAGEIF(ING_NO_CONST_RENTA[Concepto],'Datos para cálculo'!T$4,ING_NO_CONST_RENTA[Monto Limite])=1,CALCULO[[#This Row],[20]],MIN(CALCULO[ [#This Row],[20] ],AVERAGEIF(ING_NO_CONST_RENTA[Concepto],'Datos para cálculo'!T$4,ING_NO_CONST_RENTA[Monto Limite]),+CALCULO[ [#This Row],[20] ]+1-1,CALCULO[ [#This Row],[20] ]))</f>
        <v>0</v>
      </c>
      <c r="V192" s="29"/>
      <c r="W1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2" s="164"/>
      <c r="Y192" s="163">
        <f>+IF(O192&lt;310*'Versión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2" s="165"/>
      <c r="AA192" s="163">
        <f>+IF(AVERAGEIF(ING_NO_CONST_RENTA[Concepto],'Datos para cálculo'!Z$4,ING_NO_CONST_RENTA[Monto Limite])=1,CALCULO[[#This Row],[ 26 ]],MIN(CALCULO[[#This Row],[ 26 ]],AVERAGEIF(ING_NO_CONST_RENTA[Concepto],'Datos para cálculo'!Z$4,ING_NO_CONST_RENTA[Monto Limite]),+CALCULO[[#This Row],[ 26 ]]+1-1,CALCULO[[#This Row],[ 26 ]]))</f>
        <v>0</v>
      </c>
      <c r="AB192" s="165"/>
      <c r="AC1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2" s="147"/>
      <c r="AE1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2" s="144">
        <f>+CALCULO[[#This Row],[ 31 ]]+CALCULO[[#This Row],[ 29 ]]+CALCULO[[#This Row],[ 27 ]]+CALCULO[[#This Row],[ 25 ]]+CALCULO[[#This Row],[ 23 ]]+CALCULO[[#This Row],[ 21 ]]+CALCULO[[#This Row],[ 19 ]]+CALCULO[[#This Row],[ 17 ]]</f>
        <v>0</v>
      </c>
      <c r="AG192" s="148">
        <f>+MAX(0,ROUND(CALCULO[[#This Row],[ 15 ]]-CALCULO[[#This Row],[32]],-3))</f>
        <v>0</v>
      </c>
      <c r="AH192" s="29"/>
      <c r="AI192" s="163">
        <f>+IF(AVERAGEIF(DEDUCCIONES[Concepto],'Datos para cálculo'!AH$4,DEDUCCIONES[Monto Limite])=1,CALCULO[[#This Row],[ 34 ]],MIN(CALCULO[[#This Row],[ 34 ]],AVERAGEIF(DEDUCCIONES[Concepto],'Datos para cálculo'!AH$4,DEDUCCIONES[Monto Limite]),+CALCULO[[#This Row],[ 34 ]]+1-1,CALCULO[[#This Row],[ 34 ]]))</f>
        <v>0</v>
      </c>
      <c r="AJ192" s="167"/>
      <c r="AK192" s="144">
        <f>+IF(CALCULO[[#This Row],[ 36 ]]="SI",MIN(CALCULO[[#This Row],[ 15 ]]*10%,VLOOKUP($AJ$4,DEDUCCIONES[],4,0)),0)</f>
        <v>0</v>
      </c>
      <c r="AL192" s="168"/>
      <c r="AM192" s="145">
        <f>+MIN(AL192+1-1,VLOOKUP($AL$4,DEDUCCIONES[],4,0))</f>
        <v>0</v>
      </c>
      <c r="AN192" s="144">
        <f>+CALCULO[[#This Row],[35]]+CALCULO[[#This Row],[37]]+CALCULO[[#This Row],[ 39 ]]</f>
        <v>0</v>
      </c>
      <c r="AO192" s="148">
        <f>+CALCULO[[#This Row],[33]]-CALCULO[[#This Row],[ 40 ]]</f>
        <v>0</v>
      </c>
      <c r="AP192" s="29"/>
      <c r="AQ192" s="163">
        <f>+MIN(CALCULO[[#This Row],[42]]+1-1,VLOOKUP($AP$4,RENTAS_EXCENTAS[],4,0))</f>
        <v>0</v>
      </c>
      <c r="AR192" s="29"/>
      <c r="AS192" s="163">
        <f>+MIN(CALCULO[[#This Row],[43]]+CALCULO[[#This Row],[ 44 ]]+1-1,VLOOKUP($AP$4,RENTAS_EXCENTAS[],4,0))-CALCULO[[#This Row],[43]]</f>
        <v>0</v>
      </c>
      <c r="AT192" s="163"/>
      <c r="AU192" s="163"/>
      <c r="AV192" s="163">
        <f>+CALCULO[[#This Row],[ 47 ]]</f>
        <v>0</v>
      </c>
      <c r="AW192" s="163"/>
      <c r="AX192" s="163">
        <f>+CALCULO[[#This Row],[ 49 ]]</f>
        <v>0</v>
      </c>
      <c r="AY192" s="163"/>
      <c r="AZ192" s="163">
        <f>+CALCULO[[#This Row],[ 51 ]]</f>
        <v>0</v>
      </c>
      <c r="BA192" s="163"/>
      <c r="BB192" s="163">
        <f>+CALCULO[[#This Row],[ 53 ]]</f>
        <v>0</v>
      </c>
      <c r="BC192" s="163"/>
      <c r="BD192" s="163">
        <f>+CALCULO[[#This Row],[ 55 ]]</f>
        <v>0</v>
      </c>
      <c r="BE192" s="163"/>
      <c r="BF192" s="163">
        <f>+CALCULO[[#This Row],[ 57 ]]</f>
        <v>0</v>
      </c>
      <c r="BG192" s="163"/>
      <c r="BH192" s="163">
        <f>+CALCULO[[#This Row],[ 59 ]]</f>
        <v>0</v>
      </c>
      <c r="BI192" s="163"/>
      <c r="BJ192" s="163"/>
      <c r="BK192" s="163"/>
      <c r="BL192" s="145">
        <f>+CALCULO[[#This Row],[ 63 ]]</f>
        <v>0</v>
      </c>
      <c r="BM192" s="144">
        <f>+CALCULO[[#This Row],[ 64 ]]+CALCULO[[#This Row],[ 62 ]]+CALCULO[[#This Row],[ 60 ]]+CALCULO[[#This Row],[ 58 ]]+CALCULO[[#This Row],[ 56 ]]+CALCULO[[#This Row],[ 54 ]]+CALCULO[[#This Row],[ 52 ]]+CALCULO[[#This Row],[ 50 ]]+CALCULO[[#This Row],[ 48 ]]+CALCULO[[#This Row],[ 45 ]]+CALCULO[[#This Row],[43]]</f>
        <v>0</v>
      </c>
      <c r="BN192" s="148">
        <f>+CALCULO[[#This Row],[ 41 ]]-CALCULO[[#This Row],[65]]</f>
        <v>0</v>
      </c>
      <c r="BO192" s="144">
        <f>+ROUND(MIN(CALCULO[[#This Row],[66]]*25%,240*'Versión impresión'!$H$8),-3)</f>
        <v>0</v>
      </c>
      <c r="BP192" s="148">
        <f>+CALCULO[[#This Row],[66]]-CALCULO[[#This Row],[67]]</f>
        <v>0</v>
      </c>
      <c r="BQ192" s="154">
        <f>+ROUND(CALCULO[[#This Row],[33]]*40%,-3)</f>
        <v>0</v>
      </c>
      <c r="BR192" s="149">
        <f t="shared" si="12"/>
        <v>0</v>
      </c>
      <c r="BS192" s="144">
        <f>+CALCULO[[#This Row],[33]]-MIN(CALCULO[[#This Row],[69]],CALCULO[[#This Row],[68]])</f>
        <v>0</v>
      </c>
      <c r="BT192" s="150">
        <f>+CALCULO[[#This Row],[71]]/'Versión impresión'!$H$8+1-1</f>
        <v>0</v>
      </c>
      <c r="BU192" s="151">
        <f>+LOOKUP(CALCULO[[#This Row],[72]],$CG$2:$CH$8,$CJ$2:$CJ$8)</f>
        <v>0</v>
      </c>
      <c r="BV192" s="152">
        <f>+LOOKUP(CALCULO[[#This Row],[72]],$CG$2:$CH$8,$CI$2:$CI$8)</f>
        <v>0</v>
      </c>
      <c r="BW192" s="151">
        <f>+LOOKUP(CALCULO[[#This Row],[72]],$CG$2:$CH$8,$CK$2:$CK$8)</f>
        <v>0</v>
      </c>
      <c r="BX192" s="155">
        <f>+(CALCULO[[#This Row],[72]]+CALCULO[[#This Row],[73]])*CALCULO[[#This Row],[74]]+CALCULO[[#This Row],[75]]</f>
        <v>0</v>
      </c>
      <c r="BY192" s="133">
        <f>+ROUND(CALCULO[[#This Row],[76]]*'Versión impresión'!$H$8,-3)</f>
        <v>0</v>
      </c>
      <c r="BZ192" s="180" t="str">
        <f>+IF(LOOKUP(CALCULO[[#This Row],[72]],$CG$2:$CH$8,$CM$2:$CM$8)=0,"",LOOKUP(CALCULO[[#This Row],[72]],$CG$2:$CH$8,$CM$2:$CM$8))</f>
        <v/>
      </c>
    </row>
    <row r="193" spans="1:78" x14ac:dyDescent="0.25">
      <c r="A193" s="78" t="str">
        <f t="shared" si="11"/>
        <v/>
      </c>
      <c r="B193" s="159"/>
      <c r="C193" s="29"/>
      <c r="D193" s="29"/>
      <c r="E193" s="29"/>
      <c r="F193" s="29"/>
      <c r="G193" s="29"/>
      <c r="H193" s="29"/>
      <c r="I193" s="29"/>
      <c r="J193" s="29"/>
      <c r="K193" s="29"/>
      <c r="L193" s="29"/>
      <c r="M193" s="29"/>
      <c r="N193" s="29"/>
      <c r="O193" s="144">
        <f>SUM(CALCULO[[#This Row],[5]:[ 14 ]])</f>
        <v>0</v>
      </c>
      <c r="P193" s="162"/>
      <c r="Q193" s="163">
        <f>+IF(AVERAGEIF(ING_NO_CONST_RENTA[Concepto],'Datos para cálculo'!P$4,ING_NO_CONST_RENTA[Monto Limite])=1,CALCULO[[#This Row],[16]],MIN(CALCULO[ [#This Row],[16] ],AVERAGEIF(ING_NO_CONST_RENTA[Concepto],'Datos para cálculo'!P$4,ING_NO_CONST_RENTA[Monto Limite]),+CALCULO[ [#This Row],[16] ]+1-1,CALCULO[ [#This Row],[16] ]))</f>
        <v>0</v>
      </c>
      <c r="R193" s="29"/>
      <c r="S193" s="163">
        <f>+IF(AVERAGEIF(ING_NO_CONST_RENTA[Concepto],'Datos para cálculo'!R$4,ING_NO_CONST_RENTA[Monto Limite])=1,CALCULO[[#This Row],[18]],MIN(CALCULO[ [#This Row],[18] ],AVERAGEIF(ING_NO_CONST_RENTA[Concepto],'Datos para cálculo'!R$4,ING_NO_CONST_RENTA[Monto Limite]),+CALCULO[ [#This Row],[18] ]+1-1,CALCULO[ [#This Row],[18] ]))</f>
        <v>0</v>
      </c>
      <c r="T193" s="29"/>
      <c r="U193" s="163">
        <f>+IF(AVERAGEIF(ING_NO_CONST_RENTA[Concepto],'Datos para cálculo'!T$4,ING_NO_CONST_RENTA[Monto Limite])=1,CALCULO[[#This Row],[20]],MIN(CALCULO[ [#This Row],[20] ],AVERAGEIF(ING_NO_CONST_RENTA[Concepto],'Datos para cálculo'!T$4,ING_NO_CONST_RENTA[Monto Limite]),+CALCULO[ [#This Row],[20] ]+1-1,CALCULO[ [#This Row],[20] ]))</f>
        <v>0</v>
      </c>
      <c r="V193" s="29"/>
      <c r="W1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3" s="164"/>
      <c r="Y193" s="163">
        <f>+IF(O193&lt;310*'Versión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3" s="165"/>
      <c r="AA193" s="163">
        <f>+IF(AVERAGEIF(ING_NO_CONST_RENTA[Concepto],'Datos para cálculo'!Z$4,ING_NO_CONST_RENTA[Monto Limite])=1,CALCULO[[#This Row],[ 26 ]],MIN(CALCULO[[#This Row],[ 26 ]],AVERAGEIF(ING_NO_CONST_RENTA[Concepto],'Datos para cálculo'!Z$4,ING_NO_CONST_RENTA[Monto Limite]),+CALCULO[[#This Row],[ 26 ]]+1-1,CALCULO[[#This Row],[ 26 ]]))</f>
        <v>0</v>
      </c>
      <c r="AB193" s="165"/>
      <c r="AC1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3" s="147"/>
      <c r="AE1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3" s="144">
        <f>+CALCULO[[#This Row],[ 31 ]]+CALCULO[[#This Row],[ 29 ]]+CALCULO[[#This Row],[ 27 ]]+CALCULO[[#This Row],[ 25 ]]+CALCULO[[#This Row],[ 23 ]]+CALCULO[[#This Row],[ 21 ]]+CALCULO[[#This Row],[ 19 ]]+CALCULO[[#This Row],[ 17 ]]</f>
        <v>0</v>
      </c>
      <c r="AG193" s="148">
        <f>+MAX(0,ROUND(CALCULO[[#This Row],[ 15 ]]-CALCULO[[#This Row],[32]],-3))</f>
        <v>0</v>
      </c>
      <c r="AH193" s="29"/>
      <c r="AI193" s="163">
        <f>+IF(AVERAGEIF(DEDUCCIONES[Concepto],'Datos para cálculo'!AH$4,DEDUCCIONES[Monto Limite])=1,CALCULO[[#This Row],[ 34 ]],MIN(CALCULO[[#This Row],[ 34 ]],AVERAGEIF(DEDUCCIONES[Concepto],'Datos para cálculo'!AH$4,DEDUCCIONES[Monto Limite]),+CALCULO[[#This Row],[ 34 ]]+1-1,CALCULO[[#This Row],[ 34 ]]))</f>
        <v>0</v>
      </c>
      <c r="AJ193" s="167"/>
      <c r="AK193" s="144">
        <f>+IF(CALCULO[[#This Row],[ 36 ]]="SI",MIN(CALCULO[[#This Row],[ 15 ]]*10%,VLOOKUP($AJ$4,DEDUCCIONES[],4,0)),0)</f>
        <v>0</v>
      </c>
      <c r="AL193" s="168"/>
      <c r="AM193" s="145">
        <f>+MIN(AL193+1-1,VLOOKUP($AL$4,DEDUCCIONES[],4,0))</f>
        <v>0</v>
      </c>
      <c r="AN193" s="144">
        <f>+CALCULO[[#This Row],[35]]+CALCULO[[#This Row],[37]]+CALCULO[[#This Row],[ 39 ]]</f>
        <v>0</v>
      </c>
      <c r="AO193" s="148">
        <f>+CALCULO[[#This Row],[33]]-CALCULO[[#This Row],[ 40 ]]</f>
        <v>0</v>
      </c>
      <c r="AP193" s="29"/>
      <c r="AQ193" s="163">
        <f>+MIN(CALCULO[[#This Row],[42]]+1-1,VLOOKUP($AP$4,RENTAS_EXCENTAS[],4,0))</f>
        <v>0</v>
      </c>
      <c r="AR193" s="29"/>
      <c r="AS193" s="163">
        <f>+MIN(CALCULO[[#This Row],[43]]+CALCULO[[#This Row],[ 44 ]]+1-1,VLOOKUP($AP$4,RENTAS_EXCENTAS[],4,0))-CALCULO[[#This Row],[43]]</f>
        <v>0</v>
      </c>
      <c r="AT193" s="163"/>
      <c r="AU193" s="163"/>
      <c r="AV193" s="163">
        <f>+CALCULO[[#This Row],[ 47 ]]</f>
        <v>0</v>
      </c>
      <c r="AW193" s="163"/>
      <c r="AX193" s="163">
        <f>+CALCULO[[#This Row],[ 49 ]]</f>
        <v>0</v>
      </c>
      <c r="AY193" s="163"/>
      <c r="AZ193" s="163">
        <f>+CALCULO[[#This Row],[ 51 ]]</f>
        <v>0</v>
      </c>
      <c r="BA193" s="163"/>
      <c r="BB193" s="163">
        <f>+CALCULO[[#This Row],[ 53 ]]</f>
        <v>0</v>
      </c>
      <c r="BC193" s="163"/>
      <c r="BD193" s="163">
        <f>+CALCULO[[#This Row],[ 55 ]]</f>
        <v>0</v>
      </c>
      <c r="BE193" s="163"/>
      <c r="BF193" s="163">
        <f>+CALCULO[[#This Row],[ 57 ]]</f>
        <v>0</v>
      </c>
      <c r="BG193" s="163"/>
      <c r="BH193" s="163">
        <f>+CALCULO[[#This Row],[ 59 ]]</f>
        <v>0</v>
      </c>
      <c r="BI193" s="163"/>
      <c r="BJ193" s="163"/>
      <c r="BK193" s="163"/>
      <c r="BL193" s="145">
        <f>+CALCULO[[#This Row],[ 63 ]]</f>
        <v>0</v>
      </c>
      <c r="BM193" s="144">
        <f>+CALCULO[[#This Row],[ 64 ]]+CALCULO[[#This Row],[ 62 ]]+CALCULO[[#This Row],[ 60 ]]+CALCULO[[#This Row],[ 58 ]]+CALCULO[[#This Row],[ 56 ]]+CALCULO[[#This Row],[ 54 ]]+CALCULO[[#This Row],[ 52 ]]+CALCULO[[#This Row],[ 50 ]]+CALCULO[[#This Row],[ 48 ]]+CALCULO[[#This Row],[ 45 ]]+CALCULO[[#This Row],[43]]</f>
        <v>0</v>
      </c>
      <c r="BN193" s="148">
        <f>+CALCULO[[#This Row],[ 41 ]]-CALCULO[[#This Row],[65]]</f>
        <v>0</v>
      </c>
      <c r="BO193" s="144">
        <f>+ROUND(MIN(CALCULO[[#This Row],[66]]*25%,240*'Versión impresión'!$H$8),-3)</f>
        <v>0</v>
      </c>
      <c r="BP193" s="148">
        <f>+CALCULO[[#This Row],[66]]-CALCULO[[#This Row],[67]]</f>
        <v>0</v>
      </c>
      <c r="BQ193" s="154">
        <f>+ROUND(CALCULO[[#This Row],[33]]*40%,-3)</f>
        <v>0</v>
      </c>
      <c r="BR193" s="149">
        <f t="shared" si="12"/>
        <v>0</v>
      </c>
      <c r="BS193" s="144">
        <f>+CALCULO[[#This Row],[33]]-MIN(CALCULO[[#This Row],[69]],CALCULO[[#This Row],[68]])</f>
        <v>0</v>
      </c>
      <c r="BT193" s="150">
        <f>+CALCULO[[#This Row],[71]]/'Versión impresión'!$H$8+1-1</f>
        <v>0</v>
      </c>
      <c r="BU193" s="151">
        <f>+LOOKUP(CALCULO[[#This Row],[72]],$CG$2:$CH$8,$CJ$2:$CJ$8)</f>
        <v>0</v>
      </c>
      <c r="BV193" s="152">
        <f>+LOOKUP(CALCULO[[#This Row],[72]],$CG$2:$CH$8,$CI$2:$CI$8)</f>
        <v>0</v>
      </c>
      <c r="BW193" s="151">
        <f>+LOOKUP(CALCULO[[#This Row],[72]],$CG$2:$CH$8,$CK$2:$CK$8)</f>
        <v>0</v>
      </c>
      <c r="BX193" s="155">
        <f>+(CALCULO[[#This Row],[72]]+CALCULO[[#This Row],[73]])*CALCULO[[#This Row],[74]]+CALCULO[[#This Row],[75]]</f>
        <v>0</v>
      </c>
      <c r="BY193" s="133">
        <f>+ROUND(CALCULO[[#This Row],[76]]*'Versión impresión'!$H$8,-3)</f>
        <v>0</v>
      </c>
      <c r="BZ193" s="180" t="str">
        <f>+IF(LOOKUP(CALCULO[[#This Row],[72]],$CG$2:$CH$8,$CM$2:$CM$8)=0,"",LOOKUP(CALCULO[[#This Row],[72]],$CG$2:$CH$8,$CM$2:$CM$8))</f>
        <v/>
      </c>
    </row>
    <row r="194" spans="1:78" x14ac:dyDescent="0.25">
      <c r="A194" s="78" t="str">
        <f t="shared" si="11"/>
        <v/>
      </c>
      <c r="B194" s="159"/>
      <c r="C194" s="29"/>
      <c r="D194" s="29"/>
      <c r="E194" s="29"/>
      <c r="F194" s="29"/>
      <c r="G194" s="29"/>
      <c r="H194" s="29"/>
      <c r="I194" s="29"/>
      <c r="J194" s="29"/>
      <c r="K194" s="29"/>
      <c r="L194" s="29"/>
      <c r="M194" s="29"/>
      <c r="N194" s="29"/>
      <c r="O194" s="144">
        <f>SUM(CALCULO[[#This Row],[5]:[ 14 ]])</f>
        <v>0</v>
      </c>
      <c r="P194" s="162"/>
      <c r="Q194" s="163">
        <f>+IF(AVERAGEIF(ING_NO_CONST_RENTA[Concepto],'Datos para cálculo'!P$4,ING_NO_CONST_RENTA[Monto Limite])=1,CALCULO[[#This Row],[16]],MIN(CALCULO[ [#This Row],[16] ],AVERAGEIF(ING_NO_CONST_RENTA[Concepto],'Datos para cálculo'!P$4,ING_NO_CONST_RENTA[Monto Limite]),+CALCULO[ [#This Row],[16] ]+1-1,CALCULO[ [#This Row],[16] ]))</f>
        <v>0</v>
      </c>
      <c r="R194" s="29"/>
      <c r="S194" s="163">
        <f>+IF(AVERAGEIF(ING_NO_CONST_RENTA[Concepto],'Datos para cálculo'!R$4,ING_NO_CONST_RENTA[Monto Limite])=1,CALCULO[[#This Row],[18]],MIN(CALCULO[ [#This Row],[18] ],AVERAGEIF(ING_NO_CONST_RENTA[Concepto],'Datos para cálculo'!R$4,ING_NO_CONST_RENTA[Monto Limite]),+CALCULO[ [#This Row],[18] ]+1-1,CALCULO[ [#This Row],[18] ]))</f>
        <v>0</v>
      </c>
      <c r="T194" s="29"/>
      <c r="U194" s="163">
        <f>+IF(AVERAGEIF(ING_NO_CONST_RENTA[Concepto],'Datos para cálculo'!T$4,ING_NO_CONST_RENTA[Monto Limite])=1,CALCULO[[#This Row],[20]],MIN(CALCULO[ [#This Row],[20] ],AVERAGEIF(ING_NO_CONST_RENTA[Concepto],'Datos para cálculo'!T$4,ING_NO_CONST_RENTA[Monto Limite]),+CALCULO[ [#This Row],[20] ]+1-1,CALCULO[ [#This Row],[20] ]))</f>
        <v>0</v>
      </c>
      <c r="V194" s="29"/>
      <c r="W1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4" s="164"/>
      <c r="Y194" s="163">
        <f>+IF(O194&lt;310*'Versión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4" s="165"/>
      <c r="AA194" s="163">
        <f>+IF(AVERAGEIF(ING_NO_CONST_RENTA[Concepto],'Datos para cálculo'!Z$4,ING_NO_CONST_RENTA[Monto Limite])=1,CALCULO[[#This Row],[ 26 ]],MIN(CALCULO[[#This Row],[ 26 ]],AVERAGEIF(ING_NO_CONST_RENTA[Concepto],'Datos para cálculo'!Z$4,ING_NO_CONST_RENTA[Monto Limite]),+CALCULO[[#This Row],[ 26 ]]+1-1,CALCULO[[#This Row],[ 26 ]]))</f>
        <v>0</v>
      </c>
      <c r="AB194" s="165"/>
      <c r="AC1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4" s="147"/>
      <c r="AE1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4" s="144">
        <f>+CALCULO[[#This Row],[ 31 ]]+CALCULO[[#This Row],[ 29 ]]+CALCULO[[#This Row],[ 27 ]]+CALCULO[[#This Row],[ 25 ]]+CALCULO[[#This Row],[ 23 ]]+CALCULO[[#This Row],[ 21 ]]+CALCULO[[#This Row],[ 19 ]]+CALCULO[[#This Row],[ 17 ]]</f>
        <v>0</v>
      </c>
      <c r="AG194" s="148">
        <f>+MAX(0,ROUND(CALCULO[[#This Row],[ 15 ]]-CALCULO[[#This Row],[32]],-3))</f>
        <v>0</v>
      </c>
      <c r="AH194" s="29"/>
      <c r="AI194" s="163">
        <f>+IF(AVERAGEIF(DEDUCCIONES[Concepto],'Datos para cálculo'!AH$4,DEDUCCIONES[Monto Limite])=1,CALCULO[[#This Row],[ 34 ]],MIN(CALCULO[[#This Row],[ 34 ]],AVERAGEIF(DEDUCCIONES[Concepto],'Datos para cálculo'!AH$4,DEDUCCIONES[Monto Limite]),+CALCULO[[#This Row],[ 34 ]]+1-1,CALCULO[[#This Row],[ 34 ]]))</f>
        <v>0</v>
      </c>
      <c r="AJ194" s="167"/>
      <c r="AK194" s="144">
        <f>+IF(CALCULO[[#This Row],[ 36 ]]="SI",MIN(CALCULO[[#This Row],[ 15 ]]*10%,VLOOKUP($AJ$4,DEDUCCIONES[],4,0)),0)</f>
        <v>0</v>
      </c>
      <c r="AL194" s="168"/>
      <c r="AM194" s="145">
        <f>+MIN(AL194+1-1,VLOOKUP($AL$4,DEDUCCIONES[],4,0))</f>
        <v>0</v>
      </c>
      <c r="AN194" s="144">
        <f>+CALCULO[[#This Row],[35]]+CALCULO[[#This Row],[37]]+CALCULO[[#This Row],[ 39 ]]</f>
        <v>0</v>
      </c>
      <c r="AO194" s="148">
        <f>+CALCULO[[#This Row],[33]]-CALCULO[[#This Row],[ 40 ]]</f>
        <v>0</v>
      </c>
      <c r="AP194" s="29"/>
      <c r="AQ194" s="163">
        <f>+MIN(CALCULO[[#This Row],[42]]+1-1,VLOOKUP($AP$4,RENTAS_EXCENTAS[],4,0))</f>
        <v>0</v>
      </c>
      <c r="AR194" s="29"/>
      <c r="AS194" s="163">
        <f>+MIN(CALCULO[[#This Row],[43]]+CALCULO[[#This Row],[ 44 ]]+1-1,VLOOKUP($AP$4,RENTAS_EXCENTAS[],4,0))-CALCULO[[#This Row],[43]]</f>
        <v>0</v>
      </c>
      <c r="AT194" s="163"/>
      <c r="AU194" s="163"/>
      <c r="AV194" s="163">
        <f>+CALCULO[[#This Row],[ 47 ]]</f>
        <v>0</v>
      </c>
      <c r="AW194" s="163"/>
      <c r="AX194" s="163">
        <f>+CALCULO[[#This Row],[ 49 ]]</f>
        <v>0</v>
      </c>
      <c r="AY194" s="163"/>
      <c r="AZ194" s="163">
        <f>+CALCULO[[#This Row],[ 51 ]]</f>
        <v>0</v>
      </c>
      <c r="BA194" s="163"/>
      <c r="BB194" s="163">
        <f>+CALCULO[[#This Row],[ 53 ]]</f>
        <v>0</v>
      </c>
      <c r="BC194" s="163"/>
      <c r="BD194" s="163">
        <f>+CALCULO[[#This Row],[ 55 ]]</f>
        <v>0</v>
      </c>
      <c r="BE194" s="163"/>
      <c r="BF194" s="163">
        <f>+CALCULO[[#This Row],[ 57 ]]</f>
        <v>0</v>
      </c>
      <c r="BG194" s="163"/>
      <c r="BH194" s="163">
        <f>+CALCULO[[#This Row],[ 59 ]]</f>
        <v>0</v>
      </c>
      <c r="BI194" s="163"/>
      <c r="BJ194" s="163"/>
      <c r="BK194" s="163"/>
      <c r="BL194" s="145">
        <f>+CALCULO[[#This Row],[ 63 ]]</f>
        <v>0</v>
      </c>
      <c r="BM194" s="144">
        <f>+CALCULO[[#This Row],[ 64 ]]+CALCULO[[#This Row],[ 62 ]]+CALCULO[[#This Row],[ 60 ]]+CALCULO[[#This Row],[ 58 ]]+CALCULO[[#This Row],[ 56 ]]+CALCULO[[#This Row],[ 54 ]]+CALCULO[[#This Row],[ 52 ]]+CALCULO[[#This Row],[ 50 ]]+CALCULO[[#This Row],[ 48 ]]+CALCULO[[#This Row],[ 45 ]]+CALCULO[[#This Row],[43]]</f>
        <v>0</v>
      </c>
      <c r="BN194" s="148">
        <f>+CALCULO[[#This Row],[ 41 ]]-CALCULO[[#This Row],[65]]</f>
        <v>0</v>
      </c>
      <c r="BO194" s="144">
        <f>+ROUND(MIN(CALCULO[[#This Row],[66]]*25%,240*'Versión impresión'!$H$8),-3)</f>
        <v>0</v>
      </c>
      <c r="BP194" s="148">
        <f>+CALCULO[[#This Row],[66]]-CALCULO[[#This Row],[67]]</f>
        <v>0</v>
      </c>
      <c r="BQ194" s="154">
        <f>+ROUND(CALCULO[[#This Row],[33]]*40%,-3)</f>
        <v>0</v>
      </c>
      <c r="BR194" s="149">
        <f t="shared" si="12"/>
        <v>0</v>
      </c>
      <c r="BS194" s="144">
        <f>+CALCULO[[#This Row],[33]]-MIN(CALCULO[[#This Row],[69]],CALCULO[[#This Row],[68]])</f>
        <v>0</v>
      </c>
      <c r="BT194" s="150">
        <f>+CALCULO[[#This Row],[71]]/'Versión impresión'!$H$8+1-1</f>
        <v>0</v>
      </c>
      <c r="BU194" s="151">
        <f>+LOOKUP(CALCULO[[#This Row],[72]],$CG$2:$CH$8,$CJ$2:$CJ$8)</f>
        <v>0</v>
      </c>
      <c r="BV194" s="152">
        <f>+LOOKUP(CALCULO[[#This Row],[72]],$CG$2:$CH$8,$CI$2:$CI$8)</f>
        <v>0</v>
      </c>
      <c r="BW194" s="151">
        <f>+LOOKUP(CALCULO[[#This Row],[72]],$CG$2:$CH$8,$CK$2:$CK$8)</f>
        <v>0</v>
      </c>
      <c r="BX194" s="155">
        <f>+(CALCULO[[#This Row],[72]]+CALCULO[[#This Row],[73]])*CALCULO[[#This Row],[74]]+CALCULO[[#This Row],[75]]</f>
        <v>0</v>
      </c>
      <c r="BY194" s="133">
        <f>+ROUND(CALCULO[[#This Row],[76]]*'Versión impresión'!$H$8,-3)</f>
        <v>0</v>
      </c>
      <c r="BZ194" s="180" t="str">
        <f>+IF(LOOKUP(CALCULO[[#This Row],[72]],$CG$2:$CH$8,$CM$2:$CM$8)=0,"",LOOKUP(CALCULO[[#This Row],[72]],$CG$2:$CH$8,$CM$2:$CM$8))</f>
        <v/>
      </c>
    </row>
    <row r="195" spans="1:78" x14ac:dyDescent="0.25">
      <c r="A195" s="78" t="str">
        <f t="shared" si="11"/>
        <v/>
      </c>
      <c r="B195" s="159"/>
      <c r="C195" s="29"/>
      <c r="D195" s="29"/>
      <c r="E195" s="29"/>
      <c r="F195" s="29"/>
      <c r="G195" s="29"/>
      <c r="H195" s="29"/>
      <c r="I195" s="29"/>
      <c r="J195" s="29"/>
      <c r="K195" s="29"/>
      <c r="L195" s="29"/>
      <c r="M195" s="29"/>
      <c r="N195" s="29"/>
      <c r="O195" s="144">
        <f>SUM(CALCULO[[#This Row],[5]:[ 14 ]])</f>
        <v>0</v>
      </c>
      <c r="P195" s="162"/>
      <c r="Q195" s="163">
        <f>+IF(AVERAGEIF(ING_NO_CONST_RENTA[Concepto],'Datos para cálculo'!P$4,ING_NO_CONST_RENTA[Monto Limite])=1,CALCULO[[#This Row],[16]],MIN(CALCULO[ [#This Row],[16] ],AVERAGEIF(ING_NO_CONST_RENTA[Concepto],'Datos para cálculo'!P$4,ING_NO_CONST_RENTA[Monto Limite]),+CALCULO[ [#This Row],[16] ]+1-1,CALCULO[ [#This Row],[16] ]))</f>
        <v>0</v>
      </c>
      <c r="R195" s="29"/>
      <c r="S195" s="163">
        <f>+IF(AVERAGEIF(ING_NO_CONST_RENTA[Concepto],'Datos para cálculo'!R$4,ING_NO_CONST_RENTA[Monto Limite])=1,CALCULO[[#This Row],[18]],MIN(CALCULO[ [#This Row],[18] ],AVERAGEIF(ING_NO_CONST_RENTA[Concepto],'Datos para cálculo'!R$4,ING_NO_CONST_RENTA[Monto Limite]),+CALCULO[ [#This Row],[18] ]+1-1,CALCULO[ [#This Row],[18] ]))</f>
        <v>0</v>
      </c>
      <c r="T195" s="29"/>
      <c r="U195" s="163">
        <f>+IF(AVERAGEIF(ING_NO_CONST_RENTA[Concepto],'Datos para cálculo'!T$4,ING_NO_CONST_RENTA[Monto Limite])=1,CALCULO[[#This Row],[20]],MIN(CALCULO[ [#This Row],[20] ],AVERAGEIF(ING_NO_CONST_RENTA[Concepto],'Datos para cálculo'!T$4,ING_NO_CONST_RENTA[Monto Limite]),+CALCULO[ [#This Row],[20] ]+1-1,CALCULO[ [#This Row],[20] ]))</f>
        <v>0</v>
      </c>
      <c r="V195" s="29"/>
      <c r="W1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5" s="164"/>
      <c r="Y195" s="163">
        <f>+IF(O195&lt;310*'Versión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5" s="165"/>
      <c r="AA195" s="163">
        <f>+IF(AVERAGEIF(ING_NO_CONST_RENTA[Concepto],'Datos para cálculo'!Z$4,ING_NO_CONST_RENTA[Monto Limite])=1,CALCULO[[#This Row],[ 26 ]],MIN(CALCULO[[#This Row],[ 26 ]],AVERAGEIF(ING_NO_CONST_RENTA[Concepto],'Datos para cálculo'!Z$4,ING_NO_CONST_RENTA[Monto Limite]),+CALCULO[[#This Row],[ 26 ]]+1-1,CALCULO[[#This Row],[ 26 ]]))</f>
        <v>0</v>
      </c>
      <c r="AB195" s="165"/>
      <c r="AC1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5" s="147"/>
      <c r="AE1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5" s="144">
        <f>+CALCULO[[#This Row],[ 31 ]]+CALCULO[[#This Row],[ 29 ]]+CALCULO[[#This Row],[ 27 ]]+CALCULO[[#This Row],[ 25 ]]+CALCULO[[#This Row],[ 23 ]]+CALCULO[[#This Row],[ 21 ]]+CALCULO[[#This Row],[ 19 ]]+CALCULO[[#This Row],[ 17 ]]</f>
        <v>0</v>
      </c>
      <c r="AG195" s="148">
        <f>+MAX(0,ROUND(CALCULO[[#This Row],[ 15 ]]-CALCULO[[#This Row],[32]],-3))</f>
        <v>0</v>
      </c>
      <c r="AH195" s="29"/>
      <c r="AI195" s="163">
        <f>+IF(AVERAGEIF(DEDUCCIONES[Concepto],'Datos para cálculo'!AH$4,DEDUCCIONES[Monto Limite])=1,CALCULO[[#This Row],[ 34 ]],MIN(CALCULO[[#This Row],[ 34 ]],AVERAGEIF(DEDUCCIONES[Concepto],'Datos para cálculo'!AH$4,DEDUCCIONES[Monto Limite]),+CALCULO[[#This Row],[ 34 ]]+1-1,CALCULO[[#This Row],[ 34 ]]))</f>
        <v>0</v>
      </c>
      <c r="AJ195" s="167"/>
      <c r="AK195" s="144">
        <f>+IF(CALCULO[[#This Row],[ 36 ]]="SI",MIN(CALCULO[[#This Row],[ 15 ]]*10%,VLOOKUP($AJ$4,DEDUCCIONES[],4,0)),0)</f>
        <v>0</v>
      </c>
      <c r="AL195" s="168"/>
      <c r="AM195" s="145">
        <f>+MIN(AL195+1-1,VLOOKUP($AL$4,DEDUCCIONES[],4,0))</f>
        <v>0</v>
      </c>
      <c r="AN195" s="144">
        <f>+CALCULO[[#This Row],[35]]+CALCULO[[#This Row],[37]]+CALCULO[[#This Row],[ 39 ]]</f>
        <v>0</v>
      </c>
      <c r="AO195" s="148">
        <f>+CALCULO[[#This Row],[33]]-CALCULO[[#This Row],[ 40 ]]</f>
        <v>0</v>
      </c>
      <c r="AP195" s="29"/>
      <c r="AQ195" s="163">
        <f>+MIN(CALCULO[[#This Row],[42]]+1-1,VLOOKUP($AP$4,RENTAS_EXCENTAS[],4,0))</f>
        <v>0</v>
      </c>
      <c r="AR195" s="29"/>
      <c r="AS195" s="163">
        <f>+MIN(CALCULO[[#This Row],[43]]+CALCULO[[#This Row],[ 44 ]]+1-1,VLOOKUP($AP$4,RENTAS_EXCENTAS[],4,0))-CALCULO[[#This Row],[43]]</f>
        <v>0</v>
      </c>
      <c r="AT195" s="163"/>
      <c r="AU195" s="163"/>
      <c r="AV195" s="163">
        <f>+CALCULO[[#This Row],[ 47 ]]</f>
        <v>0</v>
      </c>
      <c r="AW195" s="163"/>
      <c r="AX195" s="163">
        <f>+CALCULO[[#This Row],[ 49 ]]</f>
        <v>0</v>
      </c>
      <c r="AY195" s="163"/>
      <c r="AZ195" s="163">
        <f>+CALCULO[[#This Row],[ 51 ]]</f>
        <v>0</v>
      </c>
      <c r="BA195" s="163"/>
      <c r="BB195" s="163">
        <f>+CALCULO[[#This Row],[ 53 ]]</f>
        <v>0</v>
      </c>
      <c r="BC195" s="163"/>
      <c r="BD195" s="163">
        <f>+CALCULO[[#This Row],[ 55 ]]</f>
        <v>0</v>
      </c>
      <c r="BE195" s="163"/>
      <c r="BF195" s="163">
        <f>+CALCULO[[#This Row],[ 57 ]]</f>
        <v>0</v>
      </c>
      <c r="BG195" s="163"/>
      <c r="BH195" s="163">
        <f>+CALCULO[[#This Row],[ 59 ]]</f>
        <v>0</v>
      </c>
      <c r="BI195" s="163"/>
      <c r="BJ195" s="163"/>
      <c r="BK195" s="163"/>
      <c r="BL195" s="145">
        <f>+CALCULO[[#This Row],[ 63 ]]</f>
        <v>0</v>
      </c>
      <c r="BM195" s="144">
        <f>+CALCULO[[#This Row],[ 64 ]]+CALCULO[[#This Row],[ 62 ]]+CALCULO[[#This Row],[ 60 ]]+CALCULO[[#This Row],[ 58 ]]+CALCULO[[#This Row],[ 56 ]]+CALCULO[[#This Row],[ 54 ]]+CALCULO[[#This Row],[ 52 ]]+CALCULO[[#This Row],[ 50 ]]+CALCULO[[#This Row],[ 48 ]]+CALCULO[[#This Row],[ 45 ]]+CALCULO[[#This Row],[43]]</f>
        <v>0</v>
      </c>
      <c r="BN195" s="148">
        <f>+CALCULO[[#This Row],[ 41 ]]-CALCULO[[#This Row],[65]]</f>
        <v>0</v>
      </c>
      <c r="BO195" s="144">
        <f>+ROUND(MIN(CALCULO[[#This Row],[66]]*25%,240*'Versión impresión'!$H$8),-3)</f>
        <v>0</v>
      </c>
      <c r="BP195" s="148">
        <f>+CALCULO[[#This Row],[66]]-CALCULO[[#This Row],[67]]</f>
        <v>0</v>
      </c>
      <c r="BQ195" s="154">
        <f>+ROUND(CALCULO[[#This Row],[33]]*40%,-3)</f>
        <v>0</v>
      </c>
      <c r="BR195" s="149">
        <f t="shared" si="12"/>
        <v>0</v>
      </c>
      <c r="BS195" s="144">
        <f>+CALCULO[[#This Row],[33]]-MIN(CALCULO[[#This Row],[69]],CALCULO[[#This Row],[68]])</f>
        <v>0</v>
      </c>
      <c r="BT195" s="150">
        <f>+CALCULO[[#This Row],[71]]/'Versión impresión'!$H$8+1-1</f>
        <v>0</v>
      </c>
      <c r="BU195" s="151">
        <f>+LOOKUP(CALCULO[[#This Row],[72]],$CG$2:$CH$8,$CJ$2:$CJ$8)</f>
        <v>0</v>
      </c>
      <c r="BV195" s="152">
        <f>+LOOKUP(CALCULO[[#This Row],[72]],$CG$2:$CH$8,$CI$2:$CI$8)</f>
        <v>0</v>
      </c>
      <c r="BW195" s="151">
        <f>+LOOKUP(CALCULO[[#This Row],[72]],$CG$2:$CH$8,$CK$2:$CK$8)</f>
        <v>0</v>
      </c>
      <c r="BX195" s="155">
        <f>+(CALCULO[[#This Row],[72]]+CALCULO[[#This Row],[73]])*CALCULO[[#This Row],[74]]+CALCULO[[#This Row],[75]]</f>
        <v>0</v>
      </c>
      <c r="BY195" s="133">
        <f>+ROUND(CALCULO[[#This Row],[76]]*'Versión impresión'!$H$8,-3)</f>
        <v>0</v>
      </c>
      <c r="BZ195" s="180" t="str">
        <f>+IF(LOOKUP(CALCULO[[#This Row],[72]],$CG$2:$CH$8,$CM$2:$CM$8)=0,"",LOOKUP(CALCULO[[#This Row],[72]],$CG$2:$CH$8,$CM$2:$CM$8))</f>
        <v/>
      </c>
    </row>
    <row r="196" spans="1:78" x14ac:dyDescent="0.25">
      <c r="A196" s="78" t="str">
        <f t="shared" si="11"/>
        <v/>
      </c>
      <c r="B196" s="159"/>
      <c r="C196" s="29"/>
      <c r="D196" s="29"/>
      <c r="E196" s="29"/>
      <c r="F196" s="29"/>
      <c r="G196" s="29"/>
      <c r="H196" s="29"/>
      <c r="I196" s="29"/>
      <c r="J196" s="29"/>
      <c r="K196" s="29"/>
      <c r="L196" s="29"/>
      <c r="M196" s="29"/>
      <c r="N196" s="29"/>
      <c r="O196" s="144">
        <f>SUM(CALCULO[[#This Row],[5]:[ 14 ]])</f>
        <v>0</v>
      </c>
      <c r="P196" s="162"/>
      <c r="Q196" s="163">
        <f>+IF(AVERAGEIF(ING_NO_CONST_RENTA[Concepto],'Datos para cálculo'!P$4,ING_NO_CONST_RENTA[Monto Limite])=1,CALCULO[[#This Row],[16]],MIN(CALCULO[ [#This Row],[16] ],AVERAGEIF(ING_NO_CONST_RENTA[Concepto],'Datos para cálculo'!P$4,ING_NO_CONST_RENTA[Monto Limite]),+CALCULO[ [#This Row],[16] ]+1-1,CALCULO[ [#This Row],[16] ]))</f>
        <v>0</v>
      </c>
      <c r="R196" s="29"/>
      <c r="S196" s="163">
        <f>+IF(AVERAGEIF(ING_NO_CONST_RENTA[Concepto],'Datos para cálculo'!R$4,ING_NO_CONST_RENTA[Monto Limite])=1,CALCULO[[#This Row],[18]],MIN(CALCULO[ [#This Row],[18] ],AVERAGEIF(ING_NO_CONST_RENTA[Concepto],'Datos para cálculo'!R$4,ING_NO_CONST_RENTA[Monto Limite]),+CALCULO[ [#This Row],[18] ]+1-1,CALCULO[ [#This Row],[18] ]))</f>
        <v>0</v>
      </c>
      <c r="T196" s="29"/>
      <c r="U196" s="163">
        <f>+IF(AVERAGEIF(ING_NO_CONST_RENTA[Concepto],'Datos para cálculo'!T$4,ING_NO_CONST_RENTA[Monto Limite])=1,CALCULO[[#This Row],[20]],MIN(CALCULO[ [#This Row],[20] ],AVERAGEIF(ING_NO_CONST_RENTA[Concepto],'Datos para cálculo'!T$4,ING_NO_CONST_RENTA[Monto Limite]),+CALCULO[ [#This Row],[20] ]+1-1,CALCULO[ [#This Row],[20] ]))</f>
        <v>0</v>
      </c>
      <c r="V196" s="29"/>
      <c r="W1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6" s="164"/>
      <c r="Y196" s="163">
        <f>+IF(O196&lt;310*'Versión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6" s="165"/>
      <c r="AA196" s="163">
        <f>+IF(AVERAGEIF(ING_NO_CONST_RENTA[Concepto],'Datos para cálculo'!Z$4,ING_NO_CONST_RENTA[Monto Limite])=1,CALCULO[[#This Row],[ 26 ]],MIN(CALCULO[[#This Row],[ 26 ]],AVERAGEIF(ING_NO_CONST_RENTA[Concepto],'Datos para cálculo'!Z$4,ING_NO_CONST_RENTA[Monto Limite]),+CALCULO[[#This Row],[ 26 ]]+1-1,CALCULO[[#This Row],[ 26 ]]))</f>
        <v>0</v>
      </c>
      <c r="AB196" s="165"/>
      <c r="AC1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6" s="147"/>
      <c r="AE1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6" s="144">
        <f>+CALCULO[[#This Row],[ 31 ]]+CALCULO[[#This Row],[ 29 ]]+CALCULO[[#This Row],[ 27 ]]+CALCULO[[#This Row],[ 25 ]]+CALCULO[[#This Row],[ 23 ]]+CALCULO[[#This Row],[ 21 ]]+CALCULO[[#This Row],[ 19 ]]+CALCULO[[#This Row],[ 17 ]]</f>
        <v>0</v>
      </c>
      <c r="AG196" s="148">
        <f>+MAX(0,ROUND(CALCULO[[#This Row],[ 15 ]]-CALCULO[[#This Row],[32]],-3))</f>
        <v>0</v>
      </c>
      <c r="AH196" s="29"/>
      <c r="AI196" s="163">
        <f>+IF(AVERAGEIF(DEDUCCIONES[Concepto],'Datos para cálculo'!AH$4,DEDUCCIONES[Monto Limite])=1,CALCULO[[#This Row],[ 34 ]],MIN(CALCULO[[#This Row],[ 34 ]],AVERAGEIF(DEDUCCIONES[Concepto],'Datos para cálculo'!AH$4,DEDUCCIONES[Monto Limite]),+CALCULO[[#This Row],[ 34 ]]+1-1,CALCULO[[#This Row],[ 34 ]]))</f>
        <v>0</v>
      </c>
      <c r="AJ196" s="167"/>
      <c r="AK196" s="144">
        <f>+IF(CALCULO[[#This Row],[ 36 ]]="SI",MIN(CALCULO[[#This Row],[ 15 ]]*10%,VLOOKUP($AJ$4,DEDUCCIONES[],4,0)),0)</f>
        <v>0</v>
      </c>
      <c r="AL196" s="168"/>
      <c r="AM196" s="145">
        <f>+MIN(AL196+1-1,VLOOKUP($AL$4,DEDUCCIONES[],4,0))</f>
        <v>0</v>
      </c>
      <c r="AN196" s="144">
        <f>+CALCULO[[#This Row],[35]]+CALCULO[[#This Row],[37]]+CALCULO[[#This Row],[ 39 ]]</f>
        <v>0</v>
      </c>
      <c r="AO196" s="148">
        <f>+CALCULO[[#This Row],[33]]-CALCULO[[#This Row],[ 40 ]]</f>
        <v>0</v>
      </c>
      <c r="AP196" s="29"/>
      <c r="AQ196" s="163">
        <f>+MIN(CALCULO[[#This Row],[42]]+1-1,VLOOKUP($AP$4,RENTAS_EXCENTAS[],4,0))</f>
        <v>0</v>
      </c>
      <c r="AR196" s="29"/>
      <c r="AS196" s="163">
        <f>+MIN(CALCULO[[#This Row],[43]]+CALCULO[[#This Row],[ 44 ]]+1-1,VLOOKUP($AP$4,RENTAS_EXCENTAS[],4,0))-CALCULO[[#This Row],[43]]</f>
        <v>0</v>
      </c>
      <c r="AT196" s="163"/>
      <c r="AU196" s="163"/>
      <c r="AV196" s="163">
        <f>+CALCULO[[#This Row],[ 47 ]]</f>
        <v>0</v>
      </c>
      <c r="AW196" s="163"/>
      <c r="AX196" s="163">
        <f>+CALCULO[[#This Row],[ 49 ]]</f>
        <v>0</v>
      </c>
      <c r="AY196" s="163"/>
      <c r="AZ196" s="163">
        <f>+CALCULO[[#This Row],[ 51 ]]</f>
        <v>0</v>
      </c>
      <c r="BA196" s="163"/>
      <c r="BB196" s="163">
        <f>+CALCULO[[#This Row],[ 53 ]]</f>
        <v>0</v>
      </c>
      <c r="BC196" s="163"/>
      <c r="BD196" s="163">
        <f>+CALCULO[[#This Row],[ 55 ]]</f>
        <v>0</v>
      </c>
      <c r="BE196" s="163"/>
      <c r="BF196" s="163">
        <f>+CALCULO[[#This Row],[ 57 ]]</f>
        <v>0</v>
      </c>
      <c r="BG196" s="163"/>
      <c r="BH196" s="163">
        <f>+CALCULO[[#This Row],[ 59 ]]</f>
        <v>0</v>
      </c>
      <c r="BI196" s="163"/>
      <c r="BJ196" s="163"/>
      <c r="BK196" s="163"/>
      <c r="BL196" s="145">
        <f>+CALCULO[[#This Row],[ 63 ]]</f>
        <v>0</v>
      </c>
      <c r="BM196" s="144">
        <f>+CALCULO[[#This Row],[ 64 ]]+CALCULO[[#This Row],[ 62 ]]+CALCULO[[#This Row],[ 60 ]]+CALCULO[[#This Row],[ 58 ]]+CALCULO[[#This Row],[ 56 ]]+CALCULO[[#This Row],[ 54 ]]+CALCULO[[#This Row],[ 52 ]]+CALCULO[[#This Row],[ 50 ]]+CALCULO[[#This Row],[ 48 ]]+CALCULO[[#This Row],[ 45 ]]+CALCULO[[#This Row],[43]]</f>
        <v>0</v>
      </c>
      <c r="BN196" s="148">
        <f>+CALCULO[[#This Row],[ 41 ]]-CALCULO[[#This Row],[65]]</f>
        <v>0</v>
      </c>
      <c r="BO196" s="144">
        <f>+ROUND(MIN(CALCULO[[#This Row],[66]]*25%,240*'Versión impresión'!$H$8),-3)</f>
        <v>0</v>
      </c>
      <c r="BP196" s="148">
        <f>+CALCULO[[#This Row],[66]]-CALCULO[[#This Row],[67]]</f>
        <v>0</v>
      </c>
      <c r="BQ196" s="154">
        <f>+ROUND(CALCULO[[#This Row],[33]]*40%,-3)</f>
        <v>0</v>
      </c>
      <c r="BR196" s="149">
        <f t="shared" si="12"/>
        <v>0</v>
      </c>
      <c r="BS196" s="144">
        <f>+CALCULO[[#This Row],[33]]-MIN(CALCULO[[#This Row],[69]],CALCULO[[#This Row],[68]])</f>
        <v>0</v>
      </c>
      <c r="BT196" s="150">
        <f>+CALCULO[[#This Row],[71]]/'Versión impresión'!$H$8+1-1</f>
        <v>0</v>
      </c>
      <c r="BU196" s="151">
        <f>+LOOKUP(CALCULO[[#This Row],[72]],$CG$2:$CH$8,$CJ$2:$CJ$8)</f>
        <v>0</v>
      </c>
      <c r="BV196" s="152">
        <f>+LOOKUP(CALCULO[[#This Row],[72]],$CG$2:$CH$8,$CI$2:$CI$8)</f>
        <v>0</v>
      </c>
      <c r="BW196" s="151">
        <f>+LOOKUP(CALCULO[[#This Row],[72]],$CG$2:$CH$8,$CK$2:$CK$8)</f>
        <v>0</v>
      </c>
      <c r="BX196" s="155">
        <f>+(CALCULO[[#This Row],[72]]+CALCULO[[#This Row],[73]])*CALCULO[[#This Row],[74]]+CALCULO[[#This Row],[75]]</f>
        <v>0</v>
      </c>
      <c r="BY196" s="133">
        <f>+ROUND(CALCULO[[#This Row],[76]]*'Versión impresión'!$H$8,-3)</f>
        <v>0</v>
      </c>
      <c r="BZ196" s="180" t="str">
        <f>+IF(LOOKUP(CALCULO[[#This Row],[72]],$CG$2:$CH$8,$CM$2:$CM$8)=0,"",LOOKUP(CALCULO[[#This Row],[72]],$CG$2:$CH$8,$CM$2:$CM$8))</f>
        <v/>
      </c>
    </row>
    <row r="197" spans="1:78" x14ac:dyDescent="0.25">
      <c r="A197" s="78" t="str">
        <f t="shared" si="11"/>
        <v/>
      </c>
      <c r="B197" s="159"/>
      <c r="C197" s="29"/>
      <c r="D197" s="29"/>
      <c r="E197" s="29"/>
      <c r="F197" s="29"/>
      <c r="G197" s="29"/>
      <c r="H197" s="29"/>
      <c r="I197" s="29"/>
      <c r="J197" s="29"/>
      <c r="K197" s="29"/>
      <c r="L197" s="29"/>
      <c r="M197" s="29"/>
      <c r="N197" s="29"/>
      <c r="O197" s="144">
        <f>SUM(CALCULO[[#This Row],[5]:[ 14 ]])</f>
        <v>0</v>
      </c>
      <c r="P197" s="162"/>
      <c r="Q197" s="163">
        <f>+IF(AVERAGEIF(ING_NO_CONST_RENTA[Concepto],'Datos para cálculo'!P$4,ING_NO_CONST_RENTA[Monto Limite])=1,CALCULO[[#This Row],[16]],MIN(CALCULO[ [#This Row],[16] ],AVERAGEIF(ING_NO_CONST_RENTA[Concepto],'Datos para cálculo'!P$4,ING_NO_CONST_RENTA[Monto Limite]),+CALCULO[ [#This Row],[16] ]+1-1,CALCULO[ [#This Row],[16] ]))</f>
        <v>0</v>
      </c>
      <c r="R197" s="29"/>
      <c r="S197" s="163">
        <f>+IF(AVERAGEIF(ING_NO_CONST_RENTA[Concepto],'Datos para cálculo'!R$4,ING_NO_CONST_RENTA[Monto Limite])=1,CALCULO[[#This Row],[18]],MIN(CALCULO[ [#This Row],[18] ],AVERAGEIF(ING_NO_CONST_RENTA[Concepto],'Datos para cálculo'!R$4,ING_NO_CONST_RENTA[Monto Limite]),+CALCULO[ [#This Row],[18] ]+1-1,CALCULO[ [#This Row],[18] ]))</f>
        <v>0</v>
      </c>
      <c r="T197" s="29"/>
      <c r="U197" s="163">
        <f>+IF(AVERAGEIF(ING_NO_CONST_RENTA[Concepto],'Datos para cálculo'!T$4,ING_NO_CONST_RENTA[Monto Limite])=1,CALCULO[[#This Row],[20]],MIN(CALCULO[ [#This Row],[20] ],AVERAGEIF(ING_NO_CONST_RENTA[Concepto],'Datos para cálculo'!T$4,ING_NO_CONST_RENTA[Monto Limite]),+CALCULO[ [#This Row],[20] ]+1-1,CALCULO[ [#This Row],[20] ]))</f>
        <v>0</v>
      </c>
      <c r="V197" s="29"/>
      <c r="W1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7" s="164"/>
      <c r="Y197" s="163">
        <f>+IF(O197&lt;310*'Versión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7" s="165"/>
      <c r="AA197" s="163">
        <f>+IF(AVERAGEIF(ING_NO_CONST_RENTA[Concepto],'Datos para cálculo'!Z$4,ING_NO_CONST_RENTA[Monto Limite])=1,CALCULO[[#This Row],[ 26 ]],MIN(CALCULO[[#This Row],[ 26 ]],AVERAGEIF(ING_NO_CONST_RENTA[Concepto],'Datos para cálculo'!Z$4,ING_NO_CONST_RENTA[Monto Limite]),+CALCULO[[#This Row],[ 26 ]]+1-1,CALCULO[[#This Row],[ 26 ]]))</f>
        <v>0</v>
      </c>
      <c r="AB197" s="165"/>
      <c r="AC1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7" s="147"/>
      <c r="AE1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7" s="144">
        <f>+CALCULO[[#This Row],[ 31 ]]+CALCULO[[#This Row],[ 29 ]]+CALCULO[[#This Row],[ 27 ]]+CALCULO[[#This Row],[ 25 ]]+CALCULO[[#This Row],[ 23 ]]+CALCULO[[#This Row],[ 21 ]]+CALCULO[[#This Row],[ 19 ]]+CALCULO[[#This Row],[ 17 ]]</f>
        <v>0</v>
      </c>
      <c r="AG197" s="148">
        <f>+MAX(0,ROUND(CALCULO[[#This Row],[ 15 ]]-CALCULO[[#This Row],[32]],-3))</f>
        <v>0</v>
      </c>
      <c r="AH197" s="29"/>
      <c r="AI197" s="163">
        <f>+IF(AVERAGEIF(DEDUCCIONES[Concepto],'Datos para cálculo'!AH$4,DEDUCCIONES[Monto Limite])=1,CALCULO[[#This Row],[ 34 ]],MIN(CALCULO[[#This Row],[ 34 ]],AVERAGEIF(DEDUCCIONES[Concepto],'Datos para cálculo'!AH$4,DEDUCCIONES[Monto Limite]),+CALCULO[[#This Row],[ 34 ]]+1-1,CALCULO[[#This Row],[ 34 ]]))</f>
        <v>0</v>
      </c>
      <c r="AJ197" s="167"/>
      <c r="AK197" s="144">
        <f>+IF(CALCULO[[#This Row],[ 36 ]]="SI",MIN(CALCULO[[#This Row],[ 15 ]]*10%,VLOOKUP($AJ$4,DEDUCCIONES[],4,0)),0)</f>
        <v>0</v>
      </c>
      <c r="AL197" s="168"/>
      <c r="AM197" s="145">
        <f>+MIN(AL197+1-1,VLOOKUP($AL$4,DEDUCCIONES[],4,0))</f>
        <v>0</v>
      </c>
      <c r="AN197" s="144">
        <f>+CALCULO[[#This Row],[35]]+CALCULO[[#This Row],[37]]+CALCULO[[#This Row],[ 39 ]]</f>
        <v>0</v>
      </c>
      <c r="AO197" s="148">
        <f>+CALCULO[[#This Row],[33]]-CALCULO[[#This Row],[ 40 ]]</f>
        <v>0</v>
      </c>
      <c r="AP197" s="29"/>
      <c r="AQ197" s="163">
        <f>+MIN(CALCULO[[#This Row],[42]]+1-1,VLOOKUP($AP$4,RENTAS_EXCENTAS[],4,0))</f>
        <v>0</v>
      </c>
      <c r="AR197" s="29"/>
      <c r="AS197" s="163">
        <f>+MIN(CALCULO[[#This Row],[43]]+CALCULO[[#This Row],[ 44 ]]+1-1,VLOOKUP($AP$4,RENTAS_EXCENTAS[],4,0))-CALCULO[[#This Row],[43]]</f>
        <v>0</v>
      </c>
      <c r="AT197" s="163"/>
      <c r="AU197" s="163"/>
      <c r="AV197" s="163">
        <f>+CALCULO[[#This Row],[ 47 ]]</f>
        <v>0</v>
      </c>
      <c r="AW197" s="163"/>
      <c r="AX197" s="163">
        <f>+CALCULO[[#This Row],[ 49 ]]</f>
        <v>0</v>
      </c>
      <c r="AY197" s="163"/>
      <c r="AZ197" s="163">
        <f>+CALCULO[[#This Row],[ 51 ]]</f>
        <v>0</v>
      </c>
      <c r="BA197" s="163"/>
      <c r="BB197" s="163">
        <f>+CALCULO[[#This Row],[ 53 ]]</f>
        <v>0</v>
      </c>
      <c r="BC197" s="163"/>
      <c r="BD197" s="163">
        <f>+CALCULO[[#This Row],[ 55 ]]</f>
        <v>0</v>
      </c>
      <c r="BE197" s="163"/>
      <c r="BF197" s="163">
        <f>+CALCULO[[#This Row],[ 57 ]]</f>
        <v>0</v>
      </c>
      <c r="BG197" s="163"/>
      <c r="BH197" s="163">
        <f>+CALCULO[[#This Row],[ 59 ]]</f>
        <v>0</v>
      </c>
      <c r="BI197" s="163"/>
      <c r="BJ197" s="163"/>
      <c r="BK197" s="163"/>
      <c r="BL197" s="145">
        <f>+CALCULO[[#This Row],[ 63 ]]</f>
        <v>0</v>
      </c>
      <c r="BM197" s="144">
        <f>+CALCULO[[#This Row],[ 64 ]]+CALCULO[[#This Row],[ 62 ]]+CALCULO[[#This Row],[ 60 ]]+CALCULO[[#This Row],[ 58 ]]+CALCULO[[#This Row],[ 56 ]]+CALCULO[[#This Row],[ 54 ]]+CALCULO[[#This Row],[ 52 ]]+CALCULO[[#This Row],[ 50 ]]+CALCULO[[#This Row],[ 48 ]]+CALCULO[[#This Row],[ 45 ]]+CALCULO[[#This Row],[43]]</f>
        <v>0</v>
      </c>
      <c r="BN197" s="148">
        <f>+CALCULO[[#This Row],[ 41 ]]-CALCULO[[#This Row],[65]]</f>
        <v>0</v>
      </c>
      <c r="BO197" s="144">
        <f>+ROUND(MIN(CALCULO[[#This Row],[66]]*25%,240*'Versión impresión'!$H$8),-3)</f>
        <v>0</v>
      </c>
      <c r="BP197" s="148">
        <f>+CALCULO[[#This Row],[66]]-CALCULO[[#This Row],[67]]</f>
        <v>0</v>
      </c>
      <c r="BQ197" s="154">
        <f>+ROUND(CALCULO[[#This Row],[33]]*40%,-3)</f>
        <v>0</v>
      </c>
      <c r="BR197" s="149">
        <f t="shared" si="12"/>
        <v>0</v>
      </c>
      <c r="BS197" s="144">
        <f>+CALCULO[[#This Row],[33]]-MIN(CALCULO[[#This Row],[69]],CALCULO[[#This Row],[68]])</f>
        <v>0</v>
      </c>
      <c r="BT197" s="150">
        <f>+CALCULO[[#This Row],[71]]/'Versión impresión'!$H$8+1-1</f>
        <v>0</v>
      </c>
      <c r="BU197" s="151">
        <f>+LOOKUP(CALCULO[[#This Row],[72]],$CG$2:$CH$8,$CJ$2:$CJ$8)</f>
        <v>0</v>
      </c>
      <c r="BV197" s="152">
        <f>+LOOKUP(CALCULO[[#This Row],[72]],$CG$2:$CH$8,$CI$2:$CI$8)</f>
        <v>0</v>
      </c>
      <c r="BW197" s="151">
        <f>+LOOKUP(CALCULO[[#This Row],[72]],$CG$2:$CH$8,$CK$2:$CK$8)</f>
        <v>0</v>
      </c>
      <c r="BX197" s="155">
        <f>+(CALCULO[[#This Row],[72]]+CALCULO[[#This Row],[73]])*CALCULO[[#This Row],[74]]+CALCULO[[#This Row],[75]]</f>
        <v>0</v>
      </c>
      <c r="BY197" s="133">
        <f>+ROUND(CALCULO[[#This Row],[76]]*'Versión impresión'!$H$8,-3)</f>
        <v>0</v>
      </c>
      <c r="BZ197" s="180" t="str">
        <f>+IF(LOOKUP(CALCULO[[#This Row],[72]],$CG$2:$CH$8,$CM$2:$CM$8)=0,"",LOOKUP(CALCULO[[#This Row],[72]],$CG$2:$CH$8,$CM$2:$CM$8))</f>
        <v/>
      </c>
    </row>
    <row r="198" spans="1:78" x14ac:dyDescent="0.25">
      <c r="A198" s="78" t="str">
        <f t="shared" si="11"/>
        <v/>
      </c>
      <c r="B198" s="159"/>
      <c r="C198" s="29"/>
      <c r="D198" s="29"/>
      <c r="E198" s="29"/>
      <c r="F198" s="29"/>
      <c r="G198" s="29"/>
      <c r="H198" s="29"/>
      <c r="I198" s="29"/>
      <c r="J198" s="29"/>
      <c r="K198" s="29"/>
      <c r="L198" s="29"/>
      <c r="M198" s="29"/>
      <c r="N198" s="29"/>
      <c r="O198" s="144">
        <f>SUM(CALCULO[[#This Row],[5]:[ 14 ]])</f>
        <v>0</v>
      </c>
      <c r="P198" s="162"/>
      <c r="Q198" s="163">
        <f>+IF(AVERAGEIF(ING_NO_CONST_RENTA[Concepto],'Datos para cálculo'!P$4,ING_NO_CONST_RENTA[Monto Limite])=1,CALCULO[[#This Row],[16]],MIN(CALCULO[ [#This Row],[16] ],AVERAGEIF(ING_NO_CONST_RENTA[Concepto],'Datos para cálculo'!P$4,ING_NO_CONST_RENTA[Monto Limite]),+CALCULO[ [#This Row],[16] ]+1-1,CALCULO[ [#This Row],[16] ]))</f>
        <v>0</v>
      </c>
      <c r="R198" s="29"/>
      <c r="S198" s="163">
        <f>+IF(AVERAGEIF(ING_NO_CONST_RENTA[Concepto],'Datos para cálculo'!R$4,ING_NO_CONST_RENTA[Monto Limite])=1,CALCULO[[#This Row],[18]],MIN(CALCULO[ [#This Row],[18] ],AVERAGEIF(ING_NO_CONST_RENTA[Concepto],'Datos para cálculo'!R$4,ING_NO_CONST_RENTA[Monto Limite]),+CALCULO[ [#This Row],[18] ]+1-1,CALCULO[ [#This Row],[18] ]))</f>
        <v>0</v>
      </c>
      <c r="T198" s="29"/>
      <c r="U198" s="163">
        <f>+IF(AVERAGEIF(ING_NO_CONST_RENTA[Concepto],'Datos para cálculo'!T$4,ING_NO_CONST_RENTA[Monto Limite])=1,CALCULO[[#This Row],[20]],MIN(CALCULO[ [#This Row],[20] ],AVERAGEIF(ING_NO_CONST_RENTA[Concepto],'Datos para cálculo'!T$4,ING_NO_CONST_RENTA[Monto Limite]),+CALCULO[ [#This Row],[20] ]+1-1,CALCULO[ [#This Row],[20] ]))</f>
        <v>0</v>
      </c>
      <c r="V198" s="29"/>
      <c r="W1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8" s="164"/>
      <c r="Y198" s="163">
        <f>+IF(O198&lt;310*'Versión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8" s="165"/>
      <c r="AA198" s="163">
        <f>+IF(AVERAGEIF(ING_NO_CONST_RENTA[Concepto],'Datos para cálculo'!Z$4,ING_NO_CONST_RENTA[Monto Limite])=1,CALCULO[[#This Row],[ 26 ]],MIN(CALCULO[[#This Row],[ 26 ]],AVERAGEIF(ING_NO_CONST_RENTA[Concepto],'Datos para cálculo'!Z$4,ING_NO_CONST_RENTA[Monto Limite]),+CALCULO[[#This Row],[ 26 ]]+1-1,CALCULO[[#This Row],[ 26 ]]))</f>
        <v>0</v>
      </c>
      <c r="AB198" s="165"/>
      <c r="AC1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8" s="147"/>
      <c r="AE1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8" s="144">
        <f>+CALCULO[[#This Row],[ 31 ]]+CALCULO[[#This Row],[ 29 ]]+CALCULO[[#This Row],[ 27 ]]+CALCULO[[#This Row],[ 25 ]]+CALCULO[[#This Row],[ 23 ]]+CALCULO[[#This Row],[ 21 ]]+CALCULO[[#This Row],[ 19 ]]+CALCULO[[#This Row],[ 17 ]]</f>
        <v>0</v>
      </c>
      <c r="AG198" s="148">
        <f>+MAX(0,ROUND(CALCULO[[#This Row],[ 15 ]]-CALCULO[[#This Row],[32]],-3))</f>
        <v>0</v>
      </c>
      <c r="AH198" s="29"/>
      <c r="AI198" s="163">
        <f>+IF(AVERAGEIF(DEDUCCIONES[Concepto],'Datos para cálculo'!AH$4,DEDUCCIONES[Monto Limite])=1,CALCULO[[#This Row],[ 34 ]],MIN(CALCULO[[#This Row],[ 34 ]],AVERAGEIF(DEDUCCIONES[Concepto],'Datos para cálculo'!AH$4,DEDUCCIONES[Monto Limite]),+CALCULO[[#This Row],[ 34 ]]+1-1,CALCULO[[#This Row],[ 34 ]]))</f>
        <v>0</v>
      </c>
      <c r="AJ198" s="167"/>
      <c r="AK198" s="144">
        <f>+IF(CALCULO[[#This Row],[ 36 ]]="SI",MIN(CALCULO[[#This Row],[ 15 ]]*10%,VLOOKUP($AJ$4,DEDUCCIONES[],4,0)),0)</f>
        <v>0</v>
      </c>
      <c r="AL198" s="168"/>
      <c r="AM198" s="145">
        <f>+MIN(AL198+1-1,VLOOKUP($AL$4,DEDUCCIONES[],4,0))</f>
        <v>0</v>
      </c>
      <c r="AN198" s="144">
        <f>+CALCULO[[#This Row],[35]]+CALCULO[[#This Row],[37]]+CALCULO[[#This Row],[ 39 ]]</f>
        <v>0</v>
      </c>
      <c r="AO198" s="148">
        <f>+CALCULO[[#This Row],[33]]-CALCULO[[#This Row],[ 40 ]]</f>
        <v>0</v>
      </c>
      <c r="AP198" s="29"/>
      <c r="AQ198" s="163">
        <f>+MIN(CALCULO[[#This Row],[42]]+1-1,VLOOKUP($AP$4,RENTAS_EXCENTAS[],4,0))</f>
        <v>0</v>
      </c>
      <c r="AR198" s="29"/>
      <c r="AS198" s="163">
        <f>+MIN(CALCULO[[#This Row],[43]]+CALCULO[[#This Row],[ 44 ]]+1-1,VLOOKUP($AP$4,RENTAS_EXCENTAS[],4,0))-CALCULO[[#This Row],[43]]</f>
        <v>0</v>
      </c>
      <c r="AT198" s="163"/>
      <c r="AU198" s="163"/>
      <c r="AV198" s="163">
        <f>+CALCULO[[#This Row],[ 47 ]]</f>
        <v>0</v>
      </c>
      <c r="AW198" s="163"/>
      <c r="AX198" s="163">
        <f>+CALCULO[[#This Row],[ 49 ]]</f>
        <v>0</v>
      </c>
      <c r="AY198" s="163"/>
      <c r="AZ198" s="163">
        <f>+CALCULO[[#This Row],[ 51 ]]</f>
        <v>0</v>
      </c>
      <c r="BA198" s="163"/>
      <c r="BB198" s="163">
        <f>+CALCULO[[#This Row],[ 53 ]]</f>
        <v>0</v>
      </c>
      <c r="BC198" s="163"/>
      <c r="BD198" s="163">
        <f>+CALCULO[[#This Row],[ 55 ]]</f>
        <v>0</v>
      </c>
      <c r="BE198" s="163"/>
      <c r="BF198" s="163">
        <f>+CALCULO[[#This Row],[ 57 ]]</f>
        <v>0</v>
      </c>
      <c r="BG198" s="163"/>
      <c r="BH198" s="163">
        <f>+CALCULO[[#This Row],[ 59 ]]</f>
        <v>0</v>
      </c>
      <c r="BI198" s="163"/>
      <c r="BJ198" s="163"/>
      <c r="BK198" s="163"/>
      <c r="BL198" s="145">
        <f>+CALCULO[[#This Row],[ 63 ]]</f>
        <v>0</v>
      </c>
      <c r="BM198" s="144">
        <f>+CALCULO[[#This Row],[ 64 ]]+CALCULO[[#This Row],[ 62 ]]+CALCULO[[#This Row],[ 60 ]]+CALCULO[[#This Row],[ 58 ]]+CALCULO[[#This Row],[ 56 ]]+CALCULO[[#This Row],[ 54 ]]+CALCULO[[#This Row],[ 52 ]]+CALCULO[[#This Row],[ 50 ]]+CALCULO[[#This Row],[ 48 ]]+CALCULO[[#This Row],[ 45 ]]+CALCULO[[#This Row],[43]]</f>
        <v>0</v>
      </c>
      <c r="BN198" s="148">
        <f>+CALCULO[[#This Row],[ 41 ]]-CALCULO[[#This Row],[65]]</f>
        <v>0</v>
      </c>
      <c r="BO198" s="144">
        <f>+ROUND(MIN(CALCULO[[#This Row],[66]]*25%,240*'Versión impresión'!$H$8),-3)</f>
        <v>0</v>
      </c>
      <c r="BP198" s="148">
        <f>+CALCULO[[#This Row],[66]]-CALCULO[[#This Row],[67]]</f>
        <v>0</v>
      </c>
      <c r="BQ198" s="154">
        <f>+ROUND(CALCULO[[#This Row],[33]]*40%,-3)</f>
        <v>0</v>
      </c>
      <c r="BR198" s="149">
        <f t="shared" si="12"/>
        <v>0</v>
      </c>
      <c r="BS198" s="144">
        <f>+CALCULO[[#This Row],[33]]-MIN(CALCULO[[#This Row],[69]],CALCULO[[#This Row],[68]])</f>
        <v>0</v>
      </c>
      <c r="BT198" s="150">
        <f>+CALCULO[[#This Row],[71]]/'Versión impresión'!$H$8+1-1</f>
        <v>0</v>
      </c>
      <c r="BU198" s="151">
        <f>+LOOKUP(CALCULO[[#This Row],[72]],$CG$2:$CH$8,$CJ$2:$CJ$8)</f>
        <v>0</v>
      </c>
      <c r="BV198" s="152">
        <f>+LOOKUP(CALCULO[[#This Row],[72]],$CG$2:$CH$8,$CI$2:$CI$8)</f>
        <v>0</v>
      </c>
      <c r="BW198" s="151">
        <f>+LOOKUP(CALCULO[[#This Row],[72]],$CG$2:$CH$8,$CK$2:$CK$8)</f>
        <v>0</v>
      </c>
      <c r="BX198" s="155">
        <f>+(CALCULO[[#This Row],[72]]+CALCULO[[#This Row],[73]])*CALCULO[[#This Row],[74]]+CALCULO[[#This Row],[75]]</f>
        <v>0</v>
      </c>
      <c r="BY198" s="133">
        <f>+ROUND(CALCULO[[#This Row],[76]]*'Versión impresión'!$H$8,-3)</f>
        <v>0</v>
      </c>
      <c r="BZ198" s="180" t="str">
        <f>+IF(LOOKUP(CALCULO[[#This Row],[72]],$CG$2:$CH$8,$CM$2:$CM$8)=0,"",LOOKUP(CALCULO[[#This Row],[72]],$CG$2:$CH$8,$CM$2:$CM$8))</f>
        <v/>
      </c>
    </row>
    <row r="199" spans="1:78" x14ac:dyDescent="0.25">
      <c r="A199" s="78" t="str">
        <f t="shared" si="11"/>
        <v/>
      </c>
      <c r="B199" s="159"/>
      <c r="C199" s="29"/>
      <c r="D199" s="29"/>
      <c r="E199" s="29"/>
      <c r="F199" s="29"/>
      <c r="G199" s="29"/>
      <c r="H199" s="29"/>
      <c r="I199" s="29"/>
      <c r="J199" s="29"/>
      <c r="K199" s="29"/>
      <c r="L199" s="29"/>
      <c r="M199" s="29"/>
      <c r="N199" s="29"/>
      <c r="O199" s="144">
        <f>SUM(CALCULO[[#This Row],[5]:[ 14 ]])</f>
        <v>0</v>
      </c>
      <c r="P199" s="162"/>
      <c r="Q199" s="163">
        <f>+IF(AVERAGEIF(ING_NO_CONST_RENTA[Concepto],'Datos para cálculo'!P$4,ING_NO_CONST_RENTA[Monto Limite])=1,CALCULO[[#This Row],[16]],MIN(CALCULO[ [#This Row],[16] ],AVERAGEIF(ING_NO_CONST_RENTA[Concepto],'Datos para cálculo'!P$4,ING_NO_CONST_RENTA[Monto Limite]),+CALCULO[ [#This Row],[16] ]+1-1,CALCULO[ [#This Row],[16] ]))</f>
        <v>0</v>
      </c>
      <c r="R199" s="29"/>
      <c r="S199" s="163">
        <f>+IF(AVERAGEIF(ING_NO_CONST_RENTA[Concepto],'Datos para cálculo'!R$4,ING_NO_CONST_RENTA[Monto Limite])=1,CALCULO[[#This Row],[18]],MIN(CALCULO[ [#This Row],[18] ],AVERAGEIF(ING_NO_CONST_RENTA[Concepto],'Datos para cálculo'!R$4,ING_NO_CONST_RENTA[Monto Limite]),+CALCULO[ [#This Row],[18] ]+1-1,CALCULO[ [#This Row],[18] ]))</f>
        <v>0</v>
      </c>
      <c r="T199" s="29"/>
      <c r="U199" s="163">
        <f>+IF(AVERAGEIF(ING_NO_CONST_RENTA[Concepto],'Datos para cálculo'!T$4,ING_NO_CONST_RENTA[Monto Limite])=1,CALCULO[[#This Row],[20]],MIN(CALCULO[ [#This Row],[20] ],AVERAGEIF(ING_NO_CONST_RENTA[Concepto],'Datos para cálculo'!T$4,ING_NO_CONST_RENTA[Monto Limite]),+CALCULO[ [#This Row],[20] ]+1-1,CALCULO[ [#This Row],[20] ]))</f>
        <v>0</v>
      </c>
      <c r="V199" s="29"/>
      <c r="W1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99" s="164"/>
      <c r="Y199" s="163">
        <f>+IF(O199&lt;310*'Versión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99" s="165"/>
      <c r="AA199" s="163">
        <f>+IF(AVERAGEIF(ING_NO_CONST_RENTA[Concepto],'Datos para cálculo'!Z$4,ING_NO_CONST_RENTA[Monto Limite])=1,CALCULO[[#This Row],[ 26 ]],MIN(CALCULO[[#This Row],[ 26 ]],AVERAGEIF(ING_NO_CONST_RENTA[Concepto],'Datos para cálculo'!Z$4,ING_NO_CONST_RENTA[Monto Limite]),+CALCULO[[#This Row],[ 26 ]]+1-1,CALCULO[[#This Row],[ 26 ]]))</f>
        <v>0</v>
      </c>
      <c r="AB199" s="165"/>
      <c r="AC1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199" s="147"/>
      <c r="AE1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199" s="144">
        <f>+CALCULO[[#This Row],[ 31 ]]+CALCULO[[#This Row],[ 29 ]]+CALCULO[[#This Row],[ 27 ]]+CALCULO[[#This Row],[ 25 ]]+CALCULO[[#This Row],[ 23 ]]+CALCULO[[#This Row],[ 21 ]]+CALCULO[[#This Row],[ 19 ]]+CALCULO[[#This Row],[ 17 ]]</f>
        <v>0</v>
      </c>
      <c r="AG199" s="148">
        <f>+MAX(0,ROUND(CALCULO[[#This Row],[ 15 ]]-CALCULO[[#This Row],[32]],-3))</f>
        <v>0</v>
      </c>
      <c r="AH199" s="29"/>
      <c r="AI199" s="163">
        <f>+IF(AVERAGEIF(DEDUCCIONES[Concepto],'Datos para cálculo'!AH$4,DEDUCCIONES[Monto Limite])=1,CALCULO[[#This Row],[ 34 ]],MIN(CALCULO[[#This Row],[ 34 ]],AVERAGEIF(DEDUCCIONES[Concepto],'Datos para cálculo'!AH$4,DEDUCCIONES[Monto Limite]),+CALCULO[[#This Row],[ 34 ]]+1-1,CALCULO[[#This Row],[ 34 ]]))</f>
        <v>0</v>
      </c>
      <c r="AJ199" s="167"/>
      <c r="AK199" s="144">
        <f>+IF(CALCULO[[#This Row],[ 36 ]]="SI",MIN(CALCULO[[#This Row],[ 15 ]]*10%,VLOOKUP($AJ$4,DEDUCCIONES[],4,0)),0)</f>
        <v>0</v>
      </c>
      <c r="AL199" s="168"/>
      <c r="AM199" s="145">
        <f>+MIN(AL199+1-1,VLOOKUP($AL$4,DEDUCCIONES[],4,0))</f>
        <v>0</v>
      </c>
      <c r="AN199" s="144">
        <f>+CALCULO[[#This Row],[35]]+CALCULO[[#This Row],[37]]+CALCULO[[#This Row],[ 39 ]]</f>
        <v>0</v>
      </c>
      <c r="AO199" s="148">
        <f>+CALCULO[[#This Row],[33]]-CALCULO[[#This Row],[ 40 ]]</f>
        <v>0</v>
      </c>
      <c r="AP199" s="29"/>
      <c r="AQ199" s="163">
        <f>+MIN(CALCULO[[#This Row],[42]]+1-1,VLOOKUP($AP$4,RENTAS_EXCENTAS[],4,0))</f>
        <v>0</v>
      </c>
      <c r="AR199" s="29"/>
      <c r="AS199" s="163">
        <f>+MIN(CALCULO[[#This Row],[43]]+CALCULO[[#This Row],[ 44 ]]+1-1,VLOOKUP($AP$4,RENTAS_EXCENTAS[],4,0))-CALCULO[[#This Row],[43]]</f>
        <v>0</v>
      </c>
      <c r="AT199" s="163"/>
      <c r="AU199" s="163"/>
      <c r="AV199" s="163">
        <f>+CALCULO[[#This Row],[ 47 ]]</f>
        <v>0</v>
      </c>
      <c r="AW199" s="163"/>
      <c r="AX199" s="163">
        <f>+CALCULO[[#This Row],[ 49 ]]</f>
        <v>0</v>
      </c>
      <c r="AY199" s="163"/>
      <c r="AZ199" s="163">
        <f>+CALCULO[[#This Row],[ 51 ]]</f>
        <v>0</v>
      </c>
      <c r="BA199" s="163"/>
      <c r="BB199" s="163">
        <f>+CALCULO[[#This Row],[ 53 ]]</f>
        <v>0</v>
      </c>
      <c r="BC199" s="163"/>
      <c r="BD199" s="163">
        <f>+CALCULO[[#This Row],[ 55 ]]</f>
        <v>0</v>
      </c>
      <c r="BE199" s="163"/>
      <c r="BF199" s="163">
        <f>+CALCULO[[#This Row],[ 57 ]]</f>
        <v>0</v>
      </c>
      <c r="BG199" s="163"/>
      <c r="BH199" s="163">
        <f>+CALCULO[[#This Row],[ 59 ]]</f>
        <v>0</v>
      </c>
      <c r="BI199" s="163"/>
      <c r="BJ199" s="163"/>
      <c r="BK199" s="163"/>
      <c r="BL199" s="145">
        <f>+CALCULO[[#This Row],[ 63 ]]</f>
        <v>0</v>
      </c>
      <c r="BM199" s="144">
        <f>+CALCULO[[#This Row],[ 64 ]]+CALCULO[[#This Row],[ 62 ]]+CALCULO[[#This Row],[ 60 ]]+CALCULO[[#This Row],[ 58 ]]+CALCULO[[#This Row],[ 56 ]]+CALCULO[[#This Row],[ 54 ]]+CALCULO[[#This Row],[ 52 ]]+CALCULO[[#This Row],[ 50 ]]+CALCULO[[#This Row],[ 48 ]]+CALCULO[[#This Row],[ 45 ]]+CALCULO[[#This Row],[43]]</f>
        <v>0</v>
      </c>
      <c r="BN199" s="148">
        <f>+CALCULO[[#This Row],[ 41 ]]-CALCULO[[#This Row],[65]]</f>
        <v>0</v>
      </c>
      <c r="BO199" s="144">
        <f>+ROUND(MIN(CALCULO[[#This Row],[66]]*25%,240*'Versión impresión'!$H$8),-3)</f>
        <v>0</v>
      </c>
      <c r="BP199" s="148">
        <f>+CALCULO[[#This Row],[66]]-CALCULO[[#This Row],[67]]</f>
        <v>0</v>
      </c>
      <c r="BQ199" s="154">
        <f>+ROUND(CALCULO[[#This Row],[33]]*40%,-3)</f>
        <v>0</v>
      </c>
      <c r="BR199" s="149">
        <f t="shared" si="12"/>
        <v>0</v>
      </c>
      <c r="BS199" s="144">
        <f>+CALCULO[[#This Row],[33]]-MIN(CALCULO[[#This Row],[69]],CALCULO[[#This Row],[68]])</f>
        <v>0</v>
      </c>
      <c r="BT199" s="150">
        <f>+CALCULO[[#This Row],[71]]/'Versión impresión'!$H$8+1-1</f>
        <v>0</v>
      </c>
      <c r="BU199" s="151">
        <f>+LOOKUP(CALCULO[[#This Row],[72]],$CG$2:$CH$8,$CJ$2:$CJ$8)</f>
        <v>0</v>
      </c>
      <c r="BV199" s="152">
        <f>+LOOKUP(CALCULO[[#This Row],[72]],$CG$2:$CH$8,$CI$2:$CI$8)</f>
        <v>0</v>
      </c>
      <c r="BW199" s="151">
        <f>+LOOKUP(CALCULO[[#This Row],[72]],$CG$2:$CH$8,$CK$2:$CK$8)</f>
        <v>0</v>
      </c>
      <c r="BX199" s="155">
        <f>+(CALCULO[[#This Row],[72]]+CALCULO[[#This Row],[73]])*CALCULO[[#This Row],[74]]+CALCULO[[#This Row],[75]]</f>
        <v>0</v>
      </c>
      <c r="BY199" s="133">
        <f>+ROUND(CALCULO[[#This Row],[76]]*'Versión impresión'!$H$8,-3)</f>
        <v>0</v>
      </c>
      <c r="BZ199" s="180" t="str">
        <f>+IF(LOOKUP(CALCULO[[#This Row],[72]],$CG$2:$CH$8,$CM$2:$CM$8)=0,"",LOOKUP(CALCULO[[#This Row],[72]],$CG$2:$CH$8,$CM$2:$CM$8))</f>
        <v/>
      </c>
    </row>
    <row r="200" spans="1:78" x14ac:dyDescent="0.25">
      <c r="A200" s="78" t="str">
        <f t="shared" si="11"/>
        <v/>
      </c>
      <c r="B200" s="159"/>
      <c r="C200" s="29"/>
      <c r="D200" s="29"/>
      <c r="E200" s="29"/>
      <c r="F200" s="29"/>
      <c r="G200" s="29"/>
      <c r="H200" s="29"/>
      <c r="I200" s="29"/>
      <c r="J200" s="29"/>
      <c r="K200" s="29"/>
      <c r="L200" s="29"/>
      <c r="M200" s="29"/>
      <c r="N200" s="29"/>
      <c r="O200" s="144">
        <f>SUM(CALCULO[[#This Row],[5]:[ 14 ]])</f>
        <v>0</v>
      </c>
      <c r="P200" s="162"/>
      <c r="Q200" s="163">
        <f>+IF(AVERAGEIF(ING_NO_CONST_RENTA[Concepto],'Datos para cálculo'!P$4,ING_NO_CONST_RENTA[Monto Limite])=1,CALCULO[[#This Row],[16]],MIN(CALCULO[ [#This Row],[16] ],AVERAGEIF(ING_NO_CONST_RENTA[Concepto],'Datos para cálculo'!P$4,ING_NO_CONST_RENTA[Monto Limite]),+CALCULO[ [#This Row],[16] ]+1-1,CALCULO[ [#This Row],[16] ]))</f>
        <v>0</v>
      </c>
      <c r="R200" s="29"/>
      <c r="S200" s="163">
        <f>+IF(AVERAGEIF(ING_NO_CONST_RENTA[Concepto],'Datos para cálculo'!R$4,ING_NO_CONST_RENTA[Monto Limite])=1,CALCULO[[#This Row],[18]],MIN(CALCULO[ [#This Row],[18] ],AVERAGEIF(ING_NO_CONST_RENTA[Concepto],'Datos para cálculo'!R$4,ING_NO_CONST_RENTA[Monto Limite]),+CALCULO[ [#This Row],[18] ]+1-1,CALCULO[ [#This Row],[18] ]))</f>
        <v>0</v>
      </c>
      <c r="T200" s="29"/>
      <c r="U200" s="163">
        <f>+IF(AVERAGEIF(ING_NO_CONST_RENTA[Concepto],'Datos para cálculo'!T$4,ING_NO_CONST_RENTA[Monto Limite])=1,CALCULO[[#This Row],[20]],MIN(CALCULO[ [#This Row],[20] ],AVERAGEIF(ING_NO_CONST_RENTA[Concepto],'Datos para cálculo'!T$4,ING_NO_CONST_RENTA[Monto Limite]),+CALCULO[ [#This Row],[20] ]+1-1,CALCULO[ [#This Row],[20] ]))</f>
        <v>0</v>
      </c>
      <c r="V200" s="29"/>
      <c r="W2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0" s="164"/>
      <c r="Y200" s="163">
        <f>+IF(O200&lt;310*'Versión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0" s="165"/>
      <c r="AA200" s="163">
        <f>+IF(AVERAGEIF(ING_NO_CONST_RENTA[Concepto],'Datos para cálculo'!Z$4,ING_NO_CONST_RENTA[Monto Limite])=1,CALCULO[[#This Row],[ 26 ]],MIN(CALCULO[[#This Row],[ 26 ]],AVERAGEIF(ING_NO_CONST_RENTA[Concepto],'Datos para cálculo'!Z$4,ING_NO_CONST_RENTA[Monto Limite]),+CALCULO[[#This Row],[ 26 ]]+1-1,CALCULO[[#This Row],[ 26 ]]))</f>
        <v>0</v>
      </c>
      <c r="AB200" s="165"/>
      <c r="AC2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0" s="147"/>
      <c r="AE2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0" s="144">
        <f>+CALCULO[[#This Row],[ 31 ]]+CALCULO[[#This Row],[ 29 ]]+CALCULO[[#This Row],[ 27 ]]+CALCULO[[#This Row],[ 25 ]]+CALCULO[[#This Row],[ 23 ]]+CALCULO[[#This Row],[ 21 ]]+CALCULO[[#This Row],[ 19 ]]+CALCULO[[#This Row],[ 17 ]]</f>
        <v>0</v>
      </c>
      <c r="AG200" s="148">
        <f>+MAX(0,ROUND(CALCULO[[#This Row],[ 15 ]]-CALCULO[[#This Row],[32]],-3))</f>
        <v>0</v>
      </c>
      <c r="AH200" s="29"/>
      <c r="AI200" s="163">
        <f>+IF(AVERAGEIF(DEDUCCIONES[Concepto],'Datos para cálculo'!AH$4,DEDUCCIONES[Monto Limite])=1,CALCULO[[#This Row],[ 34 ]],MIN(CALCULO[[#This Row],[ 34 ]],AVERAGEIF(DEDUCCIONES[Concepto],'Datos para cálculo'!AH$4,DEDUCCIONES[Monto Limite]),+CALCULO[[#This Row],[ 34 ]]+1-1,CALCULO[[#This Row],[ 34 ]]))</f>
        <v>0</v>
      </c>
      <c r="AJ200" s="167"/>
      <c r="AK200" s="144">
        <f>+IF(CALCULO[[#This Row],[ 36 ]]="SI",MIN(CALCULO[[#This Row],[ 15 ]]*10%,VLOOKUP($AJ$4,DEDUCCIONES[],4,0)),0)</f>
        <v>0</v>
      </c>
      <c r="AL200" s="168"/>
      <c r="AM200" s="145">
        <f>+MIN(AL200+1-1,VLOOKUP($AL$4,DEDUCCIONES[],4,0))</f>
        <v>0</v>
      </c>
      <c r="AN200" s="144">
        <f>+CALCULO[[#This Row],[35]]+CALCULO[[#This Row],[37]]+CALCULO[[#This Row],[ 39 ]]</f>
        <v>0</v>
      </c>
      <c r="AO200" s="148">
        <f>+CALCULO[[#This Row],[33]]-CALCULO[[#This Row],[ 40 ]]</f>
        <v>0</v>
      </c>
      <c r="AP200" s="29"/>
      <c r="AQ200" s="163">
        <f>+MIN(CALCULO[[#This Row],[42]]+1-1,VLOOKUP($AP$4,RENTAS_EXCENTAS[],4,0))</f>
        <v>0</v>
      </c>
      <c r="AR200" s="29"/>
      <c r="AS200" s="163">
        <f>+MIN(CALCULO[[#This Row],[43]]+CALCULO[[#This Row],[ 44 ]]+1-1,VLOOKUP($AP$4,RENTAS_EXCENTAS[],4,0))-CALCULO[[#This Row],[43]]</f>
        <v>0</v>
      </c>
      <c r="AT200" s="163"/>
      <c r="AU200" s="163"/>
      <c r="AV200" s="163">
        <f>+CALCULO[[#This Row],[ 47 ]]</f>
        <v>0</v>
      </c>
      <c r="AW200" s="163"/>
      <c r="AX200" s="163">
        <f>+CALCULO[[#This Row],[ 49 ]]</f>
        <v>0</v>
      </c>
      <c r="AY200" s="163"/>
      <c r="AZ200" s="163">
        <f>+CALCULO[[#This Row],[ 51 ]]</f>
        <v>0</v>
      </c>
      <c r="BA200" s="163"/>
      <c r="BB200" s="163">
        <f>+CALCULO[[#This Row],[ 53 ]]</f>
        <v>0</v>
      </c>
      <c r="BC200" s="163"/>
      <c r="BD200" s="163">
        <f>+CALCULO[[#This Row],[ 55 ]]</f>
        <v>0</v>
      </c>
      <c r="BE200" s="163"/>
      <c r="BF200" s="163">
        <f>+CALCULO[[#This Row],[ 57 ]]</f>
        <v>0</v>
      </c>
      <c r="BG200" s="163"/>
      <c r="BH200" s="163">
        <f>+CALCULO[[#This Row],[ 59 ]]</f>
        <v>0</v>
      </c>
      <c r="BI200" s="163"/>
      <c r="BJ200" s="163"/>
      <c r="BK200" s="163"/>
      <c r="BL200" s="145">
        <f>+CALCULO[[#This Row],[ 63 ]]</f>
        <v>0</v>
      </c>
      <c r="BM200" s="144">
        <f>+CALCULO[[#This Row],[ 64 ]]+CALCULO[[#This Row],[ 62 ]]+CALCULO[[#This Row],[ 60 ]]+CALCULO[[#This Row],[ 58 ]]+CALCULO[[#This Row],[ 56 ]]+CALCULO[[#This Row],[ 54 ]]+CALCULO[[#This Row],[ 52 ]]+CALCULO[[#This Row],[ 50 ]]+CALCULO[[#This Row],[ 48 ]]+CALCULO[[#This Row],[ 45 ]]+CALCULO[[#This Row],[43]]</f>
        <v>0</v>
      </c>
      <c r="BN200" s="148">
        <f>+CALCULO[[#This Row],[ 41 ]]-CALCULO[[#This Row],[65]]</f>
        <v>0</v>
      </c>
      <c r="BO200" s="144">
        <f>+ROUND(MIN(CALCULO[[#This Row],[66]]*25%,240*'Versión impresión'!$H$8),-3)</f>
        <v>0</v>
      </c>
      <c r="BP200" s="148">
        <f>+CALCULO[[#This Row],[66]]-CALCULO[[#This Row],[67]]</f>
        <v>0</v>
      </c>
      <c r="BQ200" s="154">
        <f>+ROUND(CALCULO[[#This Row],[33]]*40%,-3)</f>
        <v>0</v>
      </c>
      <c r="BR200" s="149">
        <f t="shared" si="12"/>
        <v>0</v>
      </c>
      <c r="BS200" s="144">
        <f>+CALCULO[[#This Row],[33]]-MIN(CALCULO[[#This Row],[69]],CALCULO[[#This Row],[68]])</f>
        <v>0</v>
      </c>
      <c r="BT200" s="150">
        <f>+CALCULO[[#This Row],[71]]/'Versión impresión'!$H$8+1-1</f>
        <v>0</v>
      </c>
      <c r="BU200" s="151">
        <f>+LOOKUP(CALCULO[[#This Row],[72]],$CG$2:$CH$8,$CJ$2:$CJ$8)</f>
        <v>0</v>
      </c>
      <c r="BV200" s="152">
        <f>+LOOKUP(CALCULO[[#This Row],[72]],$CG$2:$CH$8,$CI$2:$CI$8)</f>
        <v>0</v>
      </c>
      <c r="BW200" s="151">
        <f>+LOOKUP(CALCULO[[#This Row],[72]],$CG$2:$CH$8,$CK$2:$CK$8)</f>
        <v>0</v>
      </c>
      <c r="BX200" s="155">
        <f>+(CALCULO[[#This Row],[72]]+CALCULO[[#This Row],[73]])*CALCULO[[#This Row],[74]]+CALCULO[[#This Row],[75]]</f>
        <v>0</v>
      </c>
      <c r="BY200" s="133">
        <f>+ROUND(CALCULO[[#This Row],[76]]*'Versión impresión'!$H$8,-3)</f>
        <v>0</v>
      </c>
      <c r="BZ200" s="180" t="str">
        <f>+IF(LOOKUP(CALCULO[[#This Row],[72]],$CG$2:$CH$8,$CM$2:$CM$8)=0,"",LOOKUP(CALCULO[[#This Row],[72]],$CG$2:$CH$8,$CM$2:$CM$8))</f>
        <v/>
      </c>
    </row>
    <row r="201" spans="1:78" x14ac:dyDescent="0.25">
      <c r="A201" s="78" t="str">
        <f t="shared" si="11"/>
        <v/>
      </c>
      <c r="B201" s="159"/>
      <c r="C201" s="29"/>
      <c r="D201" s="29"/>
      <c r="E201" s="29"/>
      <c r="F201" s="29"/>
      <c r="G201" s="29"/>
      <c r="H201" s="29"/>
      <c r="I201" s="29"/>
      <c r="J201" s="29"/>
      <c r="K201" s="29"/>
      <c r="L201" s="29"/>
      <c r="M201" s="29"/>
      <c r="N201" s="29"/>
      <c r="O201" s="144">
        <f>SUM(CALCULO[[#This Row],[5]:[ 14 ]])</f>
        <v>0</v>
      </c>
      <c r="P201" s="162"/>
      <c r="Q201" s="163">
        <f>+IF(AVERAGEIF(ING_NO_CONST_RENTA[Concepto],'Datos para cálculo'!P$4,ING_NO_CONST_RENTA[Monto Limite])=1,CALCULO[[#This Row],[16]],MIN(CALCULO[ [#This Row],[16] ],AVERAGEIF(ING_NO_CONST_RENTA[Concepto],'Datos para cálculo'!P$4,ING_NO_CONST_RENTA[Monto Limite]),+CALCULO[ [#This Row],[16] ]+1-1,CALCULO[ [#This Row],[16] ]))</f>
        <v>0</v>
      </c>
      <c r="R201" s="29"/>
      <c r="S201" s="163">
        <f>+IF(AVERAGEIF(ING_NO_CONST_RENTA[Concepto],'Datos para cálculo'!R$4,ING_NO_CONST_RENTA[Monto Limite])=1,CALCULO[[#This Row],[18]],MIN(CALCULO[ [#This Row],[18] ],AVERAGEIF(ING_NO_CONST_RENTA[Concepto],'Datos para cálculo'!R$4,ING_NO_CONST_RENTA[Monto Limite]),+CALCULO[ [#This Row],[18] ]+1-1,CALCULO[ [#This Row],[18] ]))</f>
        <v>0</v>
      </c>
      <c r="T201" s="29"/>
      <c r="U201" s="163">
        <f>+IF(AVERAGEIF(ING_NO_CONST_RENTA[Concepto],'Datos para cálculo'!T$4,ING_NO_CONST_RENTA[Monto Limite])=1,CALCULO[[#This Row],[20]],MIN(CALCULO[ [#This Row],[20] ],AVERAGEIF(ING_NO_CONST_RENTA[Concepto],'Datos para cálculo'!T$4,ING_NO_CONST_RENTA[Monto Limite]),+CALCULO[ [#This Row],[20] ]+1-1,CALCULO[ [#This Row],[20] ]))</f>
        <v>0</v>
      </c>
      <c r="V201" s="29"/>
      <c r="W2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1" s="164"/>
      <c r="Y201" s="163">
        <f>+IF(O201&lt;310*'Versión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1" s="165"/>
      <c r="AA201" s="163">
        <f>+IF(AVERAGEIF(ING_NO_CONST_RENTA[Concepto],'Datos para cálculo'!Z$4,ING_NO_CONST_RENTA[Monto Limite])=1,CALCULO[[#This Row],[ 26 ]],MIN(CALCULO[[#This Row],[ 26 ]],AVERAGEIF(ING_NO_CONST_RENTA[Concepto],'Datos para cálculo'!Z$4,ING_NO_CONST_RENTA[Monto Limite]),+CALCULO[[#This Row],[ 26 ]]+1-1,CALCULO[[#This Row],[ 26 ]]))</f>
        <v>0</v>
      </c>
      <c r="AB201" s="165"/>
      <c r="AC2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1" s="147"/>
      <c r="AE2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1" s="144">
        <f>+CALCULO[[#This Row],[ 31 ]]+CALCULO[[#This Row],[ 29 ]]+CALCULO[[#This Row],[ 27 ]]+CALCULO[[#This Row],[ 25 ]]+CALCULO[[#This Row],[ 23 ]]+CALCULO[[#This Row],[ 21 ]]+CALCULO[[#This Row],[ 19 ]]+CALCULO[[#This Row],[ 17 ]]</f>
        <v>0</v>
      </c>
      <c r="AG201" s="148">
        <f>+MAX(0,ROUND(CALCULO[[#This Row],[ 15 ]]-CALCULO[[#This Row],[32]],-3))</f>
        <v>0</v>
      </c>
      <c r="AH201" s="29"/>
      <c r="AI201" s="163">
        <f>+IF(AVERAGEIF(DEDUCCIONES[Concepto],'Datos para cálculo'!AH$4,DEDUCCIONES[Monto Limite])=1,CALCULO[[#This Row],[ 34 ]],MIN(CALCULO[[#This Row],[ 34 ]],AVERAGEIF(DEDUCCIONES[Concepto],'Datos para cálculo'!AH$4,DEDUCCIONES[Monto Limite]),+CALCULO[[#This Row],[ 34 ]]+1-1,CALCULO[[#This Row],[ 34 ]]))</f>
        <v>0</v>
      </c>
      <c r="AJ201" s="167"/>
      <c r="AK201" s="144">
        <f>+IF(CALCULO[[#This Row],[ 36 ]]="SI",MIN(CALCULO[[#This Row],[ 15 ]]*10%,VLOOKUP($AJ$4,DEDUCCIONES[],4,0)),0)</f>
        <v>0</v>
      </c>
      <c r="AL201" s="168"/>
      <c r="AM201" s="145">
        <f>+MIN(AL201+1-1,VLOOKUP($AL$4,DEDUCCIONES[],4,0))</f>
        <v>0</v>
      </c>
      <c r="AN201" s="144">
        <f>+CALCULO[[#This Row],[35]]+CALCULO[[#This Row],[37]]+CALCULO[[#This Row],[ 39 ]]</f>
        <v>0</v>
      </c>
      <c r="AO201" s="148">
        <f>+CALCULO[[#This Row],[33]]-CALCULO[[#This Row],[ 40 ]]</f>
        <v>0</v>
      </c>
      <c r="AP201" s="29"/>
      <c r="AQ201" s="163">
        <f>+MIN(CALCULO[[#This Row],[42]]+1-1,VLOOKUP($AP$4,RENTAS_EXCENTAS[],4,0))</f>
        <v>0</v>
      </c>
      <c r="AR201" s="29"/>
      <c r="AS201" s="163">
        <f>+MIN(CALCULO[[#This Row],[43]]+CALCULO[[#This Row],[ 44 ]]+1-1,VLOOKUP($AP$4,RENTAS_EXCENTAS[],4,0))-CALCULO[[#This Row],[43]]</f>
        <v>0</v>
      </c>
      <c r="AT201" s="163"/>
      <c r="AU201" s="163"/>
      <c r="AV201" s="163">
        <f>+CALCULO[[#This Row],[ 47 ]]</f>
        <v>0</v>
      </c>
      <c r="AW201" s="163"/>
      <c r="AX201" s="163">
        <f>+CALCULO[[#This Row],[ 49 ]]</f>
        <v>0</v>
      </c>
      <c r="AY201" s="163"/>
      <c r="AZ201" s="163">
        <f>+CALCULO[[#This Row],[ 51 ]]</f>
        <v>0</v>
      </c>
      <c r="BA201" s="163"/>
      <c r="BB201" s="163">
        <f>+CALCULO[[#This Row],[ 53 ]]</f>
        <v>0</v>
      </c>
      <c r="BC201" s="163"/>
      <c r="BD201" s="163">
        <f>+CALCULO[[#This Row],[ 55 ]]</f>
        <v>0</v>
      </c>
      <c r="BE201" s="163"/>
      <c r="BF201" s="163">
        <f>+CALCULO[[#This Row],[ 57 ]]</f>
        <v>0</v>
      </c>
      <c r="BG201" s="163"/>
      <c r="BH201" s="163">
        <f>+CALCULO[[#This Row],[ 59 ]]</f>
        <v>0</v>
      </c>
      <c r="BI201" s="163"/>
      <c r="BJ201" s="163"/>
      <c r="BK201" s="163"/>
      <c r="BL201" s="145">
        <f>+CALCULO[[#This Row],[ 63 ]]</f>
        <v>0</v>
      </c>
      <c r="BM201" s="144">
        <f>+CALCULO[[#This Row],[ 64 ]]+CALCULO[[#This Row],[ 62 ]]+CALCULO[[#This Row],[ 60 ]]+CALCULO[[#This Row],[ 58 ]]+CALCULO[[#This Row],[ 56 ]]+CALCULO[[#This Row],[ 54 ]]+CALCULO[[#This Row],[ 52 ]]+CALCULO[[#This Row],[ 50 ]]+CALCULO[[#This Row],[ 48 ]]+CALCULO[[#This Row],[ 45 ]]+CALCULO[[#This Row],[43]]</f>
        <v>0</v>
      </c>
      <c r="BN201" s="148">
        <f>+CALCULO[[#This Row],[ 41 ]]-CALCULO[[#This Row],[65]]</f>
        <v>0</v>
      </c>
      <c r="BO201" s="144">
        <f>+ROUND(MIN(CALCULO[[#This Row],[66]]*25%,240*'Versión impresión'!$H$8),-3)</f>
        <v>0</v>
      </c>
      <c r="BP201" s="148">
        <f>+CALCULO[[#This Row],[66]]-CALCULO[[#This Row],[67]]</f>
        <v>0</v>
      </c>
      <c r="BQ201" s="154">
        <f>+ROUND(CALCULO[[#This Row],[33]]*40%,-3)</f>
        <v>0</v>
      </c>
      <c r="BR201" s="149">
        <f t="shared" si="12"/>
        <v>0</v>
      </c>
      <c r="BS201" s="144">
        <f>+CALCULO[[#This Row],[33]]-MIN(CALCULO[[#This Row],[69]],CALCULO[[#This Row],[68]])</f>
        <v>0</v>
      </c>
      <c r="BT201" s="150">
        <f>+CALCULO[[#This Row],[71]]/'Versión impresión'!$H$8+1-1</f>
        <v>0</v>
      </c>
      <c r="BU201" s="151">
        <f>+LOOKUP(CALCULO[[#This Row],[72]],$CG$2:$CH$8,$CJ$2:$CJ$8)</f>
        <v>0</v>
      </c>
      <c r="BV201" s="152">
        <f>+LOOKUP(CALCULO[[#This Row],[72]],$CG$2:$CH$8,$CI$2:$CI$8)</f>
        <v>0</v>
      </c>
      <c r="BW201" s="151">
        <f>+LOOKUP(CALCULO[[#This Row],[72]],$CG$2:$CH$8,$CK$2:$CK$8)</f>
        <v>0</v>
      </c>
      <c r="BX201" s="155">
        <f>+(CALCULO[[#This Row],[72]]+CALCULO[[#This Row],[73]])*CALCULO[[#This Row],[74]]+CALCULO[[#This Row],[75]]</f>
        <v>0</v>
      </c>
      <c r="BY201" s="133">
        <f>+ROUND(CALCULO[[#This Row],[76]]*'Versión impresión'!$H$8,-3)</f>
        <v>0</v>
      </c>
      <c r="BZ201" s="180" t="str">
        <f>+IF(LOOKUP(CALCULO[[#This Row],[72]],$CG$2:$CH$8,$CM$2:$CM$8)=0,"",LOOKUP(CALCULO[[#This Row],[72]],$CG$2:$CH$8,$CM$2:$CM$8))</f>
        <v/>
      </c>
    </row>
    <row r="202" spans="1:78" x14ac:dyDescent="0.25">
      <c r="A202" s="78" t="str">
        <f t="shared" si="11"/>
        <v/>
      </c>
      <c r="B202" s="159"/>
      <c r="C202" s="29"/>
      <c r="D202" s="29"/>
      <c r="E202" s="29"/>
      <c r="F202" s="29"/>
      <c r="G202" s="29"/>
      <c r="H202" s="29"/>
      <c r="I202" s="29"/>
      <c r="J202" s="29"/>
      <c r="K202" s="29"/>
      <c r="L202" s="29"/>
      <c r="M202" s="29"/>
      <c r="N202" s="29"/>
      <c r="O202" s="144">
        <f>SUM(CALCULO[[#This Row],[5]:[ 14 ]])</f>
        <v>0</v>
      </c>
      <c r="P202" s="162"/>
      <c r="Q202" s="163">
        <f>+IF(AVERAGEIF(ING_NO_CONST_RENTA[Concepto],'Datos para cálculo'!P$4,ING_NO_CONST_RENTA[Monto Limite])=1,CALCULO[[#This Row],[16]],MIN(CALCULO[ [#This Row],[16] ],AVERAGEIF(ING_NO_CONST_RENTA[Concepto],'Datos para cálculo'!P$4,ING_NO_CONST_RENTA[Monto Limite]),+CALCULO[ [#This Row],[16] ]+1-1,CALCULO[ [#This Row],[16] ]))</f>
        <v>0</v>
      </c>
      <c r="R202" s="29"/>
      <c r="S202" s="163">
        <f>+IF(AVERAGEIF(ING_NO_CONST_RENTA[Concepto],'Datos para cálculo'!R$4,ING_NO_CONST_RENTA[Monto Limite])=1,CALCULO[[#This Row],[18]],MIN(CALCULO[ [#This Row],[18] ],AVERAGEIF(ING_NO_CONST_RENTA[Concepto],'Datos para cálculo'!R$4,ING_NO_CONST_RENTA[Monto Limite]),+CALCULO[ [#This Row],[18] ]+1-1,CALCULO[ [#This Row],[18] ]))</f>
        <v>0</v>
      </c>
      <c r="T202" s="29"/>
      <c r="U202" s="163">
        <f>+IF(AVERAGEIF(ING_NO_CONST_RENTA[Concepto],'Datos para cálculo'!T$4,ING_NO_CONST_RENTA[Monto Limite])=1,CALCULO[[#This Row],[20]],MIN(CALCULO[ [#This Row],[20] ],AVERAGEIF(ING_NO_CONST_RENTA[Concepto],'Datos para cálculo'!T$4,ING_NO_CONST_RENTA[Monto Limite]),+CALCULO[ [#This Row],[20] ]+1-1,CALCULO[ [#This Row],[20] ]))</f>
        <v>0</v>
      </c>
      <c r="V202" s="29"/>
      <c r="W2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2" s="164"/>
      <c r="Y202" s="163">
        <f>+IF(O202&lt;310*'Versión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2" s="165"/>
      <c r="AA202" s="163">
        <f>+IF(AVERAGEIF(ING_NO_CONST_RENTA[Concepto],'Datos para cálculo'!Z$4,ING_NO_CONST_RENTA[Monto Limite])=1,CALCULO[[#This Row],[ 26 ]],MIN(CALCULO[[#This Row],[ 26 ]],AVERAGEIF(ING_NO_CONST_RENTA[Concepto],'Datos para cálculo'!Z$4,ING_NO_CONST_RENTA[Monto Limite]),+CALCULO[[#This Row],[ 26 ]]+1-1,CALCULO[[#This Row],[ 26 ]]))</f>
        <v>0</v>
      </c>
      <c r="AB202" s="165"/>
      <c r="AC2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2" s="147"/>
      <c r="AE2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2" s="144">
        <f>+CALCULO[[#This Row],[ 31 ]]+CALCULO[[#This Row],[ 29 ]]+CALCULO[[#This Row],[ 27 ]]+CALCULO[[#This Row],[ 25 ]]+CALCULO[[#This Row],[ 23 ]]+CALCULO[[#This Row],[ 21 ]]+CALCULO[[#This Row],[ 19 ]]+CALCULO[[#This Row],[ 17 ]]</f>
        <v>0</v>
      </c>
      <c r="AG202" s="148">
        <f>+MAX(0,ROUND(CALCULO[[#This Row],[ 15 ]]-CALCULO[[#This Row],[32]],-3))</f>
        <v>0</v>
      </c>
      <c r="AH202" s="29"/>
      <c r="AI202" s="163">
        <f>+IF(AVERAGEIF(DEDUCCIONES[Concepto],'Datos para cálculo'!AH$4,DEDUCCIONES[Monto Limite])=1,CALCULO[[#This Row],[ 34 ]],MIN(CALCULO[[#This Row],[ 34 ]],AVERAGEIF(DEDUCCIONES[Concepto],'Datos para cálculo'!AH$4,DEDUCCIONES[Monto Limite]),+CALCULO[[#This Row],[ 34 ]]+1-1,CALCULO[[#This Row],[ 34 ]]))</f>
        <v>0</v>
      </c>
      <c r="AJ202" s="167"/>
      <c r="AK202" s="144">
        <f>+IF(CALCULO[[#This Row],[ 36 ]]="SI",MIN(CALCULO[[#This Row],[ 15 ]]*10%,VLOOKUP($AJ$4,DEDUCCIONES[],4,0)),0)</f>
        <v>0</v>
      </c>
      <c r="AL202" s="168"/>
      <c r="AM202" s="145">
        <f>+MIN(AL202+1-1,VLOOKUP($AL$4,DEDUCCIONES[],4,0))</f>
        <v>0</v>
      </c>
      <c r="AN202" s="144">
        <f>+CALCULO[[#This Row],[35]]+CALCULO[[#This Row],[37]]+CALCULO[[#This Row],[ 39 ]]</f>
        <v>0</v>
      </c>
      <c r="AO202" s="148">
        <f>+CALCULO[[#This Row],[33]]-CALCULO[[#This Row],[ 40 ]]</f>
        <v>0</v>
      </c>
      <c r="AP202" s="29"/>
      <c r="AQ202" s="163">
        <f>+MIN(CALCULO[[#This Row],[42]]+1-1,VLOOKUP($AP$4,RENTAS_EXCENTAS[],4,0))</f>
        <v>0</v>
      </c>
      <c r="AR202" s="29"/>
      <c r="AS202" s="163">
        <f>+MIN(CALCULO[[#This Row],[43]]+CALCULO[[#This Row],[ 44 ]]+1-1,VLOOKUP($AP$4,RENTAS_EXCENTAS[],4,0))-CALCULO[[#This Row],[43]]</f>
        <v>0</v>
      </c>
      <c r="AT202" s="163"/>
      <c r="AU202" s="163"/>
      <c r="AV202" s="163">
        <f>+CALCULO[[#This Row],[ 47 ]]</f>
        <v>0</v>
      </c>
      <c r="AW202" s="163"/>
      <c r="AX202" s="163">
        <f>+CALCULO[[#This Row],[ 49 ]]</f>
        <v>0</v>
      </c>
      <c r="AY202" s="163"/>
      <c r="AZ202" s="163">
        <f>+CALCULO[[#This Row],[ 51 ]]</f>
        <v>0</v>
      </c>
      <c r="BA202" s="163"/>
      <c r="BB202" s="163">
        <f>+CALCULO[[#This Row],[ 53 ]]</f>
        <v>0</v>
      </c>
      <c r="BC202" s="163"/>
      <c r="BD202" s="163">
        <f>+CALCULO[[#This Row],[ 55 ]]</f>
        <v>0</v>
      </c>
      <c r="BE202" s="163"/>
      <c r="BF202" s="163">
        <f>+CALCULO[[#This Row],[ 57 ]]</f>
        <v>0</v>
      </c>
      <c r="BG202" s="163"/>
      <c r="BH202" s="163">
        <f>+CALCULO[[#This Row],[ 59 ]]</f>
        <v>0</v>
      </c>
      <c r="BI202" s="163"/>
      <c r="BJ202" s="163"/>
      <c r="BK202" s="163"/>
      <c r="BL202" s="145">
        <f>+CALCULO[[#This Row],[ 63 ]]</f>
        <v>0</v>
      </c>
      <c r="BM202" s="144">
        <f>+CALCULO[[#This Row],[ 64 ]]+CALCULO[[#This Row],[ 62 ]]+CALCULO[[#This Row],[ 60 ]]+CALCULO[[#This Row],[ 58 ]]+CALCULO[[#This Row],[ 56 ]]+CALCULO[[#This Row],[ 54 ]]+CALCULO[[#This Row],[ 52 ]]+CALCULO[[#This Row],[ 50 ]]+CALCULO[[#This Row],[ 48 ]]+CALCULO[[#This Row],[ 45 ]]+CALCULO[[#This Row],[43]]</f>
        <v>0</v>
      </c>
      <c r="BN202" s="148">
        <f>+CALCULO[[#This Row],[ 41 ]]-CALCULO[[#This Row],[65]]</f>
        <v>0</v>
      </c>
      <c r="BO202" s="144">
        <f>+ROUND(MIN(CALCULO[[#This Row],[66]]*25%,240*'Versión impresión'!$H$8),-3)</f>
        <v>0</v>
      </c>
      <c r="BP202" s="148">
        <f>+CALCULO[[#This Row],[66]]-CALCULO[[#This Row],[67]]</f>
        <v>0</v>
      </c>
      <c r="BQ202" s="154">
        <f>+ROUND(CALCULO[[#This Row],[33]]*40%,-3)</f>
        <v>0</v>
      </c>
      <c r="BR202" s="149">
        <f t="shared" si="12"/>
        <v>0</v>
      </c>
      <c r="BS202" s="144">
        <f>+CALCULO[[#This Row],[33]]-MIN(CALCULO[[#This Row],[69]],CALCULO[[#This Row],[68]])</f>
        <v>0</v>
      </c>
      <c r="BT202" s="150">
        <f>+CALCULO[[#This Row],[71]]/'Versión impresión'!$H$8+1-1</f>
        <v>0</v>
      </c>
      <c r="BU202" s="151">
        <f>+LOOKUP(CALCULO[[#This Row],[72]],$CG$2:$CH$8,$CJ$2:$CJ$8)</f>
        <v>0</v>
      </c>
      <c r="BV202" s="152">
        <f>+LOOKUP(CALCULO[[#This Row],[72]],$CG$2:$CH$8,$CI$2:$CI$8)</f>
        <v>0</v>
      </c>
      <c r="BW202" s="151">
        <f>+LOOKUP(CALCULO[[#This Row],[72]],$CG$2:$CH$8,$CK$2:$CK$8)</f>
        <v>0</v>
      </c>
      <c r="BX202" s="155">
        <f>+(CALCULO[[#This Row],[72]]+CALCULO[[#This Row],[73]])*CALCULO[[#This Row],[74]]+CALCULO[[#This Row],[75]]</f>
        <v>0</v>
      </c>
      <c r="BY202" s="133">
        <f>+ROUND(CALCULO[[#This Row],[76]]*'Versión impresión'!$H$8,-3)</f>
        <v>0</v>
      </c>
      <c r="BZ202" s="180" t="str">
        <f>+IF(LOOKUP(CALCULO[[#This Row],[72]],$CG$2:$CH$8,$CM$2:$CM$8)=0,"",LOOKUP(CALCULO[[#This Row],[72]],$CG$2:$CH$8,$CM$2:$CM$8))</f>
        <v/>
      </c>
    </row>
    <row r="203" spans="1:78" x14ac:dyDescent="0.25">
      <c r="A203" s="78" t="str">
        <f t="shared" si="11"/>
        <v/>
      </c>
      <c r="B203" s="159"/>
      <c r="C203" s="29"/>
      <c r="D203" s="29"/>
      <c r="E203" s="29"/>
      <c r="F203" s="29"/>
      <c r="G203" s="29"/>
      <c r="H203" s="29"/>
      <c r="I203" s="29"/>
      <c r="J203" s="29"/>
      <c r="K203" s="29"/>
      <c r="L203" s="29"/>
      <c r="M203" s="29"/>
      <c r="N203" s="29"/>
      <c r="O203" s="144">
        <f>SUM(CALCULO[[#This Row],[5]:[ 14 ]])</f>
        <v>0</v>
      </c>
      <c r="P203" s="162"/>
      <c r="Q203" s="163">
        <f>+IF(AVERAGEIF(ING_NO_CONST_RENTA[Concepto],'Datos para cálculo'!P$4,ING_NO_CONST_RENTA[Monto Limite])=1,CALCULO[[#This Row],[16]],MIN(CALCULO[ [#This Row],[16] ],AVERAGEIF(ING_NO_CONST_RENTA[Concepto],'Datos para cálculo'!P$4,ING_NO_CONST_RENTA[Monto Limite]),+CALCULO[ [#This Row],[16] ]+1-1,CALCULO[ [#This Row],[16] ]))</f>
        <v>0</v>
      </c>
      <c r="R203" s="29"/>
      <c r="S203" s="163">
        <f>+IF(AVERAGEIF(ING_NO_CONST_RENTA[Concepto],'Datos para cálculo'!R$4,ING_NO_CONST_RENTA[Monto Limite])=1,CALCULO[[#This Row],[18]],MIN(CALCULO[ [#This Row],[18] ],AVERAGEIF(ING_NO_CONST_RENTA[Concepto],'Datos para cálculo'!R$4,ING_NO_CONST_RENTA[Monto Limite]),+CALCULO[ [#This Row],[18] ]+1-1,CALCULO[ [#This Row],[18] ]))</f>
        <v>0</v>
      </c>
      <c r="T203" s="29"/>
      <c r="U203" s="163">
        <f>+IF(AVERAGEIF(ING_NO_CONST_RENTA[Concepto],'Datos para cálculo'!T$4,ING_NO_CONST_RENTA[Monto Limite])=1,CALCULO[[#This Row],[20]],MIN(CALCULO[ [#This Row],[20] ],AVERAGEIF(ING_NO_CONST_RENTA[Concepto],'Datos para cálculo'!T$4,ING_NO_CONST_RENTA[Monto Limite]),+CALCULO[ [#This Row],[20] ]+1-1,CALCULO[ [#This Row],[20] ]))</f>
        <v>0</v>
      </c>
      <c r="V203" s="29"/>
      <c r="W2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3" s="164"/>
      <c r="Y203" s="163">
        <f>+IF(O203&lt;310*'Versión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3" s="165"/>
      <c r="AA203" s="163">
        <f>+IF(AVERAGEIF(ING_NO_CONST_RENTA[Concepto],'Datos para cálculo'!Z$4,ING_NO_CONST_RENTA[Monto Limite])=1,CALCULO[[#This Row],[ 26 ]],MIN(CALCULO[[#This Row],[ 26 ]],AVERAGEIF(ING_NO_CONST_RENTA[Concepto],'Datos para cálculo'!Z$4,ING_NO_CONST_RENTA[Monto Limite]),+CALCULO[[#This Row],[ 26 ]]+1-1,CALCULO[[#This Row],[ 26 ]]))</f>
        <v>0</v>
      </c>
      <c r="AB203" s="165"/>
      <c r="AC2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3" s="147"/>
      <c r="AE2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3" s="144">
        <f>+CALCULO[[#This Row],[ 31 ]]+CALCULO[[#This Row],[ 29 ]]+CALCULO[[#This Row],[ 27 ]]+CALCULO[[#This Row],[ 25 ]]+CALCULO[[#This Row],[ 23 ]]+CALCULO[[#This Row],[ 21 ]]+CALCULO[[#This Row],[ 19 ]]+CALCULO[[#This Row],[ 17 ]]</f>
        <v>0</v>
      </c>
      <c r="AG203" s="148">
        <f>+MAX(0,ROUND(CALCULO[[#This Row],[ 15 ]]-CALCULO[[#This Row],[32]],-3))</f>
        <v>0</v>
      </c>
      <c r="AH203" s="29"/>
      <c r="AI203" s="163">
        <f>+IF(AVERAGEIF(DEDUCCIONES[Concepto],'Datos para cálculo'!AH$4,DEDUCCIONES[Monto Limite])=1,CALCULO[[#This Row],[ 34 ]],MIN(CALCULO[[#This Row],[ 34 ]],AVERAGEIF(DEDUCCIONES[Concepto],'Datos para cálculo'!AH$4,DEDUCCIONES[Monto Limite]),+CALCULO[[#This Row],[ 34 ]]+1-1,CALCULO[[#This Row],[ 34 ]]))</f>
        <v>0</v>
      </c>
      <c r="AJ203" s="167"/>
      <c r="AK203" s="144">
        <f>+IF(CALCULO[[#This Row],[ 36 ]]="SI",MIN(CALCULO[[#This Row],[ 15 ]]*10%,VLOOKUP($AJ$4,DEDUCCIONES[],4,0)),0)</f>
        <v>0</v>
      </c>
      <c r="AL203" s="168"/>
      <c r="AM203" s="145">
        <f>+MIN(AL203+1-1,VLOOKUP($AL$4,DEDUCCIONES[],4,0))</f>
        <v>0</v>
      </c>
      <c r="AN203" s="144">
        <f>+CALCULO[[#This Row],[35]]+CALCULO[[#This Row],[37]]+CALCULO[[#This Row],[ 39 ]]</f>
        <v>0</v>
      </c>
      <c r="AO203" s="148">
        <f>+CALCULO[[#This Row],[33]]-CALCULO[[#This Row],[ 40 ]]</f>
        <v>0</v>
      </c>
      <c r="AP203" s="29"/>
      <c r="AQ203" s="163">
        <f>+MIN(CALCULO[[#This Row],[42]]+1-1,VLOOKUP($AP$4,RENTAS_EXCENTAS[],4,0))</f>
        <v>0</v>
      </c>
      <c r="AR203" s="29"/>
      <c r="AS203" s="163">
        <f>+MIN(CALCULO[[#This Row],[43]]+CALCULO[[#This Row],[ 44 ]]+1-1,VLOOKUP($AP$4,RENTAS_EXCENTAS[],4,0))-CALCULO[[#This Row],[43]]</f>
        <v>0</v>
      </c>
      <c r="AT203" s="163"/>
      <c r="AU203" s="163"/>
      <c r="AV203" s="163">
        <f>+CALCULO[[#This Row],[ 47 ]]</f>
        <v>0</v>
      </c>
      <c r="AW203" s="163"/>
      <c r="AX203" s="163">
        <f>+CALCULO[[#This Row],[ 49 ]]</f>
        <v>0</v>
      </c>
      <c r="AY203" s="163"/>
      <c r="AZ203" s="163">
        <f>+CALCULO[[#This Row],[ 51 ]]</f>
        <v>0</v>
      </c>
      <c r="BA203" s="163"/>
      <c r="BB203" s="163">
        <f>+CALCULO[[#This Row],[ 53 ]]</f>
        <v>0</v>
      </c>
      <c r="BC203" s="163"/>
      <c r="BD203" s="163">
        <f>+CALCULO[[#This Row],[ 55 ]]</f>
        <v>0</v>
      </c>
      <c r="BE203" s="163"/>
      <c r="BF203" s="163">
        <f>+CALCULO[[#This Row],[ 57 ]]</f>
        <v>0</v>
      </c>
      <c r="BG203" s="163"/>
      <c r="BH203" s="163">
        <f>+CALCULO[[#This Row],[ 59 ]]</f>
        <v>0</v>
      </c>
      <c r="BI203" s="163"/>
      <c r="BJ203" s="163"/>
      <c r="BK203" s="163"/>
      <c r="BL203" s="145">
        <f>+CALCULO[[#This Row],[ 63 ]]</f>
        <v>0</v>
      </c>
      <c r="BM203" s="144">
        <f>+CALCULO[[#This Row],[ 64 ]]+CALCULO[[#This Row],[ 62 ]]+CALCULO[[#This Row],[ 60 ]]+CALCULO[[#This Row],[ 58 ]]+CALCULO[[#This Row],[ 56 ]]+CALCULO[[#This Row],[ 54 ]]+CALCULO[[#This Row],[ 52 ]]+CALCULO[[#This Row],[ 50 ]]+CALCULO[[#This Row],[ 48 ]]+CALCULO[[#This Row],[ 45 ]]+CALCULO[[#This Row],[43]]</f>
        <v>0</v>
      </c>
      <c r="BN203" s="148">
        <f>+CALCULO[[#This Row],[ 41 ]]-CALCULO[[#This Row],[65]]</f>
        <v>0</v>
      </c>
      <c r="BO203" s="144">
        <f>+ROUND(MIN(CALCULO[[#This Row],[66]]*25%,240*'Versión impresión'!$H$8),-3)</f>
        <v>0</v>
      </c>
      <c r="BP203" s="148">
        <f>+CALCULO[[#This Row],[66]]-CALCULO[[#This Row],[67]]</f>
        <v>0</v>
      </c>
      <c r="BQ203" s="154">
        <f>+ROUND(CALCULO[[#This Row],[33]]*40%,-3)</f>
        <v>0</v>
      </c>
      <c r="BR203" s="149">
        <f t="shared" si="12"/>
        <v>0</v>
      </c>
      <c r="BS203" s="144">
        <f>+CALCULO[[#This Row],[33]]-MIN(CALCULO[[#This Row],[69]],CALCULO[[#This Row],[68]])</f>
        <v>0</v>
      </c>
      <c r="BT203" s="150">
        <f>+CALCULO[[#This Row],[71]]/'Versión impresión'!$H$8+1-1</f>
        <v>0</v>
      </c>
      <c r="BU203" s="151">
        <f>+LOOKUP(CALCULO[[#This Row],[72]],$CG$2:$CH$8,$CJ$2:$CJ$8)</f>
        <v>0</v>
      </c>
      <c r="BV203" s="152">
        <f>+LOOKUP(CALCULO[[#This Row],[72]],$CG$2:$CH$8,$CI$2:$CI$8)</f>
        <v>0</v>
      </c>
      <c r="BW203" s="151">
        <f>+LOOKUP(CALCULO[[#This Row],[72]],$CG$2:$CH$8,$CK$2:$CK$8)</f>
        <v>0</v>
      </c>
      <c r="BX203" s="155">
        <f>+(CALCULO[[#This Row],[72]]+CALCULO[[#This Row],[73]])*CALCULO[[#This Row],[74]]+CALCULO[[#This Row],[75]]</f>
        <v>0</v>
      </c>
      <c r="BY203" s="133">
        <f>+ROUND(CALCULO[[#This Row],[76]]*'Versión impresión'!$H$8,-3)</f>
        <v>0</v>
      </c>
      <c r="BZ203" s="180" t="str">
        <f>+IF(LOOKUP(CALCULO[[#This Row],[72]],$CG$2:$CH$8,$CM$2:$CM$8)=0,"",LOOKUP(CALCULO[[#This Row],[72]],$CG$2:$CH$8,$CM$2:$CM$8))</f>
        <v/>
      </c>
    </row>
    <row r="204" spans="1:78" x14ac:dyDescent="0.25">
      <c r="A204" s="78" t="str">
        <f t="shared" si="11"/>
        <v/>
      </c>
      <c r="B204" s="159"/>
      <c r="C204" s="29"/>
      <c r="D204" s="29"/>
      <c r="E204" s="29"/>
      <c r="F204" s="29"/>
      <c r="G204" s="29"/>
      <c r="H204" s="29"/>
      <c r="I204" s="29"/>
      <c r="J204" s="29"/>
      <c r="K204" s="29"/>
      <c r="L204" s="29"/>
      <c r="M204" s="29"/>
      <c r="N204" s="29"/>
      <c r="O204" s="144">
        <f>SUM(CALCULO[[#This Row],[5]:[ 14 ]])</f>
        <v>0</v>
      </c>
      <c r="P204" s="162"/>
      <c r="Q204" s="163">
        <f>+IF(AVERAGEIF(ING_NO_CONST_RENTA[Concepto],'Datos para cálculo'!P$4,ING_NO_CONST_RENTA[Monto Limite])=1,CALCULO[[#This Row],[16]],MIN(CALCULO[ [#This Row],[16] ],AVERAGEIF(ING_NO_CONST_RENTA[Concepto],'Datos para cálculo'!P$4,ING_NO_CONST_RENTA[Monto Limite]),+CALCULO[ [#This Row],[16] ]+1-1,CALCULO[ [#This Row],[16] ]))</f>
        <v>0</v>
      </c>
      <c r="R204" s="29"/>
      <c r="S204" s="163">
        <f>+IF(AVERAGEIF(ING_NO_CONST_RENTA[Concepto],'Datos para cálculo'!R$4,ING_NO_CONST_RENTA[Monto Limite])=1,CALCULO[[#This Row],[18]],MIN(CALCULO[ [#This Row],[18] ],AVERAGEIF(ING_NO_CONST_RENTA[Concepto],'Datos para cálculo'!R$4,ING_NO_CONST_RENTA[Monto Limite]),+CALCULO[ [#This Row],[18] ]+1-1,CALCULO[ [#This Row],[18] ]))</f>
        <v>0</v>
      </c>
      <c r="T204" s="29"/>
      <c r="U204" s="163">
        <f>+IF(AVERAGEIF(ING_NO_CONST_RENTA[Concepto],'Datos para cálculo'!T$4,ING_NO_CONST_RENTA[Monto Limite])=1,CALCULO[[#This Row],[20]],MIN(CALCULO[ [#This Row],[20] ],AVERAGEIF(ING_NO_CONST_RENTA[Concepto],'Datos para cálculo'!T$4,ING_NO_CONST_RENTA[Monto Limite]),+CALCULO[ [#This Row],[20] ]+1-1,CALCULO[ [#This Row],[20] ]))</f>
        <v>0</v>
      </c>
      <c r="V204" s="29"/>
      <c r="W2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4" s="164"/>
      <c r="Y204" s="163">
        <f>+IF(O204&lt;310*'Versión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4" s="165"/>
      <c r="AA204" s="163">
        <f>+IF(AVERAGEIF(ING_NO_CONST_RENTA[Concepto],'Datos para cálculo'!Z$4,ING_NO_CONST_RENTA[Monto Limite])=1,CALCULO[[#This Row],[ 26 ]],MIN(CALCULO[[#This Row],[ 26 ]],AVERAGEIF(ING_NO_CONST_RENTA[Concepto],'Datos para cálculo'!Z$4,ING_NO_CONST_RENTA[Monto Limite]),+CALCULO[[#This Row],[ 26 ]]+1-1,CALCULO[[#This Row],[ 26 ]]))</f>
        <v>0</v>
      </c>
      <c r="AB204" s="165"/>
      <c r="AC2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4" s="147"/>
      <c r="AE2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4" s="144">
        <f>+CALCULO[[#This Row],[ 31 ]]+CALCULO[[#This Row],[ 29 ]]+CALCULO[[#This Row],[ 27 ]]+CALCULO[[#This Row],[ 25 ]]+CALCULO[[#This Row],[ 23 ]]+CALCULO[[#This Row],[ 21 ]]+CALCULO[[#This Row],[ 19 ]]+CALCULO[[#This Row],[ 17 ]]</f>
        <v>0</v>
      </c>
      <c r="AG204" s="148">
        <f>+MAX(0,ROUND(CALCULO[[#This Row],[ 15 ]]-CALCULO[[#This Row],[32]],-3))</f>
        <v>0</v>
      </c>
      <c r="AH204" s="29"/>
      <c r="AI204" s="163">
        <f>+IF(AVERAGEIF(DEDUCCIONES[Concepto],'Datos para cálculo'!AH$4,DEDUCCIONES[Monto Limite])=1,CALCULO[[#This Row],[ 34 ]],MIN(CALCULO[[#This Row],[ 34 ]],AVERAGEIF(DEDUCCIONES[Concepto],'Datos para cálculo'!AH$4,DEDUCCIONES[Monto Limite]),+CALCULO[[#This Row],[ 34 ]]+1-1,CALCULO[[#This Row],[ 34 ]]))</f>
        <v>0</v>
      </c>
      <c r="AJ204" s="167"/>
      <c r="AK204" s="144">
        <f>+IF(CALCULO[[#This Row],[ 36 ]]="SI",MIN(CALCULO[[#This Row],[ 15 ]]*10%,VLOOKUP($AJ$4,DEDUCCIONES[],4,0)),0)</f>
        <v>0</v>
      </c>
      <c r="AL204" s="168"/>
      <c r="AM204" s="145">
        <f>+MIN(AL204+1-1,VLOOKUP($AL$4,DEDUCCIONES[],4,0))</f>
        <v>0</v>
      </c>
      <c r="AN204" s="144">
        <f>+CALCULO[[#This Row],[35]]+CALCULO[[#This Row],[37]]+CALCULO[[#This Row],[ 39 ]]</f>
        <v>0</v>
      </c>
      <c r="AO204" s="148">
        <f>+CALCULO[[#This Row],[33]]-CALCULO[[#This Row],[ 40 ]]</f>
        <v>0</v>
      </c>
      <c r="AP204" s="29"/>
      <c r="AQ204" s="163">
        <f>+MIN(CALCULO[[#This Row],[42]]+1-1,VLOOKUP($AP$4,RENTAS_EXCENTAS[],4,0))</f>
        <v>0</v>
      </c>
      <c r="AR204" s="29"/>
      <c r="AS204" s="163">
        <f>+MIN(CALCULO[[#This Row],[43]]+CALCULO[[#This Row],[ 44 ]]+1-1,VLOOKUP($AP$4,RENTAS_EXCENTAS[],4,0))-CALCULO[[#This Row],[43]]</f>
        <v>0</v>
      </c>
      <c r="AT204" s="163"/>
      <c r="AU204" s="163"/>
      <c r="AV204" s="163">
        <f>+CALCULO[[#This Row],[ 47 ]]</f>
        <v>0</v>
      </c>
      <c r="AW204" s="163"/>
      <c r="AX204" s="163">
        <f>+CALCULO[[#This Row],[ 49 ]]</f>
        <v>0</v>
      </c>
      <c r="AY204" s="163"/>
      <c r="AZ204" s="163">
        <f>+CALCULO[[#This Row],[ 51 ]]</f>
        <v>0</v>
      </c>
      <c r="BA204" s="163"/>
      <c r="BB204" s="163">
        <f>+CALCULO[[#This Row],[ 53 ]]</f>
        <v>0</v>
      </c>
      <c r="BC204" s="163"/>
      <c r="BD204" s="163">
        <f>+CALCULO[[#This Row],[ 55 ]]</f>
        <v>0</v>
      </c>
      <c r="BE204" s="163"/>
      <c r="BF204" s="163">
        <f>+CALCULO[[#This Row],[ 57 ]]</f>
        <v>0</v>
      </c>
      <c r="BG204" s="163"/>
      <c r="BH204" s="163">
        <f>+CALCULO[[#This Row],[ 59 ]]</f>
        <v>0</v>
      </c>
      <c r="BI204" s="163"/>
      <c r="BJ204" s="163"/>
      <c r="BK204" s="163"/>
      <c r="BL204" s="145">
        <f>+CALCULO[[#This Row],[ 63 ]]</f>
        <v>0</v>
      </c>
      <c r="BM204" s="144">
        <f>+CALCULO[[#This Row],[ 64 ]]+CALCULO[[#This Row],[ 62 ]]+CALCULO[[#This Row],[ 60 ]]+CALCULO[[#This Row],[ 58 ]]+CALCULO[[#This Row],[ 56 ]]+CALCULO[[#This Row],[ 54 ]]+CALCULO[[#This Row],[ 52 ]]+CALCULO[[#This Row],[ 50 ]]+CALCULO[[#This Row],[ 48 ]]+CALCULO[[#This Row],[ 45 ]]+CALCULO[[#This Row],[43]]</f>
        <v>0</v>
      </c>
      <c r="BN204" s="148">
        <f>+CALCULO[[#This Row],[ 41 ]]-CALCULO[[#This Row],[65]]</f>
        <v>0</v>
      </c>
      <c r="BO204" s="144">
        <f>+ROUND(MIN(CALCULO[[#This Row],[66]]*25%,240*'Versión impresión'!$H$8),-3)</f>
        <v>0</v>
      </c>
      <c r="BP204" s="148">
        <f>+CALCULO[[#This Row],[66]]-CALCULO[[#This Row],[67]]</f>
        <v>0</v>
      </c>
      <c r="BQ204" s="154">
        <f>+ROUND(CALCULO[[#This Row],[33]]*40%,-3)</f>
        <v>0</v>
      </c>
      <c r="BR204" s="149">
        <f t="shared" si="12"/>
        <v>0</v>
      </c>
      <c r="BS204" s="144">
        <f>+CALCULO[[#This Row],[33]]-MIN(CALCULO[[#This Row],[69]],CALCULO[[#This Row],[68]])</f>
        <v>0</v>
      </c>
      <c r="BT204" s="150">
        <f>+CALCULO[[#This Row],[71]]/'Versión impresión'!$H$8+1-1</f>
        <v>0</v>
      </c>
      <c r="BU204" s="151">
        <f>+LOOKUP(CALCULO[[#This Row],[72]],$CG$2:$CH$8,$CJ$2:$CJ$8)</f>
        <v>0</v>
      </c>
      <c r="BV204" s="152">
        <f>+LOOKUP(CALCULO[[#This Row],[72]],$CG$2:$CH$8,$CI$2:$CI$8)</f>
        <v>0</v>
      </c>
      <c r="BW204" s="151">
        <f>+LOOKUP(CALCULO[[#This Row],[72]],$CG$2:$CH$8,$CK$2:$CK$8)</f>
        <v>0</v>
      </c>
      <c r="BX204" s="155">
        <f>+(CALCULO[[#This Row],[72]]+CALCULO[[#This Row],[73]])*CALCULO[[#This Row],[74]]+CALCULO[[#This Row],[75]]</f>
        <v>0</v>
      </c>
      <c r="BY204" s="133">
        <f>+ROUND(CALCULO[[#This Row],[76]]*'Versión impresión'!$H$8,-3)</f>
        <v>0</v>
      </c>
      <c r="BZ204" s="180" t="str">
        <f>+IF(LOOKUP(CALCULO[[#This Row],[72]],$CG$2:$CH$8,$CM$2:$CM$8)=0,"",LOOKUP(CALCULO[[#This Row],[72]],$CG$2:$CH$8,$CM$2:$CM$8))</f>
        <v/>
      </c>
    </row>
    <row r="205" spans="1:78" x14ac:dyDescent="0.25">
      <c r="A205" s="78" t="str">
        <f t="shared" si="11"/>
        <v/>
      </c>
      <c r="B205" s="159"/>
      <c r="C205" s="29"/>
      <c r="D205" s="29"/>
      <c r="E205" s="29"/>
      <c r="F205" s="29"/>
      <c r="G205" s="29"/>
      <c r="H205" s="29"/>
      <c r="I205" s="29"/>
      <c r="J205" s="29"/>
      <c r="K205" s="29"/>
      <c r="L205" s="29"/>
      <c r="M205" s="29"/>
      <c r="N205" s="29"/>
      <c r="O205" s="144">
        <f>SUM(CALCULO[[#This Row],[5]:[ 14 ]])</f>
        <v>0</v>
      </c>
      <c r="P205" s="162"/>
      <c r="Q205" s="163">
        <f>+IF(AVERAGEIF(ING_NO_CONST_RENTA[Concepto],'Datos para cálculo'!P$4,ING_NO_CONST_RENTA[Monto Limite])=1,CALCULO[[#This Row],[16]],MIN(CALCULO[ [#This Row],[16] ],AVERAGEIF(ING_NO_CONST_RENTA[Concepto],'Datos para cálculo'!P$4,ING_NO_CONST_RENTA[Monto Limite]),+CALCULO[ [#This Row],[16] ]+1-1,CALCULO[ [#This Row],[16] ]))</f>
        <v>0</v>
      </c>
      <c r="R205" s="29"/>
      <c r="S205" s="163">
        <f>+IF(AVERAGEIF(ING_NO_CONST_RENTA[Concepto],'Datos para cálculo'!R$4,ING_NO_CONST_RENTA[Monto Limite])=1,CALCULO[[#This Row],[18]],MIN(CALCULO[ [#This Row],[18] ],AVERAGEIF(ING_NO_CONST_RENTA[Concepto],'Datos para cálculo'!R$4,ING_NO_CONST_RENTA[Monto Limite]),+CALCULO[ [#This Row],[18] ]+1-1,CALCULO[ [#This Row],[18] ]))</f>
        <v>0</v>
      </c>
      <c r="T205" s="29"/>
      <c r="U205" s="163">
        <f>+IF(AVERAGEIF(ING_NO_CONST_RENTA[Concepto],'Datos para cálculo'!T$4,ING_NO_CONST_RENTA[Monto Limite])=1,CALCULO[[#This Row],[20]],MIN(CALCULO[ [#This Row],[20] ],AVERAGEIF(ING_NO_CONST_RENTA[Concepto],'Datos para cálculo'!T$4,ING_NO_CONST_RENTA[Monto Limite]),+CALCULO[ [#This Row],[20] ]+1-1,CALCULO[ [#This Row],[20] ]))</f>
        <v>0</v>
      </c>
      <c r="V205" s="29"/>
      <c r="W2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5" s="164"/>
      <c r="Y205" s="163">
        <f>+IF(O205&lt;310*'Versión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5" s="165"/>
      <c r="AA205" s="163">
        <f>+IF(AVERAGEIF(ING_NO_CONST_RENTA[Concepto],'Datos para cálculo'!Z$4,ING_NO_CONST_RENTA[Monto Limite])=1,CALCULO[[#This Row],[ 26 ]],MIN(CALCULO[[#This Row],[ 26 ]],AVERAGEIF(ING_NO_CONST_RENTA[Concepto],'Datos para cálculo'!Z$4,ING_NO_CONST_RENTA[Monto Limite]),+CALCULO[[#This Row],[ 26 ]]+1-1,CALCULO[[#This Row],[ 26 ]]))</f>
        <v>0</v>
      </c>
      <c r="AB205" s="165"/>
      <c r="AC2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5" s="147"/>
      <c r="AE2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5" s="144">
        <f>+CALCULO[[#This Row],[ 31 ]]+CALCULO[[#This Row],[ 29 ]]+CALCULO[[#This Row],[ 27 ]]+CALCULO[[#This Row],[ 25 ]]+CALCULO[[#This Row],[ 23 ]]+CALCULO[[#This Row],[ 21 ]]+CALCULO[[#This Row],[ 19 ]]+CALCULO[[#This Row],[ 17 ]]</f>
        <v>0</v>
      </c>
      <c r="AG205" s="148">
        <f>+MAX(0,ROUND(CALCULO[[#This Row],[ 15 ]]-CALCULO[[#This Row],[32]],-3))</f>
        <v>0</v>
      </c>
      <c r="AH205" s="29"/>
      <c r="AI205" s="163">
        <f>+IF(AVERAGEIF(DEDUCCIONES[Concepto],'Datos para cálculo'!AH$4,DEDUCCIONES[Monto Limite])=1,CALCULO[[#This Row],[ 34 ]],MIN(CALCULO[[#This Row],[ 34 ]],AVERAGEIF(DEDUCCIONES[Concepto],'Datos para cálculo'!AH$4,DEDUCCIONES[Monto Limite]),+CALCULO[[#This Row],[ 34 ]]+1-1,CALCULO[[#This Row],[ 34 ]]))</f>
        <v>0</v>
      </c>
      <c r="AJ205" s="167"/>
      <c r="AK205" s="144">
        <f>+IF(CALCULO[[#This Row],[ 36 ]]="SI",MIN(CALCULO[[#This Row],[ 15 ]]*10%,VLOOKUP($AJ$4,DEDUCCIONES[],4,0)),0)</f>
        <v>0</v>
      </c>
      <c r="AL205" s="168"/>
      <c r="AM205" s="145">
        <f>+MIN(AL205+1-1,VLOOKUP($AL$4,DEDUCCIONES[],4,0))</f>
        <v>0</v>
      </c>
      <c r="AN205" s="144">
        <f>+CALCULO[[#This Row],[35]]+CALCULO[[#This Row],[37]]+CALCULO[[#This Row],[ 39 ]]</f>
        <v>0</v>
      </c>
      <c r="AO205" s="148">
        <f>+CALCULO[[#This Row],[33]]-CALCULO[[#This Row],[ 40 ]]</f>
        <v>0</v>
      </c>
      <c r="AP205" s="29"/>
      <c r="AQ205" s="163">
        <f>+MIN(CALCULO[[#This Row],[42]]+1-1,VLOOKUP($AP$4,RENTAS_EXCENTAS[],4,0))</f>
        <v>0</v>
      </c>
      <c r="AR205" s="29"/>
      <c r="AS205" s="163">
        <f>+MIN(CALCULO[[#This Row],[43]]+CALCULO[[#This Row],[ 44 ]]+1-1,VLOOKUP($AP$4,RENTAS_EXCENTAS[],4,0))-CALCULO[[#This Row],[43]]</f>
        <v>0</v>
      </c>
      <c r="AT205" s="163"/>
      <c r="AU205" s="163"/>
      <c r="AV205" s="163">
        <f>+CALCULO[[#This Row],[ 47 ]]</f>
        <v>0</v>
      </c>
      <c r="AW205" s="163"/>
      <c r="AX205" s="163">
        <f>+CALCULO[[#This Row],[ 49 ]]</f>
        <v>0</v>
      </c>
      <c r="AY205" s="163"/>
      <c r="AZ205" s="163">
        <f>+CALCULO[[#This Row],[ 51 ]]</f>
        <v>0</v>
      </c>
      <c r="BA205" s="163"/>
      <c r="BB205" s="163">
        <f>+CALCULO[[#This Row],[ 53 ]]</f>
        <v>0</v>
      </c>
      <c r="BC205" s="163"/>
      <c r="BD205" s="163">
        <f>+CALCULO[[#This Row],[ 55 ]]</f>
        <v>0</v>
      </c>
      <c r="BE205" s="163"/>
      <c r="BF205" s="163">
        <f>+CALCULO[[#This Row],[ 57 ]]</f>
        <v>0</v>
      </c>
      <c r="BG205" s="163"/>
      <c r="BH205" s="163">
        <f>+CALCULO[[#This Row],[ 59 ]]</f>
        <v>0</v>
      </c>
      <c r="BI205" s="163"/>
      <c r="BJ205" s="163"/>
      <c r="BK205" s="163"/>
      <c r="BL205" s="145">
        <f>+CALCULO[[#This Row],[ 63 ]]</f>
        <v>0</v>
      </c>
      <c r="BM205" s="144">
        <f>+CALCULO[[#This Row],[ 64 ]]+CALCULO[[#This Row],[ 62 ]]+CALCULO[[#This Row],[ 60 ]]+CALCULO[[#This Row],[ 58 ]]+CALCULO[[#This Row],[ 56 ]]+CALCULO[[#This Row],[ 54 ]]+CALCULO[[#This Row],[ 52 ]]+CALCULO[[#This Row],[ 50 ]]+CALCULO[[#This Row],[ 48 ]]+CALCULO[[#This Row],[ 45 ]]+CALCULO[[#This Row],[43]]</f>
        <v>0</v>
      </c>
      <c r="BN205" s="148">
        <f>+CALCULO[[#This Row],[ 41 ]]-CALCULO[[#This Row],[65]]</f>
        <v>0</v>
      </c>
      <c r="BO205" s="144">
        <f>+ROUND(MIN(CALCULO[[#This Row],[66]]*25%,240*'Versión impresión'!$H$8),-3)</f>
        <v>0</v>
      </c>
      <c r="BP205" s="148">
        <f>+CALCULO[[#This Row],[66]]-CALCULO[[#This Row],[67]]</f>
        <v>0</v>
      </c>
      <c r="BQ205" s="154">
        <f>+ROUND(CALCULO[[#This Row],[33]]*40%,-3)</f>
        <v>0</v>
      </c>
      <c r="BR205" s="149">
        <f t="shared" si="12"/>
        <v>0</v>
      </c>
      <c r="BS205" s="144">
        <f>+CALCULO[[#This Row],[33]]-MIN(CALCULO[[#This Row],[69]],CALCULO[[#This Row],[68]])</f>
        <v>0</v>
      </c>
      <c r="BT205" s="150">
        <f>+CALCULO[[#This Row],[71]]/'Versión impresión'!$H$8+1-1</f>
        <v>0</v>
      </c>
      <c r="BU205" s="151">
        <f>+LOOKUP(CALCULO[[#This Row],[72]],$CG$2:$CH$8,$CJ$2:$CJ$8)</f>
        <v>0</v>
      </c>
      <c r="BV205" s="152">
        <f>+LOOKUP(CALCULO[[#This Row],[72]],$CG$2:$CH$8,$CI$2:$CI$8)</f>
        <v>0</v>
      </c>
      <c r="BW205" s="151">
        <f>+LOOKUP(CALCULO[[#This Row],[72]],$CG$2:$CH$8,$CK$2:$CK$8)</f>
        <v>0</v>
      </c>
      <c r="BX205" s="155">
        <f>+(CALCULO[[#This Row],[72]]+CALCULO[[#This Row],[73]])*CALCULO[[#This Row],[74]]+CALCULO[[#This Row],[75]]</f>
        <v>0</v>
      </c>
      <c r="BY205" s="133">
        <f>+ROUND(CALCULO[[#This Row],[76]]*'Versión impresión'!$H$8,-3)</f>
        <v>0</v>
      </c>
      <c r="BZ205" s="180" t="str">
        <f>+IF(LOOKUP(CALCULO[[#This Row],[72]],$CG$2:$CH$8,$CM$2:$CM$8)=0,"",LOOKUP(CALCULO[[#This Row],[72]],$CG$2:$CH$8,$CM$2:$CM$8))</f>
        <v/>
      </c>
    </row>
    <row r="206" spans="1:78" x14ac:dyDescent="0.25">
      <c r="A206" s="78" t="str">
        <f t="shared" si="11"/>
        <v/>
      </c>
      <c r="B206" s="159"/>
      <c r="C206" s="29"/>
      <c r="D206" s="29"/>
      <c r="E206" s="29"/>
      <c r="F206" s="29"/>
      <c r="G206" s="29"/>
      <c r="H206" s="29"/>
      <c r="I206" s="29"/>
      <c r="J206" s="29"/>
      <c r="K206" s="29"/>
      <c r="L206" s="29"/>
      <c r="M206" s="29"/>
      <c r="N206" s="29"/>
      <c r="O206" s="144">
        <f>SUM(CALCULO[[#This Row],[5]:[ 14 ]])</f>
        <v>0</v>
      </c>
      <c r="P206" s="162"/>
      <c r="Q206" s="163">
        <f>+IF(AVERAGEIF(ING_NO_CONST_RENTA[Concepto],'Datos para cálculo'!P$4,ING_NO_CONST_RENTA[Monto Limite])=1,CALCULO[[#This Row],[16]],MIN(CALCULO[ [#This Row],[16] ],AVERAGEIF(ING_NO_CONST_RENTA[Concepto],'Datos para cálculo'!P$4,ING_NO_CONST_RENTA[Monto Limite]),+CALCULO[ [#This Row],[16] ]+1-1,CALCULO[ [#This Row],[16] ]))</f>
        <v>0</v>
      </c>
      <c r="R206" s="29"/>
      <c r="S206" s="163">
        <f>+IF(AVERAGEIF(ING_NO_CONST_RENTA[Concepto],'Datos para cálculo'!R$4,ING_NO_CONST_RENTA[Monto Limite])=1,CALCULO[[#This Row],[18]],MIN(CALCULO[ [#This Row],[18] ],AVERAGEIF(ING_NO_CONST_RENTA[Concepto],'Datos para cálculo'!R$4,ING_NO_CONST_RENTA[Monto Limite]),+CALCULO[ [#This Row],[18] ]+1-1,CALCULO[ [#This Row],[18] ]))</f>
        <v>0</v>
      </c>
      <c r="T206" s="29"/>
      <c r="U206" s="163">
        <f>+IF(AVERAGEIF(ING_NO_CONST_RENTA[Concepto],'Datos para cálculo'!T$4,ING_NO_CONST_RENTA[Monto Limite])=1,CALCULO[[#This Row],[20]],MIN(CALCULO[ [#This Row],[20] ],AVERAGEIF(ING_NO_CONST_RENTA[Concepto],'Datos para cálculo'!T$4,ING_NO_CONST_RENTA[Monto Limite]),+CALCULO[ [#This Row],[20] ]+1-1,CALCULO[ [#This Row],[20] ]))</f>
        <v>0</v>
      </c>
      <c r="V206" s="29"/>
      <c r="W2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6" s="164"/>
      <c r="Y206" s="163">
        <f>+IF(O206&lt;310*'Versión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6" s="165"/>
      <c r="AA206" s="163">
        <f>+IF(AVERAGEIF(ING_NO_CONST_RENTA[Concepto],'Datos para cálculo'!Z$4,ING_NO_CONST_RENTA[Monto Limite])=1,CALCULO[[#This Row],[ 26 ]],MIN(CALCULO[[#This Row],[ 26 ]],AVERAGEIF(ING_NO_CONST_RENTA[Concepto],'Datos para cálculo'!Z$4,ING_NO_CONST_RENTA[Monto Limite]),+CALCULO[[#This Row],[ 26 ]]+1-1,CALCULO[[#This Row],[ 26 ]]))</f>
        <v>0</v>
      </c>
      <c r="AB206" s="165"/>
      <c r="AC2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6" s="147"/>
      <c r="AE2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6" s="144">
        <f>+CALCULO[[#This Row],[ 31 ]]+CALCULO[[#This Row],[ 29 ]]+CALCULO[[#This Row],[ 27 ]]+CALCULO[[#This Row],[ 25 ]]+CALCULO[[#This Row],[ 23 ]]+CALCULO[[#This Row],[ 21 ]]+CALCULO[[#This Row],[ 19 ]]+CALCULO[[#This Row],[ 17 ]]</f>
        <v>0</v>
      </c>
      <c r="AG206" s="148">
        <f>+MAX(0,ROUND(CALCULO[[#This Row],[ 15 ]]-CALCULO[[#This Row],[32]],-3))</f>
        <v>0</v>
      </c>
      <c r="AH206" s="29"/>
      <c r="AI206" s="163">
        <f>+IF(AVERAGEIF(DEDUCCIONES[Concepto],'Datos para cálculo'!AH$4,DEDUCCIONES[Monto Limite])=1,CALCULO[[#This Row],[ 34 ]],MIN(CALCULO[[#This Row],[ 34 ]],AVERAGEIF(DEDUCCIONES[Concepto],'Datos para cálculo'!AH$4,DEDUCCIONES[Monto Limite]),+CALCULO[[#This Row],[ 34 ]]+1-1,CALCULO[[#This Row],[ 34 ]]))</f>
        <v>0</v>
      </c>
      <c r="AJ206" s="167"/>
      <c r="AK206" s="144">
        <f>+IF(CALCULO[[#This Row],[ 36 ]]="SI",MIN(CALCULO[[#This Row],[ 15 ]]*10%,VLOOKUP($AJ$4,DEDUCCIONES[],4,0)),0)</f>
        <v>0</v>
      </c>
      <c r="AL206" s="168"/>
      <c r="AM206" s="145">
        <f>+MIN(AL206+1-1,VLOOKUP($AL$4,DEDUCCIONES[],4,0))</f>
        <v>0</v>
      </c>
      <c r="AN206" s="144">
        <f>+CALCULO[[#This Row],[35]]+CALCULO[[#This Row],[37]]+CALCULO[[#This Row],[ 39 ]]</f>
        <v>0</v>
      </c>
      <c r="AO206" s="148">
        <f>+CALCULO[[#This Row],[33]]-CALCULO[[#This Row],[ 40 ]]</f>
        <v>0</v>
      </c>
      <c r="AP206" s="29"/>
      <c r="AQ206" s="163">
        <f>+MIN(CALCULO[[#This Row],[42]]+1-1,VLOOKUP($AP$4,RENTAS_EXCENTAS[],4,0))</f>
        <v>0</v>
      </c>
      <c r="AR206" s="29"/>
      <c r="AS206" s="163">
        <f>+MIN(CALCULO[[#This Row],[43]]+CALCULO[[#This Row],[ 44 ]]+1-1,VLOOKUP($AP$4,RENTAS_EXCENTAS[],4,0))-CALCULO[[#This Row],[43]]</f>
        <v>0</v>
      </c>
      <c r="AT206" s="163"/>
      <c r="AU206" s="163"/>
      <c r="AV206" s="163">
        <f>+CALCULO[[#This Row],[ 47 ]]</f>
        <v>0</v>
      </c>
      <c r="AW206" s="163"/>
      <c r="AX206" s="163">
        <f>+CALCULO[[#This Row],[ 49 ]]</f>
        <v>0</v>
      </c>
      <c r="AY206" s="163"/>
      <c r="AZ206" s="163">
        <f>+CALCULO[[#This Row],[ 51 ]]</f>
        <v>0</v>
      </c>
      <c r="BA206" s="163"/>
      <c r="BB206" s="163">
        <f>+CALCULO[[#This Row],[ 53 ]]</f>
        <v>0</v>
      </c>
      <c r="BC206" s="163"/>
      <c r="BD206" s="163">
        <f>+CALCULO[[#This Row],[ 55 ]]</f>
        <v>0</v>
      </c>
      <c r="BE206" s="163"/>
      <c r="BF206" s="163">
        <f>+CALCULO[[#This Row],[ 57 ]]</f>
        <v>0</v>
      </c>
      <c r="BG206" s="163"/>
      <c r="BH206" s="163">
        <f>+CALCULO[[#This Row],[ 59 ]]</f>
        <v>0</v>
      </c>
      <c r="BI206" s="163"/>
      <c r="BJ206" s="163"/>
      <c r="BK206" s="163"/>
      <c r="BL206" s="145">
        <f>+CALCULO[[#This Row],[ 63 ]]</f>
        <v>0</v>
      </c>
      <c r="BM206" s="144">
        <f>+CALCULO[[#This Row],[ 64 ]]+CALCULO[[#This Row],[ 62 ]]+CALCULO[[#This Row],[ 60 ]]+CALCULO[[#This Row],[ 58 ]]+CALCULO[[#This Row],[ 56 ]]+CALCULO[[#This Row],[ 54 ]]+CALCULO[[#This Row],[ 52 ]]+CALCULO[[#This Row],[ 50 ]]+CALCULO[[#This Row],[ 48 ]]+CALCULO[[#This Row],[ 45 ]]+CALCULO[[#This Row],[43]]</f>
        <v>0</v>
      </c>
      <c r="BN206" s="148">
        <f>+CALCULO[[#This Row],[ 41 ]]-CALCULO[[#This Row],[65]]</f>
        <v>0</v>
      </c>
      <c r="BO206" s="144">
        <f>+ROUND(MIN(CALCULO[[#This Row],[66]]*25%,240*'Versión impresión'!$H$8),-3)</f>
        <v>0</v>
      </c>
      <c r="BP206" s="148">
        <f>+CALCULO[[#This Row],[66]]-CALCULO[[#This Row],[67]]</f>
        <v>0</v>
      </c>
      <c r="BQ206" s="154">
        <f>+ROUND(CALCULO[[#This Row],[33]]*40%,-3)</f>
        <v>0</v>
      </c>
      <c r="BR206" s="149">
        <f t="shared" si="12"/>
        <v>0</v>
      </c>
      <c r="BS206" s="144">
        <f>+CALCULO[[#This Row],[33]]-MIN(CALCULO[[#This Row],[69]],CALCULO[[#This Row],[68]])</f>
        <v>0</v>
      </c>
      <c r="BT206" s="150">
        <f>+CALCULO[[#This Row],[71]]/'Versión impresión'!$H$8+1-1</f>
        <v>0</v>
      </c>
      <c r="BU206" s="151">
        <f>+LOOKUP(CALCULO[[#This Row],[72]],$CG$2:$CH$8,$CJ$2:$CJ$8)</f>
        <v>0</v>
      </c>
      <c r="BV206" s="152">
        <f>+LOOKUP(CALCULO[[#This Row],[72]],$CG$2:$CH$8,$CI$2:$CI$8)</f>
        <v>0</v>
      </c>
      <c r="BW206" s="151">
        <f>+LOOKUP(CALCULO[[#This Row],[72]],$CG$2:$CH$8,$CK$2:$CK$8)</f>
        <v>0</v>
      </c>
      <c r="BX206" s="155">
        <f>+(CALCULO[[#This Row],[72]]+CALCULO[[#This Row],[73]])*CALCULO[[#This Row],[74]]+CALCULO[[#This Row],[75]]</f>
        <v>0</v>
      </c>
      <c r="BY206" s="133">
        <f>+ROUND(CALCULO[[#This Row],[76]]*'Versión impresión'!$H$8,-3)</f>
        <v>0</v>
      </c>
      <c r="BZ206" s="180" t="str">
        <f>+IF(LOOKUP(CALCULO[[#This Row],[72]],$CG$2:$CH$8,$CM$2:$CM$8)=0,"",LOOKUP(CALCULO[[#This Row],[72]],$CG$2:$CH$8,$CM$2:$CM$8))</f>
        <v/>
      </c>
    </row>
    <row r="207" spans="1:78" x14ac:dyDescent="0.25">
      <c r="A207" s="78" t="str">
        <f t="shared" si="11"/>
        <v/>
      </c>
      <c r="B207" s="159"/>
      <c r="C207" s="29"/>
      <c r="D207" s="29"/>
      <c r="E207" s="29"/>
      <c r="F207" s="29"/>
      <c r="G207" s="29"/>
      <c r="H207" s="29"/>
      <c r="I207" s="29"/>
      <c r="J207" s="29"/>
      <c r="K207" s="29"/>
      <c r="L207" s="29"/>
      <c r="M207" s="29"/>
      <c r="N207" s="29"/>
      <c r="O207" s="144">
        <f>SUM(CALCULO[[#This Row],[5]:[ 14 ]])</f>
        <v>0</v>
      </c>
      <c r="P207" s="162"/>
      <c r="Q207" s="163">
        <f>+IF(AVERAGEIF(ING_NO_CONST_RENTA[Concepto],'Datos para cálculo'!P$4,ING_NO_CONST_RENTA[Monto Limite])=1,CALCULO[[#This Row],[16]],MIN(CALCULO[ [#This Row],[16] ],AVERAGEIF(ING_NO_CONST_RENTA[Concepto],'Datos para cálculo'!P$4,ING_NO_CONST_RENTA[Monto Limite]),+CALCULO[ [#This Row],[16] ]+1-1,CALCULO[ [#This Row],[16] ]))</f>
        <v>0</v>
      </c>
      <c r="R207" s="29"/>
      <c r="S207" s="163">
        <f>+IF(AVERAGEIF(ING_NO_CONST_RENTA[Concepto],'Datos para cálculo'!R$4,ING_NO_CONST_RENTA[Monto Limite])=1,CALCULO[[#This Row],[18]],MIN(CALCULO[ [#This Row],[18] ],AVERAGEIF(ING_NO_CONST_RENTA[Concepto],'Datos para cálculo'!R$4,ING_NO_CONST_RENTA[Monto Limite]),+CALCULO[ [#This Row],[18] ]+1-1,CALCULO[ [#This Row],[18] ]))</f>
        <v>0</v>
      </c>
      <c r="T207" s="29"/>
      <c r="U207" s="163">
        <f>+IF(AVERAGEIF(ING_NO_CONST_RENTA[Concepto],'Datos para cálculo'!T$4,ING_NO_CONST_RENTA[Monto Limite])=1,CALCULO[[#This Row],[20]],MIN(CALCULO[ [#This Row],[20] ],AVERAGEIF(ING_NO_CONST_RENTA[Concepto],'Datos para cálculo'!T$4,ING_NO_CONST_RENTA[Monto Limite]),+CALCULO[ [#This Row],[20] ]+1-1,CALCULO[ [#This Row],[20] ]))</f>
        <v>0</v>
      </c>
      <c r="V207" s="29"/>
      <c r="W2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7" s="164"/>
      <c r="Y207" s="163">
        <f>+IF(O207&lt;310*'Versión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7" s="165"/>
      <c r="AA207" s="163">
        <f>+IF(AVERAGEIF(ING_NO_CONST_RENTA[Concepto],'Datos para cálculo'!Z$4,ING_NO_CONST_RENTA[Monto Limite])=1,CALCULO[[#This Row],[ 26 ]],MIN(CALCULO[[#This Row],[ 26 ]],AVERAGEIF(ING_NO_CONST_RENTA[Concepto],'Datos para cálculo'!Z$4,ING_NO_CONST_RENTA[Monto Limite]),+CALCULO[[#This Row],[ 26 ]]+1-1,CALCULO[[#This Row],[ 26 ]]))</f>
        <v>0</v>
      </c>
      <c r="AB207" s="165"/>
      <c r="AC2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7" s="147"/>
      <c r="AE2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7" s="144">
        <f>+CALCULO[[#This Row],[ 31 ]]+CALCULO[[#This Row],[ 29 ]]+CALCULO[[#This Row],[ 27 ]]+CALCULO[[#This Row],[ 25 ]]+CALCULO[[#This Row],[ 23 ]]+CALCULO[[#This Row],[ 21 ]]+CALCULO[[#This Row],[ 19 ]]+CALCULO[[#This Row],[ 17 ]]</f>
        <v>0</v>
      </c>
      <c r="AG207" s="148">
        <f>+MAX(0,ROUND(CALCULO[[#This Row],[ 15 ]]-CALCULO[[#This Row],[32]],-3))</f>
        <v>0</v>
      </c>
      <c r="AH207" s="29"/>
      <c r="AI207" s="163">
        <f>+IF(AVERAGEIF(DEDUCCIONES[Concepto],'Datos para cálculo'!AH$4,DEDUCCIONES[Monto Limite])=1,CALCULO[[#This Row],[ 34 ]],MIN(CALCULO[[#This Row],[ 34 ]],AVERAGEIF(DEDUCCIONES[Concepto],'Datos para cálculo'!AH$4,DEDUCCIONES[Monto Limite]),+CALCULO[[#This Row],[ 34 ]]+1-1,CALCULO[[#This Row],[ 34 ]]))</f>
        <v>0</v>
      </c>
      <c r="AJ207" s="167"/>
      <c r="AK207" s="144">
        <f>+IF(CALCULO[[#This Row],[ 36 ]]="SI",MIN(CALCULO[[#This Row],[ 15 ]]*10%,VLOOKUP($AJ$4,DEDUCCIONES[],4,0)),0)</f>
        <v>0</v>
      </c>
      <c r="AL207" s="168"/>
      <c r="AM207" s="145">
        <f>+MIN(AL207+1-1,VLOOKUP($AL$4,DEDUCCIONES[],4,0))</f>
        <v>0</v>
      </c>
      <c r="AN207" s="144">
        <f>+CALCULO[[#This Row],[35]]+CALCULO[[#This Row],[37]]+CALCULO[[#This Row],[ 39 ]]</f>
        <v>0</v>
      </c>
      <c r="AO207" s="148">
        <f>+CALCULO[[#This Row],[33]]-CALCULO[[#This Row],[ 40 ]]</f>
        <v>0</v>
      </c>
      <c r="AP207" s="29"/>
      <c r="AQ207" s="163">
        <f>+MIN(CALCULO[[#This Row],[42]]+1-1,VLOOKUP($AP$4,RENTAS_EXCENTAS[],4,0))</f>
        <v>0</v>
      </c>
      <c r="AR207" s="29"/>
      <c r="AS207" s="163">
        <f>+MIN(CALCULO[[#This Row],[43]]+CALCULO[[#This Row],[ 44 ]]+1-1,VLOOKUP($AP$4,RENTAS_EXCENTAS[],4,0))-CALCULO[[#This Row],[43]]</f>
        <v>0</v>
      </c>
      <c r="AT207" s="163"/>
      <c r="AU207" s="163"/>
      <c r="AV207" s="163">
        <f>+CALCULO[[#This Row],[ 47 ]]</f>
        <v>0</v>
      </c>
      <c r="AW207" s="163"/>
      <c r="AX207" s="163">
        <f>+CALCULO[[#This Row],[ 49 ]]</f>
        <v>0</v>
      </c>
      <c r="AY207" s="163"/>
      <c r="AZ207" s="163">
        <f>+CALCULO[[#This Row],[ 51 ]]</f>
        <v>0</v>
      </c>
      <c r="BA207" s="163"/>
      <c r="BB207" s="163">
        <f>+CALCULO[[#This Row],[ 53 ]]</f>
        <v>0</v>
      </c>
      <c r="BC207" s="163"/>
      <c r="BD207" s="163">
        <f>+CALCULO[[#This Row],[ 55 ]]</f>
        <v>0</v>
      </c>
      <c r="BE207" s="163"/>
      <c r="BF207" s="163">
        <f>+CALCULO[[#This Row],[ 57 ]]</f>
        <v>0</v>
      </c>
      <c r="BG207" s="163"/>
      <c r="BH207" s="163">
        <f>+CALCULO[[#This Row],[ 59 ]]</f>
        <v>0</v>
      </c>
      <c r="BI207" s="163"/>
      <c r="BJ207" s="163"/>
      <c r="BK207" s="163"/>
      <c r="BL207" s="145">
        <f>+CALCULO[[#This Row],[ 63 ]]</f>
        <v>0</v>
      </c>
      <c r="BM207" s="144">
        <f>+CALCULO[[#This Row],[ 64 ]]+CALCULO[[#This Row],[ 62 ]]+CALCULO[[#This Row],[ 60 ]]+CALCULO[[#This Row],[ 58 ]]+CALCULO[[#This Row],[ 56 ]]+CALCULO[[#This Row],[ 54 ]]+CALCULO[[#This Row],[ 52 ]]+CALCULO[[#This Row],[ 50 ]]+CALCULO[[#This Row],[ 48 ]]+CALCULO[[#This Row],[ 45 ]]+CALCULO[[#This Row],[43]]</f>
        <v>0</v>
      </c>
      <c r="BN207" s="148">
        <f>+CALCULO[[#This Row],[ 41 ]]-CALCULO[[#This Row],[65]]</f>
        <v>0</v>
      </c>
      <c r="BO207" s="144">
        <f>+ROUND(MIN(CALCULO[[#This Row],[66]]*25%,240*'Versión impresión'!$H$8),-3)</f>
        <v>0</v>
      </c>
      <c r="BP207" s="148">
        <f>+CALCULO[[#This Row],[66]]-CALCULO[[#This Row],[67]]</f>
        <v>0</v>
      </c>
      <c r="BQ207" s="154">
        <f>+ROUND(CALCULO[[#This Row],[33]]*40%,-3)</f>
        <v>0</v>
      </c>
      <c r="BR207" s="149">
        <f t="shared" si="12"/>
        <v>0</v>
      </c>
      <c r="BS207" s="144">
        <f>+CALCULO[[#This Row],[33]]-MIN(CALCULO[[#This Row],[69]],CALCULO[[#This Row],[68]])</f>
        <v>0</v>
      </c>
      <c r="BT207" s="150">
        <f>+CALCULO[[#This Row],[71]]/'Versión impresión'!$H$8+1-1</f>
        <v>0</v>
      </c>
      <c r="BU207" s="151">
        <f>+LOOKUP(CALCULO[[#This Row],[72]],$CG$2:$CH$8,$CJ$2:$CJ$8)</f>
        <v>0</v>
      </c>
      <c r="BV207" s="152">
        <f>+LOOKUP(CALCULO[[#This Row],[72]],$CG$2:$CH$8,$CI$2:$CI$8)</f>
        <v>0</v>
      </c>
      <c r="BW207" s="151">
        <f>+LOOKUP(CALCULO[[#This Row],[72]],$CG$2:$CH$8,$CK$2:$CK$8)</f>
        <v>0</v>
      </c>
      <c r="BX207" s="155">
        <f>+(CALCULO[[#This Row],[72]]+CALCULO[[#This Row],[73]])*CALCULO[[#This Row],[74]]+CALCULO[[#This Row],[75]]</f>
        <v>0</v>
      </c>
      <c r="BY207" s="133">
        <f>+ROUND(CALCULO[[#This Row],[76]]*'Versión impresión'!$H$8,-3)</f>
        <v>0</v>
      </c>
      <c r="BZ207" s="180" t="str">
        <f>+IF(LOOKUP(CALCULO[[#This Row],[72]],$CG$2:$CH$8,$CM$2:$CM$8)=0,"",LOOKUP(CALCULO[[#This Row],[72]],$CG$2:$CH$8,$CM$2:$CM$8))</f>
        <v/>
      </c>
    </row>
    <row r="208" spans="1:78" x14ac:dyDescent="0.25">
      <c r="A208" s="78" t="str">
        <f t="shared" si="11"/>
        <v/>
      </c>
      <c r="B208" s="159"/>
      <c r="C208" s="29"/>
      <c r="D208" s="29"/>
      <c r="E208" s="29"/>
      <c r="F208" s="29"/>
      <c r="G208" s="29"/>
      <c r="H208" s="29"/>
      <c r="I208" s="29"/>
      <c r="J208" s="29"/>
      <c r="K208" s="29"/>
      <c r="L208" s="29"/>
      <c r="M208" s="29"/>
      <c r="N208" s="29"/>
      <c r="O208" s="144">
        <f>SUM(CALCULO[[#This Row],[5]:[ 14 ]])</f>
        <v>0</v>
      </c>
      <c r="P208" s="162"/>
      <c r="Q208" s="163">
        <f>+IF(AVERAGEIF(ING_NO_CONST_RENTA[Concepto],'Datos para cálculo'!P$4,ING_NO_CONST_RENTA[Monto Limite])=1,CALCULO[[#This Row],[16]],MIN(CALCULO[ [#This Row],[16] ],AVERAGEIF(ING_NO_CONST_RENTA[Concepto],'Datos para cálculo'!P$4,ING_NO_CONST_RENTA[Monto Limite]),+CALCULO[ [#This Row],[16] ]+1-1,CALCULO[ [#This Row],[16] ]))</f>
        <v>0</v>
      </c>
      <c r="R208" s="29"/>
      <c r="S208" s="163">
        <f>+IF(AVERAGEIF(ING_NO_CONST_RENTA[Concepto],'Datos para cálculo'!R$4,ING_NO_CONST_RENTA[Monto Limite])=1,CALCULO[[#This Row],[18]],MIN(CALCULO[ [#This Row],[18] ],AVERAGEIF(ING_NO_CONST_RENTA[Concepto],'Datos para cálculo'!R$4,ING_NO_CONST_RENTA[Monto Limite]),+CALCULO[ [#This Row],[18] ]+1-1,CALCULO[ [#This Row],[18] ]))</f>
        <v>0</v>
      </c>
      <c r="T208" s="29"/>
      <c r="U208" s="163">
        <f>+IF(AVERAGEIF(ING_NO_CONST_RENTA[Concepto],'Datos para cálculo'!T$4,ING_NO_CONST_RENTA[Monto Limite])=1,CALCULO[[#This Row],[20]],MIN(CALCULO[ [#This Row],[20] ],AVERAGEIF(ING_NO_CONST_RENTA[Concepto],'Datos para cálculo'!T$4,ING_NO_CONST_RENTA[Monto Limite]),+CALCULO[ [#This Row],[20] ]+1-1,CALCULO[ [#This Row],[20] ]))</f>
        <v>0</v>
      </c>
      <c r="V208" s="29"/>
      <c r="W2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8" s="164"/>
      <c r="Y208" s="163">
        <f>+IF(O208&lt;310*'Versión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8" s="165"/>
      <c r="AA208" s="163">
        <f>+IF(AVERAGEIF(ING_NO_CONST_RENTA[Concepto],'Datos para cálculo'!Z$4,ING_NO_CONST_RENTA[Monto Limite])=1,CALCULO[[#This Row],[ 26 ]],MIN(CALCULO[[#This Row],[ 26 ]],AVERAGEIF(ING_NO_CONST_RENTA[Concepto],'Datos para cálculo'!Z$4,ING_NO_CONST_RENTA[Monto Limite]),+CALCULO[[#This Row],[ 26 ]]+1-1,CALCULO[[#This Row],[ 26 ]]))</f>
        <v>0</v>
      </c>
      <c r="AB208" s="165"/>
      <c r="AC2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8" s="147"/>
      <c r="AE2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8" s="144">
        <f>+CALCULO[[#This Row],[ 31 ]]+CALCULO[[#This Row],[ 29 ]]+CALCULO[[#This Row],[ 27 ]]+CALCULO[[#This Row],[ 25 ]]+CALCULO[[#This Row],[ 23 ]]+CALCULO[[#This Row],[ 21 ]]+CALCULO[[#This Row],[ 19 ]]+CALCULO[[#This Row],[ 17 ]]</f>
        <v>0</v>
      </c>
      <c r="AG208" s="148">
        <f>+MAX(0,ROUND(CALCULO[[#This Row],[ 15 ]]-CALCULO[[#This Row],[32]],-3))</f>
        <v>0</v>
      </c>
      <c r="AH208" s="29"/>
      <c r="AI208" s="163">
        <f>+IF(AVERAGEIF(DEDUCCIONES[Concepto],'Datos para cálculo'!AH$4,DEDUCCIONES[Monto Limite])=1,CALCULO[[#This Row],[ 34 ]],MIN(CALCULO[[#This Row],[ 34 ]],AVERAGEIF(DEDUCCIONES[Concepto],'Datos para cálculo'!AH$4,DEDUCCIONES[Monto Limite]),+CALCULO[[#This Row],[ 34 ]]+1-1,CALCULO[[#This Row],[ 34 ]]))</f>
        <v>0</v>
      </c>
      <c r="AJ208" s="167"/>
      <c r="AK208" s="144">
        <f>+IF(CALCULO[[#This Row],[ 36 ]]="SI",MIN(CALCULO[[#This Row],[ 15 ]]*10%,VLOOKUP($AJ$4,DEDUCCIONES[],4,0)),0)</f>
        <v>0</v>
      </c>
      <c r="AL208" s="168"/>
      <c r="AM208" s="145">
        <f>+MIN(AL208+1-1,VLOOKUP($AL$4,DEDUCCIONES[],4,0))</f>
        <v>0</v>
      </c>
      <c r="AN208" s="144">
        <f>+CALCULO[[#This Row],[35]]+CALCULO[[#This Row],[37]]+CALCULO[[#This Row],[ 39 ]]</f>
        <v>0</v>
      </c>
      <c r="AO208" s="148">
        <f>+CALCULO[[#This Row],[33]]-CALCULO[[#This Row],[ 40 ]]</f>
        <v>0</v>
      </c>
      <c r="AP208" s="29"/>
      <c r="AQ208" s="163">
        <f>+MIN(CALCULO[[#This Row],[42]]+1-1,VLOOKUP($AP$4,RENTAS_EXCENTAS[],4,0))</f>
        <v>0</v>
      </c>
      <c r="AR208" s="29"/>
      <c r="AS208" s="163">
        <f>+MIN(CALCULO[[#This Row],[43]]+CALCULO[[#This Row],[ 44 ]]+1-1,VLOOKUP($AP$4,RENTAS_EXCENTAS[],4,0))-CALCULO[[#This Row],[43]]</f>
        <v>0</v>
      </c>
      <c r="AT208" s="163"/>
      <c r="AU208" s="163"/>
      <c r="AV208" s="163">
        <f>+CALCULO[[#This Row],[ 47 ]]</f>
        <v>0</v>
      </c>
      <c r="AW208" s="163"/>
      <c r="AX208" s="163">
        <f>+CALCULO[[#This Row],[ 49 ]]</f>
        <v>0</v>
      </c>
      <c r="AY208" s="163"/>
      <c r="AZ208" s="163">
        <f>+CALCULO[[#This Row],[ 51 ]]</f>
        <v>0</v>
      </c>
      <c r="BA208" s="163"/>
      <c r="BB208" s="163">
        <f>+CALCULO[[#This Row],[ 53 ]]</f>
        <v>0</v>
      </c>
      <c r="BC208" s="163"/>
      <c r="BD208" s="163">
        <f>+CALCULO[[#This Row],[ 55 ]]</f>
        <v>0</v>
      </c>
      <c r="BE208" s="163"/>
      <c r="BF208" s="163">
        <f>+CALCULO[[#This Row],[ 57 ]]</f>
        <v>0</v>
      </c>
      <c r="BG208" s="163"/>
      <c r="BH208" s="163">
        <f>+CALCULO[[#This Row],[ 59 ]]</f>
        <v>0</v>
      </c>
      <c r="BI208" s="163"/>
      <c r="BJ208" s="163"/>
      <c r="BK208" s="163"/>
      <c r="BL208" s="145">
        <f>+CALCULO[[#This Row],[ 63 ]]</f>
        <v>0</v>
      </c>
      <c r="BM208" s="144">
        <f>+CALCULO[[#This Row],[ 64 ]]+CALCULO[[#This Row],[ 62 ]]+CALCULO[[#This Row],[ 60 ]]+CALCULO[[#This Row],[ 58 ]]+CALCULO[[#This Row],[ 56 ]]+CALCULO[[#This Row],[ 54 ]]+CALCULO[[#This Row],[ 52 ]]+CALCULO[[#This Row],[ 50 ]]+CALCULO[[#This Row],[ 48 ]]+CALCULO[[#This Row],[ 45 ]]+CALCULO[[#This Row],[43]]</f>
        <v>0</v>
      </c>
      <c r="BN208" s="148">
        <f>+CALCULO[[#This Row],[ 41 ]]-CALCULO[[#This Row],[65]]</f>
        <v>0</v>
      </c>
      <c r="BO208" s="144">
        <f>+ROUND(MIN(CALCULO[[#This Row],[66]]*25%,240*'Versión impresión'!$H$8),-3)</f>
        <v>0</v>
      </c>
      <c r="BP208" s="148">
        <f>+CALCULO[[#This Row],[66]]-CALCULO[[#This Row],[67]]</f>
        <v>0</v>
      </c>
      <c r="BQ208" s="154">
        <f>+ROUND(CALCULO[[#This Row],[33]]*40%,-3)</f>
        <v>0</v>
      </c>
      <c r="BR208" s="149">
        <f t="shared" si="12"/>
        <v>0</v>
      </c>
      <c r="BS208" s="144">
        <f>+CALCULO[[#This Row],[33]]-MIN(CALCULO[[#This Row],[69]],CALCULO[[#This Row],[68]])</f>
        <v>0</v>
      </c>
      <c r="BT208" s="150">
        <f>+CALCULO[[#This Row],[71]]/'Versión impresión'!$H$8+1-1</f>
        <v>0</v>
      </c>
      <c r="BU208" s="151">
        <f>+LOOKUP(CALCULO[[#This Row],[72]],$CG$2:$CH$8,$CJ$2:$CJ$8)</f>
        <v>0</v>
      </c>
      <c r="BV208" s="152">
        <f>+LOOKUP(CALCULO[[#This Row],[72]],$CG$2:$CH$8,$CI$2:$CI$8)</f>
        <v>0</v>
      </c>
      <c r="BW208" s="151">
        <f>+LOOKUP(CALCULO[[#This Row],[72]],$CG$2:$CH$8,$CK$2:$CK$8)</f>
        <v>0</v>
      </c>
      <c r="BX208" s="155">
        <f>+(CALCULO[[#This Row],[72]]+CALCULO[[#This Row],[73]])*CALCULO[[#This Row],[74]]+CALCULO[[#This Row],[75]]</f>
        <v>0</v>
      </c>
      <c r="BY208" s="133">
        <f>+ROUND(CALCULO[[#This Row],[76]]*'Versión impresión'!$H$8,-3)</f>
        <v>0</v>
      </c>
      <c r="BZ208" s="180" t="str">
        <f>+IF(LOOKUP(CALCULO[[#This Row],[72]],$CG$2:$CH$8,$CM$2:$CM$8)=0,"",LOOKUP(CALCULO[[#This Row],[72]],$CG$2:$CH$8,$CM$2:$CM$8))</f>
        <v/>
      </c>
    </row>
    <row r="209" spans="1:78" x14ac:dyDescent="0.25">
      <c r="A209" s="78" t="str">
        <f t="shared" si="11"/>
        <v/>
      </c>
      <c r="B209" s="159"/>
      <c r="C209" s="29"/>
      <c r="D209" s="29"/>
      <c r="E209" s="29"/>
      <c r="F209" s="29"/>
      <c r="G209" s="29"/>
      <c r="H209" s="29"/>
      <c r="I209" s="29"/>
      <c r="J209" s="29"/>
      <c r="K209" s="29"/>
      <c r="L209" s="29"/>
      <c r="M209" s="29"/>
      <c r="N209" s="29"/>
      <c r="O209" s="144">
        <f>SUM(CALCULO[[#This Row],[5]:[ 14 ]])</f>
        <v>0</v>
      </c>
      <c r="P209" s="162"/>
      <c r="Q209" s="163">
        <f>+IF(AVERAGEIF(ING_NO_CONST_RENTA[Concepto],'Datos para cálculo'!P$4,ING_NO_CONST_RENTA[Monto Limite])=1,CALCULO[[#This Row],[16]],MIN(CALCULO[ [#This Row],[16] ],AVERAGEIF(ING_NO_CONST_RENTA[Concepto],'Datos para cálculo'!P$4,ING_NO_CONST_RENTA[Monto Limite]),+CALCULO[ [#This Row],[16] ]+1-1,CALCULO[ [#This Row],[16] ]))</f>
        <v>0</v>
      </c>
      <c r="R209" s="29"/>
      <c r="S209" s="163">
        <f>+IF(AVERAGEIF(ING_NO_CONST_RENTA[Concepto],'Datos para cálculo'!R$4,ING_NO_CONST_RENTA[Monto Limite])=1,CALCULO[[#This Row],[18]],MIN(CALCULO[ [#This Row],[18] ],AVERAGEIF(ING_NO_CONST_RENTA[Concepto],'Datos para cálculo'!R$4,ING_NO_CONST_RENTA[Monto Limite]),+CALCULO[ [#This Row],[18] ]+1-1,CALCULO[ [#This Row],[18] ]))</f>
        <v>0</v>
      </c>
      <c r="T209" s="29"/>
      <c r="U209" s="163">
        <f>+IF(AVERAGEIF(ING_NO_CONST_RENTA[Concepto],'Datos para cálculo'!T$4,ING_NO_CONST_RENTA[Monto Limite])=1,CALCULO[[#This Row],[20]],MIN(CALCULO[ [#This Row],[20] ],AVERAGEIF(ING_NO_CONST_RENTA[Concepto],'Datos para cálculo'!T$4,ING_NO_CONST_RENTA[Monto Limite]),+CALCULO[ [#This Row],[20] ]+1-1,CALCULO[ [#This Row],[20] ]))</f>
        <v>0</v>
      </c>
      <c r="V209" s="29"/>
      <c r="W2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09" s="164"/>
      <c r="Y209" s="163">
        <f>+IF(O209&lt;310*'Versión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09" s="165"/>
      <c r="AA209" s="163">
        <f>+IF(AVERAGEIF(ING_NO_CONST_RENTA[Concepto],'Datos para cálculo'!Z$4,ING_NO_CONST_RENTA[Monto Limite])=1,CALCULO[[#This Row],[ 26 ]],MIN(CALCULO[[#This Row],[ 26 ]],AVERAGEIF(ING_NO_CONST_RENTA[Concepto],'Datos para cálculo'!Z$4,ING_NO_CONST_RENTA[Monto Limite]),+CALCULO[[#This Row],[ 26 ]]+1-1,CALCULO[[#This Row],[ 26 ]]))</f>
        <v>0</v>
      </c>
      <c r="AB209" s="165"/>
      <c r="AC2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09" s="147"/>
      <c r="AE2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09" s="144">
        <f>+CALCULO[[#This Row],[ 31 ]]+CALCULO[[#This Row],[ 29 ]]+CALCULO[[#This Row],[ 27 ]]+CALCULO[[#This Row],[ 25 ]]+CALCULO[[#This Row],[ 23 ]]+CALCULO[[#This Row],[ 21 ]]+CALCULO[[#This Row],[ 19 ]]+CALCULO[[#This Row],[ 17 ]]</f>
        <v>0</v>
      </c>
      <c r="AG209" s="148">
        <f>+MAX(0,ROUND(CALCULO[[#This Row],[ 15 ]]-CALCULO[[#This Row],[32]],-3))</f>
        <v>0</v>
      </c>
      <c r="AH209" s="29"/>
      <c r="AI209" s="163">
        <f>+IF(AVERAGEIF(DEDUCCIONES[Concepto],'Datos para cálculo'!AH$4,DEDUCCIONES[Monto Limite])=1,CALCULO[[#This Row],[ 34 ]],MIN(CALCULO[[#This Row],[ 34 ]],AVERAGEIF(DEDUCCIONES[Concepto],'Datos para cálculo'!AH$4,DEDUCCIONES[Monto Limite]),+CALCULO[[#This Row],[ 34 ]]+1-1,CALCULO[[#This Row],[ 34 ]]))</f>
        <v>0</v>
      </c>
      <c r="AJ209" s="167"/>
      <c r="AK209" s="144">
        <f>+IF(CALCULO[[#This Row],[ 36 ]]="SI",MIN(CALCULO[[#This Row],[ 15 ]]*10%,VLOOKUP($AJ$4,DEDUCCIONES[],4,0)),0)</f>
        <v>0</v>
      </c>
      <c r="AL209" s="168"/>
      <c r="AM209" s="145">
        <f>+MIN(AL209+1-1,VLOOKUP($AL$4,DEDUCCIONES[],4,0))</f>
        <v>0</v>
      </c>
      <c r="AN209" s="144">
        <f>+CALCULO[[#This Row],[35]]+CALCULO[[#This Row],[37]]+CALCULO[[#This Row],[ 39 ]]</f>
        <v>0</v>
      </c>
      <c r="AO209" s="148">
        <f>+CALCULO[[#This Row],[33]]-CALCULO[[#This Row],[ 40 ]]</f>
        <v>0</v>
      </c>
      <c r="AP209" s="29"/>
      <c r="AQ209" s="163">
        <f>+MIN(CALCULO[[#This Row],[42]]+1-1,VLOOKUP($AP$4,RENTAS_EXCENTAS[],4,0))</f>
        <v>0</v>
      </c>
      <c r="AR209" s="29"/>
      <c r="AS209" s="163">
        <f>+MIN(CALCULO[[#This Row],[43]]+CALCULO[[#This Row],[ 44 ]]+1-1,VLOOKUP($AP$4,RENTAS_EXCENTAS[],4,0))-CALCULO[[#This Row],[43]]</f>
        <v>0</v>
      </c>
      <c r="AT209" s="163"/>
      <c r="AU209" s="163"/>
      <c r="AV209" s="163">
        <f>+CALCULO[[#This Row],[ 47 ]]</f>
        <v>0</v>
      </c>
      <c r="AW209" s="163"/>
      <c r="AX209" s="163">
        <f>+CALCULO[[#This Row],[ 49 ]]</f>
        <v>0</v>
      </c>
      <c r="AY209" s="163"/>
      <c r="AZ209" s="163">
        <f>+CALCULO[[#This Row],[ 51 ]]</f>
        <v>0</v>
      </c>
      <c r="BA209" s="163"/>
      <c r="BB209" s="163">
        <f>+CALCULO[[#This Row],[ 53 ]]</f>
        <v>0</v>
      </c>
      <c r="BC209" s="163"/>
      <c r="BD209" s="163">
        <f>+CALCULO[[#This Row],[ 55 ]]</f>
        <v>0</v>
      </c>
      <c r="BE209" s="163"/>
      <c r="BF209" s="163">
        <f>+CALCULO[[#This Row],[ 57 ]]</f>
        <v>0</v>
      </c>
      <c r="BG209" s="163"/>
      <c r="BH209" s="163">
        <f>+CALCULO[[#This Row],[ 59 ]]</f>
        <v>0</v>
      </c>
      <c r="BI209" s="163"/>
      <c r="BJ209" s="163"/>
      <c r="BK209" s="163"/>
      <c r="BL209" s="145">
        <f>+CALCULO[[#This Row],[ 63 ]]</f>
        <v>0</v>
      </c>
      <c r="BM209" s="144">
        <f>+CALCULO[[#This Row],[ 64 ]]+CALCULO[[#This Row],[ 62 ]]+CALCULO[[#This Row],[ 60 ]]+CALCULO[[#This Row],[ 58 ]]+CALCULO[[#This Row],[ 56 ]]+CALCULO[[#This Row],[ 54 ]]+CALCULO[[#This Row],[ 52 ]]+CALCULO[[#This Row],[ 50 ]]+CALCULO[[#This Row],[ 48 ]]+CALCULO[[#This Row],[ 45 ]]+CALCULO[[#This Row],[43]]</f>
        <v>0</v>
      </c>
      <c r="BN209" s="148">
        <f>+CALCULO[[#This Row],[ 41 ]]-CALCULO[[#This Row],[65]]</f>
        <v>0</v>
      </c>
      <c r="BO209" s="144">
        <f>+ROUND(MIN(CALCULO[[#This Row],[66]]*25%,240*'Versión impresión'!$H$8),-3)</f>
        <v>0</v>
      </c>
      <c r="BP209" s="148">
        <f>+CALCULO[[#This Row],[66]]-CALCULO[[#This Row],[67]]</f>
        <v>0</v>
      </c>
      <c r="BQ209" s="154">
        <f>+ROUND(CALCULO[[#This Row],[33]]*40%,-3)</f>
        <v>0</v>
      </c>
      <c r="BR209" s="149">
        <f t="shared" si="12"/>
        <v>0</v>
      </c>
      <c r="BS209" s="144">
        <f>+CALCULO[[#This Row],[33]]-MIN(CALCULO[[#This Row],[69]],CALCULO[[#This Row],[68]])</f>
        <v>0</v>
      </c>
      <c r="BT209" s="150">
        <f>+CALCULO[[#This Row],[71]]/'Versión impresión'!$H$8+1-1</f>
        <v>0</v>
      </c>
      <c r="BU209" s="151">
        <f>+LOOKUP(CALCULO[[#This Row],[72]],$CG$2:$CH$8,$CJ$2:$CJ$8)</f>
        <v>0</v>
      </c>
      <c r="BV209" s="152">
        <f>+LOOKUP(CALCULO[[#This Row],[72]],$CG$2:$CH$8,$CI$2:$CI$8)</f>
        <v>0</v>
      </c>
      <c r="BW209" s="151">
        <f>+LOOKUP(CALCULO[[#This Row],[72]],$CG$2:$CH$8,$CK$2:$CK$8)</f>
        <v>0</v>
      </c>
      <c r="BX209" s="155">
        <f>+(CALCULO[[#This Row],[72]]+CALCULO[[#This Row],[73]])*CALCULO[[#This Row],[74]]+CALCULO[[#This Row],[75]]</f>
        <v>0</v>
      </c>
      <c r="BY209" s="133">
        <f>+ROUND(CALCULO[[#This Row],[76]]*'Versión impresión'!$H$8,-3)</f>
        <v>0</v>
      </c>
      <c r="BZ209" s="180" t="str">
        <f>+IF(LOOKUP(CALCULO[[#This Row],[72]],$CG$2:$CH$8,$CM$2:$CM$8)=0,"",LOOKUP(CALCULO[[#This Row],[72]],$CG$2:$CH$8,$CM$2:$CM$8))</f>
        <v/>
      </c>
    </row>
    <row r="210" spans="1:78" x14ac:dyDescent="0.25">
      <c r="A210" s="78" t="str">
        <f t="shared" si="11"/>
        <v/>
      </c>
      <c r="B210" s="159"/>
      <c r="C210" s="29"/>
      <c r="D210" s="29"/>
      <c r="E210" s="29"/>
      <c r="F210" s="29"/>
      <c r="G210" s="29"/>
      <c r="H210" s="29"/>
      <c r="I210" s="29"/>
      <c r="J210" s="29"/>
      <c r="K210" s="29"/>
      <c r="L210" s="29"/>
      <c r="M210" s="29"/>
      <c r="N210" s="29"/>
      <c r="O210" s="144">
        <f>SUM(CALCULO[[#This Row],[5]:[ 14 ]])</f>
        <v>0</v>
      </c>
      <c r="P210" s="162"/>
      <c r="Q210" s="163">
        <f>+IF(AVERAGEIF(ING_NO_CONST_RENTA[Concepto],'Datos para cálculo'!P$4,ING_NO_CONST_RENTA[Monto Limite])=1,CALCULO[[#This Row],[16]],MIN(CALCULO[ [#This Row],[16] ],AVERAGEIF(ING_NO_CONST_RENTA[Concepto],'Datos para cálculo'!P$4,ING_NO_CONST_RENTA[Monto Limite]),+CALCULO[ [#This Row],[16] ]+1-1,CALCULO[ [#This Row],[16] ]))</f>
        <v>0</v>
      </c>
      <c r="R210" s="29"/>
      <c r="S210" s="163">
        <f>+IF(AVERAGEIF(ING_NO_CONST_RENTA[Concepto],'Datos para cálculo'!R$4,ING_NO_CONST_RENTA[Monto Limite])=1,CALCULO[[#This Row],[18]],MIN(CALCULO[ [#This Row],[18] ],AVERAGEIF(ING_NO_CONST_RENTA[Concepto],'Datos para cálculo'!R$4,ING_NO_CONST_RENTA[Monto Limite]),+CALCULO[ [#This Row],[18] ]+1-1,CALCULO[ [#This Row],[18] ]))</f>
        <v>0</v>
      </c>
      <c r="T210" s="29"/>
      <c r="U210" s="163">
        <f>+IF(AVERAGEIF(ING_NO_CONST_RENTA[Concepto],'Datos para cálculo'!T$4,ING_NO_CONST_RENTA[Monto Limite])=1,CALCULO[[#This Row],[20]],MIN(CALCULO[ [#This Row],[20] ],AVERAGEIF(ING_NO_CONST_RENTA[Concepto],'Datos para cálculo'!T$4,ING_NO_CONST_RENTA[Monto Limite]),+CALCULO[ [#This Row],[20] ]+1-1,CALCULO[ [#This Row],[20] ]))</f>
        <v>0</v>
      </c>
      <c r="V210" s="29"/>
      <c r="W2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0" s="164"/>
      <c r="Y210" s="163">
        <f>+IF(O210&lt;310*'Versión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0" s="165"/>
      <c r="AA210" s="163">
        <f>+IF(AVERAGEIF(ING_NO_CONST_RENTA[Concepto],'Datos para cálculo'!Z$4,ING_NO_CONST_RENTA[Monto Limite])=1,CALCULO[[#This Row],[ 26 ]],MIN(CALCULO[[#This Row],[ 26 ]],AVERAGEIF(ING_NO_CONST_RENTA[Concepto],'Datos para cálculo'!Z$4,ING_NO_CONST_RENTA[Monto Limite]),+CALCULO[[#This Row],[ 26 ]]+1-1,CALCULO[[#This Row],[ 26 ]]))</f>
        <v>0</v>
      </c>
      <c r="AB210" s="165"/>
      <c r="AC2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0" s="147"/>
      <c r="AE2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0" s="144">
        <f>+CALCULO[[#This Row],[ 31 ]]+CALCULO[[#This Row],[ 29 ]]+CALCULO[[#This Row],[ 27 ]]+CALCULO[[#This Row],[ 25 ]]+CALCULO[[#This Row],[ 23 ]]+CALCULO[[#This Row],[ 21 ]]+CALCULO[[#This Row],[ 19 ]]+CALCULO[[#This Row],[ 17 ]]</f>
        <v>0</v>
      </c>
      <c r="AG210" s="148">
        <f>+MAX(0,ROUND(CALCULO[[#This Row],[ 15 ]]-CALCULO[[#This Row],[32]],-3))</f>
        <v>0</v>
      </c>
      <c r="AH210" s="29"/>
      <c r="AI210" s="163">
        <f>+IF(AVERAGEIF(DEDUCCIONES[Concepto],'Datos para cálculo'!AH$4,DEDUCCIONES[Monto Limite])=1,CALCULO[[#This Row],[ 34 ]],MIN(CALCULO[[#This Row],[ 34 ]],AVERAGEIF(DEDUCCIONES[Concepto],'Datos para cálculo'!AH$4,DEDUCCIONES[Monto Limite]),+CALCULO[[#This Row],[ 34 ]]+1-1,CALCULO[[#This Row],[ 34 ]]))</f>
        <v>0</v>
      </c>
      <c r="AJ210" s="167"/>
      <c r="AK210" s="144">
        <f>+IF(CALCULO[[#This Row],[ 36 ]]="SI",MIN(CALCULO[[#This Row],[ 15 ]]*10%,VLOOKUP($AJ$4,DEDUCCIONES[],4,0)),0)</f>
        <v>0</v>
      </c>
      <c r="AL210" s="168"/>
      <c r="AM210" s="145">
        <f>+MIN(AL210+1-1,VLOOKUP($AL$4,DEDUCCIONES[],4,0))</f>
        <v>0</v>
      </c>
      <c r="AN210" s="144">
        <f>+CALCULO[[#This Row],[35]]+CALCULO[[#This Row],[37]]+CALCULO[[#This Row],[ 39 ]]</f>
        <v>0</v>
      </c>
      <c r="AO210" s="148">
        <f>+CALCULO[[#This Row],[33]]-CALCULO[[#This Row],[ 40 ]]</f>
        <v>0</v>
      </c>
      <c r="AP210" s="29"/>
      <c r="AQ210" s="163">
        <f>+MIN(CALCULO[[#This Row],[42]]+1-1,VLOOKUP($AP$4,RENTAS_EXCENTAS[],4,0))</f>
        <v>0</v>
      </c>
      <c r="AR210" s="29"/>
      <c r="AS210" s="163">
        <f>+MIN(CALCULO[[#This Row],[43]]+CALCULO[[#This Row],[ 44 ]]+1-1,VLOOKUP($AP$4,RENTAS_EXCENTAS[],4,0))-CALCULO[[#This Row],[43]]</f>
        <v>0</v>
      </c>
      <c r="AT210" s="163"/>
      <c r="AU210" s="163"/>
      <c r="AV210" s="163">
        <f>+CALCULO[[#This Row],[ 47 ]]</f>
        <v>0</v>
      </c>
      <c r="AW210" s="163"/>
      <c r="AX210" s="163">
        <f>+CALCULO[[#This Row],[ 49 ]]</f>
        <v>0</v>
      </c>
      <c r="AY210" s="163"/>
      <c r="AZ210" s="163">
        <f>+CALCULO[[#This Row],[ 51 ]]</f>
        <v>0</v>
      </c>
      <c r="BA210" s="163"/>
      <c r="BB210" s="163">
        <f>+CALCULO[[#This Row],[ 53 ]]</f>
        <v>0</v>
      </c>
      <c r="BC210" s="163"/>
      <c r="BD210" s="163">
        <f>+CALCULO[[#This Row],[ 55 ]]</f>
        <v>0</v>
      </c>
      <c r="BE210" s="163"/>
      <c r="BF210" s="163">
        <f>+CALCULO[[#This Row],[ 57 ]]</f>
        <v>0</v>
      </c>
      <c r="BG210" s="163"/>
      <c r="BH210" s="163">
        <f>+CALCULO[[#This Row],[ 59 ]]</f>
        <v>0</v>
      </c>
      <c r="BI210" s="163"/>
      <c r="BJ210" s="163"/>
      <c r="BK210" s="163"/>
      <c r="BL210" s="145">
        <f>+CALCULO[[#This Row],[ 63 ]]</f>
        <v>0</v>
      </c>
      <c r="BM210" s="144">
        <f>+CALCULO[[#This Row],[ 64 ]]+CALCULO[[#This Row],[ 62 ]]+CALCULO[[#This Row],[ 60 ]]+CALCULO[[#This Row],[ 58 ]]+CALCULO[[#This Row],[ 56 ]]+CALCULO[[#This Row],[ 54 ]]+CALCULO[[#This Row],[ 52 ]]+CALCULO[[#This Row],[ 50 ]]+CALCULO[[#This Row],[ 48 ]]+CALCULO[[#This Row],[ 45 ]]+CALCULO[[#This Row],[43]]</f>
        <v>0</v>
      </c>
      <c r="BN210" s="148">
        <f>+CALCULO[[#This Row],[ 41 ]]-CALCULO[[#This Row],[65]]</f>
        <v>0</v>
      </c>
      <c r="BO210" s="144">
        <f>+ROUND(MIN(CALCULO[[#This Row],[66]]*25%,240*'Versión impresión'!$H$8),-3)</f>
        <v>0</v>
      </c>
      <c r="BP210" s="148">
        <f>+CALCULO[[#This Row],[66]]-CALCULO[[#This Row],[67]]</f>
        <v>0</v>
      </c>
      <c r="BQ210" s="154">
        <f>+ROUND(CALCULO[[#This Row],[33]]*40%,-3)</f>
        <v>0</v>
      </c>
      <c r="BR210" s="149">
        <f t="shared" si="12"/>
        <v>0</v>
      </c>
      <c r="BS210" s="144">
        <f>+CALCULO[[#This Row],[33]]-MIN(CALCULO[[#This Row],[69]],CALCULO[[#This Row],[68]])</f>
        <v>0</v>
      </c>
      <c r="BT210" s="150">
        <f>+CALCULO[[#This Row],[71]]/'Versión impresión'!$H$8+1-1</f>
        <v>0</v>
      </c>
      <c r="BU210" s="151">
        <f>+LOOKUP(CALCULO[[#This Row],[72]],$CG$2:$CH$8,$CJ$2:$CJ$8)</f>
        <v>0</v>
      </c>
      <c r="BV210" s="152">
        <f>+LOOKUP(CALCULO[[#This Row],[72]],$CG$2:$CH$8,$CI$2:$CI$8)</f>
        <v>0</v>
      </c>
      <c r="BW210" s="151">
        <f>+LOOKUP(CALCULO[[#This Row],[72]],$CG$2:$CH$8,$CK$2:$CK$8)</f>
        <v>0</v>
      </c>
      <c r="BX210" s="155">
        <f>+(CALCULO[[#This Row],[72]]+CALCULO[[#This Row],[73]])*CALCULO[[#This Row],[74]]+CALCULO[[#This Row],[75]]</f>
        <v>0</v>
      </c>
      <c r="BY210" s="133">
        <f>+ROUND(CALCULO[[#This Row],[76]]*'Versión impresión'!$H$8,-3)</f>
        <v>0</v>
      </c>
      <c r="BZ210" s="180" t="str">
        <f>+IF(LOOKUP(CALCULO[[#This Row],[72]],$CG$2:$CH$8,$CM$2:$CM$8)=0,"",LOOKUP(CALCULO[[#This Row],[72]],$CG$2:$CH$8,$CM$2:$CM$8))</f>
        <v/>
      </c>
    </row>
    <row r="211" spans="1:78" x14ac:dyDescent="0.25">
      <c r="A211" s="78" t="str">
        <f t="shared" si="11"/>
        <v/>
      </c>
      <c r="B211" s="159"/>
      <c r="C211" s="29"/>
      <c r="D211" s="29"/>
      <c r="E211" s="29"/>
      <c r="F211" s="29"/>
      <c r="G211" s="29"/>
      <c r="H211" s="29"/>
      <c r="I211" s="29"/>
      <c r="J211" s="29"/>
      <c r="K211" s="29"/>
      <c r="L211" s="29"/>
      <c r="M211" s="29"/>
      <c r="N211" s="29"/>
      <c r="O211" s="144">
        <f>SUM(CALCULO[[#This Row],[5]:[ 14 ]])</f>
        <v>0</v>
      </c>
      <c r="P211" s="162"/>
      <c r="Q211" s="163">
        <f>+IF(AVERAGEIF(ING_NO_CONST_RENTA[Concepto],'Datos para cálculo'!P$4,ING_NO_CONST_RENTA[Monto Limite])=1,CALCULO[[#This Row],[16]],MIN(CALCULO[ [#This Row],[16] ],AVERAGEIF(ING_NO_CONST_RENTA[Concepto],'Datos para cálculo'!P$4,ING_NO_CONST_RENTA[Monto Limite]),+CALCULO[ [#This Row],[16] ]+1-1,CALCULO[ [#This Row],[16] ]))</f>
        <v>0</v>
      </c>
      <c r="R211" s="29"/>
      <c r="S211" s="163">
        <f>+IF(AVERAGEIF(ING_NO_CONST_RENTA[Concepto],'Datos para cálculo'!R$4,ING_NO_CONST_RENTA[Monto Limite])=1,CALCULO[[#This Row],[18]],MIN(CALCULO[ [#This Row],[18] ],AVERAGEIF(ING_NO_CONST_RENTA[Concepto],'Datos para cálculo'!R$4,ING_NO_CONST_RENTA[Monto Limite]),+CALCULO[ [#This Row],[18] ]+1-1,CALCULO[ [#This Row],[18] ]))</f>
        <v>0</v>
      </c>
      <c r="T211" s="29"/>
      <c r="U211" s="163">
        <f>+IF(AVERAGEIF(ING_NO_CONST_RENTA[Concepto],'Datos para cálculo'!T$4,ING_NO_CONST_RENTA[Monto Limite])=1,CALCULO[[#This Row],[20]],MIN(CALCULO[ [#This Row],[20] ],AVERAGEIF(ING_NO_CONST_RENTA[Concepto],'Datos para cálculo'!T$4,ING_NO_CONST_RENTA[Monto Limite]),+CALCULO[ [#This Row],[20] ]+1-1,CALCULO[ [#This Row],[20] ]))</f>
        <v>0</v>
      </c>
      <c r="V211" s="29"/>
      <c r="W2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1" s="164"/>
      <c r="Y211" s="163">
        <f>+IF(O211&lt;310*'Versión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1" s="165"/>
      <c r="AA211" s="163">
        <f>+IF(AVERAGEIF(ING_NO_CONST_RENTA[Concepto],'Datos para cálculo'!Z$4,ING_NO_CONST_RENTA[Monto Limite])=1,CALCULO[[#This Row],[ 26 ]],MIN(CALCULO[[#This Row],[ 26 ]],AVERAGEIF(ING_NO_CONST_RENTA[Concepto],'Datos para cálculo'!Z$4,ING_NO_CONST_RENTA[Monto Limite]),+CALCULO[[#This Row],[ 26 ]]+1-1,CALCULO[[#This Row],[ 26 ]]))</f>
        <v>0</v>
      </c>
      <c r="AB211" s="165"/>
      <c r="AC2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1" s="147"/>
      <c r="AE2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1" s="144">
        <f>+CALCULO[[#This Row],[ 31 ]]+CALCULO[[#This Row],[ 29 ]]+CALCULO[[#This Row],[ 27 ]]+CALCULO[[#This Row],[ 25 ]]+CALCULO[[#This Row],[ 23 ]]+CALCULO[[#This Row],[ 21 ]]+CALCULO[[#This Row],[ 19 ]]+CALCULO[[#This Row],[ 17 ]]</f>
        <v>0</v>
      </c>
      <c r="AG211" s="148">
        <f>+MAX(0,ROUND(CALCULO[[#This Row],[ 15 ]]-CALCULO[[#This Row],[32]],-3))</f>
        <v>0</v>
      </c>
      <c r="AH211" s="29"/>
      <c r="AI211" s="163">
        <f>+IF(AVERAGEIF(DEDUCCIONES[Concepto],'Datos para cálculo'!AH$4,DEDUCCIONES[Monto Limite])=1,CALCULO[[#This Row],[ 34 ]],MIN(CALCULO[[#This Row],[ 34 ]],AVERAGEIF(DEDUCCIONES[Concepto],'Datos para cálculo'!AH$4,DEDUCCIONES[Monto Limite]),+CALCULO[[#This Row],[ 34 ]]+1-1,CALCULO[[#This Row],[ 34 ]]))</f>
        <v>0</v>
      </c>
      <c r="AJ211" s="167"/>
      <c r="AK211" s="144">
        <f>+IF(CALCULO[[#This Row],[ 36 ]]="SI",MIN(CALCULO[[#This Row],[ 15 ]]*10%,VLOOKUP($AJ$4,DEDUCCIONES[],4,0)),0)</f>
        <v>0</v>
      </c>
      <c r="AL211" s="168"/>
      <c r="AM211" s="145">
        <f>+MIN(AL211+1-1,VLOOKUP($AL$4,DEDUCCIONES[],4,0))</f>
        <v>0</v>
      </c>
      <c r="AN211" s="144">
        <f>+CALCULO[[#This Row],[35]]+CALCULO[[#This Row],[37]]+CALCULO[[#This Row],[ 39 ]]</f>
        <v>0</v>
      </c>
      <c r="AO211" s="148">
        <f>+CALCULO[[#This Row],[33]]-CALCULO[[#This Row],[ 40 ]]</f>
        <v>0</v>
      </c>
      <c r="AP211" s="29"/>
      <c r="AQ211" s="163">
        <f>+MIN(CALCULO[[#This Row],[42]]+1-1,VLOOKUP($AP$4,RENTAS_EXCENTAS[],4,0))</f>
        <v>0</v>
      </c>
      <c r="AR211" s="29"/>
      <c r="AS211" s="163">
        <f>+MIN(CALCULO[[#This Row],[43]]+CALCULO[[#This Row],[ 44 ]]+1-1,VLOOKUP($AP$4,RENTAS_EXCENTAS[],4,0))-CALCULO[[#This Row],[43]]</f>
        <v>0</v>
      </c>
      <c r="AT211" s="163"/>
      <c r="AU211" s="163"/>
      <c r="AV211" s="163">
        <f>+CALCULO[[#This Row],[ 47 ]]</f>
        <v>0</v>
      </c>
      <c r="AW211" s="163"/>
      <c r="AX211" s="163">
        <f>+CALCULO[[#This Row],[ 49 ]]</f>
        <v>0</v>
      </c>
      <c r="AY211" s="163"/>
      <c r="AZ211" s="163">
        <f>+CALCULO[[#This Row],[ 51 ]]</f>
        <v>0</v>
      </c>
      <c r="BA211" s="163"/>
      <c r="BB211" s="163">
        <f>+CALCULO[[#This Row],[ 53 ]]</f>
        <v>0</v>
      </c>
      <c r="BC211" s="163"/>
      <c r="BD211" s="163">
        <f>+CALCULO[[#This Row],[ 55 ]]</f>
        <v>0</v>
      </c>
      <c r="BE211" s="163"/>
      <c r="BF211" s="163">
        <f>+CALCULO[[#This Row],[ 57 ]]</f>
        <v>0</v>
      </c>
      <c r="BG211" s="163"/>
      <c r="BH211" s="163">
        <f>+CALCULO[[#This Row],[ 59 ]]</f>
        <v>0</v>
      </c>
      <c r="BI211" s="163"/>
      <c r="BJ211" s="163"/>
      <c r="BK211" s="163"/>
      <c r="BL211" s="145">
        <f>+CALCULO[[#This Row],[ 63 ]]</f>
        <v>0</v>
      </c>
      <c r="BM211" s="144">
        <f>+CALCULO[[#This Row],[ 64 ]]+CALCULO[[#This Row],[ 62 ]]+CALCULO[[#This Row],[ 60 ]]+CALCULO[[#This Row],[ 58 ]]+CALCULO[[#This Row],[ 56 ]]+CALCULO[[#This Row],[ 54 ]]+CALCULO[[#This Row],[ 52 ]]+CALCULO[[#This Row],[ 50 ]]+CALCULO[[#This Row],[ 48 ]]+CALCULO[[#This Row],[ 45 ]]+CALCULO[[#This Row],[43]]</f>
        <v>0</v>
      </c>
      <c r="BN211" s="148">
        <f>+CALCULO[[#This Row],[ 41 ]]-CALCULO[[#This Row],[65]]</f>
        <v>0</v>
      </c>
      <c r="BO211" s="144">
        <f>+ROUND(MIN(CALCULO[[#This Row],[66]]*25%,240*'Versión impresión'!$H$8),-3)</f>
        <v>0</v>
      </c>
      <c r="BP211" s="148">
        <f>+CALCULO[[#This Row],[66]]-CALCULO[[#This Row],[67]]</f>
        <v>0</v>
      </c>
      <c r="BQ211" s="154">
        <f>+ROUND(CALCULO[[#This Row],[33]]*40%,-3)</f>
        <v>0</v>
      </c>
      <c r="BR211" s="149">
        <f t="shared" si="12"/>
        <v>0</v>
      </c>
      <c r="BS211" s="144">
        <f>+CALCULO[[#This Row],[33]]-MIN(CALCULO[[#This Row],[69]],CALCULO[[#This Row],[68]])</f>
        <v>0</v>
      </c>
      <c r="BT211" s="150">
        <f>+CALCULO[[#This Row],[71]]/'Versión impresión'!$H$8+1-1</f>
        <v>0</v>
      </c>
      <c r="BU211" s="151">
        <f>+LOOKUP(CALCULO[[#This Row],[72]],$CG$2:$CH$8,$CJ$2:$CJ$8)</f>
        <v>0</v>
      </c>
      <c r="BV211" s="152">
        <f>+LOOKUP(CALCULO[[#This Row],[72]],$CG$2:$CH$8,$CI$2:$CI$8)</f>
        <v>0</v>
      </c>
      <c r="BW211" s="151">
        <f>+LOOKUP(CALCULO[[#This Row],[72]],$CG$2:$CH$8,$CK$2:$CK$8)</f>
        <v>0</v>
      </c>
      <c r="BX211" s="155">
        <f>+(CALCULO[[#This Row],[72]]+CALCULO[[#This Row],[73]])*CALCULO[[#This Row],[74]]+CALCULO[[#This Row],[75]]</f>
        <v>0</v>
      </c>
      <c r="BY211" s="133">
        <f>+ROUND(CALCULO[[#This Row],[76]]*'Versión impresión'!$H$8,-3)</f>
        <v>0</v>
      </c>
      <c r="BZ211" s="180" t="str">
        <f>+IF(LOOKUP(CALCULO[[#This Row],[72]],$CG$2:$CH$8,$CM$2:$CM$8)=0,"",LOOKUP(CALCULO[[#This Row],[72]],$CG$2:$CH$8,$CM$2:$CM$8))</f>
        <v/>
      </c>
    </row>
    <row r="212" spans="1:78" x14ac:dyDescent="0.25">
      <c r="A212" s="78" t="str">
        <f t="shared" si="11"/>
        <v/>
      </c>
      <c r="B212" s="159"/>
      <c r="C212" s="29"/>
      <c r="D212" s="29"/>
      <c r="E212" s="29"/>
      <c r="F212" s="29"/>
      <c r="G212" s="29"/>
      <c r="H212" s="29"/>
      <c r="I212" s="29"/>
      <c r="J212" s="29"/>
      <c r="K212" s="29"/>
      <c r="L212" s="29"/>
      <c r="M212" s="29"/>
      <c r="N212" s="29"/>
      <c r="O212" s="144">
        <f>SUM(CALCULO[[#This Row],[5]:[ 14 ]])</f>
        <v>0</v>
      </c>
      <c r="P212" s="162"/>
      <c r="Q212" s="163">
        <f>+IF(AVERAGEIF(ING_NO_CONST_RENTA[Concepto],'Datos para cálculo'!P$4,ING_NO_CONST_RENTA[Monto Limite])=1,CALCULO[[#This Row],[16]],MIN(CALCULO[ [#This Row],[16] ],AVERAGEIF(ING_NO_CONST_RENTA[Concepto],'Datos para cálculo'!P$4,ING_NO_CONST_RENTA[Monto Limite]),+CALCULO[ [#This Row],[16] ]+1-1,CALCULO[ [#This Row],[16] ]))</f>
        <v>0</v>
      </c>
      <c r="R212" s="29"/>
      <c r="S212" s="163">
        <f>+IF(AVERAGEIF(ING_NO_CONST_RENTA[Concepto],'Datos para cálculo'!R$4,ING_NO_CONST_RENTA[Monto Limite])=1,CALCULO[[#This Row],[18]],MIN(CALCULO[ [#This Row],[18] ],AVERAGEIF(ING_NO_CONST_RENTA[Concepto],'Datos para cálculo'!R$4,ING_NO_CONST_RENTA[Monto Limite]),+CALCULO[ [#This Row],[18] ]+1-1,CALCULO[ [#This Row],[18] ]))</f>
        <v>0</v>
      </c>
      <c r="T212" s="29"/>
      <c r="U212" s="163">
        <f>+IF(AVERAGEIF(ING_NO_CONST_RENTA[Concepto],'Datos para cálculo'!T$4,ING_NO_CONST_RENTA[Monto Limite])=1,CALCULO[[#This Row],[20]],MIN(CALCULO[ [#This Row],[20] ],AVERAGEIF(ING_NO_CONST_RENTA[Concepto],'Datos para cálculo'!T$4,ING_NO_CONST_RENTA[Monto Limite]),+CALCULO[ [#This Row],[20] ]+1-1,CALCULO[ [#This Row],[20] ]))</f>
        <v>0</v>
      </c>
      <c r="V212" s="29"/>
      <c r="W2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2" s="164"/>
      <c r="Y212" s="163">
        <f>+IF(O212&lt;310*'Versión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2" s="165"/>
      <c r="AA212" s="163">
        <f>+IF(AVERAGEIF(ING_NO_CONST_RENTA[Concepto],'Datos para cálculo'!Z$4,ING_NO_CONST_RENTA[Monto Limite])=1,CALCULO[[#This Row],[ 26 ]],MIN(CALCULO[[#This Row],[ 26 ]],AVERAGEIF(ING_NO_CONST_RENTA[Concepto],'Datos para cálculo'!Z$4,ING_NO_CONST_RENTA[Monto Limite]),+CALCULO[[#This Row],[ 26 ]]+1-1,CALCULO[[#This Row],[ 26 ]]))</f>
        <v>0</v>
      </c>
      <c r="AB212" s="165"/>
      <c r="AC2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2" s="147"/>
      <c r="AE2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2" s="144">
        <f>+CALCULO[[#This Row],[ 31 ]]+CALCULO[[#This Row],[ 29 ]]+CALCULO[[#This Row],[ 27 ]]+CALCULO[[#This Row],[ 25 ]]+CALCULO[[#This Row],[ 23 ]]+CALCULO[[#This Row],[ 21 ]]+CALCULO[[#This Row],[ 19 ]]+CALCULO[[#This Row],[ 17 ]]</f>
        <v>0</v>
      </c>
      <c r="AG212" s="148">
        <f>+MAX(0,ROUND(CALCULO[[#This Row],[ 15 ]]-CALCULO[[#This Row],[32]],-3))</f>
        <v>0</v>
      </c>
      <c r="AH212" s="29"/>
      <c r="AI212" s="163">
        <f>+IF(AVERAGEIF(DEDUCCIONES[Concepto],'Datos para cálculo'!AH$4,DEDUCCIONES[Monto Limite])=1,CALCULO[[#This Row],[ 34 ]],MIN(CALCULO[[#This Row],[ 34 ]],AVERAGEIF(DEDUCCIONES[Concepto],'Datos para cálculo'!AH$4,DEDUCCIONES[Monto Limite]),+CALCULO[[#This Row],[ 34 ]]+1-1,CALCULO[[#This Row],[ 34 ]]))</f>
        <v>0</v>
      </c>
      <c r="AJ212" s="167"/>
      <c r="AK212" s="144">
        <f>+IF(CALCULO[[#This Row],[ 36 ]]="SI",MIN(CALCULO[[#This Row],[ 15 ]]*10%,VLOOKUP($AJ$4,DEDUCCIONES[],4,0)),0)</f>
        <v>0</v>
      </c>
      <c r="AL212" s="168"/>
      <c r="AM212" s="145">
        <f>+MIN(AL212+1-1,VLOOKUP($AL$4,DEDUCCIONES[],4,0))</f>
        <v>0</v>
      </c>
      <c r="AN212" s="144">
        <f>+CALCULO[[#This Row],[35]]+CALCULO[[#This Row],[37]]+CALCULO[[#This Row],[ 39 ]]</f>
        <v>0</v>
      </c>
      <c r="AO212" s="148">
        <f>+CALCULO[[#This Row],[33]]-CALCULO[[#This Row],[ 40 ]]</f>
        <v>0</v>
      </c>
      <c r="AP212" s="29"/>
      <c r="AQ212" s="163">
        <f>+MIN(CALCULO[[#This Row],[42]]+1-1,VLOOKUP($AP$4,RENTAS_EXCENTAS[],4,0))</f>
        <v>0</v>
      </c>
      <c r="AR212" s="29"/>
      <c r="AS212" s="163">
        <f>+MIN(CALCULO[[#This Row],[43]]+CALCULO[[#This Row],[ 44 ]]+1-1,VLOOKUP($AP$4,RENTAS_EXCENTAS[],4,0))-CALCULO[[#This Row],[43]]</f>
        <v>0</v>
      </c>
      <c r="AT212" s="163"/>
      <c r="AU212" s="163"/>
      <c r="AV212" s="163">
        <f>+CALCULO[[#This Row],[ 47 ]]</f>
        <v>0</v>
      </c>
      <c r="AW212" s="163"/>
      <c r="AX212" s="163">
        <f>+CALCULO[[#This Row],[ 49 ]]</f>
        <v>0</v>
      </c>
      <c r="AY212" s="163"/>
      <c r="AZ212" s="163">
        <f>+CALCULO[[#This Row],[ 51 ]]</f>
        <v>0</v>
      </c>
      <c r="BA212" s="163"/>
      <c r="BB212" s="163">
        <f>+CALCULO[[#This Row],[ 53 ]]</f>
        <v>0</v>
      </c>
      <c r="BC212" s="163"/>
      <c r="BD212" s="163">
        <f>+CALCULO[[#This Row],[ 55 ]]</f>
        <v>0</v>
      </c>
      <c r="BE212" s="163"/>
      <c r="BF212" s="163">
        <f>+CALCULO[[#This Row],[ 57 ]]</f>
        <v>0</v>
      </c>
      <c r="BG212" s="163"/>
      <c r="BH212" s="163">
        <f>+CALCULO[[#This Row],[ 59 ]]</f>
        <v>0</v>
      </c>
      <c r="BI212" s="163"/>
      <c r="BJ212" s="163"/>
      <c r="BK212" s="163"/>
      <c r="BL212" s="145">
        <f>+CALCULO[[#This Row],[ 63 ]]</f>
        <v>0</v>
      </c>
      <c r="BM212" s="144">
        <f>+CALCULO[[#This Row],[ 64 ]]+CALCULO[[#This Row],[ 62 ]]+CALCULO[[#This Row],[ 60 ]]+CALCULO[[#This Row],[ 58 ]]+CALCULO[[#This Row],[ 56 ]]+CALCULO[[#This Row],[ 54 ]]+CALCULO[[#This Row],[ 52 ]]+CALCULO[[#This Row],[ 50 ]]+CALCULO[[#This Row],[ 48 ]]+CALCULO[[#This Row],[ 45 ]]+CALCULO[[#This Row],[43]]</f>
        <v>0</v>
      </c>
      <c r="BN212" s="148">
        <f>+CALCULO[[#This Row],[ 41 ]]-CALCULO[[#This Row],[65]]</f>
        <v>0</v>
      </c>
      <c r="BO212" s="144">
        <f>+ROUND(MIN(CALCULO[[#This Row],[66]]*25%,240*'Versión impresión'!$H$8),-3)</f>
        <v>0</v>
      </c>
      <c r="BP212" s="148">
        <f>+CALCULO[[#This Row],[66]]-CALCULO[[#This Row],[67]]</f>
        <v>0</v>
      </c>
      <c r="BQ212" s="154">
        <f>+ROUND(CALCULO[[#This Row],[33]]*40%,-3)</f>
        <v>0</v>
      </c>
      <c r="BR212" s="149">
        <f t="shared" si="12"/>
        <v>0</v>
      </c>
      <c r="BS212" s="144">
        <f>+CALCULO[[#This Row],[33]]-MIN(CALCULO[[#This Row],[69]],CALCULO[[#This Row],[68]])</f>
        <v>0</v>
      </c>
      <c r="BT212" s="150">
        <f>+CALCULO[[#This Row],[71]]/'Versión impresión'!$H$8+1-1</f>
        <v>0</v>
      </c>
      <c r="BU212" s="151">
        <f>+LOOKUP(CALCULO[[#This Row],[72]],$CG$2:$CH$8,$CJ$2:$CJ$8)</f>
        <v>0</v>
      </c>
      <c r="BV212" s="152">
        <f>+LOOKUP(CALCULO[[#This Row],[72]],$CG$2:$CH$8,$CI$2:$CI$8)</f>
        <v>0</v>
      </c>
      <c r="BW212" s="151">
        <f>+LOOKUP(CALCULO[[#This Row],[72]],$CG$2:$CH$8,$CK$2:$CK$8)</f>
        <v>0</v>
      </c>
      <c r="BX212" s="155">
        <f>+(CALCULO[[#This Row],[72]]+CALCULO[[#This Row],[73]])*CALCULO[[#This Row],[74]]+CALCULO[[#This Row],[75]]</f>
        <v>0</v>
      </c>
      <c r="BY212" s="133">
        <f>+ROUND(CALCULO[[#This Row],[76]]*'Versión impresión'!$H$8,-3)</f>
        <v>0</v>
      </c>
      <c r="BZ212" s="180" t="str">
        <f>+IF(LOOKUP(CALCULO[[#This Row],[72]],$CG$2:$CH$8,$CM$2:$CM$8)=0,"",LOOKUP(CALCULO[[#This Row],[72]],$CG$2:$CH$8,$CM$2:$CM$8))</f>
        <v/>
      </c>
    </row>
    <row r="213" spans="1:78" x14ac:dyDescent="0.25">
      <c r="A213" s="78" t="str">
        <f t="shared" si="11"/>
        <v/>
      </c>
      <c r="B213" s="159"/>
      <c r="C213" s="29"/>
      <c r="D213" s="29"/>
      <c r="E213" s="29"/>
      <c r="F213" s="29"/>
      <c r="G213" s="29"/>
      <c r="H213" s="29"/>
      <c r="I213" s="29"/>
      <c r="J213" s="29"/>
      <c r="K213" s="29"/>
      <c r="L213" s="29"/>
      <c r="M213" s="29"/>
      <c r="N213" s="29"/>
      <c r="O213" s="144">
        <f>SUM(CALCULO[[#This Row],[5]:[ 14 ]])</f>
        <v>0</v>
      </c>
      <c r="P213" s="162"/>
      <c r="Q213" s="163">
        <f>+IF(AVERAGEIF(ING_NO_CONST_RENTA[Concepto],'Datos para cálculo'!P$4,ING_NO_CONST_RENTA[Monto Limite])=1,CALCULO[[#This Row],[16]],MIN(CALCULO[ [#This Row],[16] ],AVERAGEIF(ING_NO_CONST_RENTA[Concepto],'Datos para cálculo'!P$4,ING_NO_CONST_RENTA[Monto Limite]),+CALCULO[ [#This Row],[16] ]+1-1,CALCULO[ [#This Row],[16] ]))</f>
        <v>0</v>
      </c>
      <c r="R213" s="29"/>
      <c r="S213" s="163">
        <f>+IF(AVERAGEIF(ING_NO_CONST_RENTA[Concepto],'Datos para cálculo'!R$4,ING_NO_CONST_RENTA[Monto Limite])=1,CALCULO[[#This Row],[18]],MIN(CALCULO[ [#This Row],[18] ],AVERAGEIF(ING_NO_CONST_RENTA[Concepto],'Datos para cálculo'!R$4,ING_NO_CONST_RENTA[Monto Limite]),+CALCULO[ [#This Row],[18] ]+1-1,CALCULO[ [#This Row],[18] ]))</f>
        <v>0</v>
      </c>
      <c r="T213" s="29"/>
      <c r="U213" s="163">
        <f>+IF(AVERAGEIF(ING_NO_CONST_RENTA[Concepto],'Datos para cálculo'!T$4,ING_NO_CONST_RENTA[Monto Limite])=1,CALCULO[[#This Row],[20]],MIN(CALCULO[ [#This Row],[20] ],AVERAGEIF(ING_NO_CONST_RENTA[Concepto],'Datos para cálculo'!T$4,ING_NO_CONST_RENTA[Monto Limite]),+CALCULO[ [#This Row],[20] ]+1-1,CALCULO[ [#This Row],[20] ]))</f>
        <v>0</v>
      </c>
      <c r="V213" s="29"/>
      <c r="W2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3" s="164"/>
      <c r="Y213" s="163">
        <f>+IF(O213&lt;310*'Versión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3" s="165"/>
      <c r="AA213" s="163">
        <f>+IF(AVERAGEIF(ING_NO_CONST_RENTA[Concepto],'Datos para cálculo'!Z$4,ING_NO_CONST_RENTA[Monto Limite])=1,CALCULO[[#This Row],[ 26 ]],MIN(CALCULO[[#This Row],[ 26 ]],AVERAGEIF(ING_NO_CONST_RENTA[Concepto],'Datos para cálculo'!Z$4,ING_NO_CONST_RENTA[Monto Limite]),+CALCULO[[#This Row],[ 26 ]]+1-1,CALCULO[[#This Row],[ 26 ]]))</f>
        <v>0</v>
      </c>
      <c r="AB213" s="165"/>
      <c r="AC2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3" s="147"/>
      <c r="AE2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3" s="144">
        <f>+CALCULO[[#This Row],[ 31 ]]+CALCULO[[#This Row],[ 29 ]]+CALCULO[[#This Row],[ 27 ]]+CALCULO[[#This Row],[ 25 ]]+CALCULO[[#This Row],[ 23 ]]+CALCULO[[#This Row],[ 21 ]]+CALCULO[[#This Row],[ 19 ]]+CALCULO[[#This Row],[ 17 ]]</f>
        <v>0</v>
      </c>
      <c r="AG213" s="148">
        <f>+MAX(0,ROUND(CALCULO[[#This Row],[ 15 ]]-CALCULO[[#This Row],[32]],-3))</f>
        <v>0</v>
      </c>
      <c r="AH213" s="29"/>
      <c r="AI213" s="163">
        <f>+IF(AVERAGEIF(DEDUCCIONES[Concepto],'Datos para cálculo'!AH$4,DEDUCCIONES[Monto Limite])=1,CALCULO[[#This Row],[ 34 ]],MIN(CALCULO[[#This Row],[ 34 ]],AVERAGEIF(DEDUCCIONES[Concepto],'Datos para cálculo'!AH$4,DEDUCCIONES[Monto Limite]),+CALCULO[[#This Row],[ 34 ]]+1-1,CALCULO[[#This Row],[ 34 ]]))</f>
        <v>0</v>
      </c>
      <c r="AJ213" s="167"/>
      <c r="AK213" s="144">
        <f>+IF(CALCULO[[#This Row],[ 36 ]]="SI",MIN(CALCULO[[#This Row],[ 15 ]]*10%,VLOOKUP($AJ$4,DEDUCCIONES[],4,0)),0)</f>
        <v>0</v>
      </c>
      <c r="AL213" s="168"/>
      <c r="AM213" s="145">
        <f>+MIN(AL213+1-1,VLOOKUP($AL$4,DEDUCCIONES[],4,0))</f>
        <v>0</v>
      </c>
      <c r="AN213" s="144">
        <f>+CALCULO[[#This Row],[35]]+CALCULO[[#This Row],[37]]+CALCULO[[#This Row],[ 39 ]]</f>
        <v>0</v>
      </c>
      <c r="AO213" s="148">
        <f>+CALCULO[[#This Row],[33]]-CALCULO[[#This Row],[ 40 ]]</f>
        <v>0</v>
      </c>
      <c r="AP213" s="29"/>
      <c r="AQ213" s="163">
        <f>+MIN(CALCULO[[#This Row],[42]]+1-1,VLOOKUP($AP$4,RENTAS_EXCENTAS[],4,0))</f>
        <v>0</v>
      </c>
      <c r="AR213" s="29"/>
      <c r="AS213" s="163">
        <f>+MIN(CALCULO[[#This Row],[43]]+CALCULO[[#This Row],[ 44 ]]+1-1,VLOOKUP($AP$4,RENTAS_EXCENTAS[],4,0))-CALCULO[[#This Row],[43]]</f>
        <v>0</v>
      </c>
      <c r="AT213" s="163"/>
      <c r="AU213" s="163"/>
      <c r="AV213" s="163">
        <f>+CALCULO[[#This Row],[ 47 ]]</f>
        <v>0</v>
      </c>
      <c r="AW213" s="163"/>
      <c r="AX213" s="163">
        <f>+CALCULO[[#This Row],[ 49 ]]</f>
        <v>0</v>
      </c>
      <c r="AY213" s="163"/>
      <c r="AZ213" s="163">
        <f>+CALCULO[[#This Row],[ 51 ]]</f>
        <v>0</v>
      </c>
      <c r="BA213" s="163"/>
      <c r="BB213" s="163">
        <f>+CALCULO[[#This Row],[ 53 ]]</f>
        <v>0</v>
      </c>
      <c r="BC213" s="163"/>
      <c r="BD213" s="163">
        <f>+CALCULO[[#This Row],[ 55 ]]</f>
        <v>0</v>
      </c>
      <c r="BE213" s="163"/>
      <c r="BF213" s="163">
        <f>+CALCULO[[#This Row],[ 57 ]]</f>
        <v>0</v>
      </c>
      <c r="BG213" s="163"/>
      <c r="BH213" s="163">
        <f>+CALCULO[[#This Row],[ 59 ]]</f>
        <v>0</v>
      </c>
      <c r="BI213" s="163"/>
      <c r="BJ213" s="163"/>
      <c r="BK213" s="163"/>
      <c r="BL213" s="145">
        <f>+CALCULO[[#This Row],[ 63 ]]</f>
        <v>0</v>
      </c>
      <c r="BM213" s="144">
        <f>+CALCULO[[#This Row],[ 64 ]]+CALCULO[[#This Row],[ 62 ]]+CALCULO[[#This Row],[ 60 ]]+CALCULO[[#This Row],[ 58 ]]+CALCULO[[#This Row],[ 56 ]]+CALCULO[[#This Row],[ 54 ]]+CALCULO[[#This Row],[ 52 ]]+CALCULO[[#This Row],[ 50 ]]+CALCULO[[#This Row],[ 48 ]]+CALCULO[[#This Row],[ 45 ]]+CALCULO[[#This Row],[43]]</f>
        <v>0</v>
      </c>
      <c r="BN213" s="148">
        <f>+CALCULO[[#This Row],[ 41 ]]-CALCULO[[#This Row],[65]]</f>
        <v>0</v>
      </c>
      <c r="BO213" s="144">
        <f>+ROUND(MIN(CALCULO[[#This Row],[66]]*25%,240*'Versión impresión'!$H$8),-3)</f>
        <v>0</v>
      </c>
      <c r="BP213" s="148">
        <f>+CALCULO[[#This Row],[66]]-CALCULO[[#This Row],[67]]</f>
        <v>0</v>
      </c>
      <c r="BQ213" s="154">
        <f>+ROUND(CALCULO[[#This Row],[33]]*40%,-3)</f>
        <v>0</v>
      </c>
      <c r="BR213" s="149">
        <f t="shared" si="12"/>
        <v>0</v>
      </c>
      <c r="BS213" s="144">
        <f>+CALCULO[[#This Row],[33]]-MIN(CALCULO[[#This Row],[69]],CALCULO[[#This Row],[68]])</f>
        <v>0</v>
      </c>
      <c r="BT213" s="150">
        <f>+CALCULO[[#This Row],[71]]/'Versión impresión'!$H$8+1-1</f>
        <v>0</v>
      </c>
      <c r="BU213" s="151">
        <f>+LOOKUP(CALCULO[[#This Row],[72]],$CG$2:$CH$8,$CJ$2:$CJ$8)</f>
        <v>0</v>
      </c>
      <c r="BV213" s="152">
        <f>+LOOKUP(CALCULO[[#This Row],[72]],$CG$2:$CH$8,$CI$2:$CI$8)</f>
        <v>0</v>
      </c>
      <c r="BW213" s="151">
        <f>+LOOKUP(CALCULO[[#This Row],[72]],$CG$2:$CH$8,$CK$2:$CK$8)</f>
        <v>0</v>
      </c>
      <c r="BX213" s="155">
        <f>+(CALCULO[[#This Row],[72]]+CALCULO[[#This Row],[73]])*CALCULO[[#This Row],[74]]+CALCULO[[#This Row],[75]]</f>
        <v>0</v>
      </c>
      <c r="BY213" s="133">
        <f>+ROUND(CALCULO[[#This Row],[76]]*'Versión impresión'!$H$8,-3)</f>
        <v>0</v>
      </c>
      <c r="BZ213" s="180" t="str">
        <f>+IF(LOOKUP(CALCULO[[#This Row],[72]],$CG$2:$CH$8,$CM$2:$CM$8)=0,"",LOOKUP(CALCULO[[#This Row],[72]],$CG$2:$CH$8,$CM$2:$CM$8))</f>
        <v/>
      </c>
    </row>
    <row r="214" spans="1:78" x14ac:dyDescent="0.25">
      <c r="A214" s="78" t="str">
        <f t="shared" si="11"/>
        <v/>
      </c>
      <c r="B214" s="159"/>
      <c r="C214" s="29"/>
      <c r="D214" s="29"/>
      <c r="E214" s="29"/>
      <c r="F214" s="29"/>
      <c r="G214" s="29"/>
      <c r="H214" s="29"/>
      <c r="I214" s="29"/>
      <c r="J214" s="29"/>
      <c r="K214" s="29"/>
      <c r="L214" s="29"/>
      <c r="M214" s="29"/>
      <c r="N214" s="29"/>
      <c r="O214" s="144">
        <f>SUM(CALCULO[[#This Row],[5]:[ 14 ]])</f>
        <v>0</v>
      </c>
      <c r="P214" s="162"/>
      <c r="Q214" s="163">
        <f>+IF(AVERAGEIF(ING_NO_CONST_RENTA[Concepto],'Datos para cálculo'!P$4,ING_NO_CONST_RENTA[Monto Limite])=1,CALCULO[[#This Row],[16]],MIN(CALCULO[ [#This Row],[16] ],AVERAGEIF(ING_NO_CONST_RENTA[Concepto],'Datos para cálculo'!P$4,ING_NO_CONST_RENTA[Monto Limite]),+CALCULO[ [#This Row],[16] ]+1-1,CALCULO[ [#This Row],[16] ]))</f>
        <v>0</v>
      </c>
      <c r="R214" s="29"/>
      <c r="S214" s="163">
        <f>+IF(AVERAGEIF(ING_NO_CONST_RENTA[Concepto],'Datos para cálculo'!R$4,ING_NO_CONST_RENTA[Monto Limite])=1,CALCULO[[#This Row],[18]],MIN(CALCULO[ [#This Row],[18] ],AVERAGEIF(ING_NO_CONST_RENTA[Concepto],'Datos para cálculo'!R$4,ING_NO_CONST_RENTA[Monto Limite]),+CALCULO[ [#This Row],[18] ]+1-1,CALCULO[ [#This Row],[18] ]))</f>
        <v>0</v>
      </c>
      <c r="T214" s="29"/>
      <c r="U214" s="163">
        <f>+IF(AVERAGEIF(ING_NO_CONST_RENTA[Concepto],'Datos para cálculo'!T$4,ING_NO_CONST_RENTA[Monto Limite])=1,CALCULO[[#This Row],[20]],MIN(CALCULO[ [#This Row],[20] ],AVERAGEIF(ING_NO_CONST_RENTA[Concepto],'Datos para cálculo'!T$4,ING_NO_CONST_RENTA[Monto Limite]),+CALCULO[ [#This Row],[20] ]+1-1,CALCULO[ [#This Row],[20] ]))</f>
        <v>0</v>
      </c>
      <c r="V214" s="29"/>
      <c r="W2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4" s="164"/>
      <c r="Y214" s="163">
        <f>+IF(O214&lt;310*'Versión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4" s="165"/>
      <c r="AA214" s="163">
        <f>+IF(AVERAGEIF(ING_NO_CONST_RENTA[Concepto],'Datos para cálculo'!Z$4,ING_NO_CONST_RENTA[Monto Limite])=1,CALCULO[[#This Row],[ 26 ]],MIN(CALCULO[[#This Row],[ 26 ]],AVERAGEIF(ING_NO_CONST_RENTA[Concepto],'Datos para cálculo'!Z$4,ING_NO_CONST_RENTA[Monto Limite]),+CALCULO[[#This Row],[ 26 ]]+1-1,CALCULO[[#This Row],[ 26 ]]))</f>
        <v>0</v>
      </c>
      <c r="AB214" s="165"/>
      <c r="AC2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4" s="147"/>
      <c r="AE2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4" s="144">
        <f>+CALCULO[[#This Row],[ 31 ]]+CALCULO[[#This Row],[ 29 ]]+CALCULO[[#This Row],[ 27 ]]+CALCULO[[#This Row],[ 25 ]]+CALCULO[[#This Row],[ 23 ]]+CALCULO[[#This Row],[ 21 ]]+CALCULO[[#This Row],[ 19 ]]+CALCULO[[#This Row],[ 17 ]]</f>
        <v>0</v>
      </c>
      <c r="AG214" s="148">
        <f>+MAX(0,ROUND(CALCULO[[#This Row],[ 15 ]]-CALCULO[[#This Row],[32]],-3))</f>
        <v>0</v>
      </c>
      <c r="AH214" s="29"/>
      <c r="AI214" s="163">
        <f>+IF(AVERAGEIF(DEDUCCIONES[Concepto],'Datos para cálculo'!AH$4,DEDUCCIONES[Monto Limite])=1,CALCULO[[#This Row],[ 34 ]],MIN(CALCULO[[#This Row],[ 34 ]],AVERAGEIF(DEDUCCIONES[Concepto],'Datos para cálculo'!AH$4,DEDUCCIONES[Monto Limite]),+CALCULO[[#This Row],[ 34 ]]+1-1,CALCULO[[#This Row],[ 34 ]]))</f>
        <v>0</v>
      </c>
      <c r="AJ214" s="167"/>
      <c r="AK214" s="144">
        <f>+IF(CALCULO[[#This Row],[ 36 ]]="SI",MIN(CALCULO[[#This Row],[ 15 ]]*10%,VLOOKUP($AJ$4,DEDUCCIONES[],4,0)),0)</f>
        <v>0</v>
      </c>
      <c r="AL214" s="168"/>
      <c r="AM214" s="145">
        <f>+MIN(AL214+1-1,VLOOKUP($AL$4,DEDUCCIONES[],4,0))</f>
        <v>0</v>
      </c>
      <c r="AN214" s="144">
        <f>+CALCULO[[#This Row],[35]]+CALCULO[[#This Row],[37]]+CALCULO[[#This Row],[ 39 ]]</f>
        <v>0</v>
      </c>
      <c r="AO214" s="148">
        <f>+CALCULO[[#This Row],[33]]-CALCULO[[#This Row],[ 40 ]]</f>
        <v>0</v>
      </c>
      <c r="AP214" s="29"/>
      <c r="AQ214" s="163">
        <f>+MIN(CALCULO[[#This Row],[42]]+1-1,VLOOKUP($AP$4,RENTAS_EXCENTAS[],4,0))</f>
        <v>0</v>
      </c>
      <c r="AR214" s="29"/>
      <c r="AS214" s="163">
        <f>+MIN(CALCULO[[#This Row],[43]]+CALCULO[[#This Row],[ 44 ]]+1-1,VLOOKUP($AP$4,RENTAS_EXCENTAS[],4,0))-CALCULO[[#This Row],[43]]</f>
        <v>0</v>
      </c>
      <c r="AT214" s="163"/>
      <c r="AU214" s="163"/>
      <c r="AV214" s="163">
        <f>+CALCULO[[#This Row],[ 47 ]]</f>
        <v>0</v>
      </c>
      <c r="AW214" s="163"/>
      <c r="AX214" s="163">
        <f>+CALCULO[[#This Row],[ 49 ]]</f>
        <v>0</v>
      </c>
      <c r="AY214" s="163"/>
      <c r="AZ214" s="163">
        <f>+CALCULO[[#This Row],[ 51 ]]</f>
        <v>0</v>
      </c>
      <c r="BA214" s="163"/>
      <c r="BB214" s="163">
        <f>+CALCULO[[#This Row],[ 53 ]]</f>
        <v>0</v>
      </c>
      <c r="BC214" s="163"/>
      <c r="BD214" s="163">
        <f>+CALCULO[[#This Row],[ 55 ]]</f>
        <v>0</v>
      </c>
      <c r="BE214" s="163"/>
      <c r="BF214" s="163">
        <f>+CALCULO[[#This Row],[ 57 ]]</f>
        <v>0</v>
      </c>
      <c r="BG214" s="163"/>
      <c r="BH214" s="163">
        <f>+CALCULO[[#This Row],[ 59 ]]</f>
        <v>0</v>
      </c>
      <c r="BI214" s="163"/>
      <c r="BJ214" s="163"/>
      <c r="BK214" s="163"/>
      <c r="BL214" s="145">
        <f>+CALCULO[[#This Row],[ 63 ]]</f>
        <v>0</v>
      </c>
      <c r="BM214" s="144">
        <f>+CALCULO[[#This Row],[ 64 ]]+CALCULO[[#This Row],[ 62 ]]+CALCULO[[#This Row],[ 60 ]]+CALCULO[[#This Row],[ 58 ]]+CALCULO[[#This Row],[ 56 ]]+CALCULO[[#This Row],[ 54 ]]+CALCULO[[#This Row],[ 52 ]]+CALCULO[[#This Row],[ 50 ]]+CALCULO[[#This Row],[ 48 ]]+CALCULO[[#This Row],[ 45 ]]+CALCULO[[#This Row],[43]]</f>
        <v>0</v>
      </c>
      <c r="BN214" s="148">
        <f>+CALCULO[[#This Row],[ 41 ]]-CALCULO[[#This Row],[65]]</f>
        <v>0</v>
      </c>
      <c r="BO214" s="144">
        <f>+ROUND(MIN(CALCULO[[#This Row],[66]]*25%,240*'Versión impresión'!$H$8),-3)</f>
        <v>0</v>
      </c>
      <c r="BP214" s="148">
        <f>+CALCULO[[#This Row],[66]]-CALCULO[[#This Row],[67]]</f>
        <v>0</v>
      </c>
      <c r="BQ214" s="154">
        <f>+ROUND(CALCULO[[#This Row],[33]]*40%,-3)</f>
        <v>0</v>
      </c>
      <c r="BR214" s="149">
        <f t="shared" si="12"/>
        <v>0</v>
      </c>
      <c r="BS214" s="144">
        <f>+CALCULO[[#This Row],[33]]-MIN(CALCULO[[#This Row],[69]],CALCULO[[#This Row],[68]])</f>
        <v>0</v>
      </c>
      <c r="BT214" s="150">
        <f>+CALCULO[[#This Row],[71]]/'Versión impresión'!$H$8+1-1</f>
        <v>0</v>
      </c>
      <c r="BU214" s="151">
        <f>+LOOKUP(CALCULO[[#This Row],[72]],$CG$2:$CH$8,$CJ$2:$CJ$8)</f>
        <v>0</v>
      </c>
      <c r="BV214" s="152">
        <f>+LOOKUP(CALCULO[[#This Row],[72]],$CG$2:$CH$8,$CI$2:$CI$8)</f>
        <v>0</v>
      </c>
      <c r="BW214" s="151">
        <f>+LOOKUP(CALCULO[[#This Row],[72]],$CG$2:$CH$8,$CK$2:$CK$8)</f>
        <v>0</v>
      </c>
      <c r="BX214" s="155">
        <f>+(CALCULO[[#This Row],[72]]+CALCULO[[#This Row],[73]])*CALCULO[[#This Row],[74]]+CALCULO[[#This Row],[75]]</f>
        <v>0</v>
      </c>
      <c r="BY214" s="133">
        <f>+ROUND(CALCULO[[#This Row],[76]]*'Versión impresión'!$H$8,-3)</f>
        <v>0</v>
      </c>
      <c r="BZ214" s="180" t="str">
        <f>+IF(LOOKUP(CALCULO[[#This Row],[72]],$CG$2:$CH$8,$CM$2:$CM$8)=0,"",LOOKUP(CALCULO[[#This Row],[72]],$CG$2:$CH$8,$CM$2:$CM$8))</f>
        <v/>
      </c>
    </row>
    <row r="215" spans="1:78" x14ac:dyDescent="0.25">
      <c r="A215" s="78" t="str">
        <f t="shared" si="11"/>
        <v/>
      </c>
      <c r="B215" s="159"/>
      <c r="C215" s="29"/>
      <c r="D215" s="29"/>
      <c r="E215" s="29"/>
      <c r="F215" s="29"/>
      <c r="G215" s="29"/>
      <c r="H215" s="29"/>
      <c r="I215" s="29"/>
      <c r="J215" s="29"/>
      <c r="K215" s="29"/>
      <c r="L215" s="29"/>
      <c r="M215" s="29"/>
      <c r="N215" s="29"/>
      <c r="O215" s="144">
        <f>SUM(CALCULO[[#This Row],[5]:[ 14 ]])</f>
        <v>0</v>
      </c>
      <c r="P215" s="162"/>
      <c r="Q215" s="163">
        <f>+IF(AVERAGEIF(ING_NO_CONST_RENTA[Concepto],'Datos para cálculo'!P$4,ING_NO_CONST_RENTA[Monto Limite])=1,CALCULO[[#This Row],[16]],MIN(CALCULO[ [#This Row],[16] ],AVERAGEIF(ING_NO_CONST_RENTA[Concepto],'Datos para cálculo'!P$4,ING_NO_CONST_RENTA[Monto Limite]),+CALCULO[ [#This Row],[16] ]+1-1,CALCULO[ [#This Row],[16] ]))</f>
        <v>0</v>
      </c>
      <c r="R215" s="29"/>
      <c r="S215" s="163">
        <f>+IF(AVERAGEIF(ING_NO_CONST_RENTA[Concepto],'Datos para cálculo'!R$4,ING_NO_CONST_RENTA[Monto Limite])=1,CALCULO[[#This Row],[18]],MIN(CALCULO[ [#This Row],[18] ],AVERAGEIF(ING_NO_CONST_RENTA[Concepto],'Datos para cálculo'!R$4,ING_NO_CONST_RENTA[Monto Limite]),+CALCULO[ [#This Row],[18] ]+1-1,CALCULO[ [#This Row],[18] ]))</f>
        <v>0</v>
      </c>
      <c r="T215" s="29"/>
      <c r="U215" s="163">
        <f>+IF(AVERAGEIF(ING_NO_CONST_RENTA[Concepto],'Datos para cálculo'!T$4,ING_NO_CONST_RENTA[Monto Limite])=1,CALCULO[[#This Row],[20]],MIN(CALCULO[ [#This Row],[20] ],AVERAGEIF(ING_NO_CONST_RENTA[Concepto],'Datos para cálculo'!T$4,ING_NO_CONST_RENTA[Monto Limite]),+CALCULO[ [#This Row],[20] ]+1-1,CALCULO[ [#This Row],[20] ]))</f>
        <v>0</v>
      </c>
      <c r="V215" s="29"/>
      <c r="W2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5" s="164"/>
      <c r="Y215" s="163">
        <f>+IF(O215&lt;310*'Versión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5" s="165"/>
      <c r="AA215" s="163">
        <f>+IF(AVERAGEIF(ING_NO_CONST_RENTA[Concepto],'Datos para cálculo'!Z$4,ING_NO_CONST_RENTA[Monto Limite])=1,CALCULO[[#This Row],[ 26 ]],MIN(CALCULO[[#This Row],[ 26 ]],AVERAGEIF(ING_NO_CONST_RENTA[Concepto],'Datos para cálculo'!Z$4,ING_NO_CONST_RENTA[Monto Limite]),+CALCULO[[#This Row],[ 26 ]]+1-1,CALCULO[[#This Row],[ 26 ]]))</f>
        <v>0</v>
      </c>
      <c r="AB215" s="165"/>
      <c r="AC2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5" s="147"/>
      <c r="AE2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5" s="144">
        <f>+CALCULO[[#This Row],[ 31 ]]+CALCULO[[#This Row],[ 29 ]]+CALCULO[[#This Row],[ 27 ]]+CALCULO[[#This Row],[ 25 ]]+CALCULO[[#This Row],[ 23 ]]+CALCULO[[#This Row],[ 21 ]]+CALCULO[[#This Row],[ 19 ]]+CALCULO[[#This Row],[ 17 ]]</f>
        <v>0</v>
      </c>
      <c r="AG215" s="148">
        <f>+MAX(0,ROUND(CALCULO[[#This Row],[ 15 ]]-CALCULO[[#This Row],[32]],-3))</f>
        <v>0</v>
      </c>
      <c r="AH215" s="29"/>
      <c r="AI215" s="163">
        <f>+IF(AVERAGEIF(DEDUCCIONES[Concepto],'Datos para cálculo'!AH$4,DEDUCCIONES[Monto Limite])=1,CALCULO[[#This Row],[ 34 ]],MIN(CALCULO[[#This Row],[ 34 ]],AVERAGEIF(DEDUCCIONES[Concepto],'Datos para cálculo'!AH$4,DEDUCCIONES[Monto Limite]),+CALCULO[[#This Row],[ 34 ]]+1-1,CALCULO[[#This Row],[ 34 ]]))</f>
        <v>0</v>
      </c>
      <c r="AJ215" s="167"/>
      <c r="AK215" s="144">
        <f>+IF(CALCULO[[#This Row],[ 36 ]]="SI",MIN(CALCULO[[#This Row],[ 15 ]]*10%,VLOOKUP($AJ$4,DEDUCCIONES[],4,0)),0)</f>
        <v>0</v>
      </c>
      <c r="AL215" s="168"/>
      <c r="AM215" s="145">
        <f>+MIN(AL215+1-1,VLOOKUP($AL$4,DEDUCCIONES[],4,0))</f>
        <v>0</v>
      </c>
      <c r="AN215" s="144">
        <f>+CALCULO[[#This Row],[35]]+CALCULO[[#This Row],[37]]+CALCULO[[#This Row],[ 39 ]]</f>
        <v>0</v>
      </c>
      <c r="AO215" s="148">
        <f>+CALCULO[[#This Row],[33]]-CALCULO[[#This Row],[ 40 ]]</f>
        <v>0</v>
      </c>
      <c r="AP215" s="29"/>
      <c r="AQ215" s="163">
        <f>+MIN(CALCULO[[#This Row],[42]]+1-1,VLOOKUP($AP$4,RENTAS_EXCENTAS[],4,0))</f>
        <v>0</v>
      </c>
      <c r="AR215" s="29"/>
      <c r="AS215" s="163">
        <f>+MIN(CALCULO[[#This Row],[43]]+CALCULO[[#This Row],[ 44 ]]+1-1,VLOOKUP($AP$4,RENTAS_EXCENTAS[],4,0))-CALCULO[[#This Row],[43]]</f>
        <v>0</v>
      </c>
      <c r="AT215" s="163"/>
      <c r="AU215" s="163"/>
      <c r="AV215" s="163">
        <f>+CALCULO[[#This Row],[ 47 ]]</f>
        <v>0</v>
      </c>
      <c r="AW215" s="163"/>
      <c r="AX215" s="163">
        <f>+CALCULO[[#This Row],[ 49 ]]</f>
        <v>0</v>
      </c>
      <c r="AY215" s="163"/>
      <c r="AZ215" s="163">
        <f>+CALCULO[[#This Row],[ 51 ]]</f>
        <v>0</v>
      </c>
      <c r="BA215" s="163"/>
      <c r="BB215" s="163">
        <f>+CALCULO[[#This Row],[ 53 ]]</f>
        <v>0</v>
      </c>
      <c r="BC215" s="163"/>
      <c r="BD215" s="163">
        <f>+CALCULO[[#This Row],[ 55 ]]</f>
        <v>0</v>
      </c>
      <c r="BE215" s="163"/>
      <c r="BF215" s="163">
        <f>+CALCULO[[#This Row],[ 57 ]]</f>
        <v>0</v>
      </c>
      <c r="BG215" s="163"/>
      <c r="BH215" s="163">
        <f>+CALCULO[[#This Row],[ 59 ]]</f>
        <v>0</v>
      </c>
      <c r="BI215" s="163"/>
      <c r="BJ215" s="163"/>
      <c r="BK215" s="163"/>
      <c r="BL215" s="145">
        <f>+CALCULO[[#This Row],[ 63 ]]</f>
        <v>0</v>
      </c>
      <c r="BM215" s="144">
        <f>+CALCULO[[#This Row],[ 64 ]]+CALCULO[[#This Row],[ 62 ]]+CALCULO[[#This Row],[ 60 ]]+CALCULO[[#This Row],[ 58 ]]+CALCULO[[#This Row],[ 56 ]]+CALCULO[[#This Row],[ 54 ]]+CALCULO[[#This Row],[ 52 ]]+CALCULO[[#This Row],[ 50 ]]+CALCULO[[#This Row],[ 48 ]]+CALCULO[[#This Row],[ 45 ]]+CALCULO[[#This Row],[43]]</f>
        <v>0</v>
      </c>
      <c r="BN215" s="148">
        <f>+CALCULO[[#This Row],[ 41 ]]-CALCULO[[#This Row],[65]]</f>
        <v>0</v>
      </c>
      <c r="BO215" s="144">
        <f>+ROUND(MIN(CALCULO[[#This Row],[66]]*25%,240*'Versión impresión'!$H$8),-3)</f>
        <v>0</v>
      </c>
      <c r="BP215" s="148">
        <f>+CALCULO[[#This Row],[66]]-CALCULO[[#This Row],[67]]</f>
        <v>0</v>
      </c>
      <c r="BQ215" s="154">
        <f>+ROUND(CALCULO[[#This Row],[33]]*40%,-3)</f>
        <v>0</v>
      </c>
      <c r="BR215" s="149">
        <f t="shared" si="12"/>
        <v>0</v>
      </c>
      <c r="BS215" s="144">
        <f>+CALCULO[[#This Row],[33]]-MIN(CALCULO[[#This Row],[69]],CALCULO[[#This Row],[68]])</f>
        <v>0</v>
      </c>
      <c r="BT215" s="150">
        <f>+CALCULO[[#This Row],[71]]/'Versión impresión'!$H$8+1-1</f>
        <v>0</v>
      </c>
      <c r="BU215" s="151">
        <f>+LOOKUP(CALCULO[[#This Row],[72]],$CG$2:$CH$8,$CJ$2:$CJ$8)</f>
        <v>0</v>
      </c>
      <c r="BV215" s="152">
        <f>+LOOKUP(CALCULO[[#This Row],[72]],$CG$2:$CH$8,$CI$2:$CI$8)</f>
        <v>0</v>
      </c>
      <c r="BW215" s="151">
        <f>+LOOKUP(CALCULO[[#This Row],[72]],$CG$2:$CH$8,$CK$2:$CK$8)</f>
        <v>0</v>
      </c>
      <c r="BX215" s="155">
        <f>+(CALCULO[[#This Row],[72]]+CALCULO[[#This Row],[73]])*CALCULO[[#This Row],[74]]+CALCULO[[#This Row],[75]]</f>
        <v>0</v>
      </c>
      <c r="BY215" s="133">
        <f>+ROUND(CALCULO[[#This Row],[76]]*'Versión impresión'!$H$8,-3)</f>
        <v>0</v>
      </c>
      <c r="BZ215" s="180" t="str">
        <f>+IF(LOOKUP(CALCULO[[#This Row],[72]],$CG$2:$CH$8,$CM$2:$CM$8)=0,"",LOOKUP(CALCULO[[#This Row],[72]],$CG$2:$CH$8,$CM$2:$CM$8))</f>
        <v/>
      </c>
    </row>
    <row r="216" spans="1:78" x14ac:dyDescent="0.25">
      <c r="A216" s="78" t="str">
        <f t="shared" si="11"/>
        <v/>
      </c>
      <c r="B216" s="159"/>
      <c r="C216" s="29"/>
      <c r="D216" s="29"/>
      <c r="E216" s="29"/>
      <c r="F216" s="29"/>
      <c r="G216" s="29"/>
      <c r="H216" s="29"/>
      <c r="I216" s="29"/>
      <c r="J216" s="29"/>
      <c r="K216" s="29"/>
      <c r="L216" s="29"/>
      <c r="M216" s="29"/>
      <c r="N216" s="29"/>
      <c r="O216" s="144">
        <f>SUM(CALCULO[[#This Row],[5]:[ 14 ]])</f>
        <v>0</v>
      </c>
      <c r="P216" s="162"/>
      <c r="Q216" s="163">
        <f>+IF(AVERAGEIF(ING_NO_CONST_RENTA[Concepto],'Datos para cálculo'!P$4,ING_NO_CONST_RENTA[Monto Limite])=1,CALCULO[[#This Row],[16]],MIN(CALCULO[ [#This Row],[16] ],AVERAGEIF(ING_NO_CONST_RENTA[Concepto],'Datos para cálculo'!P$4,ING_NO_CONST_RENTA[Monto Limite]),+CALCULO[ [#This Row],[16] ]+1-1,CALCULO[ [#This Row],[16] ]))</f>
        <v>0</v>
      </c>
      <c r="R216" s="29"/>
      <c r="S216" s="163">
        <f>+IF(AVERAGEIF(ING_NO_CONST_RENTA[Concepto],'Datos para cálculo'!R$4,ING_NO_CONST_RENTA[Monto Limite])=1,CALCULO[[#This Row],[18]],MIN(CALCULO[ [#This Row],[18] ],AVERAGEIF(ING_NO_CONST_RENTA[Concepto],'Datos para cálculo'!R$4,ING_NO_CONST_RENTA[Monto Limite]),+CALCULO[ [#This Row],[18] ]+1-1,CALCULO[ [#This Row],[18] ]))</f>
        <v>0</v>
      </c>
      <c r="T216" s="29"/>
      <c r="U216" s="163">
        <f>+IF(AVERAGEIF(ING_NO_CONST_RENTA[Concepto],'Datos para cálculo'!T$4,ING_NO_CONST_RENTA[Monto Limite])=1,CALCULO[[#This Row],[20]],MIN(CALCULO[ [#This Row],[20] ],AVERAGEIF(ING_NO_CONST_RENTA[Concepto],'Datos para cálculo'!T$4,ING_NO_CONST_RENTA[Monto Limite]),+CALCULO[ [#This Row],[20] ]+1-1,CALCULO[ [#This Row],[20] ]))</f>
        <v>0</v>
      </c>
      <c r="V216" s="29"/>
      <c r="W2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6" s="164"/>
      <c r="Y216" s="163">
        <f>+IF(O216&lt;310*'Versión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6" s="165"/>
      <c r="AA216" s="163">
        <f>+IF(AVERAGEIF(ING_NO_CONST_RENTA[Concepto],'Datos para cálculo'!Z$4,ING_NO_CONST_RENTA[Monto Limite])=1,CALCULO[[#This Row],[ 26 ]],MIN(CALCULO[[#This Row],[ 26 ]],AVERAGEIF(ING_NO_CONST_RENTA[Concepto],'Datos para cálculo'!Z$4,ING_NO_CONST_RENTA[Monto Limite]),+CALCULO[[#This Row],[ 26 ]]+1-1,CALCULO[[#This Row],[ 26 ]]))</f>
        <v>0</v>
      </c>
      <c r="AB216" s="165"/>
      <c r="AC2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6" s="147"/>
      <c r="AE2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6" s="144">
        <f>+CALCULO[[#This Row],[ 31 ]]+CALCULO[[#This Row],[ 29 ]]+CALCULO[[#This Row],[ 27 ]]+CALCULO[[#This Row],[ 25 ]]+CALCULO[[#This Row],[ 23 ]]+CALCULO[[#This Row],[ 21 ]]+CALCULO[[#This Row],[ 19 ]]+CALCULO[[#This Row],[ 17 ]]</f>
        <v>0</v>
      </c>
      <c r="AG216" s="148">
        <f>+MAX(0,ROUND(CALCULO[[#This Row],[ 15 ]]-CALCULO[[#This Row],[32]],-3))</f>
        <v>0</v>
      </c>
      <c r="AH216" s="29"/>
      <c r="AI216" s="163">
        <f>+IF(AVERAGEIF(DEDUCCIONES[Concepto],'Datos para cálculo'!AH$4,DEDUCCIONES[Monto Limite])=1,CALCULO[[#This Row],[ 34 ]],MIN(CALCULO[[#This Row],[ 34 ]],AVERAGEIF(DEDUCCIONES[Concepto],'Datos para cálculo'!AH$4,DEDUCCIONES[Monto Limite]),+CALCULO[[#This Row],[ 34 ]]+1-1,CALCULO[[#This Row],[ 34 ]]))</f>
        <v>0</v>
      </c>
      <c r="AJ216" s="167"/>
      <c r="AK216" s="144">
        <f>+IF(CALCULO[[#This Row],[ 36 ]]="SI",MIN(CALCULO[[#This Row],[ 15 ]]*10%,VLOOKUP($AJ$4,DEDUCCIONES[],4,0)),0)</f>
        <v>0</v>
      </c>
      <c r="AL216" s="168"/>
      <c r="AM216" s="145">
        <f>+MIN(AL216+1-1,VLOOKUP($AL$4,DEDUCCIONES[],4,0))</f>
        <v>0</v>
      </c>
      <c r="AN216" s="144">
        <f>+CALCULO[[#This Row],[35]]+CALCULO[[#This Row],[37]]+CALCULO[[#This Row],[ 39 ]]</f>
        <v>0</v>
      </c>
      <c r="AO216" s="148">
        <f>+CALCULO[[#This Row],[33]]-CALCULO[[#This Row],[ 40 ]]</f>
        <v>0</v>
      </c>
      <c r="AP216" s="29"/>
      <c r="AQ216" s="163">
        <f>+MIN(CALCULO[[#This Row],[42]]+1-1,VLOOKUP($AP$4,RENTAS_EXCENTAS[],4,0))</f>
        <v>0</v>
      </c>
      <c r="AR216" s="29"/>
      <c r="AS216" s="163">
        <f>+MIN(CALCULO[[#This Row],[43]]+CALCULO[[#This Row],[ 44 ]]+1-1,VLOOKUP($AP$4,RENTAS_EXCENTAS[],4,0))-CALCULO[[#This Row],[43]]</f>
        <v>0</v>
      </c>
      <c r="AT216" s="163"/>
      <c r="AU216" s="163"/>
      <c r="AV216" s="163">
        <f>+CALCULO[[#This Row],[ 47 ]]</f>
        <v>0</v>
      </c>
      <c r="AW216" s="163"/>
      <c r="AX216" s="163">
        <f>+CALCULO[[#This Row],[ 49 ]]</f>
        <v>0</v>
      </c>
      <c r="AY216" s="163"/>
      <c r="AZ216" s="163">
        <f>+CALCULO[[#This Row],[ 51 ]]</f>
        <v>0</v>
      </c>
      <c r="BA216" s="163"/>
      <c r="BB216" s="163">
        <f>+CALCULO[[#This Row],[ 53 ]]</f>
        <v>0</v>
      </c>
      <c r="BC216" s="163"/>
      <c r="BD216" s="163">
        <f>+CALCULO[[#This Row],[ 55 ]]</f>
        <v>0</v>
      </c>
      <c r="BE216" s="163"/>
      <c r="BF216" s="163">
        <f>+CALCULO[[#This Row],[ 57 ]]</f>
        <v>0</v>
      </c>
      <c r="BG216" s="163"/>
      <c r="BH216" s="163">
        <f>+CALCULO[[#This Row],[ 59 ]]</f>
        <v>0</v>
      </c>
      <c r="BI216" s="163"/>
      <c r="BJ216" s="163"/>
      <c r="BK216" s="163"/>
      <c r="BL216" s="145">
        <f>+CALCULO[[#This Row],[ 63 ]]</f>
        <v>0</v>
      </c>
      <c r="BM216" s="144">
        <f>+CALCULO[[#This Row],[ 64 ]]+CALCULO[[#This Row],[ 62 ]]+CALCULO[[#This Row],[ 60 ]]+CALCULO[[#This Row],[ 58 ]]+CALCULO[[#This Row],[ 56 ]]+CALCULO[[#This Row],[ 54 ]]+CALCULO[[#This Row],[ 52 ]]+CALCULO[[#This Row],[ 50 ]]+CALCULO[[#This Row],[ 48 ]]+CALCULO[[#This Row],[ 45 ]]+CALCULO[[#This Row],[43]]</f>
        <v>0</v>
      </c>
      <c r="BN216" s="148">
        <f>+CALCULO[[#This Row],[ 41 ]]-CALCULO[[#This Row],[65]]</f>
        <v>0</v>
      </c>
      <c r="BO216" s="144">
        <f>+ROUND(MIN(CALCULO[[#This Row],[66]]*25%,240*'Versión impresión'!$H$8),-3)</f>
        <v>0</v>
      </c>
      <c r="BP216" s="148">
        <f>+CALCULO[[#This Row],[66]]-CALCULO[[#This Row],[67]]</f>
        <v>0</v>
      </c>
      <c r="BQ216" s="154">
        <f>+ROUND(CALCULO[[#This Row],[33]]*40%,-3)</f>
        <v>0</v>
      </c>
      <c r="BR216" s="149">
        <f t="shared" si="12"/>
        <v>0</v>
      </c>
      <c r="BS216" s="144">
        <f>+CALCULO[[#This Row],[33]]-MIN(CALCULO[[#This Row],[69]],CALCULO[[#This Row],[68]])</f>
        <v>0</v>
      </c>
      <c r="BT216" s="150">
        <f>+CALCULO[[#This Row],[71]]/'Versión impresión'!$H$8+1-1</f>
        <v>0</v>
      </c>
      <c r="BU216" s="151">
        <f>+LOOKUP(CALCULO[[#This Row],[72]],$CG$2:$CH$8,$CJ$2:$CJ$8)</f>
        <v>0</v>
      </c>
      <c r="BV216" s="152">
        <f>+LOOKUP(CALCULO[[#This Row],[72]],$CG$2:$CH$8,$CI$2:$CI$8)</f>
        <v>0</v>
      </c>
      <c r="BW216" s="151">
        <f>+LOOKUP(CALCULO[[#This Row],[72]],$CG$2:$CH$8,$CK$2:$CK$8)</f>
        <v>0</v>
      </c>
      <c r="BX216" s="155">
        <f>+(CALCULO[[#This Row],[72]]+CALCULO[[#This Row],[73]])*CALCULO[[#This Row],[74]]+CALCULO[[#This Row],[75]]</f>
        <v>0</v>
      </c>
      <c r="BY216" s="133">
        <f>+ROUND(CALCULO[[#This Row],[76]]*'Versión impresión'!$H$8,-3)</f>
        <v>0</v>
      </c>
      <c r="BZ216" s="180" t="str">
        <f>+IF(LOOKUP(CALCULO[[#This Row],[72]],$CG$2:$CH$8,$CM$2:$CM$8)=0,"",LOOKUP(CALCULO[[#This Row],[72]],$CG$2:$CH$8,$CM$2:$CM$8))</f>
        <v/>
      </c>
    </row>
    <row r="217" spans="1:78" x14ac:dyDescent="0.25">
      <c r="A217" s="78" t="str">
        <f t="shared" si="11"/>
        <v/>
      </c>
      <c r="B217" s="159"/>
      <c r="C217" s="29"/>
      <c r="D217" s="29"/>
      <c r="E217" s="29"/>
      <c r="F217" s="29"/>
      <c r="G217" s="29"/>
      <c r="H217" s="29"/>
      <c r="I217" s="29"/>
      <c r="J217" s="29"/>
      <c r="K217" s="29"/>
      <c r="L217" s="29"/>
      <c r="M217" s="29"/>
      <c r="N217" s="29"/>
      <c r="O217" s="144">
        <f>SUM(CALCULO[[#This Row],[5]:[ 14 ]])</f>
        <v>0</v>
      </c>
      <c r="P217" s="162"/>
      <c r="Q217" s="163">
        <f>+IF(AVERAGEIF(ING_NO_CONST_RENTA[Concepto],'Datos para cálculo'!P$4,ING_NO_CONST_RENTA[Monto Limite])=1,CALCULO[[#This Row],[16]],MIN(CALCULO[ [#This Row],[16] ],AVERAGEIF(ING_NO_CONST_RENTA[Concepto],'Datos para cálculo'!P$4,ING_NO_CONST_RENTA[Monto Limite]),+CALCULO[ [#This Row],[16] ]+1-1,CALCULO[ [#This Row],[16] ]))</f>
        <v>0</v>
      </c>
      <c r="R217" s="29"/>
      <c r="S217" s="163">
        <f>+IF(AVERAGEIF(ING_NO_CONST_RENTA[Concepto],'Datos para cálculo'!R$4,ING_NO_CONST_RENTA[Monto Limite])=1,CALCULO[[#This Row],[18]],MIN(CALCULO[ [#This Row],[18] ],AVERAGEIF(ING_NO_CONST_RENTA[Concepto],'Datos para cálculo'!R$4,ING_NO_CONST_RENTA[Monto Limite]),+CALCULO[ [#This Row],[18] ]+1-1,CALCULO[ [#This Row],[18] ]))</f>
        <v>0</v>
      </c>
      <c r="T217" s="29"/>
      <c r="U217" s="163">
        <f>+IF(AVERAGEIF(ING_NO_CONST_RENTA[Concepto],'Datos para cálculo'!T$4,ING_NO_CONST_RENTA[Monto Limite])=1,CALCULO[[#This Row],[20]],MIN(CALCULO[ [#This Row],[20] ],AVERAGEIF(ING_NO_CONST_RENTA[Concepto],'Datos para cálculo'!T$4,ING_NO_CONST_RENTA[Monto Limite]),+CALCULO[ [#This Row],[20] ]+1-1,CALCULO[ [#This Row],[20] ]))</f>
        <v>0</v>
      </c>
      <c r="V217" s="29"/>
      <c r="W2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7" s="164"/>
      <c r="Y217" s="163">
        <f>+IF(O217&lt;310*'Versión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7" s="165"/>
      <c r="AA217" s="163">
        <f>+IF(AVERAGEIF(ING_NO_CONST_RENTA[Concepto],'Datos para cálculo'!Z$4,ING_NO_CONST_RENTA[Monto Limite])=1,CALCULO[[#This Row],[ 26 ]],MIN(CALCULO[[#This Row],[ 26 ]],AVERAGEIF(ING_NO_CONST_RENTA[Concepto],'Datos para cálculo'!Z$4,ING_NO_CONST_RENTA[Monto Limite]),+CALCULO[[#This Row],[ 26 ]]+1-1,CALCULO[[#This Row],[ 26 ]]))</f>
        <v>0</v>
      </c>
      <c r="AB217" s="165"/>
      <c r="AC2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7" s="147"/>
      <c r="AE2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7" s="144">
        <f>+CALCULO[[#This Row],[ 31 ]]+CALCULO[[#This Row],[ 29 ]]+CALCULO[[#This Row],[ 27 ]]+CALCULO[[#This Row],[ 25 ]]+CALCULO[[#This Row],[ 23 ]]+CALCULO[[#This Row],[ 21 ]]+CALCULO[[#This Row],[ 19 ]]+CALCULO[[#This Row],[ 17 ]]</f>
        <v>0</v>
      </c>
      <c r="AG217" s="148">
        <f>+MAX(0,ROUND(CALCULO[[#This Row],[ 15 ]]-CALCULO[[#This Row],[32]],-3))</f>
        <v>0</v>
      </c>
      <c r="AH217" s="29"/>
      <c r="AI217" s="163">
        <f>+IF(AVERAGEIF(DEDUCCIONES[Concepto],'Datos para cálculo'!AH$4,DEDUCCIONES[Monto Limite])=1,CALCULO[[#This Row],[ 34 ]],MIN(CALCULO[[#This Row],[ 34 ]],AVERAGEIF(DEDUCCIONES[Concepto],'Datos para cálculo'!AH$4,DEDUCCIONES[Monto Limite]),+CALCULO[[#This Row],[ 34 ]]+1-1,CALCULO[[#This Row],[ 34 ]]))</f>
        <v>0</v>
      </c>
      <c r="AJ217" s="167"/>
      <c r="AK217" s="144">
        <f>+IF(CALCULO[[#This Row],[ 36 ]]="SI",MIN(CALCULO[[#This Row],[ 15 ]]*10%,VLOOKUP($AJ$4,DEDUCCIONES[],4,0)),0)</f>
        <v>0</v>
      </c>
      <c r="AL217" s="168"/>
      <c r="AM217" s="145">
        <f>+MIN(AL217+1-1,VLOOKUP($AL$4,DEDUCCIONES[],4,0))</f>
        <v>0</v>
      </c>
      <c r="AN217" s="144">
        <f>+CALCULO[[#This Row],[35]]+CALCULO[[#This Row],[37]]+CALCULO[[#This Row],[ 39 ]]</f>
        <v>0</v>
      </c>
      <c r="AO217" s="148">
        <f>+CALCULO[[#This Row],[33]]-CALCULO[[#This Row],[ 40 ]]</f>
        <v>0</v>
      </c>
      <c r="AP217" s="29"/>
      <c r="AQ217" s="163">
        <f>+MIN(CALCULO[[#This Row],[42]]+1-1,VLOOKUP($AP$4,RENTAS_EXCENTAS[],4,0))</f>
        <v>0</v>
      </c>
      <c r="AR217" s="29"/>
      <c r="AS217" s="163">
        <f>+MIN(CALCULO[[#This Row],[43]]+CALCULO[[#This Row],[ 44 ]]+1-1,VLOOKUP($AP$4,RENTAS_EXCENTAS[],4,0))-CALCULO[[#This Row],[43]]</f>
        <v>0</v>
      </c>
      <c r="AT217" s="163"/>
      <c r="AU217" s="163"/>
      <c r="AV217" s="163">
        <f>+CALCULO[[#This Row],[ 47 ]]</f>
        <v>0</v>
      </c>
      <c r="AW217" s="163"/>
      <c r="AX217" s="163">
        <f>+CALCULO[[#This Row],[ 49 ]]</f>
        <v>0</v>
      </c>
      <c r="AY217" s="163"/>
      <c r="AZ217" s="163">
        <f>+CALCULO[[#This Row],[ 51 ]]</f>
        <v>0</v>
      </c>
      <c r="BA217" s="163"/>
      <c r="BB217" s="163">
        <f>+CALCULO[[#This Row],[ 53 ]]</f>
        <v>0</v>
      </c>
      <c r="BC217" s="163"/>
      <c r="BD217" s="163">
        <f>+CALCULO[[#This Row],[ 55 ]]</f>
        <v>0</v>
      </c>
      <c r="BE217" s="163"/>
      <c r="BF217" s="163">
        <f>+CALCULO[[#This Row],[ 57 ]]</f>
        <v>0</v>
      </c>
      <c r="BG217" s="163"/>
      <c r="BH217" s="163">
        <f>+CALCULO[[#This Row],[ 59 ]]</f>
        <v>0</v>
      </c>
      <c r="BI217" s="163"/>
      <c r="BJ217" s="163"/>
      <c r="BK217" s="163"/>
      <c r="BL217" s="145">
        <f>+CALCULO[[#This Row],[ 63 ]]</f>
        <v>0</v>
      </c>
      <c r="BM217" s="144">
        <f>+CALCULO[[#This Row],[ 64 ]]+CALCULO[[#This Row],[ 62 ]]+CALCULO[[#This Row],[ 60 ]]+CALCULO[[#This Row],[ 58 ]]+CALCULO[[#This Row],[ 56 ]]+CALCULO[[#This Row],[ 54 ]]+CALCULO[[#This Row],[ 52 ]]+CALCULO[[#This Row],[ 50 ]]+CALCULO[[#This Row],[ 48 ]]+CALCULO[[#This Row],[ 45 ]]+CALCULO[[#This Row],[43]]</f>
        <v>0</v>
      </c>
      <c r="BN217" s="148">
        <f>+CALCULO[[#This Row],[ 41 ]]-CALCULO[[#This Row],[65]]</f>
        <v>0</v>
      </c>
      <c r="BO217" s="144">
        <f>+ROUND(MIN(CALCULO[[#This Row],[66]]*25%,240*'Versión impresión'!$H$8),-3)</f>
        <v>0</v>
      </c>
      <c r="BP217" s="148">
        <f>+CALCULO[[#This Row],[66]]-CALCULO[[#This Row],[67]]</f>
        <v>0</v>
      </c>
      <c r="BQ217" s="154">
        <f>+ROUND(CALCULO[[#This Row],[33]]*40%,-3)</f>
        <v>0</v>
      </c>
      <c r="BR217" s="149">
        <f t="shared" si="12"/>
        <v>0</v>
      </c>
      <c r="BS217" s="144">
        <f>+CALCULO[[#This Row],[33]]-MIN(CALCULO[[#This Row],[69]],CALCULO[[#This Row],[68]])</f>
        <v>0</v>
      </c>
      <c r="BT217" s="150">
        <f>+CALCULO[[#This Row],[71]]/'Versión impresión'!$H$8+1-1</f>
        <v>0</v>
      </c>
      <c r="BU217" s="151">
        <f>+LOOKUP(CALCULO[[#This Row],[72]],$CG$2:$CH$8,$CJ$2:$CJ$8)</f>
        <v>0</v>
      </c>
      <c r="BV217" s="152">
        <f>+LOOKUP(CALCULO[[#This Row],[72]],$CG$2:$CH$8,$CI$2:$CI$8)</f>
        <v>0</v>
      </c>
      <c r="BW217" s="151">
        <f>+LOOKUP(CALCULO[[#This Row],[72]],$CG$2:$CH$8,$CK$2:$CK$8)</f>
        <v>0</v>
      </c>
      <c r="BX217" s="155">
        <f>+(CALCULO[[#This Row],[72]]+CALCULO[[#This Row],[73]])*CALCULO[[#This Row],[74]]+CALCULO[[#This Row],[75]]</f>
        <v>0</v>
      </c>
      <c r="BY217" s="133">
        <f>+ROUND(CALCULO[[#This Row],[76]]*'Versión impresión'!$H$8,-3)</f>
        <v>0</v>
      </c>
      <c r="BZ217" s="180" t="str">
        <f>+IF(LOOKUP(CALCULO[[#This Row],[72]],$CG$2:$CH$8,$CM$2:$CM$8)=0,"",LOOKUP(CALCULO[[#This Row],[72]],$CG$2:$CH$8,$CM$2:$CM$8))</f>
        <v/>
      </c>
    </row>
    <row r="218" spans="1:78" x14ac:dyDescent="0.25">
      <c r="A218" s="78" t="str">
        <f t="shared" si="11"/>
        <v/>
      </c>
      <c r="B218" s="159"/>
      <c r="C218" s="29"/>
      <c r="D218" s="29"/>
      <c r="E218" s="29"/>
      <c r="F218" s="29"/>
      <c r="G218" s="29"/>
      <c r="H218" s="29"/>
      <c r="I218" s="29"/>
      <c r="J218" s="29"/>
      <c r="K218" s="29"/>
      <c r="L218" s="29"/>
      <c r="M218" s="29"/>
      <c r="N218" s="29"/>
      <c r="O218" s="144">
        <f>SUM(CALCULO[[#This Row],[5]:[ 14 ]])</f>
        <v>0</v>
      </c>
      <c r="P218" s="162"/>
      <c r="Q218" s="163">
        <f>+IF(AVERAGEIF(ING_NO_CONST_RENTA[Concepto],'Datos para cálculo'!P$4,ING_NO_CONST_RENTA[Monto Limite])=1,CALCULO[[#This Row],[16]],MIN(CALCULO[ [#This Row],[16] ],AVERAGEIF(ING_NO_CONST_RENTA[Concepto],'Datos para cálculo'!P$4,ING_NO_CONST_RENTA[Monto Limite]),+CALCULO[ [#This Row],[16] ]+1-1,CALCULO[ [#This Row],[16] ]))</f>
        <v>0</v>
      </c>
      <c r="R218" s="29"/>
      <c r="S218" s="163">
        <f>+IF(AVERAGEIF(ING_NO_CONST_RENTA[Concepto],'Datos para cálculo'!R$4,ING_NO_CONST_RENTA[Monto Limite])=1,CALCULO[[#This Row],[18]],MIN(CALCULO[ [#This Row],[18] ],AVERAGEIF(ING_NO_CONST_RENTA[Concepto],'Datos para cálculo'!R$4,ING_NO_CONST_RENTA[Monto Limite]),+CALCULO[ [#This Row],[18] ]+1-1,CALCULO[ [#This Row],[18] ]))</f>
        <v>0</v>
      </c>
      <c r="T218" s="29"/>
      <c r="U218" s="163">
        <f>+IF(AVERAGEIF(ING_NO_CONST_RENTA[Concepto],'Datos para cálculo'!T$4,ING_NO_CONST_RENTA[Monto Limite])=1,CALCULO[[#This Row],[20]],MIN(CALCULO[ [#This Row],[20] ],AVERAGEIF(ING_NO_CONST_RENTA[Concepto],'Datos para cálculo'!T$4,ING_NO_CONST_RENTA[Monto Limite]),+CALCULO[ [#This Row],[20] ]+1-1,CALCULO[ [#This Row],[20] ]))</f>
        <v>0</v>
      </c>
      <c r="V218" s="29"/>
      <c r="W2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8" s="164"/>
      <c r="Y218" s="163">
        <f>+IF(O218&lt;310*'Versión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8" s="165"/>
      <c r="AA218" s="163">
        <f>+IF(AVERAGEIF(ING_NO_CONST_RENTA[Concepto],'Datos para cálculo'!Z$4,ING_NO_CONST_RENTA[Monto Limite])=1,CALCULO[[#This Row],[ 26 ]],MIN(CALCULO[[#This Row],[ 26 ]],AVERAGEIF(ING_NO_CONST_RENTA[Concepto],'Datos para cálculo'!Z$4,ING_NO_CONST_RENTA[Monto Limite]),+CALCULO[[#This Row],[ 26 ]]+1-1,CALCULO[[#This Row],[ 26 ]]))</f>
        <v>0</v>
      </c>
      <c r="AB218" s="165"/>
      <c r="AC2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8" s="147"/>
      <c r="AE2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8" s="144">
        <f>+CALCULO[[#This Row],[ 31 ]]+CALCULO[[#This Row],[ 29 ]]+CALCULO[[#This Row],[ 27 ]]+CALCULO[[#This Row],[ 25 ]]+CALCULO[[#This Row],[ 23 ]]+CALCULO[[#This Row],[ 21 ]]+CALCULO[[#This Row],[ 19 ]]+CALCULO[[#This Row],[ 17 ]]</f>
        <v>0</v>
      </c>
      <c r="AG218" s="148">
        <f>+MAX(0,ROUND(CALCULO[[#This Row],[ 15 ]]-CALCULO[[#This Row],[32]],-3))</f>
        <v>0</v>
      </c>
      <c r="AH218" s="29"/>
      <c r="AI218" s="163">
        <f>+IF(AVERAGEIF(DEDUCCIONES[Concepto],'Datos para cálculo'!AH$4,DEDUCCIONES[Monto Limite])=1,CALCULO[[#This Row],[ 34 ]],MIN(CALCULO[[#This Row],[ 34 ]],AVERAGEIF(DEDUCCIONES[Concepto],'Datos para cálculo'!AH$4,DEDUCCIONES[Monto Limite]),+CALCULO[[#This Row],[ 34 ]]+1-1,CALCULO[[#This Row],[ 34 ]]))</f>
        <v>0</v>
      </c>
      <c r="AJ218" s="167"/>
      <c r="AK218" s="144">
        <f>+IF(CALCULO[[#This Row],[ 36 ]]="SI",MIN(CALCULO[[#This Row],[ 15 ]]*10%,VLOOKUP($AJ$4,DEDUCCIONES[],4,0)),0)</f>
        <v>0</v>
      </c>
      <c r="AL218" s="168"/>
      <c r="AM218" s="145">
        <f>+MIN(AL218+1-1,VLOOKUP($AL$4,DEDUCCIONES[],4,0))</f>
        <v>0</v>
      </c>
      <c r="AN218" s="144">
        <f>+CALCULO[[#This Row],[35]]+CALCULO[[#This Row],[37]]+CALCULO[[#This Row],[ 39 ]]</f>
        <v>0</v>
      </c>
      <c r="AO218" s="148">
        <f>+CALCULO[[#This Row],[33]]-CALCULO[[#This Row],[ 40 ]]</f>
        <v>0</v>
      </c>
      <c r="AP218" s="29"/>
      <c r="AQ218" s="163">
        <f>+MIN(CALCULO[[#This Row],[42]]+1-1,VLOOKUP($AP$4,RENTAS_EXCENTAS[],4,0))</f>
        <v>0</v>
      </c>
      <c r="AR218" s="29"/>
      <c r="AS218" s="163">
        <f>+MIN(CALCULO[[#This Row],[43]]+CALCULO[[#This Row],[ 44 ]]+1-1,VLOOKUP($AP$4,RENTAS_EXCENTAS[],4,0))-CALCULO[[#This Row],[43]]</f>
        <v>0</v>
      </c>
      <c r="AT218" s="163"/>
      <c r="AU218" s="163"/>
      <c r="AV218" s="163">
        <f>+CALCULO[[#This Row],[ 47 ]]</f>
        <v>0</v>
      </c>
      <c r="AW218" s="163"/>
      <c r="AX218" s="163">
        <f>+CALCULO[[#This Row],[ 49 ]]</f>
        <v>0</v>
      </c>
      <c r="AY218" s="163"/>
      <c r="AZ218" s="163">
        <f>+CALCULO[[#This Row],[ 51 ]]</f>
        <v>0</v>
      </c>
      <c r="BA218" s="163"/>
      <c r="BB218" s="163">
        <f>+CALCULO[[#This Row],[ 53 ]]</f>
        <v>0</v>
      </c>
      <c r="BC218" s="163"/>
      <c r="BD218" s="163">
        <f>+CALCULO[[#This Row],[ 55 ]]</f>
        <v>0</v>
      </c>
      <c r="BE218" s="163"/>
      <c r="BF218" s="163">
        <f>+CALCULO[[#This Row],[ 57 ]]</f>
        <v>0</v>
      </c>
      <c r="BG218" s="163"/>
      <c r="BH218" s="163">
        <f>+CALCULO[[#This Row],[ 59 ]]</f>
        <v>0</v>
      </c>
      <c r="BI218" s="163"/>
      <c r="BJ218" s="163"/>
      <c r="BK218" s="163"/>
      <c r="BL218" s="145">
        <f>+CALCULO[[#This Row],[ 63 ]]</f>
        <v>0</v>
      </c>
      <c r="BM218" s="144">
        <f>+CALCULO[[#This Row],[ 64 ]]+CALCULO[[#This Row],[ 62 ]]+CALCULO[[#This Row],[ 60 ]]+CALCULO[[#This Row],[ 58 ]]+CALCULO[[#This Row],[ 56 ]]+CALCULO[[#This Row],[ 54 ]]+CALCULO[[#This Row],[ 52 ]]+CALCULO[[#This Row],[ 50 ]]+CALCULO[[#This Row],[ 48 ]]+CALCULO[[#This Row],[ 45 ]]+CALCULO[[#This Row],[43]]</f>
        <v>0</v>
      </c>
      <c r="BN218" s="148">
        <f>+CALCULO[[#This Row],[ 41 ]]-CALCULO[[#This Row],[65]]</f>
        <v>0</v>
      </c>
      <c r="BO218" s="144">
        <f>+ROUND(MIN(CALCULO[[#This Row],[66]]*25%,240*'Versión impresión'!$H$8),-3)</f>
        <v>0</v>
      </c>
      <c r="BP218" s="148">
        <f>+CALCULO[[#This Row],[66]]-CALCULO[[#This Row],[67]]</f>
        <v>0</v>
      </c>
      <c r="BQ218" s="154">
        <f>+ROUND(CALCULO[[#This Row],[33]]*40%,-3)</f>
        <v>0</v>
      </c>
      <c r="BR218" s="149">
        <f t="shared" si="12"/>
        <v>0</v>
      </c>
      <c r="BS218" s="144">
        <f>+CALCULO[[#This Row],[33]]-MIN(CALCULO[[#This Row],[69]],CALCULO[[#This Row],[68]])</f>
        <v>0</v>
      </c>
      <c r="BT218" s="150">
        <f>+CALCULO[[#This Row],[71]]/'Versión impresión'!$H$8+1-1</f>
        <v>0</v>
      </c>
      <c r="BU218" s="151">
        <f>+LOOKUP(CALCULO[[#This Row],[72]],$CG$2:$CH$8,$CJ$2:$CJ$8)</f>
        <v>0</v>
      </c>
      <c r="BV218" s="152">
        <f>+LOOKUP(CALCULO[[#This Row],[72]],$CG$2:$CH$8,$CI$2:$CI$8)</f>
        <v>0</v>
      </c>
      <c r="BW218" s="151">
        <f>+LOOKUP(CALCULO[[#This Row],[72]],$CG$2:$CH$8,$CK$2:$CK$8)</f>
        <v>0</v>
      </c>
      <c r="BX218" s="155">
        <f>+(CALCULO[[#This Row],[72]]+CALCULO[[#This Row],[73]])*CALCULO[[#This Row],[74]]+CALCULO[[#This Row],[75]]</f>
        <v>0</v>
      </c>
      <c r="BY218" s="133">
        <f>+ROUND(CALCULO[[#This Row],[76]]*'Versión impresión'!$H$8,-3)</f>
        <v>0</v>
      </c>
      <c r="BZ218" s="180" t="str">
        <f>+IF(LOOKUP(CALCULO[[#This Row],[72]],$CG$2:$CH$8,$CM$2:$CM$8)=0,"",LOOKUP(CALCULO[[#This Row],[72]],$CG$2:$CH$8,$CM$2:$CM$8))</f>
        <v/>
      </c>
    </row>
    <row r="219" spans="1:78" x14ac:dyDescent="0.25">
      <c r="A219" s="78" t="str">
        <f t="shared" si="11"/>
        <v/>
      </c>
      <c r="B219" s="159"/>
      <c r="C219" s="29"/>
      <c r="D219" s="29"/>
      <c r="E219" s="29"/>
      <c r="F219" s="29"/>
      <c r="G219" s="29"/>
      <c r="H219" s="29"/>
      <c r="I219" s="29"/>
      <c r="J219" s="29"/>
      <c r="K219" s="29"/>
      <c r="L219" s="29"/>
      <c r="M219" s="29"/>
      <c r="N219" s="29"/>
      <c r="O219" s="144">
        <f>SUM(CALCULO[[#This Row],[5]:[ 14 ]])</f>
        <v>0</v>
      </c>
      <c r="P219" s="162"/>
      <c r="Q219" s="163">
        <f>+IF(AVERAGEIF(ING_NO_CONST_RENTA[Concepto],'Datos para cálculo'!P$4,ING_NO_CONST_RENTA[Monto Limite])=1,CALCULO[[#This Row],[16]],MIN(CALCULO[ [#This Row],[16] ],AVERAGEIF(ING_NO_CONST_RENTA[Concepto],'Datos para cálculo'!P$4,ING_NO_CONST_RENTA[Monto Limite]),+CALCULO[ [#This Row],[16] ]+1-1,CALCULO[ [#This Row],[16] ]))</f>
        <v>0</v>
      </c>
      <c r="R219" s="29"/>
      <c r="S219" s="163">
        <f>+IF(AVERAGEIF(ING_NO_CONST_RENTA[Concepto],'Datos para cálculo'!R$4,ING_NO_CONST_RENTA[Monto Limite])=1,CALCULO[[#This Row],[18]],MIN(CALCULO[ [#This Row],[18] ],AVERAGEIF(ING_NO_CONST_RENTA[Concepto],'Datos para cálculo'!R$4,ING_NO_CONST_RENTA[Monto Limite]),+CALCULO[ [#This Row],[18] ]+1-1,CALCULO[ [#This Row],[18] ]))</f>
        <v>0</v>
      </c>
      <c r="T219" s="29"/>
      <c r="U219" s="163">
        <f>+IF(AVERAGEIF(ING_NO_CONST_RENTA[Concepto],'Datos para cálculo'!T$4,ING_NO_CONST_RENTA[Monto Limite])=1,CALCULO[[#This Row],[20]],MIN(CALCULO[ [#This Row],[20] ],AVERAGEIF(ING_NO_CONST_RENTA[Concepto],'Datos para cálculo'!T$4,ING_NO_CONST_RENTA[Monto Limite]),+CALCULO[ [#This Row],[20] ]+1-1,CALCULO[ [#This Row],[20] ]))</f>
        <v>0</v>
      </c>
      <c r="V219" s="29"/>
      <c r="W2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19" s="164"/>
      <c r="Y219" s="163">
        <f>+IF(O219&lt;310*'Versión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19" s="165"/>
      <c r="AA219" s="163">
        <f>+IF(AVERAGEIF(ING_NO_CONST_RENTA[Concepto],'Datos para cálculo'!Z$4,ING_NO_CONST_RENTA[Monto Limite])=1,CALCULO[[#This Row],[ 26 ]],MIN(CALCULO[[#This Row],[ 26 ]],AVERAGEIF(ING_NO_CONST_RENTA[Concepto],'Datos para cálculo'!Z$4,ING_NO_CONST_RENTA[Monto Limite]),+CALCULO[[#This Row],[ 26 ]]+1-1,CALCULO[[#This Row],[ 26 ]]))</f>
        <v>0</v>
      </c>
      <c r="AB219" s="165"/>
      <c r="AC2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19" s="147"/>
      <c r="AE2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19" s="144">
        <f>+CALCULO[[#This Row],[ 31 ]]+CALCULO[[#This Row],[ 29 ]]+CALCULO[[#This Row],[ 27 ]]+CALCULO[[#This Row],[ 25 ]]+CALCULO[[#This Row],[ 23 ]]+CALCULO[[#This Row],[ 21 ]]+CALCULO[[#This Row],[ 19 ]]+CALCULO[[#This Row],[ 17 ]]</f>
        <v>0</v>
      </c>
      <c r="AG219" s="148">
        <f>+MAX(0,ROUND(CALCULO[[#This Row],[ 15 ]]-CALCULO[[#This Row],[32]],-3))</f>
        <v>0</v>
      </c>
      <c r="AH219" s="29"/>
      <c r="AI219" s="163">
        <f>+IF(AVERAGEIF(DEDUCCIONES[Concepto],'Datos para cálculo'!AH$4,DEDUCCIONES[Monto Limite])=1,CALCULO[[#This Row],[ 34 ]],MIN(CALCULO[[#This Row],[ 34 ]],AVERAGEIF(DEDUCCIONES[Concepto],'Datos para cálculo'!AH$4,DEDUCCIONES[Monto Limite]),+CALCULO[[#This Row],[ 34 ]]+1-1,CALCULO[[#This Row],[ 34 ]]))</f>
        <v>0</v>
      </c>
      <c r="AJ219" s="167"/>
      <c r="AK219" s="144">
        <f>+IF(CALCULO[[#This Row],[ 36 ]]="SI",MIN(CALCULO[[#This Row],[ 15 ]]*10%,VLOOKUP($AJ$4,DEDUCCIONES[],4,0)),0)</f>
        <v>0</v>
      </c>
      <c r="AL219" s="168"/>
      <c r="AM219" s="145">
        <f>+MIN(AL219+1-1,VLOOKUP($AL$4,DEDUCCIONES[],4,0))</f>
        <v>0</v>
      </c>
      <c r="AN219" s="144">
        <f>+CALCULO[[#This Row],[35]]+CALCULO[[#This Row],[37]]+CALCULO[[#This Row],[ 39 ]]</f>
        <v>0</v>
      </c>
      <c r="AO219" s="148">
        <f>+CALCULO[[#This Row],[33]]-CALCULO[[#This Row],[ 40 ]]</f>
        <v>0</v>
      </c>
      <c r="AP219" s="29"/>
      <c r="AQ219" s="163">
        <f>+MIN(CALCULO[[#This Row],[42]]+1-1,VLOOKUP($AP$4,RENTAS_EXCENTAS[],4,0))</f>
        <v>0</v>
      </c>
      <c r="AR219" s="29"/>
      <c r="AS219" s="163">
        <f>+MIN(CALCULO[[#This Row],[43]]+CALCULO[[#This Row],[ 44 ]]+1-1,VLOOKUP($AP$4,RENTAS_EXCENTAS[],4,0))-CALCULO[[#This Row],[43]]</f>
        <v>0</v>
      </c>
      <c r="AT219" s="163"/>
      <c r="AU219" s="163"/>
      <c r="AV219" s="163">
        <f>+CALCULO[[#This Row],[ 47 ]]</f>
        <v>0</v>
      </c>
      <c r="AW219" s="163"/>
      <c r="AX219" s="163">
        <f>+CALCULO[[#This Row],[ 49 ]]</f>
        <v>0</v>
      </c>
      <c r="AY219" s="163"/>
      <c r="AZ219" s="163">
        <f>+CALCULO[[#This Row],[ 51 ]]</f>
        <v>0</v>
      </c>
      <c r="BA219" s="163"/>
      <c r="BB219" s="163">
        <f>+CALCULO[[#This Row],[ 53 ]]</f>
        <v>0</v>
      </c>
      <c r="BC219" s="163"/>
      <c r="BD219" s="163">
        <f>+CALCULO[[#This Row],[ 55 ]]</f>
        <v>0</v>
      </c>
      <c r="BE219" s="163"/>
      <c r="BF219" s="163">
        <f>+CALCULO[[#This Row],[ 57 ]]</f>
        <v>0</v>
      </c>
      <c r="BG219" s="163"/>
      <c r="BH219" s="163">
        <f>+CALCULO[[#This Row],[ 59 ]]</f>
        <v>0</v>
      </c>
      <c r="BI219" s="163"/>
      <c r="BJ219" s="163"/>
      <c r="BK219" s="163"/>
      <c r="BL219" s="145">
        <f>+CALCULO[[#This Row],[ 63 ]]</f>
        <v>0</v>
      </c>
      <c r="BM219" s="144">
        <f>+CALCULO[[#This Row],[ 64 ]]+CALCULO[[#This Row],[ 62 ]]+CALCULO[[#This Row],[ 60 ]]+CALCULO[[#This Row],[ 58 ]]+CALCULO[[#This Row],[ 56 ]]+CALCULO[[#This Row],[ 54 ]]+CALCULO[[#This Row],[ 52 ]]+CALCULO[[#This Row],[ 50 ]]+CALCULO[[#This Row],[ 48 ]]+CALCULO[[#This Row],[ 45 ]]+CALCULO[[#This Row],[43]]</f>
        <v>0</v>
      </c>
      <c r="BN219" s="148">
        <f>+CALCULO[[#This Row],[ 41 ]]-CALCULO[[#This Row],[65]]</f>
        <v>0</v>
      </c>
      <c r="BO219" s="144">
        <f>+ROUND(MIN(CALCULO[[#This Row],[66]]*25%,240*'Versión impresión'!$H$8),-3)</f>
        <v>0</v>
      </c>
      <c r="BP219" s="148">
        <f>+CALCULO[[#This Row],[66]]-CALCULO[[#This Row],[67]]</f>
        <v>0</v>
      </c>
      <c r="BQ219" s="154">
        <f>+ROUND(CALCULO[[#This Row],[33]]*40%,-3)</f>
        <v>0</v>
      </c>
      <c r="BR219" s="149">
        <f t="shared" si="12"/>
        <v>0</v>
      </c>
      <c r="BS219" s="144">
        <f>+CALCULO[[#This Row],[33]]-MIN(CALCULO[[#This Row],[69]],CALCULO[[#This Row],[68]])</f>
        <v>0</v>
      </c>
      <c r="BT219" s="150">
        <f>+CALCULO[[#This Row],[71]]/'Versión impresión'!$H$8+1-1</f>
        <v>0</v>
      </c>
      <c r="BU219" s="151">
        <f>+LOOKUP(CALCULO[[#This Row],[72]],$CG$2:$CH$8,$CJ$2:$CJ$8)</f>
        <v>0</v>
      </c>
      <c r="BV219" s="152">
        <f>+LOOKUP(CALCULO[[#This Row],[72]],$CG$2:$CH$8,$CI$2:$CI$8)</f>
        <v>0</v>
      </c>
      <c r="BW219" s="151">
        <f>+LOOKUP(CALCULO[[#This Row],[72]],$CG$2:$CH$8,$CK$2:$CK$8)</f>
        <v>0</v>
      </c>
      <c r="BX219" s="155">
        <f>+(CALCULO[[#This Row],[72]]+CALCULO[[#This Row],[73]])*CALCULO[[#This Row],[74]]+CALCULO[[#This Row],[75]]</f>
        <v>0</v>
      </c>
      <c r="BY219" s="133">
        <f>+ROUND(CALCULO[[#This Row],[76]]*'Versión impresión'!$H$8,-3)</f>
        <v>0</v>
      </c>
      <c r="BZ219" s="180" t="str">
        <f>+IF(LOOKUP(CALCULO[[#This Row],[72]],$CG$2:$CH$8,$CM$2:$CM$8)=0,"",LOOKUP(CALCULO[[#This Row],[72]],$CG$2:$CH$8,$CM$2:$CM$8))</f>
        <v/>
      </c>
    </row>
    <row r="220" spans="1:78" x14ac:dyDescent="0.25">
      <c r="A220" s="78" t="str">
        <f t="shared" si="11"/>
        <v/>
      </c>
      <c r="B220" s="159"/>
      <c r="C220" s="29"/>
      <c r="D220" s="29"/>
      <c r="E220" s="29"/>
      <c r="F220" s="29"/>
      <c r="G220" s="29"/>
      <c r="H220" s="29"/>
      <c r="I220" s="29"/>
      <c r="J220" s="29"/>
      <c r="K220" s="29"/>
      <c r="L220" s="29"/>
      <c r="M220" s="29"/>
      <c r="N220" s="29"/>
      <c r="O220" s="144">
        <f>SUM(CALCULO[[#This Row],[5]:[ 14 ]])</f>
        <v>0</v>
      </c>
      <c r="P220" s="162"/>
      <c r="Q220" s="163">
        <f>+IF(AVERAGEIF(ING_NO_CONST_RENTA[Concepto],'Datos para cálculo'!P$4,ING_NO_CONST_RENTA[Monto Limite])=1,CALCULO[[#This Row],[16]],MIN(CALCULO[ [#This Row],[16] ],AVERAGEIF(ING_NO_CONST_RENTA[Concepto],'Datos para cálculo'!P$4,ING_NO_CONST_RENTA[Monto Limite]),+CALCULO[ [#This Row],[16] ]+1-1,CALCULO[ [#This Row],[16] ]))</f>
        <v>0</v>
      </c>
      <c r="R220" s="29"/>
      <c r="S220" s="163">
        <f>+IF(AVERAGEIF(ING_NO_CONST_RENTA[Concepto],'Datos para cálculo'!R$4,ING_NO_CONST_RENTA[Monto Limite])=1,CALCULO[[#This Row],[18]],MIN(CALCULO[ [#This Row],[18] ],AVERAGEIF(ING_NO_CONST_RENTA[Concepto],'Datos para cálculo'!R$4,ING_NO_CONST_RENTA[Monto Limite]),+CALCULO[ [#This Row],[18] ]+1-1,CALCULO[ [#This Row],[18] ]))</f>
        <v>0</v>
      </c>
      <c r="T220" s="29"/>
      <c r="U220" s="163">
        <f>+IF(AVERAGEIF(ING_NO_CONST_RENTA[Concepto],'Datos para cálculo'!T$4,ING_NO_CONST_RENTA[Monto Limite])=1,CALCULO[[#This Row],[20]],MIN(CALCULO[ [#This Row],[20] ],AVERAGEIF(ING_NO_CONST_RENTA[Concepto],'Datos para cálculo'!T$4,ING_NO_CONST_RENTA[Monto Limite]),+CALCULO[ [#This Row],[20] ]+1-1,CALCULO[ [#This Row],[20] ]))</f>
        <v>0</v>
      </c>
      <c r="V220" s="29"/>
      <c r="W2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0" s="164"/>
      <c r="Y220" s="163">
        <f>+IF(O220&lt;310*'Versión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0" s="165"/>
      <c r="AA220" s="163">
        <f>+IF(AVERAGEIF(ING_NO_CONST_RENTA[Concepto],'Datos para cálculo'!Z$4,ING_NO_CONST_RENTA[Monto Limite])=1,CALCULO[[#This Row],[ 26 ]],MIN(CALCULO[[#This Row],[ 26 ]],AVERAGEIF(ING_NO_CONST_RENTA[Concepto],'Datos para cálculo'!Z$4,ING_NO_CONST_RENTA[Monto Limite]),+CALCULO[[#This Row],[ 26 ]]+1-1,CALCULO[[#This Row],[ 26 ]]))</f>
        <v>0</v>
      </c>
      <c r="AB220" s="165"/>
      <c r="AC2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0" s="147"/>
      <c r="AE2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0" s="144">
        <f>+CALCULO[[#This Row],[ 31 ]]+CALCULO[[#This Row],[ 29 ]]+CALCULO[[#This Row],[ 27 ]]+CALCULO[[#This Row],[ 25 ]]+CALCULO[[#This Row],[ 23 ]]+CALCULO[[#This Row],[ 21 ]]+CALCULO[[#This Row],[ 19 ]]+CALCULO[[#This Row],[ 17 ]]</f>
        <v>0</v>
      </c>
      <c r="AG220" s="148">
        <f>+MAX(0,ROUND(CALCULO[[#This Row],[ 15 ]]-CALCULO[[#This Row],[32]],-3))</f>
        <v>0</v>
      </c>
      <c r="AH220" s="29"/>
      <c r="AI220" s="163">
        <f>+IF(AVERAGEIF(DEDUCCIONES[Concepto],'Datos para cálculo'!AH$4,DEDUCCIONES[Monto Limite])=1,CALCULO[[#This Row],[ 34 ]],MIN(CALCULO[[#This Row],[ 34 ]],AVERAGEIF(DEDUCCIONES[Concepto],'Datos para cálculo'!AH$4,DEDUCCIONES[Monto Limite]),+CALCULO[[#This Row],[ 34 ]]+1-1,CALCULO[[#This Row],[ 34 ]]))</f>
        <v>0</v>
      </c>
      <c r="AJ220" s="167"/>
      <c r="AK220" s="144">
        <f>+IF(CALCULO[[#This Row],[ 36 ]]="SI",MIN(CALCULO[[#This Row],[ 15 ]]*10%,VLOOKUP($AJ$4,DEDUCCIONES[],4,0)),0)</f>
        <v>0</v>
      </c>
      <c r="AL220" s="168"/>
      <c r="AM220" s="145">
        <f>+MIN(AL220+1-1,VLOOKUP($AL$4,DEDUCCIONES[],4,0))</f>
        <v>0</v>
      </c>
      <c r="AN220" s="144">
        <f>+CALCULO[[#This Row],[35]]+CALCULO[[#This Row],[37]]+CALCULO[[#This Row],[ 39 ]]</f>
        <v>0</v>
      </c>
      <c r="AO220" s="148">
        <f>+CALCULO[[#This Row],[33]]-CALCULO[[#This Row],[ 40 ]]</f>
        <v>0</v>
      </c>
      <c r="AP220" s="29"/>
      <c r="AQ220" s="163">
        <f>+MIN(CALCULO[[#This Row],[42]]+1-1,VLOOKUP($AP$4,RENTAS_EXCENTAS[],4,0))</f>
        <v>0</v>
      </c>
      <c r="AR220" s="29"/>
      <c r="AS220" s="163">
        <f>+MIN(CALCULO[[#This Row],[43]]+CALCULO[[#This Row],[ 44 ]]+1-1,VLOOKUP($AP$4,RENTAS_EXCENTAS[],4,0))-CALCULO[[#This Row],[43]]</f>
        <v>0</v>
      </c>
      <c r="AT220" s="163"/>
      <c r="AU220" s="163"/>
      <c r="AV220" s="163">
        <f>+CALCULO[[#This Row],[ 47 ]]</f>
        <v>0</v>
      </c>
      <c r="AW220" s="163"/>
      <c r="AX220" s="163">
        <f>+CALCULO[[#This Row],[ 49 ]]</f>
        <v>0</v>
      </c>
      <c r="AY220" s="163"/>
      <c r="AZ220" s="163">
        <f>+CALCULO[[#This Row],[ 51 ]]</f>
        <v>0</v>
      </c>
      <c r="BA220" s="163"/>
      <c r="BB220" s="163">
        <f>+CALCULO[[#This Row],[ 53 ]]</f>
        <v>0</v>
      </c>
      <c r="BC220" s="163"/>
      <c r="BD220" s="163">
        <f>+CALCULO[[#This Row],[ 55 ]]</f>
        <v>0</v>
      </c>
      <c r="BE220" s="163"/>
      <c r="BF220" s="163">
        <f>+CALCULO[[#This Row],[ 57 ]]</f>
        <v>0</v>
      </c>
      <c r="BG220" s="163"/>
      <c r="BH220" s="163">
        <f>+CALCULO[[#This Row],[ 59 ]]</f>
        <v>0</v>
      </c>
      <c r="BI220" s="163"/>
      <c r="BJ220" s="163"/>
      <c r="BK220" s="163"/>
      <c r="BL220" s="145">
        <f>+CALCULO[[#This Row],[ 63 ]]</f>
        <v>0</v>
      </c>
      <c r="BM220" s="144">
        <f>+CALCULO[[#This Row],[ 64 ]]+CALCULO[[#This Row],[ 62 ]]+CALCULO[[#This Row],[ 60 ]]+CALCULO[[#This Row],[ 58 ]]+CALCULO[[#This Row],[ 56 ]]+CALCULO[[#This Row],[ 54 ]]+CALCULO[[#This Row],[ 52 ]]+CALCULO[[#This Row],[ 50 ]]+CALCULO[[#This Row],[ 48 ]]+CALCULO[[#This Row],[ 45 ]]+CALCULO[[#This Row],[43]]</f>
        <v>0</v>
      </c>
      <c r="BN220" s="148">
        <f>+CALCULO[[#This Row],[ 41 ]]-CALCULO[[#This Row],[65]]</f>
        <v>0</v>
      </c>
      <c r="BO220" s="144">
        <f>+ROUND(MIN(CALCULO[[#This Row],[66]]*25%,240*'Versión impresión'!$H$8),-3)</f>
        <v>0</v>
      </c>
      <c r="BP220" s="148">
        <f>+CALCULO[[#This Row],[66]]-CALCULO[[#This Row],[67]]</f>
        <v>0</v>
      </c>
      <c r="BQ220" s="154">
        <f>+ROUND(CALCULO[[#This Row],[33]]*40%,-3)</f>
        <v>0</v>
      </c>
      <c r="BR220" s="149">
        <f t="shared" si="12"/>
        <v>0</v>
      </c>
      <c r="BS220" s="144">
        <f>+CALCULO[[#This Row],[33]]-MIN(CALCULO[[#This Row],[69]],CALCULO[[#This Row],[68]])</f>
        <v>0</v>
      </c>
      <c r="BT220" s="150">
        <f>+CALCULO[[#This Row],[71]]/'Versión impresión'!$H$8+1-1</f>
        <v>0</v>
      </c>
      <c r="BU220" s="151">
        <f>+LOOKUP(CALCULO[[#This Row],[72]],$CG$2:$CH$8,$CJ$2:$CJ$8)</f>
        <v>0</v>
      </c>
      <c r="BV220" s="152">
        <f>+LOOKUP(CALCULO[[#This Row],[72]],$CG$2:$CH$8,$CI$2:$CI$8)</f>
        <v>0</v>
      </c>
      <c r="BW220" s="151">
        <f>+LOOKUP(CALCULO[[#This Row],[72]],$CG$2:$CH$8,$CK$2:$CK$8)</f>
        <v>0</v>
      </c>
      <c r="BX220" s="155">
        <f>+(CALCULO[[#This Row],[72]]+CALCULO[[#This Row],[73]])*CALCULO[[#This Row],[74]]+CALCULO[[#This Row],[75]]</f>
        <v>0</v>
      </c>
      <c r="BY220" s="133">
        <f>+ROUND(CALCULO[[#This Row],[76]]*'Versión impresión'!$H$8,-3)</f>
        <v>0</v>
      </c>
      <c r="BZ220" s="180" t="str">
        <f>+IF(LOOKUP(CALCULO[[#This Row],[72]],$CG$2:$CH$8,$CM$2:$CM$8)=0,"",LOOKUP(CALCULO[[#This Row],[72]],$CG$2:$CH$8,$CM$2:$CM$8))</f>
        <v/>
      </c>
    </row>
    <row r="221" spans="1:78" x14ac:dyDescent="0.25">
      <c r="A221" s="78" t="str">
        <f t="shared" ref="A221:A284" si="13">+CONCATENATE(B221,D221)</f>
        <v/>
      </c>
      <c r="B221" s="159"/>
      <c r="C221" s="29"/>
      <c r="D221" s="29"/>
      <c r="E221" s="29"/>
      <c r="F221" s="29"/>
      <c r="G221" s="29"/>
      <c r="H221" s="29"/>
      <c r="I221" s="29"/>
      <c r="J221" s="29"/>
      <c r="K221" s="29"/>
      <c r="L221" s="29"/>
      <c r="M221" s="29"/>
      <c r="N221" s="29"/>
      <c r="O221" s="144">
        <f>SUM(CALCULO[[#This Row],[5]:[ 14 ]])</f>
        <v>0</v>
      </c>
      <c r="P221" s="162"/>
      <c r="Q221" s="163">
        <f>+IF(AVERAGEIF(ING_NO_CONST_RENTA[Concepto],'Datos para cálculo'!P$4,ING_NO_CONST_RENTA[Monto Limite])=1,CALCULO[[#This Row],[16]],MIN(CALCULO[ [#This Row],[16] ],AVERAGEIF(ING_NO_CONST_RENTA[Concepto],'Datos para cálculo'!P$4,ING_NO_CONST_RENTA[Monto Limite]),+CALCULO[ [#This Row],[16] ]+1-1,CALCULO[ [#This Row],[16] ]))</f>
        <v>0</v>
      </c>
      <c r="R221" s="29"/>
      <c r="S221" s="163">
        <f>+IF(AVERAGEIF(ING_NO_CONST_RENTA[Concepto],'Datos para cálculo'!R$4,ING_NO_CONST_RENTA[Monto Limite])=1,CALCULO[[#This Row],[18]],MIN(CALCULO[ [#This Row],[18] ],AVERAGEIF(ING_NO_CONST_RENTA[Concepto],'Datos para cálculo'!R$4,ING_NO_CONST_RENTA[Monto Limite]),+CALCULO[ [#This Row],[18] ]+1-1,CALCULO[ [#This Row],[18] ]))</f>
        <v>0</v>
      </c>
      <c r="T221" s="29"/>
      <c r="U221" s="163">
        <f>+IF(AVERAGEIF(ING_NO_CONST_RENTA[Concepto],'Datos para cálculo'!T$4,ING_NO_CONST_RENTA[Monto Limite])=1,CALCULO[[#This Row],[20]],MIN(CALCULO[ [#This Row],[20] ],AVERAGEIF(ING_NO_CONST_RENTA[Concepto],'Datos para cálculo'!T$4,ING_NO_CONST_RENTA[Monto Limite]),+CALCULO[ [#This Row],[20] ]+1-1,CALCULO[ [#This Row],[20] ]))</f>
        <v>0</v>
      </c>
      <c r="V221" s="29"/>
      <c r="W2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1" s="164"/>
      <c r="Y221" s="163">
        <f>+IF(O221&lt;310*'Versión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1" s="165"/>
      <c r="AA221" s="163">
        <f>+IF(AVERAGEIF(ING_NO_CONST_RENTA[Concepto],'Datos para cálculo'!Z$4,ING_NO_CONST_RENTA[Monto Limite])=1,CALCULO[[#This Row],[ 26 ]],MIN(CALCULO[[#This Row],[ 26 ]],AVERAGEIF(ING_NO_CONST_RENTA[Concepto],'Datos para cálculo'!Z$4,ING_NO_CONST_RENTA[Monto Limite]),+CALCULO[[#This Row],[ 26 ]]+1-1,CALCULO[[#This Row],[ 26 ]]))</f>
        <v>0</v>
      </c>
      <c r="AB221" s="165"/>
      <c r="AC2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1" s="147"/>
      <c r="AE2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1" s="144">
        <f>+CALCULO[[#This Row],[ 31 ]]+CALCULO[[#This Row],[ 29 ]]+CALCULO[[#This Row],[ 27 ]]+CALCULO[[#This Row],[ 25 ]]+CALCULO[[#This Row],[ 23 ]]+CALCULO[[#This Row],[ 21 ]]+CALCULO[[#This Row],[ 19 ]]+CALCULO[[#This Row],[ 17 ]]</f>
        <v>0</v>
      </c>
      <c r="AG221" s="148">
        <f>+MAX(0,ROUND(CALCULO[[#This Row],[ 15 ]]-CALCULO[[#This Row],[32]],-3))</f>
        <v>0</v>
      </c>
      <c r="AH221" s="29"/>
      <c r="AI221" s="163">
        <f>+IF(AVERAGEIF(DEDUCCIONES[Concepto],'Datos para cálculo'!AH$4,DEDUCCIONES[Monto Limite])=1,CALCULO[[#This Row],[ 34 ]],MIN(CALCULO[[#This Row],[ 34 ]],AVERAGEIF(DEDUCCIONES[Concepto],'Datos para cálculo'!AH$4,DEDUCCIONES[Monto Limite]),+CALCULO[[#This Row],[ 34 ]]+1-1,CALCULO[[#This Row],[ 34 ]]))</f>
        <v>0</v>
      </c>
      <c r="AJ221" s="167"/>
      <c r="AK221" s="144">
        <f>+IF(CALCULO[[#This Row],[ 36 ]]="SI",MIN(CALCULO[[#This Row],[ 15 ]]*10%,VLOOKUP($AJ$4,DEDUCCIONES[],4,0)),0)</f>
        <v>0</v>
      </c>
      <c r="AL221" s="168"/>
      <c r="AM221" s="145">
        <f>+MIN(AL221+1-1,VLOOKUP($AL$4,DEDUCCIONES[],4,0))</f>
        <v>0</v>
      </c>
      <c r="AN221" s="144">
        <f>+CALCULO[[#This Row],[35]]+CALCULO[[#This Row],[37]]+CALCULO[[#This Row],[ 39 ]]</f>
        <v>0</v>
      </c>
      <c r="AO221" s="148">
        <f>+CALCULO[[#This Row],[33]]-CALCULO[[#This Row],[ 40 ]]</f>
        <v>0</v>
      </c>
      <c r="AP221" s="29"/>
      <c r="AQ221" s="163">
        <f>+MIN(CALCULO[[#This Row],[42]]+1-1,VLOOKUP($AP$4,RENTAS_EXCENTAS[],4,0))</f>
        <v>0</v>
      </c>
      <c r="AR221" s="29"/>
      <c r="AS221" s="163">
        <f>+MIN(CALCULO[[#This Row],[43]]+CALCULO[[#This Row],[ 44 ]]+1-1,VLOOKUP($AP$4,RENTAS_EXCENTAS[],4,0))-CALCULO[[#This Row],[43]]</f>
        <v>0</v>
      </c>
      <c r="AT221" s="163"/>
      <c r="AU221" s="163"/>
      <c r="AV221" s="163">
        <f>+CALCULO[[#This Row],[ 47 ]]</f>
        <v>0</v>
      </c>
      <c r="AW221" s="163"/>
      <c r="AX221" s="163">
        <f>+CALCULO[[#This Row],[ 49 ]]</f>
        <v>0</v>
      </c>
      <c r="AY221" s="163"/>
      <c r="AZ221" s="163">
        <f>+CALCULO[[#This Row],[ 51 ]]</f>
        <v>0</v>
      </c>
      <c r="BA221" s="163"/>
      <c r="BB221" s="163">
        <f>+CALCULO[[#This Row],[ 53 ]]</f>
        <v>0</v>
      </c>
      <c r="BC221" s="163"/>
      <c r="BD221" s="163">
        <f>+CALCULO[[#This Row],[ 55 ]]</f>
        <v>0</v>
      </c>
      <c r="BE221" s="163"/>
      <c r="BF221" s="163">
        <f>+CALCULO[[#This Row],[ 57 ]]</f>
        <v>0</v>
      </c>
      <c r="BG221" s="163"/>
      <c r="BH221" s="163">
        <f>+CALCULO[[#This Row],[ 59 ]]</f>
        <v>0</v>
      </c>
      <c r="BI221" s="163"/>
      <c r="BJ221" s="163"/>
      <c r="BK221" s="163"/>
      <c r="BL221" s="145">
        <f>+CALCULO[[#This Row],[ 63 ]]</f>
        <v>0</v>
      </c>
      <c r="BM221" s="144">
        <f>+CALCULO[[#This Row],[ 64 ]]+CALCULO[[#This Row],[ 62 ]]+CALCULO[[#This Row],[ 60 ]]+CALCULO[[#This Row],[ 58 ]]+CALCULO[[#This Row],[ 56 ]]+CALCULO[[#This Row],[ 54 ]]+CALCULO[[#This Row],[ 52 ]]+CALCULO[[#This Row],[ 50 ]]+CALCULO[[#This Row],[ 48 ]]+CALCULO[[#This Row],[ 45 ]]+CALCULO[[#This Row],[43]]</f>
        <v>0</v>
      </c>
      <c r="BN221" s="148">
        <f>+CALCULO[[#This Row],[ 41 ]]-CALCULO[[#This Row],[65]]</f>
        <v>0</v>
      </c>
      <c r="BO221" s="144">
        <f>+ROUND(MIN(CALCULO[[#This Row],[66]]*25%,240*'Versión impresión'!$H$8),-3)</f>
        <v>0</v>
      </c>
      <c r="BP221" s="148">
        <f>+CALCULO[[#This Row],[66]]-CALCULO[[#This Row],[67]]</f>
        <v>0</v>
      </c>
      <c r="BQ221" s="154">
        <f>+ROUND(CALCULO[[#This Row],[33]]*40%,-3)</f>
        <v>0</v>
      </c>
      <c r="BR221" s="149">
        <f t="shared" ref="BR221:BR284" si="14">1-1</f>
        <v>0</v>
      </c>
      <c r="BS221" s="144">
        <f>+CALCULO[[#This Row],[33]]-MIN(CALCULO[[#This Row],[69]],CALCULO[[#This Row],[68]])</f>
        <v>0</v>
      </c>
      <c r="BT221" s="150">
        <f>+CALCULO[[#This Row],[71]]/'Versión impresión'!$H$8+1-1</f>
        <v>0</v>
      </c>
      <c r="BU221" s="151">
        <f>+LOOKUP(CALCULO[[#This Row],[72]],$CG$2:$CH$8,$CJ$2:$CJ$8)</f>
        <v>0</v>
      </c>
      <c r="BV221" s="152">
        <f>+LOOKUP(CALCULO[[#This Row],[72]],$CG$2:$CH$8,$CI$2:$CI$8)</f>
        <v>0</v>
      </c>
      <c r="BW221" s="151">
        <f>+LOOKUP(CALCULO[[#This Row],[72]],$CG$2:$CH$8,$CK$2:$CK$8)</f>
        <v>0</v>
      </c>
      <c r="BX221" s="155">
        <f>+(CALCULO[[#This Row],[72]]+CALCULO[[#This Row],[73]])*CALCULO[[#This Row],[74]]+CALCULO[[#This Row],[75]]</f>
        <v>0</v>
      </c>
      <c r="BY221" s="133">
        <f>+ROUND(CALCULO[[#This Row],[76]]*'Versión impresión'!$H$8,-3)</f>
        <v>0</v>
      </c>
      <c r="BZ221" s="180" t="str">
        <f>+IF(LOOKUP(CALCULO[[#This Row],[72]],$CG$2:$CH$8,$CM$2:$CM$8)=0,"",LOOKUP(CALCULO[[#This Row],[72]],$CG$2:$CH$8,$CM$2:$CM$8))</f>
        <v/>
      </c>
    </row>
    <row r="222" spans="1:78" x14ac:dyDescent="0.25">
      <c r="A222" s="78" t="str">
        <f t="shared" si="13"/>
        <v/>
      </c>
      <c r="B222" s="159"/>
      <c r="C222" s="29"/>
      <c r="D222" s="29"/>
      <c r="E222" s="29"/>
      <c r="F222" s="29"/>
      <c r="G222" s="29"/>
      <c r="H222" s="29"/>
      <c r="I222" s="29"/>
      <c r="J222" s="29"/>
      <c r="K222" s="29"/>
      <c r="L222" s="29"/>
      <c r="M222" s="29"/>
      <c r="N222" s="29"/>
      <c r="O222" s="144">
        <f>SUM(CALCULO[[#This Row],[5]:[ 14 ]])</f>
        <v>0</v>
      </c>
      <c r="P222" s="162"/>
      <c r="Q222" s="163">
        <f>+IF(AVERAGEIF(ING_NO_CONST_RENTA[Concepto],'Datos para cálculo'!P$4,ING_NO_CONST_RENTA[Monto Limite])=1,CALCULO[[#This Row],[16]],MIN(CALCULO[ [#This Row],[16] ],AVERAGEIF(ING_NO_CONST_RENTA[Concepto],'Datos para cálculo'!P$4,ING_NO_CONST_RENTA[Monto Limite]),+CALCULO[ [#This Row],[16] ]+1-1,CALCULO[ [#This Row],[16] ]))</f>
        <v>0</v>
      </c>
      <c r="R222" s="29"/>
      <c r="S222" s="163">
        <f>+IF(AVERAGEIF(ING_NO_CONST_RENTA[Concepto],'Datos para cálculo'!R$4,ING_NO_CONST_RENTA[Monto Limite])=1,CALCULO[[#This Row],[18]],MIN(CALCULO[ [#This Row],[18] ],AVERAGEIF(ING_NO_CONST_RENTA[Concepto],'Datos para cálculo'!R$4,ING_NO_CONST_RENTA[Monto Limite]),+CALCULO[ [#This Row],[18] ]+1-1,CALCULO[ [#This Row],[18] ]))</f>
        <v>0</v>
      </c>
      <c r="T222" s="29"/>
      <c r="U222" s="163">
        <f>+IF(AVERAGEIF(ING_NO_CONST_RENTA[Concepto],'Datos para cálculo'!T$4,ING_NO_CONST_RENTA[Monto Limite])=1,CALCULO[[#This Row],[20]],MIN(CALCULO[ [#This Row],[20] ],AVERAGEIF(ING_NO_CONST_RENTA[Concepto],'Datos para cálculo'!T$4,ING_NO_CONST_RENTA[Monto Limite]),+CALCULO[ [#This Row],[20] ]+1-1,CALCULO[ [#This Row],[20] ]))</f>
        <v>0</v>
      </c>
      <c r="V222" s="29"/>
      <c r="W2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2" s="164"/>
      <c r="Y222" s="163">
        <f>+IF(O222&lt;310*'Versión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2" s="165"/>
      <c r="AA222" s="163">
        <f>+IF(AVERAGEIF(ING_NO_CONST_RENTA[Concepto],'Datos para cálculo'!Z$4,ING_NO_CONST_RENTA[Monto Limite])=1,CALCULO[[#This Row],[ 26 ]],MIN(CALCULO[[#This Row],[ 26 ]],AVERAGEIF(ING_NO_CONST_RENTA[Concepto],'Datos para cálculo'!Z$4,ING_NO_CONST_RENTA[Monto Limite]),+CALCULO[[#This Row],[ 26 ]]+1-1,CALCULO[[#This Row],[ 26 ]]))</f>
        <v>0</v>
      </c>
      <c r="AB222" s="165"/>
      <c r="AC2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2" s="147"/>
      <c r="AE2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2" s="144">
        <f>+CALCULO[[#This Row],[ 31 ]]+CALCULO[[#This Row],[ 29 ]]+CALCULO[[#This Row],[ 27 ]]+CALCULO[[#This Row],[ 25 ]]+CALCULO[[#This Row],[ 23 ]]+CALCULO[[#This Row],[ 21 ]]+CALCULO[[#This Row],[ 19 ]]+CALCULO[[#This Row],[ 17 ]]</f>
        <v>0</v>
      </c>
      <c r="AG222" s="148">
        <f>+MAX(0,ROUND(CALCULO[[#This Row],[ 15 ]]-CALCULO[[#This Row],[32]],-3))</f>
        <v>0</v>
      </c>
      <c r="AH222" s="29"/>
      <c r="AI222" s="163">
        <f>+IF(AVERAGEIF(DEDUCCIONES[Concepto],'Datos para cálculo'!AH$4,DEDUCCIONES[Monto Limite])=1,CALCULO[[#This Row],[ 34 ]],MIN(CALCULO[[#This Row],[ 34 ]],AVERAGEIF(DEDUCCIONES[Concepto],'Datos para cálculo'!AH$4,DEDUCCIONES[Monto Limite]),+CALCULO[[#This Row],[ 34 ]]+1-1,CALCULO[[#This Row],[ 34 ]]))</f>
        <v>0</v>
      </c>
      <c r="AJ222" s="167"/>
      <c r="AK222" s="144">
        <f>+IF(CALCULO[[#This Row],[ 36 ]]="SI",MIN(CALCULO[[#This Row],[ 15 ]]*10%,VLOOKUP($AJ$4,DEDUCCIONES[],4,0)),0)</f>
        <v>0</v>
      </c>
      <c r="AL222" s="168"/>
      <c r="AM222" s="145">
        <f>+MIN(AL222+1-1,VLOOKUP($AL$4,DEDUCCIONES[],4,0))</f>
        <v>0</v>
      </c>
      <c r="AN222" s="144">
        <f>+CALCULO[[#This Row],[35]]+CALCULO[[#This Row],[37]]+CALCULO[[#This Row],[ 39 ]]</f>
        <v>0</v>
      </c>
      <c r="AO222" s="148">
        <f>+CALCULO[[#This Row],[33]]-CALCULO[[#This Row],[ 40 ]]</f>
        <v>0</v>
      </c>
      <c r="AP222" s="29"/>
      <c r="AQ222" s="163">
        <f>+MIN(CALCULO[[#This Row],[42]]+1-1,VLOOKUP($AP$4,RENTAS_EXCENTAS[],4,0))</f>
        <v>0</v>
      </c>
      <c r="AR222" s="29"/>
      <c r="AS222" s="163">
        <f>+MIN(CALCULO[[#This Row],[43]]+CALCULO[[#This Row],[ 44 ]]+1-1,VLOOKUP($AP$4,RENTAS_EXCENTAS[],4,0))-CALCULO[[#This Row],[43]]</f>
        <v>0</v>
      </c>
      <c r="AT222" s="163"/>
      <c r="AU222" s="163"/>
      <c r="AV222" s="163">
        <f>+CALCULO[[#This Row],[ 47 ]]</f>
        <v>0</v>
      </c>
      <c r="AW222" s="163"/>
      <c r="AX222" s="163">
        <f>+CALCULO[[#This Row],[ 49 ]]</f>
        <v>0</v>
      </c>
      <c r="AY222" s="163"/>
      <c r="AZ222" s="163">
        <f>+CALCULO[[#This Row],[ 51 ]]</f>
        <v>0</v>
      </c>
      <c r="BA222" s="163"/>
      <c r="BB222" s="163">
        <f>+CALCULO[[#This Row],[ 53 ]]</f>
        <v>0</v>
      </c>
      <c r="BC222" s="163"/>
      <c r="BD222" s="163">
        <f>+CALCULO[[#This Row],[ 55 ]]</f>
        <v>0</v>
      </c>
      <c r="BE222" s="163"/>
      <c r="BF222" s="163">
        <f>+CALCULO[[#This Row],[ 57 ]]</f>
        <v>0</v>
      </c>
      <c r="BG222" s="163"/>
      <c r="BH222" s="163">
        <f>+CALCULO[[#This Row],[ 59 ]]</f>
        <v>0</v>
      </c>
      <c r="BI222" s="163"/>
      <c r="BJ222" s="163"/>
      <c r="BK222" s="163"/>
      <c r="BL222" s="145">
        <f>+CALCULO[[#This Row],[ 63 ]]</f>
        <v>0</v>
      </c>
      <c r="BM222" s="144">
        <f>+CALCULO[[#This Row],[ 64 ]]+CALCULO[[#This Row],[ 62 ]]+CALCULO[[#This Row],[ 60 ]]+CALCULO[[#This Row],[ 58 ]]+CALCULO[[#This Row],[ 56 ]]+CALCULO[[#This Row],[ 54 ]]+CALCULO[[#This Row],[ 52 ]]+CALCULO[[#This Row],[ 50 ]]+CALCULO[[#This Row],[ 48 ]]+CALCULO[[#This Row],[ 45 ]]+CALCULO[[#This Row],[43]]</f>
        <v>0</v>
      </c>
      <c r="BN222" s="148">
        <f>+CALCULO[[#This Row],[ 41 ]]-CALCULO[[#This Row],[65]]</f>
        <v>0</v>
      </c>
      <c r="BO222" s="144">
        <f>+ROUND(MIN(CALCULO[[#This Row],[66]]*25%,240*'Versión impresión'!$H$8),-3)</f>
        <v>0</v>
      </c>
      <c r="BP222" s="148">
        <f>+CALCULO[[#This Row],[66]]-CALCULO[[#This Row],[67]]</f>
        <v>0</v>
      </c>
      <c r="BQ222" s="154">
        <f>+ROUND(CALCULO[[#This Row],[33]]*40%,-3)</f>
        <v>0</v>
      </c>
      <c r="BR222" s="149">
        <f t="shared" si="14"/>
        <v>0</v>
      </c>
      <c r="BS222" s="144">
        <f>+CALCULO[[#This Row],[33]]-MIN(CALCULO[[#This Row],[69]],CALCULO[[#This Row],[68]])</f>
        <v>0</v>
      </c>
      <c r="BT222" s="150">
        <f>+CALCULO[[#This Row],[71]]/'Versión impresión'!$H$8+1-1</f>
        <v>0</v>
      </c>
      <c r="BU222" s="151">
        <f>+LOOKUP(CALCULO[[#This Row],[72]],$CG$2:$CH$8,$CJ$2:$CJ$8)</f>
        <v>0</v>
      </c>
      <c r="BV222" s="152">
        <f>+LOOKUP(CALCULO[[#This Row],[72]],$CG$2:$CH$8,$CI$2:$CI$8)</f>
        <v>0</v>
      </c>
      <c r="BW222" s="151">
        <f>+LOOKUP(CALCULO[[#This Row],[72]],$CG$2:$CH$8,$CK$2:$CK$8)</f>
        <v>0</v>
      </c>
      <c r="BX222" s="155">
        <f>+(CALCULO[[#This Row],[72]]+CALCULO[[#This Row],[73]])*CALCULO[[#This Row],[74]]+CALCULO[[#This Row],[75]]</f>
        <v>0</v>
      </c>
      <c r="BY222" s="133">
        <f>+ROUND(CALCULO[[#This Row],[76]]*'Versión impresión'!$H$8,-3)</f>
        <v>0</v>
      </c>
      <c r="BZ222" s="180" t="str">
        <f>+IF(LOOKUP(CALCULO[[#This Row],[72]],$CG$2:$CH$8,$CM$2:$CM$8)=0,"",LOOKUP(CALCULO[[#This Row],[72]],$CG$2:$CH$8,$CM$2:$CM$8))</f>
        <v/>
      </c>
    </row>
    <row r="223" spans="1:78" x14ac:dyDescent="0.25">
      <c r="A223" s="78" t="str">
        <f t="shared" si="13"/>
        <v/>
      </c>
      <c r="B223" s="159"/>
      <c r="C223" s="29"/>
      <c r="D223" s="29"/>
      <c r="E223" s="29"/>
      <c r="F223" s="29"/>
      <c r="G223" s="29"/>
      <c r="H223" s="29"/>
      <c r="I223" s="29"/>
      <c r="J223" s="29"/>
      <c r="K223" s="29"/>
      <c r="L223" s="29"/>
      <c r="M223" s="29"/>
      <c r="N223" s="29"/>
      <c r="O223" s="144">
        <f>SUM(CALCULO[[#This Row],[5]:[ 14 ]])</f>
        <v>0</v>
      </c>
      <c r="P223" s="162"/>
      <c r="Q223" s="163">
        <f>+IF(AVERAGEIF(ING_NO_CONST_RENTA[Concepto],'Datos para cálculo'!P$4,ING_NO_CONST_RENTA[Monto Limite])=1,CALCULO[[#This Row],[16]],MIN(CALCULO[ [#This Row],[16] ],AVERAGEIF(ING_NO_CONST_RENTA[Concepto],'Datos para cálculo'!P$4,ING_NO_CONST_RENTA[Monto Limite]),+CALCULO[ [#This Row],[16] ]+1-1,CALCULO[ [#This Row],[16] ]))</f>
        <v>0</v>
      </c>
      <c r="R223" s="29"/>
      <c r="S223" s="163">
        <f>+IF(AVERAGEIF(ING_NO_CONST_RENTA[Concepto],'Datos para cálculo'!R$4,ING_NO_CONST_RENTA[Monto Limite])=1,CALCULO[[#This Row],[18]],MIN(CALCULO[ [#This Row],[18] ],AVERAGEIF(ING_NO_CONST_RENTA[Concepto],'Datos para cálculo'!R$4,ING_NO_CONST_RENTA[Monto Limite]),+CALCULO[ [#This Row],[18] ]+1-1,CALCULO[ [#This Row],[18] ]))</f>
        <v>0</v>
      </c>
      <c r="T223" s="29"/>
      <c r="U223" s="163">
        <f>+IF(AVERAGEIF(ING_NO_CONST_RENTA[Concepto],'Datos para cálculo'!T$4,ING_NO_CONST_RENTA[Monto Limite])=1,CALCULO[[#This Row],[20]],MIN(CALCULO[ [#This Row],[20] ],AVERAGEIF(ING_NO_CONST_RENTA[Concepto],'Datos para cálculo'!T$4,ING_NO_CONST_RENTA[Monto Limite]),+CALCULO[ [#This Row],[20] ]+1-1,CALCULO[ [#This Row],[20] ]))</f>
        <v>0</v>
      </c>
      <c r="V223" s="29"/>
      <c r="W2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3" s="164"/>
      <c r="Y223" s="163">
        <f>+IF(O223&lt;310*'Versión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3" s="165"/>
      <c r="AA223" s="163">
        <f>+IF(AVERAGEIF(ING_NO_CONST_RENTA[Concepto],'Datos para cálculo'!Z$4,ING_NO_CONST_RENTA[Monto Limite])=1,CALCULO[[#This Row],[ 26 ]],MIN(CALCULO[[#This Row],[ 26 ]],AVERAGEIF(ING_NO_CONST_RENTA[Concepto],'Datos para cálculo'!Z$4,ING_NO_CONST_RENTA[Monto Limite]),+CALCULO[[#This Row],[ 26 ]]+1-1,CALCULO[[#This Row],[ 26 ]]))</f>
        <v>0</v>
      </c>
      <c r="AB223" s="165"/>
      <c r="AC2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3" s="147"/>
      <c r="AE2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3" s="144">
        <f>+CALCULO[[#This Row],[ 31 ]]+CALCULO[[#This Row],[ 29 ]]+CALCULO[[#This Row],[ 27 ]]+CALCULO[[#This Row],[ 25 ]]+CALCULO[[#This Row],[ 23 ]]+CALCULO[[#This Row],[ 21 ]]+CALCULO[[#This Row],[ 19 ]]+CALCULO[[#This Row],[ 17 ]]</f>
        <v>0</v>
      </c>
      <c r="AG223" s="148">
        <f>+MAX(0,ROUND(CALCULO[[#This Row],[ 15 ]]-CALCULO[[#This Row],[32]],-3))</f>
        <v>0</v>
      </c>
      <c r="AH223" s="29"/>
      <c r="AI223" s="163">
        <f>+IF(AVERAGEIF(DEDUCCIONES[Concepto],'Datos para cálculo'!AH$4,DEDUCCIONES[Monto Limite])=1,CALCULO[[#This Row],[ 34 ]],MIN(CALCULO[[#This Row],[ 34 ]],AVERAGEIF(DEDUCCIONES[Concepto],'Datos para cálculo'!AH$4,DEDUCCIONES[Monto Limite]),+CALCULO[[#This Row],[ 34 ]]+1-1,CALCULO[[#This Row],[ 34 ]]))</f>
        <v>0</v>
      </c>
      <c r="AJ223" s="167"/>
      <c r="AK223" s="144">
        <f>+IF(CALCULO[[#This Row],[ 36 ]]="SI",MIN(CALCULO[[#This Row],[ 15 ]]*10%,VLOOKUP($AJ$4,DEDUCCIONES[],4,0)),0)</f>
        <v>0</v>
      </c>
      <c r="AL223" s="168"/>
      <c r="AM223" s="145">
        <f>+MIN(AL223+1-1,VLOOKUP($AL$4,DEDUCCIONES[],4,0))</f>
        <v>0</v>
      </c>
      <c r="AN223" s="144">
        <f>+CALCULO[[#This Row],[35]]+CALCULO[[#This Row],[37]]+CALCULO[[#This Row],[ 39 ]]</f>
        <v>0</v>
      </c>
      <c r="AO223" s="148">
        <f>+CALCULO[[#This Row],[33]]-CALCULO[[#This Row],[ 40 ]]</f>
        <v>0</v>
      </c>
      <c r="AP223" s="29"/>
      <c r="AQ223" s="163">
        <f>+MIN(CALCULO[[#This Row],[42]]+1-1,VLOOKUP($AP$4,RENTAS_EXCENTAS[],4,0))</f>
        <v>0</v>
      </c>
      <c r="AR223" s="29"/>
      <c r="AS223" s="163">
        <f>+MIN(CALCULO[[#This Row],[43]]+CALCULO[[#This Row],[ 44 ]]+1-1,VLOOKUP($AP$4,RENTAS_EXCENTAS[],4,0))-CALCULO[[#This Row],[43]]</f>
        <v>0</v>
      </c>
      <c r="AT223" s="163"/>
      <c r="AU223" s="163"/>
      <c r="AV223" s="163">
        <f>+CALCULO[[#This Row],[ 47 ]]</f>
        <v>0</v>
      </c>
      <c r="AW223" s="163"/>
      <c r="AX223" s="163">
        <f>+CALCULO[[#This Row],[ 49 ]]</f>
        <v>0</v>
      </c>
      <c r="AY223" s="163"/>
      <c r="AZ223" s="163">
        <f>+CALCULO[[#This Row],[ 51 ]]</f>
        <v>0</v>
      </c>
      <c r="BA223" s="163"/>
      <c r="BB223" s="163">
        <f>+CALCULO[[#This Row],[ 53 ]]</f>
        <v>0</v>
      </c>
      <c r="BC223" s="163"/>
      <c r="BD223" s="163">
        <f>+CALCULO[[#This Row],[ 55 ]]</f>
        <v>0</v>
      </c>
      <c r="BE223" s="163"/>
      <c r="BF223" s="163">
        <f>+CALCULO[[#This Row],[ 57 ]]</f>
        <v>0</v>
      </c>
      <c r="BG223" s="163"/>
      <c r="BH223" s="163">
        <f>+CALCULO[[#This Row],[ 59 ]]</f>
        <v>0</v>
      </c>
      <c r="BI223" s="163"/>
      <c r="BJ223" s="163"/>
      <c r="BK223" s="163"/>
      <c r="BL223" s="145">
        <f>+CALCULO[[#This Row],[ 63 ]]</f>
        <v>0</v>
      </c>
      <c r="BM223" s="144">
        <f>+CALCULO[[#This Row],[ 64 ]]+CALCULO[[#This Row],[ 62 ]]+CALCULO[[#This Row],[ 60 ]]+CALCULO[[#This Row],[ 58 ]]+CALCULO[[#This Row],[ 56 ]]+CALCULO[[#This Row],[ 54 ]]+CALCULO[[#This Row],[ 52 ]]+CALCULO[[#This Row],[ 50 ]]+CALCULO[[#This Row],[ 48 ]]+CALCULO[[#This Row],[ 45 ]]+CALCULO[[#This Row],[43]]</f>
        <v>0</v>
      </c>
      <c r="BN223" s="148">
        <f>+CALCULO[[#This Row],[ 41 ]]-CALCULO[[#This Row],[65]]</f>
        <v>0</v>
      </c>
      <c r="BO223" s="144">
        <f>+ROUND(MIN(CALCULO[[#This Row],[66]]*25%,240*'Versión impresión'!$H$8),-3)</f>
        <v>0</v>
      </c>
      <c r="BP223" s="148">
        <f>+CALCULO[[#This Row],[66]]-CALCULO[[#This Row],[67]]</f>
        <v>0</v>
      </c>
      <c r="BQ223" s="154">
        <f>+ROUND(CALCULO[[#This Row],[33]]*40%,-3)</f>
        <v>0</v>
      </c>
      <c r="BR223" s="149">
        <f t="shared" si="14"/>
        <v>0</v>
      </c>
      <c r="BS223" s="144">
        <f>+CALCULO[[#This Row],[33]]-MIN(CALCULO[[#This Row],[69]],CALCULO[[#This Row],[68]])</f>
        <v>0</v>
      </c>
      <c r="BT223" s="150">
        <f>+CALCULO[[#This Row],[71]]/'Versión impresión'!$H$8+1-1</f>
        <v>0</v>
      </c>
      <c r="BU223" s="151">
        <f>+LOOKUP(CALCULO[[#This Row],[72]],$CG$2:$CH$8,$CJ$2:$CJ$8)</f>
        <v>0</v>
      </c>
      <c r="BV223" s="152">
        <f>+LOOKUP(CALCULO[[#This Row],[72]],$CG$2:$CH$8,$CI$2:$CI$8)</f>
        <v>0</v>
      </c>
      <c r="BW223" s="151">
        <f>+LOOKUP(CALCULO[[#This Row],[72]],$CG$2:$CH$8,$CK$2:$CK$8)</f>
        <v>0</v>
      </c>
      <c r="BX223" s="155">
        <f>+(CALCULO[[#This Row],[72]]+CALCULO[[#This Row],[73]])*CALCULO[[#This Row],[74]]+CALCULO[[#This Row],[75]]</f>
        <v>0</v>
      </c>
      <c r="BY223" s="133">
        <f>+ROUND(CALCULO[[#This Row],[76]]*'Versión impresión'!$H$8,-3)</f>
        <v>0</v>
      </c>
      <c r="BZ223" s="180" t="str">
        <f>+IF(LOOKUP(CALCULO[[#This Row],[72]],$CG$2:$CH$8,$CM$2:$CM$8)=0,"",LOOKUP(CALCULO[[#This Row],[72]],$CG$2:$CH$8,$CM$2:$CM$8))</f>
        <v/>
      </c>
    </row>
    <row r="224" spans="1:78" x14ac:dyDescent="0.25">
      <c r="A224" s="78" t="str">
        <f t="shared" si="13"/>
        <v/>
      </c>
      <c r="B224" s="159"/>
      <c r="C224" s="29"/>
      <c r="D224" s="29"/>
      <c r="E224" s="29"/>
      <c r="F224" s="29"/>
      <c r="G224" s="29"/>
      <c r="H224" s="29"/>
      <c r="I224" s="29"/>
      <c r="J224" s="29"/>
      <c r="K224" s="29"/>
      <c r="L224" s="29"/>
      <c r="M224" s="29"/>
      <c r="N224" s="29"/>
      <c r="O224" s="144">
        <f>SUM(CALCULO[[#This Row],[5]:[ 14 ]])</f>
        <v>0</v>
      </c>
      <c r="P224" s="162"/>
      <c r="Q224" s="163">
        <f>+IF(AVERAGEIF(ING_NO_CONST_RENTA[Concepto],'Datos para cálculo'!P$4,ING_NO_CONST_RENTA[Monto Limite])=1,CALCULO[[#This Row],[16]],MIN(CALCULO[ [#This Row],[16] ],AVERAGEIF(ING_NO_CONST_RENTA[Concepto],'Datos para cálculo'!P$4,ING_NO_CONST_RENTA[Monto Limite]),+CALCULO[ [#This Row],[16] ]+1-1,CALCULO[ [#This Row],[16] ]))</f>
        <v>0</v>
      </c>
      <c r="R224" s="29"/>
      <c r="S224" s="163">
        <f>+IF(AVERAGEIF(ING_NO_CONST_RENTA[Concepto],'Datos para cálculo'!R$4,ING_NO_CONST_RENTA[Monto Limite])=1,CALCULO[[#This Row],[18]],MIN(CALCULO[ [#This Row],[18] ],AVERAGEIF(ING_NO_CONST_RENTA[Concepto],'Datos para cálculo'!R$4,ING_NO_CONST_RENTA[Monto Limite]),+CALCULO[ [#This Row],[18] ]+1-1,CALCULO[ [#This Row],[18] ]))</f>
        <v>0</v>
      </c>
      <c r="T224" s="29"/>
      <c r="U224" s="163">
        <f>+IF(AVERAGEIF(ING_NO_CONST_RENTA[Concepto],'Datos para cálculo'!T$4,ING_NO_CONST_RENTA[Monto Limite])=1,CALCULO[[#This Row],[20]],MIN(CALCULO[ [#This Row],[20] ],AVERAGEIF(ING_NO_CONST_RENTA[Concepto],'Datos para cálculo'!T$4,ING_NO_CONST_RENTA[Monto Limite]),+CALCULO[ [#This Row],[20] ]+1-1,CALCULO[ [#This Row],[20] ]))</f>
        <v>0</v>
      </c>
      <c r="V224" s="29"/>
      <c r="W2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4" s="164"/>
      <c r="Y224" s="163">
        <f>+IF(O224&lt;310*'Versión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4" s="165"/>
      <c r="AA224" s="163">
        <f>+IF(AVERAGEIF(ING_NO_CONST_RENTA[Concepto],'Datos para cálculo'!Z$4,ING_NO_CONST_RENTA[Monto Limite])=1,CALCULO[[#This Row],[ 26 ]],MIN(CALCULO[[#This Row],[ 26 ]],AVERAGEIF(ING_NO_CONST_RENTA[Concepto],'Datos para cálculo'!Z$4,ING_NO_CONST_RENTA[Monto Limite]),+CALCULO[[#This Row],[ 26 ]]+1-1,CALCULO[[#This Row],[ 26 ]]))</f>
        <v>0</v>
      </c>
      <c r="AB224" s="165"/>
      <c r="AC2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4" s="147"/>
      <c r="AE2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4" s="144">
        <f>+CALCULO[[#This Row],[ 31 ]]+CALCULO[[#This Row],[ 29 ]]+CALCULO[[#This Row],[ 27 ]]+CALCULO[[#This Row],[ 25 ]]+CALCULO[[#This Row],[ 23 ]]+CALCULO[[#This Row],[ 21 ]]+CALCULO[[#This Row],[ 19 ]]+CALCULO[[#This Row],[ 17 ]]</f>
        <v>0</v>
      </c>
      <c r="AG224" s="148">
        <f>+MAX(0,ROUND(CALCULO[[#This Row],[ 15 ]]-CALCULO[[#This Row],[32]],-3))</f>
        <v>0</v>
      </c>
      <c r="AH224" s="29"/>
      <c r="AI224" s="163">
        <f>+IF(AVERAGEIF(DEDUCCIONES[Concepto],'Datos para cálculo'!AH$4,DEDUCCIONES[Monto Limite])=1,CALCULO[[#This Row],[ 34 ]],MIN(CALCULO[[#This Row],[ 34 ]],AVERAGEIF(DEDUCCIONES[Concepto],'Datos para cálculo'!AH$4,DEDUCCIONES[Monto Limite]),+CALCULO[[#This Row],[ 34 ]]+1-1,CALCULO[[#This Row],[ 34 ]]))</f>
        <v>0</v>
      </c>
      <c r="AJ224" s="167"/>
      <c r="AK224" s="144">
        <f>+IF(CALCULO[[#This Row],[ 36 ]]="SI",MIN(CALCULO[[#This Row],[ 15 ]]*10%,VLOOKUP($AJ$4,DEDUCCIONES[],4,0)),0)</f>
        <v>0</v>
      </c>
      <c r="AL224" s="168"/>
      <c r="AM224" s="145">
        <f>+MIN(AL224+1-1,VLOOKUP($AL$4,DEDUCCIONES[],4,0))</f>
        <v>0</v>
      </c>
      <c r="AN224" s="144">
        <f>+CALCULO[[#This Row],[35]]+CALCULO[[#This Row],[37]]+CALCULO[[#This Row],[ 39 ]]</f>
        <v>0</v>
      </c>
      <c r="AO224" s="148">
        <f>+CALCULO[[#This Row],[33]]-CALCULO[[#This Row],[ 40 ]]</f>
        <v>0</v>
      </c>
      <c r="AP224" s="29"/>
      <c r="AQ224" s="163">
        <f>+MIN(CALCULO[[#This Row],[42]]+1-1,VLOOKUP($AP$4,RENTAS_EXCENTAS[],4,0))</f>
        <v>0</v>
      </c>
      <c r="AR224" s="29"/>
      <c r="AS224" s="163">
        <f>+MIN(CALCULO[[#This Row],[43]]+CALCULO[[#This Row],[ 44 ]]+1-1,VLOOKUP($AP$4,RENTAS_EXCENTAS[],4,0))-CALCULO[[#This Row],[43]]</f>
        <v>0</v>
      </c>
      <c r="AT224" s="163"/>
      <c r="AU224" s="163"/>
      <c r="AV224" s="163">
        <f>+CALCULO[[#This Row],[ 47 ]]</f>
        <v>0</v>
      </c>
      <c r="AW224" s="163"/>
      <c r="AX224" s="163">
        <f>+CALCULO[[#This Row],[ 49 ]]</f>
        <v>0</v>
      </c>
      <c r="AY224" s="163"/>
      <c r="AZ224" s="163">
        <f>+CALCULO[[#This Row],[ 51 ]]</f>
        <v>0</v>
      </c>
      <c r="BA224" s="163"/>
      <c r="BB224" s="163">
        <f>+CALCULO[[#This Row],[ 53 ]]</f>
        <v>0</v>
      </c>
      <c r="BC224" s="163"/>
      <c r="BD224" s="163">
        <f>+CALCULO[[#This Row],[ 55 ]]</f>
        <v>0</v>
      </c>
      <c r="BE224" s="163"/>
      <c r="BF224" s="163">
        <f>+CALCULO[[#This Row],[ 57 ]]</f>
        <v>0</v>
      </c>
      <c r="BG224" s="163"/>
      <c r="BH224" s="163">
        <f>+CALCULO[[#This Row],[ 59 ]]</f>
        <v>0</v>
      </c>
      <c r="BI224" s="163"/>
      <c r="BJ224" s="163"/>
      <c r="BK224" s="163"/>
      <c r="BL224" s="145">
        <f>+CALCULO[[#This Row],[ 63 ]]</f>
        <v>0</v>
      </c>
      <c r="BM224" s="144">
        <f>+CALCULO[[#This Row],[ 64 ]]+CALCULO[[#This Row],[ 62 ]]+CALCULO[[#This Row],[ 60 ]]+CALCULO[[#This Row],[ 58 ]]+CALCULO[[#This Row],[ 56 ]]+CALCULO[[#This Row],[ 54 ]]+CALCULO[[#This Row],[ 52 ]]+CALCULO[[#This Row],[ 50 ]]+CALCULO[[#This Row],[ 48 ]]+CALCULO[[#This Row],[ 45 ]]+CALCULO[[#This Row],[43]]</f>
        <v>0</v>
      </c>
      <c r="BN224" s="148">
        <f>+CALCULO[[#This Row],[ 41 ]]-CALCULO[[#This Row],[65]]</f>
        <v>0</v>
      </c>
      <c r="BO224" s="144">
        <f>+ROUND(MIN(CALCULO[[#This Row],[66]]*25%,240*'Versión impresión'!$H$8),-3)</f>
        <v>0</v>
      </c>
      <c r="BP224" s="148">
        <f>+CALCULO[[#This Row],[66]]-CALCULO[[#This Row],[67]]</f>
        <v>0</v>
      </c>
      <c r="BQ224" s="154">
        <f>+ROUND(CALCULO[[#This Row],[33]]*40%,-3)</f>
        <v>0</v>
      </c>
      <c r="BR224" s="149">
        <f t="shared" si="14"/>
        <v>0</v>
      </c>
      <c r="BS224" s="144">
        <f>+CALCULO[[#This Row],[33]]-MIN(CALCULO[[#This Row],[69]],CALCULO[[#This Row],[68]])</f>
        <v>0</v>
      </c>
      <c r="BT224" s="150">
        <f>+CALCULO[[#This Row],[71]]/'Versión impresión'!$H$8+1-1</f>
        <v>0</v>
      </c>
      <c r="BU224" s="151">
        <f>+LOOKUP(CALCULO[[#This Row],[72]],$CG$2:$CH$8,$CJ$2:$CJ$8)</f>
        <v>0</v>
      </c>
      <c r="BV224" s="152">
        <f>+LOOKUP(CALCULO[[#This Row],[72]],$CG$2:$CH$8,$CI$2:$CI$8)</f>
        <v>0</v>
      </c>
      <c r="BW224" s="151">
        <f>+LOOKUP(CALCULO[[#This Row],[72]],$CG$2:$CH$8,$CK$2:$CK$8)</f>
        <v>0</v>
      </c>
      <c r="BX224" s="155">
        <f>+(CALCULO[[#This Row],[72]]+CALCULO[[#This Row],[73]])*CALCULO[[#This Row],[74]]+CALCULO[[#This Row],[75]]</f>
        <v>0</v>
      </c>
      <c r="BY224" s="133">
        <f>+ROUND(CALCULO[[#This Row],[76]]*'Versión impresión'!$H$8,-3)</f>
        <v>0</v>
      </c>
      <c r="BZ224" s="180" t="str">
        <f>+IF(LOOKUP(CALCULO[[#This Row],[72]],$CG$2:$CH$8,$CM$2:$CM$8)=0,"",LOOKUP(CALCULO[[#This Row],[72]],$CG$2:$CH$8,$CM$2:$CM$8))</f>
        <v/>
      </c>
    </row>
    <row r="225" spans="1:78" x14ac:dyDescent="0.25">
      <c r="A225" s="78" t="str">
        <f t="shared" si="13"/>
        <v/>
      </c>
      <c r="B225" s="159"/>
      <c r="C225" s="29"/>
      <c r="D225" s="29"/>
      <c r="E225" s="29"/>
      <c r="F225" s="29"/>
      <c r="G225" s="29"/>
      <c r="H225" s="29"/>
      <c r="I225" s="29"/>
      <c r="J225" s="29"/>
      <c r="K225" s="29"/>
      <c r="L225" s="29"/>
      <c r="M225" s="29"/>
      <c r="N225" s="29"/>
      <c r="O225" s="144">
        <f>SUM(CALCULO[[#This Row],[5]:[ 14 ]])</f>
        <v>0</v>
      </c>
      <c r="P225" s="162"/>
      <c r="Q225" s="163">
        <f>+IF(AVERAGEIF(ING_NO_CONST_RENTA[Concepto],'Datos para cálculo'!P$4,ING_NO_CONST_RENTA[Monto Limite])=1,CALCULO[[#This Row],[16]],MIN(CALCULO[ [#This Row],[16] ],AVERAGEIF(ING_NO_CONST_RENTA[Concepto],'Datos para cálculo'!P$4,ING_NO_CONST_RENTA[Monto Limite]),+CALCULO[ [#This Row],[16] ]+1-1,CALCULO[ [#This Row],[16] ]))</f>
        <v>0</v>
      </c>
      <c r="R225" s="29"/>
      <c r="S225" s="163">
        <f>+IF(AVERAGEIF(ING_NO_CONST_RENTA[Concepto],'Datos para cálculo'!R$4,ING_NO_CONST_RENTA[Monto Limite])=1,CALCULO[[#This Row],[18]],MIN(CALCULO[ [#This Row],[18] ],AVERAGEIF(ING_NO_CONST_RENTA[Concepto],'Datos para cálculo'!R$4,ING_NO_CONST_RENTA[Monto Limite]),+CALCULO[ [#This Row],[18] ]+1-1,CALCULO[ [#This Row],[18] ]))</f>
        <v>0</v>
      </c>
      <c r="T225" s="29"/>
      <c r="U225" s="163">
        <f>+IF(AVERAGEIF(ING_NO_CONST_RENTA[Concepto],'Datos para cálculo'!T$4,ING_NO_CONST_RENTA[Monto Limite])=1,CALCULO[[#This Row],[20]],MIN(CALCULO[ [#This Row],[20] ],AVERAGEIF(ING_NO_CONST_RENTA[Concepto],'Datos para cálculo'!T$4,ING_NO_CONST_RENTA[Monto Limite]),+CALCULO[ [#This Row],[20] ]+1-1,CALCULO[ [#This Row],[20] ]))</f>
        <v>0</v>
      </c>
      <c r="V225" s="29"/>
      <c r="W2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5" s="164"/>
      <c r="Y225" s="163">
        <f>+IF(O225&lt;310*'Versión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5" s="165"/>
      <c r="AA225" s="163">
        <f>+IF(AVERAGEIF(ING_NO_CONST_RENTA[Concepto],'Datos para cálculo'!Z$4,ING_NO_CONST_RENTA[Monto Limite])=1,CALCULO[[#This Row],[ 26 ]],MIN(CALCULO[[#This Row],[ 26 ]],AVERAGEIF(ING_NO_CONST_RENTA[Concepto],'Datos para cálculo'!Z$4,ING_NO_CONST_RENTA[Monto Limite]),+CALCULO[[#This Row],[ 26 ]]+1-1,CALCULO[[#This Row],[ 26 ]]))</f>
        <v>0</v>
      </c>
      <c r="AB225" s="165"/>
      <c r="AC2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5" s="147"/>
      <c r="AE2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5" s="144">
        <f>+CALCULO[[#This Row],[ 31 ]]+CALCULO[[#This Row],[ 29 ]]+CALCULO[[#This Row],[ 27 ]]+CALCULO[[#This Row],[ 25 ]]+CALCULO[[#This Row],[ 23 ]]+CALCULO[[#This Row],[ 21 ]]+CALCULO[[#This Row],[ 19 ]]+CALCULO[[#This Row],[ 17 ]]</f>
        <v>0</v>
      </c>
      <c r="AG225" s="148">
        <f>+MAX(0,ROUND(CALCULO[[#This Row],[ 15 ]]-CALCULO[[#This Row],[32]],-3))</f>
        <v>0</v>
      </c>
      <c r="AH225" s="29"/>
      <c r="AI225" s="163">
        <f>+IF(AVERAGEIF(DEDUCCIONES[Concepto],'Datos para cálculo'!AH$4,DEDUCCIONES[Monto Limite])=1,CALCULO[[#This Row],[ 34 ]],MIN(CALCULO[[#This Row],[ 34 ]],AVERAGEIF(DEDUCCIONES[Concepto],'Datos para cálculo'!AH$4,DEDUCCIONES[Monto Limite]),+CALCULO[[#This Row],[ 34 ]]+1-1,CALCULO[[#This Row],[ 34 ]]))</f>
        <v>0</v>
      </c>
      <c r="AJ225" s="167"/>
      <c r="AK225" s="144">
        <f>+IF(CALCULO[[#This Row],[ 36 ]]="SI",MIN(CALCULO[[#This Row],[ 15 ]]*10%,VLOOKUP($AJ$4,DEDUCCIONES[],4,0)),0)</f>
        <v>0</v>
      </c>
      <c r="AL225" s="168"/>
      <c r="AM225" s="145">
        <f>+MIN(AL225+1-1,VLOOKUP($AL$4,DEDUCCIONES[],4,0))</f>
        <v>0</v>
      </c>
      <c r="AN225" s="144">
        <f>+CALCULO[[#This Row],[35]]+CALCULO[[#This Row],[37]]+CALCULO[[#This Row],[ 39 ]]</f>
        <v>0</v>
      </c>
      <c r="AO225" s="148">
        <f>+CALCULO[[#This Row],[33]]-CALCULO[[#This Row],[ 40 ]]</f>
        <v>0</v>
      </c>
      <c r="AP225" s="29"/>
      <c r="AQ225" s="163">
        <f>+MIN(CALCULO[[#This Row],[42]]+1-1,VLOOKUP($AP$4,RENTAS_EXCENTAS[],4,0))</f>
        <v>0</v>
      </c>
      <c r="AR225" s="29"/>
      <c r="AS225" s="163">
        <f>+MIN(CALCULO[[#This Row],[43]]+CALCULO[[#This Row],[ 44 ]]+1-1,VLOOKUP($AP$4,RENTAS_EXCENTAS[],4,0))-CALCULO[[#This Row],[43]]</f>
        <v>0</v>
      </c>
      <c r="AT225" s="163"/>
      <c r="AU225" s="163"/>
      <c r="AV225" s="163">
        <f>+CALCULO[[#This Row],[ 47 ]]</f>
        <v>0</v>
      </c>
      <c r="AW225" s="163"/>
      <c r="AX225" s="163">
        <f>+CALCULO[[#This Row],[ 49 ]]</f>
        <v>0</v>
      </c>
      <c r="AY225" s="163"/>
      <c r="AZ225" s="163">
        <f>+CALCULO[[#This Row],[ 51 ]]</f>
        <v>0</v>
      </c>
      <c r="BA225" s="163"/>
      <c r="BB225" s="163">
        <f>+CALCULO[[#This Row],[ 53 ]]</f>
        <v>0</v>
      </c>
      <c r="BC225" s="163"/>
      <c r="BD225" s="163">
        <f>+CALCULO[[#This Row],[ 55 ]]</f>
        <v>0</v>
      </c>
      <c r="BE225" s="163"/>
      <c r="BF225" s="163">
        <f>+CALCULO[[#This Row],[ 57 ]]</f>
        <v>0</v>
      </c>
      <c r="BG225" s="163"/>
      <c r="BH225" s="163">
        <f>+CALCULO[[#This Row],[ 59 ]]</f>
        <v>0</v>
      </c>
      <c r="BI225" s="163"/>
      <c r="BJ225" s="163"/>
      <c r="BK225" s="163"/>
      <c r="BL225" s="145">
        <f>+CALCULO[[#This Row],[ 63 ]]</f>
        <v>0</v>
      </c>
      <c r="BM225" s="144">
        <f>+CALCULO[[#This Row],[ 64 ]]+CALCULO[[#This Row],[ 62 ]]+CALCULO[[#This Row],[ 60 ]]+CALCULO[[#This Row],[ 58 ]]+CALCULO[[#This Row],[ 56 ]]+CALCULO[[#This Row],[ 54 ]]+CALCULO[[#This Row],[ 52 ]]+CALCULO[[#This Row],[ 50 ]]+CALCULO[[#This Row],[ 48 ]]+CALCULO[[#This Row],[ 45 ]]+CALCULO[[#This Row],[43]]</f>
        <v>0</v>
      </c>
      <c r="BN225" s="148">
        <f>+CALCULO[[#This Row],[ 41 ]]-CALCULO[[#This Row],[65]]</f>
        <v>0</v>
      </c>
      <c r="BO225" s="144">
        <f>+ROUND(MIN(CALCULO[[#This Row],[66]]*25%,240*'Versión impresión'!$H$8),-3)</f>
        <v>0</v>
      </c>
      <c r="BP225" s="148">
        <f>+CALCULO[[#This Row],[66]]-CALCULO[[#This Row],[67]]</f>
        <v>0</v>
      </c>
      <c r="BQ225" s="154">
        <f>+ROUND(CALCULO[[#This Row],[33]]*40%,-3)</f>
        <v>0</v>
      </c>
      <c r="BR225" s="149">
        <f t="shared" si="14"/>
        <v>0</v>
      </c>
      <c r="BS225" s="144">
        <f>+CALCULO[[#This Row],[33]]-MIN(CALCULO[[#This Row],[69]],CALCULO[[#This Row],[68]])</f>
        <v>0</v>
      </c>
      <c r="BT225" s="150">
        <f>+CALCULO[[#This Row],[71]]/'Versión impresión'!$H$8+1-1</f>
        <v>0</v>
      </c>
      <c r="BU225" s="151">
        <f>+LOOKUP(CALCULO[[#This Row],[72]],$CG$2:$CH$8,$CJ$2:$CJ$8)</f>
        <v>0</v>
      </c>
      <c r="BV225" s="152">
        <f>+LOOKUP(CALCULO[[#This Row],[72]],$CG$2:$CH$8,$CI$2:$CI$8)</f>
        <v>0</v>
      </c>
      <c r="BW225" s="151">
        <f>+LOOKUP(CALCULO[[#This Row],[72]],$CG$2:$CH$8,$CK$2:$CK$8)</f>
        <v>0</v>
      </c>
      <c r="BX225" s="155">
        <f>+(CALCULO[[#This Row],[72]]+CALCULO[[#This Row],[73]])*CALCULO[[#This Row],[74]]+CALCULO[[#This Row],[75]]</f>
        <v>0</v>
      </c>
      <c r="BY225" s="133">
        <f>+ROUND(CALCULO[[#This Row],[76]]*'Versión impresión'!$H$8,-3)</f>
        <v>0</v>
      </c>
      <c r="BZ225" s="180" t="str">
        <f>+IF(LOOKUP(CALCULO[[#This Row],[72]],$CG$2:$CH$8,$CM$2:$CM$8)=0,"",LOOKUP(CALCULO[[#This Row],[72]],$CG$2:$CH$8,$CM$2:$CM$8))</f>
        <v/>
      </c>
    </row>
    <row r="226" spans="1:78" x14ac:dyDescent="0.25">
      <c r="A226" s="78" t="str">
        <f t="shared" si="13"/>
        <v/>
      </c>
      <c r="B226" s="159"/>
      <c r="C226" s="29"/>
      <c r="D226" s="29"/>
      <c r="E226" s="29"/>
      <c r="F226" s="29"/>
      <c r="G226" s="29"/>
      <c r="H226" s="29"/>
      <c r="I226" s="29"/>
      <c r="J226" s="29"/>
      <c r="K226" s="29"/>
      <c r="L226" s="29"/>
      <c r="M226" s="29"/>
      <c r="N226" s="29"/>
      <c r="O226" s="144">
        <f>SUM(CALCULO[[#This Row],[5]:[ 14 ]])</f>
        <v>0</v>
      </c>
      <c r="P226" s="162"/>
      <c r="Q226" s="163">
        <f>+IF(AVERAGEIF(ING_NO_CONST_RENTA[Concepto],'Datos para cálculo'!P$4,ING_NO_CONST_RENTA[Monto Limite])=1,CALCULO[[#This Row],[16]],MIN(CALCULO[ [#This Row],[16] ],AVERAGEIF(ING_NO_CONST_RENTA[Concepto],'Datos para cálculo'!P$4,ING_NO_CONST_RENTA[Monto Limite]),+CALCULO[ [#This Row],[16] ]+1-1,CALCULO[ [#This Row],[16] ]))</f>
        <v>0</v>
      </c>
      <c r="R226" s="29"/>
      <c r="S226" s="163">
        <f>+IF(AVERAGEIF(ING_NO_CONST_RENTA[Concepto],'Datos para cálculo'!R$4,ING_NO_CONST_RENTA[Monto Limite])=1,CALCULO[[#This Row],[18]],MIN(CALCULO[ [#This Row],[18] ],AVERAGEIF(ING_NO_CONST_RENTA[Concepto],'Datos para cálculo'!R$4,ING_NO_CONST_RENTA[Monto Limite]),+CALCULO[ [#This Row],[18] ]+1-1,CALCULO[ [#This Row],[18] ]))</f>
        <v>0</v>
      </c>
      <c r="T226" s="29"/>
      <c r="U226" s="163">
        <f>+IF(AVERAGEIF(ING_NO_CONST_RENTA[Concepto],'Datos para cálculo'!T$4,ING_NO_CONST_RENTA[Monto Limite])=1,CALCULO[[#This Row],[20]],MIN(CALCULO[ [#This Row],[20] ],AVERAGEIF(ING_NO_CONST_RENTA[Concepto],'Datos para cálculo'!T$4,ING_NO_CONST_RENTA[Monto Limite]),+CALCULO[ [#This Row],[20] ]+1-1,CALCULO[ [#This Row],[20] ]))</f>
        <v>0</v>
      </c>
      <c r="V226" s="29"/>
      <c r="W2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6" s="164"/>
      <c r="Y226" s="163">
        <f>+IF(O226&lt;310*'Versión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6" s="165"/>
      <c r="AA226" s="163">
        <f>+IF(AVERAGEIF(ING_NO_CONST_RENTA[Concepto],'Datos para cálculo'!Z$4,ING_NO_CONST_RENTA[Monto Limite])=1,CALCULO[[#This Row],[ 26 ]],MIN(CALCULO[[#This Row],[ 26 ]],AVERAGEIF(ING_NO_CONST_RENTA[Concepto],'Datos para cálculo'!Z$4,ING_NO_CONST_RENTA[Monto Limite]),+CALCULO[[#This Row],[ 26 ]]+1-1,CALCULO[[#This Row],[ 26 ]]))</f>
        <v>0</v>
      </c>
      <c r="AB226" s="165"/>
      <c r="AC2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6" s="147"/>
      <c r="AE2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6" s="144">
        <f>+CALCULO[[#This Row],[ 31 ]]+CALCULO[[#This Row],[ 29 ]]+CALCULO[[#This Row],[ 27 ]]+CALCULO[[#This Row],[ 25 ]]+CALCULO[[#This Row],[ 23 ]]+CALCULO[[#This Row],[ 21 ]]+CALCULO[[#This Row],[ 19 ]]+CALCULO[[#This Row],[ 17 ]]</f>
        <v>0</v>
      </c>
      <c r="AG226" s="148">
        <f>+MAX(0,ROUND(CALCULO[[#This Row],[ 15 ]]-CALCULO[[#This Row],[32]],-3))</f>
        <v>0</v>
      </c>
      <c r="AH226" s="29"/>
      <c r="AI226" s="163">
        <f>+IF(AVERAGEIF(DEDUCCIONES[Concepto],'Datos para cálculo'!AH$4,DEDUCCIONES[Monto Limite])=1,CALCULO[[#This Row],[ 34 ]],MIN(CALCULO[[#This Row],[ 34 ]],AVERAGEIF(DEDUCCIONES[Concepto],'Datos para cálculo'!AH$4,DEDUCCIONES[Monto Limite]),+CALCULO[[#This Row],[ 34 ]]+1-1,CALCULO[[#This Row],[ 34 ]]))</f>
        <v>0</v>
      </c>
      <c r="AJ226" s="167"/>
      <c r="AK226" s="144">
        <f>+IF(CALCULO[[#This Row],[ 36 ]]="SI",MIN(CALCULO[[#This Row],[ 15 ]]*10%,VLOOKUP($AJ$4,DEDUCCIONES[],4,0)),0)</f>
        <v>0</v>
      </c>
      <c r="AL226" s="168"/>
      <c r="AM226" s="145">
        <f>+MIN(AL226+1-1,VLOOKUP($AL$4,DEDUCCIONES[],4,0))</f>
        <v>0</v>
      </c>
      <c r="AN226" s="144">
        <f>+CALCULO[[#This Row],[35]]+CALCULO[[#This Row],[37]]+CALCULO[[#This Row],[ 39 ]]</f>
        <v>0</v>
      </c>
      <c r="AO226" s="148">
        <f>+CALCULO[[#This Row],[33]]-CALCULO[[#This Row],[ 40 ]]</f>
        <v>0</v>
      </c>
      <c r="AP226" s="29"/>
      <c r="AQ226" s="163">
        <f>+MIN(CALCULO[[#This Row],[42]]+1-1,VLOOKUP($AP$4,RENTAS_EXCENTAS[],4,0))</f>
        <v>0</v>
      </c>
      <c r="AR226" s="29"/>
      <c r="AS226" s="163">
        <f>+MIN(CALCULO[[#This Row],[43]]+CALCULO[[#This Row],[ 44 ]]+1-1,VLOOKUP($AP$4,RENTAS_EXCENTAS[],4,0))-CALCULO[[#This Row],[43]]</f>
        <v>0</v>
      </c>
      <c r="AT226" s="163"/>
      <c r="AU226" s="163"/>
      <c r="AV226" s="163">
        <f>+CALCULO[[#This Row],[ 47 ]]</f>
        <v>0</v>
      </c>
      <c r="AW226" s="163"/>
      <c r="AX226" s="163">
        <f>+CALCULO[[#This Row],[ 49 ]]</f>
        <v>0</v>
      </c>
      <c r="AY226" s="163"/>
      <c r="AZ226" s="163">
        <f>+CALCULO[[#This Row],[ 51 ]]</f>
        <v>0</v>
      </c>
      <c r="BA226" s="163"/>
      <c r="BB226" s="163">
        <f>+CALCULO[[#This Row],[ 53 ]]</f>
        <v>0</v>
      </c>
      <c r="BC226" s="163"/>
      <c r="BD226" s="163">
        <f>+CALCULO[[#This Row],[ 55 ]]</f>
        <v>0</v>
      </c>
      <c r="BE226" s="163"/>
      <c r="BF226" s="163">
        <f>+CALCULO[[#This Row],[ 57 ]]</f>
        <v>0</v>
      </c>
      <c r="BG226" s="163"/>
      <c r="BH226" s="163">
        <f>+CALCULO[[#This Row],[ 59 ]]</f>
        <v>0</v>
      </c>
      <c r="BI226" s="163"/>
      <c r="BJ226" s="163"/>
      <c r="BK226" s="163"/>
      <c r="BL226" s="145">
        <f>+CALCULO[[#This Row],[ 63 ]]</f>
        <v>0</v>
      </c>
      <c r="BM226" s="144">
        <f>+CALCULO[[#This Row],[ 64 ]]+CALCULO[[#This Row],[ 62 ]]+CALCULO[[#This Row],[ 60 ]]+CALCULO[[#This Row],[ 58 ]]+CALCULO[[#This Row],[ 56 ]]+CALCULO[[#This Row],[ 54 ]]+CALCULO[[#This Row],[ 52 ]]+CALCULO[[#This Row],[ 50 ]]+CALCULO[[#This Row],[ 48 ]]+CALCULO[[#This Row],[ 45 ]]+CALCULO[[#This Row],[43]]</f>
        <v>0</v>
      </c>
      <c r="BN226" s="148">
        <f>+CALCULO[[#This Row],[ 41 ]]-CALCULO[[#This Row],[65]]</f>
        <v>0</v>
      </c>
      <c r="BO226" s="144">
        <f>+ROUND(MIN(CALCULO[[#This Row],[66]]*25%,240*'Versión impresión'!$H$8),-3)</f>
        <v>0</v>
      </c>
      <c r="BP226" s="148">
        <f>+CALCULO[[#This Row],[66]]-CALCULO[[#This Row],[67]]</f>
        <v>0</v>
      </c>
      <c r="BQ226" s="154">
        <f>+ROUND(CALCULO[[#This Row],[33]]*40%,-3)</f>
        <v>0</v>
      </c>
      <c r="BR226" s="149">
        <f t="shared" si="14"/>
        <v>0</v>
      </c>
      <c r="BS226" s="144">
        <f>+CALCULO[[#This Row],[33]]-MIN(CALCULO[[#This Row],[69]],CALCULO[[#This Row],[68]])</f>
        <v>0</v>
      </c>
      <c r="BT226" s="150">
        <f>+CALCULO[[#This Row],[71]]/'Versión impresión'!$H$8+1-1</f>
        <v>0</v>
      </c>
      <c r="BU226" s="151">
        <f>+LOOKUP(CALCULO[[#This Row],[72]],$CG$2:$CH$8,$CJ$2:$CJ$8)</f>
        <v>0</v>
      </c>
      <c r="BV226" s="152">
        <f>+LOOKUP(CALCULO[[#This Row],[72]],$CG$2:$CH$8,$CI$2:$CI$8)</f>
        <v>0</v>
      </c>
      <c r="BW226" s="151">
        <f>+LOOKUP(CALCULO[[#This Row],[72]],$CG$2:$CH$8,$CK$2:$CK$8)</f>
        <v>0</v>
      </c>
      <c r="BX226" s="155">
        <f>+(CALCULO[[#This Row],[72]]+CALCULO[[#This Row],[73]])*CALCULO[[#This Row],[74]]+CALCULO[[#This Row],[75]]</f>
        <v>0</v>
      </c>
      <c r="BY226" s="133">
        <f>+ROUND(CALCULO[[#This Row],[76]]*'Versión impresión'!$H$8,-3)</f>
        <v>0</v>
      </c>
      <c r="BZ226" s="180" t="str">
        <f>+IF(LOOKUP(CALCULO[[#This Row],[72]],$CG$2:$CH$8,$CM$2:$CM$8)=0,"",LOOKUP(CALCULO[[#This Row],[72]],$CG$2:$CH$8,$CM$2:$CM$8))</f>
        <v/>
      </c>
    </row>
    <row r="227" spans="1:78" x14ac:dyDescent="0.25">
      <c r="A227" s="78" t="str">
        <f t="shared" si="13"/>
        <v/>
      </c>
      <c r="B227" s="159"/>
      <c r="C227" s="29"/>
      <c r="D227" s="29"/>
      <c r="E227" s="29"/>
      <c r="F227" s="29"/>
      <c r="G227" s="29"/>
      <c r="H227" s="29"/>
      <c r="I227" s="29"/>
      <c r="J227" s="29"/>
      <c r="K227" s="29"/>
      <c r="L227" s="29"/>
      <c r="M227" s="29"/>
      <c r="N227" s="29"/>
      <c r="O227" s="144">
        <f>SUM(CALCULO[[#This Row],[5]:[ 14 ]])</f>
        <v>0</v>
      </c>
      <c r="P227" s="162"/>
      <c r="Q227" s="163">
        <f>+IF(AVERAGEIF(ING_NO_CONST_RENTA[Concepto],'Datos para cálculo'!P$4,ING_NO_CONST_RENTA[Monto Limite])=1,CALCULO[[#This Row],[16]],MIN(CALCULO[ [#This Row],[16] ],AVERAGEIF(ING_NO_CONST_RENTA[Concepto],'Datos para cálculo'!P$4,ING_NO_CONST_RENTA[Monto Limite]),+CALCULO[ [#This Row],[16] ]+1-1,CALCULO[ [#This Row],[16] ]))</f>
        <v>0</v>
      </c>
      <c r="R227" s="29"/>
      <c r="S227" s="163">
        <f>+IF(AVERAGEIF(ING_NO_CONST_RENTA[Concepto],'Datos para cálculo'!R$4,ING_NO_CONST_RENTA[Monto Limite])=1,CALCULO[[#This Row],[18]],MIN(CALCULO[ [#This Row],[18] ],AVERAGEIF(ING_NO_CONST_RENTA[Concepto],'Datos para cálculo'!R$4,ING_NO_CONST_RENTA[Monto Limite]),+CALCULO[ [#This Row],[18] ]+1-1,CALCULO[ [#This Row],[18] ]))</f>
        <v>0</v>
      </c>
      <c r="T227" s="29"/>
      <c r="U227" s="163">
        <f>+IF(AVERAGEIF(ING_NO_CONST_RENTA[Concepto],'Datos para cálculo'!T$4,ING_NO_CONST_RENTA[Monto Limite])=1,CALCULO[[#This Row],[20]],MIN(CALCULO[ [#This Row],[20] ],AVERAGEIF(ING_NO_CONST_RENTA[Concepto],'Datos para cálculo'!T$4,ING_NO_CONST_RENTA[Monto Limite]),+CALCULO[ [#This Row],[20] ]+1-1,CALCULO[ [#This Row],[20] ]))</f>
        <v>0</v>
      </c>
      <c r="V227" s="29"/>
      <c r="W2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7" s="164"/>
      <c r="Y227" s="163">
        <f>+IF(O227&lt;310*'Versión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7" s="165"/>
      <c r="AA227" s="163">
        <f>+IF(AVERAGEIF(ING_NO_CONST_RENTA[Concepto],'Datos para cálculo'!Z$4,ING_NO_CONST_RENTA[Monto Limite])=1,CALCULO[[#This Row],[ 26 ]],MIN(CALCULO[[#This Row],[ 26 ]],AVERAGEIF(ING_NO_CONST_RENTA[Concepto],'Datos para cálculo'!Z$4,ING_NO_CONST_RENTA[Monto Limite]),+CALCULO[[#This Row],[ 26 ]]+1-1,CALCULO[[#This Row],[ 26 ]]))</f>
        <v>0</v>
      </c>
      <c r="AB227" s="165"/>
      <c r="AC2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7" s="147"/>
      <c r="AE2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7" s="144">
        <f>+CALCULO[[#This Row],[ 31 ]]+CALCULO[[#This Row],[ 29 ]]+CALCULO[[#This Row],[ 27 ]]+CALCULO[[#This Row],[ 25 ]]+CALCULO[[#This Row],[ 23 ]]+CALCULO[[#This Row],[ 21 ]]+CALCULO[[#This Row],[ 19 ]]+CALCULO[[#This Row],[ 17 ]]</f>
        <v>0</v>
      </c>
      <c r="AG227" s="148">
        <f>+MAX(0,ROUND(CALCULO[[#This Row],[ 15 ]]-CALCULO[[#This Row],[32]],-3))</f>
        <v>0</v>
      </c>
      <c r="AH227" s="29"/>
      <c r="AI227" s="163">
        <f>+IF(AVERAGEIF(DEDUCCIONES[Concepto],'Datos para cálculo'!AH$4,DEDUCCIONES[Monto Limite])=1,CALCULO[[#This Row],[ 34 ]],MIN(CALCULO[[#This Row],[ 34 ]],AVERAGEIF(DEDUCCIONES[Concepto],'Datos para cálculo'!AH$4,DEDUCCIONES[Monto Limite]),+CALCULO[[#This Row],[ 34 ]]+1-1,CALCULO[[#This Row],[ 34 ]]))</f>
        <v>0</v>
      </c>
      <c r="AJ227" s="167"/>
      <c r="AK227" s="144">
        <f>+IF(CALCULO[[#This Row],[ 36 ]]="SI",MIN(CALCULO[[#This Row],[ 15 ]]*10%,VLOOKUP($AJ$4,DEDUCCIONES[],4,0)),0)</f>
        <v>0</v>
      </c>
      <c r="AL227" s="168"/>
      <c r="AM227" s="145">
        <f>+MIN(AL227+1-1,VLOOKUP($AL$4,DEDUCCIONES[],4,0))</f>
        <v>0</v>
      </c>
      <c r="AN227" s="144">
        <f>+CALCULO[[#This Row],[35]]+CALCULO[[#This Row],[37]]+CALCULO[[#This Row],[ 39 ]]</f>
        <v>0</v>
      </c>
      <c r="AO227" s="148">
        <f>+CALCULO[[#This Row],[33]]-CALCULO[[#This Row],[ 40 ]]</f>
        <v>0</v>
      </c>
      <c r="AP227" s="29"/>
      <c r="AQ227" s="163">
        <f>+MIN(CALCULO[[#This Row],[42]]+1-1,VLOOKUP($AP$4,RENTAS_EXCENTAS[],4,0))</f>
        <v>0</v>
      </c>
      <c r="AR227" s="29"/>
      <c r="AS227" s="163">
        <f>+MIN(CALCULO[[#This Row],[43]]+CALCULO[[#This Row],[ 44 ]]+1-1,VLOOKUP($AP$4,RENTAS_EXCENTAS[],4,0))-CALCULO[[#This Row],[43]]</f>
        <v>0</v>
      </c>
      <c r="AT227" s="163"/>
      <c r="AU227" s="163"/>
      <c r="AV227" s="163">
        <f>+CALCULO[[#This Row],[ 47 ]]</f>
        <v>0</v>
      </c>
      <c r="AW227" s="163"/>
      <c r="AX227" s="163">
        <f>+CALCULO[[#This Row],[ 49 ]]</f>
        <v>0</v>
      </c>
      <c r="AY227" s="163"/>
      <c r="AZ227" s="163">
        <f>+CALCULO[[#This Row],[ 51 ]]</f>
        <v>0</v>
      </c>
      <c r="BA227" s="163"/>
      <c r="BB227" s="163">
        <f>+CALCULO[[#This Row],[ 53 ]]</f>
        <v>0</v>
      </c>
      <c r="BC227" s="163"/>
      <c r="BD227" s="163">
        <f>+CALCULO[[#This Row],[ 55 ]]</f>
        <v>0</v>
      </c>
      <c r="BE227" s="163"/>
      <c r="BF227" s="163">
        <f>+CALCULO[[#This Row],[ 57 ]]</f>
        <v>0</v>
      </c>
      <c r="BG227" s="163"/>
      <c r="BH227" s="163">
        <f>+CALCULO[[#This Row],[ 59 ]]</f>
        <v>0</v>
      </c>
      <c r="BI227" s="163"/>
      <c r="BJ227" s="163"/>
      <c r="BK227" s="163"/>
      <c r="BL227" s="145">
        <f>+CALCULO[[#This Row],[ 63 ]]</f>
        <v>0</v>
      </c>
      <c r="BM227" s="144">
        <f>+CALCULO[[#This Row],[ 64 ]]+CALCULO[[#This Row],[ 62 ]]+CALCULO[[#This Row],[ 60 ]]+CALCULO[[#This Row],[ 58 ]]+CALCULO[[#This Row],[ 56 ]]+CALCULO[[#This Row],[ 54 ]]+CALCULO[[#This Row],[ 52 ]]+CALCULO[[#This Row],[ 50 ]]+CALCULO[[#This Row],[ 48 ]]+CALCULO[[#This Row],[ 45 ]]+CALCULO[[#This Row],[43]]</f>
        <v>0</v>
      </c>
      <c r="BN227" s="148">
        <f>+CALCULO[[#This Row],[ 41 ]]-CALCULO[[#This Row],[65]]</f>
        <v>0</v>
      </c>
      <c r="BO227" s="144">
        <f>+ROUND(MIN(CALCULO[[#This Row],[66]]*25%,240*'Versión impresión'!$H$8),-3)</f>
        <v>0</v>
      </c>
      <c r="BP227" s="148">
        <f>+CALCULO[[#This Row],[66]]-CALCULO[[#This Row],[67]]</f>
        <v>0</v>
      </c>
      <c r="BQ227" s="154">
        <f>+ROUND(CALCULO[[#This Row],[33]]*40%,-3)</f>
        <v>0</v>
      </c>
      <c r="BR227" s="149">
        <f t="shared" si="14"/>
        <v>0</v>
      </c>
      <c r="BS227" s="144">
        <f>+CALCULO[[#This Row],[33]]-MIN(CALCULO[[#This Row],[69]],CALCULO[[#This Row],[68]])</f>
        <v>0</v>
      </c>
      <c r="BT227" s="150">
        <f>+CALCULO[[#This Row],[71]]/'Versión impresión'!$H$8+1-1</f>
        <v>0</v>
      </c>
      <c r="BU227" s="151">
        <f>+LOOKUP(CALCULO[[#This Row],[72]],$CG$2:$CH$8,$CJ$2:$CJ$8)</f>
        <v>0</v>
      </c>
      <c r="BV227" s="152">
        <f>+LOOKUP(CALCULO[[#This Row],[72]],$CG$2:$CH$8,$CI$2:$CI$8)</f>
        <v>0</v>
      </c>
      <c r="BW227" s="151">
        <f>+LOOKUP(CALCULO[[#This Row],[72]],$CG$2:$CH$8,$CK$2:$CK$8)</f>
        <v>0</v>
      </c>
      <c r="BX227" s="155">
        <f>+(CALCULO[[#This Row],[72]]+CALCULO[[#This Row],[73]])*CALCULO[[#This Row],[74]]+CALCULO[[#This Row],[75]]</f>
        <v>0</v>
      </c>
      <c r="BY227" s="133">
        <f>+ROUND(CALCULO[[#This Row],[76]]*'Versión impresión'!$H$8,-3)</f>
        <v>0</v>
      </c>
      <c r="BZ227" s="180" t="str">
        <f>+IF(LOOKUP(CALCULO[[#This Row],[72]],$CG$2:$CH$8,$CM$2:$CM$8)=0,"",LOOKUP(CALCULO[[#This Row],[72]],$CG$2:$CH$8,$CM$2:$CM$8))</f>
        <v/>
      </c>
    </row>
    <row r="228" spans="1:78" x14ac:dyDescent="0.25">
      <c r="A228" s="78" t="str">
        <f t="shared" si="13"/>
        <v/>
      </c>
      <c r="B228" s="159"/>
      <c r="C228" s="29"/>
      <c r="D228" s="29"/>
      <c r="E228" s="29"/>
      <c r="F228" s="29"/>
      <c r="G228" s="29"/>
      <c r="H228" s="29"/>
      <c r="I228" s="29"/>
      <c r="J228" s="29"/>
      <c r="K228" s="29"/>
      <c r="L228" s="29"/>
      <c r="M228" s="29"/>
      <c r="N228" s="29"/>
      <c r="O228" s="144">
        <f>SUM(CALCULO[[#This Row],[5]:[ 14 ]])</f>
        <v>0</v>
      </c>
      <c r="P228" s="162"/>
      <c r="Q228" s="163">
        <f>+IF(AVERAGEIF(ING_NO_CONST_RENTA[Concepto],'Datos para cálculo'!P$4,ING_NO_CONST_RENTA[Monto Limite])=1,CALCULO[[#This Row],[16]],MIN(CALCULO[ [#This Row],[16] ],AVERAGEIF(ING_NO_CONST_RENTA[Concepto],'Datos para cálculo'!P$4,ING_NO_CONST_RENTA[Monto Limite]),+CALCULO[ [#This Row],[16] ]+1-1,CALCULO[ [#This Row],[16] ]))</f>
        <v>0</v>
      </c>
      <c r="R228" s="29"/>
      <c r="S228" s="163">
        <f>+IF(AVERAGEIF(ING_NO_CONST_RENTA[Concepto],'Datos para cálculo'!R$4,ING_NO_CONST_RENTA[Monto Limite])=1,CALCULO[[#This Row],[18]],MIN(CALCULO[ [#This Row],[18] ],AVERAGEIF(ING_NO_CONST_RENTA[Concepto],'Datos para cálculo'!R$4,ING_NO_CONST_RENTA[Monto Limite]),+CALCULO[ [#This Row],[18] ]+1-1,CALCULO[ [#This Row],[18] ]))</f>
        <v>0</v>
      </c>
      <c r="T228" s="29"/>
      <c r="U228" s="163">
        <f>+IF(AVERAGEIF(ING_NO_CONST_RENTA[Concepto],'Datos para cálculo'!T$4,ING_NO_CONST_RENTA[Monto Limite])=1,CALCULO[[#This Row],[20]],MIN(CALCULO[ [#This Row],[20] ],AVERAGEIF(ING_NO_CONST_RENTA[Concepto],'Datos para cálculo'!T$4,ING_NO_CONST_RENTA[Monto Limite]),+CALCULO[ [#This Row],[20] ]+1-1,CALCULO[ [#This Row],[20] ]))</f>
        <v>0</v>
      </c>
      <c r="V228" s="29"/>
      <c r="W2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8" s="164"/>
      <c r="Y228" s="163">
        <f>+IF(O228&lt;310*'Versión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8" s="165"/>
      <c r="AA228" s="163">
        <f>+IF(AVERAGEIF(ING_NO_CONST_RENTA[Concepto],'Datos para cálculo'!Z$4,ING_NO_CONST_RENTA[Monto Limite])=1,CALCULO[[#This Row],[ 26 ]],MIN(CALCULO[[#This Row],[ 26 ]],AVERAGEIF(ING_NO_CONST_RENTA[Concepto],'Datos para cálculo'!Z$4,ING_NO_CONST_RENTA[Monto Limite]),+CALCULO[[#This Row],[ 26 ]]+1-1,CALCULO[[#This Row],[ 26 ]]))</f>
        <v>0</v>
      </c>
      <c r="AB228" s="165"/>
      <c r="AC2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8" s="147"/>
      <c r="AE2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8" s="144">
        <f>+CALCULO[[#This Row],[ 31 ]]+CALCULO[[#This Row],[ 29 ]]+CALCULO[[#This Row],[ 27 ]]+CALCULO[[#This Row],[ 25 ]]+CALCULO[[#This Row],[ 23 ]]+CALCULO[[#This Row],[ 21 ]]+CALCULO[[#This Row],[ 19 ]]+CALCULO[[#This Row],[ 17 ]]</f>
        <v>0</v>
      </c>
      <c r="AG228" s="148">
        <f>+MAX(0,ROUND(CALCULO[[#This Row],[ 15 ]]-CALCULO[[#This Row],[32]],-3))</f>
        <v>0</v>
      </c>
      <c r="AH228" s="29"/>
      <c r="AI228" s="163">
        <f>+IF(AVERAGEIF(DEDUCCIONES[Concepto],'Datos para cálculo'!AH$4,DEDUCCIONES[Monto Limite])=1,CALCULO[[#This Row],[ 34 ]],MIN(CALCULO[[#This Row],[ 34 ]],AVERAGEIF(DEDUCCIONES[Concepto],'Datos para cálculo'!AH$4,DEDUCCIONES[Monto Limite]),+CALCULO[[#This Row],[ 34 ]]+1-1,CALCULO[[#This Row],[ 34 ]]))</f>
        <v>0</v>
      </c>
      <c r="AJ228" s="167"/>
      <c r="AK228" s="144">
        <f>+IF(CALCULO[[#This Row],[ 36 ]]="SI",MIN(CALCULO[[#This Row],[ 15 ]]*10%,VLOOKUP($AJ$4,DEDUCCIONES[],4,0)),0)</f>
        <v>0</v>
      </c>
      <c r="AL228" s="168"/>
      <c r="AM228" s="145">
        <f>+MIN(AL228+1-1,VLOOKUP($AL$4,DEDUCCIONES[],4,0))</f>
        <v>0</v>
      </c>
      <c r="AN228" s="144">
        <f>+CALCULO[[#This Row],[35]]+CALCULO[[#This Row],[37]]+CALCULO[[#This Row],[ 39 ]]</f>
        <v>0</v>
      </c>
      <c r="AO228" s="148">
        <f>+CALCULO[[#This Row],[33]]-CALCULO[[#This Row],[ 40 ]]</f>
        <v>0</v>
      </c>
      <c r="AP228" s="29"/>
      <c r="AQ228" s="163">
        <f>+MIN(CALCULO[[#This Row],[42]]+1-1,VLOOKUP($AP$4,RENTAS_EXCENTAS[],4,0))</f>
        <v>0</v>
      </c>
      <c r="AR228" s="29"/>
      <c r="AS228" s="163">
        <f>+MIN(CALCULO[[#This Row],[43]]+CALCULO[[#This Row],[ 44 ]]+1-1,VLOOKUP($AP$4,RENTAS_EXCENTAS[],4,0))-CALCULO[[#This Row],[43]]</f>
        <v>0</v>
      </c>
      <c r="AT228" s="163"/>
      <c r="AU228" s="163"/>
      <c r="AV228" s="163">
        <f>+CALCULO[[#This Row],[ 47 ]]</f>
        <v>0</v>
      </c>
      <c r="AW228" s="163"/>
      <c r="AX228" s="163">
        <f>+CALCULO[[#This Row],[ 49 ]]</f>
        <v>0</v>
      </c>
      <c r="AY228" s="163"/>
      <c r="AZ228" s="163">
        <f>+CALCULO[[#This Row],[ 51 ]]</f>
        <v>0</v>
      </c>
      <c r="BA228" s="163"/>
      <c r="BB228" s="163">
        <f>+CALCULO[[#This Row],[ 53 ]]</f>
        <v>0</v>
      </c>
      <c r="BC228" s="163"/>
      <c r="BD228" s="163">
        <f>+CALCULO[[#This Row],[ 55 ]]</f>
        <v>0</v>
      </c>
      <c r="BE228" s="163"/>
      <c r="BF228" s="163">
        <f>+CALCULO[[#This Row],[ 57 ]]</f>
        <v>0</v>
      </c>
      <c r="BG228" s="163"/>
      <c r="BH228" s="163">
        <f>+CALCULO[[#This Row],[ 59 ]]</f>
        <v>0</v>
      </c>
      <c r="BI228" s="163"/>
      <c r="BJ228" s="163"/>
      <c r="BK228" s="163"/>
      <c r="BL228" s="145">
        <f>+CALCULO[[#This Row],[ 63 ]]</f>
        <v>0</v>
      </c>
      <c r="BM228" s="144">
        <f>+CALCULO[[#This Row],[ 64 ]]+CALCULO[[#This Row],[ 62 ]]+CALCULO[[#This Row],[ 60 ]]+CALCULO[[#This Row],[ 58 ]]+CALCULO[[#This Row],[ 56 ]]+CALCULO[[#This Row],[ 54 ]]+CALCULO[[#This Row],[ 52 ]]+CALCULO[[#This Row],[ 50 ]]+CALCULO[[#This Row],[ 48 ]]+CALCULO[[#This Row],[ 45 ]]+CALCULO[[#This Row],[43]]</f>
        <v>0</v>
      </c>
      <c r="BN228" s="148">
        <f>+CALCULO[[#This Row],[ 41 ]]-CALCULO[[#This Row],[65]]</f>
        <v>0</v>
      </c>
      <c r="BO228" s="144">
        <f>+ROUND(MIN(CALCULO[[#This Row],[66]]*25%,240*'Versión impresión'!$H$8),-3)</f>
        <v>0</v>
      </c>
      <c r="BP228" s="148">
        <f>+CALCULO[[#This Row],[66]]-CALCULO[[#This Row],[67]]</f>
        <v>0</v>
      </c>
      <c r="BQ228" s="154">
        <f>+ROUND(CALCULO[[#This Row],[33]]*40%,-3)</f>
        <v>0</v>
      </c>
      <c r="BR228" s="149">
        <f t="shared" si="14"/>
        <v>0</v>
      </c>
      <c r="BS228" s="144">
        <f>+CALCULO[[#This Row],[33]]-MIN(CALCULO[[#This Row],[69]],CALCULO[[#This Row],[68]])</f>
        <v>0</v>
      </c>
      <c r="BT228" s="150">
        <f>+CALCULO[[#This Row],[71]]/'Versión impresión'!$H$8+1-1</f>
        <v>0</v>
      </c>
      <c r="BU228" s="151">
        <f>+LOOKUP(CALCULO[[#This Row],[72]],$CG$2:$CH$8,$CJ$2:$CJ$8)</f>
        <v>0</v>
      </c>
      <c r="BV228" s="152">
        <f>+LOOKUP(CALCULO[[#This Row],[72]],$CG$2:$CH$8,$CI$2:$CI$8)</f>
        <v>0</v>
      </c>
      <c r="BW228" s="151">
        <f>+LOOKUP(CALCULO[[#This Row],[72]],$CG$2:$CH$8,$CK$2:$CK$8)</f>
        <v>0</v>
      </c>
      <c r="BX228" s="155">
        <f>+(CALCULO[[#This Row],[72]]+CALCULO[[#This Row],[73]])*CALCULO[[#This Row],[74]]+CALCULO[[#This Row],[75]]</f>
        <v>0</v>
      </c>
      <c r="BY228" s="133">
        <f>+ROUND(CALCULO[[#This Row],[76]]*'Versión impresión'!$H$8,-3)</f>
        <v>0</v>
      </c>
      <c r="BZ228" s="180" t="str">
        <f>+IF(LOOKUP(CALCULO[[#This Row],[72]],$CG$2:$CH$8,$CM$2:$CM$8)=0,"",LOOKUP(CALCULO[[#This Row],[72]],$CG$2:$CH$8,$CM$2:$CM$8))</f>
        <v/>
      </c>
    </row>
    <row r="229" spans="1:78" x14ac:dyDescent="0.25">
      <c r="A229" s="78" t="str">
        <f t="shared" si="13"/>
        <v/>
      </c>
      <c r="B229" s="159"/>
      <c r="C229" s="29"/>
      <c r="D229" s="29"/>
      <c r="E229" s="29"/>
      <c r="F229" s="29"/>
      <c r="G229" s="29"/>
      <c r="H229" s="29"/>
      <c r="I229" s="29"/>
      <c r="J229" s="29"/>
      <c r="K229" s="29"/>
      <c r="L229" s="29"/>
      <c r="M229" s="29"/>
      <c r="N229" s="29"/>
      <c r="O229" s="144">
        <f>SUM(CALCULO[[#This Row],[5]:[ 14 ]])</f>
        <v>0</v>
      </c>
      <c r="P229" s="162"/>
      <c r="Q229" s="163">
        <f>+IF(AVERAGEIF(ING_NO_CONST_RENTA[Concepto],'Datos para cálculo'!P$4,ING_NO_CONST_RENTA[Monto Limite])=1,CALCULO[[#This Row],[16]],MIN(CALCULO[ [#This Row],[16] ],AVERAGEIF(ING_NO_CONST_RENTA[Concepto],'Datos para cálculo'!P$4,ING_NO_CONST_RENTA[Monto Limite]),+CALCULO[ [#This Row],[16] ]+1-1,CALCULO[ [#This Row],[16] ]))</f>
        <v>0</v>
      </c>
      <c r="R229" s="29"/>
      <c r="S229" s="163">
        <f>+IF(AVERAGEIF(ING_NO_CONST_RENTA[Concepto],'Datos para cálculo'!R$4,ING_NO_CONST_RENTA[Monto Limite])=1,CALCULO[[#This Row],[18]],MIN(CALCULO[ [#This Row],[18] ],AVERAGEIF(ING_NO_CONST_RENTA[Concepto],'Datos para cálculo'!R$4,ING_NO_CONST_RENTA[Monto Limite]),+CALCULO[ [#This Row],[18] ]+1-1,CALCULO[ [#This Row],[18] ]))</f>
        <v>0</v>
      </c>
      <c r="T229" s="29"/>
      <c r="U229" s="163">
        <f>+IF(AVERAGEIF(ING_NO_CONST_RENTA[Concepto],'Datos para cálculo'!T$4,ING_NO_CONST_RENTA[Monto Limite])=1,CALCULO[[#This Row],[20]],MIN(CALCULO[ [#This Row],[20] ],AVERAGEIF(ING_NO_CONST_RENTA[Concepto],'Datos para cálculo'!T$4,ING_NO_CONST_RENTA[Monto Limite]),+CALCULO[ [#This Row],[20] ]+1-1,CALCULO[ [#This Row],[20] ]))</f>
        <v>0</v>
      </c>
      <c r="V229" s="29"/>
      <c r="W2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29" s="164"/>
      <c r="Y229" s="163">
        <f>+IF(O229&lt;310*'Versión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29" s="165"/>
      <c r="AA229" s="163">
        <f>+IF(AVERAGEIF(ING_NO_CONST_RENTA[Concepto],'Datos para cálculo'!Z$4,ING_NO_CONST_RENTA[Monto Limite])=1,CALCULO[[#This Row],[ 26 ]],MIN(CALCULO[[#This Row],[ 26 ]],AVERAGEIF(ING_NO_CONST_RENTA[Concepto],'Datos para cálculo'!Z$4,ING_NO_CONST_RENTA[Monto Limite]),+CALCULO[[#This Row],[ 26 ]]+1-1,CALCULO[[#This Row],[ 26 ]]))</f>
        <v>0</v>
      </c>
      <c r="AB229" s="165"/>
      <c r="AC2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29" s="147"/>
      <c r="AE2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29" s="144">
        <f>+CALCULO[[#This Row],[ 31 ]]+CALCULO[[#This Row],[ 29 ]]+CALCULO[[#This Row],[ 27 ]]+CALCULO[[#This Row],[ 25 ]]+CALCULO[[#This Row],[ 23 ]]+CALCULO[[#This Row],[ 21 ]]+CALCULO[[#This Row],[ 19 ]]+CALCULO[[#This Row],[ 17 ]]</f>
        <v>0</v>
      </c>
      <c r="AG229" s="148">
        <f>+MAX(0,ROUND(CALCULO[[#This Row],[ 15 ]]-CALCULO[[#This Row],[32]],-3))</f>
        <v>0</v>
      </c>
      <c r="AH229" s="29"/>
      <c r="AI229" s="163">
        <f>+IF(AVERAGEIF(DEDUCCIONES[Concepto],'Datos para cálculo'!AH$4,DEDUCCIONES[Monto Limite])=1,CALCULO[[#This Row],[ 34 ]],MIN(CALCULO[[#This Row],[ 34 ]],AVERAGEIF(DEDUCCIONES[Concepto],'Datos para cálculo'!AH$4,DEDUCCIONES[Monto Limite]),+CALCULO[[#This Row],[ 34 ]]+1-1,CALCULO[[#This Row],[ 34 ]]))</f>
        <v>0</v>
      </c>
      <c r="AJ229" s="167"/>
      <c r="AK229" s="144">
        <f>+IF(CALCULO[[#This Row],[ 36 ]]="SI",MIN(CALCULO[[#This Row],[ 15 ]]*10%,VLOOKUP($AJ$4,DEDUCCIONES[],4,0)),0)</f>
        <v>0</v>
      </c>
      <c r="AL229" s="168"/>
      <c r="AM229" s="145">
        <f>+MIN(AL229+1-1,VLOOKUP($AL$4,DEDUCCIONES[],4,0))</f>
        <v>0</v>
      </c>
      <c r="AN229" s="144">
        <f>+CALCULO[[#This Row],[35]]+CALCULO[[#This Row],[37]]+CALCULO[[#This Row],[ 39 ]]</f>
        <v>0</v>
      </c>
      <c r="AO229" s="148">
        <f>+CALCULO[[#This Row],[33]]-CALCULO[[#This Row],[ 40 ]]</f>
        <v>0</v>
      </c>
      <c r="AP229" s="29"/>
      <c r="AQ229" s="163">
        <f>+MIN(CALCULO[[#This Row],[42]]+1-1,VLOOKUP($AP$4,RENTAS_EXCENTAS[],4,0))</f>
        <v>0</v>
      </c>
      <c r="AR229" s="29"/>
      <c r="AS229" s="163">
        <f>+MIN(CALCULO[[#This Row],[43]]+CALCULO[[#This Row],[ 44 ]]+1-1,VLOOKUP($AP$4,RENTAS_EXCENTAS[],4,0))-CALCULO[[#This Row],[43]]</f>
        <v>0</v>
      </c>
      <c r="AT229" s="163"/>
      <c r="AU229" s="163"/>
      <c r="AV229" s="163">
        <f>+CALCULO[[#This Row],[ 47 ]]</f>
        <v>0</v>
      </c>
      <c r="AW229" s="163"/>
      <c r="AX229" s="163">
        <f>+CALCULO[[#This Row],[ 49 ]]</f>
        <v>0</v>
      </c>
      <c r="AY229" s="163"/>
      <c r="AZ229" s="163">
        <f>+CALCULO[[#This Row],[ 51 ]]</f>
        <v>0</v>
      </c>
      <c r="BA229" s="163"/>
      <c r="BB229" s="163">
        <f>+CALCULO[[#This Row],[ 53 ]]</f>
        <v>0</v>
      </c>
      <c r="BC229" s="163"/>
      <c r="BD229" s="163">
        <f>+CALCULO[[#This Row],[ 55 ]]</f>
        <v>0</v>
      </c>
      <c r="BE229" s="163"/>
      <c r="BF229" s="163">
        <f>+CALCULO[[#This Row],[ 57 ]]</f>
        <v>0</v>
      </c>
      <c r="BG229" s="163"/>
      <c r="BH229" s="163">
        <f>+CALCULO[[#This Row],[ 59 ]]</f>
        <v>0</v>
      </c>
      <c r="BI229" s="163"/>
      <c r="BJ229" s="163"/>
      <c r="BK229" s="163"/>
      <c r="BL229" s="145">
        <f>+CALCULO[[#This Row],[ 63 ]]</f>
        <v>0</v>
      </c>
      <c r="BM229" s="144">
        <f>+CALCULO[[#This Row],[ 64 ]]+CALCULO[[#This Row],[ 62 ]]+CALCULO[[#This Row],[ 60 ]]+CALCULO[[#This Row],[ 58 ]]+CALCULO[[#This Row],[ 56 ]]+CALCULO[[#This Row],[ 54 ]]+CALCULO[[#This Row],[ 52 ]]+CALCULO[[#This Row],[ 50 ]]+CALCULO[[#This Row],[ 48 ]]+CALCULO[[#This Row],[ 45 ]]+CALCULO[[#This Row],[43]]</f>
        <v>0</v>
      </c>
      <c r="BN229" s="148">
        <f>+CALCULO[[#This Row],[ 41 ]]-CALCULO[[#This Row],[65]]</f>
        <v>0</v>
      </c>
      <c r="BO229" s="144">
        <f>+ROUND(MIN(CALCULO[[#This Row],[66]]*25%,240*'Versión impresión'!$H$8),-3)</f>
        <v>0</v>
      </c>
      <c r="BP229" s="148">
        <f>+CALCULO[[#This Row],[66]]-CALCULO[[#This Row],[67]]</f>
        <v>0</v>
      </c>
      <c r="BQ229" s="154">
        <f>+ROUND(CALCULO[[#This Row],[33]]*40%,-3)</f>
        <v>0</v>
      </c>
      <c r="BR229" s="149">
        <f t="shared" si="14"/>
        <v>0</v>
      </c>
      <c r="BS229" s="144">
        <f>+CALCULO[[#This Row],[33]]-MIN(CALCULO[[#This Row],[69]],CALCULO[[#This Row],[68]])</f>
        <v>0</v>
      </c>
      <c r="BT229" s="150">
        <f>+CALCULO[[#This Row],[71]]/'Versión impresión'!$H$8+1-1</f>
        <v>0</v>
      </c>
      <c r="BU229" s="151">
        <f>+LOOKUP(CALCULO[[#This Row],[72]],$CG$2:$CH$8,$CJ$2:$CJ$8)</f>
        <v>0</v>
      </c>
      <c r="BV229" s="152">
        <f>+LOOKUP(CALCULO[[#This Row],[72]],$CG$2:$CH$8,$CI$2:$CI$8)</f>
        <v>0</v>
      </c>
      <c r="BW229" s="151">
        <f>+LOOKUP(CALCULO[[#This Row],[72]],$CG$2:$CH$8,$CK$2:$CK$8)</f>
        <v>0</v>
      </c>
      <c r="BX229" s="155">
        <f>+(CALCULO[[#This Row],[72]]+CALCULO[[#This Row],[73]])*CALCULO[[#This Row],[74]]+CALCULO[[#This Row],[75]]</f>
        <v>0</v>
      </c>
      <c r="BY229" s="133">
        <f>+ROUND(CALCULO[[#This Row],[76]]*'Versión impresión'!$H$8,-3)</f>
        <v>0</v>
      </c>
      <c r="BZ229" s="180" t="str">
        <f>+IF(LOOKUP(CALCULO[[#This Row],[72]],$CG$2:$CH$8,$CM$2:$CM$8)=0,"",LOOKUP(CALCULO[[#This Row],[72]],$CG$2:$CH$8,$CM$2:$CM$8))</f>
        <v/>
      </c>
    </row>
    <row r="230" spans="1:78" x14ac:dyDescent="0.25">
      <c r="A230" s="78" t="str">
        <f t="shared" si="13"/>
        <v/>
      </c>
      <c r="B230" s="159"/>
      <c r="C230" s="29"/>
      <c r="D230" s="29"/>
      <c r="E230" s="29"/>
      <c r="F230" s="29"/>
      <c r="G230" s="29"/>
      <c r="H230" s="29"/>
      <c r="I230" s="29"/>
      <c r="J230" s="29"/>
      <c r="K230" s="29"/>
      <c r="L230" s="29"/>
      <c r="M230" s="29"/>
      <c r="N230" s="29"/>
      <c r="O230" s="144">
        <f>SUM(CALCULO[[#This Row],[5]:[ 14 ]])</f>
        <v>0</v>
      </c>
      <c r="P230" s="162"/>
      <c r="Q230" s="163">
        <f>+IF(AVERAGEIF(ING_NO_CONST_RENTA[Concepto],'Datos para cálculo'!P$4,ING_NO_CONST_RENTA[Monto Limite])=1,CALCULO[[#This Row],[16]],MIN(CALCULO[ [#This Row],[16] ],AVERAGEIF(ING_NO_CONST_RENTA[Concepto],'Datos para cálculo'!P$4,ING_NO_CONST_RENTA[Monto Limite]),+CALCULO[ [#This Row],[16] ]+1-1,CALCULO[ [#This Row],[16] ]))</f>
        <v>0</v>
      </c>
      <c r="R230" s="29"/>
      <c r="S230" s="163">
        <f>+IF(AVERAGEIF(ING_NO_CONST_RENTA[Concepto],'Datos para cálculo'!R$4,ING_NO_CONST_RENTA[Monto Limite])=1,CALCULO[[#This Row],[18]],MIN(CALCULO[ [#This Row],[18] ],AVERAGEIF(ING_NO_CONST_RENTA[Concepto],'Datos para cálculo'!R$4,ING_NO_CONST_RENTA[Monto Limite]),+CALCULO[ [#This Row],[18] ]+1-1,CALCULO[ [#This Row],[18] ]))</f>
        <v>0</v>
      </c>
      <c r="T230" s="29"/>
      <c r="U230" s="163">
        <f>+IF(AVERAGEIF(ING_NO_CONST_RENTA[Concepto],'Datos para cálculo'!T$4,ING_NO_CONST_RENTA[Monto Limite])=1,CALCULO[[#This Row],[20]],MIN(CALCULO[ [#This Row],[20] ],AVERAGEIF(ING_NO_CONST_RENTA[Concepto],'Datos para cálculo'!T$4,ING_NO_CONST_RENTA[Monto Limite]),+CALCULO[ [#This Row],[20] ]+1-1,CALCULO[ [#This Row],[20] ]))</f>
        <v>0</v>
      </c>
      <c r="V230" s="29"/>
      <c r="W2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0" s="164"/>
      <c r="Y230" s="163">
        <f>+IF(O230&lt;310*'Versión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0" s="165"/>
      <c r="AA230" s="163">
        <f>+IF(AVERAGEIF(ING_NO_CONST_RENTA[Concepto],'Datos para cálculo'!Z$4,ING_NO_CONST_RENTA[Monto Limite])=1,CALCULO[[#This Row],[ 26 ]],MIN(CALCULO[[#This Row],[ 26 ]],AVERAGEIF(ING_NO_CONST_RENTA[Concepto],'Datos para cálculo'!Z$4,ING_NO_CONST_RENTA[Monto Limite]),+CALCULO[[#This Row],[ 26 ]]+1-1,CALCULO[[#This Row],[ 26 ]]))</f>
        <v>0</v>
      </c>
      <c r="AB230" s="165"/>
      <c r="AC2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0" s="147"/>
      <c r="AE2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0" s="144">
        <f>+CALCULO[[#This Row],[ 31 ]]+CALCULO[[#This Row],[ 29 ]]+CALCULO[[#This Row],[ 27 ]]+CALCULO[[#This Row],[ 25 ]]+CALCULO[[#This Row],[ 23 ]]+CALCULO[[#This Row],[ 21 ]]+CALCULO[[#This Row],[ 19 ]]+CALCULO[[#This Row],[ 17 ]]</f>
        <v>0</v>
      </c>
      <c r="AG230" s="148">
        <f>+MAX(0,ROUND(CALCULO[[#This Row],[ 15 ]]-CALCULO[[#This Row],[32]],-3))</f>
        <v>0</v>
      </c>
      <c r="AH230" s="29"/>
      <c r="AI230" s="163">
        <f>+IF(AVERAGEIF(DEDUCCIONES[Concepto],'Datos para cálculo'!AH$4,DEDUCCIONES[Monto Limite])=1,CALCULO[[#This Row],[ 34 ]],MIN(CALCULO[[#This Row],[ 34 ]],AVERAGEIF(DEDUCCIONES[Concepto],'Datos para cálculo'!AH$4,DEDUCCIONES[Monto Limite]),+CALCULO[[#This Row],[ 34 ]]+1-1,CALCULO[[#This Row],[ 34 ]]))</f>
        <v>0</v>
      </c>
      <c r="AJ230" s="167"/>
      <c r="AK230" s="144">
        <f>+IF(CALCULO[[#This Row],[ 36 ]]="SI",MIN(CALCULO[[#This Row],[ 15 ]]*10%,VLOOKUP($AJ$4,DEDUCCIONES[],4,0)),0)</f>
        <v>0</v>
      </c>
      <c r="AL230" s="168"/>
      <c r="AM230" s="145">
        <f>+MIN(AL230+1-1,VLOOKUP($AL$4,DEDUCCIONES[],4,0))</f>
        <v>0</v>
      </c>
      <c r="AN230" s="144">
        <f>+CALCULO[[#This Row],[35]]+CALCULO[[#This Row],[37]]+CALCULO[[#This Row],[ 39 ]]</f>
        <v>0</v>
      </c>
      <c r="AO230" s="148">
        <f>+CALCULO[[#This Row],[33]]-CALCULO[[#This Row],[ 40 ]]</f>
        <v>0</v>
      </c>
      <c r="AP230" s="29"/>
      <c r="AQ230" s="163">
        <f>+MIN(CALCULO[[#This Row],[42]]+1-1,VLOOKUP($AP$4,RENTAS_EXCENTAS[],4,0))</f>
        <v>0</v>
      </c>
      <c r="AR230" s="29"/>
      <c r="AS230" s="163">
        <f>+MIN(CALCULO[[#This Row],[43]]+CALCULO[[#This Row],[ 44 ]]+1-1,VLOOKUP($AP$4,RENTAS_EXCENTAS[],4,0))-CALCULO[[#This Row],[43]]</f>
        <v>0</v>
      </c>
      <c r="AT230" s="163"/>
      <c r="AU230" s="163"/>
      <c r="AV230" s="163">
        <f>+CALCULO[[#This Row],[ 47 ]]</f>
        <v>0</v>
      </c>
      <c r="AW230" s="163"/>
      <c r="AX230" s="163">
        <f>+CALCULO[[#This Row],[ 49 ]]</f>
        <v>0</v>
      </c>
      <c r="AY230" s="163"/>
      <c r="AZ230" s="163">
        <f>+CALCULO[[#This Row],[ 51 ]]</f>
        <v>0</v>
      </c>
      <c r="BA230" s="163"/>
      <c r="BB230" s="163">
        <f>+CALCULO[[#This Row],[ 53 ]]</f>
        <v>0</v>
      </c>
      <c r="BC230" s="163"/>
      <c r="BD230" s="163">
        <f>+CALCULO[[#This Row],[ 55 ]]</f>
        <v>0</v>
      </c>
      <c r="BE230" s="163"/>
      <c r="BF230" s="163">
        <f>+CALCULO[[#This Row],[ 57 ]]</f>
        <v>0</v>
      </c>
      <c r="BG230" s="163"/>
      <c r="BH230" s="163">
        <f>+CALCULO[[#This Row],[ 59 ]]</f>
        <v>0</v>
      </c>
      <c r="BI230" s="163"/>
      <c r="BJ230" s="163"/>
      <c r="BK230" s="163"/>
      <c r="BL230" s="145">
        <f>+CALCULO[[#This Row],[ 63 ]]</f>
        <v>0</v>
      </c>
      <c r="BM230" s="144">
        <f>+CALCULO[[#This Row],[ 64 ]]+CALCULO[[#This Row],[ 62 ]]+CALCULO[[#This Row],[ 60 ]]+CALCULO[[#This Row],[ 58 ]]+CALCULO[[#This Row],[ 56 ]]+CALCULO[[#This Row],[ 54 ]]+CALCULO[[#This Row],[ 52 ]]+CALCULO[[#This Row],[ 50 ]]+CALCULO[[#This Row],[ 48 ]]+CALCULO[[#This Row],[ 45 ]]+CALCULO[[#This Row],[43]]</f>
        <v>0</v>
      </c>
      <c r="BN230" s="148">
        <f>+CALCULO[[#This Row],[ 41 ]]-CALCULO[[#This Row],[65]]</f>
        <v>0</v>
      </c>
      <c r="BO230" s="144">
        <f>+ROUND(MIN(CALCULO[[#This Row],[66]]*25%,240*'Versión impresión'!$H$8),-3)</f>
        <v>0</v>
      </c>
      <c r="BP230" s="148">
        <f>+CALCULO[[#This Row],[66]]-CALCULO[[#This Row],[67]]</f>
        <v>0</v>
      </c>
      <c r="BQ230" s="154">
        <f>+ROUND(CALCULO[[#This Row],[33]]*40%,-3)</f>
        <v>0</v>
      </c>
      <c r="BR230" s="149">
        <f t="shared" si="14"/>
        <v>0</v>
      </c>
      <c r="BS230" s="144">
        <f>+CALCULO[[#This Row],[33]]-MIN(CALCULO[[#This Row],[69]],CALCULO[[#This Row],[68]])</f>
        <v>0</v>
      </c>
      <c r="BT230" s="150">
        <f>+CALCULO[[#This Row],[71]]/'Versión impresión'!$H$8+1-1</f>
        <v>0</v>
      </c>
      <c r="BU230" s="151">
        <f>+LOOKUP(CALCULO[[#This Row],[72]],$CG$2:$CH$8,$CJ$2:$CJ$8)</f>
        <v>0</v>
      </c>
      <c r="BV230" s="152">
        <f>+LOOKUP(CALCULO[[#This Row],[72]],$CG$2:$CH$8,$CI$2:$CI$8)</f>
        <v>0</v>
      </c>
      <c r="BW230" s="151">
        <f>+LOOKUP(CALCULO[[#This Row],[72]],$CG$2:$CH$8,$CK$2:$CK$8)</f>
        <v>0</v>
      </c>
      <c r="BX230" s="155">
        <f>+(CALCULO[[#This Row],[72]]+CALCULO[[#This Row],[73]])*CALCULO[[#This Row],[74]]+CALCULO[[#This Row],[75]]</f>
        <v>0</v>
      </c>
      <c r="BY230" s="133">
        <f>+ROUND(CALCULO[[#This Row],[76]]*'Versión impresión'!$H$8,-3)</f>
        <v>0</v>
      </c>
      <c r="BZ230" s="180" t="str">
        <f>+IF(LOOKUP(CALCULO[[#This Row],[72]],$CG$2:$CH$8,$CM$2:$CM$8)=0,"",LOOKUP(CALCULO[[#This Row],[72]],$CG$2:$CH$8,$CM$2:$CM$8))</f>
        <v/>
      </c>
    </row>
    <row r="231" spans="1:78" x14ac:dyDescent="0.25">
      <c r="A231" s="78" t="str">
        <f t="shared" si="13"/>
        <v/>
      </c>
      <c r="B231" s="159"/>
      <c r="C231" s="29"/>
      <c r="D231" s="29"/>
      <c r="E231" s="29"/>
      <c r="F231" s="29"/>
      <c r="G231" s="29"/>
      <c r="H231" s="29"/>
      <c r="I231" s="29"/>
      <c r="J231" s="29"/>
      <c r="K231" s="29"/>
      <c r="L231" s="29"/>
      <c r="M231" s="29"/>
      <c r="N231" s="29"/>
      <c r="O231" s="144">
        <f>SUM(CALCULO[[#This Row],[5]:[ 14 ]])</f>
        <v>0</v>
      </c>
      <c r="P231" s="162"/>
      <c r="Q231" s="163">
        <f>+IF(AVERAGEIF(ING_NO_CONST_RENTA[Concepto],'Datos para cálculo'!P$4,ING_NO_CONST_RENTA[Monto Limite])=1,CALCULO[[#This Row],[16]],MIN(CALCULO[ [#This Row],[16] ],AVERAGEIF(ING_NO_CONST_RENTA[Concepto],'Datos para cálculo'!P$4,ING_NO_CONST_RENTA[Monto Limite]),+CALCULO[ [#This Row],[16] ]+1-1,CALCULO[ [#This Row],[16] ]))</f>
        <v>0</v>
      </c>
      <c r="R231" s="29"/>
      <c r="S231" s="163">
        <f>+IF(AVERAGEIF(ING_NO_CONST_RENTA[Concepto],'Datos para cálculo'!R$4,ING_NO_CONST_RENTA[Monto Limite])=1,CALCULO[[#This Row],[18]],MIN(CALCULO[ [#This Row],[18] ],AVERAGEIF(ING_NO_CONST_RENTA[Concepto],'Datos para cálculo'!R$4,ING_NO_CONST_RENTA[Monto Limite]),+CALCULO[ [#This Row],[18] ]+1-1,CALCULO[ [#This Row],[18] ]))</f>
        <v>0</v>
      </c>
      <c r="T231" s="29"/>
      <c r="U231" s="163">
        <f>+IF(AVERAGEIF(ING_NO_CONST_RENTA[Concepto],'Datos para cálculo'!T$4,ING_NO_CONST_RENTA[Monto Limite])=1,CALCULO[[#This Row],[20]],MIN(CALCULO[ [#This Row],[20] ],AVERAGEIF(ING_NO_CONST_RENTA[Concepto],'Datos para cálculo'!T$4,ING_NO_CONST_RENTA[Monto Limite]),+CALCULO[ [#This Row],[20] ]+1-1,CALCULO[ [#This Row],[20] ]))</f>
        <v>0</v>
      </c>
      <c r="V231" s="29"/>
      <c r="W2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1" s="164"/>
      <c r="Y231" s="163">
        <f>+IF(O231&lt;310*'Versión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1" s="165"/>
      <c r="AA231" s="163">
        <f>+IF(AVERAGEIF(ING_NO_CONST_RENTA[Concepto],'Datos para cálculo'!Z$4,ING_NO_CONST_RENTA[Monto Limite])=1,CALCULO[[#This Row],[ 26 ]],MIN(CALCULO[[#This Row],[ 26 ]],AVERAGEIF(ING_NO_CONST_RENTA[Concepto],'Datos para cálculo'!Z$4,ING_NO_CONST_RENTA[Monto Limite]),+CALCULO[[#This Row],[ 26 ]]+1-1,CALCULO[[#This Row],[ 26 ]]))</f>
        <v>0</v>
      </c>
      <c r="AB231" s="165"/>
      <c r="AC2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1" s="147"/>
      <c r="AE2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1" s="144">
        <f>+CALCULO[[#This Row],[ 31 ]]+CALCULO[[#This Row],[ 29 ]]+CALCULO[[#This Row],[ 27 ]]+CALCULO[[#This Row],[ 25 ]]+CALCULO[[#This Row],[ 23 ]]+CALCULO[[#This Row],[ 21 ]]+CALCULO[[#This Row],[ 19 ]]+CALCULO[[#This Row],[ 17 ]]</f>
        <v>0</v>
      </c>
      <c r="AG231" s="148">
        <f>+MAX(0,ROUND(CALCULO[[#This Row],[ 15 ]]-CALCULO[[#This Row],[32]],-3))</f>
        <v>0</v>
      </c>
      <c r="AH231" s="29"/>
      <c r="AI231" s="163">
        <f>+IF(AVERAGEIF(DEDUCCIONES[Concepto],'Datos para cálculo'!AH$4,DEDUCCIONES[Monto Limite])=1,CALCULO[[#This Row],[ 34 ]],MIN(CALCULO[[#This Row],[ 34 ]],AVERAGEIF(DEDUCCIONES[Concepto],'Datos para cálculo'!AH$4,DEDUCCIONES[Monto Limite]),+CALCULO[[#This Row],[ 34 ]]+1-1,CALCULO[[#This Row],[ 34 ]]))</f>
        <v>0</v>
      </c>
      <c r="AJ231" s="167"/>
      <c r="AK231" s="144">
        <f>+IF(CALCULO[[#This Row],[ 36 ]]="SI",MIN(CALCULO[[#This Row],[ 15 ]]*10%,VLOOKUP($AJ$4,DEDUCCIONES[],4,0)),0)</f>
        <v>0</v>
      </c>
      <c r="AL231" s="168"/>
      <c r="AM231" s="145">
        <f>+MIN(AL231+1-1,VLOOKUP($AL$4,DEDUCCIONES[],4,0))</f>
        <v>0</v>
      </c>
      <c r="AN231" s="144">
        <f>+CALCULO[[#This Row],[35]]+CALCULO[[#This Row],[37]]+CALCULO[[#This Row],[ 39 ]]</f>
        <v>0</v>
      </c>
      <c r="AO231" s="148">
        <f>+CALCULO[[#This Row],[33]]-CALCULO[[#This Row],[ 40 ]]</f>
        <v>0</v>
      </c>
      <c r="AP231" s="29"/>
      <c r="AQ231" s="163">
        <f>+MIN(CALCULO[[#This Row],[42]]+1-1,VLOOKUP($AP$4,RENTAS_EXCENTAS[],4,0))</f>
        <v>0</v>
      </c>
      <c r="AR231" s="29"/>
      <c r="AS231" s="163">
        <f>+MIN(CALCULO[[#This Row],[43]]+CALCULO[[#This Row],[ 44 ]]+1-1,VLOOKUP($AP$4,RENTAS_EXCENTAS[],4,0))-CALCULO[[#This Row],[43]]</f>
        <v>0</v>
      </c>
      <c r="AT231" s="163"/>
      <c r="AU231" s="163"/>
      <c r="AV231" s="163">
        <f>+CALCULO[[#This Row],[ 47 ]]</f>
        <v>0</v>
      </c>
      <c r="AW231" s="163"/>
      <c r="AX231" s="163">
        <f>+CALCULO[[#This Row],[ 49 ]]</f>
        <v>0</v>
      </c>
      <c r="AY231" s="163"/>
      <c r="AZ231" s="163">
        <f>+CALCULO[[#This Row],[ 51 ]]</f>
        <v>0</v>
      </c>
      <c r="BA231" s="163"/>
      <c r="BB231" s="163">
        <f>+CALCULO[[#This Row],[ 53 ]]</f>
        <v>0</v>
      </c>
      <c r="BC231" s="163"/>
      <c r="BD231" s="163">
        <f>+CALCULO[[#This Row],[ 55 ]]</f>
        <v>0</v>
      </c>
      <c r="BE231" s="163"/>
      <c r="BF231" s="163">
        <f>+CALCULO[[#This Row],[ 57 ]]</f>
        <v>0</v>
      </c>
      <c r="BG231" s="163"/>
      <c r="BH231" s="163">
        <f>+CALCULO[[#This Row],[ 59 ]]</f>
        <v>0</v>
      </c>
      <c r="BI231" s="163"/>
      <c r="BJ231" s="163"/>
      <c r="BK231" s="163"/>
      <c r="BL231" s="145">
        <f>+CALCULO[[#This Row],[ 63 ]]</f>
        <v>0</v>
      </c>
      <c r="BM231" s="144">
        <f>+CALCULO[[#This Row],[ 64 ]]+CALCULO[[#This Row],[ 62 ]]+CALCULO[[#This Row],[ 60 ]]+CALCULO[[#This Row],[ 58 ]]+CALCULO[[#This Row],[ 56 ]]+CALCULO[[#This Row],[ 54 ]]+CALCULO[[#This Row],[ 52 ]]+CALCULO[[#This Row],[ 50 ]]+CALCULO[[#This Row],[ 48 ]]+CALCULO[[#This Row],[ 45 ]]+CALCULO[[#This Row],[43]]</f>
        <v>0</v>
      </c>
      <c r="BN231" s="148">
        <f>+CALCULO[[#This Row],[ 41 ]]-CALCULO[[#This Row],[65]]</f>
        <v>0</v>
      </c>
      <c r="BO231" s="144">
        <f>+ROUND(MIN(CALCULO[[#This Row],[66]]*25%,240*'Versión impresión'!$H$8),-3)</f>
        <v>0</v>
      </c>
      <c r="BP231" s="148">
        <f>+CALCULO[[#This Row],[66]]-CALCULO[[#This Row],[67]]</f>
        <v>0</v>
      </c>
      <c r="BQ231" s="154">
        <f>+ROUND(CALCULO[[#This Row],[33]]*40%,-3)</f>
        <v>0</v>
      </c>
      <c r="BR231" s="149">
        <f t="shared" si="14"/>
        <v>0</v>
      </c>
      <c r="BS231" s="144">
        <f>+CALCULO[[#This Row],[33]]-MIN(CALCULO[[#This Row],[69]],CALCULO[[#This Row],[68]])</f>
        <v>0</v>
      </c>
      <c r="BT231" s="150">
        <f>+CALCULO[[#This Row],[71]]/'Versión impresión'!$H$8+1-1</f>
        <v>0</v>
      </c>
      <c r="BU231" s="151">
        <f>+LOOKUP(CALCULO[[#This Row],[72]],$CG$2:$CH$8,$CJ$2:$CJ$8)</f>
        <v>0</v>
      </c>
      <c r="BV231" s="152">
        <f>+LOOKUP(CALCULO[[#This Row],[72]],$CG$2:$CH$8,$CI$2:$CI$8)</f>
        <v>0</v>
      </c>
      <c r="BW231" s="151">
        <f>+LOOKUP(CALCULO[[#This Row],[72]],$CG$2:$CH$8,$CK$2:$CK$8)</f>
        <v>0</v>
      </c>
      <c r="BX231" s="155">
        <f>+(CALCULO[[#This Row],[72]]+CALCULO[[#This Row],[73]])*CALCULO[[#This Row],[74]]+CALCULO[[#This Row],[75]]</f>
        <v>0</v>
      </c>
      <c r="BY231" s="133">
        <f>+ROUND(CALCULO[[#This Row],[76]]*'Versión impresión'!$H$8,-3)</f>
        <v>0</v>
      </c>
      <c r="BZ231" s="180" t="str">
        <f>+IF(LOOKUP(CALCULO[[#This Row],[72]],$CG$2:$CH$8,$CM$2:$CM$8)=0,"",LOOKUP(CALCULO[[#This Row],[72]],$CG$2:$CH$8,$CM$2:$CM$8))</f>
        <v/>
      </c>
    </row>
    <row r="232" spans="1:78" x14ac:dyDescent="0.25">
      <c r="A232" s="78" t="str">
        <f t="shared" si="13"/>
        <v/>
      </c>
      <c r="B232" s="159"/>
      <c r="C232" s="29"/>
      <c r="D232" s="29"/>
      <c r="E232" s="29"/>
      <c r="F232" s="29"/>
      <c r="G232" s="29"/>
      <c r="H232" s="29"/>
      <c r="I232" s="29"/>
      <c r="J232" s="29"/>
      <c r="K232" s="29"/>
      <c r="L232" s="29"/>
      <c r="M232" s="29"/>
      <c r="N232" s="29"/>
      <c r="O232" s="144">
        <f>SUM(CALCULO[[#This Row],[5]:[ 14 ]])</f>
        <v>0</v>
      </c>
      <c r="P232" s="162"/>
      <c r="Q232" s="163">
        <f>+IF(AVERAGEIF(ING_NO_CONST_RENTA[Concepto],'Datos para cálculo'!P$4,ING_NO_CONST_RENTA[Monto Limite])=1,CALCULO[[#This Row],[16]],MIN(CALCULO[ [#This Row],[16] ],AVERAGEIF(ING_NO_CONST_RENTA[Concepto],'Datos para cálculo'!P$4,ING_NO_CONST_RENTA[Monto Limite]),+CALCULO[ [#This Row],[16] ]+1-1,CALCULO[ [#This Row],[16] ]))</f>
        <v>0</v>
      </c>
      <c r="R232" s="29"/>
      <c r="S232" s="163">
        <f>+IF(AVERAGEIF(ING_NO_CONST_RENTA[Concepto],'Datos para cálculo'!R$4,ING_NO_CONST_RENTA[Monto Limite])=1,CALCULO[[#This Row],[18]],MIN(CALCULO[ [#This Row],[18] ],AVERAGEIF(ING_NO_CONST_RENTA[Concepto],'Datos para cálculo'!R$4,ING_NO_CONST_RENTA[Monto Limite]),+CALCULO[ [#This Row],[18] ]+1-1,CALCULO[ [#This Row],[18] ]))</f>
        <v>0</v>
      </c>
      <c r="T232" s="29"/>
      <c r="U232" s="163">
        <f>+IF(AVERAGEIF(ING_NO_CONST_RENTA[Concepto],'Datos para cálculo'!T$4,ING_NO_CONST_RENTA[Monto Limite])=1,CALCULO[[#This Row],[20]],MIN(CALCULO[ [#This Row],[20] ],AVERAGEIF(ING_NO_CONST_RENTA[Concepto],'Datos para cálculo'!T$4,ING_NO_CONST_RENTA[Monto Limite]),+CALCULO[ [#This Row],[20] ]+1-1,CALCULO[ [#This Row],[20] ]))</f>
        <v>0</v>
      </c>
      <c r="V232" s="29"/>
      <c r="W2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2" s="164"/>
      <c r="Y232" s="163">
        <f>+IF(O232&lt;310*'Versión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2" s="165"/>
      <c r="AA232" s="163">
        <f>+IF(AVERAGEIF(ING_NO_CONST_RENTA[Concepto],'Datos para cálculo'!Z$4,ING_NO_CONST_RENTA[Monto Limite])=1,CALCULO[[#This Row],[ 26 ]],MIN(CALCULO[[#This Row],[ 26 ]],AVERAGEIF(ING_NO_CONST_RENTA[Concepto],'Datos para cálculo'!Z$4,ING_NO_CONST_RENTA[Monto Limite]),+CALCULO[[#This Row],[ 26 ]]+1-1,CALCULO[[#This Row],[ 26 ]]))</f>
        <v>0</v>
      </c>
      <c r="AB232" s="165"/>
      <c r="AC2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2" s="147"/>
      <c r="AE2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2" s="144">
        <f>+CALCULO[[#This Row],[ 31 ]]+CALCULO[[#This Row],[ 29 ]]+CALCULO[[#This Row],[ 27 ]]+CALCULO[[#This Row],[ 25 ]]+CALCULO[[#This Row],[ 23 ]]+CALCULO[[#This Row],[ 21 ]]+CALCULO[[#This Row],[ 19 ]]+CALCULO[[#This Row],[ 17 ]]</f>
        <v>0</v>
      </c>
      <c r="AG232" s="148">
        <f>+MAX(0,ROUND(CALCULO[[#This Row],[ 15 ]]-CALCULO[[#This Row],[32]],-3))</f>
        <v>0</v>
      </c>
      <c r="AH232" s="29"/>
      <c r="AI232" s="163">
        <f>+IF(AVERAGEIF(DEDUCCIONES[Concepto],'Datos para cálculo'!AH$4,DEDUCCIONES[Monto Limite])=1,CALCULO[[#This Row],[ 34 ]],MIN(CALCULO[[#This Row],[ 34 ]],AVERAGEIF(DEDUCCIONES[Concepto],'Datos para cálculo'!AH$4,DEDUCCIONES[Monto Limite]),+CALCULO[[#This Row],[ 34 ]]+1-1,CALCULO[[#This Row],[ 34 ]]))</f>
        <v>0</v>
      </c>
      <c r="AJ232" s="167"/>
      <c r="AK232" s="144">
        <f>+IF(CALCULO[[#This Row],[ 36 ]]="SI",MIN(CALCULO[[#This Row],[ 15 ]]*10%,VLOOKUP($AJ$4,DEDUCCIONES[],4,0)),0)</f>
        <v>0</v>
      </c>
      <c r="AL232" s="168"/>
      <c r="AM232" s="145">
        <f>+MIN(AL232+1-1,VLOOKUP($AL$4,DEDUCCIONES[],4,0))</f>
        <v>0</v>
      </c>
      <c r="AN232" s="144">
        <f>+CALCULO[[#This Row],[35]]+CALCULO[[#This Row],[37]]+CALCULO[[#This Row],[ 39 ]]</f>
        <v>0</v>
      </c>
      <c r="AO232" s="148">
        <f>+CALCULO[[#This Row],[33]]-CALCULO[[#This Row],[ 40 ]]</f>
        <v>0</v>
      </c>
      <c r="AP232" s="29"/>
      <c r="AQ232" s="163">
        <f>+MIN(CALCULO[[#This Row],[42]]+1-1,VLOOKUP($AP$4,RENTAS_EXCENTAS[],4,0))</f>
        <v>0</v>
      </c>
      <c r="AR232" s="29"/>
      <c r="AS232" s="163">
        <f>+MIN(CALCULO[[#This Row],[43]]+CALCULO[[#This Row],[ 44 ]]+1-1,VLOOKUP($AP$4,RENTAS_EXCENTAS[],4,0))-CALCULO[[#This Row],[43]]</f>
        <v>0</v>
      </c>
      <c r="AT232" s="163"/>
      <c r="AU232" s="163"/>
      <c r="AV232" s="163">
        <f>+CALCULO[[#This Row],[ 47 ]]</f>
        <v>0</v>
      </c>
      <c r="AW232" s="163"/>
      <c r="AX232" s="163">
        <f>+CALCULO[[#This Row],[ 49 ]]</f>
        <v>0</v>
      </c>
      <c r="AY232" s="163"/>
      <c r="AZ232" s="163">
        <f>+CALCULO[[#This Row],[ 51 ]]</f>
        <v>0</v>
      </c>
      <c r="BA232" s="163"/>
      <c r="BB232" s="163">
        <f>+CALCULO[[#This Row],[ 53 ]]</f>
        <v>0</v>
      </c>
      <c r="BC232" s="163"/>
      <c r="BD232" s="163">
        <f>+CALCULO[[#This Row],[ 55 ]]</f>
        <v>0</v>
      </c>
      <c r="BE232" s="163"/>
      <c r="BF232" s="163">
        <f>+CALCULO[[#This Row],[ 57 ]]</f>
        <v>0</v>
      </c>
      <c r="BG232" s="163"/>
      <c r="BH232" s="163">
        <f>+CALCULO[[#This Row],[ 59 ]]</f>
        <v>0</v>
      </c>
      <c r="BI232" s="163"/>
      <c r="BJ232" s="163"/>
      <c r="BK232" s="163"/>
      <c r="BL232" s="145">
        <f>+CALCULO[[#This Row],[ 63 ]]</f>
        <v>0</v>
      </c>
      <c r="BM232" s="144">
        <f>+CALCULO[[#This Row],[ 64 ]]+CALCULO[[#This Row],[ 62 ]]+CALCULO[[#This Row],[ 60 ]]+CALCULO[[#This Row],[ 58 ]]+CALCULO[[#This Row],[ 56 ]]+CALCULO[[#This Row],[ 54 ]]+CALCULO[[#This Row],[ 52 ]]+CALCULO[[#This Row],[ 50 ]]+CALCULO[[#This Row],[ 48 ]]+CALCULO[[#This Row],[ 45 ]]+CALCULO[[#This Row],[43]]</f>
        <v>0</v>
      </c>
      <c r="BN232" s="148">
        <f>+CALCULO[[#This Row],[ 41 ]]-CALCULO[[#This Row],[65]]</f>
        <v>0</v>
      </c>
      <c r="BO232" s="144">
        <f>+ROUND(MIN(CALCULO[[#This Row],[66]]*25%,240*'Versión impresión'!$H$8),-3)</f>
        <v>0</v>
      </c>
      <c r="BP232" s="148">
        <f>+CALCULO[[#This Row],[66]]-CALCULO[[#This Row],[67]]</f>
        <v>0</v>
      </c>
      <c r="BQ232" s="154">
        <f>+ROUND(CALCULO[[#This Row],[33]]*40%,-3)</f>
        <v>0</v>
      </c>
      <c r="BR232" s="149">
        <f t="shared" si="14"/>
        <v>0</v>
      </c>
      <c r="BS232" s="144">
        <f>+CALCULO[[#This Row],[33]]-MIN(CALCULO[[#This Row],[69]],CALCULO[[#This Row],[68]])</f>
        <v>0</v>
      </c>
      <c r="BT232" s="150">
        <f>+CALCULO[[#This Row],[71]]/'Versión impresión'!$H$8+1-1</f>
        <v>0</v>
      </c>
      <c r="BU232" s="151">
        <f>+LOOKUP(CALCULO[[#This Row],[72]],$CG$2:$CH$8,$CJ$2:$CJ$8)</f>
        <v>0</v>
      </c>
      <c r="BV232" s="152">
        <f>+LOOKUP(CALCULO[[#This Row],[72]],$CG$2:$CH$8,$CI$2:$CI$8)</f>
        <v>0</v>
      </c>
      <c r="BW232" s="151">
        <f>+LOOKUP(CALCULO[[#This Row],[72]],$CG$2:$CH$8,$CK$2:$CK$8)</f>
        <v>0</v>
      </c>
      <c r="BX232" s="155">
        <f>+(CALCULO[[#This Row],[72]]+CALCULO[[#This Row],[73]])*CALCULO[[#This Row],[74]]+CALCULO[[#This Row],[75]]</f>
        <v>0</v>
      </c>
      <c r="BY232" s="133">
        <f>+ROUND(CALCULO[[#This Row],[76]]*'Versión impresión'!$H$8,-3)</f>
        <v>0</v>
      </c>
      <c r="BZ232" s="180" t="str">
        <f>+IF(LOOKUP(CALCULO[[#This Row],[72]],$CG$2:$CH$8,$CM$2:$CM$8)=0,"",LOOKUP(CALCULO[[#This Row],[72]],$CG$2:$CH$8,$CM$2:$CM$8))</f>
        <v/>
      </c>
    </row>
    <row r="233" spans="1:78" x14ac:dyDescent="0.25">
      <c r="A233" s="78" t="str">
        <f t="shared" si="13"/>
        <v/>
      </c>
      <c r="B233" s="159"/>
      <c r="C233" s="29"/>
      <c r="D233" s="29"/>
      <c r="E233" s="29"/>
      <c r="F233" s="29"/>
      <c r="G233" s="29"/>
      <c r="H233" s="29"/>
      <c r="I233" s="29"/>
      <c r="J233" s="29"/>
      <c r="K233" s="29"/>
      <c r="L233" s="29"/>
      <c r="M233" s="29"/>
      <c r="N233" s="29"/>
      <c r="O233" s="144">
        <f>SUM(CALCULO[[#This Row],[5]:[ 14 ]])</f>
        <v>0</v>
      </c>
      <c r="P233" s="162"/>
      <c r="Q233" s="163">
        <f>+IF(AVERAGEIF(ING_NO_CONST_RENTA[Concepto],'Datos para cálculo'!P$4,ING_NO_CONST_RENTA[Monto Limite])=1,CALCULO[[#This Row],[16]],MIN(CALCULO[ [#This Row],[16] ],AVERAGEIF(ING_NO_CONST_RENTA[Concepto],'Datos para cálculo'!P$4,ING_NO_CONST_RENTA[Monto Limite]),+CALCULO[ [#This Row],[16] ]+1-1,CALCULO[ [#This Row],[16] ]))</f>
        <v>0</v>
      </c>
      <c r="R233" s="29"/>
      <c r="S233" s="163">
        <f>+IF(AVERAGEIF(ING_NO_CONST_RENTA[Concepto],'Datos para cálculo'!R$4,ING_NO_CONST_RENTA[Monto Limite])=1,CALCULO[[#This Row],[18]],MIN(CALCULO[ [#This Row],[18] ],AVERAGEIF(ING_NO_CONST_RENTA[Concepto],'Datos para cálculo'!R$4,ING_NO_CONST_RENTA[Monto Limite]),+CALCULO[ [#This Row],[18] ]+1-1,CALCULO[ [#This Row],[18] ]))</f>
        <v>0</v>
      </c>
      <c r="T233" s="29"/>
      <c r="U233" s="163">
        <f>+IF(AVERAGEIF(ING_NO_CONST_RENTA[Concepto],'Datos para cálculo'!T$4,ING_NO_CONST_RENTA[Monto Limite])=1,CALCULO[[#This Row],[20]],MIN(CALCULO[ [#This Row],[20] ],AVERAGEIF(ING_NO_CONST_RENTA[Concepto],'Datos para cálculo'!T$4,ING_NO_CONST_RENTA[Monto Limite]),+CALCULO[ [#This Row],[20] ]+1-1,CALCULO[ [#This Row],[20] ]))</f>
        <v>0</v>
      </c>
      <c r="V233" s="29"/>
      <c r="W2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3" s="164"/>
      <c r="Y233" s="163">
        <f>+IF(O233&lt;310*'Versión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3" s="165"/>
      <c r="AA233" s="163">
        <f>+IF(AVERAGEIF(ING_NO_CONST_RENTA[Concepto],'Datos para cálculo'!Z$4,ING_NO_CONST_RENTA[Monto Limite])=1,CALCULO[[#This Row],[ 26 ]],MIN(CALCULO[[#This Row],[ 26 ]],AVERAGEIF(ING_NO_CONST_RENTA[Concepto],'Datos para cálculo'!Z$4,ING_NO_CONST_RENTA[Monto Limite]),+CALCULO[[#This Row],[ 26 ]]+1-1,CALCULO[[#This Row],[ 26 ]]))</f>
        <v>0</v>
      </c>
      <c r="AB233" s="165"/>
      <c r="AC2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3" s="147"/>
      <c r="AE2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3" s="144">
        <f>+CALCULO[[#This Row],[ 31 ]]+CALCULO[[#This Row],[ 29 ]]+CALCULO[[#This Row],[ 27 ]]+CALCULO[[#This Row],[ 25 ]]+CALCULO[[#This Row],[ 23 ]]+CALCULO[[#This Row],[ 21 ]]+CALCULO[[#This Row],[ 19 ]]+CALCULO[[#This Row],[ 17 ]]</f>
        <v>0</v>
      </c>
      <c r="AG233" s="148">
        <f>+MAX(0,ROUND(CALCULO[[#This Row],[ 15 ]]-CALCULO[[#This Row],[32]],-3))</f>
        <v>0</v>
      </c>
      <c r="AH233" s="29"/>
      <c r="AI233" s="163">
        <f>+IF(AVERAGEIF(DEDUCCIONES[Concepto],'Datos para cálculo'!AH$4,DEDUCCIONES[Monto Limite])=1,CALCULO[[#This Row],[ 34 ]],MIN(CALCULO[[#This Row],[ 34 ]],AVERAGEIF(DEDUCCIONES[Concepto],'Datos para cálculo'!AH$4,DEDUCCIONES[Monto Limite]),+CALCULO[[#This Row],[ 34 ]]+1-1,CALCULO[[#This Row],[ 34 ]]))</f>
        <v>0</v>
      </c>
      <c r="AJ233" s="167"/>
      <c r="AK233" s="144">
        <f>+IF(CALCULO[[#This Row],[ 36 ]]="SI",MIN(CALCULO[[#This Row],[ 15 ]]*10%,VLOOKUP($AJ$4,DEDUCCIONES[],4,0)),0)</f>
        <v>0</v>
      </c>
      <c r="AL233" s="168"/>
      <c r="AM233" s="145">
        <f>+MIN(AL233+1-1,VLOOKUP($AL$4,DEDUCCIONES[],4,0))</f>
        <v>0</v>
      </c>
      <c r="AN233" s="144">
        <f>+CALCULO[[#This Row],[35]]+CALCULO[[#This Row],[37]]+CALCULO[[#This Row],[ 39 ]]</f>
        <v>0</v>
      </c>
      <c r="AO233" s="148">
        <f>+CALCULO[[#This Row],[33]]-CALCULO[[#This Row],[ 40 ]]</f>
        <v>0</v>
      </c>
      <c r="AP233" s="29"/>
      <c r="AQ233" s="163">
        <f>+MIN(CALCULO[[#This Row],[42]]+1-1,VLOOKUP($AP$4,RENTAS_EXCENTAS[],4,0))</f>
        <v>0</v>
      </c>
      <c r="AR233" s="29"/>
      <c r="AS233" s="163">
        <f>+MIN(CALCULO[[#This Row],[43]]+CALCULO[[#This Row],[ 44 ]]+1-1,VLOOKUP($AP$4,RENTAS_EXCENTAS[],4,0))-CALCULO[[#This Row],[43]]</f>
        <v>0</v>
      </c>
      <c r="AT233" s="163"/>
      <c r="AU233" s="163"/>
      <c r="AV233" s="163">
        <f>+CALCULO[[#This Row],[ 47 ]]</f>
        <v>0</v>
      </c>
      <c r="AW233" s="163"/>
      <c r="AX233" s="163">
        <f>+CALCULO[[#This Row],[ 49 ]]</f>
        <v>0</v>
      </c>
      <c r="AY233" s="163"/>
      <c r="AZ233" s="163">
        <f>+CALCULO[[#This Row],[ 51 ]]</f>
        <v>0</v>
      </c>
      <c r="BA233" s="163"/>
      <c r="BB233" s="163">
        <f>+CALCULO[[#This Row],[ 53 ]]</f>
        <v>0</v>
      </c>
      <c r="BC233" s="163"/>
      <c r="BD233" s="163">
        <f>+CALCULO[[#This Row],[ 55 ]]</f>
        <v>0</v>
      </c>
      <c r="BE233" s="163"/>
      <c r="BF233" s="163">
        <f>+CALCULO[[#This Row],[ 57 ]]</f>
        <v>0</v>
      </c>
      <c r="BG233" s="163"/>
      <c r="BH233" s="163">
        <f>+CALCULO[[#This Row],[ 59 ]]</f>
        <v>0</v>
      </c>
      <c r="BI233" s="163"/>
      <c r="BJ233" s="163"/>
      <c r="BK233" s="163"/>
      <c r="BL233" s="145">
        <f>+CALCULO[[#This Row],[ 63 ]]</f>
        <v>0</v>
      </c>
      <c r="BM233" s="144">
        <f>+CALCULO[[#This Row],[ 64 ]]+CALCULO[[#This Row],[ 62 ]]+CALCULO[[#This Row],[ 60 ]]+CALCULO[[#This Row],[ 58 ]]+CALCULO[[#This Row],[ 56 ]]+CALCULO[[#This Row],[ 54 ]]+CALCULO[[#This Row],[ 52 ]]+CALCULO[[#This Row],[ 50 ]]+CALCULO[[#This Row],[ 48 ]]+CALCULO[[#This Row],[ 45 ]]+CALCULO[[#This Row],[43]]</f>
        <v>0</v>
      </c>
      <c r="BN233" s="148">
        <f>+CALCULO[[#This Row],[ 41 ]]-CALCULO[[#This Row],[65]]</f>
        <v>0</v>
      </c>
      <c r="BO233" s="144">
        <f>+ROUND(MIN(CALCULO[[#This Row],[66]]*25%,240*'Versión impresión'!$H$8),-3)</f>
        <v>0</v>
      </c>
      <c r="BP233" s="148">
        <f>+CALCULO[[#This Row],[66]]-CALCULO[[#This Row],[67]]</f>
        <v>0</v>
      </c>
      <c r="BQ233" s="154">
        <f>+ROUND(CALCULO[[#This Row],[33]]*40%,-3)</f>
        <v>0</v>
      </c>
      <c r="BR233" s="149">
        <f t="shared" si="14"/>
        <v>0</v>
      </c>
      <c r="BS233" s="144">
        <f>+CALCULO[[#This Row],[33]]-MIN(CALCULO[[#This Row],[69]],CALCULO[[#This Row],[68]])</f>
        <v>0</v>
      </c>
      <c r="BT233" s="150">
        <f>+CALCULO[[#This Row],[71]]/'Versión impresión'!$H$8+1-1</f>
        <v>0</v>
      </c>
      <c r="BU233" s="151">
        <f>+LOOKUP(CALCULO[[#This Row],[72]],$CG$2:$CH$8,$CJ$2:$CJ$8)</f>
        <v>0</v>
      </c>
      <c r="BV233" s="152">
        <f>+LOOKUP(CALCULO[[#This Row],[72]],$CG$2:$CH$8,$CI$2:$CI$8)</f>
        <v>0</v>
      </c>
      <c r="BW233" s="151">
        <f>+LOOKUP(CALCULO[[#This Row],[72]],$CG$2:$CH$8,$CK$2:$CK$8)</f>
        <v>0</v>
      </c>
      <c r="BX233" s="155">
        <f>+(CALCULO[[#This Row],[72]]+CALCULO[[#This Row],[73]])*CALCULO[[#This Row],[74]]+CALCULO[[#This Row],[75]]</f>
        <v>0</v>
      </c>
      <c r="BY233" s="133">
        <f>+ROUND(CALCULO[[#This Row],[76]]*'Versión impresión'!$H$8,-3)</f>
        <v>0</v>
      </c>
      <c r="BZ233" s="180" t="str">
        <f>+IF(LOOKUP(CALCULO[[#This Row],[72]],$CG$2:$CH$8,$CM$2:$CM$8)=0,"",LOOKUP(CALCULO[[#This Row],[72]],$CG$2:$CH$8,$CM$2:$CM$8))</f>
        <v/>
      </c>
    </row>
    <row r="234" spans="1:78" x14ac:dyDescent="0.25">
      <c r="A234" s="78" t="str">
        <f t="shared" si="13"/>
        <v/>
      </c>
      <c r="B234" s="159"/>
      <c r="C234" s="29"/>
      <c r="D234" s="29"/>
      <c r="E234" s="29"/>
      <c r="F234" s="29"/>
      <c r="G234" s="29"/>
      <c r="H234" s="29"/>
      <c r="I234" s="29"/>
      <c r="J234" s="29"/>
      <c r="K234" s="29"/>
      <c r="L234" s="29"/>
      <c r="M234" s="29"/>
      <c r="N234" s="29"/>
      <c r="O234" s="144">
        <f>SUM(CALCULO[[#This Row],[5]:[ 14 ]])</f>
        <v>0</v>
      </c>
      <c r="P234" s="162"/>
      <c r="Q234" s="163">
        <f>+IF(AVERAGEIF(ING_NO_CONST_RENTA[Concepto],'Datos para cálculo'!P$4,ING_NO_CONST_RENTA[Monto Limite])=1,CALCULO[[#This Row],[16]],MIN(CALCULO[ [#This Row],[16] ],AVERAGEIF(ING_NO_CONST_RENTA[Concepto],'Datos para cálculo'!P$4,ING_NO_CONST_RENTA[Monto Limite]),+CALCULO[ [#This Row],[16] ]+1-1,CALCULO[ [#This Row],[16] ]))</f>
        <v>0</v>
      </c>
      <c r="R234" s="29"/>
      <c r="S234" s="163">
        <f>+IF(AVERAGEIF(ING_NO_CONST_RENTA[Concepto],'Datos para cálculo'!R$4,ING_NO_CONST_RENTA[Monto Limite])=1,CALCULO[[#This Row],[18]],MIN(CALCULO[ [#This Row],[18] ],AVERAGEIF(ING_NO_CONST_RENTA[Concepto],'Datos para cálculo'!R$4,ING_NO_CONST_RENTA[Monto Limite]),+CALCULO[ [#This Row],[18] ]+1-1,CALCULO[ [#This Row],[18] ]))</f>
        <v>0</v>
      </c>
      <c r="T234" s="29"/>
      <c r="U234" s="163">
        <f>+IF(AVERAGEIF(ING_NO_CONST_RENTA[Concepto],'Datos para cálculo'!T$4,ING_NO_CONST_RENTA[Monto Limite])=1,CALCULO[[#This Row],[20]],MIN(CALCULO[ [#This Row],[20] ],AVERAGEIF(ING_NO_CONST_RENTA[Concepto],'Datos para cálculo'!T$4,ING_NO_CONST_RENTA[Monto Limite]),+CALCULO[ [#This Row],[20] ]+1-1,CALCULO[ [#This Row],[20] ]))</f>
        <v>0</v>
      </c>
      <c r="V234" s="29"/>
      <c r="W2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4" s="164"/>
      <c r="Y234" s="163">
        <f>+IF(O234&lt;310*'Versión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4" s="165"/>
      <c r="AA234" s="163">
        <f>+IF(AVERAGEIF(ING_NO_CONST_RENTA[Concepto],'Datos para cálculo'!Z$4,ING_NO_CONST_RENTA[Monto Limite])=1,CALCULO[[#This Row],[ 26 ]],MIN(CALCULO[[#This Row],[ 26 ]],AVERAGEIF(ING_NO_CONST_RENTA[Concepto],'Datos para cálculo'!Z$4,ING_NO_CONST_RENTA[Monto Limite]),+CALCULO[[#This Row],[ 26 ]]+1-1,CALCULO[[#This Row],[ 26 ]]))</f>
        <v>0</v>
      </c>
      <c r="AB234" s="165"/>
      <c r="AC2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4" s="147"/>
      <c r="AE2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4" s="144">
        <f>+CALCULO[[#This Row],[ 31 ]]+CALCULO[[#This Row],[ 29 ]]+CALCULO[[#This Row],[ 27 ]]+CALCULO[[#This Row],[ 25 ]]+CALCULO[[#This Row],[ 23 ]]+CALCULO[[#This Row],[ 21 ]]+CALCULO[[#This Row],[ 19 ]]+CALCULO[[#This Row],[ 17 ]]</f>
        <v>0</v>
      </c>
      <c r="AG234" s="148">
        <f>+MAX(0,ROUND(CALCULO[[#This Row],[ 15 ]]-CALCULO[[#This Row],[32]],-3))</f>
        <v>0</v>
      </c>
      <c r="AH234" s="29"/>
      <c r="AI234" s="163">
        <f>+IF(AVERAGEIF(DEDUCCIONES[Concepto],'Datos para cálculo'!AH$4,DEDUCCIONES[Monto Limite])=1,CALCULO[[#This Row],[ 34 ]],MIN(CALCULO[[#This Row],[ 34 ]],AVERAGEIF(DEDUCCIONES[Concepto],'Datos para cálculo'!AH$4,DEDUCCIONES[Monto Limite]),+CALCULO[[#This Row],[ 34 ]]+1-1,CALCULO[[#This Row],[ 34 ]]))</f>
        <v>0</v>
      </c>
      <c r="AJ234" s="167"/>
      <c r="AK234" s="144">
        <f>+IF(CALCULO[[#This Row],[ 36 ]]="SI",MIN(CALCULO[[#This Row],[ 15 ]]*10%,VLOOKUP($AJ$4,DEDUCCIONES[],4,0)),0)</f>
        <v>0</v>
      </c>
      <c r="AL234" s="168"/>
      <c r="AM234" s="145">
        <f>+MIN(AL234+1-1,VLOOKUP($AL$4,DEDUCCIONES[],4,0))</f>
        <v>0</v>
      </c>
      <c r="AN234" s="144">
        <f>+CALCULO[[#This Row],[35]]+CALCULO[[#This Row],[37]]+CALCULO[[#This Row],[ 39 ]]</f>
        <v>0</v>
      </c>
      <c r="AO234" s="148">
        <f>+CALCULO[[#This Row],[33]]-CALCULO[[#This Row],[ 40 ]]</f>
        <v>0</v>
      </c>
      <c r="AP234" s="29"/>
      <c r="AQ234" s="163">
        <f>+MIN(CALCULO[[#This Row],[42]]+1-1,VLOOKUP($AP$4,RENTAS_EXCENTAS[],4,0))</f>
        <v>0</v>
      </c>
      <c r="AR234" s="29"/>
      <c r="AS234" s="163">
        <f>+MIN(CALCULO[[#This Row],[43]]+CALCULO[[#This Row],[ 44 ]]+1-1,VLOOKUP($AP$4,RENTAS_EXCENTAS[],4,0))-CALCULO[[#This Row],[43]]</f>
        <v>0</v>
      </c>
      <c r="AT234" s="163"/>
      <c r="AU234" s="163"/>
      <c r="AV234" s="163">
        <f>+CALCULO[[#This Row],[ 47 ]]</f>
        <v>0</v>
      </c>
      <c r="AW234" s="163"/>
      <c r="AX234" s="163">
        <f>+CALCULO[[#This Row],[ 49 ]]</f>
        <v>0</v>
      </c>
      <c r="AY234" s="163"/>
      <c r="AZ234" s="163">
        <f>+CALCULO[[#This Row],[ 51 ]]</f>
        <v>0</v>
      </c>
      <c r="BA234" s="163"/>
      <c r="BB234" s="163">
        <f>+CALCULO[[#This Row],[ 53 ]]</f>
        <v>0</v>
      </c>
      <c r="BC234" s="163"/>
      <c r="BD234" s="163">
        <f>+CALCULO[[#This Row],[ 55 ]]</f>
        <v>0</v>
      </c>
      <c r="BE234" s="163"/>
      <c r="BF234" s="163">
        <f>+CALCULO[[#This Row],[ 57 ]]</f>
        <v>0</v>
      </c>
      <c r="BG234" s="163"/>
      <c r="BH234" s="163">
        <f>+CALCULO[[#This Row],[ 59 ]]</f>
        <v>0</v>
      </c>
      <c r="BI234" s="163"/>
      <c r="BJ234" s="163"/>
      <c r="BK234" s="163"/>
      <c r="BL234" s="145">
        <f>+CALCULO[[#This Row],[ 63 ]]</f>
        <v>0</v>
      </c>
      <c r="BM234" s="144">
        <f>+CALCULO[[#This Row],[ 64 ]]+CALCULO[[#This Row],[ 62 ]]+CALCULO[[#This Row],[ 60 ]]+CALCULO[[#This Row],[ 58 ]]+CALCULO[[#This Row],[ 56 ]]+CALCULO[[#This Row],[ 54 ]]+CALCULO[[#This Row],[ 52 ]]+CALCULO[[#This Row],[ 50 ]]+CALCULO[[#This Row],[ 48 ]]+CALCULO[[#This Row],[ 45 ]]+CALCULO[[#This Row],[43]]</f>
        <v>0</v>
      </c>
      <c r="BN234" s="148">
        <f>+CALCULO[[#This Row],[ 41 ]]-CALCULO[[#This Row],[65]]</f>
        <v>0</v>
      </c>
      <c r="BO234" s="144">
        <f>+ROUND(MIN(CALCULO[[#This Row],[66]]*25%,240*'Versión impresión'!$H$8),-3)</f>
        <v>0</v>
      </c>
      <c r="BP234" s="148">
        <f>+CALCULO[[#This Row],[66]]-CALCULO[[#This Row],[67]]</f>
        <v>0</v>
      </c>
      <c r="BQ234" s="154">
        <f>+ROUND(CALCULO[[#This Row],[33]]*40%,-3)</f>
        <v>0</v>
      </c>
      <c r="BR234" s="149">
        <f t="shared" si="14"/>
        <v>0</v>
      </c>
      <c r="BS234" s="144">
        <f>+CALCULO[[#This Row],[33]]-MIN(CALCULO[[#This Row],[69]],CALCULO[[#This Row],[68]])</f>
        <v>0</v>
      </c>
      <c r="BT234" s="150">
        <f>+CALCULO[[#This Row],[71]]/'Versión impresión'!$H$8+1-1</f>
        <v>0</v>
      </c>
      <c r="BU234" s="151">
        <f>+LOOKUP(CALCULO[[#This Row],[72]],$CG$2:$CH$8,$CJ$2:$CJ$8)</f>
        <v>0</v>
      </c>
      <c r="BV234" s="152">
        <f>+LOOKUP(CALCULO[[#This Row],[72]],$CG$2:$CH$8,$CI$2:$CI$8)</f>
        <v>0</v>
      </c>
      <c r="BW234" s="151">
        <f>+LOOKUP(CALCULO[[#This Row],[72]],$CG$2:$CH$8,$CK$2:$CK$8)</f>
        <v>0</v>
      </c>
      <c r="BX234" s="155">
        <f>+(CALCULO[[#This Row],[72]]+CALCULO[[#This Row],[73]])*CALCULO[[#This Row],[74]]+CALCULO[[#This Row],[75]]</f>
        <v>0</v>
      </c>
      <c r="BY234" s="133">
        <f>+ROUND(CALCULO[[#This Row],[76]]*'Versión impresión'!$H$8,-3)</f>
        <v>0</v>
      </c>
      <c r="BZ234" s="180" t="str">
        <f>+IF(LOOKUP(CALCULO[[#This Row],[72]],$CG$2:$CH$8,$CM$2:$CM$8)=0,"",LOOKUP(CALCULO[[#This Row],[72]],$CG$2:$CH$8,$CM$2:$CM$8))</f>
        <v/>
      </c>
    </row>
    <row r="235" spans="1:78" x14ac:dyDescent="0.25">
      <c r="A235" s="78" t="str">
        <f t="shared" si="13"/>
        <v/>
      </c>
      <c r="B235" s="159"/>
      <c r="C235" s="29"/>
      <c r="D235" s="29"/>
      <c r="E235" s="29"/>
      <c r="F235" s="29"/>
      <c r="G235" s="29"/>
      <c r="H235" s="29"/>
      <c r="I235" s="29"/>
      <c r="J235" s="29"/>
      <c r="K235" s="29"/>
      <c r="L235" s="29"/>
      <c r="M235" s="29"/>
      <c r="N235" s="29"/>
      <c r="O235" s="144">
        <f>SUM(CALCULO[[#This Row],[5]:[ 14 ]])</f>
        <v>0</v>
      </c>
      <c r="P235" s="162"/>
      <c r="Q235" s="163">
        <f>+IF(AVERAGEIF(ING_NO_CONST_RENTA[Concepto],'Datos para cálculo'!P$4,ING_NO_CONST_RENTA[Monto Limite])=1,CALCULO[[#This Row],[16]],MIN(CALCULO[ [#This Row],[16] ],AVERAGEIF(ING_NO_CONST_RENTA[Concepto],'Datos para cálculo'!P$4,ING_NO_CONST_RENTA[Monto Limite]),+CALCULO[ [#This Row],[16] ]+1-1,CALCULO[ [#This Row],[16] ]))</f>
        <v>0</v>
      </c>
      <c r="R235" s="29"/>
      <c r="S235" s="163">
        <f>+IF(AVERAGEIF(ING_NO_CONST_RENTA[Concepto],'Datos para cálculo'!R$4,ING_NO_CONST_RENTA[Monto Limite])=1,CALCULO[[#This Row],[18]],MIN(CALCULO[ [#This Row],[18] ],AVERAGEIF(ING_NO_CONST_RENTA[Concepto],'Datos para cálculo'!R$4,ING_NO_CONST_RENTA[Monto Limite]),+CALCULO[ [#This Row],[18] ]+1-1,CALCULO[ [#This Row],[18] ]))</f>
        <v>0</v>
      </c>
      <c r="T235" s="29"/>
      <c r="U235" s="163">
        <f>+IF(AVERAGEIF(ING_NO_CONST_RENTA[Concepto],'Datos para cálculo'!T$4,ING_NO_CONST_RENTA[Monto Limite])=1,CALCULO[[#This Row],[20]],MIN(CALCULO[ [#This Row],[20] ],AVERAGEIF(ING_NO_CONST_RENTA[Concepto],'Datos para cálculo'!T$4,ING_NO_CONST_RENTA[Monto Limite]),+CALCULO[ [#This Row],[20] ]+1-1,CALCULO[ [#This Row],[20] ]))</f>
        <v>0</v>
      </c>
      <c r="V235" s="29"/>
      <c r="W2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5" s="164"/>
      <c r="Y235" s="163">
        <f>+IF(O235&lt;310*'Versión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5" s="165"/>
      <c r="AA235" s="163">
        <f>+IF(AVERAGEIF(ING_NO_CONST_RENTA[Concepto],'Datos para cálculo'!Z$4,ING_NO_CONST_RENTA[Monto Limite])=1,CALCULO[[#This Row],[ 26 ]],MIN(CALCULO[[#This Row],[ 26 ]],AVERAGEIF(ING_NO_CONST_RENTA[Concepto],'Datos para cálculo'!Z$4,ING_NO_CONST_RENTA[Monto Limite]),+CALCULO[[#This Row],[ 26 ]]+1-1,CALCULO[[#This Row],[ 26 ]]))</f>
        <v>0</v>
      </c>
      <c r="AB235" s="165"/>
      <c r="AC2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5" s="147"/>
      <c r="AE2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5" s="144">
        <f>+CALCULO[[#This Row],[ 31 ]]+CALCULO[[#This Row],[ 29 ]]+CALCULO[[#This Row],[ 27 ]]+CALCULO[[#This Row],[ 25 ]]+CALCULO[[#This Row],[ 23 ]]+CALCULO[[#This Row],[ 21 ]]+CALCULO[[#This Row],[ 19 ]]+CALCULO[[#This Row],[ 17 ]]</f>
        <v>0</v>
      </c>
      <c r="AG235" s="148">
        <f>+MAX(0,ROUND(CALCULO[[#This Row],[ 15 ]]-CALCULO[[#This Row],[32]],-3))</f>
        <v>0</v>
      </c>
      <c r="AH235" s="29"/>
      <c r="AI235" s="163">
        <f>+IF(AVERAGEIF(DEDUCCIONES[Concepto],'Datos para cálculo'!AH$4,DEDUCCIONES[Monto Limite])=1,CALCULO[[#This Row],[ 34 ]],MIN(CALCULO[[#This Row],[ 34 ]],AVERAGEIF(DEDUCCIONES[Concepto],'Datos para cálculo'!AH$4,DEDUCCIONES[Monto Limite]),+CALCULO[[#This Row],[ 34 ]]+1-1,CALCULO[[#This Row],[ 34 ]]))</f>
        <v>0</v>
      </c>
      <c r="AJ235" s="167"/>
      <c r="AK235" s="144">
        <f>+IF(CALCULO[[#This Row],[ 36 ]]="SI",MIN(CALCULO[[#This Row],[ 15 ]]*10%,VLOOKUP($AJ$4,DEDUCCIONES[],4,0)),0)</f>
        <v>0</v>
      </c>
      <c r="AL235" s="168"/>
      <c r="AM235" s="145">
        <f>+MIN(AL235+1-1,VLOOKUP($AL$4,DEDUCCIONES[],4,0))</f>
        <v>0</v>
      </c>
      <c r="AN235" s="144">
        <f>+CALCULO[[#This Row],[35]]+CALCULO[[#This Row],[37]]+CALCULO[[#This Row],[ 39 ]]</f>
        <v>0</v>
      </c>
      <c r="AO235" s="148">
        <f>+CALCULO[[#This Row],[33]]-CALCULO[[#This Row],[ 40 ]]</f>
        <v>0</v>
      </c>
      <c r="AP235" s="29"/>
      <c r="AQ235" s="163">
        <f>+MIN(CALCULO[[#This Row],[42]]+1-1,VLOOKUP($AP$4,RENTAS_EXCENTAS[],4,0))</f>
        <v>0</v>
      </c>
      <c r="AR235" s="29"/>
      <c r="AS235" s="163">
        <f>+MIN(CALCULO[[#This Row],[43]]+CALCULO[[#This Row],[ 44 ]]+1-1,VLOOKUP($AP$4,RENTAS_EXCENTAS[],4,0))-CALCULO[[#This Row],[43]]</f>
        <v>0</v>
      </c>
      <c r="AT235" s="163"/>
      <c r="AU235" s="163"/>
      <c r="AV235" s="163">
        <f>+CALCULO[[#This Row],[ 47 ]]</f>
        <v>0</v>
      </c>
      <c r="AW235" s="163"/>
      <c r="AX235" s="163">
        <f>+CALCULO[[#This Row],[ 49 ]]</f>
        <v>0</v>
      </c>
      <c r="AY235" s="163"/>
      <c r="AZ235" s="163">
        <f>+CALCULO[[#This Row],[ 51 ]]</f>
        <v>0</v>
      </c>
      <c r="BA235" s="163"/>
      <c r="BB235" s="163">
        <f>+CALCULO[[#This Row],[ 53 ]]</f>
        <v>0</v>
      </c>
      <c r="BC235" s="163"/>
      <c r="BD235" s="163">
        <f>+CALCULO[[#This Row],[ 55 ]]</f>
        <v>0</v>
      </c>
      <c r="BE235" s="163"/>
      <c r="BF235" s="163">
        <f>+CALCULO[[#This Row],[ 57 ]]</f>
        <v>0</v>
      </c>
      <c r="BG235" s="163"/>
      <c r="BH235" s="163">
        <f>+CALCULO[[#This Row],[ 59 ]]</f>
        <v>0</v>
      </c>
      <c r="BI235" s="163"/>
      <c r="BJ235" s="163"/>
      <c r="BK235" s="163"/>
      <c r="BL235" s="145">
        <f>+CALCULO[[#This Row],[ 63 ]]</f>
        <v>0</v>
      </c>
      <c r="BM235" s="144">
        <f>+CALCULO[[#This Row],[ 64 ]]+CALCULO[[#This Row],[ 62 ]]+CALCULO[[#This Row],[ 60 ]]+CALCULO[[#This Row],[ 58 ]]+CALCULO[[#This Row],[ 56 ]]+CALCULO[[#This Row],[ 54 ]]+CALCULO[[#This Row],[ 52 ]]+CALCULO[[#This Row],[ 50 ]]+CALCULO[[#This Row],[ 48 ]]+CALCULO[[#This Row],[ 45 ]]+CALCULO[[#This Row],[43]]</f>
        <v>0</v>
      </c>
      <c r="BN235" s="148">
        <f>+CALCULO[[#This Row],[ 41 ]]-CALCULO[[#This Row],[65]]</f>
        <v>0</v>
      </c>
      <c r="BO235" s="144">
        <f>+ROUND(MIN(CALCULO[[#This Row],[66]]*25%,240*'Versión impresión'!$H$8),-3)</f>
        <v>0</v>
      </c>
      <c r="BP235" s="148">
        <f>+CALCULO[[#This Row],[66]]-CALCULO[[#This Row],[67]]</f>
        <v>0</v>
      </c>
      <c r="BQ235" s="154">
        <f>+ROUND(CALCULO[[#This Row],[33]]*40%,-3)</f>
        <v>0</v>
      </c>
      <c r="BR235" s="149">
        <f t="shared" si="14"/>
        <v>0</v>
      </c>
      <c r="BS235" s="144">
        <f>+CALCULO[[#This Row],[33]]-MIN(CALCULO[[#This Row],[69]],CALCULO[[#This Row],[68]])</f>
        <v>0</v>
      </c>
      <c r="BT235" s="150">
        <f>+CALCULO[[#This Row],[71]]/'Versión impresión'!$H$8+1-1</f>
        <v>0</v>
      </c>
      <c r="BU235" s="151">
        <f>+LOOKUP(CALCULO[[#This Row],[72]],$CG$2:$CH$8,$CJ$2:$CJ$8)</f>
        <v>0</v>
      </c>
      <c r="BV235" s="152">
        <f>+LOOKUP(CALCULO[[#This Row],[72]],$CG$2:$CH$8,$CI$2:$CI$8)</f>
        <v>0</v>
      </c>
      <c r="BW235" s="151">
        <f>+LOOKUP(CALCULO[[#This Row],[72]],$CG$2:$CH$8,$CK$2:$CK$8)</f>
        <v>0</v>
      </c>
      <c r="BX235" s="155">
        <f>+(CALCULO[[#This Row],[72]]+CALCULO[[#This Row],[73]])*CALCULO[[#This Row],[74]]+CALCULO[[#This Row],[75]]</f>
        <v>0</v>
      </c>
      <c r="BY235" s="133">
        <f>+ROUND(CALCULO[[#This Row],[76]]*'Versión impresión'!$H$8,-3)</f>
        <v>0</v>
      </c>
      <c r="BZ235" s="180" t="str">
        <f>+IF(LOOKUP(CALCULO[[#This Row],[72]],$CG$2:$CH$8,$CM$2:$CM$8)=0,"",LOOKUP(CALCULO[[#This Row],[72]],$CG$2:$CH$8,$CM$2:$CM$8))</f>
        <v/>
      </c>
    </row>
    <row r="236" spans="1:78" x14ac:dyDescent="0.25">
      <c r="A236" s="78" t="str">
        <f t="shared" si="13"/>
        <v/>
      </c>
      <c r="B236" s="159"/>
      <c r="C236" s="29"/>
      <c r="D236" s="29"/>
      <c r="E236" s="29"/>
      <c r="F236" s="29"/>
      <c r="G236" s="29"/>
      <c r="H236" s="29"/>
      <c r="I236" s="29"/>
      <c r="J236" s="29"/>
      <c r="K236" s="29"/>
      <c r="L236" s="29"/>
      <c r="M236" s="29"/>
      <c r="N236" s="29"/>
      <c r="O236" s="144">
        <f>SUM(CALCULO[[#This Row],[5]:[ 14 ]])</f>
        <v>0</v>
      </c>
      <c r="P236" s="162"/>
      <c r="Q236" s="163">
        <f>+IF(AVERAGEIF(ING_NO_CONST_RENTA[Concepto],'Datos para cálculo'!P$4,ING_NO_CONST_RENTA[Monto Limite])=1,CALCULO[[#This Row],[16]],MIN(CALCULO[ [#This Row],[16] ],AVERAGEIF(ING_NO_CONST_RENTA[Concepto],'Datos para cálculo'!P$4,ING_NO_CONST_RENTA[Monto Limite]),+CALCULO[ [#This Row],[16] ]+1-1,CALCULO[ [#This Row],[16] ]))</f>
        <v>0</v>
      </c>
      <c r="R236" s="29"/>
      <c r="S236" s="163">
        <f>+IF(AVERAGEIF(ING_NO_CONST_RENTA[Concepto],'Datos para cálculo'!R$4,ING_NO_CONST_RENTA[Monto Limite])=1,CALCULO[[#This Row],[18]],MIN(CALCULO[ [#This Row],[18] ],AVERAGEIF(ING_NO_CONST_RENTA[Concepto],'Datos para cálculo'!R$4,ING_NO_CONST_RENTA[Monto Limite]),+CALCULO[ [#This Row],[18] ]+1-1,CALCULO[ [#This Row],[18] ]))</f>
        <v>0</v>
      </c>
      <c r="T236" s="29"/>
      <c r="U236" s="163">
        <f>+IF(AVERAGEIF(ING_NO_CONST_RENTA[Concepto],'Datos para cálculo'!T$4,ING_NO_CONST_RENTA[Monto Limite])=1,CALCULO[[#This Row],[20]],MIN(CALCULO[ [#This Row],[20] ],AVERAGEIF(ING_NO_CONST_RENTA[Concepto],'Datos para cálculo'!T$4,ING_NO_CONST_RENTA[Monto Limite]),+CALCULO[ [#This Row],[20] ]+1-1,CALCULO[ [#This Row],[20] ]))</f>
        <v>0</v>
      </c>
      <c r="V236" s="29"/>
      <c r="W2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6" s="164"/>
      <c r="Y236" s="163">
        <f>+IF(O236&lt;310*'Versión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6" s="165"/>
      <c r="AA236" s="163">
        <f>+IF(AVERAGEIF(ING_NO_CONST_RENTA[Concepto],'Datos para cálculo'!Z$4,ING_NO_CONST_RENTA[Monto Limite])=1,CALCULO[[#This Row],[ 26 ]],MIN(CALCULO[[#This Row],[ 26 ]],AVERAGEIF(ING_NO_CONST_RENTA[Concepto],'Datos para cálculo'!Z$4,ING_NO_CONST_RENTA[Monto Limite]),+CALCULO[[#This Row],[ 26 ]]+1-1,CALCULO[[#This Row],[ 26 ]]))</f>
        <v>0</v>
      </c>
      <c r="AB236" s="165"/>
      <c r="AC2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6" s="147"/>
      <c r="AE2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6" s="144">
        <f>+CALCULO[[#This Row],[ 31 ]]+CALCULO[[#This Row],[ 29 ]]+CALCULO[[#This Row],[ 27 ]]+CALCULO[[#This Row],[ 25 ]]+CALCULO[[#This Row],[ 23 ]]+CALCULO[[#This Row],[ 21 ]]+CALCULO[[#This Row],[ 19 ]]+CALCULO[[#This Row],[ 17 ]]</f>
        <v>0</v>
      </c>
      <c r="AG236" s="148">
        <f>+MAX(0,ROUND(CALCULO[[#This Row],[ 15 ]]-CALCULO[[#This Row],[32]],-3))</f>
        <v>0</v>
      </c>
      <c r="AH236" s="29"/>
      <c r="AI236" s="163">
        <f>+IF(AVERAGEIF(DEDUCCIONES[Concepto],'Datos para cálculo'!AH$4,DEDUCCIONES[Monto Limite])=1,CALCULO[[#This Row],[ 34 ]],MIN(CALCULO[[#This Row],[ 34 ]],AVERAGEIF(DEDUCCIONES[Concepto],'Datos para cálculo'!AH$4,DEDUCCIONES[Monto Limite]),+CALCULO[[#This Row],[ 34 ]]+1-1,CALCULO[[#This Row],[ 34 ]]))</f>
        <v>0</v>
      </c>
      <c r="AJ236" s="167"/>
      <c r="AK236" s="144">
        <f>+IF(CALCULO[[#This Row],[ 36 ]]="SI",MIN(CALCULO[[#This Row],[ 15 ]]*10%,VLOOKUP($AJ$4,DEDUCCIONES[],4,0)),0)</f>
        <v>0</v>
      </c>
      <c r="AL236" s="168"/>
      <c r="AM236" s="145">
        <f>+MIN(AL236+1-1,VLOOKUP($AL$4,DEDUCCIONES[],4,0))</f>
        <v>0</v>
      </c>
      <c r="AN236" s="144">
        <f>+CALCULO[[#This Row],[35]]+CALCULO[[#This Row],[37]]+CALCULO[[#This Row],[ 39 ]]</f>
        <v>0</v>
      </c>
      <c r="AO236" s="148">
        <f>+CALCULO[[#This Row],[33]]-CALCULO[[#This Row],[ 40 ]]</f>
        <v>0</v>
      </c>
      <c r="AP236" s="29"/>
      <c r="AQ236" s="163">
        <f>+MIN(CALCULO[[#This Row],[42]]+1-1,VLOOKUP($AP$4,RENTAS_EXCENTAS[],4,0))</f>
        <v>0</v>
      </c>
      <c r="AR236" s="29"/>
      <c r="AS236" s="163">
        <f>+MIN(CALCULO[[#This Row],[43]]+CALCULO[[#This Row],[ 44 ]]+1-1,VLOOKUP($AP$4,RENTAS_EXCENTAS[],4,0))-CALCULO[[#This Row],[43]]</f>
        <v>0</v>
      </c>
      <c r="AT236" s="163"/>
      <c r="AU236" s="163"/>
      <c r="AV236" s="163">
        <f>+CALCULO[[#This Row],[ 47 ]]</f>
        <v>0</v>
      </c>
      <c r="AW236" s="163"/>
      <c r="AX236" s="163">
        <f>+CALCULO[[#This Row],[ 49 ]]</f>
        <v>0</v>
      </c>
      <c r="AY236" s="163"/>
      <c r="AZ236" s="163">
        <f>+CALCULO[[#This Row],[ 51 ]]</f>
        <v>0</v>
      </c>
      <c r="BA236" s="163"/>
      <c r="BB236" s="163">
        <f>+CALCULO[[#This Row],[ 53 ]]</f>
        <v>0</v>
      </c>
      <c r="BC236" s="163"/>
      <c r="BD236" s="163">
        <f>+CALCULO[[#This Row],[ 55 ]]</f>
        <v>0</v>
      </c>
      <c r="BE236" s="163"/>
      <c r="BF236" s="163">
        <f>+CALCULO[[#This Row],[ 57 ]]</f>
        <v>0</v>
      </c>
      <c r="BG236" s="163"/>
      <c r="BH236" s="163">
        <f>+CALCULO[[#This Row],[ 59 ]]</f>
        <v>0</v>
      </c>
      <c r="BI236" s="163"/>
      <c r="BJ236" s="163"/>
      <c r="BK236" s="163"/>
      <c r="BL236" s="145">
        <f>+CALCULO[[#This Row],[ 63 ]]</f>
        <v>0</v>
      </c>
      <c r="BM236" s="144">
        <f>+CALCULO[[#This Row],[ 64 ]]+CALCULO[[#This Row],[ 62 ]]+CALCULO[[#This Row],[ 60 ]]+CALCULO[[#This Row],[ 58 ]]+CALCULO[[#This Row],[ 56 ]]+CALCULO[[#This Row],[ 54 ]]+CALCULO[[#This Row],[ 52 ]]+CALCULO[[#This Row],[ 50 ]]+CALCULO[[#This Row],[ 48 ]]+CALCULO[[#This Row],[ 45 ]]+CALCULO[[#This Row],[43]]</f>
        <v>0</v>
      </c>
      <c r="BN236" s="148">
        <f>+CALCULO[[#This Row],[ 41 ]]-CALCULO[[#This Row],[65]]</f>
        <v>0</v>
      </c>
      <c r="BO236" s="144">
        <f>+ROUND(MIN(CALCULO[[#This Row],[66]]*25%,240*'Versión impresión'!$H$8),-3)</f>
        <v>0</v>
      </c>
      <c r="BP236" s="148">
        <f>+CALCULO[[#This Row],[66]]-CALCULO[[#This Row],[67]]</f>
        <v>0</v>
      </c>
      <c r="BQ236" s="154">
        <f>+ROUND(CALCULO[[#This Row],[33]]*40%,-3)</f>
        <v>0</v>
      </c>
      <c r="BR236" s="149">
        <f t="shared" si="14"/>
        <v>0</v>
      </c>
      <c r="BS236" s="144">
        <f>+CALCULO[[#This Row],[33]]-MIN(CALCULO[[#This Row],[69]],CALCULO[[#This Row],[68]])</f>
        <v>0</v>
      </c>
      <c r="BT236" s="150">
        <f>+CALCULO[[#This Row],[71]]/'Versión impresión'!$H$8+1-1</f>
        <v>0</v>
      </c>
      <c r="BU236" s="151">
        <f>+LOOKUP(CALCULO[[#This Row],[72]],$CG$2:$CH$8,$CJ$2:$CJ$8)</f>
        <v>0</v>
      </c>
      <c r="BV236" s="152">
        <f>+LOOKUP(CALCULO[[#This Row],[72]],$CG$2:$CH$8,$CI$2:$CI$8)</f>
        <v>0</v>
      </c>
      <c r="BW236" s="151">
        <f>+LOOKUP(CALCULO[[#This Row],[72]],$CG$2:$CH$8,$CK$2:$CK$8)</f>
        <v>0</v>
      </c>
      <c r="BX236" s="155">
        <f>+(CALCULO[[#This Row],[72]]+CALCULO[[#This Row],[73]])*CALCULO[[#This Row],[74]]+CALCULO[[#This Row],[75]]</f>
        <v>0</v>
      </c>
      <c r="BY236" s="133">
        <f>+ROUND(CALCULO[[#This Row],[76]]*'Versión impresión'!$H$8,-3)</f>
        <v>0</v>
      </c>
      <c r="BZ236" s="180" t="str">
        <f>+IF(LOOKUP(CALCULO[[#This Row],[72]],$CG$2:$CH$8,$CM$2:$CM$8)=0,"",LOOKUP(CALCULO[[#This Row],[72]],$CG$2:$CH$8,$CM$2:$CM$8))</f>
        <v/>
      </c>
    </row>
    <row r="237" spans="1:78" x14ac:dyDescent="0.25">
      <c r="A237" s="78" t="str">
        <f t="shared" si="13"/>
        <v/>
      </c>
      <c r="B237" s="159"/>
      <c r="C237" s="29"/>
      <c r="D237" s="29"/>
      <c r="E237" s="29"/>
      <c r="F237" s="29"/>
      <c r="G237" s="29"/>
      <c r="H237" s="29"/>
      <c r="I237" s="29"/>
      <c r="J237" s="29"/>
      <c r="K237" s="29"/>
      <c r="L237" s="29"/>
      <c r="M237" s="29"/>
      <c r="N237" s="29"/>
      <c r="O237" s="144">
        <f>SUM(CALCULO[[#This Row],[5]:[ 14 ]])</f>
        <v>0</v>
      </c>
      <c r="P237" s="162"/>
      <c r="Q237" s="163">
        <f>+IF(AVERAGEIF(ING_NO_CONST_RENTA[Concepto],'Datos para cálculo'!P$4,ING_NO_CONST_RENTA[Monto Limite])=1,CALCULO[[#This Row],[16]],MIN(CALCULO[ [#This Row],[16] ],AVERAGEIF(ING_NO_CONST_RENTA[Concepto],'Datos para cálculo'!P$4,ING_NO_CONST_RENTA[Monto Limite]),+CALCULO[ [#This Row],[16] ]+1-1,CALCULO[ [#This Row],[16] ]))</f>
        <v>0</v>
      </c>
      <c r="R237" s="29"/>
      <c r="S237" s="163">
        <f>+IF(AVERAGEIF(ING_NO_CONST_RENTA[Concepto],'Datos para cálculo'!R$4,ING_NO_CONST_RENTA[Monto Limite])=1,CALCULO[[#This Row],[18]],MIN(CALCULO[ [#This Row],[18] ],AVERAGEIF(ING_NO_CONST_RENTA[Concepto],'Datos para cálculo'!R$4,ING_NO_CONST_RENTA[Monto Limite]),+CALCULO[ [#This Row],[18] ]+1-1,CALCULO[ [#This Row],[18] ]))</f>
        <v>0</v>
      </c>
      <c r="T237" s="29"/>
      <c r="U237" s="163">
        <f>+IF(AVERAGEIF(ING_NO_CONST_RENTA[Concepto],'Datos para cálculo'!T$4,ING_NO_CONST_RENTA[Monto Limite])=1,CALCULO[[#This Row],[20]],MIN(CALCULO[ [#This Row],[20] ],AVERAGEIF(ING_NO_CONST_RENTA[Concepto],'Datos para cálculo'!T$4,ING_NO_CONST_RENTA[Monto Limite]),+CALCULO[ [#This Row],[20] ]+1-1,CALCULO[ [#This Row],[20] ]))</f>
        <v>0</v>
      </c>
      <c r="V237" s="29"/>
      <c r="W2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7" s="164"/>
      <c r="Y237" s="163">
        <f>+IF(O237&lt;310*'Versión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7" s="165"/>
      <c r="AA237" s="163">
        <f>+IF(AVERAGEIF(ING_NO_CONST_RENTA[Concepto],'Datos para cálculo'!Z$4,ING_NO_CONST_RENTA[Monto Limite])=1,CALCULO[[#This Row],[ 26 ]],MIN(CALCULO[[#This Row],[ 26 ]],AVERAGEIF(ING_NO_CONST_RENTA[Concepto],'Datos para cálculo'!Z$4,ING_NO_CONST_RENTA[Monto Limite]),+CALCULO[[#This Row],[ 26 ]]+1-1,CALCULO[[#This Row],[ 26 ]]))</f>
        <v>0</v>
      </c>
      <c r="AB237" s="165"/>
      <c r="AC2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7" s="147"/>
      <c r="AE2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7" s="144">
        <f>+CALCULO[[#This Row],[ 31 ]]+CALCULO[[#This Row],[ 29 ]]+CALCULO[[#This Row],[ 27 ]]+CALCULO[[#This Row],[ 25 ]]+CALCULO[[#This Row],[ 23 ]]+CALCULO[[#This Row],[ 21 ]]+CALCULO[[#This Row],[ 19 ]]+CALCULO[[#This Row],[ 17 ]]</f>
        <v>0</v>
      </c>
      <c r="AG237" s="148">
        <f>+MAX(0,ROUND(CALCULO[[#This Row],[ 15 ]]-CALCULO[[#This Row],[32]],-3))</f>
        <v>0</v>
      </c>
      <c r="AH237" s="29"/>
      <c r="AI237" s="163">
        <f>+IF(AVERAGEIF(DEDUCCIONES[Concepto],'Datos para cálculo'!AH$4,DEDUCCIONES[Monto Limite])=1,CALCULO[[#This Row],[ 34 ]],MIN(CALCULO[[#This Row],[ 34 ]],AVERAGEIF(DEDUCCIONES[Concepto],'Datos para cálculo'!AH$4,DEDUCCIONES[Monto Limite]),+CALCULO[[#This Row],[ 34 ]]+1-1,CALCULO[[#This Row],[ 34 ]]))</f>
        <v>0</v>
      </c>
      <c r="AJ237" s="167"/>
      <c r="AK237" s="144">
        <f>+IF(CALCULO[[#This Row],[ 36 ]]="SI",MIN(CALCULO[[#This Row],[ 15 ]]*10%,VLOOKUP($AJ$4,DEDUCCIONES[],4,0)),0)</f>
        <v>0</v>
      </c>
      <c r="AL237" s="168"/>
      <c r="AM237" s="145">
        <f>+MIN(AL237+1-1,VLOOKUP($AL$4,DEDUCCIONES[],4,0))</f>
        <v>0</v>
      </c>
      <c r="AN237" s="144">
        <f>+CALCULO[[#This Row],[35]]+CALCULO[[#This Row],[37]]+CALCULO[[#This Row],[ 39 ]]</f>
        <v>0</v>
      </c>
      <c r="AO237" s="148">
        <f>+CALCULO[[#This Row],[33]]-CALCULO[[#This Row],[ 40 ]]</f>
        <v>0</v>
      </c>
      <c r="AP237" s="29"/>
      <c r="AQ237" s="163">
        <f>+MIN(CALCULO[[#This Row],[42]]+1-1,VLOOKUP($AP$4,RENTAS_EXCENTAS[],4,0))</f>
        <v>0</v>
      </c>
      <c r="AR237" s="29"/>
      <c r="AS237" s="163">
        <f>+MIN(CALCULO[[#This Row],[43]]+CALCULO[[#This Row],[ 44 ]]+1-1,VLOOKUP($AP$4,RENTAS_EXCENTAS[],4,0))-CALCULO[[#This Row],[43]]</f>
        <v>0</v>
      </c>
      <c r="AT237" s="163"/>
      <c r="AU237" s="163"/>
      <c r="AV237" s="163">
        <f>+CALCULO[[#This Row],[ 47 ]]</f>
        <v>0</v>
      </c>
      <c r="AW237" s="163"/>
      <c r="AX237" s="163">
        <f>+CALCULO[[#This Row],[ 49 ]]</f>
        <v>0</v>
      </c>
      <c r="AY237" s="163"/>
      <c r="AZ237" s="163">
        <f>+CALCULO[[#This Row],[ 51 ]]</f>
        <v>0</v>
      </c>
      <c r="BA237" s="163"/>
      <c r="BB237" s="163">
        <f>+CALCULO[[#This Row],[ 53 ]]</f>
        <v>0</v>
      </c>
      <c r="BC237" s="163"/>
      <c r="BD237" s="163">
        <f>+CALCULO[[#This Row],[ 55 ]]</f>
        <v>0</v>
      </c>
      <c r="BE237" s="163"/>
      <c r="BF237" s="163">
        <f>+CALCULO[[#This Row],[ 57 ]]</f>
        <v>0</v>
      </c>
      <c r="BG237" s="163"/>
      <c r="BH237" s="163">
        <f>+CALCULO[[#This Row],[ 59 ]]</f>
        <v>0</v>
      </c>
      <c r="BI237" s="163"/>
      <c r="BJ237" s="163"/>
      <c r="BK237" s="163"/>
      <c r="BL237" s="145">
        <f>+CALCULO[[#This Row],[ 63 ]]</f>
        <v>0</v>
      </c>
      <c r="BM237" s="144">
        <f>+CALCULO[[#This Row],[ 64 ]]+CALCULO[[#This Row],[ 62 ]]+CALCULO[[#This Row],[ 60 ]]+CALCULO[[#This Row],[ 58 ]]+CALCULO[[#This Row],[ 56 ]]+CALCULO[[#This Row],[ 54 ]]+CALCULO[[#This Row],[ 52 ]]+CALCULO[[#This Row],[ 50 ]]+CALCULO[[#This Row],[ 48 ]]+CALCULO[[#This Row],[ 45 ]]+CALCULO[[#This Row],[43]]</f>
        <v>0</v>
      </c>
      <c r="BN237" s="148">
        <f>+CALCULO[[#This Row],[ 41 ]]-CALCULO[[#This Row],[65]]</f>
        <v>0</v>
      </c>
      <c r="BO237" s="144">
        <f>+ROUND(MIN(CALCULO[[#This Row],[66]]*25%,240*'Versión impresión'!$H$8),-3)</f>
        <v>0</v>
      </c>
      <c r="BP237" s="148">
        <f>+CALCULO[[#This Row],[66]]-CALCULO[[#This Row],[67]]</f>
        <v>0</v>
      </c>
      <c r="BQ237" s="154">
        <f>+ROUND(CALCULO[[#This Row],[33]]*40%,-3)</f>
        <v>0</v>
      </c>
      <c r="BR237" s="149">
        <f t="shared" si="14"/>
        <v>0</v>
      </c>
      <c r="BS237" s="144">
        <f>+CALCULO[[#This Row],[33]]-MIN(CALCULO[[#This Row],[69]],CALCULO[[#This Row],[68]])</f>
        <v>0</v>
      </c>
      <c r="BT237" s="150">
        <f>+CALCULO[[#This Row],[71]]/'Versión impresión'!$H$8+1-1</f>
        <v>0</v>
      </c>
      <c r="BU237" s="151">
        <f>+LOOKUP(CALCULO[[#This Row],[72]],$CG$2:$CH$8,$CJ$2:$CJ$8)</f>
        <v>0</v>
      </c>
      <c r="BV237" s="152">
        <f>+LOOKUP(CALCULO[[#This Row],[72]],$CG$2:$CH$8,$CI$2:$CI$8)</f>
        <v>0</v>
      </c>
      <c r="BW237" s="151">
        <f>+LOOKUP(CALCULO[[#This Row],[72]],$CG$2:$CH$8,$CK$2:$CK$8)</f>
        <v>0</v>
      </c>
      <c r="BX237" s="155">
        <f>+(CALCULO[[#This Row],[72]]+CALCULO[[#This Row],[73]])*CALCULO[[#This Row],[74]]+CALCULO[[#This Row],[75]]</f>
        <v>0</v>
      </c>
      <c r="BY237" s="133">
        <f>+ROUND(CALCULO[[#This Row],[76]]*'Versión impresión'!$H$8,-3)</f>
        <v>0</v>
      </c>
      <c r="BZ237" s="180" t="str">
        <f>+IF(LOOKUP(CALCULO[[#This Row],[72]],$CG$2:$CH$8,$CM$2:$CM$8)=0,"",LOOKUP(CALCULO[[#This Row],[72]],$CG$2:$CH$8,$CM$2:$CM$8))</f>
        <v/>
      </c>
    </row>
    <row r="238" spans="1:78" x14ac:dyDescent="0.25">
      <c r="A238" s="78" t="str">
        <f t="shared" si="13"/>
        <v/>
      </c>
      <c r="B238" s="159"/>
      <c r="C238" s="29"/>
      <c r="D238" s="29"/>
      <c r="E238" s="29"/>
      <c r="F238" s="29"/>
      <c r="G238" s="29"/>
      <c r="H238" s="29"/>
      <c r="I238" s="29"/>
      <c r="J238" s="29"/>
      <c r="K238" s="29"/>
      <c r="L238" s="29"/>
      <c r="M238" s="29"/>
      <c r="N238" s="29"/>
      <c r="O238" s="144">
        <f>SUM(CALCULO[[#This Row],[5]:[ 14 ]])</f>
        <v>0</v>
      </c>
      <c r="P238" s="162"/>
      <c r="Q238" s="163">
        <f>+IF(AVERAGEIF(ING_NO_CONST_RENTA[Concepto],'Datos para cálculo'!P$4,ING_NO_CONST_RENTA[Monto Limite])=1,CALCULO[[#This Row],[16]],MIN(CALCULO[ [#This Row],[16] ],AVERAGEIF(ING_NO_CONST_RENTA[Concepto],'Datos para cálculo'!P$4,ING_NO_CONST_RENTA[Monto Limite]),+CALCULO[ [#This Row],[16] ]+1-1,CALCULO[ [#This Row],[16] ]))</f>
        <v>0</v>
      </c>
      <c r="R238" s="29"/>
      <c r="S238" s="163">
        <f>+IF(AVERAGEIF(ING_NO_CONST_RENTA[Concepto],'Datos para cálculo'!R$4,ING_NO_CONST_RENTA[Monto Limite])=1,CALCULO[[#This Row],[18]],MIN(CALCULO[ [#This Row],[18] ],AVERAGEIF(ING_NO_CONST_RENTA[Concepto],'Datos para cálculo'!R$4,ING_NO_CONST_RENTA[Monto Limite]),+CALCULO[ [#This Row],[18] ]+1-1,CALCULO[ [#This Row],[18] ]))</f>
        <v>0</v>
      </c>
      <c r="T238" s="29"/>
      <c r="U238" s="163">
        <f>+IF(AVERAGEIF(ING_NO_CONST_RENTA[Concepto],'Datos para cálculo'!T$4,ING_NO_CONST_RENTA[Monto Limite])=1,CALCULO[[#This Row],[20]],MIN(CALCULO[ [#This Row],[20] ],AVERAGEIF(ING_NO_CONST_RENTA[Concepto],'Datos para cálculo'!T$4,ING_NO_CONST_RENTA[Monto Limite]),+CALCULO[ [#This Row],[20] ]+1-1,CALCULO[ [#This Row],[20] ]))</f>
        <v>0</v>
      </c>
      <c r="V238" s="29"/>
      <c r="W2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8" s="164"/>
      <c r="Y238" s="163">
        <f>+IF(O238&lt;310*'Versión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8" s="165"/>
      <c r="AA238" s="163">
        <f>+IF(AVERAGEIF(ING_NO_CONST_RENTA[Concepto],'Datos para cálculo'!Z$4,ING_NO_CONST_RENTA[Monto Limite])=1,CALCULO[[#This Row],[ 26 ]],MIN(CALCULO[[#This Row],[ 26 ]],AVERAGEIF(ING_NO_CONST_RENTA[Concepto],'Datos para cálculo'!Z$4,ING_NO_CONST_RENTA[Monto Limite]),+CALCULO[[#This Row],[ 26 ]]+1-1,CALCULO[[#This Row],[ 26 ]]))</f>
        <v>0</v>
      </c>
      <c r="AB238" s="165"/>
      <c r="AC2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8" s="147"/>
      <c r="AE2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8" s="144">
        <f>+CALCULO[[#This Row],[ 31 ]]+CALCULO[[#This Row],[ 29 ]]+CALCULO[[#This Row],[ 27 ]]+CALCULO[[#This Row],[ 25 ]]+CALCULO[[#This Row],[ 23 ]]+CALCULO[[#This Row],[ 21 ]]+CALCULO[[#This Row],[ 19 ]]+CALCULO[[#This Row],[ 17 ]]</f>
        <v>0</v>
      </c>
      <c r="AG238" s="148">
        <f>+MAX(0,ROUND(CALCULO[[#This Row],[ 15 ]]-CALCULO[[#This Row],[32]],-3))</f>
        <v>0</v>
      </c>
      <c r="AH238" s="29"/>
      <c r="AI238" s="163">
        <f>+IF(AVERAGEIF(DEDUCCIONES[Concepto],'Datos para cálculo'!AH$4,DEDUCCIONES[Monto Limite])=1,CALCULO[[#This Row],[ 34 ]],MIN(CALCULO[[#This Row],[ 34 ]],AVERAGEIF(DEDUCCIONES[Concepto],'Datos para cálculo'!AH$4,DEDUCCIONES[Monto Limite]),+CALCULO[[#This Row],[ 34 ]]+1-1,CALCULO[[#This Row],[ 34 ]]))</f>
        <v>0</v>
      </c>
      <c r="AJ238" s="167"/>
      <c r="AK238" s="144">
        <f>+IF(CALCULO[[#This Row],[ 36 ]]="SI",MIN(CALCULO[[#This Row],[ 15 ]]*10%,VLOOKUP($AJ$4,DEDUCCIONES[],4,0)),0)</f>
        <v>0</v>
      </c>
      <c r="AL238" s="168"/>
      <c r="AM238" s="145">
        <f>+MIN(AL238+1-1,VLOOKUP($AL$4,DEDUCCIONES[],4,0))</f>
        <v>0</v>
      </c>
      <c r="AN238" s="144">
        <f>+CALCULO[[#This Row],[35]]+CALCULO[[#This Row],[37]]+CALCULO[[#This Row],[ 39 ]]</f>
        <v>0</v>
      </c>
      <c r="AO238" s="148">
        <f>+CALCULO[[#This Row],[33]]-CALCULO[[#This Row],[ 40 ]]</f>
        <v>0</v>
      </c>
      <c r="AP238" s="29"/>
      <c r="AQ238" s="163">
        <f>+MIN(CALCULO[[#This Row],[42]]+1-1,VLOOKUP($AP$4,RENTAS_EXCENTAS[],4,0))</f>
        <v>0</v>
      </c>
      <c r="AR238" s="29"/>
      <c r="AS238" s="163">
        <f>+MIN(CALCULO[[#This Row],[43]]+CALCULO[[#This Row],[ 44 ]]+1-1,VLOOKUP($AP$4,RENTAS_EXCENTAS[],4,0))-CALCULO[[#This Row],[43]]</f>
        <v>0</v>
      </c>
      <c r="AT238" s="163"/>
      <c r="AU238" s="163"/>
      <c r="AV238" s="163">
        <f>+CALCULO[[#This Row],[ 47 ]]</f>
        <v>0</v>
      </c>
      <c r="AW238" s="163"/>
      <c r="AX238" s="163">
        <f>+CALCULO[[#This Row],[ 49 ]]</f>
        <v>0</v>
      </c>
      <c r="AY238" s="163"/>
      <c r="AZ238" s="163">
        <f>+CALCULO[[#This Row],[ 51 ]]</f>
        <v>0</v>
      </c>
      <c r="BA238" s="163"/>
      <c r="BB238" s="163">
        <f>+CALCULO[[#This Row],[ 53 ]]</f>
        <v>0</v>
      </c>
      <c r="BC238" s="163"/>
      <c r="BD238" s="163">
        <f>+CALCULO[[#This Row],[ 55 ]]</f>
        <v>0</v>
      </c>
      <c r="BE238" s="163"/>
      <c r="BF238" s="163">
        <f>+CALCULO[[#This Row],[ 57 ]]</f>
        <v>0</v>
      </c>
      <c r="BG238" s="163"/>
      <c r="BH238" s="163">
        <f>+CALCULO[[#This Row],[ 59 ]]</f>
        <v>0</v>
      </c>
      <c r="BI238" s="163"/>
      <c r="BJ238" s="163"/>
      <c r="BK238" s="163"/>
      <c r="BL238" s="145">
        <f>+CALCULO[[#This Row],[ 63 ]]</f>
        <v>0</v>
      </c>
      <c r="BM238" s="144">
        <f>+CALCULO[[#This Row],[ 64 ]]+CALCULO[[#This Row],[ 62 ]]+CALCULO[[#This Row],[ 60 ]]+CALCULO[[#This Row],[ 58 ]]+CALCULO[[#This Row],[ 56 ]]+CALCULO[[#This Row],[ 54 ]]+CALCULO[[#This Row],[ 52 ]]+CALCULO[[#This Row],[ 50 ]]+CALCULO[[#This Row],[ 48 ]]+CALCULO[[#This Row],[ 45 ]]+CALCULO[[#This Row],[43]]</f>
        <v>0</v>
      </c>
      <c r="BN238" s="148">
        <f>+CALCULO[[#This Row],[ 41 ]]-CALCULO[[#This Row],[65]]</f>
        <v>0</v>
      </c>
      <c r="BO238" s="144">
        <f>+ROUND(MIN(CALCULO[[#This Row],[66]]*25%,240*'Versión impresión'!$H$8),-3)</f>
        <v>0</v>
      </c>
      <c r="BP238" s="148">
        <f>+CALCULO[[#This Row],[66]]-CALCULO[[#This Row],[67]]</f>
        <v>0</v>
      </c>
      <c r="BQ238" s="154">
        <f>+ROUND(CALCULO[[#This Row],[33]]*40%,-3)</f>
        <v>0</v>
      </c>
      <c r="BR238" s="149">
        <f t="shared" si="14"/>
        <v>0</v>
      </c>
      <c r="BS238" s="144">
        <f>+CALCULO[[#This Row],[33]]-MIN(CALCULO[[#This Row],[69]],CALCULO[[#This Row],[68]])</f>
        <v>0</v>
      </c>
      <c r="BT238" s="150">
        <f>+CALCULO[[#This Row],[71]]/'Versión impresión'!$H$8+1-1</f>
        <v>0</v>
      </c>
      <c r="BU238" s="151">
        <f>+LOOKUP(CALCULO[[#This Row],[72]],$CG$2:$CH$8,$CJ$2:$CJ$8)</f>
        <v>0</v>
      </c>
      <c r="BV238" s="152">
        <f>+LOOKUP(CALCULO[[#This Row],[72]],$CG$2:$CH$8,$CI$2:$CI$8)</f>
        <v>0</v>
      </c>
      <c r="BW238" s="151">
        <f>+LOOKUP(CALCULO[[#This Row],[72]],$CG$2:$CH$8,$CK$2:$CK$8)</f>
        <v>0</v>
      </c>
      <c r="BX238" s="155">
        <f>+(CALCULO[[#This Row],[72]]+CALCULO[[#This Row],[73]])*CALCULO[[#This Row],[74]]+CALCULO[[#This Row],[75]]</f>
        <v>0</v>
      </c>
      <c r="BY238" s="133">
        <f>+ROUND(CALCULO[[#This Row],[76]]*'Versión impresión'!$H$8,-3)</f>
        <v>0</v>
      </c>
      <c r="BZ238" s="180" t="str">
        <f>+IF(LOOKUP(CALCULO[[#This Row],[72]],$CG$2:$CH$8,$CM$2:$CM$8)=0,"",LOOKUP(CALCULO[[#This Row],[72]],$CG$2:$CH$8,$CM$2:$CM$8))</f>
        <v/>
      </c>
    </row>
    <row r="239" spans="1:78" x14ac:dyDescent="0.25">
      <c r="A239" s="78" t="str">
        <f t="shared" si="13"/>
        <v/>
      </c>
      <c r="B239" s="159"/>
      <c r="C239" s="29"/>
      <c r="D239" s="29"/>
      <c r="E239" s="29"/>
      <c r="F239" s="29"/>
      <c r="G239" s="29"/>
      <c r="H239" s="29"/>
      <c r="I239" s="29"/>
      <c r="J239" s="29"/>
      <c r="K239" s="29"/>
      <c r="L239" s="29"/>
      <c r="M239" s="29"/>
      <c r="N239" s="29"/>
      <c r="O239" s="144">
        <f>SUM(CALCULO[[#This Row],[5]:[ 14 ]])</f>
        <v>0</v>
      </c>
      <c r="P239" s="162"/>
      <c r="Q239" s="163">
        <f>+IF(AVERAGEIF(ING_NO_CONST_RENTA[Concepto],'Datos para cálculo'!P$4,ING_NO_CONST_RENTA[Monto Limite])=1,CALCULO[[#This Row],[16]],MIN(CALCULO[ [#This Row],[16] ],AVERAGEIF(ING_NO_CONST_RENTA[Concepto],'Datos para cálculo'!P$4,ING_NO_CONST_RENTA[Monto Limite]),+CALCULO[ [#This Row],[16] ]+1-1,CALCULO[ [#This Row],[16] ]))</f>
        <v>0</v>
      </c>
      <c r="R239" s="29"/>
      <c r="S239" s="163">
        <f>+IF(AVERAGEIF(ING_NO_CONST_RENTA[Concepto],'Datos para cálculo'!R$4,ING_NO_CONST_RENTA[Monto Limite])=1,CALCULO[[#This Row],[18]],MIN(CALCULO[ [#This Row],[18] ],AVERAGEIF(ING_NO_CONST_RENTA[Concepto],'Datos para cálculo'!R$4,ING_NO_CONST_RENTA[Monto Limite]),+CALCULO[ [#This Row],[18] ]+1-1,CALCULO[ [#This Row],[18] ]))</f>
        <v>0</v>
      </c>
      <c r="T239" s="29"/>
      <c r="U239" s="163">
        <f>+IF(AVERAGEIF(ING_NO_CONST_RENTA[Concepto],'Datos para cálculo'!T$4,ING_NO_CONST_RENTA[Monto Limite])=1,CALCULO[[#This Row],[20]],MIN(CALCULO[ [#This Row],[20] ],AVERAGEIF(ING_NO_CONST_RENTA[Concepto],'Datos para cálculo'!T$4,ING_NO_CONST_RENTA[Monto Limite]),+CALCULO[ [#This Row],[20] ]+1-1,CALCULO[ [#This Row],[20] ]))</f>
        <v>0</v>
      </c>
      <c r="V239" s="29"/>
      <c r="W2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39" s="164"/>
      <c r="Y239" s="163">
        <f>+IF(O239&lt;310*'Versión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39" s="165"/>
      <c r="AA239" s="163">
        <f>+IF(AVERAGEIF(ING_NO_CONST_RENTA[Concepto],'Datos para cálculo'!Z$4,ING_NO_CONST_RENTA[Monto Limite])=1,CALCULO[[#This Row],[ 26 ]],MIN(CALCULO[[#This Row],[ 26 ]],AVERAGEIF(ING_NO_CONST_RENTA[Concepto],'Datos para cálculo'!Z$4,ING_NO_CONST_RENTA[Monto Limite]),+CALCULO[[#This Row],[ 26 ]]+1-1,CALCULO[[#This Row],[ 26 ]]))</f>
        <v>0</v>
      </c>
      <c r="AB239" s="165"/>
      <c r="AC2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39" s="147"/>
      <c r="AE2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39" s="144">
        <f>+CALCULO[[#This Row],[ 31 ]]+CALCULO[[#This Row],[ 29 ]]+CALCULO[[#This Row],[ 27 ]]+CALCULO[[#This Row],[ 25 ]]+CALCULO[[#This Row],[ 23 ]]+CALCULO[[#This Row],[ 21 ]]+CALCULO[[#This Row],[ 19 ]]+CALCULO[[#This Row],[ 17 ]]</f>
        <v>0</v>
      </c>
      <c r="AG239" s="148">
        <f>+MAX(0,ROUND(CALCULO[[#This Row],[ 15 ]]-CALCULO[[#This Row],[32]],-3))</f>
        <v>0</v>
      </c>
      <c r="AH239" s="29"/>
      <c r="AI239" s="163">
        <f>+IF(AVERAGEIF(DEDUCCIONES[Concepto],'Datos para cálculo'!AH$4,DEDUCCIONES[Monto Limite])=1,CALCULO[[#This Row],[ 34 ]],MIN(CALCULO[[#This Row],[ 34 ]],AVERAGEIF(DEDUCCIONES[Concepto],'Datos para cálculo'!AH$4,DEDUCCIONES[Monto Limite]),+CALCULO[[#This Row],[ 34 ]]+1-1,CALCULO[[#This Row],[ 34 ]]))</f>
        <v>0</v>
      </c>
      <c r="AJ239" s="167"/>
      <c r="AK239" s="144">
        <f>+IF(CALCULO[[#This Row],[ 36 ]]="SI",MIN(CALCULO[[#This Row],[ 15 ]]*10%,VLOOKUP($AJ$4,DEDUCCIONES[],4,0)),0)</f>
        <v>0</v>
      </c>
      <c r="AL239" s="168"/>
      <c r="AM239" s="145">
        <f>+MIN(AL239+1-1,VLOOKUP($AL$4,DEDUCCIONES[],4,0))</f>
        <v>0</v>
      </c>
      <c r="AN239" s="144">
        <f>+CALCULO[[#This Row],[35]]+CALCULO[[#This Row],[37]]+CALCULO[[#This Row],[ 39 ]]</f>
        <v>0</v>
      </c>
      <c r="AO239" s="148">
        <f>+CALCULO[[#This Row],[33]]-CALCULO[[#This Row],[ 40 ]]</f>
        <v>0</v>
      </c>
      <c r="AP239" s="29"/>
      <c r="AQ239" s="163">
        <f>+MIN(CALCULO[[#This Row],[42]]+1-1,VLOOKUP($AP$4,RENTAS_EXCENTAS[],4,0))</f>
        <v>0</v>
      </c>
      <c r="AR239" s="29"/>
      <c r="AS239" s="163">
        <f>+MIN(CALCULO[[#This Row],[43]]+CALCULO[[#This Row],[ 44 ]]+1-1,VLOOKUP($AP$4,RENTAS_EXCENTAS[],4,0))-CALCULO[[#This Row],[43]]</f>
        <v>0</v>
      </c>
      <c r="AT239" s="163"/>
      <c r="AU239" s="163"/>
      <c r="AV239" s="163">
        <f>+CALCULO[[#This Row],[ 47 ]]</f>
        <v>0</v>
      </c>
      <c r="AW239" s="163"/>
      <c r="AX239" s="163">
        <f>+CALCULO[[#This Row],[ 49 ]]</f>
        <v>0</v>
      </c>
      <c r="AY239" s="163"/>
      <c r="AZ239" s="163">
        <f>+CALCULO[[#This Row],[ 51 ]]</f>
        <v>0</v>
      </c>
      <c r="BA239" s="163"/>
      <c r="BB239" s="163">
        <f>+CALCULO[[#This Row],[ 53 ]]</f>
        <v>0</v>
      </c>
      <c r="BC239" s="163"/>
      <c r="BD239" s="163">
        <f>+CALCULO[[#This Row],[ 55 ]]</f>
        <v>0</v>
      </c>
      <c r="BE239" s="163"/>
      <c r="BF239" s="163">
        <f>+CALCULO[[#This Row],[ 57 ]]</f>
        <v>0</v>
      </c>
      <c r="BG239" s="163"/>
      <c r="BH239" s="163">
        <f>+CALCULO[[#This Row],[ 59 ]]</f>
        <v>0</v>
      </c>
      <c r="BI239" s="163"/>
      <c r="BJ239" s="163"/>
      <c r="BK239" s="163"/>
      <c r="BL239" s="145">
        <f>+CALCULO[[#This Row],[ 63 ]]</f>
        <v>0</v>
      </c>
      <c r="BM239" s="144">
        <f>+CALCULO[[#This Row],[ 64 ]]+CALCULO[[#This Row],[ 62 ]]+CALCULO[[#This Row],[ 60 ]]+CALCULO[[#This Row],[ 58 ]]+CALCULO[[#This Row],[ 56 ]]+CALCULO[[#This Row],[ 54 ]]+CALCULO[[#This Row],[ 52 ]]+CALCULO[[#This Row],[ 50 ]]+CALCULO[[#This Row],[ 48 ]]+CALCULO[[#This Row],[ 45 ]]+CALCULO[[#This Row],[43]]</f>
        <v>0</v>
      </c>
      <c r="BN239" s="148">
        <f>+CALCULO[[#This Row],[ 41 ]]-CALCULO[[#This Row],[65]]</f>
        <v>0</v>
      </c>
      <c r="BO239" s="144">
        <f>+ROUND(MIN(CALCULO[[#This Row],[66]]*25%,240*'Versión impresión'!$H$8),-3)</f>
        <v>0</v>
      </c>
      <c r="BP239" s="148">
        <f>+CALCULO[[#This Row],[66]]-CALCULO[[#This Row],[67]]</f>
        <v>0</v>
      </c>
      <c r="BQ239" s="154">
        <f>+ROUND(CALCULO[[#This Row],[33]]*40%,-3)</f>
        <v>0</v>
      </c>
      <c r="BR239" s="149">
        <f t="shared" si="14"/>
        <v>0</v>
      </c>
      <c r="BS239" s="144">
        <f>+CALCULO[[#This Row],[33]]-MIN(CALCULO[[#This Row],[69]],CALCULO[[#This Row],[68]])</f>
        <v>0</v>
      </c>
      <c r="BT239" s="150">
        <f>+CALCULO[[#This Row],[71]]/'Versión impresión'!$H$8+1-1</f>
        <v>0</v>
      </c>
      <c r="BU239" s="151">
        <f>+LOOKUP(CALCULO[[#This Row],[72]],$CG$2:$CH$8,$CJ$2:$CJ$8)</f>
        <v>0</v>
      </c>
      <c r="BV239" s="152">
        <f>+LOOKUP(CALCULO[[#This Row],[72]],$CG$2:$CH$8,$CI$2:$CI$8)</f>
        <v>0</v>
      </c>
      <c r="BW239" s="151">
        <f>+LOOKUP(CALCULO[[#This Row],[72]],$CG$2:$CH$8,$CK$2:$CK$8)</f>
        <v>0</v>
      </c>
      <c r="BX239" s="155">
        <f>+(CALCULO[[#This Row],[72]]+CALCULO[[#This Row],[73]])*CALCULO[[#This Row],[74]]+CALCULO[[#This Row],[75]]</f>
        <v>0</v>
      </c>
      <c r="BY239" s="133">
        <f>+ROUND(CALCULO[[#This Row],[76]]*'Versión impresión'!$H$8,-3)</f>
        <v>0</v>
      </c>
      <c r="BZ239" s="180" t="str">
        <f>+IF(LOOKUP(CALCULO[[#This Row],[72]],$CG$2:$CH$8,$CM$2:$CM$8)=0,"",LOOKUP(CALCULO[[#This Row],[72]],$CG$2:$CH$8,$CM$2:$CM$8))</f>
        <v/>
      </c>
    </row>
    <row r="240" spans="1:78" x14ac:dyDescent="0.25">
      <c r="A240" s="78" t="str">
        <f t="shared" si="13"/>
        <v/>
      </c>
      <c r="B240" s="159"/>
      <c r="C240" s="29"/>
      <c r="D240" s="29"/>
      <c r="E240" s="29"/>
      <c r="F240" s="29"/>
      <c r="G240" s="29"/>
      <c r="H240" s="29"/>
      <c r="I240" s="29"/>
      <c r="J240" s="29"/>
      <c r="K240" s="29"/>
      <c r="L240" s="29"/>
      <c r="M240" s="29"/>
      <c r="N240" s="29"/>
      <c r="O240" s="144">
        <f>SUM(CALCULO[[#This Row],[5]:[ 14 ]])</f>
        <v>0</v>
      </c>
      <c r="P240" s="162"/>
      <c r="Q240" s="163">
        <f>+IF(AVERAGEIF(ING_NO_CONST_RENTA[Concepto],'Datos para cálculo'!P$4,ING_NO_CONST_RENTA[Monto Limite])=1,CALCULO[[#This Row],[16]],MIN(CALCULO[ [#This Row],[16] ],AVERAGEIF(ING_NO_CONST_RENTA[Concepto],'Datos para cálculo'!P$4,ING_NO_CONST_RENTA[Monto Limite]),+CALCULO[ [#This Row],[16] ]+1-1,CALCULO[ [#This Row],[16] ]))</f>
        <v>0</v>
      </c>
      <c r="R240" s="29"/>
      <c r="S240" s="163">
        <f>+IF(AVERAGEIF(ING_NO_CONST_RENTA[Concepto],'Datos para cálculo'!R$4,ING_NO_CONST_RENTA[Monto Limite])=1,CALCULO[[#This Row],[18]],MIN(CALCULO[ [#This Row],[18] ],AVERAGEIF(ING_NO_CONST_RENTA[Concepto],'Datos para cálculo'!R$4,ING_NO_CONST_RENTA[Monto Limite]),+CALCULO[ [#This Row],[18] ]+1-1,CALCULO[ [#This Row],[18] ]))</f>
        <v>0</v>
      </c>
      <c r="T240" s="29"/>
      <c r="U240" s="163">
        <f>+IF(AVERAGEIF(ING_NO_CONST_RENTA[Concepto],'Datos para cálculo'!T$4,ING_NO_CONST_RENTA[Monto Limite])=1,CALCULO[[#This Row],[20]],MIN(CALCULO[ [#This Row],[20] ],AVERAGEIF(ING_NO_CONST_RENTA[Concepto],'Datos para cálculo'!T$4,ING_NO_CONST_RENTA[Monto Limite]),+CALCULO[ [#This Row],[20] ]+1-1,CALCULO[ [#This Row],[20] ]))</f>
        <v>0</v>
      </c>
      <c r="V240" s="29"/>
      <c r="W2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0" s="164"/>
      <c r="Y240" s="163">
        <f>+IF(O240&lt;310*'Versión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0" s="165"/>
      <c r="AA240" s="163">
        <f>+IF(AVERAGEIF(ING_NO_CONST_RENTA[Concepto],'Datos para cálculo'!Z$4,ING_NO_CONST_RENTA[Monto Limite])=1,CALCULO[[#This Row],[ 26 ]],MIN(CALCULO[[#This Row],[ 26 ]],AVERAGEIF(ING_NO_CONST_RENTA[Concepto],'Datos para cálculo'!Z$4,ING_NO_CONST_RENTA[Monto Limite]),+CALCULO[[#This Row],[ 26 ]]+1-1,CALCULO[[#This Row],[ 26 ]]))</f>
        <v>0</v>
      </c>
      <c r="AB240" s="165"/>
      <c r="AC2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0" s="147"/>
      <c r="AE2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0" s="144">
        <f>+CALCULO[[#This Row],[ 31 ]]+CALCULO[[#This Row],[ 29 ]]+CALCULO[[#This Row],[ 27 ]]+CALCULO[[#This Row],[ 25 ]]+CALCULO[[#This Row],[ 23 ]]+CALCULO[[#This Row],[ 21 ]]+CALCULO[[#This Row],[ 19 ]]+CALCULO[[#This Row],[ 17 ]]</f>
        <v>0</v>
      </c>
      <c r="AG240" s="148">
        <f>+MAX(0,ROUND(CALCULO[[#This Row],[ 15 ]]-CALCULO[[#This Row],[32]],-3))</f>
        <v>0</v>
      </c>
      <c r="AH240" s="29"/>
      <c r="AI240" s="163">
        <f>+IF(AVERAGEIF(DEDUCCIONES[Concepto],'Datos para cálculo'!AH$4,DEDUCCIONES[Monto Limite])=1,CALCULO[[#This Row],[ 34 ]],MIN(CALCULO[[#This Row],[ 34 ]],AVERAGEIF(DEDUCCIONES[Concepto],'Datos para cálculo'!AH$4,DEDUCCIONES[Monto Limite]),+CALCULO[[#This Row],[ 34 ]]+1-1,CALCULO[[#This Row],[ 34 ]]))</f>
        <v>0</v>
      </c>
      <c r="AJ240" s="167"/>
      <c r="AK240" s="144">
        <f>+IF(CALCULO[[#This Row],[ 36 ]]="SI",MIN(CALCULO[[#This Row],[ 15 ]]*10%,VLOOKUP($AJ$4,DEDUCCIONES[],4,0)),0)</f>
        <v>0</v>
      </c>
      <c r="AL240" s="168"/>
      <c r="AM240" s="145">
        <f>+MIN(AL240+1-1,VLOOKUP($AL$4,DEDUCCIONES[],4,0))</f>
        <v>0</v>
      </c>
      <c r="AN240" s="144">
        <f>+CALCULO[[#This Row],[35]]+CALCULO[[#This Row],[37]]+CALCULO[[#This Row],[ 39 ]]</f>
        <v>0</v>
      </c>
      <c r="AO240" s="148">
        <f>+CALCULO[[#This Row],[33]]-CALCULO[[#This Row],[ 40 ]]</f>
        <v>0</v>
      </c>
      <c r="AP240" s="29"/>
      <c r="AQ240" s="163">
        <f>+MIN(CALCULO[[#This Row],[42]]+1-1,VLOOKUP($AP$4,RENTAS_EXCENTAS[],4,0))</f>
        <v>0</v>
      </c>
      <c r="AR240" s="29"/>
      <c r="AS240" s="163">
        <f>+MIN(CALCULO[[#This Row],[43]]+CALCULO[[#This Row],[ 44 ]]+1-1,VLOOKUP($AP$4,RENTAS_EXCENTAS[],4,0))-CALCULO[[#This Row],[43]]</f>
        <v>0</v>
      </c>
      <c r="AT240" s="163"/>
      <c r="AU240" s="163"/>
      <c r="AV240" s="163">
        <f>+CALCULO[[#This Row],[ 47 ]]</f>
        <v>0</v>
      </c>
      <c r="AW240" s="163"/>
      <c r="AX240" s="163">
        <f>+CALCULO[[#This Row],[ 49 ]]</f>
        <v>0</v>
      </c>
      <c r="AY240" s="163"/>
      <c r="AZ240" s="163">
        <f>+CALCULO[[#This Row],[ 51 ]]</f>
        <v>0</v>
      </c>
      <c r="BA240" s="163"/>
      <c r="BB240" s="163">
        <f>+CALCULO[[#This Row],[ 53 ]]</f>
        <v>0</v>
      </c>
      <c r="BC240" s="163"/>
      <c r="BD240" s="163">
        <f>+CALCULO[[#This Row],[ 55 ]]</f>
        <v>0</v>
      </c>
      <c r="BE240" s="163"/>
      <c r="BF240" s="163">
        <f>+CALCULO[[#This Row],[ 57 ]]</f>
        <v>0</v>
      </c>
      <c r="BG240" s="163"/>
      <c r="BH240" s="163">
        <f>+CALCULO[[#This Row],[ 59 ]]</f>
        <v>0</v>
      </c>
      <c r="BI240" s="163"/>
      <c r="BJ240" s="163"/>
      <c r="BK240" s="163"/>
      <c r="BL240" s="145">
        <f>+CALCULO[[#This Row],[ 63 ]]</f>
        <v>0</v>
      </c>
      <c r="BM240" s="144">
        <f>+CALCULO[[#This Row],[ 64 ]]+CALCULO[[#This Row],[ 62 ]]+CALCULO[[#This Row],[ 60 ]]+CALCULO[[#This Row],[ 58 ]]+CALCULO[[#This Row],[ 56 ]]+CALCULO[[#This Row],[ 54 ]]+CALCULO[[#This Row],[ 52 ]]+CALCULO[[#This Row],[ 50 ]]+CALCULO[[#This Row],[ 48 ]]+CALCULO[[#This Row],[ 45 ]]+CALCULO[[#This Row],[43]]</f>
        <v>0</v>
      </c>
      <c r="BN240" s="148">
        <f>+CALCULO[[#This Row],[ 41 ]]-CALCULO[[#This Row],[65]]</f>
        <v>0</v>
      </c>
      <c r="BO240" s="144">
        <f>+ROUND(MIN(CALCULO[[#This Row],[66]]*25%,240*'Versión impresión'!$H$8),-3)</f>
        <v>0</v>
      </c>
      <c r="BP240" s="148">
        <f>+CALCULO[[#This Row],[66]]-CALCULO[[#This Row],[67]]</f>
        <v>0</v>
      </c>
      <c r="BQ240" s="154">
        <f>+ROUND(CALCULO[[#This Row],[33]]*40%,-3)</f>
        <v>0</v>
      </c>
      <c r="BR240" s="149">
        <f t="shared" si="14"/>
        <v>0</v>
      </c>
      <c r="BS240" s="144">
        <f>+CALCULO[[#This Row],[33]]-MIN(CALCULO[[#This Row],[69]],CALCULO[[#This Row],[68]])</f>
        <v>0</v>
      </c>
      <c r="BT240" s="150">
        <f>+CALCULO[[#This Row],[71]]/'Versión impresión'!$H$8+1-1</f>
        <v>0</v>
      </c>
      <c r="BU240" s="151">
        <f>+LOOKUP(CALCULO[[#This Row],[72]],$CG$2:$CH$8,$CJ$2:$CJ$8)</f>
        <v>0</v>
      </c>
      <c r="BV240" s="152">
        <f>+LOOKUP(CALCULO[[#This Row],[72]],$CG$2:$CH$8,$CI$2:$CI$8)</f>
        <v>0</v>
      </c>
      <c r="BW240" s="151">
        <f>+LOOKUP(CALCULO[[#This Row],[72]],$CG$2:$CH$8,$CK$2:$CK$8)</f>
        <v>0</v>
      </c>
      <c r="BX240" s="155">
        <f>+(CALCULO[[#This Row],[72]]+CALCULO[[#This Row],[73]])*CALCULO[[#This Row],[74]]+CALCULO[[#This Row],[75]]</f>
        <v>0</v>
      </c>
      <c r="BY240" s="133">
        <f>+ROUND(CALCULO[[#This Row],[76]]*'Versión impresión'!$H$8,-3)</f>
        <v>0</v>
      </c>
      <c r="BZ240" s="180" t="str">
        <f>+IF(LOOKUP(CALCULO[[#This Row],[72]],$CG$2:$CH$8,$CM$2:$CM$8)=0,"",LOOKUP(CALCULO[[#This Row],[72]],$CG$2:$CH$8,$CM$2:$CM$8))</f>
        <v/>
      </c>
    </row>
    <row r="241" spans="1:78" x14ac:dyDescent="0.25">
      <c r="A241" s="78" t="str">
        <f t="shared" si="13"/>
        <v/>
      </c>
      <c r="B241" s="159"/>
      <c r="C241" s="29"/>
      <c r="D241" s="29"/>
      <c r="E241" s="29"/>
      <c r="F241" s="29"/>
      <c r="G241" s="29"/>
      <c r="H241" s="29"/>
      <c r="I241" s="29"/>
      <c r="J241" s="29"/>
      <c r="K241" s="29"/>
      <c r="L241" s="29"/>
      <c r="M241" s="29"/>
      <c r="N241" s="29"/>
      <c r="O241" s="144">
        <f>SUM(CALCULO[[#This Row],[5]:[ 14 ]])</f>
        <v>0</v>
      </c>
      <c r="P241" s="162"/>
      <c r="Q241" s="163">
        <f>+IF(AVERAGEIF(ING_NO_CONST_RENTA[Concepto],'Datos para cálculo'!P$4,ING_NO_CONST_RENTA[Monto Limite])=1,CALCULO[[#This Row],[16]],MIN(CALCULO[ [#This Row],[16] ],AVERAGEIF(ING_NO_CONST_RENTA[Concepto],'Datos para cálculo'!P$4,ING_NO_CONST_RENTA[Monto Limite]),+CALCULO[ [#This Row],[16] ]+1-1,CALCULO[ [#This Row],[16] ]))</f>
        <v>0</v>
      </c>
      <c r="R241" s="29"/>
      <c r="S241" s="163">
        <f>+IF(AVERAGEIF(ING_NO_CONST_RENTA[Concepto],'Datos para cálculo'!R$4,ING_NO_CONST_RENTA[Monto Limite])=1,CALCULO[[#This Row],[18]],MIN(CALCULO[ [#This Row],[18] ],AVERAGEIF(ING_NO_CONST_RENTA[Concepto],'Datos para cálculo'!R$4,ING_NO_CONST_RENTA[Monto Limite]),+CALCULO[ [#This Row],[18] ]+1-1,CALCULO[ [#This Row],[18] ]))</f>
        <v>0</v>
      </c>
      <c r="T241" s="29"/>
      <c r="U241" s="163">
        <f>+IF(AVERAGEIF(ING_NO_CONST_RENTA[Concepto],'Datos para cálculo'!T$4,ING_NO_CONST_RENTA[Monto Limite])=1,CALCULO[[#This Row],[20]],MIN(CALCULO[ [#This Row],[20] ],AVERAGEIF(ING_NO_CONST_RENTA[Concepto],'Datos para cálculo'!T$4,ING_NO_CONST_RENTA[Monto Limite]),+CALCULO[ [#This Row],[20] ]+1-1,CALCULO[ [#This Row],[20] ]))</f>
        <v>0</v>
      </c>
      <c r="V241" s="29"/>
      <c r="W2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1" s="164"/>
      <c r="Y241" s="163">
        <f>+IF(O241&lt;310*'Versión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1" s="165"/>
      <c r="AA241" s="163">
        <f>+IF(AVERAGEIF(ING_NO_CONST_RENTA[Concepto],'Datos para cálculo'!Z$4,ING_NO_CONST_RENTA[Monto Limite])=1,CALCULO[[#This Row],[ 26 ]],MIN(CALCULO[[#This Row],[ 26 ]],AVERAGEIF(ING_NO_CONST_RENTA[Concepto],'Datos para cálculo'!Z$4,ING_NO_CONST_RENTA[Monto Limite]),+CALCULO[[#This Row],[ 26 ]]+1-1,CALCULO[[#This Row],[ 26 ]]))</f>
        <v>0</v>
      </c>
      <c r="AB241" s="165"/>
      <c r="AC2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1" s="147"/>
      <c r="AE2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1" s="144">
        <f>+CALCULO[[#This Row],[ 31 ]]+CALCULO[[#This Row],[ 29 ]]+CALCULO[[#This Row],[ 27 ]]+CALCULO[[#This Row],[ 25 ]]+CALCULO[[#This Row],[ 23 ]]+CALCULO[[#This Row],[ 21 ]]+CALCULO[[#This Row],[ 19 ]]+CALCULO[[#This Row],[ 17 ]]</f>
        <v>0</v>
      </c>
      <c r="AG241" s="148">
        <f>+MAX(0,ROUND(CALCULO[[#This Row],[ 15 ]]-CALCULO[[#This Row],[32]],-3))</f>
        <v>0</v>
      </c>
      <c r="AH241" s="29"/>
      <c r="AI241" s="163">
        <f>+IF(AVERAGEIF(DEDUCCIONES[Concepto],'Datos para cálculo'!AH$4,DEDUCCIONES[Monto Limite])=1,CALCULO[[#This Row],[ 34 ]],MIN(CALCULO[[#This Row],[ 34 ]],AVERAGEIF(DEDUCCIONES[Concepto],'Datos para cálculo'!AH$4,DEDUCCIONES[Monto Limite]),+CALCULO[[#This Row],[ 34 ]]+1-1,CALCULO[[#This Row],[ 34 ]]))</f>
        <v>0</v>
      </c>
      <c r="AJ241" s="167"/>
      <c r="AK241" s="144">
        <f>+IF(CALCULO[[#This Row],[ 36 ]]="SI",MIN(CALCULO[[#This Row],[ 15 ]]*10%,VLOOKUP($AJ$4,DEDUCCIONES[],4,0)),0)</f>
        <v>0</v>
      </c>
      <c r="AL241" s="168"/>
      <c r="AM241" s="145">
        <f>+MIN(AL241+1-1,VLOOKUP($AL$4,DEDUCCIONES[],4,0))</f>
        <v>0</v>
      </c>
      <c r="AN241" s="144">
        <f>+CALCULO[[#This Row],[35]]+CALCULO[[#This Row],[37]]+CALCULO[[#This Row],[ 39 ]]</f>
        <v>0</v>
      </c>
      <c r="AO241" s="148">
        <f>+CALCULO[[#This Row],[33]]-CALCULO[[#This Row],[ 40 ]]</f>
        <v>0</v>
      </c>
      <c r="AP241" s="29"/>
      <c r="AQ241" s="163">
        <f>+MIN(CALCULO[[#This Row],[42]]+1-1,VLOOKUP($AP$4,RENTAS_EXCENTAS[],4,0))</f>
        <v>0</v>
      </c>
      <c r="AR241" s="29"/>
      <c r="AS241" s="163">
        <f>+MIN(CALCULO[[#This Row],[43]]+CALCULO[[#This Row],[ 44 ]]+1-1,VLOOKUP($AP$4,RENTAS_EXCENTAS[],4,0))-CALCULO[[#This Row],[43]]</f>
        <v>0</v>
      </c>
      <c r="AT241" s="163"/>
      <c r="AU241" s="163"/>
      <c r="AV241" s="163">
        <f>+CALCULO[[#This Row],[ 47 ]]</f>
        <v>0</v>
      </c>
      <c r="AW241" s="163"/>
      <c r="AX241" s="163">
        <f>+CALCULO[[#This Row],[ 49 ]]</f>
        <v>0</v>
      </c>
      <c r="AY241" s="163"/>
      <c r="AZ241" s="163">
        <f>+CALCULO[[#This Row],[ 51 ]]</f>
        <v>0</v>
      </c>
      <c r="BA241" s="163"/>
      <c r="BB241" s="163">
        <f>+CALCULO[[#This Row],[ 53 ]]</f>
        <v>0</v>
      </c>
      <c r="BC241" s="163"/>
      <c r="BD241" s="163">
        <f>+CALCULO[[#This Row],[ 55 ]]</f>
        <v>0</v>
      </c>
      <c r="BE241" s="163"/>
      <c r="BF241" s="163">
        <f>+CALCULO[[#This Row],[ 57 ]]</f>
        <v>0</v>
      </c>
      <c r="BG241" s="163"/>
      <c r="BH241" s="163">
        <f>+CALCULO[[#This Row],[ 59 ]]</f>
        <v>0</v>
      </c>
      <c r="BI241" s="163"/>
      <c r="BJ241" s="163"/>
      <c r="BK241" s="163"/>
      <c r="BL241" s="145">
        <f>+CALCULO[[#This Row],[ 63 ]]</f>
        <v>0</v>
      </c>
      <c r="BM241" s="144">
        <f>+CALCULO[[#This Row],[ 64 ]]+CALCULO[[#This Row],[ 62 ]]+CALCULO[[#This Row],[ 60 ]]+CALCULO[[#This Row],[ 58 ]]+CALCULO[[#This Row],[ 56 ]]+CALCULO[[#This Row],[ 54 ]]+CALCULO[[#This Row],[ 52 ]]+CALCULO[[#This Row],[ 50 ]]+CALCULO[[#This Row],[ 48 ]]+CALCULO[[#This Row],[ 45 ]]+CALCULO[[#This Row],[43]]</f>
        <v>0</v>
      </c>
      <c r="BN241" s="148">
        <f>+CALCULO[[#This Row],[ 41 ]]-CALCULO[[#This Row],[65]]</f>
        <v>0</v>
      </c>
      <c r="BO241" s="144">
        <f>+ROUND(MIN(CALCULO[[#This Row],[66]]*25%,240*'Versión impresión'!$H$8),-3)</f>
        <v>0</v>
      </c>
      <c r="BP241" s="148">
        <f>+CALCULO[[#This Row],[66]]-CALCULO[[#This Row],[67]]</f>
        <v>0</v>
      </c>
      <c r="BQ241" s="154">
        <f>+ROUND(CALCULO[[#This Row],[33]]*40%,-3)</f>
        <v>0</v>
      </c>
      <c r="BR241" s="149">
        <f t="shared" si="14"/>
        <v>0</v>
      </c>
      <c r="BS241" s="144">
        <f>+CALCULO[[#This Row],[33]]-MIN(CALCULO[[#This Row],[69]],CALCULO[[#This Row],[68]])</f>
        <v>0</v>
      </c>
      <c r="BT241" s="150">
        <f>+CALCULO[[#This Row],[71]]/'Versión impresión'!$H$8+1-1</f>
        <v>0</v>
      </c>
      <c r="BU241" s="151">
        <f>+LOOKUP(CALCULO[[#This Row],[72]],$CG$2:$CH$8,$CJ$2:$CJ$8)</f>
        <v>0</v>
      </c>
      <c r="BV241" s="152">
        <f>+LOOKUP(CALCULO[[#This Row],[72]],$CG$2:$CH$8,$CI$2:$CI$8)</f>
        <v>0</v>
      </c>
      <c r="BW241" s="151">
        <f>+LOOKUP(CALCULO[[#This Row],[72]],$CG$2:$CH$8,$CK$2:$CK$8)</f>
        <v>0</v>
      </c>
      <c r="BX241" s="155">
        <f>+(CALCULO[[#This Row],[72]]+CALCULO[[#This Row],[73]])*CALCULO[[#This Row],[74]]+CALCULO[[#This Row],[75]]</f>
        <v>0</v>
      </c>
      <c r="BY241" s="133">
        <f>+ROUND(CALCULO[[#This Row],[76]]*'Versión impresión'!$H$8,-3)</f>
        <v>0</v>
      </c>
      <c r="BZ241" s="180" t="str">
        <f>+IF(LOOKUP(CALCULO[[#This Row],[72]],$CG$2:$CH$8,$CM$2:$CM$8)=0,"",LOOKUP(CALCULO[[#This Row],[72]],$CG$2:$CH$8,$CM$2:$CM$8))</f>
        <v/>
      </c>
    </row>
    <row r="242" spans="1:78" x14ac:dyDescent="0.25">
      <c r="A242" s="78" t="str">
        <f t="shared" si="13"/>
        <v/>
      </c>
      <c r="B242" s="159"/>
      <c r="C242" s="29"/>
      <c r="D242" s="29"/>
      <c r="E242" s="29"/>
      <c r="F242" s="29"/>
      <c r="G242" s="29"/>
      <c r="H242" s="29"/>
      <c r="I242" s="29"/>
      <c r="J242" s="29"/>
      <c r="K242" s="29"/>
      <c r="L242" s="29"/>
      <c r="M242" s="29"/>
      <c r="N242" s="29"/>
      <c r="O242" s="144">
        <f>SUM(CALCULO[[#This Row],[5]:[ 14 ]])</f>
        <v>0</v>
      </c>
      <c r="P242" s="162"/>
      <c r="Q242" s="163">
        <f>+IF(AVERAGEIF(ING_NO_CONST_RENTA[Concepto],'Datos para cálculo'!P$4,ING_NO_CONST_RENTA[Monto Limite])=1,CALCULO[[#This Row],[16]],MIN(CALCULO[ [#This Row],[16] ],AVERAGEIF(ING_NO_CONST_RENTA[Concepto],'Datos para cálculo'!P$4,ING_NO_CONST_RENTA[Monto Limite]),+CALCULO[ [#This Row],[16] ]+1-1,CALCULO[ [#This Row],[16] ]))</f>
        <v>0</v>
      </c>
      <c r="R242" s="29"/>
      <c r="S242" s="163">
        <f>+IF(AVERAGEIF(ING_NO_CONST_RENTA[Concepto],'Datos para cálculo'!R$4,ING_NO_CONST_RENTA[Monto Limite])=1,CALCULO[[#This Row],[18]],MIN(CALCULO[ [#This Row],[18] ],AVERAGEIF(ING_NO_CONST_RENTA[Concepto],'Datos para cálculo'!R$4,ING_NO_CONST_RENTA[Monto Limite]),+CALCULO[ [#This Row],[18] ]+1-1,CALCULO[ [#This Row],[18] ]))</f>
        <v>0</v>
      </c>
      <c r="T242" s="29"/>
      <c r="U242" s="163">
        <f>+IF(AVERAGEIF(ING_NO_CONST_RENTA[Concepto],'Datos para cálculo'!T$4,ING_NO_CONST_RENTA[Monto Limite])=1,CALCULO[[#This Row],[20]],MIN(CALCULO[ [#This Row],[20] ],AVERAGEIF(ING_NO_CONST_RENTA[Concepto],'Datos para cálculo'!T$4,ING_NO_CONST_RENTA[Monto Limite]),+CALCULO[ [#This Row],[20] ]+1-1,CALCULO[ [#This Row],[20] ]))</f>
        <v>0</v>
      </c>
      <c r="V242" s="29"/>
      <c r="W2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2" s="164"/>
      <c r="Y242" s="163">
        <f>+IF(O242&lt;310*'Versión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2" s="165"/>
      <c r="AA242" s="163">
        <f>+IF(AVERAGEIF(ING_NO_CONST_RENTA[Concepto],'Datos para cálculo'!Z$4,ING_NO_CONST_RENTA[Monto Limite])=1,CALCULO[[#This Row],[ 26 ]],MIN(CALCULO[[#This Row],[ 26 ]],AVERAGEIF(ING_NO_CONST_RENTA[Concepto],'Datos para cálculo'!Z$4,ING_NO_CONST_RENTA[Monto Limite]),+CALCULO[[#This Row],[ 26 ]]+1-1,CALCULO[[#This Row],[ 26 ]]))</f>
        <v>0</v>
      </c>
      <c r="AB242" s="165"/>
      <c r="AC2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2" s="147"/>
      <c r="AE2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2" s="144">
        <f>+CALCULO[[#This Row],[ 31 ]]+CALCULO[[#This Row],[ 29 ]]+CALCULO[[#This Row],[ 27 ]]+CALCULO[[#This Row],[ 25 ]]+CALCULO[[#This Row],[ 23 ]]+CALCULO[[#This Row],[ 21 ]]+CALCULO[[#This Row],[ 19 ]]+CALCULO[[#This Row],[ 17 ]]</f>
        <v>0</v>
      </c>
      <c r="AG242" s="148">
        <f>+MAX(0,ROUND(CALCULO[[#This Row],[ 15 ]]-CALCULO[[#This Row],[32]],-3))</f>
        <v>0</v>
      </c>
      <c r="AH242" s="29"/>
      <c r="AI242" s="163">
        <f>+IF(AVERAGEIF(DEDUCCIONES[Concepto],'Datos para cálculo'!AH$4,DEDUCCIONES[Monto Limite])=1,CALCULO[[#This Row],[ 34 ]],MIN(CALCULO[[#This Row],[ 34 ]],AVERAGEIF(DEDUCCIONES[Concepto],'Datos para cálculo'!AH$4,DEDUCCIONES[Monto Limite]),+CALCULO[[#This Row],[ 34 ]]+1-1,CALCULO[[#This Row],[ 34 ]]))</f>
        <v>0</v>
      </c>
      <c r="AJ242" s="167"/>
      <c r="AK242" s="144">
        <f>+IF(CALCULO[[#This Row],[ 36 ]]="SI",MIN(CALCULO[[#This Row],[ 15 ]]*10%,VLOOKUP($AJ$4,DEDUCCIONES[],4,0)),0)</f>
        <v>0</v>
      </c>
      <c r="AL242" s="168"/>
      <c r="AM242" s="145">
        <f>+MIN(AL242+1-1,VLOOKUP($AL$4,DEDUCCIONES[],4,0))</f>
        <v>0</v>
      </c>
      <c r="AN242" s="144">
        <f>+CALCULO[[#This Row],[35]]+CALCULO[[#This Row],[37]]+CALCULO[[#This Row],[ 39 ]]</f>
        <v>0</v>
      </c>
      <c r="AO242" s="148">
        <f>+CALCULO[[#This Row],[33]]-CALCULO[[#This Row],[ 40 ]]</f>
        <v>0</v>
      </c>
      <c r="AP242" s="29"/>
      <c r="AQ242" s="163">
        <f>+MIN(CALCULO[[#This Row],[42]]+1-1,VLOOKUP($AP$4,RENTAS_EXCENTAS[],4,0))</f>
        <v>0</v>
      </c>
      <c r="AR242" s="29"/>
      <c r="AS242" s="163">
        <f>+MIN(CALCULO[[#This Row],[43]]+CALCULO[[#This Row],[ 44 ]]+1-1,VLOOKUP($AP$4,RENTAS_EXCENTAS[],4,0))-CALCULO[[#This Row],[43]]</f>
        <v>0</v>
      </c>
      <c r="AT242" s="163"/>
      <c r="AU242" s="163"/>
      <c r="AV242" s="163">
        <f>+CALCULO[[#This Row],[ 47 ]]</f>
        <v>0</v>
      </c>
      <c r="AW242" s="163"/>
      <c r="AX242" s="163">
        <f>+CALCULO[[#This Row],[ 49 ]]</f>
        <v>0</v>
      </c>
      <c r="AY242" s="163"/>
      <c r="AZ242" s="163">
        <f>+CALCULO[[#This Row],[ 51 ]]</f>
        <v>0</v>
      </c>
      <c r="BA242" s="163"/>
      <c r="BB242" s="163">
        <f>+CALCULO[[#This Row],[ 53 ]]</f>
        <v>0</v>
      </c>
      <c r="BC242" s="163"/>
      <c r="BD242" s="163">
        <f>+CALCULO[[#This Row],[ 55 ]]</f>
        <v>0</v>
      </c>
      <c r="BE242" s="163"/>
      <c r="BF242" s="163">
        <f>+CALCULO[[#This Row],[ 57 ]]</f>
        <v>0</v>
      </c>
      <c r="BG242" s="163"/>
      <c r="BH242" s="163">
        <f>+CALCULO[[#This Row],[ 59 ]]</f>
        <v>0</v>
      </c>
      <c r="BI242" s="163"/>
      <c r="BJ242" s="163"/>
      <c r="BK242" s="163"/>
      <c r="BL242" s="145">
        <f>+CALCULO[[#This Row],[ 63 ]]</f>
        <v>0</v>
      </c>
      <c r="BM242" s="144">
        <f>+CALCULO[[#This Row],[ 64 ]]+CALCULO[[#This Row],[ 62 ]]+CALCULO[[#This Row],[ 60 ]]+CALCULO[[#This Row],[ 58 ]]+CALCULO[[#This Row],[ 56 ]]+CALCULO[[#This Row],[ 54 ]]+CALCULO[[#This Row],[ 52 ]]+CALCULO[[#This Row],[ 50 ]]+CALCULO[[#This Row],[ 48 ]]+CALCULO[[#This Row],[ 45 ]]+CALCULO[[#This Row],[43]]</f>
        <v>0</v>
      </c>
      <c r="BN242" s="148">
        <f>+CALCULO[[#This Row],[ 41 ]]-CALCULO[[#This Row],[65]]</f>
        <v>0</v>
      </c>
      <c r="BO242" s="144">
        <f>+ROUND(MIN(CALCULO[[#This Row],[66]]*25%,240*'Versión impresión'!$H$8),-3)</f>
        <v>0</v>
      </c>
      <c r="BP242" s="148">
        <f>+CALCULO[[#This Row],[66]]-CALCULO[[#This Row],[67]]</f>
        <v>0</v>
      </c>
      <c r="BQ242" s="154">
        <f>+ROUND(CALCULO[[#This Row],[33]]*40%,-3)</f>
        <v>0</v>
      </c>
      <c r="BR242" s="149">
        <f t="shared" si="14"/>
        <v>0</v>
      </c>
      <c r="BS242" s="144">
        <f>+CALCULO[[#This Row],[33]]-MIN(CALCULO[[#This Row],[69]],CALCULO[[#This Row],[68]])</f>
        <v>0</v>
      </c>
      <c r="BT242" s="150">
        <f>+CALCULO[[#This Row],[71]]/'Versión impresión'!$H$8+1-1</f>
        <v>0</v>
      </c>
      <c r="BU242" s="151">
        <f>+LOOKUP(CALCULO[[#This Row],[72]],$CG$2:$CH$8,$CJ$2:$CJ$8)</f>
        <v>0</v>
      </c>
      <c r="BV242" s="152">
        <f>+LOOKUP(CALCULO[[#This Row],[72]],$CG$2:$CH$8,$CI$2:$CI$8)</f>
        <v>0</v>
      </c>
      <c r="BW242" s="151">
        <f>+LOOKUP(CALCULO[[#This Row],[72]],$CG$2:$CH$8,$CK$2:$CK$8)</f>
        <v>0</v>
      </c>
      <c r="BX242" s="155">
        <f>+(CALCULO[[#This Row],[72]]+CALCULO[[#This Row],[73]])*CALCULO[[#This Row],[74]]+CALCULO[[#This Row],[75]]</f>
        <v>0</v>
      </c>
      <c r="BY242" s="133">
        <f>+ROUND(CALCULO[[#This Row],[76]]*'Versión impresión'!$H$8,-3)</f>
        <v>0</v>
      </c>
      <c r="BZ242" s="180" t="str">
        <f>+IF(LOOKUP(CALCULO[[#This Row],[72]],$CG$2:$CH$8,$CM$2:$CM$8)=0,"",LOOKUP(CALCULO[[#This Row],[72]],$CG$2:$CH$8,$CM$2:$CM$8))</f>
        <v/>
      </c>
    </row>
    <row r="243" spans="1:78" x14ac:dyDescent="0.25">
      <c r="A243" s="78" t="str">
        <f t="shared" si="13"/>
        <v/>
      </c>
      <c r="B243" s="159"/>
      <c r="C243" s="29"/>
      <c r="D243" s="29"/>
      <c r="E243" s="29"/>
      <c r="F243" s="29"/>
      <c r="G243" s="29"/>
      <c r="H243" s="29"/>
      <c r="I243" s="29"/>
      <c r="J243" s="29"/>
      <c r="K243" s="29"/>
      <c r="L243" s="29"/>
      <c r="M243" s="29"/>
      <c r="N243" s="29"/>
      <c r="O243" s="144">
        <f>SUM(CALCULO[[#This Row],[5]:[ 14 ]])</f>
        <v>0</v>
      </c>
      <c r="P243" s="162"/>
      <c r="Q243" s="163">
        <f>+IF(AVERAGEIF(ING_NO_CONST_RENTA[Concepto],'Datos para cálculo'!P$4,ING_NO_CONST_RENTA[Monto Limite])=1,CALCULO[[#This Row],[16]],MIN(CALCULO[ [#This Row],[16] ],AVERAGEIF(ING_NO_CONST_RENTA[Concepto],'Datos para cálculo'!P$4,ING_NO_CONST_RENTA[Monto Limite]),+CALCULO[ [#This Row],[16] ]+1-1,CALCULO[ [#This Row],[16] ]))</f>
        <v>0</v>
      </c>
      <c r="R243" s="29"/>
      <c r="S243" s="163">
        <f>+IF(AVERAGEIF(ING_NO_CONST_RENTA[Concepto],'Datos para cálculo'!R$4,ING_NO_CONST_RENTA[Monto Limite])=1,CALCULO[[#This Row],[18]],MIN(CALCULO[ [#This Row],[18] ],AVERAGEIF(ING_NO_CONST_RENTA[Concepto],'Datos para cálculo'!R$4,ING_NO_CONST_RENTA[Monto Limite]),+CALCULO[ [#This Row],[18] ]+1-1,CALCULO[ [#This Row],[18] ]))</f>
        <v>0</v>
      </c>
      <c r="T243" s="29"/>
      <c r="U243" s="163">
        <f>+IF(AVERAGEIF(ING_NO_CONST_RENTA[Concepto],'Datos para cálculo'!T$4,ING_NO_CONST_RENTA[Monto Limite])=1,CALCULO[[#This Row],[20]],MIN(CALCULO[ [#This Row],[20] ],AVERAGEIF(ING_NO_CONST_RENTA[Concepto],'Datos para cálculo'!T$4,ING_NO_CONST_RENTA[Monto Limite]),+CALCULO[ [#This Row],[20] ]+1-1,CALCULO[ [#This Row],[20] ]))</f>
        <v>0</v>
      </c>
      <c r="V243" s="29"/>
      <c r="W2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3" s="164"/>
      <c r="Y243" s="163">
        <f>+IF(O243&lt;310*'Versión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3" s="165"/>
      <c r="AA243" s="163">
        <f>+IF(AVERAGEIF(ING_NO_CONST_RENTA[Concepto],'Datos para cálculo'!Z$4,ING_NO_CONST_RENTA[Monto Limite])=1,CALCULO[[#This Row],[ 26 ]],MIN(CALCULO[[#This Row],[ 26 ]],AVERAGEIF(ING_NO_CONST_RENTA[Concepto],'Datos para cálculo'!Z$4,ING_NO_CONST_RENTA[Monto Limite]),+CALCULO[[#This Row],[ 26 ]]+1-1,CALCULO[[#This Row],[ 26 ]]))</f>
        <v>0</v>
      </c>
      <c r="AB243" s="165"/>
      <c r="AC2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3" s="147"/>
      <c r="AE2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3" s="144">
        <f>+CALCULO[[#This Row],[ 31 ]]+CALCULO[[#This Row],[ 29 ]]+CALCULO[[#This Row],[ 27 ]]+CALCULO[[#This Row],[ 25 ]]+CALCULO[[#This Row],[ 23 ]]+CALCULO[[#This Row],[ 21 ]]+CALCULO[[#This Row],[ 19 ]]+CALCULO[[#This Row],[ 17 ]]</f>
        <v>0</v>
      </c>
      <c r="AG243" s="148">
        <f>+MAX(0,ROUND(CALCULO[[#This Row],[ 15 ]]-CALCULO[[#This Row],[32]],-3))</f>
        <v>0</v>
      </c>
      <c r="AH243" s="29"/>
      <c r="AI243" s="163">
        <f>+IF(AVERAGEIF(DEDUCCIONES[Concepto],'Datos para cálculo'!AH$4,DEDUCCIONES[Monto Limite])=1,CALCULO[[#This Row],[ 34 ]],MIN(CALCULO[[#This Row],[ 34 ]],AVERAGEIF(DEDUCCIONES[Concepto],'Datos para cálculo'!AH$4,DEDUCCIONES[Monto Limite]),+CALCULO[[#This Row],[ 34 ]]+1-1,CALCULO[[#This Row],[ 34 ]]))</f>
        <v>0</v>
      </c>
      <c r="AJ243" s="167"/>
      <c r="AK243" s="144">
        <f>+IF(CALCULO[[#This Row],[ 36 ]]="SI",MIN(CALCULO[[#This Row],[ 15 ]]*10%,VLOOKUP($AJ$4,DEDUCCIONES[],4,0)),0)</f>
        <v>0</v>
      </c>
      <c r="AL243" s="168"/>
      <c r="AM243" s="145">
        <f>+MIN(AL243+1-1,VLOOKUP($AL$4,DEDUCCIONES[],4,0))</f>
        <v>0</v>
      </c>
      <c r="AN243" s="144">
        <f>+CALCULO[[#This Row],[35]]+CALCULO[[#This Row],[37]]+CALCULO[[#This Row],[ 39 ]]</f>
        <v>0</v>
      </c>
      <c r="AO243" s="148">
        <f>+CALCULO[[#This Row],[33]]-CALCULO[[#This Row],[ 40 ]]</f>
        <v>0</v>
      </c>
      <c r="AP243" s="29"/>
      <c r="AQ243" s="163">
        <f>+MIN(CALCULO[[#This Row],[42]]+1-1,VLOOKUP($AP$4,RENTAS_EXCENTAS[],4,0))</f>
        <v>0</v>
      </c>
      <c r="AR243" s="29"/>
      <c r="AS243" s="163">
        <f>+MIN(CALCULO[[#This Row],[43]]+CALCULO[[#This Row],[ 44 ]]+1-1,VLOOKUP($AP$4,RENTAS_EXCENTAS[],4,0))-CALCULO[[#This Row],[43]]</f>
        <v>0</v>
      </c>
      <c r="AT243" s="163"/>
      <c r="AU243" s="163"/>
      <c r="AV243" s="163">
        <f>+CALCULO[[#This Row],[ 47 ]]</f>
        <v>0</v>
      </c>
      <c r="AW243" s="163"/>
      <c r="AX243" s="163">
        <f>+CALCULO[[#This Row],[ 49 ]]</f>
        <v>0</v>
      </c>
      <c r="AY243" s="163"/>
      <c r="AZ243" s="163">
        <f>+CALCULO[[#This Row],[ 51 ]]</f>
        <v>0</v>
      </c>
      <c r="BA243" s="163"/>
      <c r="BB243" s="163">
        <f>+CALCULO[[#This Row],[ 53 ]]</f>
        <v>0</v>
      </c>
      <c r="BC243" s="163"/>
      <c r="BD243" s="163">
        <f>+CALCULO[[#This Row],[ 55 ]]</f>
        <v>0</v>
      </c>
      <c r="BE243" s="163"/>
      <c r="BF243" s="163">
        <f>+CALCULO[[#This Row],[ 57 ]]</f>
        <v>0</v>
      </c>
      <c r="BG243" s="163"/>
      <c r="BH243" s="163">
        <f>+CALCULO[[#This Row],[ 59 ]]</f>
        <v>0</v>
      </c>
      <c r="BI243" s="163"/>
      <c r="BJ243" s="163"/>
      <c r="BK243" s="163"/>
      <c r="BL243" s="145">
        <f>+CALCULO[[#This Row],[ 63 ]]</f>
        <v>0</v>
      </c>
      <c r="BM243" s="144">
        <f>+CALCULO[[#This Row],[ 64 ]]+CALCULO[[#This Row],[ 62 ]]+CALCULO[[#This Row],[ 60 ]]+CALCULO[[#This Row],[ 58 ]]+CALCULO[[#This Row],[ 56 ]]+CALCULO[[#This Row],[ 54 ]]+CALCULO[[#This Row],[ 52 ]]+CALCULO[[#This Row],[ 50 ]]+CALCULO[[#This Row],[ 48 ]]+CALCULO[[#This Row],[ 45 ]]+CALCULO[[#This Row],[43]]</f>
        <v>0</v>
      </c>
      <c r="BN243" s="148">
        <f>+CALCULO[[#This Row],[ 41 ]]-CALCULO[[#This Row],[65]]</f>
        <v>0</v>
      </c>
      <c r="BO243" s="144">
        <f>+ROUND(MIN(CALCULO[[#This Row],[66]]*25%,240*'Versión impresión'!$H$8),-3)</f>
        <v>0</v>
      </c>
      <c r="BP243" s="148">
        <f>+CALCULO[[#This Row],[66]]-CALCULO[[#This Row],[67]]</f>
        <v>0</v>
      </c>
      <c r="BQ243" s="154">
        <f>+ROUND(CALCULO[[#This Row],[33]]*40%,-3)</f>
        <v>0</v>
      </c>
      <c r="BR243" s="149">
        <f t="shared" si="14"/>
        <v>0</v>
      </c>
      <c r="BS243" s="144">
        <f>+CALCULO[[#This Row],[33]]-MIN(CALCULO[[#This Row],[69]],CALCULO[[#This Row],[68]])</f>
        <v>0</v>
      </c>
      <c r="BT243" s="150">
        <f>+CALCULO[[#This Row],[71]]/'Versión impresión'!$H$8+1-1</f>
        <v>0</v>
      </c>
      <c r="BU243" s="151">
        <f>+LOOKUP(CALCULO[[#This Row],[72]],$CG$2:$CH$8,$CJ$2:$CJ$8)</f>
        <v>0</v>
      </c>
      <c r="BV243" s="152">
        <f>+LOOKUP(CALCULO[[#This Row],[72]],$CG$2:$CH$8,$CI$2:$CI$8)</f>
        <v>0</v>
      </c>
      <c r="BW243" s="151">
        <f>+LOOKUP(CALCULO[[#This Row],[72]],$CG$2:$CH$8,$CK$2:$CK$8)</f>
        <v>0</v>
      </c>
      <c r="BX243" s="155">
        <f>+(CALCULO[[#This Row],[72]]+CALCULO[[#This Row],[73]])*CALCULO[[#This Row],[74]]+CALCULO[[#This Row],[75]]</f>
        <v>0</v>
      </c>
      <c r="BY243" s="133">
        <f>+ROUND(CALCULO[[#This Row],[76]]*'Versión impresión'!$H$8,-3)</f>
        <v>0</v>
      </c>
      <c r="BZ243" s="180" t="str">
        <f>+IF(LOOKUP(CALCULO[[#This Row],[72]],$CG$2:$CH$8,$CM$2:$CM$8)=0,"",LOOKUP(CALCULO[[#This Row],[72]],$CG$2:$CH$8,$CM$2:$CM$8))</f>
        <v/>
      </c>
    </row>
    <row r="244" spans="1:78" x14ac:dyDescent="0.25">
      <c r="A244" s="78" t="str">
        <f t="shared" si="13"/>
        <v/>
      </c>
      <c r="B244" s="159"/>
      <c r="C244" s="29"/>
      <c r="D244" s="29"/>
      <c r="E244" s="29"/>
      <c r="F244" s="29"/>
      <c r="G244" s="29"/>
      <c r="H244" s="29"/>
      <c r="I244" s="29"/>
      <c r="J244" s="29"/>
      <c r="K244" s="29"/>
      <c r="L244" s="29"/>
      <c r="M244" s="29"/>
      <c r="N244" s="29"/>
      <c r="O244" s="144">
        <f>SUM(CALCULO[[#This Row],[5]:[ 14 ]])</f>
        <v>0</v>
      </c>
      <c r="P244" s="162"/>
      <c r="Q244" s="163">
        <f>+IF(AVERAGEIF(ING_NO_CONST_RENTA[Concepto],'Datos para cálculo'!P$4,ING_NO_CONST_RENTA[Monto Limite])=1,CALCULO[[#This Row],[16]],MIN(CALCULO[ [#This Row],[16] ],AVERAGEIF(ING_NO_CONST_RENTA[Concepto],'Datos para cálculo'!P$4,ING_NO_CONST_RENTA[Monto Limite]),+CALCULO[ [#This Row],[16] ]+1-1,CALCULO[ [#This Row],[16] ]))</f>
        <v>0</v>
      </c>
      <c r="R244" s="29"/>
      <c r="S244" s="163">
        <f>+IF(AVERAGEIF(ING_NO_CONST_RENTA[Concepto],'Datos para cálculo'!R$4,ING_NO_CONST_RENTA[Monto Limite])=1,CALCULO[[#This Row],[18]],MIN(CALCULO[ [#This Row],[18] ],AVERAGEIF(ING_NO_CONST_RENTA[Concepto],'Datos para cálculo'!R$4,ING_NO_CONST_RENTA[Monto Limite]),+CALCULO[ [#This Row],[18] ]+1-1,CALCULO[ [#This Row],[18] ]))</f>
        <v>0</v>
      </c>
      <c r="T244" s="29"/>
      <c r="U244" s="163">
        <f>+IF(AVERAGEIF(ING_NO_CONST_RENTA[Concepto],'Datos para cálculo'!T$4,ING_NO_CONST_RENTA[Monto Limite])=1,CALCULO[[#This Row],[20]],MIN(CALCULO[ [#This Row],[20] ],AVERAGEIF(ING_NO_CONST_RENTA[Concepto],'Datos para cálculo'!T$4,ING_NO_CONST_RENTA[Monto Limite]),+CALCULO[ [#This Row],[20] ]+1-1,CALCULO[ [#This Row],[20] ]))</f>
        <v>0</v>
      </c>
      <c r="V244" s="29"/>
      <c r="W2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4" s="164"/>
      <c r="Y244" s="163">
        <f>+IF(O244&lt;310*'Versión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4" s="165"/>
      <c r="AA244" s="163">
        <f>+IF(AVERAGEIF(ING_NO_CONST_RENTA[Concepto],'Datos para cálculo'!Z$4,ING_NO_CONST_RENTA[Monto Limite])=1,CALCULO[[#This Row],[ 26 ]],MIN(CALCULO[[#This Row],[ 26 ]],AVERAGEIF(ING_NO_CONST_RENTA[Concepto],'Datos para cálculo'!Z$4,ING_NO_CONST_RENTA[Monto Limite]),+CALCULO[[#This Row],[ 26 ]]+1-1,CALCULO[[#This Row],[ 26 ]]))</f>
        <v>0</v>
      </c>
      <c r="AB244" s="165"/>
      <c r="AC2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4" s="147"/>
      <c r="AE2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4" s="144">
        <f>+CALCULO[[#This Row],[ 31 ]]+CALCULO[[#This Row],[ 29 ]]+CALCULO[[#This Row],[ 27 ]]+CALCULO[[#This Row],[ 25 ]]+CALCULO[[#This Row],[ 23 ]]+CALCULO[[#This Row],[ 21 ]]+CALCULO[[#This Row],[ 19 ]]+CALCULO[[#This Row],[ 17 ]]</f>
        <v>0</v>
      </c>
      <c r="AG244" s="148">
        <f>+MAX(0,ROUND(CALCULO[[#This Row],[ 15 ]]-CALCULO[[#This Row],[32]],-3))</f>
        <v>0</v>
      </c>
      <c r="AH244" s="29"/>
      <c r="AI244" s="163">
        <f>+IF(AVERAGEIF(DEDUCCIONES[Concepto],'Datos para cálculo'!AH$4,DEDUCCIONES[Monto Limite])=1,CALCULO[[#This Row],[ 34 ]],MIN(CALCULO[[#This Row],[ 34 ]],AVERAGEIF(DEDUCCIONES[Concepto],'Datos para cálculo'!AH$4,DEDUCCIONES[Monto Limite]),+CALCULO[[#This Row],[ 34 ]]+1-1,CALCULO[[#This Row],[ 34 ]]))</f>
        <v>0</v>
      </c>
      <c r="AJ244" s="167"/>
      <c r="AK244" s="144">
        <f>+IF(CALCULO[[#This Row],[ 36 ]]="SI",MIN(CALCULO[[#This Row],[ 15 ]]*10%,VLOOKUP($AJ$4,DEDUCCIONES[],4,0)),0)</f>
        <v>0</v>
      </c>
      <c r="AL244" s="168"/>
      <c r="AM244" s="145">
        <f>+MIN(AL244+1-1,VLOOKUP($AL$4,DEDUCCIONES[],4,0))</f>
        <v>0</v>
      </c>
      <c r="AN244" s="144">
        <f>+CALCULO[[#This Row],[35]]+CALCULO[[#This Row],[37]]+CALCULO[[#This Row],[ 39 ]]</f>
        <v>0</v>
      </c>
      <c r="AO244" s="148">
        <f>+CALCULO[[#This Row],[33]]-CALCULO[[#This Row],[ 40 ]]</f>
        <v>0</v>
      </c>
      <c r="AP244" s="29"/>
      <c r="AQ244" s="163">
        <f>+MIN(CALCULO[[#This Row],[42]]+1-1,VLOOKUP($AP$4,RENTAS_EXCENTAS[],4,0))</f>
        <v>0</v>
      </c>
      <c r="AR244" s="29"/>
      <c r="AS244" s="163">
        <f>+MIN(CALCULO[[#This Row],[43]]+CALCULO[[#This Row],[ 44 ]]+1-1,VLOOKUP($AP$4,RENTAS_EXCENTAS[],4,0))-CALCULO[[#This Row],[43]]</f>
        <v>0</v>
      </c>
      <c r="AT244" s="163"/>
      <c r="AU244" s="163"/>
      <c r="AV244" s="163">
        <f>+CALCULO[[#This Row],[ 47 ]]</f>
        <v>0</v>
      </c>
      <c r="AW244" s="163"/>
      <c r="AX244" s="163">
        <f>+CALCULO[[#This Row],[ 49 ]]</f>
        <v>0</v>
      </c>
      <c r="AY244" s="163"/>
      <c r="AZ244" s="163">
        <f>+CALCULO[[#This Row],[ 51 ]]</f>
        <v>0</v>
      </c>
      <c r="BA244" s="163"/>
      <c r="BB244" s="163">
        <f>+CALCULO[[#This Row],[ 53 ]]</f>
        <v>0</v>
      </c>
      <c r="BC244" s="163"/>
      <c r="BD244" s="163">
        <f>+CALCULO[[#This Row],[ 55 ]]</f>
        <v>0</v>
      </c>
      <c r="BE244" s="163"/>
      <c r="BF244" s="163">
        <f>+CALCULO[[#This Row],[ 57 ]]</f>
        <v>0</v>
      </c>
      <c r="BG244" s="163"/>
      <c r="BH244" s="163">
        <f>+CALCULO[[#This Row],[ 59 ]]</f>
        <v>0</v>
      </c>
      <c r="BI244" s="163"/>
      <c r="BJ244" s="163"/>
      <c r="BK244" s="163"/>
      <c r="BL244" s="145">
        <f>+CALCULO[[#This Row],[ 63 ]]</f>
        <v>0</v>
      </c>
      <c r="BM244" s="144">
        <f>+CALCULO[[#This Row],[ 64 ]]+CALCULO[[#This Row],[ 62 ]]+CALCULO[[#This Row],[ 60 ]]+CALCULO[[#This Row],[ 58 ]]+CALCULO[[#This Row],[ 56 ]]+CALCULO[[#This Row],[ 54 ]]+CALCULO[[#This Row],[ 52 ]]+CALCULO[[#This Row],[ 50 ]]+CALCULO[[#This Row],[ 48 ]]+CALCULO[[#This Row],[ 45 ]]+CALCULO[[#This Row],[43]]</f>
        <v>0</v>
      </c>
      <c r="BN244" s="148">
        <f>+CALCULO[[#This Row],[ 41 ]]-CALCULO[[#This Row],[65]]</f>
        <v>0</v>
      </c>
      <c r="BO244" s="144">
        <f>+ROUND(MIN(CALCULO[[#This Row],[66]]*25%,240*'Versión impresión'!$H$8),-3)</f>
        <v>0</v>
      </c>
      <c r="BP244" s="148">
        <f>+CALCULO[[#This Row],[66]]-CALCULO[[#This Row],[67]]</f>
        <v>0</v>
      </c>
      <c r="BQ244" s="154">
        <f>+ROUND(CALCULO[[#This Row],[33]]*40%,-3)</f>
        <v>0</v>
      </c>
      <c r="BR244" s="149">
        <f t="shared" si="14"/>
        <v>0</v>
      </c>
      <c r="BS244" s="144">
        <f>+CALCULO[[#This Row],[33]]-MIN(CALCULO[[#This Row],[69]],CALCULO[[#This Row],[68]])</f>
        <v>0</v>
      </c>
      <c r="BT244" s="150">
        <f>+CALCULO[[#This Row],[71]]/'Versión impresión'!$H$8+1-1</f>
        <v>0</v>
      </c>
      <c r="BU244" s="151">
        <f>+LOOKUP(CALCULO[[#This Row],[72]],$CG$2:$CH$8,$CJ$2:$CJ$8)</f>
        <v>0</v>
      </c>
      <c r="BV244" s="152">
        <f>+LOOKUP(CALCULO[[#This Row],[72]],$CG$2:$CH$8,$CI$2:$CI$8)</f>
        <v>0</v>
      </c>
      <c r="BW244" s="151">
        <f>+LOOKUP(CALCULO[[#This Row],[72]],$CG$2:$CH$8,$CK$2:$CK$8)</f>
        <v>0</v>
      </c>
      <c r="BX244" s="155">
        <f>+(CALCULO[[#This Row],[72]]+CALCULO[[#This Row],[73]])*CALCULO[[#This Row],[74]]+CALCULO[[#This Row],[75]]</f>
        <v>0</v>
      </c>
      <c r="BY244" s="133">
        <f>+ROUND(CALCULO[[#This Row],[76]]*'Versión impresión'!$H$8,-3)</f>
        <v>0</v>
      </c>
      <c r="BZ244" s="180" t="str">
        <f>+IF(LOOKUP(CALCULO[[#This Row],[72]],$CG$2:$CH$8,$CM$2:$CM$8)=0,"",LOOKUP(CALCULO[[#This Row],[72]],$CG$2:$CH$8,$CM$2:$CM$8))</f>
        <v/>
      </c>
    </row>
    <row r="245" spans="1:78" x14ac:dyDescent="0.25">
      <c r="A245" s="78" t="str">
        <f t="shared" si="13"/>
        <v/>
      </c>
      <c r="B245" s="159"/>
      <c r="C245" s="29"/>
      <c r="D245" s="29"/>
      <c r="E245" s="29"/>
      <c r="F245" s="29"/>
      <c r="G245" s="29"/>
      <c r="H245" s="29"/>
      <c r="I245" s="29"/>
      <c r="J245" s="29"/>
      <c r="K245" s="29"/>
      <c r="L245" s="29"/>
      <c r="M245" s="29"/>
      <c r="N245" s="29"/>
      <c r="O245" s="144">
        <f>SUM(CALCULO[[#This Row],[5]:[ 14 ]])</f>
        <v>0</v>
      </c>
      <c r="P245" s="162"/>
      <c r="Q245" s="163">
        <f>+IF(AVERAGEIF(ING_NO_CONST_RENTA[Concepto],'Datos para cálculo'!P$4,ING_NO_CONST_RENTA[Monto Limite])=1,CALCULO[[#This Row],[16]],MIN(CALCULO[ [#This Row],[16] ],AVERAGEIF(ING_NO_CONST_RENTA[Concepto],'Datos para cálculo'!P$4,ING_NO_CONST_RENTA[Monto Limite]),+CALCULO[ [#This Row],[16] ]+1-1,CALCULO[ [#This Row],[16] ]))</f>
        <v>0</v>
      </c>
      <c r="R245" s="29"/>
      <c r="S245" s="163">
        <f>+IF(AVERAGEIF(ING_NO_CONST_RENTA[Concepto],'Datos para cálculo'!R$4,ING_NO_CONST_RENTA[Monto Limite])=1,CALCULO[[#This Row],[18]],MIN(CALCULO[ [#This Row],[18] ],AVERAGEIF(ING_NO_CONST_RENTA[Concepto],'Datos para cálculo'!R$4,ING_NO_CONST_RENTA[Monto Limite]),+CALCULO[ [#This Row],[18] ]+1-1,CALCULO[ [#This Row],[18] ]))</f>
        <v>0</v>
      </c>
      <c r="T245" s="29"/>
      <c r="U245" s="163">
        <f>+IF(AVERAGEIF(ING_NO_CONST_RENTA[Concepto],'Datos para cálculo'!T$4,ING_NO_CONST_RENTA[Monto Limite])=1,CALCULO[[#This Row],[20]],MIN(CALCULO[ [#This Row],[20] ],AVERAGEIF(ING_NO_CONST_RENTA[Concepto],'Datos para cálculo'!T$4,ING_NO_CONST_RENTA[Monto Limite]),+CALCULO[ [#This Row],[20] ]+1-1,CALCULO[ [#This Row],[20] ]))</f>
        <v>0</v>
      </c>
      <c r="V245" s="29"/>
      <c r="W2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5" s="164"/>
      <c r="Y245" s="163">
        <f>+IF(O245&lt;310*'Versión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5" s="165"/>
      <c r="AA245" s="163">
        <f>+IF(AVERAGEIF(ING_NO_CONST_RENTA[Concepto],'Datos para cálculo'!Z$4,ING_NO_CONST_RENTA[Monto Limite])=1,CALCULO[[#This Row],[ 26 ]],MIN(CALCULO[[#This Row],[ 26 ]],AVERAGEIF(ING_NO_CONST_RENTA[Concepto],'Datos para cálculo'!Z$4,ING_NO_CONST_RENTA[Monto Limite]),+CALCULO[[#This Row],[ 26 ]]+1-1,CALCULO[[#This Row],[ 26 ]]))</f>
        <v>0</v>
      </c>
      <c r="AB245" s="165"/>
      <c r="AC2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5" s="147"/>
      <c r="AE2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5" s="144">
        <f>+CALCULO[[#This Row],[ 31 ]]+CALCULO[[#This Row],[ 29 ]]+CALCULO[[#This Row],[ 27 ]]+CALCULO[[#This Row],[ 25 ]]+CALCULO[[#This Row],[ 23 ]]+CALCULO[[#This Row],[ 21 ]]+CALCULO[[#This Row],[ 19 ]]+CALCULO[[#This Row],[ 17 ]]</f>
        <v>0</v>
      </c>
      <c r="AG245" s="148">
        <f>+MAX(0,ROUND(CALCULO[[#This Row],[ 15 ]]-CALCULO[[#This Row],[32]],-3))</f>
        <v>0</v>
      </c>
      <c r="AH245" s="29"/>
      <c r="AI245" s="163">
        <f>+IF(AVERAGEIF(DEDUCCIONES[Concepto],'Datos para cálculo'!AH$4,DEDUCCIONES[Monto Limite])=1,CALCULO[[#This Row],[ 34 ]],MIN(CALCULO[[#This Row],[ 34 ]],AVERAGEIF(DEDUCCIONES[Concepto],'Datos para cálculo'!AH$4,DEDUCCIONES[Monto Limite]),+CALCULO[[#This Row],[ 34 ]]+1-1,CALCULO[[#This Row],[ 34 ]]))</f>
        <v>0</v>
      </c>
      <c r="AJ245" s="167"/>
      <c r="AK245" s="144">
        <f>+IF(CALCULO[[#This Row],[ 36 ]]="SI",MIN(CALCULO[[#This Row],[ 15 ]]*10%,VLOOKUP($AJ$4,DEDUCCIONES[],4,0)),0)</f>
        <v>0</v>
      </c>
      <c r="AL245" s="168"/>
      <c r="AM245" s="145">
        <f>+MIN(AL245+1-1,VLOOKUP($AL$4,DEDUCCIONES[],4,0))</f>
        <v>0</v>
      </c>
      <c r="AN245" s="144">
        <f>+CALCULO[[#This Row],[35]]+CALCULO[[#This Row],[37]]+CALCULO[[#This Row],[ 39 ]]</f>
        <v>0</v>
      </c>
      <c r="AO245" s="148">
        <f>+CALCULO[[#This Row],[33]]-CALCULO[[#This Row],[ 40 ]]</f>
        <v>0</v>
      </c>
      <c r="AP245" s="29"/>
      <c r="AQ245" s="163">
        <f>+MIN(CALCULO[[#This Row],[42]]+1-1,VLOOKUP($AP$4,RENTAS_EXCENTAS[],4,0))</f>
        <v>0</v>
      </c>
      <c r="AR245" s="29"/>
      <c r="AS245" s="163">
        <f>+MIN(CALCULO[[#This Row],[43]]+CALCULO[[#This Row],[ 44 ]]+1-1,VLOOKUP($AP$4,RENTAS_EXCENTAS[],4,0))-CALCULO[[#This Row],[43]]</f>
        <v>0</v>
      </c>
      <c r="AT245" s="163"/>
      <c r="AU245" s="163"/>
      <c r="AV245" s="163">
        <f>+CALCULO[[#This Row],[ 47 ]]</f>
        <v>0</v>
      </c>
      <c r="AW245" s="163"/>
      <c r="AX245" s="163">
        <f>+CALCULO[[#This Row],[ 49 ]]</f>
        <v>0</v>
      </c>
      <c r="AY245" s="163"/>
      <c r="AZ245" s="163">
        <f>+CALCULO[[#This Row],[ 51 ]]</f>
        <v>0</v>
      </c>
      <c r="BA245" s="163"/>
      <c r="BB245" s="163">
        <f>+CALCULO[[#This Row],[ 53 ]]</f>
        <v>0</v>
      </c>
      <c r="BC245" s="163"/>
      <c r="BD245" s="163">
        <f>+CALCULO[[#This Row],[ 55 ]]</f>
        <v>0</v>
      </c>
      <c r="BE245" s="163"/>
      <c r="BF245" s="163">
        <f>+CALCULO[[#This Row],[ 57 ]]</f>
        <v>0</v>
      </c>
      <c r="BG245" s="163"/>
      <c r="BH245" s="163">
        <f>+CALCULO[[#This Row],[ 59 ]]</f>
        <v>0</v>
      </c>
      <c r="BI245" s="163"/>
      <c r="BJ245" s="163"/>
      <c r="BK245" s="163"/>
      <c r="BL245" s="145">
        <f>+CALCULO[[#This Row],[ 63 ]]</f>
        <v>0</v>
      </c>
      <c r="BM245" s="144">
        <f>+CALCULO[[#This Row],[ 64 ]]+CALCULO[[#This Row],[ 62 ]]+CALCULO[[#This Row],[ 60 ]]+CALCULO[[#This Row],[ 58 ]]+CALCULO[[#This Row],[ 56 ]]+CALCULO[[#This Row],[ 54 ]]+CALCULO[[#This Row],[ 52 ]]+CALCULO[[#This Row],[ 50 ]]+CALCULO[[#This Row],[ 48 ]]+CALCULO[[#This Row],[ 45 ]]+CALCULO[[#This Row],[43]]</f>
        <v>0</v>
      </c>
      <c r="BN245" s="148">
        <f>+CALCULO[[#This Row],[ 41 ]]-CALCULO[[#This Row],[65]]</f>
        <v>0</v>
      </c>
      <c r="BO245" s="144">
        <f>+ROUND(MIN(CALCULO[[#This Row],[66]]*25%,240*'Versión impresión'!$H$8),-3)</f>
        <v>0</v>
      </c>
      <c r="BP245" s="148">
        <f>+CALCULO[[#This Row],[66]]-CALCULO[[#This Row],[67]]</f>
        <v>0</v>
      </c>
      <c r="BQ245" s="154">
        <f>+ROUND(CALCULO[[#This Row],[33]]*40%,-3)</f>
        <v>0</v>
      </c>
      <c r="BR245" s="149">
        <f t="shared" si="14"/>
        <v>0</v>
      </c>
      <c r="BS245" s="144">
        <f>+CALCULO[[#This Row],[33]]-MIN(CALCULO[[#This Row],[69]],CALCULO[[#This Row],[68]])</f>
        <v>0</v>
      </c>
      <c r="BT245" s="150">
        <f>+CALCULO[[#This Row],[71]]/'Versión impresión'!$H$8+1-1</f>
        <v>0</v>
      </c>
      <c r="BU245" s="151">
        <f>+LOOKUP(CALCULO[[#This Row],[72]],$CG$2:$CH$8,$CJ$2:$CJ$8)</f>
        <v>0</v>
      </c>
      <c r="BV245" s="152">
        <f>+LOOKUP(CALCULO[[#This Row],[72]],$CG$2:$CH$8,$CI$2:$CI$8)</f>
        <v>0</v>
      </c>
      <c r="BW245" s="151">
        <f>+LOOKUP(CALCULO[[#This Row],[72]],$CG$2:$CH$8,$CK$2:$CK$8)</f>
        <v>0</v>
      </c>
      <c r="BX245" s="155">
        <f>+(CALCULO[[#This Row],[72]]+CALCULO[[#This Row],[73]])*CALCULO[[#This Row],[74]]+CALCULO[[#This Row],[75]]</f>
        <v>0</v>
      </c>
      <c r="BY245" s="133">
        <f>+ROUND(CALCULO[[#This Row],[76]]*'Versión impresión'!$H$8,-3)</f>
        <v>0</v>
      </c>
      <c r="BZ245" s="180" t="str">
        <f>+IF(LOOKUP(CALCULO[[#This Row],[72]],$CG$2:$CH$8,$CM$2:$CM$8)=0,"",LOOKUP(CALCULO[[#This Row],[72]],$CG$2:$CH$8,$CM$2:$CM$8))</f>
        <v/>
      </c>
    </row>
    <row r="246" spans="1:78" x14ac:dyDescent="0.25">
      <c r="A246" s="78" t="str">
        <f t="shared" si="13"/>
        <v/>
      </c>
      <c r="B246" s="159"/>
      <c r="C246" s="29"/>
      <c r="D246" s="29"/>
      <c r="E246" s="29"/>
      <c r="F246" s="29"/>
      <c r="G246" s="29"/>
      <c r="H246" s="29"/>
      <c r="I246" s="29"/>
      <c r="J246" s="29"/>
      <c r="K246" s="29"/>
      <c r="L246" s="29"/>
      <c r="M246" s="29"/>
      <c r="N246" s="29"/>
      <c r="O246" s="144">
        <f>SUM(CALCULO[[#This Row],[5]:[ 14 ]])</f>
        <v>0</v>
      </c>
      <c r="P246" s="162"/>
      <c r="Q246" s="163">
        <f>+IF(AVERAGEIF(ING_NO_CONST_RENTA[Concepto],'Datos para cálculo'!P$4,ING_NO_CONST_RENTA[Monto Limite])=1,CALCULO[[#This Row],[16]],MIN(CALCULO[ [#This Row],[16] ],AVERAGEIF(ING_NO_CONST_RENTA[Concepto],'Datos para cálculo'!P$4,ING_NO_CONST_RENTA[Monto Limite]),+CALCULO[ [#This Row],[16] ]+1-1,CALCULO[ [#This Row],[16] ]))</f>
        <v>0</v>
      </c>
      <c r="R246" s="29"/>
      <c r="S246" s="163">
        <f>+IF(AVERAGEIF(ING_NO_CONST_RENTA[Concepto],'Datos para cálculo'!R$4,ING_NO_CONST_RENTA[Monto Limite])=1,CALCULO[[#This Row],[18]],MIN(CALCULO[ [#This Row],[18] ],AVERAGEIF(ING_NO_CONST_RENTA[Concepto],'Datos para cálculo'!R$4,ING_NO_CONST_RENTA[Monto Limite]),+CALCULO[ [#This Row],[18] ]+1-1,CALCULO[ [#This Row],[18] ]))</f>
        <v>0</v>
      </c>
      <c r="T246" s="29"/>
      <c r="U246" s="163">
        <f>+IF(AVERAGEIF(ING_NO_CONST_RENTA[Concepto],'Datos para cálculo'!T$4,ING_NO_CONST_RENTA[Monto Limite])=1,CALCULO[[#This Row],[20]],MIN(CALCULO[ [#This Row],[20] ],AVERAGEIF(ING_NO_CONST_RENTA[Concepto],'Datos para cálculo'!T$4,ING_NO_CONST_RENTA[Monto Limite]),+CALCULO[ [#This Row],[20] ]+1-1,CALCULO[ [#This Row],[20] ]))</f>
        <v>0</v>
      </c>
      <c r="V246" s="29"/>
      <c r="W2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6" s="164"/>
      <c r="Y246" s="163">
        <f>+IF(O246&lt;310*'Versión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6" s="165"/>
      <c r="AA246" s="163">
        <f>+IF(AVERAGEIF(ING_NO_CONST_RENTA[Concepto],'Datos para cálculo'!Z$4,ING_NO_CONST_RENTA[Monto Limite])=1,CALCULO[[#This Row],[ 26 ]],MIN(CALCULO[[#This Row],[ 26 ]],AVERAGEIF(ING_NO_CONST_RENTA[Concepto],'Datos para cálculo'!Z$4,ING_NO_CONST_RENTA[Monto Limite]),+CALCULO[[#This Row],[ 26 ]]+1-1,CALCULO[[#This Row],[ 26 ]]))</f>
        <v>0</v>
      </c>
      <c r="AB246" s="165"/>
      <c r="AC2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6" s="147"/>
      <c r="AE2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6" s="144">
        <f>+CALCULO[[#This Row],[ 31 ]]+CALCULO[[#This Row],[ 29 ]]+CALCULO[[#This Row],[ 27 ]]+CALCULO[[#This Row],[ 25 ]]+CALCULO[[#This Row],[ 23 ]]+CALCULO[[#This Row],[ 21 ]]+CALCULO[[#This Row],[ 19 ]]+CALCULO[[#This Row],[ 17 ]]</f>
        <v>0</v>
      </c>
      <c r="AG246" s="148">
        <f>+MAX(0,ROUND(CALCULO[[#This Row],[ 15 ]]-CALCULO[[#This Row],[32]],-3))</f>
        <v>0</v>
      </c>
      <c r="AH246" s="29"/>
      <c r="AI246" s="163">
        <f>+IF(AVERAGEIF(DEDUCCIONES[Concepto],'Datos para cálculo'!AH$4,DEDUCCIONES[Monto Limite])=1,CALCULO[[#This Row],[ 34 ]],MIN(CALCULO[[#This Row],[ 34 ]],AVERAGEIF(DEDUCCIONES[Concepto],'Datos para cálculo'!AH$4,DEDUCCIONES[Monto Limite]),+CALCULO[[#This Row],[ 34 ]]+1-1,CALCULO[[#This Row],[ 34 ]]))</f>
        <v>0</v>
      </c>
      <c r="AJ246" s="167"/>
      <c r="AK246" s="144">
        <f>+IF(CALCULO[[#This Row],[ 36 ]]="SI",MIN(CALCULO[[#This Row],[ 15 ]]*10%,VLOOKUP($AJ$4,DEDUCCIONES[],4,0)),0)</f>
        <v>0</v>
      </c>
      <c r="AL246" s="168"/>
      <c r="AM246" s="145">
        <f>+MIN(AL246+1-1,VLOOKUP($AL$4,DEDUCCIONES[],4,0))</f>
        <v>0</v>
      </c>
      <c r="AN246" s="144">
        <f>+CALCULO[[#This Row],[35]]+CALCULO[[#This Row],[37]]+CALCULO[[#This Row],[ 39 ]]</f>
        <v>0</v>
      </c>
      <c r="AO246" s="148">
        <f>+CALCULO[[#This Row],[33]]-CALCULO[[#This Row],[ 40 ]]</f>
        <v>0</v>
      </c>
      <c r="AP246" s="29"/>
      <c r="AQ246" s="163">
        <f>+MIN(CALCULO[[#This Row],[42]]+1-1,VLOOKUP($AP$4,RENTAS_EXCENTAS[],4,0))</f>
        <v>0</v>
      </c>
      <c r="AR246" s="29"/>
      <c r="AS246" s="163">
        <f>+MIN(CALCULO[[#This Row],[43]]+CALCULO[[#This Row],[ 44 ]]+1-1,VLOOKUP($AP$4,RENTAS_EXCENTAS[],4,0))-CALCULO[[#This Row],[43]]</f>
        <v>0</v>
      </c>
      <c r="AT246" s="163"/>
      <c r="AU246" s="163"/>
      <c r="AV246" s="163">
        <f>+CALCULO[[#This Row],[ 47 ]]</f>
        <v>0</v>
      </c>
      <c r="AW246" s="163"/>
      <c r="AX246" s="163">
        <f>+CALCULO[[#This Row],[ 49 ]]</f>
        <v>0</v>
      </c>
      <c r="AY246" s="163"/>
      <c r="AZ246" s="163">
        <f>+CALCULO[[#This Row],[ 51 ]]</f>
        <v>0</v>
      </c>
      <c r="BA246" s="163"/>
      <c r="BB246" s="163">
        <f>+CALCULO[[#This Row],[ 53 ]]</f>
        <v>0</v>
      </c>
      <c r="BC246" s="163"/>
      <c r="BD246" s="163">
        <f>+CALCULO[[#This Row],[ 55 ]]</f>
        <v>0</v>
      </c>
      <c r="BE246" s="163"/>
      <c r="BF246" s="163">
        <f>+CALCULO[[#This Row],[ 57 ]]</f>
        <v>0</v>
      </c>
      <c r="BG246" s="163"/>
      <c r="BH246" s="163">
        <f>+CALCULO[[#This Row],[ 59 ]]</f>
        <v>0</v>
      </c>
      <c r="BI246" s="163"/>
      <c r="BJ246" s="163"/>
      <c r="BK246" s="163"/>
      <c r="BL246" s="145">
        <f>+CALCULO[[#This Row],[ 63 ]]</f>
        <v>0</v>
      </c>
      <c r="BM246" s="144">
        <f>+CALCULO[[#This Row],[ 64 ]]+CALCULO[[#This Row],[ 62 ]]+CALCULO[[#This Row],[ 60 ]]+CALCULO[[#This Row],[ 58 ]]+CALCULO[[#This Row],[ 56 ]]+CALCULO[[#This Row],[ 54 ]]+CALCULO[[#This Row],[ 52 ]]+CALCULO[[#This Row],[ 50 ]]+CALCULO[[#This Row],[ 48 ]]+CALCULO[[#This Row],[ 45 ]]+CALCULO[[#This Row],[43]]</f>
        <v>0</v>
      </c>
      <c r="BN246" s="148">
        <f>+CALCULO[[#This Row],[ 41 ]]-CALCULO[[#This Row],[65]]</f>
        <v>0</v>
      </c>
      <c r="BO246" s="144">
        <f>+ROUND(MIN(CALCULO[[#This Row],[66]]*25%,240*'Versión impresión'!$H$8),-3)</f>
        <v>0</v>
      </c>
      <c r="BP246" s="148">
        <f>+CALCULO[[#This Row],[66]]-CALCULO[[#This Row],[67]]</f>
        <v>0</v>
      </c>
      <c r="BQ246" s="154">
        <f>+ROUND(CALCULO[[#This Row],[33]]*40%,-3)</f>
        <v>0</v>
      </c>
      <c r="BR246" s="149">
        <f t="shared" si="14"/>
        <v>0</v>
      </c>
      <c r="BS246" s="144">
        <f>+CALCULO[[#This Row],[33]]-MIN(CALCULO[[#This Row],[69]],CALCULO[[#This Row],[68]])</f>
        <v>0</v>
      </c>
      <c r="BT246" s="150">
        <f>+CALCULO[[#This Row],[71]]/'Versión impresión'!$H$8+1-1</f>
        <v>0</v>
      </c>
      <c r="BU246" s="151">
        <f>+LOOKUP(CALCULO[[#This Row],[72]],$CG$2:$CH$8,$CJ$2:$CJ$8)</f>
        <v>0</v>
      </c>
      <c r="BV246" s="152">
        <f>+LOOKUP(CALCULO[[#This Row],[72]],$CG$2:$CH$8,$CI$2:$CI$8)</f>
        <v>0</v>
      </c>
      <c r="BW246" s="151">
        <f>+LOOKUP(CALCULO[[#This Row],[72]],$CG$2:$CH$8,$CK$2:$CK$8)</f>
        <v>0</v>
      </c>
      <c r="BX246" s="155">
        <f>+(CALCULO[[#This Row],[72]]+CALCULO[[#This Row],[73]])*CALCULO[[#This Row],[74]]+CALCULO[[#This Row],[75]]</f>
        <v>0</v>
      </c>
      <c r="BY246" s="133">
        <f>+ROUND(CALCULO[[#This Row],[76]]*'Versión impresión'!$H$8,-3)</f>
        <v>0</v>
      </c>
      <c r="BZ246" s="180" t="str">
        <f>+IF(LOOKUP(CALCULO[[#This Row],[72]],$CG$2:$CH$8,$CM$2:$CM$8)=0,"",LOOKUP(CALCULO[[#This Row],[72]],$CG$2:$CH$8,$CM$2:$CM$8))</f>
        <v/>
      </c>
    </row>
    <row r="247" spans="1:78" x14ac:dyDescent="0.25">
      <c r="A247" s="78" t="str">
        <f t="shared" si="13"/>
        <v/>
      </c>
      <c r="B247" s="159"/>
      <c r="C247" s="29"/>
      <c r="D247" s="29"/>
      <c r="E247" s="29"/>
      <c r="F247" s="29"/>
      <c r="G247" s="29"/>
      <c r="H247" s="29"/>
      <c r="I247" s="29"/>
      <c r="J247" s="29"/>
      <c r="K247" s="29"/>
      <c r="L247" s="29"/>
      <c r="M247" s="29"/>
      <c r="N247" s="29"/>
      <c r="O247" s="144">
        <f>SUM(CALCULO[[#This Row],[5]:[ 14 ]])</f>
        <v>0</v>
      </c>
      <c r="P247" s="162"/>
      <c r="Q247" s="163">
        <f>+IF(AVERAGEIF(ING_NO_CONST_RENTA[Concepto],'Datos para cálculo'!P$4,ING_NO_CONST_RENTA[Monto Limite])=1,CALCULO[[#This Row],[16]],MIN(CALCULO[ [#This Row],[16] ],AVERAGEIF(ING_NO_CONST_RENTA[Concepto],'Datos para cálculo'!P$4,ING_NO_CONST_RENTA[Monto Limite]),+CALCULO[ [#This Row],[16] ]+1-1,CALCULO[ [#This Row],[16] ]))</f>
        <v>0</v>
      </c>
      <c r="R247" s="29"/>
      <c r="S247" s="163">
        <f>+IF(AVERAGEIF(ING_NO_CONST_RENTA[Concepto],'Datos para cálculo'!R$4,ING_NO_CONST_RENTA[Monto Limite])=1,CALCULO[[#This Row],[18]],MIN(CALCULO[ [#This Row],[18] ],AVERAGEIF(ING_NO_CONST_RENTA[Concepto],'Datos para cálculo'!R$4,ING_NO_CONST_RENTA[Monto Limite]),+CALCULO[ [#This Row],[18] ]+1-1,CALCULO[ [#This Row],[18] ]))</f>
        <v>0</v>
      </c>
      <c r="T247" s="29"/>
      <c r="U247" s="163">
        <f>+IF(AVERAGEIF(ING_NO_CONST_RENTA[Concepto],'Datos para cálculo'!T$4,ING_NO_CONST_RENTA[Monto Limite])=1,CALCULO[[#This Row],[20]],MIN(CALCULO[ [#This Row],[20] ],AVERAGEIF(ING_NO_CONST_RENTA[Concepto],'Datos para cálculo'!T$4,ING_NO_CONST_RENTA[Monto Limite]),+CALCULO[ [#This Row],[20] ]+1-1,CALCULO[ [#This Row],[20] ]))</f>
        <v>0</v>
      </c>
      <c r="V247" s="29"/>
      <c r="W2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7" s="164"/>
      <c r="Y247" s="163">
        <f>+IF(O247&lt;310*'Versión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7" s="165"/>
      <c r="AA247" s="163">
        <f>+IF(AVERAGEIF(ING_NO_CONST_RENTA[Concepto],'Datos para cálculo'!Z$4,ING_NO_CONST_RENTA[Monto Limite])=1,CALCULO[[#This Row],[ 26 ]],MIN(CALCULO[[#This Row],[ 26 ]],AVERAGEIF(ING_NO_CONST_RENTA[Concepto],'Datos para cálculo'!Z$4,ING_NO_CONST_RENTA[Monto Limite]),+CALCULO[[#This Row],[ 26 ]]+1-1,CALCULO[[#This Row],[ 26 ]]))</f>
        <v>0</v>
      </c>
      <c r="AB247" s="165"/>
      <c r="AC2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7" s="147"/>
      <c r="AE2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7" s="144">
        <f>+CALCULO[[#This Row],[ 31 ]]+CALCULO[[#This Row],[ 29 ]]+CALCULO[[#This Row],[ 27 ]]+CALCULO[[#This Row],[ 25 ]]+CALCULO[[#This Row],[ 23 ]]+CALCULO[[#This Row],[ 21 ]]+CALCULO[[#This Row],[ 19 ]]+CALCULO[[#This Row],[ 17 ]]</f>
        <v>0</v>
      </c>
      <c r="AG247" s="148">
        <f>+MAX(0,ROUND(CALCULO[[#This Row],[ 15 ]]-CALCULO[[#This Row],[32]],-3))</f>
        <v>0</v>
      </c>
      <c r="AH247" s="29"/>
      <c r="AI247" s="163">
        <f>+IF(AVERAGEIF(DEDUCCIONES[Concepto],'Datos para cálculo'!AH$4,DEDUCCIONES[Monto Limite])=1,CALCULO[[#This Row],[ 34 ]],MIN(CALCULO[[#This Row],[ 34 ]],AVERAGEIF(DEDUCCIONES[Concepto],'Datos para cálculo'!AH$4,DEDUCCIONES[Monto Limite]),+CALCULO[[#This Row],[ 34 ]]+1-1,CALCULO[[#This Row],[ 34 ]]))</f>
        <v>0</v>
      </c>
      <c r="AJ247" s="167"/>
      <c r="AK247" s="144">
        <f>+IF(CALCULO[[#This Row],[ 36 ]]="SI",MIN(CALCULO[[#This Row],[ 15 ]]*10%,VLOOKUP($AJ$4,DEDUCCIONES[],4,0)),0)</f>
        <v>0</v>
      </c>
      <c r="AL247" s="168"/>
      <c r="AM247" s="145">
        <f>+MIN(AL247+1-1,VLOOKUP($AL$4,DEDUCCIONES[],4,0))</f>
        <v>0</v>
      </c>
      <c r="AN247" s="144">
        <f>+CALCULO[[#This Row],[35]]+CALCULO[[#This Row],[37]]+CALCULO[[#This Row],[ 39 ]]</f>
        <v>0</v>
      </c>
      <c r="AO247" s="148">
        <f>+CALCULO[[#This Row],[33]]-CALCULO[[#This Row],[ 40 ]]</f>
        <v>0</v>
      </c>
      <c r="AP247" s="29"/>
      <c r="AQ247" s="163">
        <f>+MIN(CALCULO[[#This Row],[42]]+1-1,VLOOKUP($AP$4,RENTAS_EXCENTAS[],4,0))</f>
        <v>0</v>
      </c>
      <c r="AR247" s="29"/>
      <c r="AS247" s="163">
        <f>+MIN(CALCULO[[#This Row],[43]]+CALCULO[[#This Row],[ 44 ]]+1-1,VLOOKUP($AP$4,RENTAS_EXCENTAS[],4,0))-CALCULO[[#This Row],[43]]</f>
        <v>0</v>
      </c>
      <c r="AT247" s="163"/>
      <c r="AU247" s="163"/>
      <c r="AV247" s="163">
        <f>+CALCULO[[#This Row],[ 47 ]]</f>
        <v>0</v>
      </c>
      <c r="AW247" s="163"/>
      <c r="AX247" s="163">
        <f>+CALCULO[[#This Row],[ 49 ]]</f>
        <v>0</v>
      </c>
      <c r="AY247" s="163"/>
      <c r="AZ247" s="163">
        <f>+CALCULO[[#This Row],[ 51 ]]</f>
        <v>0</v>
      </c>
      <c r="BA247" s="163"/>
      <c r="BB247" s="163">
        <f>+CALCULO[[#This Row],[ 53 ]]</f>
        <v>0</v>
      </c>
      <c r="BC247" s="163"/>
      <c r="BD247" s="163">
        <f>+CALCULO[[#This Row],[ 55 ]]</f>
        <v>0</v>
      </c>
      <c r="BE247" s="163"/>
      <c r="BF247" s="163">
        <f>+CALCULO[[#This Row],[ 57 ]]</f>
        <v>0</v>
      </c>
      <c r="BG247" s="163"/>
      <c r="BH247" s="163">
        <f>+CALCULO[[#This Row],[ 59 ]]</f>
        <v>0</v>
      </c>
      <c r="BI247" s="163"/>
      <c r="BJ247" s="163"/>
      <c r="BK247" s="163"/>
      <c r="BL247" s="145">
        <f>+CALCULO[[#This Row],[ 63 ]]</f>
        <v>0</v>
      </c>
      <c r="BM247" s="144">
        <f>+CALCULO[[#This Row],[ 64 ]]+CALCULO[[#This Row],[ 62 ]]+CALCULO[[#This Row],[ 60 ]]+CALCULO[[#This Row],[ 58 ]]+CALCULO[[#This Row],[ 56 ]]+CALCULO[[#This Row],[ 54 ]]+CALCULO[[#This Row],[ 52 ]]+CALCULO[[#This Row],[ 50 ]]+CALCULO[[#This Row],[ 48 ]]+CALCULO[[#This Row],[ 45 ]]+CALCULO[[#This Row],[43]]</f>
        <v>0</v>
      </c>
      <c r="BN247" s="148">
        <f>+CALCULO[[#This Row],[ 41 ]]-CALCULO[[#This Row],[65]]</f>
        <v>0</v>
      </c>
      <c r="BO247" s="144">
        <f>+ROUND(MIN(CALCULO[[#This Row],[66]]*25%,240*'Versión impresión'!$H$8),-3)</f>
        <v>0</v>
      </c>
      <c r="BP247" s="148">
        <f>+CALCULO[[#This Row],[66]]-CALCULO[[#This Row],[67]]</f>
        <v>0</v>
      </c>
      <c r="BQ247" s="154">
        <f>+ROUND(CALCULO[[#This Row],[33]]*40%,-3)</f>
        <v>0</v>
      </c>
      <c r="BR247" s="149">
        <f t="shared" si="14"/>
        <v>0</v>
      </c>
      <c r="BS247" s="144">
        <f>+CALCULO[[#This Row],[33]]-MIN(CALCULO[[#This Row],[69]],CALCULO[[#This Row],[68]])</f>
        <v>0</v>
      </c>
      <c r="BT247" s="150">
        <f>+CALCULO[[#This Row],[71]]/'Versión impresión'!$H$8+1-1</f>
        <v>0</v>
      </c>
      <c r="BU247" s="151">
        <f>+LOOKUP(CALCULO[[#This Row],[72]],$CG$2:$CH$8,$CJ$2:$CJ$8)</f>
        <v>0</v>
      </c>
      <c r="BV247" s="152">
        <f>+LOOKUP(CALCULO[[#This Row],[72]],$CG$2:$CH$8,$CI$2:$CI$8)</f>
        <v>0</v>
      </c>
      <c r="BW247" s="151">
        <f>+LOOKUP(CALCULO[[#This Row],[72]],$CG$2:$CH$8,$CK$2:$CK$8)</f>
        <v>0</v>
      </c>
      <c r="BX247" s="155">
        <f>+(CALCULO[[#This Row],[72]]+CALCULO[[#This Row],[73]])*CALCULO[[#This Row],[74]]+CALCULO[[#This Row],[75]]</f>
        <v>0</v>
      </c>
      <c r="BY247" s="133">
        <f>+ROUND(CALCULO[[#This Row],[76]]*'Versión impresión'!$H$8,-3)</f>
        <v>0</v>
      </c>
      <c r="BZ247" s="180" t="str">
        <f>+IF(LOOKUP(CALCULO[[#This Row],[72]],$CG$2:$CH$8,$CM$2:$CM$8)=0,"",LOOKUP(CALCULO[[#This Row],[72]],$CG$2:$CH$8,$CM$2:$CM$8))</f>
        <v/>
      </c>
    </row>
    <row r="248" spans="1:78" x14ac:dyDescent="0.25">
      <c r="A248" s="78" t="str">
        <f t="shared" si="13"/>
        <v/>
      </c>
      <c r="B248" s="159"/>
      <c r="C248" s="29"/>
      <c r="D248" s="29"/>
      <c r="E248" s="29"/>
      <c r="F248" s="29"/>
      <c r="G248" s="29"/>
      <c r="H248" s="29"/>
      <c r="I248" s="29"/>
      <c r="J248" s="29"/>
      <c r="K248" s="29"/>
      <c r="L248" s="29"/>
      <c r="M248" s="29"/>
      <c r="N248" s="29"/>
      <c r="O248" s="144">
        <f>SUM(CALCULO[[#This Row],[5]:[ 14 ]])</f>
        <v>0</v>
      </c>
      <c r="P248" s="162"/>
      <c r="Q248" s="163">
        <f>+IF(AVERAGEIF(ING_NO_CONST_RENTA[Concepto],'Datos para cálculo'!P$4,ING_NO_CONST_RENTA[Monto Limite])=1,CALCULO[[#This Row],[16]],MIN(CALCULO[ [#This Row],[16] ],AVERAGEIF(ING_NO_CONST_RENTA[Concepto],'Datos para cálculo'!P$4,ING_NO_CONST_RENTA[Monto Limite]),+CALCULO[ [#This Row],[16] ]+1-1,CALCULO[ [#This Row],[16] ]))</f>
        <v>0</v>
      </c>
      <c r="R248" s="29"/>
      <c r="S248" s="163">
        <f>+IF(AVERAGEIF(ING_NO_CONST_RENTA[Concepto],'Datos para cálculo'!R$4,ING_NO_CONST_RENTA[Monto Limite])=1,CALCULO[[#This Row],[18]],MIN(CALCULO[ [#This Row],[18] ],AVERAGEIF(ING_NO_CONST_RENTA[Concepto],'Datos para cálculo'!R$4,ING_NO_CONST_RENTA[Monto Limite]),+CALCULO[ [#This Row],[18] ]+1-1,CALCULO[ [#This Row],[18] ]))</f>
        <v>0</v>
      </c>
      <c r="T248" s="29"/>
      <c r="U248" s="163">
        <f>+IF(AVERAGEIF(ING_NO_CONST_RENTA[Concepto],'Datos para cálculo'!T$4,ING_NO_CONST_RENTA[Monto Limite])=1,CALCULO[[#This Row],[20]],MIN(CALCULO[ [#This Row],[20] ],AVERAGEIF(ING_NO_CONST_RENTA[Concepto],'Datos para cálculo'!T$4,ING_NO_CONST_RENTA[Monto Limite]),+CALCULO[ [#This Row],[20] ]+1-1,CALCULO[ [#This Row],[20] ]))</f>
        <v>0</v>
      </c>
      <c r="V248" s="29"/>
      <c r="W2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8" s="164"/>
      <c r="Y248" s="163">
        <f>+IF(O248&lt;310*'Versión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8" s="165"/>
      <c r="AA248" s="163">
        <f>+IF(AVERAGEIF(ING_NO_CONST_RENTA[Concepto],'Datos para cálculo'!Z$4,ING_NO_CONST_RENTA[Monto Limite])=1,CALCULO[[#This Row],[ 26 ]],MIN(CALCULO[[#This Row],[ 26 ]],AVERAGEIF(ING_NO_CONST_RENTA[Concepto],'Datos para cálculo'!Z$4,ING_NO_CONST_RENTA[Monto Limite]),+CALCULO[[#This Row],[ 26 ]]+1-1,CALCULO[[#This Row],[ 26 ]]))</f>
        <v>0</v>
      </c>
      <c r="AB248" s="165"/>
      <c r="AC2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8" s="147"/>
      <c r="AE2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8" s="144">
        <f>+CALCULO[[#This Row],[ 31 ]]+CALCULO[[#This Row],[ 29 ]]+CALCULO[[#This Row],[ 27 ]]+CALCULO[[#This Row],[ 25 ]]+CALCULO[[#This Row],[ 23 ]]+CALCULO[[#This Row],[ 21 ]]+CALCULO[[#This Row],[ 19 ]]+CALCULO[[#This Row],[ 17 ]]</f>
        <v>0</v>
      </c>
      <c r="AG248" s="148">
        <f>+MAX(0,ROUND(CALCULO[[#This Row],[ 15 ]]-CALCULO[[#This Row],[32]],-3))</f>
        <v>0</v>
      </c>
      <c r="AH248" s="29"/>
      <c r="AI248" s="163">
        <f>+IF(AVERAGEIF(DEDUCCIONES[Concepto],'Datos para cálculo'!AH$4,DEDUCCIONES[Monto Limite])=1,CALCULO[[#This Row],[ 34 ]],MIN(CALCULO[[#This Row],[ 34 ]],AVERAGEIF(DEDUCCIONES[Concepto],'Datos para cálculo'!AH$4,DEDUCCIONES[Monto Limite]),+CALCULO[[#This Row],[ 34 ]]+1-1,CALCULO[[#This Row],[ 34 ]]))</f>
        <v>0</v>
      </c>
      <c r="AJ248" s="167"/>
      <c r="AK248" s="144">
        <f>+IF(CALCULO[[#This Row],[ 36 ]]="SI",MIN(CALCULO[[#This Row],[ 15 ]]*10%,VLOOKUP($AJ$4,DEDUCCIONES[],4,0)),0)</f>
        <v>0</v>
      </c>
      <c r="AL248" s="168"/>
      <c r="AM248" s="145">
        <f>+MIN(AL248+1-1,VLOOKUP($AL$4,DEDUCCIONES[],4,0))</f>
        <v>0</v>
      </c>
      <c r="AN248" s="144">
        <f>+CALCULO[[#This Row],[35]]+CALCULO[[#This Row],[37]]+CALCULO[[#This Row],[ 39 ]]</f>
        <v>0</v>
      </c>
      <c r="AO248" s="148">
        <f>+CALCULO[[#This Row],[33]]-CALCULO[[#This Row],[ 40 ]]</f>
        <v>0</v>
      </c>
      <c r="AP248" s="29"/>
      <c r="AQ248" s="163">
        <f>+MIN(CALCULO[[#This Row],[42]]+1-1,VLOOKUP($AP$4,RENTAS_EXCENTAS[],4,0))</f>
        <v>0</v>
      </c>
      <c r="AR248" s="29"/>
      <c r="AS248" s="163">
        <f>+MIN(CALCULO[[#This Row],[43]]+CALCULO[[#This Row],[ 44 ]]+1-1,VLOOKUP($AP$4,RENTAS_EXCENTAS[],4,0))-CALCULO[[#This Row],[43]]</f>
        <v>0</v>
      </c>
      <c r="AT248" s="163"/>
      <c r="AU248" s="163"/>
      <c r="AV248" s="163">
        <f>+CALCULO[[#This Row],[ 47 ]]</f>
        <v>0</v>
      </c>
      <c r="AW248" s="163"/>
      <c r="AX248" s="163">
        <f>+CALCULO[[#This Row],[ 49 ]]</f>
        <v>0</v>
      </c>
      <c r="AY248" s="163"/>
      <c r="AZ248" s="163">
        <f>+CALCULO[[#This Row],[ 51 ]]</f>
        <v>0</v>
      </c>
      <c r="BA248" s="163"/>
      <c r="BB248" s="163">
        <f>+CALCULO[[#This Row],[ 53 ]]</f>
        <v>0</v>
      </c>
      <c r="BC248" s="163"/>
      <c r="BD248" s="163">
        <f>+CALCULO[[#This Row],[ 55 ]]</f>
        <v>0</v>
      </c>
      <c r="BE248" s="163"/>
      <c r="BF248" s="163">
        <f>+CALCULO[[#This Row],[ 57 ]]</f>
        <v>0</v>
      </c>
      <c r="BG248" s="163"/>
      <c r="BH248" s="163">
        <f>+CALCULO[[#This Row],[ 59 ]]</f>
        <v>0</v>
      </c>
      <c r="BI248" s="163"/>
      <c r="BJ248" s="163"/>
      <c r="BK248" s="163"/>
      <c r="BL248" s="145">
        <f>+CALCULO[[#This Row],[ 63 ]]</f>
        <v>0</v>
      </c>
      <c r="BM248" s="144">
        <f>+CALCULO[[#This Row],[ 64 ]]+CALCULO[[#This Row],[ 62 ]]+CALCULO[[#This Row],[ 60 ]]+CALCULO[[#This Row],[ 58 ]]+CALCULO[[#This Row],[ 56 ]]+CALCULO[[#This Row],[ 54 ]]+CALCULO[[#This Row],[ 52 ]]+CALCULO[[#This Row],[ 50 ]]+CALCULO[[#This Row],[ 48 ]]+CALCULO[[#This Row],[ 45 ]]+CALCULO[[#This Row],[43]]</f>
        <v>0</v>
      </c>
      <c r="BN248" s="148">
        <f>+CALCULO[[#This Row],[ 41 ]]-CALCULO[[#This Row],[65]]</f>
        <v>0</v>
      </c>
      <c r="BO248" s="144">
        <f>+ROUND(MIN(CALCULO[[#This Row],[66]]*25%,240*'Versión impresión'!$H$8),-3)</f>
        <v>0</v>
      </c>
      <c r="BP248" s="148">
        <f>+CALCULO[[#This Row],[66]]-CALCULO[[#This Row],[67]]</f>
        <v>0</v>
      </c>
      <c r="BQ248" s="154">
        <f>+ROUND(CALCULO[[#This Row],[33]]*40%,-3)</f>
        <v>0</v>
      </c>
      <c r="BR248" s="149">
        <f t="shared" si="14"/>
        <v>0</v>
      </c>
      <c r="BS248" s="144">
        <f>+CALCULO[[#This Row],[33]]-MIN(CALCULO[[#This Row],[69]],CALCULO[[#This Row],[68]])</f>
        <v>0</v>
      </c>
      <c r="BT248" s="150">
        <f>+CALCULO[[#This Row],[71]]/'Versión impresión'!$H$8+1-1</f>
        <v>0</v>
      </c>
      <c r="BU248" s="151">
        <f>+LOOKUP(CALCULO[[#This Row],[72]],$CG$2:$CH$8,$CJ$2:$CJ$8)</f>
        <v>0</v>
      </c>
      <c r="BV248" s="152">
        <f>+LOOKUP(CALCULO[[#This Row],[72]],$CG$2:$CH$8,$CI$2:$CI$8)</f>
        <v>0</v>
      </c>
      <c r="BW248" s="151">
        <f>+LOOKUP(CALCULO[[#This Row],[72]],$CG$2:$CH$8,$CK$2:$CK$8)</f>
        <v>0</v>
      </c>
      <c r="BX248" s="155">
        <f>+(CALCULO[[#This Row],[72]]+CALCULO[[#This Row],[73]])*CALCULO[[#This Row],[74]]+CALCULO[[#This Row],[75]]</f>
        <v>0</v>
      </c>
      <c r="BY248" s="133">
        <f>+ROUND(CALCULO[[#This Row],[76]]*'Versión impresión'!$H$8,-3)</f>
        <v>0</v>
      </c>
      <c r="BZ248" s="180" t="str">
        <f>+IF(LOOKUP(CALCULO[[#This Row],[72]],$CG$2:$CH$8,$CM$2:$CM$8)=0,"",LOOKUP(CALCULO[[#This Row],[72]],$CG$2:$CH$8,$CM$2:$CM$8))</f>
        <v/>
      </c>
    </row>
    <row r="249" spans="1:78" x14ac:dyDescent="0.25">
      <c r="A249" s="78" t="str">
        <f t="shared" si="13"/>
        <v/>
      </c>
      <c r="B249" s="159"/>
      <c r="C249" s="29"/>
      <c r="D249" s="29"/>
      <c r="E249" s="29"/>
      <c r="F249" s="29"/>
      <c r="G249" s="29"/>
      <c r="H249" s="29"/>
      <c r="I249" s="29"/>
      <c r="J249" s="29"/>
      <c r="K249" s="29"/>
      <c r="L249" s="29"/>
      <c r="M249" s="29"/>
      <c r="N249" s="29"/>
      <c r="O249" s="144">
        <f>SUM(CALCULO[[#This Row],[5]:[ 14 ]])</f>
        <v>0</v>
      </c>
      <c r="P249" s="162"/>
      <c r="Q249" s="163">
        <f>+IF(AVERAGEIF(ING_NO_CONST_RENTA[Concepto],'Datos para cálculo'!P$4,ING_NO_CONST_RENTA[Monto Limite])=1,CALCULO[[#This Row],[16]],MIN(CALCULO[ [#This Row],[16] ],AVERAGEIF(ING_NO_CONST_RENTA[Concepto],'Datos para cálculo'!P$4,ING_NO_CONST_RENTA[Monto Limite]),+CALCULO[ [#This Row],[16] ]+1-1,CALCULO[ [#This Row],[16] ]))</f>
        <v>0</v>
      </c>
      <c r="R249" s="29"/>
      <c r="S249" s="163">
        <f>+IF(AVERAGEIF(ING_NO_CONST_RENTA[Concepto],'Datos para cálculo'!R$4,ING_NO_CONST_RENTA[Monto Limite])=1,CALCULO[[#This Row],[18]],MIN(CALCULO[ [#This Row],[18] ],AVERAGEIF(ING_NO_CONST_RENTA[Concepto],'Datos para cálculo'!R$4,ING_NO_CONST_RENTA[Monto Limite]),+CALCULO[ [#This Row],[18] ]+1-1,CALCULO[ [#This Row],[18] ]))</f>
        <v>0</v>
      </c>
      <c r="T249" s="29"/>
      <c r="U249" s="163">
        <f>+IF(AVERAGEIF(ING_NO_CONST_RENTA[Concepto],'Datos para cálculo'!T$4,ING_NO_CONST_RENTA[Monto Limite])=1,CALCULO[[#This Row],[20]],MIN(CALCULO[ [#This Row],[20] ],AVERAGEIF(ING_NO_CONST_RENTA[Concepto],'Datos para cálculo'!T$4,ING_NO_CONST_RENTA[Monto Limite]),+CALCULO[ [#This Row],[20] ]+1-1,CALCULO[ [#This Row],[20] ]))</f>
        <v>0</v>
      </c>
      <c r="V249" s="29"/>
      <c r="W2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49" s="164"/>
      <c r="Y249" s="163">
        <f>+IF(O249&lt;310*'Versión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49" s="165"/>
      <c r="AA249" s="163">
        <f>+IF(AVERAGEIF(ING_NO_CONST_RENTA[Concepto],'Datos para cálculo'!Z$4,ING_NO_CONST_RENTA[Monto Limite])=1,CALCULO[[#This Row],[ 26 ]],MIN(CALCULO[[#This Row],[ 26 ]],AVERAGEIF(ING_NO_CONST_RENTA[Concepto],'Datos para cálculo'!Z$4,ING_NO_CONST_RENTA[Monto Limite]),+CALCULO[[#This Row],[ 26 ]]+1-1,CALCULO[[#This Row],[ 26 ]]))</f>
        <v>0</v>
      </c>
      <c r="AB249" s="165"/>
      <c r="AC2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49" s="147"/>
      <c r="AE2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49" s="144">
        <f>+CALCULO[[#This Row],[ 31 ]]+CALCULO[[#This Row],[ 29 ]]+CALCULO[[#This Row],[ 27 ]]+CALCULO[[#This Row],[ 25 ]]+CALCULO[[#This Row],[ 23 ]]+CALCULO[[#This Row],[ 21 ]]+CALCULO[[#This Row],[ 19 ]]+CALCULO[[#This Row],[ 17 ]]</f>
        <v>0</v>
      </c>
      <c r="AG249" s="148">
        <f>+MAX(0,ROUND(CALCULO[[#This Row],[ 15 ]]-CALCULO[[#This Row],[32]],-3))</f>
        <v>0</v>
      </c>
      <c r="AH249" s="29"/>
      <c r="AI249" s="163">
        <f>+IF(AVERAGEIF(DEDUCCIONES[Concepto],'Datos para cálculo'!AH$4,DEDUCCIONES[Monto Limite])=1,CALCULO[[#This Row],[ 34 ]],MIN(CALCULO[[#This Row],[ 34 ]],AVERAGEIF(DEDUCCIONES[Concepto],'Datos para cálculo'!AH$4,DEDUCCIONES[Monto Limite]),+CALCULO[[#This Row],[ 34 ]]+1-1,CALCULO[[#This Row],[ 34 ]]))</f>
        <v>0</v>
      </c>
      <c r="AJ249" s="167"/>
      <c r="AK249" s="144">
        <f>+IF(CALCULO[[#This Row],[ 36 ]]="SI",MIN(CALCULO[[#This Row],[ 15 ]]*10%,VLOOKUP($AJ$4,DEDUCCIONES[],4,0)),0)</f>
        <v>0</v>
      </c>
      <c r="AL249" s="168"/>
      <c r="AM249" s="145">
        <f>+MIN(AL249+1-1,VLOOKUP($AL$4,DEDUCCIONES[],4,0))</f>
        <v>0</v>
      </c>
      <c r="AN249" s="144">
        <f>+CALCULO[[#This Row],[35]]+CALCULO[[#This Row],[37]]+CALCULO[[#This Row],[ 39 ]]</f>
        <v>0</v>
      </c>
      <c r="AO249" s="148">
        <f>+CALCULO[[#This Row],[33]]-CALCULO[[#This Row],[ 40 ]]</f>
        <v>0</v>
      </c>
      <c r="AP249" s="29"/>
      <c r="AQ249" s="163">
        <f>+MIN(CALCULO[[#This Row],[42]]+1-1,VLOOKUP($AP$4,RENTAS_EXCENTAS[],4,0))</f>
        <v>0</v>
      </c>
      <c r="AR249" s="29"/>
      <c r="AS249" s="163">
        <f>+MIN(CALCULO[[#This Row],[43]]+CALCULO[[#This Row],[ 44 ]]+1-1,VLOOKUP($AP$4,RENTAS_EXCENTAS[],4,0))-CALCULO[[#This Row],[43]]</f>
        <v>0</v>
      </c>
      <c r="AT249" s="163"/>
      <c r="AU249" s="163"/>
      <c r="AV249" s="163">
        <f>+CALCULO[[#This Row],[ 47 ]]</f>
        <v>0</v>
      </c>
      <c r="AW249" s="163"/>
      <c r="AX249" s="163">
        <f>+CALCULO[[#This Row],[ 49 ]]</f>
        <v>0</v>
      </c>
      <c r="AY249" s="163"/>
      <c r="AZ249" s="163">
        <f>+CALCULO[[#This Row],[ 51 ]]</f>
        <v>0</v>
      </c>
      <c r="BA249" s="163"/>
      <c r="BB249" s="163">
        <f>+CALCULO[[#This Row],[ 53 ]]</f>
        <v>0</v>
      </c>
      <c r="BC249" s="163"/>
      <c r="BD249" s="163">
        <f>+CALCULO[[#This Row],[ 55 ]]</f>
        <v>0</v>
      </c>
      <c r="BE249" s="163"/>
      <c r="BF249" s="163">
        <f>+CALCULO[[#This Row],[ 57 ]]</f>
        <v>0</v>
      </c>
      <c r="BG249" s="163"/>
      <c r="BH249" s="163">
        <f>+CALCULO[[#This Row],[ 59 ]]</f>
        <v>0</v>
      </c>
      <c r="BI249" s="163"/>
      <c r="BJ249" s="163"/>
      <c r="BK249" s="163"/>
      <c r="BL249" s="145">
        <f>+CALCULO[[#This Row],[ 63 ]]</f>
        <v>0</v>
      </c>
      <c r="BM249" s="144">
        <f>+CALCULO[[#This Row],[ 64 ]]+CALCULO[[#This Row],[ 62 ]]+CALCULO[[#This Row],[ 60 ]]+CALCULO[[#This Row],[ 58 ]]+CALCULO[[#This Row],[ 56 ]]+CALCULO[[#This Row],[ 54 ]]+CALCULO[[#This Row],[ 52 ]]+CALCULO[[#This Row],[ 50 ]]+CALCULO[[#This Row],[ 48 ]]+CALCULO[[#This Row],[ 45 ]]+CALCULO[[#This Row],[43]]</f>
        <v>0</v>
      </c>
      <c r="BN249" s="148">
        <f>+CALCULO[[#This Row],[ 41 ]]-CALCULO[[#This Row],[65]]</f>
        <v>0</v>
      </c>
      <c r="BO249" s="144">
        <f>+ROUND(MIN(CALCULO[[#This Row],[66]]*25%,240*'Versión impresión'!$H$8),-3)</f>
        <v>0</v>
      </c>
      <c r="BP249" s="148">
        <f>+CALCULO[[#This Row],[66]]-CALCULO[[#This Row],[67]]</f>
        <v>0</v>
      </c>
      <c r="BQ249" s="154">
        <f>+ROUND(CALCULO[[#This Row],[33]]*40%,-3)</f>
        <v>0</v>
      </c>
      <c r="BR249" s="149">
        <f t="shared" si="14"/>
        <v>0</v>
      </c>
      <c r="BS249" s="144">
        <f>+CALCULO[[#This Row],[33]]-MIN(CALCULO[[#This Row],[69]],CALCULO[[#This Row],[68]])</f>
        <v>0</v>
      </c>
      <c r="BT249" s="150">
        <f>+CALCULO[[#This Row],[71]]/'Versión impresión'!$H$8+1-1</f>
        <v>0</v>
      </c>
      <c r="BU249" s="151">
        <f>+LOOKUP(CALCULO[[#This Row],[72]],$CG$2:$CH$8,$CJ$2:$CJ$8)</f>
        <v>0</v>
      </c>
      <c r="BV249" s="152">
        <f>+LOOKUP(CALCULO[[#This Row],[72]],$CG$2:$CH$8,$CI$2:$CI$8)</f>
        <v>0</v>
      </c>
      <c r="BW249" s="151">
        <f>+LOOKUP(CALCULO[[#This Row],[72]],$CG$2:$CH$8,$CK$2:$CK$8)</f>
        <v>0</v>
      </c>
      <c r="BX249" s="155">
        <f>+(CALCULO[[#This Row],[72]]+CALCULO[[#This Row],[73]])*CALCULO[[#This Row],[74]]+CALCULO[[#This Row],[75]]</f>
        <v>0</v>
      </c>
      <c r="BY249" s="133">
        <f>+ROUND(CALCULO[[#This Row],[76]]*'Versión impresión'!$H$8,-3)</f>
        <v>0</v>
      </c>
      <c r="BZ249" s="180" t="str">
        <f>+IF(LOOKUP(CALCULO[[#This Row],[72]],$CG$2:$CH$8,$CM$2:$CM$8)=0,"",LOOKUP(CALCULO[[#This Row],[72]],$CG$2:$CH$8,$CM$2:$CM$8))</f>
        <v/>
      </c>
    </row>
    <row r="250" spans="1:78" x14ac:dyDescent="0.25">
      <c r="A250" s="78" t="str">
        <f t="shared" si="13"/>
        <v/>
      </c>
      <c r="B250" s="159"/>
      <c r="C250" s="29"/>
      <c r="D250" s="29"/>
      <c r="E250" s="29"/>
      <c r="F250" s="29"/>
      <c r="G250" s="29"/>
      <c r="H250" s="29"/>
      <c r="I250" s="29"/>
      <c r="J250" s="29"/>
      <c r="K250" s="29"/>
      <c r="L250" s="29"/>
      <c r="M250" s="29"/>
      <c r="N250" s="29"/>
      <c r="O250" s="144">
        <f>SUM(CALCULO[[#This Row],[5]:[ 14 ]])</f>
        <v>0</v>
      </c>
      <c r="P250" s="162"/>
      <c r="Q250" s="163">
        <f>+IF(AVERAGEIF(ING_NO_CONST_RENTA[Concepto],'Datos para cálculo'!P$4,ING_NO_CONST_RENTA[Monto Limite])=1,CALCULO[[#This Row],[16]],MIN(CALCULO[ [#This Row],[16] ],AVERAGEIF(ING_NO_CONST_RENTA[Concepto],'Datos para cálculo'!P$4,ING_NO_CONST_RENTA[Monto Limite]),+CALCULO[ [#This Row],[16] ]+1-1,CALCULO[ [#This Row],[16] ]))</f>
        <v>0</v>
      </c>
      <c r="R250" s="29"/>
      <c r="S250" s="163">
        <f>+IF(AVERAGEIF(ING_NO_CONST_RENTA[Concepto],'Datos para cálculo'!R$4,ING_NO_CONST_RENTA[Monto Limite])=1,CALCULO[[#This Row],[18]],MIN(CALCULO[ [#This Row],[18] ],AVERAGEIF(ING_NO_CONST_RENTA[Concepto],'Datos para cálculo'!R$4,ING_NO_CONST_RENTA[Monto Limite]),+CALCULO[ [#This Row],[18] ]+1-1,CALCULO[ [#This Row],[18] ]))</f>
        <v>0</v>
      </c>
      <c r="T250" s="29"/>
      <c r="U250" s="163">
        <f>+IF(AVERAGEIF(ING_NO_CONST_RENTA[Concepto],'Datos para cálculo'!T$4,ING_NO_CONST_RENTA[Monto Limite])=1,CALCULO[[#This Row],[20]],MIN(CALCULO[ [#This Row],[20] ],AVERAGEIF(ING_NO_CONST_RENTA[Concepto],'Datos para cálculo'!T$4,ING_NO_CONST_RENTA[Monto Limite]),+CALCULO[ [#This Row],[20] ]+1-1,CALCULO[ [#This Row],[20] ]))</f>
        <v>0</v>
      </c>
      <c r="V250" s="29"/>
      <c r="W2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0" s="164"/>
      <c r="Y250" s="163">
        <f>+IF(O250&lt;310*'Versión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0" s="165"/>
      <c r="AA250" s="163">
        <f>+IF(AVERAGEIF(ING_NO_CONST_RENTA[Concepto],'Datos para cálculo'!Z$4,ING_NO_CONST_RENTA[Monto Limite])=1,CALCULO[[#This Row],[ 26 ]],MIN(CALCULO[[#This Row],[ 26 ]],AVERAGEIF(ING_NO_CONST_RENTA[Concepto],'Datos para cálculo'!Z$4,ING_NO_CONST_RENTA[Monto Limite]),+CALCULO[[#This Row],[ 26 ]]+1-1,CALCULO[[#This Row],[ 26 ]]))</f>
        <v>0</v>
      </c>
      <c r="AB250" s="165"/>
      <c r="AC2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0" s="147"/>
      <c r="AE2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0" s="144">
        <f>+CALCULO[[#This Row],[ 31 ]]+CALCULO[[#This Row],[ 29 ]]+CALCULO[[#This Row],[ 27 ]]+CALCULO[[#This Row],[ 25 ]]+CALCULO[[#This Row],[ 23 ]]+CALCULO[[#This Row],[ 21 ]]+CALCULO[[#This Row],[ 19 ]]+CALCULO[[#This Row],[ 17 ]]</f>
        <v>0</v>
      </c>
      <c r="AG250" s="148">
        <f>+MAX(0,ROUND(CALCULO[[#This Row],[ 15 ]]-CALCULO[[#This Row],[32]],-3))</f>
        <v>0</v>
      </c>
      <c r="AH250" s="29"/>
      <c r="AI250" s="163">
        <f>+IF(AVERAGEIF(DEDUCCIONES[Concepto],'Datos para cálculo'!AH$4,DEDUCCIONES[Monto Limite])=1,CALCULO[[#This Row],[ 34 ]],MIN(CALCULO[[#This Row],[ 34 ]],AVERAGEIF(DEDUCCIONES[Concepto],'Datos para cálculo'!AH$4,DEDUCCIONES[Monto Limite]),+CALCULO[[#This Row],[ 34 ]]+1-1,CALCULO[[#This Row],[ 34 ]]))</f>
        <v>0</v>
      </c>
      <c r="AJ250" s="167"/>
      <c r="AK250" s="144">
        <f>+IF(CALCULO[[#This Row],[ 36 ]]="SI",MIN(CALCULO[[#This Row],[ 15 ]]*10%,VLOOKUP($AJ$4,DEDUCCIONES[],4,0)),0)</f>
        <v>0</v>
      </c>
      <c r="AL250" s="168"/>
      <c r="AM250" s="145">
        <f>+MIN(AL250+1-1,VLOOKUP($AL$4,DEDUCCIONES[],4,0))</f>
        <v>0</v>
      </c>
      <c r="AN250" s="144">
        <f>+CALCULO[[#This Row],[35]]+CALCULO[[#This Row],[37]]+CALCULO[[#This Row],[ 39 ]]</f>
        <v>0</v>
      </c>
      <c r="AO250" s="148">
        <f>+CALCULO[[#This Row],[33]]-CALCULO[[#This Row],[ 40 ]]</f>
        <v>0</v>
      </c>
      <c r="AP250" s="29"/>
      <c r="AQ250" s="163">
        <f>+MIN(CALCULO[[#This Row],[42]]+1-1,VLOOKUP($AP$4,RENTAS_EXCENTAS[],4,0))</f>
        <v>0</v>
      </c>
      <c r="AR250" s="29"/>
      <c r="AS250" s="163">
        <f>+MIN(CALCULO[[#This Row],[43]]+CALCULO[[#This Row],[ 44 ]]+1-1,VLOOKUP($AP$4,RENTAS_EXCENTAS[],4,0))-CALCULO[[#This Row],[43]]</f>
        <v>0</v>
      </c>
      <c r="AT250" s="163"/>
      <c r="AU250" s="163"/>
      <c r="AV250" s="163">
        <f>+CALCULO[[#This Row],[ 47 ]]</f>
        <v>0</v>
      </c>
      <c r="AW250" s="163"/>
      <c r="AX250" s="163">
        <f>+CALCULO[[#This Row],[ 49 ]]</f>
        <v>0</v>
      </c>
      <c r="AY250" s="163"/>
      <c r="AZ250" s="163">
        <f>+CALCULO[[#This Row],[ 51 ]]</f>
        <v>0</v>
      </c>
      <c r="BA250" s="163"/>
      <c r="BB250" s="163">
        <f>+CALCULO[[#This Row],[ 53 ]]</f>
        <v>0</v>
      </c>
      <c r="BC250" s="163"/>
      <c r="BD250" s="163">
        <f>+CALCULO[[#This Row],[ 55 ]]</f>
        <v>0</v>
      </c>
      <c r="BE250" s="163"/>
      <c r="BF250" s="163">
        <f>+CALCULO[[#This Row],[ 57 ]]</f>
        <v>0</v>
      </c>
      <c r="BG250" s="163"/>
      <c r="BH250" s="163">
        <f>+CALCULO[[#This Row],[ 59 ]]</f>
        <v>0</v>
      </c>
      <c r="BI250" s="163"/>
      <c r="BJ250" s="163"/>
      <c r="BK250" s="163"/>
      <c r="BL250" s="145">
        <f>+CALCULO[[#This Row],[ 63 ]]</f>
        <v>0</v>
      </c>
      <c r="BM250" s="144">
        <f>+CALCULO[[#This Row],[ 64 ]]+CALCULO[[#This Row],[ 62 ]]+CALCULO[[#This Row],[ 60 ]]+CALCULO[[#This Row],[ 58 ]]+CALCULO[[#This Row],[ 56 ]]+CALCULO[[#This Row],[ 54 ]]+CALCULO[[#This Row],[ 52 ]]+CALCULO[[#This Row],[ 50 ]]+CALCULO[[#This Row],[ 48 ]]+CALCULO[[#This Row],[ 45 ]]+CALCULO[[#This Row],[43]]</f>
        <v>0</v>
      </c>
      <c r="BN250" s="148">
        <f>+CALCULO[[#This Row],[ 41 ]]-CALCULO[[#This Row],[65]]</f>
        <v>0</v>
      </c>
      <c r="BO250" s="144">
        <f>+ROUND(MIN(CALCULO[[#This Row],[66]]*25%,240*'Versión impresión'!$H$8),-3)</f>
        <v>0</v>
      </c>
      <c r="BP250" s="148">
        <f>+CALCULO[[#This Row],[66]]-CALCULO[[#This Row],[67]]</f>
        <v>0</v>
      </c>
      <c r="BQ250" s="154">
        <f>+ROUND(CALCULO[[#This Row],[33]]*40%,-3)</f>
        <v>0</v>
      </c>
      <c r="BR250" s="149">
        <f t="shared" si="14"/>
        <v>0</v>
      </c>
      <c r="BS250" s="144">
        <f>+CALCULO[[#This Row],[33]]-MIN(CALCULO[[#This Row],[69]],CALCULO[[#This Row],[68]])</f>
        <v>0</v>
      </c>
      <c r="BT250" s="150">
        <f>+CALCULO[[#This Row],[71]]/'Versión impresión'!$H$8+1-1</f>
        <v>0</v>
      </c>
      <c r="BU250" s="151">
        <f>+LOOKUP(CALCULO[[#This Row],[72]],$CG$2:$CH$8,$CJ$2:$CJ$8)</f>
        <v>0</v>
      </c>
      <c r="BV250" s="152">
        <f>+LOOKUP(CALCULO[[#This Row],[72]],$CG$2:$CH$8,$CI$2:$CI$8)</f>
        <v>0</v>
      </c>
      <c r="BW250" s="151">
        <f>+LOOKUP(CALCULO[[#This Row],[72]],$CG$2:$CH$8,$CK$2:$CK$8)</f>
        <v>0</v>
      </c>
      <c r="BX250" s="155">
        <f>+(CALCULO[[#This Row],[72]]+CALCULO[[#This Row],[73]])*CALCULO[[#This Row],[74]]+CALCULO[[#This Row],[75]]</f>
        <v>0</v>
      </c>
      <c r="BY250" s="133">
        <f>+ROUND(CALCULO[[#This Row],[76]]*'Versión impresión'!$H$8,-3)</f>
        <v>0</v>
      </c>
      <c r="BZ250" s="180" t="str">
        <f>+IF(LOOKUP(CALCULO[[#This Row],[72]],$CG$2:$CH$8,$CM$2:$CM$8)=0,"",LOOKUP(CALCULO[[#This Row],[72]],$CG$2:$CH$8,$CM$2:$CM$8))</f>
        <v/>
      </c>
    </row>
    <row r="251" spans="1:78" x14ac:dyDescent="0.25">
      <c r="A251" s="78" t="str">
        <f t="shared" si="13"/>
        <v/>
      </c>
      <c r="B251" s="159"/>
      <c r="C251" s="29"/>
      <c r="D251" s="29"/>
      <c r="E251" s="29"/>
      <c r="F251" s="29"/>
      <c r="G251" s="29"/>
      <c r="H251" s="29"/>
      <c r="I251" s="29"/>
      <c r="J251" s="29"/>
      <c r="K251" s="29"/>
      <c r="L251" s="29"/>
      <c r="M251" s="29"/>
      <c r="N251" s="29"/>
      <c r="O251" s="144">
        <f>SUM(CALCULO[[#This Row],[5]:[ 14 ]])</f>
        <v>0</v>
      </c>
      <c r="P251" s="162"/>
      <c r="Q251" s="163">
        <f>+IF(AVERAGEIF(ING_NO_CONST_RENTA[Concepto],'Datos para cálculo'!P$4,ING_NO_CONST_RENTA[Monto Limite])=1,CALCULO[[#This Row],[16]],MIN(CALCULO[ [#This Row],[16] ],AVERAGEIF(ING_NO_CONST_RENTA[Concepto],'Datos para cálculo'!P$4,ING_NO_CONST_RENTA[Monto Limite]),+CALCULO[ [#This Row],[16] ]+1-1,CALCULO[ [#This Row],[16] ]))</f>
        <v>0</v>
      </c>
      <c r="R251" s="29"/>
      <c r="S251" s="163">
        <f>+IF(AVERAGEIF(ING_NO_CONST_RENTA[Concepto],'Datos para cálculo'!R$4,ING_NO_CONST_RENTA[Monto Limite])=1,CALCULO[[#This Row],[18]],MIN(CALCULO[ [#This Row],[18] ],AVERAGEIF(ING_NO_CONST_RENTA[Concepto],'Datos para cálculo'!R$4,ING_NO_CONST_RENTA[Monto Limite]),+CALCULO[ [#This Row],[18] ]+1-1,CALCULO[ [#This Row],[18] ]))</f>
        <v>0</v>
      </c>
      <c r="T251" s="29"/>
      <c r="U251" s="163">
        <f>+IF(AVERAGEIF(ING_NO_CONST_RENTA[Concepto],'Datos para cálculo'!T$4,ING_NO_CONST_RENTA[Monto Limite])=1,CALCULO[[#This Row],[20]],MIN(CALCULO[ [#This Row],[20] ],AVERAGEIF(ING_NO_CONST_RENTA[Concepto],'Datos para cálculo'!T$4,ING_NO_CONST_RENTA[Monto Limite]),+CALCULO[ [#This Row],[20] ]+1-1,CALCULO[ [#This Row],[20] ]))</f>
        <v>0</v>
      </c>
      <c r="V251" s="29"/>
      <c r="W2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1" s="164"/>
      <c r="Y251" s="163">
        <f>+IF(O251&lt;310*'Versión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1" s="165"/>
      <c r="AA251" s="163">
        <f>+IF(AVERAGEIF(ING_NO_CONST_RENTA[Concepto],'Datos para cálculo'!Z$4,ING_NO_CONST_RENTA[Monto Limite])=1,CALCULO[[#This Row],[ 26 ]],MIN(CALCULO[[#This Row],[ 26 ]],AVERAGEIF(ING_NO_CONST_RENTA[Concepto],'Datos para cálculo'!Z$4,ING_NO_CONST_RENTA[Monto Limite]),+CALCULO[[#This Row],[ 26 ]]+1-1,CALCULO[[#This Row],[ 26 ]]))</f>
        <v>0</v>
      </c>
      <c r="AB251" s="165"/>
      <c r="AC2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1" s="147"/>
      <c r="AE2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1" s="144">
        <f>+CALCULO[[#This Row],[ 31 ]]+CALCULO[[#This Row],[ 29 ]]+CALCULO[[#This Row],[ 27 ]]+CALCULO[[#This Row],[ 25 ]]+CALCULO[[#This Row],[ 23 ]]+CALCULO[[#This Row],[ 21 ]]+CALCULO[[#This Row],[ 19 ]]+CALCULO[[#This Row],[ 17 ]]</f>
        <v>0</v>
      </c>
      <c r="AG251" s="148">
        <f>+MAX(0,ROUND(CALCULO[[#This Row],[ 15 ]]-CALCULO[[#This Row],[32]],-3))</f>
        <v>0</v>
      </c>
      <c r="AH251" s="29"/>
      <c r="AI251" s="163">
        <f>+IF(AVERAGEIF(DEDUCCIONES[Concepto],'Datos para cálculo'!AH$4,DEDUCCIONES[Monto Limite])=1,CALCULO[[#This Row],[ 34 ]],MIN(CALCULO[[#This Row],[ 34 ]],AVERAGEIF(DEDUCCIONES[Concepto],'Datos para cálculo'!AH$4,DEDUCCIONES[Monto Limite]),+CALCULO[[#This Row],[ 34 ]]+1-1,CALCULO[[#This Row],[ 34 ]]))</f>
        <v>0</v>
      </c>
      <c r="AJ251" s="167"/>
      <c r="AK251" s="144">
        <f>+IF(CALCULO[[#This Row],[ 36 ]]="SI",MIN(CALCULO[[#This Row],[ 15 ]]*10%,VLOOKUP($AJ$4,DEDUCCIONES[],4,0)),0)</f>
        <v>0</v>
      </c>
      <c r="AL251" s="168"/>
      <c r="AM251" s="145">
        <f>+MIN(AL251+1-1,VLOOKUP($AL$4,DEDUCCIONES[],4,0))</f>
        <v>0</v>
      </c>
      <c r="AN251" s="144">
        <f>+CALCULO[[#This Row],[35]]+CALCULO[[#This Row],[37]]+CALCULO[[#This Row],[ 39 ]]</f>
        <v>0</v>
      </c>
      <c r="AO251" s="148">
        <f>+CALCULO[[#This Row],[33]]-CALCULO[[#This Row],[ 40 ]]</f>
        <v>0</v>
      </c>
      <c r="AP251" s="29"/>
      <c r="AQ251" s="163">
        <f>+MIN(CALCULO[[#This Row],[42]]+1-1,VLOOKUP($AP$4,RENTAS_EXCENTAS[],4,0))</f>
        <v>0</v>
      </c>
      <c r="AR251" s="29"/>
      <c r="AS251" s="163">
        <f>+MIN(CALCULO[[#This Row],[43]]+CALCULO[[#This Row],[ 44 ]]+1-1,VLOOKUP($AP$4,RENTAS_EXCENTAS[],4,0))-CALCULO[[#This Row],[43]]</f>
        <v>0</v>
      </c>
      <c r="AT251" s="163"/>
      <c r="AU251" s="163"/>
      <c r="AV251" s="163">
        <f>+CALCULO[[#This Row],[ 47 ]]</f>
        <v>0</v>
      </c>
      <c r="AW251" s="163"/>
      <c r="AX251" s="163">
        <f>+CALCULO[[#This Row],[ 49 ]]</f>
        <v>0</v>
      </c>
      <c r="AY251" s="163"/>
      <c r="AZ251" s="163">
        <f>+CALCULO[[#This Row],[ 51 ]]</f>
        <v>0</v>
      </c>
      <c r="BA251" s="163"/>
      <c r="BB251" s="163">
        <f>+CALCULO[[#This Row],[ 53 ]]</f>
        <v>0</v>
      </c>
      <c r="BC251" s="163"/>
      <c r="BD251" s="163">
        <f>+CALCULO[[#This Row],[ 55 ]]</f>
        <v>0</v>
      </c>
      <c r="BE251" s="163"/>
      <c r="BF251" s="163">
        <f>+CALCULO[[#This Row],[ 57 ]]</f>
        <v>0</v>
      </c>
      <c r="BG251" s="163"/>
      <c r="BH251" s="163">
        <f>+CALCULO[[#This Row],[ 59 ]]</f>
        <v>0</v>
      </c>
      <c r="BI251" s="163"/>
      <c r="BJ251" s="163"/>
      <c r="BK251" s="163"/>
      <c r="BL251" s="145">
        <f>+CALCULO[[#This Row],[ 63 ]]</f>
        <v>0</v>
      </c>
      <c r="BM251" s="144">
        <f>+CALCULO[[#This Row],[ 64 ]]+CALCULO[[#This Row],[ 62 ]]+CALCULO[[#This Row],[ 60 ]]+CALCULO[[#This Row],[ 58 ]]+CALCULO[[#This Row],[ 56 ]]+CALCULO[[#This Row],[ 54 ]]+CALCULO[[#This Row],[ 52 ]]+CALCULO[[#This Row],[ 50 ]]+CALCULO[[#This Row],[ 48 ]]+CALCULO[[#This Row],[ 45 ]]+CALCULO[[#This Row],[43]]</f>
        <v>0</v>
      </c>
      <c r="BN251" s="148">
        <f>+CALCULO[[#This Row],[ 41 ]]-CALCULO[[#This Row],[65]]</f>
        <v>0</v>
      </c>
      <c r="BO251" s="144">
        <f>+ROUND(MIN(CALCULO[[#This Row],[66]]*25%,240*'Versión impresión'!$H$8),-3)</f>
        <v>0</v>
      </c>
      <c r="BP251" s="148">
        <f>+CALCULO[[#This Row],[66]]-CALCULO[[#This Row],[67]]</f>
        <v>0</v>
      </c>
      <c r="BQ251" s="154">
        <f>+ROUND(CALCULO[[#This Row],[33]]*40%,-3)</f>
        <v>0</v>
      </c>
      <c r="BR251" s="149">
        <f t="shared" si="14"/>
        <v>0</v>
      </c>
      <c r="BS251" s="144">
        <f>+CALCULO[[#This Row],[33]]-MIN(CALCULO[[#This Row],[69]],CALCULO[[#This Row],[68]])</f>
        <v>0</v>
      </c>
      <c r="BT251" s="150">
        <f>+CALCULO[[#This Row],[71]]/'Versión impresión'!$H$8+1-1</f>
        <v>0</v>
      </c>
      <c r="BU251" s="151">
        <f>+LOOKUP(CALCULO[[#This Row],[72]],$CG$2:$CH$8,$CJ$2:$CJ$8)</f>
        <v>0</v>
      </c>
      <c r="BV251" s="152">
        <f>+LOOKUP(CALCULO[[#This Row],[72]],$CG$2:$CH$8,$CI$2:$CI$8)</f>
        <v>0</v>
      </c>
      <c r="BW251" s="151">
        <f>+LOOKUP(CALCULO[[#This Row],[72]],$CG$2:$CH$8,$CK$2:$CK$8)</f>
        <v>0</v>
      </c>
      <c r="BX251" s="155">
        <f>+(CALCULO[[#This Row],[72]]+CALCULO[[#This Row],[73]])*CALCULO[[#This Row],[74]]+CALCULO[[#This Row],[75]]</f>
        <v>0</v>
      </c>
      <c r="BY251" s="133">
        <f>+ROUND(CALCULO[[#This Row],[76]]*'Versión impresión'!$H$8,-3)</f>
        <v>0</v>
      </c>
      <c r="BZ251" s="180" t="str">
        <f>+IF(LOOKUP(CALCULO[[#This Row],[72]],$CG$2:$CH$8,$CM$2:$CM$8)=0,"",LOOKUP(CALCULO[[#This Row],[72]],$CG$2:$CH$8,$CM$2:$CM$8))</f>
        <v/>
      </c>
    </row>
    <row r="252" spans="1:78" x14ac:dyDescent="0.25">
      <c r="A252" s="78" t="str">
        <f t="shared" si="13"/>
        <v/>
      </c>
      <c r="B252" s="159"/>
      <c r="C252" s="29"/>
      <c r="D252" s="29"/>
      <c r="E252" s="29"/>
      <c r="F252" s="29"/>
      <c r="G252" s="29"/>
      <c r="H252" s="29"/>
      <c r="I252" s="29"/>
      <c r="J252" s="29"/>
      <c r="K252" s="29"/>
      <c r="L252" s="29"/>
      <c r="M252" s="29"/>
      <c r="N252" s="29"/>
      <c r="O252" s="144">
        <f>SUM(CALCULO[[#This Row],[5]:[ 14 ]])</f>
        <v>0</v>
      </c>
      <c r="P252" s="162"/>
      <c r="Q252" s="163">
        <f>+IF(AVERAGEIF(ING_NO_CONST_RENTA[Concepto],'Datos para cálculo'!P$4,ING_NO_CONST_RENTA[Monto Limite])=1,CALCULO[[#This Row],[16]],MIN(CALCULO[ [#This Row],[16] ],AVERAGEIF(ING_NO_CONST_RENTA[Concepto],'Datos para cálculo'!P$4,ING_NO_CONST_RENTA[Monto Limite]),+CALCULO[ [#This Row],[16] ]+1-1,CALCULO[ [#This Row],[16] ]))</f>
        <v>0</v>
      </c>
      <c r="R252" s="29"/>
      <c r="S252" s="163">
        <f>+IF(AVERAGEIF(ING_NO_CONST_RENTA[Concepto],'Datos para cálculo'!R$4,ING_NO_CONST_RENTA[Monto Limite])=1,CALCULO[[#This Row],[18]],MIN(CALCULO[ [#This Row],[18] ],AVERAGEIF(ING_NO_CONST_RENTA[Concepto],'Datos para cálculo'!R$4,ING_NO_CONST_RENTA[Monto Limite]),+CALCULO[ [#This Row],[18] ]+1-1,CALCULO[ [#This Row],[18] ]))</f>
        <v>0</v>
      </c>
      <c r="T252" s="29"/>
      <c r="U252" s="163">
        <f>+IF(AVERAGEIF(ING_NO_CONST_RENTA[Concepto],'Datos para cálculo'!T$4,ING_NO_CONST_RENTA[Monto Limite])=1,CALCULO[[#This Row],[20]],MIN(CALCULO[ [#This Row],[20] ],AVERAGEIF(ING_NO_CONST_RENTA[Concepto],'Datos para cálculo'!T$4,ING_NO_CONST_RENTA[Monto Limite]),+CALCULO[ [#This Row],[20] ]+1-1,CALCULO[ [#This Row],[20] ]))</f>
        <v>0</v>
      </c>
      <c r="V252" s="29"/>
      <c r="W2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2" s="164"/>
      <c r="Y252" s="163">
        <f>+IF(O252&lt;310*'Versión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2" s="165"/>
      <c r="AA252" s="163">
        <f>+IF(AVERAGEIF(ING_NO_CONST_RENTA[Concepto],'Datos para cálculo'!Z$4,ING_NO_CONST_RENTA[Monto Limite])=1,CALCULO[[#This Row],[ 26 ]],MIN(CALCULO[[#This Row],[ 26 ]],AVERAGEIF(ING_NO_CONST_RENTA[Concepto],'Datos para cálculo'!Z$4,ING_NO_CONST_RENTA[Monto Limite]),+CALCULO[[#This Row],[ 26 ]]+1-1,CALCULO[[#This Row],[ 26 ]]))</f>
        <v>0</v>
      </c>
      <c r="AB252" s="165"/>
      <c r="AC2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2" s="147"/>
      <c r="AE2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2" s="144">
        <f>+CALCULO[[#This Row],[ 31 ]]+CALCULO[[#This Row],[ 29 ]]+CALCULO[[#This Row],[ 27 ]]+CALCULO[[#This Row],[ 25 ]]+CALCULO[[#This Row],[ 23 ]]+CALCULO[[#This Row],[ 21 ]]+CALCULO[[#This Row],[ 19 ]]+CALCULO[[#This Row],[ 17 ]]</f>
        <v>0</v>
      </c>
      <c r="AG252" s="148">
        <f>+MAX(0,ROUND(CALCULO[[#This Row],[ 15 ]]-CALCULO[[#This Row],[32]],-3))</f>
        <v>0</v>
      </c>
      <c r="AH252" s="29"/>
      <c r="AI252" s="163">
        <f>+IF(AVERAGEIF(DEDUCCIONES[Concepto],'Datos para cálculo'!AH$4,DEDUCCIONES[Monto Limite])=1,CALCULO[[#This Row],[ 34 ]],MIN(CALCULO[[#This Row],[ 34 ]],AVERAGEIF(DEDUCCIONES[Concepto],'Datos para cálculo'!AH$4,DEDUCCIONES[Monto Limite]),+CALCULO[[#This Row],[ 34 ]]+1-1,CALCULO[[#This Row],[ 34 ]]))</f>
        <v>0</v>
      </c>
      <c r="AJ252" s="167"/>
      <c r="AK252" s="144">
        <f>+IF(CALCULO[[#This Row],[ 36 ]]="SI",MIN(CALCULO[[#This Row],[ 15 ]]*10%,VLOOKUP($AJ$4,DEDUCCIONES[],4,0)),0)</f>
        <v>0</v>
      </c>
      <c r="AL252" s="168"/>
      <c r="AM252" s="145">
        <f>+MIN(AL252+1-1,VLOOKUP($AL$4,DEDUCCIONES[],4,0))</f>
        <v>0</v>
      </c>
      <c r="AN252" s="144">
        <f>+CALCULO[[#This Row],[35]]+CALCULO[[#This Row],[37]]+CALCULO[[#This Row],[ 39 ]]</f>
        <v>0</v>
      </c>
      <c r="AO252" s="148">
        <f>+CALCULO[[#This Row],[33]]-CALCULO[[#This Row],[ 40 ]]</f>
        <v>0</v>
      </c>
      <c r="AP252" s="29"/>
      <c r="AQ252" s="163">
        <f>+MIN(CALCULO[[#This Row],[42]]+1-1,VLOOKUP($AP$4,RENTAS_EXCENTAS[],4,0))</f>
        <v>0</v>
      </c>
      <c r="AR252" s="29"/>
      <c r="AS252" s="163">
        <f>+MIN(CALCULO[[#This Row],[43]]+CALCULO[[#This Row],[ 44 ]]+1-1,VLOOKUP($AP$4,RENTAS_EXCENTAS[],4,0))-CALCULO[[#This Row],[43]]</f>
        <v>0</v>
      </c>
      <c r="AT252" s="163"/>
      <c r="AU252" s="163"/>
      <c r="AV252" s="163">
        <f>+CALCULO[[#This Row],[ 47 ]]</f>
        <v>0</v>
      </c>
      <c r="AW252" s="163"/>
      <c r="AX252" s="163">
        <f>+CALCULO[[#This Row],[ 49 ]]</f>
        <v>0</v>
      </c>
      <c r="AY252" s="163"/>
      <c r="AZ252" s="163">
        <f>+CALCULO[[#This Row],[ 51 ]]</f>
        <v>0</v>
      </c>
      <c r="BA252" s="163"/>
      <c r="BB252" s="163">
        <f>+CALCULO[[#This Row],[ 53 ]]</f>
        <v>0</v>
      </c>
      <c r="BC252" s="163"/>
      <c r="BD252" s="163">
        <f>+CALCULO[[#This Row],[ 55 ]]</f>
        <v>0</v>
      </c>
      <c r="BE252" s="163"/>
      <c r="BF252" s="163">
        <f>+CALCULO[[#This Row],[ 57 ]]</f>
        <v>0</v>
      </c>
      <c r="BG252" s="163"/>
      <c r="BH252" s="163">
        <f>+CALCULO[[#This Row],[ 59 ]]</f>
        <v>0</v>
      </c>
      <c r="BI252" s="163"/>
      <c r="BJ252" s="163"/>
      <c r="BK252" s="163"/>
      <c r="BL252" s="145">
        <f>+CALCULO[[#This Row],[ 63 ]]</f>
        <v>0</v>
      </c>
      <c r="BM252" s="144">
        <f>+CALCULO[[#This Row],[ 64 ]]+CALCULO[[#This Row],[ 62 ]]+CALCULO[[#This Row],[ 60 ]]+CALCULO[[#This Row],[ 58 ]]+CALCULO[[#This Row],[ 56 ]]+CALCULO[[#This Row],[ 54 ]]+CALCULO[[#This Row],[ 52 ]]+CALCULO[[#This Row],[ 50 ]]+CALCULO[[#This Row],[ 48 ]]+CALCULO[[#This Row],[ 45 ]]+CALCULO[[#This Row],[43]]</f>
        <v>0</v>
      </c>
      <c r="BN252" s="148">
        <f>+CALCULO[[#This Row],[ 41 ]]-CALCULO[[#This Row],[65]]</f>
        <v>0</v>
      </c>
      <c r="BO252" s="144">
        <f>+ROUND(MIN(CALCULO[[#This Row],[66]]*25%,240*'Versión impresión'!$H$8),-3)</f>
        <v>0</v>
      </c>
      <c r="BP252" s="148">
        <f>+CALCULO[[#This Row],[66]]-CALCULO[[#This Row],[67]]</f>
        <v>0</v>
      </c>
      <c r="BQ252" s="154">
        <f>+ROUND(CALCULO[[#This Row],[33]]*40%,-3)</f>
        <v>0</v>
      </c>
      <c r="BR252" s="149">
        <f t="shared" si="14"/>
        <v>0</v>
      </c>
      <c r="BS252" s="144">
        <f>+CALCULO[[#This Row],[33]]-MIN(CALCULO[[#This Row],[69]],CALCULO[[#This Row],[68]])</f>
        <v>0</v>
      </c>
      <c r="BT252" s="150">
        <f>+CALCULO[[#This Row],[71]]/'Versión impresión'!$H$8+1-1</f>
        <v>0</v>
      </c>
      <c r="BU252" s="151">
        <f>+LOOKUP(CALCULO[[#This Row],[72]],$CG$2:$CH$8,$CJ$2:$CJ$8)</f>
        <v>0</v>
      </c>
      <c r="BV252" s="152">
        <f>+LOOKUP(CALCULO[[#This Row],[72]],$CG$2:$CH$8,$CI$2:$CI$8)</f>
        <v>0</v>
      </c>
      <c r="BW252" s="151">
        <f>+LOOKUP(CALCULO[[#This Row],[72]],$CG$2:$CH$8,$CK$2:$CK$8)</f>
        <v>0</v>
      </c>
      <c r="BX252" s="155">
        <f>+(CALCULO[[#This Row],[72]]+CALCULO[[#This Row],[73]])*CALCULO[[#This Row],[74]]+CALCULO[[#This Row],[75]]</f>
        <v>0</v>
      </c>
      <c r="BY252" s="133">
        <f>+ROUND(CALCULO[[#This Row],[76]]*'Versión impresión'!$H$8,-3)</f>
        <v>0</v>
      </c>
      <c r="BZ252" s="180" t="str">
        <f>+IF(LOOKUP(CALCULO[[#This Row],[72]],$CG$2:$CH$8,$CM$2:$CM$8)=0,"",LOOKUP(CALCULO[[#This Row],[72]],$CG$2:$CH$8,$CM$2:$CM$8))</f>
        <v/>
      </c>
    </row>
    <row r="253" spans="1:78" x14ac:dyDescent="0.25">
      <c r="A253" s="78" t="str">
        <f t="shared" si="13"/>
        <v/>
      </c>
      <c r="B253" s="159"/>
      <c r="C253" s="29"/>
      <c r="D253" s="29"/>
      <c r="E253" s="29"/>
      <c r="F253" s="29"/>
      <c r="G253" s="29"/>
      <c r="H253" s="29"/>
      <c r="I253" s="29"/>
      <c r="J253" s="29"/>
      <c r="K253" s="29"/>
      <c r="L253" s="29"/>
      <c r="M253" s="29"/>
      <c r="N253" s="29"/>
      <c r="O253" s="144">
        <f>SUM(CALCULO[[#This Row],[5]:[ 14 ]])</f>
        <v>0</v>
      </c>
      <c r="P253" s="162"/>
      <c r="Q253" s="163">
        <f>+IF(AVERAGEIF(ING_NO_CONST_RENTA[Concepto],'Datos para cálculo'!P$4,ING_NO_CONST_RENTA[Monto Limite])=1,CALCULO[[#This Row],[16]],MIN(CALCULO[ [#This Row],[16] ],AVERAGEIF(ING_NO_CONST_RENTA[Concepto],'Datos para cálculo'!P$4,ING_NO_CONST_RENTA[Monto Limite]),+CALCULO[ [#This Row],[16] ]+1-1,CALCULO[ [#This Row],[16] ]))</f>
        <v>0</v>
      </c>
      <c r="R253" s="29"/>
      <c r="S253" s="163">
        <f>+IF(AVERAGEIF(ING_NO_CONST_RENTA[Concepto],'Datos para cálculo'!R$4,ING_NO_CONST_RENTA[Monto Limite])=1,CALCULO[[#This Row],[18]],MIN(CALCULO[ [#This Row],[18] ],AVERAGEIF(ING_NO_CONST_RENTA[Concepto],'Datos para cálculo'!R$4,ING_NO_CONST_RENTA[Monto Limite]),+CALCULO[ [#This Row],[18] ]+1-1,CALCULO[ [#This Row],[18] ]))</f>
        <v>0</v>
      </c>
      <c r="T253" s="29"/>
      <c r="U253" s="163">
        <f>+IF(AVERAGEIF(ING_NO_CONST_RENTA[Concepto],'Datos para cálculo'!T$4,ING_NO_CONST_RENTA[Monto Limite])=1,CALCULO[[#This Row],[20]],MIN(CALCULO[ [#This Row],[20] ],AVERAGEIF(ING_NO_CONST_RENTA[Concepto],'Datos para cálculo'!T$4,ING_NO_CONST_RENTA[Monto Limite]),+CALCULO[ [#This Row],[20] ]+1-1,CALCULO[ [#This Row],[20] ]))</f>
        <v>0</v>
      </c>
      <c r="V253" s="29"/>
      <c r="W2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3" s="164"/>
      <c r="Y253" s="163">
        <f>+IF(O253&lt;310*'Versión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3" s="165"/>
      <c r="AA253" s="163">
        <f>+IF(AVERAGEIF(ING_NO_CONST_RENTA[Concepto],'Datos para cálculo'!Z$4,ING_NO_CONST_RENTA[Monto Limite])=1,CALCULO[[#This Row],[ 26 ]],MIN(CALCULO[[#This Row],[ 26 ]],AVERAGEIF(ING_NO_CONST_RENTA[Concepto],'Datos para cálculo'!Z$4,ING_NO_CONST_RENTA[Monto Limite]),+CALCULO[[#This Row],[ 26 ]]+1-1,CALCULO[[#This Row],[ 26 ]]))</f>
        <v>0</v>
      </c>
      <c r="AB253" s="165"/>
      <c r="AC2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3" s="147"/>
      <c r="AE2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3" s="144">
        <f>+CALCULO[[#This Row],[ 31 ]]+CALCULO[[#This Row],[ 29 ]]+CALCULO[[#This Row],[ 27 ]]+CALCULO[[#This Row],[ 25 ]]+CALCULO[[#This Row],[ 23 ]]+CALCULO[[#This Row],[ 21 ]]+CALCULO[[#This Row],[ 19 ]]+CALCULO[[#This Row],[ 17 ]]</f>
        <v>0</v>
      </c>
      <c r="AG253" s="148">
        <f>+MAX(0,ROUND(CALCULO[[#This Row],[ 15 ]]-CALCULO[[#This Row],[32]],-3))</f>
        <v>0</v>
      </c>
      <c r="AH253" s="29"/>
      <c r="AI253" s="163">
        <f>+IF(AVERAGEIF(DEDUCCIONES[Concepto],'Datos para cálculo'!AH$4,DEDUCCIONES[Monto Limite])=1,CALCULO[[#This Row],[ 34 ]],MIN(CALCULO[[#This Row],[ 34 ]],AVERAGEIF(DEDUCCIONES[Concepto],'Datos para cálculo'!AH$4,DEDUCCIONES[Monto Limite]),+CALCULO[[#This Row],[ 34 ]]+1-1,CALCULO[[#This Row],[ 34 ]]))</f>
        <v>0</v>
      </c>
      <c r="AJ253" s="167"/>
      <c r="AK253" s="144">
        <f>+IF(CALCULO[[#This Row],[ 36 ]]="SI",MIN(CALCULO[[#This Row],[ 15 ]]*10%,VLOOKUP($AJ$4,DEDUCCIONES[],4,0)),0)</f>
        <v>0</v>
      </c>
      <c r="AL253" s="168"/>
      <c r="AM253" s="145">
        <f>+MIN(AL253+1-1,VLOOKUP($AL$4,DEDUCCIONES[],4,0))</f>
        <v>0</v>
      </c>
      <c r="AN253" s="144">
        <f>+CALCULO[[#This Row],[35]]+CALCULO[[#This Row],[37]]+CALCULO[[#This Row],[ 39 ]]</f>
        <v>0</v>
      </c>
      <c r="AO253" s="148">
        <f>+CALCULO[[#This Row],[33]]-CALCULO[[#This Row],[ 40 ]]</f>
        <v>0</v>
      </c>
      <c r="AP253" s="29"/>
      <c r="AQ253" s="163">
        <f>+MIN(CALCULO[[#This Row],[42]]+1-1,VLOOKUP($AP$4,RENTAS_EXCENTAS[],4,0))</f>
        <v>0</v>
      </c>
      <c r="AR253" s="29"/>
      <c r="AS253" s="163">
        <f>+MIN(CALCULO[[#This Row],[43]]+CALCULO[[#This Row],[ 44 ]]+1-1,VLOOKUP($AP$4,RENTAS_EXCENTAS[],4,0))-CALCULO[[#This Row],[43]]</f>
        <v>0</v>
      </c>
      <c r="AT253" s="163"/>
      <c r="AU253" s="163"/>
      <c r="AV253" s="163">
        <f>+CALCULO[[#This Row],[ 47 ]]</f>
        <v>0</v>
      </c>
      <c r="AW253" s="163"/>
      <c r="AX253" s="163">
        <f>+CALCULO[[#This Row],[ 49 ]]</f>
        <v>0</v>
      </c>
      <c r="AY253" s="163"/>
      <c r="AZ253" s="163">
        <f>+CALCULO[[#This Row],[ 51 ]]</f>
        <v>0</v>
      </c>
      <c r="BA253" s="163"/>
      <c r="BB253" s="163">
        <f>+CALCULO[[#This Row],[ 53 ]]</f>
        <v>0</v>
      </c>
      <c r="BC253" s="163"/>
      <c r="BD253" s="163">
        <f>+CALCULO[[#This Row],[ 55 ]]</f>
        <v>0</v>
      </c>
      <c r="BE253" s="163"/>
      <c r="BF253" s="163">
        <f>+CALCULO[[#This Row],[ 57 ]]</f>
        <v>0</v>
      </c>
      <c r="BG253" s="163"/>
      <c r="BH253" s="163">
        <f>+CALCULO[[#This Row],[ 59 ]]</f>
        <v>0</v>
      </c>
      <c r="BI253" s="163"/>
      <c r="BJ253" s="163"/>
      <c r="BK253" s="163"/>
      <c r="BL253" s="145">
        <f>+CALCULO[[#This Row],[ 63 ]]</f>
        <v>0</v>
      </c>
      <c r="BM253" s="144">
        <f>+CALCULO[[#This Row],[ 64 ]]+CALCULO[[#This Row],[ 62 ]]+CALCULO[[#This Row],[ 60 ]]+CALCULO[[#This Row],[ 58 ]]+CALCULO[[#This Row],[ 56 ]]+CALCULO[[#This Row],[ 54 ]]+CALCULO[[#This Row],[ 52 ]]+CALCULO[[#This Row],[ 50 ]]+CALCULO[[#This Row],[ 48 ]]+CALCULO[[#This Row],[ 45 ]]+CALCULO[[#This Row],[43]]</f>
        <v>0</v>
      </c>
      <c r="BN253" s="148">
        <f>+CALCULO[[#This Row],[ 41 ]]-CALCULO[[#This Row],[65]]</f>
        <v>0</v>
      </c>
      <c r="BO253" s="144">
        <f>+ROUND(MIN(CALCULO[[#This Row],[66]]*25%,240*'Versión impresión'!$H$8),-3)</f>
        <v>0</v>
      </c>
      <c r="BP253" s="148">
        <f>+CALCULO[[#This Row],[66]]-CALCULO[[#This Row],[67]]</f>
        <v>0</v>
      </c>
      <c r="BQ253" s="154">
        <f>+ROUND(CALCULO[[#This Row],[33]]*40%,-3)</f>
        <v>0</v>
      </c>
      <c r="BR253" s="149">
        <f t="shared" si="14"/>
        <v>0</v>
      </c>
      <c r="BS253" s="144">
        <f>+CALCULO[[#This Row],[33]]-MIN(CALCULO[[#This Row],[69]],CALCULO[[#This Row],[68]])</f>
        <v>0</v>
      </c>
      <c r="BT253" s="150">
        <f>+CALCULO[[#This Row],[71]]/'Versión impresión'!$H$8+1-1</f>
        <v>0</v>
      </c>
      <c r="BU253" s="151">
        <f>+LOOKUP(CALCULO[[#This Row],[72]],$CG$2:$CH$8,$CJ$2:$CJ$8)</f>
        <v>0</v>
      </c>
      <c r="BV253" s="152">
        <f>+LOOKUP(CALCULO[[#This Row],[72]],$CG$2:$CH$8,$CI$2:$CI$8)</f>
        <v>0</v>
      </c>
      <c r="BW253" s="151">
        <f>+LOOKUP(CALCULO[[#This Row],[72]],$CG$2:$CH$8,$CK$2:$CK$8)</f>
        <v>0</v>
      </c>
      <c r="BX253" s="155">
        <f>+(CALCULO[[#This Row],[72]]+CALCULO[[#This Row],[73]])*CALCULO[[#This Row],[74]]+CALCULO[[#This Row],[75]]</f>
        <v>0</v>
      </c>
      <c r="BY253" s="133">
        <f>+ROUND(CALCULO[[#This Row],[76]]*'Versión impresión'!$H$8,-3)</f>
        <v>0</v>
      </c>
      <c r="BZ253" s="180" t="str">
        <f>+IF(LOOKUP(CALCULO[[#This Row],[72]],$CG$2:$CH$8,$CM$2:$CM$8)=0,"",LOOKUP(CALCULO[[#This Row],[72]],$CG$2:$CH$8,$CM$2:$CM$8))</f>
        <v/>
      </c>
    </row>
    <row r="254" spans="1:78" x14ac:dyDescent="0.25">
      <c r="A254" s="78" t="str">
        <f t="shared" si="13"/>
        <v/>
      </c>
      <c r="B254" s="159"/>
      <c r="C254" s="29"/>
      <c r="D254" s="29"/>
      <c r="E254" s="29"/>
      <c r="F254" s="29"/>
      <c r="G254" s="29"/>
      <c r="H254" s="29"/>
      <c r="I254" s="29"/>
      <c r="J254" s="29"/>
      <c r="K254" s="29"/>
      <c r="L254" s="29"/>
      <c r="M254" s="29"/>
      <c r="N254" s="29"/>
      <c r="O254" s="144">
        <f>SUM(CALCULO[[#This Row],[5]:[ 14 ]])</f>
        <v>0</v>
      </c>
      <c r="P254" s="162"/>
      <c r="Q254" s="163">
        <f>+IF(AVERAGEIF(ING_NO_CONST_RENTA[Concepto],'Datos para cálculo'!P$4,ING_NO_CONST_RENTA[Monto Limite])=1,CALCULO[[#This Row],[16]],MIN(CALCULO[ [#This Row],[16] ],AVERAGEIF(ING_NO_CONST_RENTA[Concepto],'Datos para cálculo'!P$4,ING_NO_CONST_RENTA[Monto Limite]),+CALCULO[ [#This Row],[16] ]+1-1,CALCULO[ [#This Row],[16] ]))</f>
        <v>0</v>
      </c>
      <c r="R254" s="29"/>
      <c r="S254" s="163">
        <f>+IF(AVERAGEIF(ING_NO_CONST_RENTA[Concepto],'Datos para cálculo'!R$4,ING_NO_CONST_RENTA[Monto Limite])=1,CALCULO[[#This Row],[18]],MIN(CALCULO[ [#This Row],[18] ],AVERAGEIF(ING_NO_CONST_RENTA[Concepto],'Datos para cálculo'!R$4,ING_NO_CONST_RENTA[Monto Limite]),+CALCULO[ [#This Row],[18] ]+1-1,CALCULO[ [#This Row],[18] ]))</f>
        <v>0</v>
      </c>
      <c r="T254" s="29"/>
      <c r="U254" s="163">
        <f>+IF(AVERAGEIF(ING_NO_CONST_RENTA[Concepto],'Datos para cálculo'!T$4,ING_NO_CONST_RENTA[Monto Limite])=1,CALCULO[[#This Row],[20]],MIN(CALCULO[ [#This Row],[20] ],AVERAGEIF(ING_NO_CONST_RENTA[Concepto],'Datos para cálculo'!T$4,ING_NO_CONST_RENTA[Monto Limite]),+CALCULO[ [#This Row],[20] ]+1-1,CALCULO[ [#This Row],[20] ]))</f>
        <v>0</v>
      </c>
      <c r="V254" s="29"/>
      <c r="W2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4" s="164"/>
      <c r="Y254" s="163">
        <f>+IF(O254&lt;310*'Versión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4" s="165"/>
      <c r="AA254" s="163">
        <f>+IF(AVERAGEIF(ING_NO_CONST_RENTA[Concepto],'Datos para cálculo'!Z$4,ING_NO_CONST_RENTA[Monto Limite])=1,CALCULO[[#This Row],[ 26 ]],MIN(CALCULO[[#This Row],[ 26 ]],AVERAGEIF(ING_NO_CONST_RENTA[Concepto],'Datos para cálculo'!Z$4,ING_NO_CONST_RENTA[Monto Limite]),+CALCULO[[#This Row],[ 26 ]]+1-1,CALCULO[[#This Row],[ 26 ]]))</f>
        <v>0</v>
      </c>
      <c r="AB254" s="165"/>
      <c r="AC2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4" s="147"/>
      <c r="AE2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4" s="144">
        <f>+CALCULO[[#This Row],[ 31 ]]+CALCULO[[#This Row],[ 29 ]]+CALCULO[[#This Row],[ 27 ]]+CALCULO[[#This Row],[ 25 ]]+CALCULO[[#This Row],[ 23 ]]+CALCULO[[#This Row],[ 21 ]]+CALCULO[[#This Row],[ 19 ]]+CALCULO[[#This Row],[ 17 ]]</f>
        <v>0</v>
      </c>
      <c r="AG254" s="148">
        <f>+MAX(0,ROUND(CALCULO[[#This Row],[ 15 ]]-CALCULO[[#This Row],[32]],-3))</f>
        <v>0</v>
      </c>
      <c r="AH254" s="29"/>
      <c r="AI254" s="163">
        <f>+IF(AVERAGEIF(DEDUCCIONES[Concepto],'Datos para cálculo'!AH$4,DEDUCCIONES[Monto Limite])=1,CALCULO[[#This Row],[ 34 ]],MIN(CALCULO[[#This Row],[ 34 ]],AVERAGEIF(DEDUCCIONES[Concepto],'Datos para cálculo'!AH$4,DEDUCCIONES[Monto Limite]),+CALCULO[[#This Row],[ 34 ]]+1-1,CALCULO[[#This Row],[ 34 ]]))</f>
        <v>0</v>
      </c>
      <c r="AJ254" s="167"/>
      <c r="AK254" s="144">
        <f>+IF(CALCULO[[#This Row],[ 36 ]]="SI",MIN(CALCULO[[#This Row],[ 15 ]]*10%,VLOOKUP($AJ$4,DEDUCCIONES[],4,0)),0)</f>
        <v>0</v>
      </c>
      <c r="AL254" s="168"/>
      <c r="AM254" s="145">
        <f>+MIN(AL254+1-1,VLOOKUP($AL$4,DEDUCCIONES[],4,0))</f>
        <v>0</v>
      </c>
      <c r="AN254" s="144">
        <f>+CALCULO[[#This Row],[35]]+CALCULO[[#This Row],[37]]+CALCULO[[#This Row],[ 39 ]]</f>
        <v>0</v>
      </c>
      <c r="AO254" s="148">
        <f>+CALCULO[[#This Row],[33]]-CALCULO[[#This Row],[ 40 ]]</f>
        <v>0</v>
      </c>
      <c r="AP254" s="29"/>
      <c r="AQ254" s="163">
        <f>+MIN(CALCULO[[#This Row],[42]]+1-1,VLOOKUP($AP$4,RENTAS_EXCENTAS[],4,0))</f>
        <v>0</v>
      </c>
      <c r="AR254" s="29"/>
      <c r="AS254" s="163">
        <f>+MIN(CALCULO[[#This Row],[43]]+CALCULO[[#This Row],[ 44 ]]+1-1,VLOOKUP($AP$4,RENTAS_EXCENTAS[],4,0))-CALCULO[[#This Row],[43]]</f>
        <v>0</v>
      </c>
      <c r="AT254" s="163"/>
      <c r="AU254" s="163"/>
      <c r="AV254" s="163">
        <f>+CALCULO[[#This Row],[ 47 ]]</f>
        <v>0</v>
      </c>
      <c r="AW254" s="163"/>
      <c r="AX254" s="163">
        <f>+CALCULO[[#This Row],[ 49 ]]</f>
        <v>0</v>
      </c>
      <c r="AY254" s="163"/>
      <c r="AZ254" s="163">
        <f>+CALCULO[[#This Row],[ 51 ]]</f>
        <v>0</v>
      </c>
      <c r="BA254" s="163"/>
      <c r="BB254" s="163">
        <f>+CALCULO[[#This Row],[ 53 ]]</f>
        <v>0</v>
      </c>
      <c r="BC254" s="163"/>
      <c r="BD254" s="163">
        <f>+CALCULO[[#This Row],[ 55 ]]</f>
        <v>0</v>
      </c>
      <c r="BE254" s="163"/>
      <c r="BF254" s="163">
        <f>+CALCULO[[#This Row],[ 57 ]]</f>
        <v>0</v>
      </c>
      <c r="BG254" s="163"/>
      <c r="BH254" s="163">
        <f>+CALCULO[[#This Row],[ 59 ]]</f>
        <v>0</v>
      </c>
      <c r="BI254" s="163"/>
      <c r="BJ254" s="163"/>
      <c r="BK254" s="163"/>
      <c r="BL254" s="145">
        <f>+CALCULO[[#This Row],[ 63 ]]</f>
        <v>0</v>
      </c>
      <c r="BM254" s="144">
        <f>+CALCULO[[#This Row],[ 64 ]]+CALCULO[[#This Row],[ 62 ]]+CALCULO[[#This Row],[ 60 ]]+CALCULO[[#This Row],[ 58 ]]+CALCULO[[#This Row],[ 56 ]]+CALCULO[[#This Row],[ 54 ]]+CALCULO[[#This Row],[ 52 ]]+CALCULO[[#This Row],[ 50 ]]+CALCULO[[#This Row],[ 48 ]]+CALCULO[[#This Row],[ 45 ]]+CALCULO[[#This Row],[43]]</f>
        <v>0</v>
      </c>
      <c r="BN254" s="148">
        <f>+CALCULO[[#This Row],[ 41 ]]-CALCULO[[#This Row],[65]]</f>
        <v>0</v>
      </c>
      <c r="BO254" s="144">
        <f>+ROUND(MIN(CALCULO[[#This Row],[66]]*25%,240*'Versión impresión'!$H$8),-3)</f>
        <v>0</v>
      </c>
      <c r="BP254" s="148">
        <f>+CALCULO[[#This Row],[66]]-CALCULO[[#This Row],[67]]</f>
        <v>0</v>
      </c>
      <c r="BQ254" s="154">
        <f>+ROUND(CALCULO[[#This Row],[33]]*40%,-3)</f>
        <v>0</v>
      </c>
      <c r="BR254" s="149">
        <f t="shared" si="14"/>
        <v>0</v>
      </c>
      <c r="BS254" s="144">
        <f>+CALCULO[[#This Row],[33]]-MIN(CALCULO[[#This Row],[69]],CALCULO[[#This Row],[68]])</f>
        <v>0</v>
      </c>
      <c r="BT254" s="150">
        <f>+CALCULO[[#This Row],[71]]/'Versión impresión'!$H$8+1-1</f>
        <v>0</v>
      </c>
      <c r="BU254" s="151">
        <f>+LOOKUP(CALCULO[[#This Row],[72]],$CG$2:$CH$8,$CJ$2:$CJ$8)</f>
        <v>0</v>
      </c>
      <c r="BV254" s="152">
        <f>+LOOKUP(CALCULO[[#This Row],[72]],$CG$2:$CH$8,$CI$2:$CI$8)</f>
        <v>0</v>
      </c>
      <c r="BW254" s="151">
        <f>+LOOKUP(CALCULO[[#This Row],[72]],$CG$2:$CH$8,$CK$2:$CK$8)</f>
        <v>0</v>
      </c>
      <c r="BX254" s="155">
        <f>+(CALCULO[[#This Row],[72]]+CALCULO[[#This Row],[73]])*CALCULO[[#This Row],[74]]+CALCULO[[#This Row],[75]]</f>
        <v>0</v>
      </c>
      <c r="BY254" s="133">
        <f>+ROUND(CALCULO[[#This Row],[76]]*'Versión impresión'!$H$8,-3)</f>
        <v>0</v>
      </c>
      <c r="BZ254" s="180" t="str">
        <f>+IF(LOOKUP(CALCULO[[#This Row],[72]],$CG$2:$CH$8,$CM$2:$CM$8)=0,"",LOOKUP(CALCULO[[#This Row],[72]],$CG$2:$CH$8,$CM$2:$CM$8))</f>
        <v/>
      </c>
    </row>
    <row r="255" spans="1:78" x14ac:dyDescent="0.25">
      <c r="A255" s="78" t="str">
        <f t="shared" si="13"/>
        <v/>
      </c>
      <c r="B255" s="159"/>
      <c r="C255" s="29"/>
      <c r="D255" s="29"/>
      <c r="E255" s="29"/>
      <c r="F255" s="29"/>
      <c r="G255" s="29"/>
      <c r="H255" s="29"/>
      <c r="I255" s="29"/>
      <c r="J255" s="29"/>
      <c r="K255" s="29"/>
      <c r="L255" s="29"/>
      <c r="M255" s="29"/>
      <c r="N255" s="29"/>
      <c r="O255" s="144">
        <f>SUM(CALCULO[[#This Row],[5]:[ 14 ]])</f>
        <v>0</v>
      </c>
      <c r="P255" s="162"/>
      <c r="Q255" s="163">
        <f>+IF(AVERAGEIF(ING_NO_CONST_RENTA[Concepto],'Datos para cálculo'!P$4,ING_NO_CONST_RENTA[Monto Limite])=1,CALCULO[[#This Row],[16]],MIN(CALCULO[ [#This Row],[16] ],AVERAGEIF(ING_NO_CONST_RENTA[Concepto],'Datos para cálculo'!P$4,ING_NO_CONST_RENTA[Monto Limite]),+CALCULO[ [#This Row],[16] ]+1-1,CALCULO[ [#This Row],[16] ]))</f>
        <v>0</v>
      </c>
      <c r="R255" s="29"/>
      <c r="S255" s="163">
        <f>+IF(AVERAGEIF(ING_NO_CONST_RENTA[Concepto],'Datos para cálculo'!R$4,ING_NO_CONST_RENTA[Monto Limite])=1,CALCULO[[#This Row],[18]],MIN(CALCULO[ [#This Row],[18] ],AVERAGEIF(ING_NO_CONST_RENTA[Concepto],'Datos para cálculo'!R$4,ING_NO_CONST_RENTA[Monto Limite]),+CALCULO[ [#This Row],[18] ]+1-1,CALCULO[ [#This Row],[18] ]))</f>
        <v>0</v>
      </c>
      <c r="T255" s="29"/>
      <c r="U255" s="163">
        <f>+IF(AVERAGEIF(ING_NO_CONST_RENTA[Concepto],'Datos para cálculo'!T$4,ING_NO_CONST_RENTA[Monto Limite])=1,CALCULO[[#This Row],[20]],MIN(CALCULO[ [#This Row],[20] ],AVERAGEIF(ING_NO_CONST_RENTA[Concepto],'Datos para cálculo'!T$4,ING_NO_CONST_RENTA[Monto Limite]),+CALCULO[ [#This Row],[20] ]+1-1,CALCULO[ [#This Row],[20] ]))</f>
        <v>0</v>
      </c>
      <c r="V255" s="29"/>
      <c r="W2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5" s="164"/>
      <c r="Y255" s="163">
        <f>+IF(O255&lt;310*'Versión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5" s="165"/>
      <c r="AA255" s="163">
        <f>+IF(AVERAGEIF(ING_NO_CONST_RENTA[Concepto],'Datos para cálculo'!Z$4,ING_NO_CONST_RENTA[Monto Limite])=1,CALCULO[[#This Row],[ 26 ]],MIN(CALCULO[[#This Row],[ 26 ]],AVERAGEIF(ING_NO_CONST_RENTA[Concepto],'Datos para cálculo'!Z$4,ING_NO_CONST_RENTA[Monto Limite]),+CALCULO[[#This Row],[ 26 ]]+1-1,CALCULO[[#This Row],[ 26 ]]))</f>
        <v>0</v>
      </c>
      <c r="AB255" s="165"/>
      <c r="AC2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5" s="147"/>
      <c r="AE2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5" s="144">
        <f>+CALCULO[[#This Row],[ 31 ]]+CALCULO[[#This Row],[ 29 ]]+CALCULO[[#This Row],[ 27 ]]+CALCULO[[#This Row],[ 25 ]]+CALCULO[[#This Row],[ 23 ]]+CALCULO[[#This Row],[ 21 ]]+CALCULO[[#This Row],[ 19 ]]+CALCULO[[#This Row],[ 17 ]]</f>
        <v>0</v>
      </c>
      <c r="AG255" s="148">
        <f>+MAX(0,ROUND(CALCULO[[#This Row],[ 15 ]]-CALCULO[[#This Row],[32]],-3))</f>
        <v>0</v>
      </c>
      <c r="AH255" s="29"/>
      <c r="AI255" s="163">
        <f>+IF(AVERAGEIF(DEDUCCIONES[Concepto],'Datos para cálculo'!AH$4,DEDUCCIONES[Monto Limite])=1,CALCULO[[#This Row],[ 34 ]],MIN(CALCULO[[#This Row],[ 34 ]],AVERAGEIF(DEDUCCIONES[Concepto],'Datos para cálculo'!AH$4,DEDUCCIONES[Monto Limite]),+CALCULO[[#This Row],[ 34 ]]+1-1,CALCULO[[#This Row],[ 34 ]]))</f>
        <v>0</v>
      </c>
      <c r="AJ255" s="167"/>
      <c r="AK255" s="144">
        <f>+IF(CALCULO[[#This Row],[ 36 ]]="SI",MIN(CALCULO[[#This Row],[ 15 ]]*10%,VLOOKUP($AJ$4,DEDUCCIONES[],4,0)),0)</f>
        <v>0</v>
      </c>
      <c r="AL255" s="168"/>
      <c r="AM255" s="145">
        <f>+MIN(AL255+1-1,VLOOKUP($AL$4,DEDUCCIONES[],4,0))</f>
        <v>0</v>
      </c>
      <c r="AN255" s="144">
        <f>+CALCULO[[#This Row],[35]]+CALCULO[[#This Row],[37]]+CALCULO[[#This Row],[ 39 ]]</f>
        <v>0</v>
      </c>
      <c r="AO255" s="148">
        <f>+CALCULO[[#This Row],[33]]-CALCULO[[#This Row],[ 40 ]]</f>
        <v>0</v>
      </c>
      <c r="AP255" s="29"/>
      <c r="AQ255" s="163">
        <f>+MIN(CALCULO[[#This Row],[42]]+1-1,VLOOKUP($AP$4,RENTAS_EXCENTAS[],4,0))</f>
        <v>0</v>
      </c>
      <c r="AR255" s="29"/>
      <c r="AS255" s="163">
        <f>+MIN(CALCULO[[#This Row],[43]]+CALCULO[[#This Row],[ 44 ]]+1-1,VLOOKUP($AP$4,RENTAS_EXCENTAS[],4,0))-CALCULO[[#This Row],[43]]</f>
        <v>0</v>
      </c>
      <c r="AT255" s="163"/>
      <c r="AU255" s="163"/>
      <c r="AV255" s="163">
        <f>+CALCULO[[#This Row],[ 47 ]]</f>
        <v>0</v>
      </c>
      <c r="AW255" s="163"/>
      <c r="AX255" s="163">
        <f>+CALCULO[[#This Row],[ 49 ]]</f>
        <v>0</v>
      </c>
      <c r="AY255" s="163"/>
      <c r="AZ255" s="163">
        <f>+CALCULO[[#This Row],[ 51 ]]</f>
        <v>0</v>
      </c>
      <c r="BA255" s="163"/>
      <c r="BB255" s="163">
        <f>+CALCULO[[#This Row],[ 53 ]]</f>
        <v>0</v>
      </c>
      <c r="BC255" s="163"/>
      <c r="BD255" s="163">
        <f>+CALCULO[[#This Row],[ 55 ]]</f>
        <v>0</v>
      </c>
      <c r="BE255" s="163"/>
      <c r="BF255" s="163">
        <f>+CALCULO[[#This Row],[ 57 ]]</f>
        <v>0</v>
      </c>
      <c r="BG255" s="163"/>
      <c r="BH255" s="163">
        <f>+CALCULO[[#This Row],[ 59 ]]</f>
        <v>0</v>
      </c>
      <c r="BI255" s="163"/>
      <c r="BJ255" s="163"/>
      <c r="BK255" s="163"/>
      <c r="BL255" s="145">
        <f>+CALCULO[[#This Row],[ 63 ]]</f>
        <v>0</v>
      </c>
      <c r="BM255" s="144">
        <f>+CALCULO[[#This Row],[ 64 ]]+CALCULO[[#This Row],[ 62 ]]+CALCULO[[#This Row],[ 60 ]]+CALCULO[[#This Row],[ 58 ]]+CALCULO[[#This Row],[ 56 ]]+CALCULO[[#This Row],[ 54 ]]+CALCULO[[#This Row],[ 52 ]]+CALCULO[[#This Row],[ 50 ]]+CALCULO[[#This Row],[ 48 ]]+CALCULO[[#This Row],[ 45 ]]+CALCULO[[#This Row],[43]]</f>
        <v>0</v>
      </c>
      <c r="BN255" s="148">
        <f>+CALCULO[[#This Row],[ 41 ]]-CALCULO[[#This Row],[65]]</f>
        <v>0</v>
      </c>
      <c r="BO255" s="144">
        <f>+ROUND(MIN(CALCULO[[#This Row],[66]]*25%,240*'Versión impresión'!$H$8),-3)</f>
        <v>0</v>
      </c>
      <c r="BP255" s="148">
        <f>+CALCULO[[#This Row],[66]]-CALCULO[[#This Row],[67]]</f>
        <v>0</v>
      </c>
      <c r="BQ255" s="154">
        <f>+ROUND(CALCULO[[#This Row],[33]]*40%,-3)</f>
        <v>0</v>
      </c>
      <c r="BR255" s="149">
        <f t="shared" si="14"/>
        <v>0</v>
      </c>
      <c r="BS255" s="144">
        <f>+CALCULO[[#This Row],[33]]-MIN(CALCULO[[#This Row],[69]],CALCULO[[#This Row],[68]])</f>
        <v>0</v>
      </c>
      <c r="BT255" s="150">
        <f>+CALCULO[[#This Row],[71]]/'Versión impresión'!$H$8+1-1</f>
        <v>0</v>
      </c>
      <c r="BU255" s="151">
        <f>+LOOKUP(CALCULO[[#This Row],[72]],$CG$2:$CH$8,$CJ$2:$CJ$8)</f>
        <v>0</v>
      </c>
      <c r="BV255" s="152">
        <f>+LOOKUP(CALCULO[[#This Row],[72]],$CG$2:$CH$8,$CI$2:$CI$8)</f>
        <v>0</v>
      </c>
      <c r="BW255" s="151">
        <f>+LOOKUP(CALCULO[[#This Row],[72]],$CG$2:$CH$8,$CK$2:$CK$8)</f>
        <v>0</v>
      </c>
      <c r="BX255" s="155">
        <f>+(CALCULO[[#This Row],[72]]+CALCULO[[#This Row],[73]])*CALCULO[[#This Row],[74]]+CALCULO[[#This Row],[75]]</f>
        <v>0</v>
      </c>
      <c r="BY255" s="133">
        <f>+ROUND(CALCULO[[#This Row],[76]]*'Versión impresión'!$H$8,-3)</f>
        <v>0</v>
      </c>
      <c r="BZ255" s="180" t="str">
        <f>+IF(LOOKUP(CALCULO[[#This Row],[72]],$CG$2:$CH$8,$CM$2:$CM$8)=0,"",LOOKUP(CALCULO[[#This Row],[72]],$CG$2:$CH$8,$CM$2:$CM$8))</f>
        <v/>
      </c>
    </row>
    <row r="256" spans="1:78" x14ac:dyDescent="0.25">
      <c r="A256" s="78" t="str">
        <f t="shared" si="13"/>
        <v/>
      </c>
      <c r="B256" s="159"/>
      <c r="C256" s="29"/>
      <c r="D256" s="29"/>
      <c r="E256" s="29"/>
      <c r="F256" s="29"/>
      <c r="G256" s="29"/>
      <c r="H256" s="29"/>
      <c r="I256" s="29"/>
      <c r="J256" s="29"/>
      <c r="K256" s="29"/>
      <c r="L256" s="29"/>
      <c r="M256" s="29"/>
      <c r="N256" s="29"/>
      <c r="O256" s="144">
        <f>SUM(CALCULO[[#This Row],[5]:[ 14 ]])</f>
        <v>0</v>
      </c>
      <c r="P256" s="162"/>
      <c r="Q256" s="163">
        <f>+IF(AVERAGEIF(ING_NO_CONST_RENTA[Concepto],'Datos para cálculo'!P$4,ING_NO_CONST_RENTA[Monto Limite])=1,CALCULO[[#This Row],[16]],MIN(CALCULO[ [#This Row],[16] ],AVERAGEIF(ING_NO_CONST_RENTA[Concepto],'Datos para cálculo'!P$4,ING_NO_CONST_RENTA[Monto Limite]),+CALCULO[ [#This Row],[16] ]+1-1,CALCULO[ [#This Row],[16] ]))</f>
        <v>0</v>
      </c>
      <c r="R256" s="29"/>
      <c r="S256" s="163">
        <f>+IF(AVERAGEIF(ING_NO_CONST_RENTA[Concepto],'Datos para cálculo'!R$4,ING_NO_CONST_RENTA[Monto Limite])=1,CALCULO[[#This Row],[18]],MIN(CALCULO[ [#This Row],[18] ],AVERAGEIF(ING_NO_CONST_RENTA[Concepto],'Datos para cálculo'!R$4,ING_NO_CONST_RENTA[Monto Limite]),+CALCULO[ [#This Row],[18] ]+1-1,CALCULO[ [#This Row],[18] ]))</f>
        <v>0</v>
      </c>
      <c r="T256" s="29"/>
      <c r="U256" s="163">
        <f>+IF(AVERAGEIF(ING_NO_CONST_RENTA[Concepto],'Datos para cálculo'!T$4,ING_NO_CONST_RENTA[Monto Limite])=1,CALCULO[[#This Row],[20]],MIN(CALCULO[ [#This Row],[20] ],AVERAGEIF(ING_NO_CONST_RENTA[Concepto],'Datos para cálculo'!T$4,ING_NO_CONST_RENTA[Monto Limite]),+CALCULO[ [#This Row],[20] ]+1-1,CALCULO[ [#This Row],[20] ]))</f>
        <v>0</v>
      </c>
      <c r="V256" s="29"/>
      <c r="W2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6" s="164"/>
      <c r="Y256" s="163">
        <f>+IF(O256&lt;310*'Versión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6" s="165"/>
      <c r="AA256" s="163">
        <f>+IF(AVERAGEIF(ING_NO_CONST_RENTA[Concepto],'Datos para cálculo'!Z$4,ING_NO_CONST_RENTA[Monto Limite])=1,CALCULO[[#This Row],[ 26 ]],MIN(CALCULO[[#This Row],[ 26 ]],AVERAGEIF(ING_NO_CONST_RENTA[Concepto],'Datos para cálculo'!Z$4,ING_NO_CONST_RENTA[Monto Limite]),+CALCULO[[#This Row],[ 26 ]]+1-1,CALCULO[[#This Row],[ 26 ]]))</f>
        <v>0</v>
      </c>
      <c r="AB256" s="165"/>
      <c r="AC2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6" s="147"/>
      <c r="AE2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6" s="144">
        <f>+CALCULO[[#This Row],[ 31 ]]+CALCULO[[#This Row],[ 29 ]]+CALCULO[[#This Row],[ 27 ]]+CALCULO[[#This Row],[ 25 ]]+CALCULO[[#This Row],[ 23 ]]+CALCULO[[#This Row],[ 21 ]]+CALCULO[[#This Row],[ 19 ]]+CALCULO[[#This Row],[ 17 ]]</f>
        <v>0</v>
      </c>
      <c r="AG256" s="148">
        <f>+MAX(0,ROUND(CALCULO[[#This Row],[ 15 ]]-CALCULO[[#This Row],[32]],-3))</f>
        <v>0</v>
      </c>
      <c r="AH256" s="29"/>
      <c r="AI256" s="163">
        <f>+IF(AVERAGEIF(DEDUCCIONES[Concepto],'Datos para cálculo'!AH$4,DEDUCCIONES[Monto Limite])=1,CALCULO[[#This Row],[ 34 ]],MIN(CALCULO[[#This Row],[ 34 ]],AVERAGEIF(DEDUCCIONES[Concepto],'Datos para cálculo'!AH$4,DEDUCCIONES[Monto Limite]),+CALCULO[[#This Row],[ 34 ]]+1-1,CALCULO[[#This Row],[ 34 ]]))</f>
        <v>0</v>
      </c>
      <c r="AJ256" s="167"/>
      <c r="AK256" s="144">
        <f>+IF(CALCULO[[#This Row],[ 36 ]]="SI",MIN(CALCULO[[#This Row],[ 15 ]]*10%,VLOOKUP($AJ$4,DEDUCCIONES[],4,0)),0)</f>
        <v>0</v>
      </c>
      <c r="AL256" s="168"/>
      <c r="AM256" s="145">
        <f>+MIN(AL256+1-1,VLOOKUP($AL$4,DEDUCCIONES[],4,0))</f>
        <v>0</v>
      </c>
      <c r="AN256" s="144">
        <f>+CALCULO[[#This Row],[35]]+CALCULO[[#This Row],[37]]+CALCULO[[#This Row],[ 39 ]]</f>
        <v>0</v>
      </c>
      <c r="AO256" s="148">
        <f>+CALCULO[[#This Row],[33]]-CALCULO[[#This Row],[ 40 ]]</f>
        <v>0</v>
      </c>
      <c r="AP256" s="29"/>
      <c r="AQ256" s="163">
        <f>+MIN(CALCULO[[#This Row],[42]]+1-1,VLOOKUP($AP$4,RENTAS_EXCENTAS[],4,0))</f>
        <v>0</v>
      </c>
      <c r="AR256" s="29"/>
      <c r="AS256" s="163">
        <f>+MIN(CALCULO[[#This Row],[43]]+CALCULO[[#This Row],[ 44 ]]+1-1,VLOOKUP($AP$4,RENTAS_EXCENTAS[],4,0))-CALCULO[[#This Row],[43]]</f>
        <v>0</v>
      </c>
      <c r="AT256" s="163"/>
      <c r="AU256" s="163"/>
      <c r="AV256" s="163">
        <f>+CALCULO[[#This Row],[ 47 ]]</f>
        <v>0</v>
      </c>
      <c r="AW256" s="163"/>
      <c r="AX256" s="163">
        <f>+CALCULO[[#This Row],[ 49 ]]</f>
        <v>0</v>
      </c>
      <c r="AY256" s="163"/>
      <c r="AZ256" s="163">
        <f>+CALCULO[[#This Row],[ 51 ]]</f>
        <v>0</v>
      </c>
      <c r="BA256" s="163"/>
      <c r="BB256" s="163">
        <f>+CALCULO[[#This Row],[ 53 ]]</f>
        <v>0</v>
      </c>
      <c r="BC256" s="163"/>
      <c r="BD256" s="163">
        <f>+CALCULO[[#This Row],[ 55 ]]</f>
        <v>0</v>
      </c>
      <c r="BE256" s="163"/>
      <c r="BF256" s="163">
        <f>+CALCULO[[#This Row],[ 57 ]]</f>
        <v>0</v>
      </c>
      <c r="BG256" s="163"/>
      <c r="BH256" s="163">
        <f>+CALCULO[[#This Row],[ 59 ]]</f>
        <v>0</v>
      </c>
      <c r="BI256" s="163"/>
      <c r="BJ256" s="163"/>
      <c r="BK256" s="163"/>
      <c r="BL256" s="145">
        <f>+CALCULO[[#This Row],[ 63 ]]</f>
        <v>0</v>
      </c>
      <c r="BM256" s="144">
        <f>+CALCULO[[#This Row],[ 64 ]]+CALCULO[[#This Row],[ 62 ]]+CALCULO[[#This Row],[ 60 ]]+CALCULO[[#This Row],[ 58 ]]+CALCULO[[#This Row],[ 56 ]]+CALCULO[[#This Row],[ 54 ]]+CALCULO[[#This Row],[ 52 ]]+CALCULO[[#This Row],[ 50 ]]+CALCULO[[#This Row],[ 48 ]]+CALCULO[[#This Row],[ 45 ]]+CALCULO[[#This Row],[43]]</f>
        <v>0</v>
      </c>
      <c r="BN256" s="148">
        <f>+CALCULO[[#This Row],[ 41 ]]-CALCULO[[#This Row],[65]]</f>
        <v>0</v>
      </c>
      <c r="BO256" s="144">
        <f>+ROUND(MIN(CALCULO[[#This Row],[66]]*25%,240*'Versión impresión'!$H$8),-3)</f>
        <v>0</v>
      </c>
      <c r="BP256" s="148">
        <f>+CALCULO[[#This Row],[66]]-CALCULO[[#This Row],[67]]</f>
        <v>0</v>
      </c>
      <c r="BQ256" s="154">
        <f>+ROUND(CALCULO[[#This Row],[33]]*40%,-3)</f>
        <v>0</v>
      </c>
      <c r="BR256" s="149">
        <f t="shared" si="14"/>
        <v>0</v>
      </c>
      <c r="BS256" s="144">
        <f>+CALCULO[[#This Row],[33]]-MIN(CALCULO[[#This Row],[69]],CALCULO[[#This Row],[68]])</f>
        <v>0</v>
      </c>
      <c r="BT256" s="150">
        <f>+CALCULO[[#This Row],[71]]/'Versión impresión'!$H$8+1-1</f>
        <v>0</v>
      </c>
      <c r="BU256" s="151">
        <f>+LOOKUP(CALCULO[[#This Row],[72]],$CG$2:$CH$8,$CJ$2:$CJ$8)</f>
        <v>0</v>
      </c>
      <c r="BV256" s="152">
        <f>+LOOKUP(CALCULO[[#This Row],[72]],$CG$2:$CH$8,$CI$2:$CI$8)</f>
        <v>0</v>
      </c>
      <c r="BW256" s="151">
        <f>+LOOKUP(CALCULO[[#This Row],[72]],$CG$2:$CH$8,$CK$2:$CK$8)</f>
        <v>0</v>
      </c>
      <c r="BX256" s="155">
        <f>+(CALCULO[[#This Row],[72]]+CALCULO[[#This Row],[73]])*CALCULO[[#This Row],[74]]+CALCULO[[#This Row],[75]]</f>
        <v>0</v>
      </c>
      <c r="BY256" s="133">
        <f>+ROUND(CALCULO[[#This Row],[76]]*'Versión impresión'!$H$8,-3)</f>
        <v>0</v>
      </c>
      <c r="BZ256" s="180" t="str">
        <f>+IF(LOOKUP(CALCULO[[#This Row],[72]],$CG$2:$CH$8,$CM$2:$CM$8)=0,"",LOOKUP(CALCULO[[#This Row],[72]],$CG$2:$CH$8,$CM$2:$CM$8))</f>
        <v/>
      </c>
    </row>
    <row r="257" spans="1:78" x14ac:dyDescent="0.25">
      <c r="A257" s="78" t="str">
        <f t="shared" si="13"/>
        <v/>
      </c>
      <c r="B257" s="159"/>
      <c r="C257" s="29"/>
      <c r="D257" s="29"/>
      <c r="E257" s="29"/>
      <c r="F257" s="29"/>
      <c r="G257" s="29"/>
      <c r="H257" s="29"/>
      <c r="I257" s="29"/>
      <c r="J257" s="29"/>
      <c r="K257" s="29"/>
      <c r="L257" s="29"/>
      <c r="M257" s="29"/>
      <c r="N257" s="29"/>
      <c r="O257" s="144">
        <f>SUM(CALCULO[[#This Row],[5]:[ 14 ]])</f>
        <v>0</v>
      </c>
      <c r="P257" s="162"/>
      <c r="Q257" s="163">
        <f>+IF(AVERAGEIF(ING_NO_CONST_RENTA[Concepto],'Datos para cálculo'!P$4,ING_NO_CONST_RENTA[Monto Limite])=1,CALCULO[[#This Row],[16]],MIN(CALCULO[ [#This Row],[16] ],AVERAGEIF(ING_NO_CONST_RENTA[Concepto],'Datos para cálculo'!P$4,ING_NO_CONST_RENTA[Monto Limite]),+CALCULO[ [#This Row],[16] ]+1-1,CALCULO[ [#This Row],[16] ]))</f>
        <v>0</v>
      </c>
      <c r="R257" s="29"/>
      <c r="S257" s="163">
        <f>+IF(AVERAGEIF(ING_NO_CONST_RENTA[Concepto],'Datos para cálculo'!R$4,ING_NO_CONST_RENTA[Monto Limite])=1,CALCULO[[#This Row],[18]],MIN(CALCULO[ [#This Row],[18] ],AVERAGEIF(ING_NO_CONST_RENTA[Concepto],'Datos para cálculo'!R$4,ING_NO_CONST_RENTA[Monto Limite]),+CALCULO[ [#This Row],[18] ]+1-1,CALCULO[ [#This Row],[18] ]))</f>
        <v>0</v>
      </c>
      <c r="T257" s="29"/>
      <c r="U257" s="163">
        <f>+IF(AVERAGEIF(ING_NO_CONST_RENTA[Concepto],'Datos para cálculo'!T$4,ING_NO_CONST_RENTA[Monto Limite])=1,CALCULO[[#This Row],[20]],MIN(CALCULO[ [#This Row],[20] ],AVERAGEIF(ING_NO_CONST_RENTA[Concepto],'Datos para cálculo'!T$4,ING_NO_CONST_RENTA[Monto Limite]),+CALCULO[ [#This Row],[20] ]+1-1,CALCULO[ [#This Row],[20] ]))</f>
        <v>0</v>
      </c>
      <c r="V257" s="29"/>
      <c r="W2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7" s="164"/>
      <c r="Y257" s="163">
        <f>+IF(O257&lt;310*'Versión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7" s="165"/>
      <c r="AA257" s="163">
        <f>+IF(AVERAGEIF(ING_NO_CONST_RENTA[Concepto],'Datos para cálculo'!Z$4,ING_NO_CONST_RENTA[Monto Limite])=1,CALCULO[[#This Row],[ 26 ]],MIN(CALCULO[[#This Row],[ 26 ]],AVERAGEIF(ING_NO_CONST_RENTA[Concepto],'Datos para cálculo'!Z$4,ING_NO_CONST_RENTA[Monto Limite]),+CALCULO[[#This Row],[ 26 ]]+1-1,CALCULO[[#This Row],[ 26 ]]))</f>
        <v>0</v>
      </c>
      <c r="AB257" s="165"/>
      <c r="AC2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7" s="147"/>
      <c r="AE2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7" s="144">
        <f>+CALCULO[[#This Row],[ 31 ]]+CALCULO[[#This Row],[ 29 ]]+CALCULO[[#This Row],[ 27 ]]+CALCULO[[#This Row],[ 25 ]]+CALCULO[[#This Row],[ 23 ]]+CALCULO[[#This Row],[ 21 ]]+CALCULO[[#This Row],[ 19 ]]+CALCULO[[#This Row],[ 17 ]]</f>
        <v>0</v>
      </c>
      <c r="AG257" s="148">
        <f>+MAX(0,ROUND(CALCULO[[#This Row],[ 15 ]]-CALCULO[[#This Row],[32]],-3))</f>
        <v>0</v>
      </c>
      <c r="AH257" s="29"/>
      <c r="AI257" s="163">
        <f>+IF(AVERAGEIF(DEDUCCIONES[Concepto],'Datos para cálculo'!AH$4,DEDUCCIONES[Monto Limite])=1,CALCULO[[#This Row],[ 34 ]],MIN(CALCULO[[#This Row],[ 34 ]],AVERAGEIF(DEDUCCIONES[Concepto],'Datos para cálculo'!AH$4,DEDUCCIONES[Monto Limite]),+CALCULO[[#This Row],[ 34 ]]+1-1,CALCULO[[#This Row],[ 34 ]]))</f>
        <v>0</v>
      </c>
      <c r="AJ257" s="167"/>
      <c r="AK257" s="144">
        <f>+IF(CALCULO[[#This Row],[ 36 ]]="SI",MIN(CALCULO[[#This Row],[ 15 ]]*10%,VLOOKUP($AJ$4,DEDUCCIONES[],4,0)),0)</f>
        <v>0</v>
      </c>
      <c r="AL257" s="168"/>
      <c r="AM257" s="145">
        <f>+MIN(AL257+1-1,VLOOKUP($AL$4,DEDUCCIONES[],4,0))</f>
        <v>0</v>
      </c>
      <c r="AN257" s="144">
        <f>+CALCULO[[#This Row],[35]]+CALCULO[[#This Row],[37]]+CALCULO[[#This Row],[ 39 ]]</f>
        <v>0</v>
      </c>
      <c r="AO257" s="148">
        <f>+CALCULO[[#This Row],[33]]-CALCULO[[#This Row],[ 40 ]]</f>
        <v>0</v>
      </c>
      <c r="AP257" s="29"/>
      <c r="AQ257" s="163">
        <f>+MIN(CALCULO[[#This Row],[42]]+1-1,VLOOKUP($AP$4,RENTAS_EXCENTAS[],4,0))</f>
        <v>0</v>
      </c>
      <c r="AR257" s="29"/>
      <c r="AS257" s="163">
        <f>+MIN(CALCULO[[#This Row],[43]]+CALCULO[[#This Row],[ 44 ]]+1-1,VLOOKUP($AP$4,RENTAS_EXCENTAS[],4,0))-CALCULO[[#This Row],[43]]</f>
        <v>0</v>
      </c>
      <c r="AT257" s="163"/>
      <c r="AU257" s="163"/>
      <c r="AV257" s="163">
        <f>+CALCULO[[#This Row],[ 47 ]]</f>
        <v>0</v>
      </c>
      <c r="AW257" s="163"/>
      <c r="AX257" s="163">
        <f>+CALCULO[[#This Row],[ 49 ]]</f>
        <v>0</v>
      </c>
      <c r="AY257" s="163"/>
      <c r="AZ257" s="163">
        <f>+CALCULO[[#This Row],[ 51 ]]</f>
        <v>0</v>
      </c>
      <c r="BA257" s="163"/>
      <c r="BB257" s="163">
        <f>+CALCULO[[#This Row],[ 53 ]]</f>
        <v>0</v>
      </c>
      <c r="BC257" s="163"/>
      <c r="BD257" s="163">
        <f>+CALCULO[[#This Row],[ 55 ]]</f>
        <v>0</v>
      </c>
      <c r="BE257" s="163"/>
      <c r="BF257" s="163">
        <f>+CALCULO[[#This Row],[ 57 ]]</f>
        <v>0</v>
      </c>
      <c r="BG257" s="163"/>
      <c r="BH257" s="163">
        <f>+CALCULO[[#This Row],[ 59 ]]</f>
        <v>0</v>
      </c>
      <c r="BI257" s="163"/>
      <c r="BJ257" s="163"/>
      <c r="BK257" s="163"/>
      <c r="BL257" s="145">
        <f>+CALCULO[[#This Row],[ 63 ]]</f>
        <v>0</v>
      </c>
      <c r="BM257" s="144">
        <f>+CALCULO[[#This Row],[ 64 ]]+CALCULO[[#This Row],[ 62 ]]+CALCULO[[#This Row],[ 60 ]]+CALCULO[[#This Row],[ 58 ]]+CALCULO[[#This Row],[ 56 ]]+CALCULO[[#This Row],[ 54 ]]+CALCULO[[#This Row],[ 52 ]]+CALCULO[[#This Row],[ 50 ]]+CALCULO[[#This Row],[ 48 ]]+CALCULO[[#This Row],[ 45 ]]+CALCULO[[#This Row],[43]]</f>
        <v>0</v>
      </c>
      <c r="BN257" s="148">
        <f>+CALCULO[[#This Row],[ 41 ]]-CALCULO[[#This Row],[65]]</f>
        <v>0</v>
      </c>
      <c r="BO257" s="144">
        <f>+ROUND(MIN(CALCULO[[#This Row],[66]]*25%,240*'Versión impresión'!$H$8),-3)</f>
        <v>0</v>
      </c>
      <c r="BP257" s="148">
        <f>+CALCULO[[#This Row],[66]]-CALCULO[[#This Row],[67]]</f>
        <v>0</v>
      </c>
      <c r="BQ257" s="154">
        <f>+ROUND(CALCULO[[#This Row],[33]]*40%,-3)</f>
        <v>0</v>
      </c>
      <c r="BR257" s="149">
        <f t="shared" si="14"/>
        <v>0</v>
      </c>
      <c r="BS257" s="144">
        <f>+CALCULO[[#This Row],[33]]-MIN(CALCULO[[#This Row],[69]],CALCULO[[#This Row],[68]])</f>
        <v>0</v>
      </c>
      <c r="BT257" s="150">
        <f>+CALCULO[[#This Row],[71]]/'Versión impresión'!$H$8+1-1</f>
        <v>0</v>
      </c>
      <c r="BU257" s="151">
        <f>+LOOKUP(CALCULO[[#This Row],[72]],$CG$2:$CH$8,$CJ$2:$CJ$8)</f>
        <v>0</v>
      </c>
      <c r="BV257" s="152">
        <f>+LOOKUP(CALCULO[[#This Row],[72]],$CG$2:$CH$8,$CI$2:$CI$8)</f>
        <v>0</v>
      </c>
      <c r="BW257" s="151">
        <f>+LOOKUP(CALCULO[[#This Row],[72]],$CG$2:$CH$8,$CK$2:$CK$8)</f>
        <v>0</v>
      </c>
      <c r="BX257" s="155">
        <f>+(CALCULO[[#This Row],[72]]+CALCULO[[#This Row],[73]])*CALCULO[[#This Row],[74]]+CALCULO[[#This Row],[75]]</f>
        <v>0</v>
      </c>
      <c r="BY257" s="133">
        <f>+ROUND(CALCULO[[#This Row],[76]]*'Versión impresión'!$H$8,-3)</f>
        <v>0</v>
      </c>
      <c r="BZ257" s="180" t="str">
        <f>+IF(LOOKUP(CALCULO[[#This Row],[72]],$CG$2:$CH$8,$CM$2:$CM$8)=0,"",LOOKUP(CALCULO[[#This Row],[72]],$CG$2:$CH$8,$CM$2:$CM$8))</f>
        <v/>
      </c>
    </row>
    <row r="258" spans="1:78" x14ac:dyDescent="0.25">
      <c r="A258" s="78" t="str">
        <f t="shared" si="13"/>
        <v/>
      </c>
      <c r="B258" s="159"/>
      <c r="C258" s="29"/>
      <c r="D258" s="29"/>
      <c r="E258" s="29"/>
      <c r="F258" s="29"/>
      <c r="G258" s="29"/>
      <c r="H258" s="29"/>
      <c r="I258" s="29"/>
      <c r="J258" s="29"/>
      <c r="K258" s="29"/>
      <c r="L258" s="29"/>
      <c r="M258" s="29"/>
      <c r="N258" s="29"/>
      <c r="O258" s="144">
        <f>SUM(CALCULO[[#This Row],[5]:[ 14 ]])</f>
        <v>0</v>
      </c>
      <c r="P258" s="162"/>
      <c r="Q258" s="163">
        <f>+IF(AVERAGEIF(ING_NO_CONST_RENTA[Concepto],'Datos para cálculo'!P$4,ING_NO_CONST_RENTA[Monto Limite])=1,CALCULO[[#This Row],[16]],MIN(CALCULO[ [#This Row],[16] ],AVERAGEIF(ING_NO_CONST_RENTA[Concepto],'Datos para cálculo'!P$4,ING_NO_CONST_RENTA[Monto Limite]),+CALCULO[ [#This Row],[16] ]+1-1,CALCULO[ [#This Row],[16] ]))</f>
        <v>0</v>
      </c>
      <c r="R258" s="29"/>
      <c r="S258" s="163">
        <f>+IF(AVERAGEIF(ING_NO_CONST_RENTA[Concepto],'Datos para cálculo'!R$4,ING_NO_CONST_RENTA[Monto Limite])=1,CALCULO[[#This Row],[18]],MIN(CALCULO[ [#This Row],[18] ],AVERAGEIF(ING_NO_CONST_RENTA[Concepto],'Datos para cálculo'!R$4,ING_NO_CONST_RENTA[Monto Limite]),+CALCULO[ [#This Row],[18] ]+1-1,CALCULO[ [#This Row],[18] ]))</f>
        <v>0</v>
      </c>
      <c r="T258" s="29"/>
      <c r="U258" s="163">
        <f>+IF(AVERAGEIF(ING_NO_CONST_RENTA[Concepto],'Datos para cálculo'!T$4,ING_NO_CONST_RENTA[Monto Limite])=1,CALCULO[[#This Row],[20]],MIN(CALCULO[ [#This Row],[20] ],AVERAGEIF(ING_NO_CONST_RENTA[Concepto],'Datos para cálculo'!T$4,ING_NO_CONST_RENTA[Monto Limite]),+CALCULO[ [#This Row],[20] ]+1-1,CALCULO[ [#This Row],[20] ]))</f>
        <v>0</v>
      </c>
      <c r="V258" s="29"/>
      <c r="W2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8" s="164"/>
      <c r="Y258" s="163">
        <f>+IF(O258&lt;310*'Versión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8" s="165"/>
      <c r="AA258" s="163">
        <f>+IF(AVERAGEIF(ING_NO_CONST_RENTA[Concepto],'Datos para cálculo'!Z$4,ING_NO_CONST_RENTA[Monto Limite])=1,CALCULO[[#This Row],[ 26 ]],MIN(CALCULO[[#This Row],[ 26 ]],AVERAGEIF(ING_NO_CONST_RENTA[Concepto],'Datos para cálculo'!Z$4,ING_NO_CONST_RENTA[Monto Limite]),+CALCULO[[#This Row],[ 26 ]]+1-1,CALCULO[[#This Row],[ 26 ]]))</f>
        <v>0</v>
      </c>
      <c r="AB258" s="165"/>
      <c r="AC2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8" s="147"/>
      <c r="AE2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8" s="144">
        <f>+CALCULO[[#This Row],[ 31 ]]+CALCULO[[#This Row],[ 29 ]]+CALCULO[[#This Row],[ 27 ]]+CALCULO[[#This Row],[ 25 ]]+CALCULO[[#This Row],[ 23 ]]+CALCULO[[#This Row],[ 21 ]]+CALCULO[[#This Row],[ 19 ]]+CALCULO[[#This Row],[ 17 ]]</f>
        <v>0</v>
      </c>
      <c r="AG258" s="148">
        <f>+MAX(0,ROUND(CALCULO[[#This Row],[ 15 ]]-CALCULO[[#This Row],[32]],-3))</f>
        <v>0</v>
      </c>
      <c r="AH258" s="29"/>
      <c r="AI258" s="163">
        <f>+IF(AVERAGEIF(DEDUCCIONES[Concepto],'Datos para cálculo'!AH$4,DEDUCCIONES[Monto Limite])=1,CALCULO[[#This Row],[ 34 ]],MIN(CALCULO[[#This Row],[ 34 ]],AVERAGEIF(DEDUCCIONES[Concepto],'Datos para cálculo'!AH$4,DEDUCCIONES[Monto Limite]),+CALCULO[[#This Row],[ 34 ]]+1-1,CALCULO[[#This Row],[ 34 ]]))</f>
        <v>0</v>
      </c>
      <c r="AJ258" s="167"/>
      <c r="AK258" s="144">
        <f>+IF(CALCULO[[#This Row],[ 36 ]]="SI",MIN(CALCULO[[#This Row],[ 15 ]]*10%,VLOOKUP($AJ$4,DEDUCCIONES[],4,0)),0)</f>
        <v>0</v>
      </c>
      <c r="AL258" s="168"/>
      <c r="AM258" s="145">
        <f>+MIN(AL258+1-1,VLOOKUP($AL$4,DEDUCCIONES[],4,0))</f>
        <v>0</v>
      </c>
      <c r="AN258" s="144">
        <f>+CALCULO[[#This Row],[35]]+CALCULO[[#This Row],[37]]+CALCULO[[#This Row],[ 39 ]]</f>
        <v>0</v>
      </c>
      <c r="AO258" s="148">
        <f>+CALCULO[[#This Row],[33]]-CALCULO[[#This Row],[ 40 ]]</f>
        <v>0</v>
      </c>
      <c r="AP258" s="29"/>
      <c r="AQ258" s="163">
        <f>+MIN(CALCULO[[#This Row],[42]]+1-1,VLOOKUP($AP$4,RENTAS_EXCENTAS[],4,0))</f>
        <v>0</v>
      </c>
      <c r="AR258" s="29"/>
      <c r="AS258" s="163">
        <f>+MIN(CALCULO[[#This Row],[43]]+CALCULO[[#This Row],[ 44 ]]+1-1,VLOOKUP($AP$4,RENTAS_EXCENTAS[],4,0))-CALCULO[[#This Row],[43]]</f>
        <v>0</v>
      </c>
      <c r="AT258" s="163"/>
      <c r="AU258" s="163"/>
      <c r="AV258" s="163">
        <f>+CALCULO[[#This Row],[ 47 ]]</f>
        <v>0</v>
      </c>
      <c r="AW258" s="163"/>
      <c r="AX258" s="163">
        <f>+CALCULO[[#This Row],[ 49 ]]</f>
        <v>0</v>
      </c>
      <c r="AY258" s="163"/>
      <c r="AZ258" s="163">
        <f>+CALCULO[[#This Row],[ 51 ]]</f>
        <v>0</v>
      </c>
      <c r="BA258" s="163"/>
      <c r="BB258" s="163">
        <f>+CALCULO[[#This Row],[ 53 ]]</f>
        <v>0</v>
      </c>
      <c r="BC258" s="163"/>
      <c r="BD258" s="163">
        <f>+CALCULO[[#This Row],[ 55 ]]</f>
        <v>0</v>
      </c>
      <c r="BE258" s="163"/>
      <c r="BF258" s="163">
        <f>+CALCULO[[#This Row],[ 57 ]]</f>
        <v>0</v>
      </c>
      <c r="BG258" s="163"/>
      <c r="BH258" s="163">
        <f>+CALCULO[[#This Row],[ 59 ]]</f>
        <v>0</v>
      </c>
      <c r="BI258" s="163"/>
      <c r="BJ258" s="163"/>
      <c r="BK258" s="163"/>
      <c r="BL258" s="145">
        <f>+CALCULO[[#This Row],[ 63 ]]</f>
        <v>0</v>
      </c>
      <c r="BM258" s="144">
        <f>+CALCULO[[#This Row],[ 64 ]]+CALCULO[[#This Row],[ 62 ]]+CALCULO[[#This Row],[ 60 ]]+CALCULO[[#This Row],[ 58 ]]+CALCULO[[#This Row],[ 56 ]]+CALCULO[[#This Row],[ 54 ]]+CALCULO[[#This Row],[ 52 ]]+CALCULO[[#This Row],[ 50 ]]+CALCULO[[#This Row],[ 48 ]]+CALCULO[[#This Row],[ 45 ]]+CALCULO[[#This Row],[43]]</f>
        <v>0</v>
      </c>
      <c r="BN258" s="148">
        <f>+CALCULO[[#This Row],[ 41 ]]-CALCULO[[#This Row],[65]]</f>
        <v>0</v>
      </c>
      <c r="BO258" s="144">
        <f>+ROUND(MIN(CALCULO[[#This Row],[66]]*25%,240*'Versión impresión'!$H$8),-3)</f>
        <v>0</v>
      </c>
      <c r="BP258" s="148">
        <f>+CALCULO[[#This Row],[66]]-CALCULO[[#This Row],[67]]</f>
        <v>0</v>
      </c>
      <c r="BQ258" s="154">
        <f>+ROUND(CALCULO[[#This Row],[33]]*40%,-3)</f>
        <v>0</v>
      </c>
      <c r="BR258" s="149">
        <f t="shared" si="14"/>
        <v>0</v>
      </c>
      <c r="BS258" s="144">
        <f>+CALCULO[[#This Row],[33]]-MIN(CALCULO[[#This Row],[69]],CALCULO[[#This Row],[68]])</f>
        <v>0</v>
      </c>
      <c r="BT258" s="150">
        <f>+CALCULO[[#This Row],[71]]/'Versión impresión'!$H$8+1-1</f>
        <v>0</v>
      </c>
      <c r="BU258" s="151">
        <f>+LOOKUP(CALCULO[[#This Row],[72]],$CG$2:$CH$8,$CJ$2:$CJ$8)</f>
        <v>0</v>
      </c>
      <c r="BV258" s="152">
        <f>+LOOKUP(CALCULO[[#This Row],[72]],$CG$2:$CH$8,$CI$2:$CI$8)</f>
        <v>0</v>
      </c>
      <c r="BW258" s="151">
        <f>+LOOKUP(CALCULO[[#This Row],[72]],$CG$2:$CH$8,$CK$2:$CK$8)</f>
        <v>0</v>
      </c>
      <c r="BX258" s="155">
        <f>+(CALCULO[[#This Row],[72]]+CALCULO[[#This Row],[73]])*CALCULO[[#This Row],[74]]+CALCULO[[#This Row],[75]]</f>
        <v>0</v>
      </c>
      <c r="BY258" s="133">
        <f>+ROUND(CALCULO[[#This Row],[76]]*'Versión impresión'!$H$8,-3)</f>
        <v>0</v>
      </c>
      <c r="BZ258" s="180" t="str">
        <f>+IF(LOOKUP(CALCULO[[#This Row],[72]],$CG$2:$CH$8,$CM$2:$CM$8)=0,"",LOOKUP(CALCULO[[#This Row],[72]],$CG$2:$CH$8,$CM$2:$CM$8))</f>
        <v/>
      </c>
    </row>
    <row r="259" spans="1:78" x14ac:dyDescent="0.25">
      <c r="A259" s="78" t="str">
        <f t="shared" si="13"/>
        <v/>
      </c>
      <c r="B259" s="159"/>
      <c r="C259" s="29"/>
      <c r="D259" s="29"/>
      <c r="E259" s="29"/>
      <c r="F259" s="29"/>
      <c r="G259" s="29"/>
      <c r="H259" s="29"/>
      <c r="I259" s="29"/>
      <c r="J259" s="29"/>
      <c r="K259" s="29"/>
      <c r="L259" s="29"/>
      <c r="M259" s="29"/>
      <c r="N259" s="29"/>
      <c r="O259" s="144">
        <f>SUM(CALCULO[[#This Row],[5]:[ 14 ]])</f>
        <v>0</v>
      </c>
      <c r="P259" s="162"/>
      <c r="Q259" s="163">
        <f>+IF(AVERAGEIF(ING_NO_CONST_RENTA[Concepto],'Datos para cálculo'!P$4,ING_NO_CONST_RENTA[Monto Limite])=1,CALCULO[[#This Row],[16]],MIN(CALCULO[ [#This Row],[16] ],AVERAGEIF(ING_NO_CONST_RENTA[Concepto],'Datos para cálculo'!P$4,ING_NO_CONST_RENTA[Monto Limite]),+CALCULO[ [#This Row],[16] ]+1-1,CALCULO[ [#This Row],[16] ]))</f>
        <v>0</v>
      </c>
      <c r="R259" s="29"/>
      <c r="S259" s="163">
        <f>+IF(AVERAGEIF(ING_NO_CONST_RENTA[Concepto],'Datos para cálculo'!R$4,ING_NO_CONST_RENTA[Monto Limite])=1,CALCULO[[#This Row],[18]],MIN(CALCULO[ [#This Row],[18] ],AVERAGEIF(ING_NO_CONST_RENTA[Concepto],'Datos para cálculo'!R$4,ING_NO_CONST_RENTA[Monto Limite]),+CALCULO[ [#This Row],[18] ]+1-1,CALCULO[ [#This Row],[18] ]))</f>
        <v>0</v>
      </c>
      <c r="T259" s="29"/>
      <c r="U259" s="163">
        <f>+IF(AVERAGEIF(ING_NO_CONST_RENTA[Concepto],'Datos para cálculo'!T$4,ING_NO_CONST_RENTA[Monto Limite])=1,CALCULO[[#This Row],[20]],MIN(CALCULO[ [#This Row],[20] ],AVERAGEIF(ING_NO_CONST_RENTA[Concepto],'Datos para cálculo'!T$4,ING_NO_CONST_RENTA[Monto Limite]),+CALCULO[ [#This Row],[20] ]+1-1,CALCULO[ [#This Row],[20] ]))</f>
        <v>0</v>
      </c>
      <c r="V259" s="29"/>
      <c r="W2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59" s="164"/>
      <c r="Y259" s="163">
        <f>+IF(O259&lt;310*'Versión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59" s="165"/>
      <c r="AA259" s="163">
        <f>+IF(AVERAGEIF(ING_NO_CONST_RENTA[Concepto],'Datos para cálculo'!Z$4,ING_NO_CONST_RENTA[Monto Limite])=1,CALCULO[[#This Row],[ 26 ]],MIN(CALCULO[[#This Row],[ 26 ]],AVERAGEIF(ING_NO_CONST_RENTA[Concepto],'Datos para cálculo'!Z$4,ING_NO_CONST_RENTA[Monto Limite]),+CALCULO[[#This Row],[ 26 ]]+1-1,CALCULO[[#This Row],[ 26 ]]))</f>
        <v>0</v>
      </c>
      <c r="AB259" s="165"/>
      <c r="AC2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59" s="147"/>
      <c r="AE2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59" s="144">
        <f>+CALCULO[[#This Row],[ 31 ]]+CALCULO[[#This Row],[ 29 ]]+CALCULO[[#This Row],[ 27 ]]+CALCULO[[#This Row],[ 25 ]]+CALCULO[[#This Row],[ 23 ]]+CALCULO[[#This Row],[ 21 ]]+CALCULO[[#This Row],[ 19 ]]+CALCULO[[#This Row],[ 17 ]]</f>
        <v>0</v>
      </c>
      <c r="AG259" s="148">
        <f>+MAX(0,ROUND(CALCULO[[#This Row],[ 15 ]]-CALCULO[[#This Row],[32]],-3))</f>
        <v>0</v>
      </c>
      <c r="AH259" s="29"/>
      <c r="AI259" s="163">
        <f>+IF(AVERAGEIF(DEDUCCIONES[Concepto],'Datos para cálculo'!AH$4,DEDUCCIONES[Monto Limite])=1,CALCULO[[#This Row],[ 34 ]],MIN(CALCULO[[#This Row],[ 34 ]],AVERAGEIF(DEDUCCIONES[Concepto],'Datos para cálculo'!AH$4,DEDUCCIONES[Monto Limite]),+CALCULO[[#This Row],[ 34 ]]+1-1,CALCULO[[#This Row],[ 34 ]]))</f>
        <v>0</v>
      </c>
      <c r="AJ259" s="167"/>
      <c r="AK259" s="144">
        <f>+IF(CALCULO[[#This Row],[ 36 ]]="SI",MIN(CALCULO[[#This Row],[ 15 ]]*10%,VLOOKUP($AJ$4,DEDUCCIONES[],4,0)),0)</f>
        <v>0</v>
      </c>
      <c r="AL259" s="168"/>
      <c r="AM259" s="145">
        <f>+MIN(AL259+1-1,VLOOKUP($AL$4,DEDUCCIONES[],4,0))</f>
        <v>0</v>
      </c>
      <c r="AN259" s="144">
        <f>+CALCULO[[#This Row],[35]]+CALCULO[[#This Row],[37]]+CALCULO[[#This Row],[ 39 ]]</f>
        <v>0</v>
      </c>
      <c r="AO259" s="148">
        <f>+CALCULO[[#This Row],[33]]-CALCULO[[#This Row],[ 40 ]]</f>
        <v>0</v>
      </c>
      <c r="AP259" s="29"/>
      <c r="AQ259" s="163">
        <f>+MIN(CALCULO[[#This Row],[42]]+1-1,VLOOKUP($AP$4,RENTAS_EXCENTAS[],4,0))</f>
        <v>0</v>
      </c>
      <c r="AR259" s="29"/>
      <c r="AS259" s="163">
        <f>+MIN(CALCULO[[#This Row],[43]]+CALCULO[[#This Row],[ 44 ]]+1-1,VLOOKUP($AP$4,RENTAS_EXCENTAS[],4,0))-CALCULO[[#This Row],[43]]</f>
        <v>0</v>
      </c>
      <c r="AT259" s="163"/>
      <c r="AU259" s="163"/>
      <c r="AV259" s="163">
        <f>+CALCULO[[#This Row],[ 47 ]]</f>
        <v>0</v>
      </c>
      <c r="AW259" s="163"/>
      <c r="AX259" s="163">
        <f>+CALCULO[[#This Row],[ 49 ]]</f>
        <v>0</v>
      </c>
      <c r="AY259" s="163"/>
      <c r="AZ259" s="163">
        <f>+CALCULO[[#This Row],[ 51 ]]</f>
        <v>0</v>
      </c>
      <c r="BA259" s="163"/>
      <c r="BB259" s="163">
        <f>+CALCULO[[#This Row],[ 53 ]]</f>
        <v>0</v>
      </c>
      <c r="BC259" s="163"/>
      <c r="BD259" s="163">
        <f>+CALCULO[[#This Row],[ 55 ]]</f>
        <v>0</v>
      </c>
      <c r="BE259" s="163"/>
      <c r="BF259" s="163">
        <f>+CALCULO[[#This Row],[ 57 ]]</f>
        <v>0</v>
      </c>
      <c r="BG259" s="163"/>
      <c r="BH259" s="163">
        <f>+CALCULO[[#This Row],[ 59 ]]</f>
        <v>0</v>
      </c>
      <c r="BI259" s="163"/>
      <c r="BJ259" s="163"/>
      <c r="BK259" s="163"/>
      <c r="BL259" s="145">
        <f>+CALCULO[[#This Row],[ 63 ]]</f>
        <v>0</v>
      </c>
      <c r="BM259" s="144">
        <f>+CALCULO[[#This Row],[ 64 ]]+CALCULO[[#This Row],[ 62 ]]+CALCULO[[#This Row],[ 60 ]]+CALCULO[[#This Row],[ 58 ]]+CALCULO[[#This Row],[ 56 ]]+CALCULO[[#This Row],[ 54 ]]+CALCULO[[#This Row],[ 52 ]]+CALCULO[[#This Row],[ 50 ]]+CALCULO[[#This Row],[ 48 ]]+CALCULO[[#This Row],[ 45 ]]+CALCULO[[#This Row],[43]]</f>
        <v>0</v>
      </c>
      <c r="BN259" s="148">
        <f>+CALCULO[[#This Row],[ 41 ]]-CALCULO[[#This Row],[65]]</f>
        <v>0</v>
      </c>
      <c r="BO259" s="144">
        <f>+ROUND(MIN(CALCULO[[#This Row],[66]]*25%,240*'Versión impresión'!$H$8),-3)</f>
        <v>0</v>
      </c>
      <c r="BP259" s="148">
        <f>+CALCULO[[#This Row],[66]]-CALCULO[[#This Row],[67]]</f>
        <v>0</v>
      </c>
      <c r="BQ259" s="154">
        <f>+ROUND(CALCULO[[#This Row],[33]]*40%,-3)</f>
        <v>0</v>
      </c>
      <c r="BR259" s="149">
        <f t="shared" si="14"/>
        <v>0</v>
      </c>
      <c r="BS259" s="144">
        <f>+CALCULO[[#This Row],[33]]-MIN(CALCULO[[#This Row],[69]],CALCULO[[#This Row],[68]])</f>
        <v>0</v>
      </c>
      <c r="BT259" s="150">
        <f>+CALCULO[[#This Row],[71]]/'Versión impresión'!$H$8+1-1</f>
        <v>0</v>
      </c>
      <c r="BU259" s="151">
        <f>+LOOKUP(CALCULO[[#This Row],[72]],$CG$2:$CH$8,$CJ$2:$CJ$8)</f>
        <v>0</v>
      </c>
      <c r="BV259" s="152">
        <f>+LOOKUP(CALCULO[[#This Row],[72]],$CG$2:$CH$8,$CI$2:$CI$8)</f>
        <v>0</v>
      </c>
      <c r="BW259" s="151">
        <f>+LOOKUP(CALCULO[[#This Row],[72]],$CG$2:$CH$8,$CK$2:$CK$8)</f>
        <v>0</v>
      </c>
      <c r="BX259" s="155">
        <f>+(CALCULO[[#This Row],[72]]+CALCULO[[#This Row],[73]])*CALCULO[[#This Row],[74]]+CALCULO[[#This Row],[75]]</f>
        <v>0</v>
      </c>
      <c r="BY259" s="133">
        <f>+ROUND(CALCULO[[#This Row],[76]]*'Versión impresión'!$H$8,-3)</f>
        <v>0</v>
      </c>
      <c r="BZ259" s="180" t="str">
        <f>+IF(LOOKUP(CALCULO[[#This Row],[72]],$CG$2:$CH$8,$CM$2:$CM$8)=0,"",LOOKUP(CALCULO[[#This Row],[72]],$CG$2:$CH$8,$CM$2:$CM$8))</f>
        <v/>
      </c>
    </row>
    <row r="260" spans="1:78" x14ac:dyDescent="0.25">
      <c r="A260" s="78" t="str">
        <f t="shared" si="13"/>
        <v/>
      </c>
      <c r="B260" s="159"/>
      <c r="C260" s="29"/>
      <c r="D260" s="29"/>
      <c r="E260" s="29"/>
      <c r="F260" s="29"/>
      <c r="G260" s="29"/>
      <c r="H260" s="29"/>
      <c r="I260" s="29"/>
      <c r="J260" s="29"/>
      <c r="K260" s="29"/>
      <c r="L260" s="29"/>
      <c r="M260" s="29"/>
      <c r="N260" s="29"/>
      <c r="O260" s="144">
        <f>SUM(CALCULO[[#This Row],[5]:[ 14 ]])</f>
        <v>0</v>
      </c>
      <c r="P260" s="162"/>
      <c r="Q260" s="163">
        <f>+IF(AVERAGEIF(ING_NO_CONST_RENTA[Concepto],'Datos para cálculo'!P$4,ING_NO_CONST_RENTA[Monto Limite])=1,CALCULO[[#This Row],[16]],MIN(CALCULO[ [#This Row],[16] ],AVERAGEIF(ING_NO_CONST_RENTA[Concepto],'Datos para cálculo'!P$4,ING_NO_CONST_RENTA[Monto Limite]),+CALCULO[ [#This Row],[16] ]+1-1,CALCULO[ [#This Row],[16] ]))</f>
        <v>0</v>
      </c>
      <c r="R260" s="29"/>
      <c r="S260" s="163">
        <f>+IF(AVERAGEIF(ING_NO_CONST_RENTA[Concepto],'Datos para cálculo'!R$4,ING_NO_CONST_RENTA[Monto Limite])=1,CALCULO[[#This Row],[18]],MIN(CALCULO[ [#This Row],[18] ],AVERAGEIF(ING_NO_CONST_RENTA[Concepto],'Datos para cálculo'!R$4,ING_NO_CONST_RENTA[Monto Limite]),+CALCULO[ [#This Row],[18] ]+1-1,CALCULO[ [#This Row],[18] ]))</f>
        <v>0</v>
      </c>
      <c r="T260" s="29"/>
      <c r="U260" s="163">
        <f>+IF(AVERAGEIF(ING_NO_CONST_RENTA[Concepto],'Datos para cálculo'!T$4,ING_NO_CONST_RENTA[Monto Limite])=1,CALCULO[[#This Row],[20]],MIN(CALCULO[ [#This Row],[20] ],AVERAGEIF(ING_NO_CONST_RENTA[Concepto],'Datos para cálculo'!T$4,ING_NO_CONST_RENTA[Monto Limite]),+CALCULO[ [#This Row],[20] ]+1-1,CALCULO[ [#This Row],[20] ]))</f>
        <v>0</v>
      </c>
      <c r="V260" s="29"/>
      <c r="W2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0" s="164"/>
      <c r="Y260" s="163">
        <f>+IF(O260&lt;310*'Versión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0" s="165"/>
      <c r="AA260" s="163">
        <f>+IF(AVERAGEIF(ING_NO_CONST_RENTA[Concepto],'Datos para cálculo'!Z$4,ING_NO_CONST_RENTA[Monto Limite])=1,CALCULO[[#This Row],[ 26 ]],MIN(CALCULO[[#This Row],[ 26 ]],AVERAGEIF(ING_NO_CONST_RENTA[Concepto],'Datos para cálculo'!Z$4,ING_NO_CONST_RENTA[Monto Limite]),+CALCULO[[#This Row],[ 26 ]]+1-1,CALCULO[[#This Row],[ 26 ]]))</f>
        <v>0</v>
      </c>
      <c r="AB260" s="165"/>
      <c r="AC2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0" s="147"/>
      <c r="AE2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0" s="144">
        <f>+CALCULO[[#This Row],[ 31 ]]+CALCULO[[#This Row],[ 29 ]]+CALCULO[[#This Row],[ 27 ]]+CALCULO[[#This Row],[ 25 ]]+CALCULO[[#This Row],[ 23 ]]+CALCULO[[#This Row],[ 21 ]]+CALCULO[[#This Row],[ 19 ]]+CALCULO[[#This Row],[ 17 ]]</f>
        <v>0</v>
      </c>
      <c r="AG260" s="148">
        <f>+MAX(0,ROUND(CALCULO[[#This Row],[ 15 ]]-CALCULO[[#This Row],[32]],-3))</f>
        <v>0</v>
      </c>
      <c r="AH260" s="29"/>
      <c r="AI260" s="163">
        <f>+IF(AVERAGEIF(DEDUCCIONES[Concepto],'Datos para cálculo'!AH$4,DEDUCCIONES[Monto Limite])=1,CALCULO[[#This Row],[ 34 ]],MIN(CALCULO[[#This Row],[ 34 ]],AVERAGEIF(DEDUCCIONES[Concepto],'Datos para cálculo'!AH$4,DEDUCCIONES[Monto Limite]),+CALCULO[[#This Row],[ 34 ]]+1-1,CALCULO[[#This Row],[ 34 ]]))</f>
        <v>0</v>
      </c>
      <c r="AJ260" s="167"/>
      <c r="AK260" s="144">
        <f>+IF(CALCULO[[#This Row],[ 36 ]]="SI",MIN(CALCULO[[#This Row],[ 15 ]]*10%,VLOOKUP($AJ$4,DEDUCCIONES[],4,0)),0)</f>
        <v>0</v>
      </c>
      <c r="AL260" s="168"/>
      <c r="AM260" s="145">
        <f>+MIN(AL260+1-1,VLOOKUP($AL$4,DEDUCCIONES[],4,0))</f>
        <v>0</v>
      </c>
      <c r="AN260" s="144">
        <f>+CALCULO[[#This Row],[35]]+CALCULO[[#This Row],[37]]+CALCULO[[#This Row],[ 39 ]]</f>
        <v>0</v>
      </c>
      <c r="AO260" s="148">
        <f>+CALCULO[[#This Row],[33]]-CALCULO[[#This Row],[ 40 ]]</f>
        <v>0</v>
      </c>
      <c r="AP260" s="29"/>
      <c r="AQ260" s="163">
        <f>+MIN(CALCULO[[#This Row],[42]]+1-1,VLOOKUP($AP$4,RENTAS_EXCENTAS[],4,0))</f>
        <v>0</v>
      </c>
      <c r="AR260" s="29"/>
      <c r="AS260" s="163">
        <f>+MIN(CALCULO[[#This Row],[43]]+CALCULO[[#This Row],[ 44 ]]+1-1,VLOOKUP($AP$4,RENTAS_EXCENTAS[],4,0))-CALCULO[[#This Row],[43]]</f>
        <v>0</v>
      </c>
      <c r="AT260" s="163"/>
      <c r="AU260" s="163"/>
      <c r="AV260" s="163">
        <f>+CALCULO[[#This Row],[ 47 ]]</f>
        <v>0</v>
      </c>
      <c r="AW260" s="163"/>
      <c r="AX260" s="163">
        <f>+CALCULO[[#This Row],[ 49 ]]</f>
        <v>0</v>
      </c>
      <c r="AY260" s="163"/>
      <c r="AZ260" s="163">
        <f>+CALCULO[[#This Row],[ 51 ]]</f>
        <v>0</v>
      </c>
      <c r="BA260" s="163"/>
      <c r="BB260" s="163">
        <f>+CALCULO[[#This Row],[ 53 ]]</f>
        <v>0</v>
      </c>
      <c r="BC260" s="163"/>
      <c r="BD260" s="163">
        <f>+CALCULO[[#This Row],[ 55 ]]</f>
        <v>0</v>
      </c>
      <c r="BE260" s="163"/>
      <c r="BF260" s="163">
        <f>+CALCULO[[#This Row],[ 57 ]]</f>
        <v>0</v>
      </c>
      <c r="BG260" s="163"/>
      <c r="BH260" s="163">
        <f>+CALCULO[[#This Row],[ 59 ]]</f>
        <v>0</v>
      </c>
      <c r="BI260" s="163"/>
      <c r="BJ260" s="163"/>
      <c r="BK260" s="163"/>
      <c r="BL260" s="145">
        <f>+CALCULO[[#This Row],[ 63 ]]</f>
        <v>0</v>
      </c>
      <c r="BM260" s="144">
        <f>+CALCULO[[#This Row],[ 64 ]]+CALCULO[[#This Row],[ 62 ]]+CALCULO[[#This Row],[ 60 ]]+CALCULO[[#This Row],[ 58 ]]+CALCULO[[#This Row],[ 56 ]]+CALCULO[[#This Row],[ 54 ]]+CALCULO[[#This Row],[ 52 ]]+CALCULO[[#This Row],[ 50 ]]+CALCULO[[#This Row],[ 48 ]]+CALCULO[[#This Row],[ 45 ]]+CALCULO[[#This Row],[43]]</f>
        <v>0</v>
      </c>
      <c r="BN260" s="148">
        <f>+CALCULO[[#This Row],[ 41 ]]-CALCULO[[#This Row],[65]]</f>
        <v>0</v>
      </c>
      <c r="BO260" s="144">
        <f>+ROUND(MIN(CALCULO[[#This Row],[66]]*25%,240*'Versión impresión'!$H$8),-3)</f>
        <v>0</v>
      </c>
      <c r="BP260" s="148">
        <f>+CALCULO[[#This Row],[66]]-CALCULO[[#This Row],[67]]</f>
        <v>0</v>
      </c>
      <c r="BQ260" s="154">
        <f>+ROUND(CALCULO[[#This Row],[33]]*40%,-3)</f>
        <v>0</v>
      </c>
      <c r="BR260" s="149">
        <f t="shared" si="14"/>
        <v>0</v>
      </c>
      <c r="BS260" s="144">
        <f>+CALCULO[[#This Row],[33]]-MIN(CALCULO[[#This Row],[69]],CALCULO[[#This Row],[68]])</f>
        <v>0</v>
      </c>
      <c r="BT260" s="150">
        <f>+CALCULO[[#This Row],[71]]/'Versión impresión'!$H$8+1-1</f>
        <v>0</v>
      </c>
      <c r="BU260" s="151">
        <f>+LOOKUP(CALCULO[[#This Row],[72]],$CG$2:$CH$8,$CJ$2:$CJ$8)</f>
        <v>0</v>
      </c>
      <c r="BV260" s="152">
        <f>+LOOKUP(CALCULO[[#This Row],[72]],$CG$2:$CH$8,$CI$2:$CI$8)</f>
        <v>0</v>
      </c>
      <c r="BW260" s="151">
        <f>+LOOKUP(CALCULO[[#This Row],[72]],$CG$2:$CH$8,$CK$2:$CK$8)</f>
        <v>0</v>
      </c>
      <c r="BX260" s="155">
        <f>+(CALCULO[[#This Row],[72]]+CALCULO[[#This Row],[73]])*CALCULO[[#This Row],[74]]+CALCULO[[#This Row],[75]]</f>
        <v>0</v>
      </c>
      <c r="BY260" s="133">
        <f>+ROUND(CALCULO[[#This Row],[76]]*'Versión impresión'!$H$8,-3)</f>
        <v>0</v>
      </c>
      <c r="BZ260" s="180" t="str">
        <f>+IF(LOOKUP(CALCULO[[#This Row],[72]],$CG$2:$CH$8,$CM$2:$CM$8)=0,"",LOOKUP(CALCULO[[#This Row],[72]],$CG$2:$CH$8,$CM$2:$CM$8))</f>
        <v/>
      </c>
    </row>
    <row r="261" spans="1:78" x14ac:dyDescent="0.25">
      <c r="A261" s="78" t="str">
        <f t="shared" si="13"/>
        <v/>
      </c>
      <c r="B261" s="159"/>
      <c r="C261" s="29"/>
      <c r="D261" s="29"/>
      <c r="E261" s="29"/>
      <c r="F261" s="29"/>
      <c r="G261" s="29"/>
      <c r="H261" s="29"/>
      <c r="I261" s="29"/>
      <c r="J261" s="29"/>
      <c r="K261" s="29"/>
      <c r="L261" s="29"/>
      <c r="M261" s="29"/>
      <c r="N261" s="29"/>
      <c r="O261" s="144">
        <f>SUM(CALCULO[[#This Row],[5]:[ 14 ]])</f>
        <v>0</v>
      </c>
      <c r="P261" s="162"/>
      <c r="Q261" s="163">
        <f>+IF(AVERAGEIF(ING_NO_CONST_RENTA[Concepto],'Datos para cálculo'!P$4,ING_NO_CONST_RENTA[Monto Limite])=1,CALCULO[[#This Row],[16]],MIN(CALCULO[ [#This Row],[16] ],AVERAGEIF(ING_NO_CONST_RENTA[Concepto],'Datos para cálculo'!P$4,ING_NO_CONST_RENTA[Monto Limite]),+CALCULO[ [#This Row],[16] ]+1-1,CALCULO[ [#This Row],[16] ]))</f>
        <v>0</v>
      </c>
      <c r="R261" s="29"/>
      <c r="S261" s="163">
        <f>+IF(AVERAGEIF(ING_NO_CONST_RENTA[Concepto],'Datos para cálculo'!R$4,ING_NO_CONST_RENTA[Monto Limite])=1,CALCULO[[#This Row],[18]],MIN(CALCULO[ [#This Row],[18] ],AVERAGEIF(ING_NO_CONST_RENTA[Concepto],'Datos para cálculo'!R$4,ING_NO_CONST_RENTA[Monto Limite]),+CALCULO[ [#This Row],[18] ]+1-1,CALCULO[ [#This Row],[18] ]))</f>
        <v>0</v>
      </c>
      <c r="T261" s="29"/>
      <c r="U261" s="163">
        <f>+IF(AVERAGEIF(ING_NO_CONST_RENTA[Concepto],'Datos para cálculo'!T$4,ING_NO_CONST_RENTA[Monto Limite])=1,CALCULO[[#This Row],[20]],MIN(CALCULO[ [#This Row],[20] ],AVERAGEIF(ING_NO_CONST_RENTA[Concepto],'Datos para cálculo'!T$4,ING_NO_CONST_RENTA[Monto Limite]),+CALCULO[ [#This Row],[20] ]+1-1,CALCULO[ [#This Row],[20] ]))</f>
        <v>0</v>
      </c>
      <c r="V261" s="29"/>
      <c r="W2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1" s="164"/>
      <c r="Y261" s="163">
        <f>+IF(O261&lt;310*'Versión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1" s="165"/>
      <c r="AA261" s="163">
        <f>+IF(AVERAGEIF(ING_NO_CONST_RENTA[Concepto],'Datos para cálculo'!Z$4,ING_NO_CONST_RENTA[Monto Limite])=1,CALCULO[[#This Row],[ 26 ]],MIN(CALCULO[[#This Row],[ 26 ]],AVERAGEIF(ING_NO_CONST_RENTA[Concepto],'Datos para cálculo'!Z$4,ING_NO_CONST_RENTA[Monto Limite]),+CALCULO[[#This Row],[ 26 ]]+1-1,CALCULO[[#This Row],[ 26 ]]))</f>
        <v>0</v>
      </c>
      <c r="AB261" s="165"/>
      <c r="AC2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1" s="147"/>
      <c r="AE2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1" s="144">
        <f>+CALCULO[[#This Row],[ 31 ]]+CALCULO[[#This Row],[ 29 ]]+CALCULO[[#This Row],[ 27 ]]+CALCULO[[#This Row],[ 25 ]]+CALCULO[[#This Row],[ 23 ]]+CALCULO[[#This Row],[ 21 ]]+CALCULO[[#This Row],[ 19 ]]+CALCULO[[#This Row],[ 17 ]]</f>
        <v>0</v>
      </c>
      <c r="AG261" s="148">
        <f>+MAX(0,ROUND(CALCULO[[#This Row],[ 15 ]]-CALCULO[[#This Row],[32]],-3))</f>
        <v>0</v>
      </c>
      <c r="AH261" s="29"/>
      <c r="AI261" s="163">
        <f>+IF(AVERAGEIF(DEDUCCIONES[Concepto],'Datos para cálculo'!AH$4,DEDUCCIONES[Monto Limite])=1,CALCULO[[#This Row],[ 34 ]],MIN(CALCULO[[#This Row],[ 34 ]],AVERAGEIF(DEDUCCIONES[Concepto],'Datos para cálculo'!AH$4,DEDUCCIONES[Monto Limite]),+CALCULO[[#This Row],[ 34 ]]+1-1,CALCULO[[#This Row],[ 34 ]]))</f>
        <v>0</v>
      </c>
      <c r="AJ261" s="167"/>
      <c r="AK261" s="144">
        <f>+IF(CALCULO[[#This Row],[ 36 ]]="SI",MIN(CALCULO[[#This Row],[ 15 ]]*10%,VLOOKUP($AJ$4,DEDUCCIONES[],4,0)),0)</f>
        <v>0</v>
      </c>
      <c r="AL261" s="168"/>
      <c r="AM261" s="145">
        <f>+MIN(AL261+1-1,VLOOKUP($AL$4,DEDUCCIONES[],4,0))</f>
        <v>0</v>
      </c>
      <c r="AN261" s="144">
        <f>+CALCULO[[#This Row],[35]]+CALCULO[[#This Row],[37]]+CALCULO[[#This Row],[ 39 ]]</f>
        <v>0</v>
      </c>
      <c r="AO261" s="148">
        <f>+CALCULO[[#This Row],[33]]-CALCULO[[#This Row],[ 40 ]]</f>
        <v>0</v>
      </c>
      <c r="AP261" s="29"/>
      <c r="AQ261" s="163">
        <f>+MIN(CALCULO[[#This Row],[42]]+1-1,VLOOKUP($AP$4,RENTAS_EXCENTAS[],4,0))</f>
        <v>0</v>
      </c>
      <c r="AR261" s="29"/>
      <c r="AS261" s="163">
        <f>+MIN(CALCULO[[#This Row],[43]]+CALCULO[[#This Row],[ 44 ]]+1-1,VLOOKUP($AP$4,RENTAS_EXCENTAS[],4,0))-CALCULO[[#This Row],[43]]</f>
        <v>0</v>
      </c>
      <c r="AT261" s="163"/>
      <c r="AU261" s="163"/>
      <c r="AV261" s="163">
        <f>+CALCULO[[#This Row],[ 47 ]]</f>
        <v>0</v>
      </c>
      <c r="AW261" s="163"/>
      <c r="AX261" s="163">
        <f>+CALCULO[[#This Row],[ 49 ]]</f>
        <v>0</v>
      </c>
      <c r="AY261" s="163"/>
      <c r="AZ261" s="163">
        <f>+CALCULO[[#This Row],[ 51 ]]</f>
        <v>0</v>
      </c>
      <c r="BA261" s="163"/>
      <c r="BB261" s="163">
        <f>+CALCULO[[#This Row],[ 53 ]]</f>
        <v>0</v>
      </c>
      <c r="BC261" s="163"/>
      <c r="BD261" s="163">
        <f>+CALCULO[[#This Row],[ 55 ]]</f>
        <v>0</v>
      </c>
      <c r="BE261" s="163"/>
      <c r="BF261" s="163">
        <f>+CALCULO[[#This Row],[ 57 ]]</f>
        <v>0</v>
      </c>
      <c r="BG261" s="163"/>
      <c r="BH261" s="163">
        <f>+CALCULO[[#This Row],[ 59 ]]</f>
        <v>0</v>
      </c>
      <c r="BI261" s="163"/>
      <c r="BJ261" s="163"/>
      <c r="BK261" s="163"/>
      <c r="BL261" s="145">
        <f>+CALCULO[[#This Row],[ 63 ]]</f>
        <v>0</v>
      </c>
      <c r="BM261" s="144">
        <f>+CALCULO[[#This Row],[ 64 ]]+CALCULO[[#This Row],[ 62 ]]+CALCULO[[#This Row],[ 60 ]]+CALCULO[[#This Row],[ 58 ]]+CALCULO[[#This Row],[ 56 ]]+CALCULO[[#This Row],[ 54 ]]+CALCULO[[#This Row],[ 52 ]]+CALCULO[[#This Row],[ 50 ]]+CALCULO[[#This Row],[ 48 ]]+CALCULO[[#This Row],[ 45 ]]+CALCULO[[#This Row],[43]]</f>
        <v>0</v>
      </c>
      <c r="BN261" s="148">
        <f>+CALCULO[[#This Row],[ 41 ]]-CALCULO[[#This Row],[65]]</f>
        <v>0</v>
      </c>
      <c r="BO261" s="144">
        <f>+ROUND(MIN(CALCULO[[#This Row],[66]]*25%,240*'Versión impresión'!$H$8),-3)</f>
        <v>0</v>
      </c>
      <c r="BP261" s="148">
        <f>+CALCULO[[#This Row],[66]]-CALCULO[[#This Row],[67]]</f>
        <v>0</v>
      </c>
      <c r="BQ261" s="154">
        <f>+ROUND(CALCULO[[#This Row],[33]]*40%,-3)</f>
        <v>0</v>
      </c>
      <c r="BR261" s="149">
        <f t="shared" si="14"/>
        <v>0</v>
      </c>
      <c r="BS261" s="144">
        <f>+CALCULO[[#This Row],[33]]-MIN(CALCULO[[#This Row],[69]],CALCULO[[#This Row],[68]])</f>
        <v>0</v>
      </c>
      <c r="BT261" s="150">
        <f>+CALCULO[[#This Row],[71]]/'Versión impresión'!$H$8+1-1</f>
        <v>0</v>
      </c>
      <c r="BU261" s="151">
        <f>+LOOKUP(CALCULO[[#This Row],[72]],$CG$2:$CH$8,$CJ$2:$CJ$8)</f>
        <v>0</v>
      </c>
      <c r="BV261" s="152">
        <f>+LOOKUP(CALCULO[[#This Row],[72]],$CG$2:$CH$8,$CI$2:$CI$8)</f>
        <v>0</v>
      </c>
      <c r="BW261" s="151">
        <f>+LOOKUP(CALCULO[[#This Row],[72]],$CG$2:$CH$8,$CK$2:$CK$8)</f>
        <v>0</v>
      </c>
      <c r="BX261" s="155">
        <f>+(CALCULO[[#This Row],[72]]+CALCULO[[#This Row],[73]])*CALCULO[[#This Row],[74]]+CALCULO[[#This Row],[75]]</f>
        <v>0</v>
      </c>
      <c r="BY261" s="133">
        <f>+ROUND(CALCULO[[#This Row],[76]]*'Versión impresión'!$H$8,-3)</f>
        <v>0</v>
      </c>
      <c r="BZ261" s="180" t="str">
        <f>+IF(LOOKUP(CALCULO[[#This Row],[72]],$CG$2:$CH$8,$CM$2:$CM$8)=0,"",LOOKUP(CALCULO[[#This Row],[72]],$CG$2:$CH$8,$CM$2:$CM$8))</f>
        <v/>
      </c>
    </row>
    <row r="262" spans="1:78" x14ac:dyDescent="0.25">
      <c r="A262" s="78" t="str">
        <f t="shared" si="13"/>
        <v/>
      </c>
      <c r="B262" s="159"/>
      <c r="C262" s="29"/>
      <c r="D262" s="29"/>
      <c r="E262" s="29"/>
      <c r="F262" s="29"/>
      <c r="G262" s="29"/>
      <c r="H262" s="29"/>
      <c r="I262" s="29"/>
      <c r="J262" s="29"/>
      <c r="K262" s="29"/>
      <c r="L262" s="29"/>
      <c r="M262" s="29"/>
      <c r="N262" s="29"/>
      <c r="O262" s="144">
        <f>SUM(CALCULO[[#This Row],[5]:[ 14 ]])</f>
        <v>0</v>
      </c>
      <c r="P262" s="162"/>
      <c r="Q262" s="163">
        <f>+IF(AVERAGEIF(ING_NO_CONST_RENTA[Concepto],'Datos para cálculo'!P$4,ING_NO_CONST_RENTA[Monto Limite])=1,CALCULO[[#This Row],[16]],MIN(CALCULO[ [#This Row],[16] ],AVERAGEIF(ING_NO_CONST_RENTA[Concepto],'Datos para cálculo'!P$4,ING_NO_CONST_RENTA[Monto Limite]),+CALCULO[ [#This Row],[16] ]+1-1,CALCULO[ [#This Row],[16] ]))</f>
        <v>0</v>
      </c>
      <c r="R262" s="29"/>
      <c r="S262" s="163">
        <f>+IF(AVERAGEIF(ING_NO_CONST_RENTA[Concepto],'Datos para cálculo'!R$4,ING_NO_CONST_RENTA[Monto Limite])=1,CALCULO[[#This Row],[18]],MIN(CALCULO[ [#This Row],[18] ],AVERAGEIF(ING_NO_CONST_RENTA[Concepto],'Datos para cálculo'!R$4,ING_NO_CONST_RENTA[Monto Limite]),+CALCULO[ [#This Row],[18] ]+1-1,CALCULO[ [#This Row],[18] ]))</f>
        <v>0</v>
      </c>
      <c r="T262" s="29"/>
      <c r="U262" s="163">
        <f>+IF(AVERAGEIF(ING_NO_CONST_RENTA[Concepto],'Datos para cálculo'!T$4,ING_NO_CONST_RENTA[Monto Limite])=1,CALCULO[[#This Row],[20]],MIN(CALCULO[ [#This Row],[20] ],AVERAGEIF(ING_NO_CONST_RENTA[Concepto],'Datos para cálculo'!T$4,ING_NO_CONST_RENTA[Monto Limite]),+CALCULO[ [#This Row],[20] ]+1-1,CALCULO[ [#This Row],[20] ]))</f>
        <v>0</v>
      </c>
      <c r="V262" s="29"/>
      <c r="W2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2" s="164"/>
      <c r="Y262" s="163">
        <f>+IF(O262&lt;310*'Versión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2" s="165"/>
      <c r="AA262" s="163">
        <f>+IF(AVERAGEIF(ING_NO_CONST_RENTA[Concepto],'Datos para cálculo'!Z$4,ING_NO_CONST_RENTA[Monto Limite])=1,CALCULO[[#This Row],[ 26 ]],MIN(CALCULO[[#This Row],[ 26 ]],AVERAGEIF(ING_NO_CONST_RENTA[Concepto],'Datos para cálculo'!Z$4,ING_NO_CONST_RENTA[Monto Limite]),+CALCULO[[#This Row],[ 26 ]]+1-1,CALCULO[[#This Row],[ 26 ]]))</f>
        <v>0</v>
      </c>
      <c r="AB262" s="165"/>
      <c r="AC2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2" s="147"/>
      <c r="AE2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2" s="144">
        <f>+CALCULO[[#This Row],[ 31 ]]+CALCULO[[#This Row],[ 29 ]]+CALCULO[[#This Row],[ 27 ]]+CALCULO[[#This Row],[ 25 ]]+CALCULO[[#This Row],[ 23 ]]+CALCULO[[#This Row],[ 21 ]]+CALCULO[[#This Row],[ 19 ]]+CALCULO[[#This Row],[ 17 ]]</f>
        <v>0</v>
      </c>
      <c r="AG262" s="148">
        <f>+MAX(0,ROUND(CALCULO[[#This Row],[ 15 ]]-CALCULO[[#This Row],[32]],-3))</f>
        <v>0</v>
      </c>
      <c r="AH262" s="29"/>
      <c r="AI262" s="163">
        <f>+IF(AVERAGEIF(DEDUCCIONES[Concepto],'Datos para cálculo'!AH$4,DEDUCCIONES[Monto Limite])=1,CALCULO[[#This Row],[ 34 ]],MIN(CALCULO[[#This Row],[ 34 ]],AVERAGEIF(DEDUCCIONES[Concepto],'Datos para cálculo'!AH$4,DEDUCCIONES[Monto Limite]),+CALCULO[[#This Row],[ 34 ]]+1-1,CALCULO[[#This Row],[ 34 ]]))</f>
        <v>0</v>
      </c>
      <c r="AJ262" s="167"/>
      <c r="AK262" s="144">
        <f>+IF(CALCULO[[#This Row],[ 36 ]]="SI",MIN(CALCULO[[#This Row],[ 15 ]]*10%,VLOOKUP($AJ$4,DEDUCCIONES[],4,0)),0)</f>
        <v>0</v>
      </c>
      <c r="AL262" s="168"/>
      <c r="AM262" s="145">
        <f>+MIN(AL262+1-1,VLOOKUP($AL$4,DEDUCCIONES[],4,0))</f>
        <v>0</v>
      </c>
      <c r="AN262" s="144">
        <f>+CALCULO[[#This Row],[35]]+CALCULO[[#This Row],[37]]+CALCULO[[#This Row],[ 39 ]]</f>
        <v>0</v>
      </c>
      <c r="AO262" s="148">
        <f>+CALCULO[[#This Row],[33]]-CALCULO[[#This Row],[ 40 ]]</f>
        <v>0</v>
      </c>
      <c r="AP262" s="29"/>
      <c r="AQ262" s="163">
        <f>+MIN(CALCULO[[#This Row],[42]]+1-1,VLOOKUP($AP$4,RENTAS_EXCENTAS[],4,0))</f>
        <v>0</v>
      </c>
      <c r="AR262" s="29"/>
      <c r="AS262" s="163">
        <f>+MIN(CALCULO[[#This Row],[43]]+CALCULO[[#This Row],[ 44 ]]+1-1,VLOOKUP($AP$4,RENTAS_EXCENTAS[],4,0))-CALCULO[[#This Row],[43]]</f>
        <v>0</v>
      </c>
      <c r="AT262" s="163"/>
      <c r="AU262" s="163"/>
      <c r="AV262" s="163">
        <f>+CALCULO[[#This Row],[ 47 ]]</f>
        <v>0</v>
      </c>
      <c r="AW262" s="163"/>
      <c r="AX262" s="163">
        <f>+CALCULO[[#This Row],[ 49 ]]</f>
        <v>0</v>
      </c>
      <c r="AY262" s="163"/>
      <c r="AZ262" s="163">
        <f>+CALCULO[[#This Row],[ 51 ]]</f>
        <v>0</v>
      </c>
      <c r="BA262" s="163"/>
      <c r="BB262" s="163">
        <f>+CALCULO[[#This Row],[ 53 ]]</f>
        <v>0</v>
      </c>
      <c r="BC262" s="163"/>
      <c r="BD262" s="163">
        <f>+CALCULO[[#This Row],[ 55 ]]</f>
        <v>0</v>
      </c>
      <c r="BE262" s="163"/>
      <c r="BF262" s="163">
        <f>+CALCULO[[#This Row],[ 57 ]]</f>
        <v>0</v>
      </c>
      <c r="BG262" s="163"/>
      <c r="BH262" s="163">
        <f>+CALCULO[[#This Row],[ 59 ]]</f>
        <v>0</v>
      </c>
      <c r="BI262" s="163"/>
      <c r="BJ262" s="163"/>
      <c r="BK262" s="163"/>
      <c r="BL262" s="145">
        <f>+CALCULO[[#This Row],[ 63 ]]</f>
        <v>0</v>
      </c>
      <c r="BM262" s="144">
        <f>+CALCULO[[#This Row],[ 64 ]]+CALCULO[[#This Row],[ 62 ]]+CALCULO[[#This Row],[ 60 ]]+CALCULO[[#This Row],[ 58 ]]+CALCULO[[#This Row],[ 56 ]]+CALCULO[[#This Row],[ 54 ]]+CALCULO[[#This Row],[ 52 ]]+CALCULO[[#This Row],[ 50 ]]+CALCULO[[#This Row],[ 48 ]]+CALCULO[[#This Row],[ 45 ]]+CALCULO[[#This Row],[43]]</f>
        <v>0</v>
      </c>
      <c r="BN262" s="148">
        <f>+CALCULO[[#This Row],[ 41 ]]-CALCULO[[#This Row],[65]]</f>
        <v>0</v>
      </c>
      <c r="BO262" s="144">
        <f>+ROUND(MIN(CALCULO[[#This Row],[66]]*25%,240*'Versión impresión'!$H$8),-3)</f>
        <v>0</v>
      </c>
      <c r="BP262" s="148">
        <f>+CALCULO[[#This Row],[66]]-CALCULO[[#This Row],[67]]</f>
        <v>0</v>
      </c>
      <c r="BQ262" s="154">
        <f>+ROUND(CALCULO[[#This Row],[33]]*40%,-3)</f>
        <v>0</v>
      </c>
      <c r="BR262" s="149">
        <f t="shared" si="14"/>
        <v>0</v>
      </c>
      <c r="BS262" s="144">
        <f>+CALCULO[[#This Row],[33]]-MIN(CALCULO[[#This Row],[69]],CALCULO[[#This Row],[68]])</f>
        <v>0</v>
      </c>
      <c r="BT262" s="150">
        <f>+CALCULO[[#This Row],[71]]/'Versión impresión'!$H$8+1-1</f>
        <v>0</v>
      </c>
      <c r="BU262" s="151">
        <f>+LOOKUP(CALCULO[[#This Row],[72]],$CG$2:$CH$8,$CJ$2:$CJ$8)</f>
        <v>0</v>
      </c>
      <c r="BV262" s="152">
        <f>+LOOKUP(CALCULO[[#This Row],[72]],$CG$2:$CH$8,$CI$2:$CI$8)</f>
        <v>0</v>
      </c>
      <c r="BW262" s="151">
        <f>+LOOKUP(CALCULO[[#This Row],[72]],$CG$2:$CH$8,$CK$2:$CK$8)</f>
        <v>0</v>
      </c>
      <c r="BX262" s="155">
        <f>+(CALCULO[[#This Row],[72]]+CALCULO[[#This Row],[73]])*CALCULO[[#This Row],[74]]+CALCULO[[#This Row],[75]]</f>
        <v>0</v>
      </c>
      <c r="BY262" s="133">
        <f>+ROUND(CALCULO[[#This Row],[76]]*'Versión impresión'!$H$8,-3)</f>
        <v>0</v>
      </c>
      <c r="BZ262" s="180" t="str">
        <f>+IF(LOOKUP(CALCULO[[#This Row],[72]],$CG$2:$CH$8,$CM$2:$CM$8)=0,"",LOOKUP(CALCULO[[#This Row],[72]],$CG$2:$CH$8,$CM$2:$CM$8))</f>
        <v/>
      </c>
    </row>
    <row r="263" spans="1:78" x14ac:dyDescent="0.25">
      <c r="A263" s="78" t="str">
        <f t="shared" si="13"/>
        <v/>
      </c>
      <c r="B263" s="159"/>
      <c r="C263" s="29"/>
      <c r="D263" s="29"/>
      <c r="E263" s="29"/>
      <c r="F263" s="29"/>
      <c r="G263" s="29"/>
      <c r="H263" s="29"/>
      <c r="I263" s="29"/>
      <c r="J263" s="29"/>
      <c r="K263" s="29"/>
      <c r="L263" s="29"/>
      <c r="M263" s="29"/>
      <c r="N263" s="29"/>
      <c r="O263" s="144">
        <f>SUM(CALCULO[[#This Row],[5]:[ 14 ]])</f>
        <v>0</v>
      </c>
      <c r="P263" s="162"/>
      <c r="Q263" s="163">
        <f>+IF(AVERAGEIF(ING_NO_CONST_RENTA[Concepto],'Datos para cálculo'!P$4,ING_NO_CONST_RENTA[Monto Limite])=1,CALCULO[[#This Row],[16]],MIN(CALCULO[ [#This Row],[16] ],AVERAGEIF(ING_NO_CONST_RENTA[Concepto],'Datos para cálculo'!P$4,ING_NO_CONST_RENTA[Monto Limite]),+CALCULO[ [#This Row],[16] ]+1-1,CALCULO[ [#This Row],[16] ]))</f>
        <v>0</v>
      </c>
      <c r="R263" s="29"/>
      <c r="S263" s="163">
        <f>+IF(AVERAGEIF(ING_NO_CONST_RENTA[Concepto],'Datos para cálculo'!R$4,ING_NO_CONST_RENTA[Monto Limite])=1,CALCULO[[#This Row],[18]],MIN(CALCULO[ [#This Row],[18] ],AVERAGEIF(ING_NO_CONST_RENTA[Concepto],'Datos para cálculo'!R$4,ING_NO_CONST_RENTA[Monto Limite]),+CALCULO[ [#This Row],[18] ]+1-1,CALCULO[ [#This Row],[18] ]))</f>
        <v>0</v>
      </c>
      <c r="T263" s="29"/>
      <c r="U263" s="163">
        <f>+IF(AVERAGEIF(ING_NO_CONST_RENTA[Concepto],'Datos para cálculo'!T$4,ING_NO_CONST_RENTA[Monto Limite])=1,CALCULO[[#This Row],[20]],MIN(CALCULO[ [#This Row],[20] ],AVERAGEIF(ING_NO_CONST_RENTA[Concepto],'Datos para cálculo'!T$4,ING_NO_CONST_RENTA[Monto Limite]),+CALCULO[ [#This Row],[20] ]+1-1,CALCULO[ [#This Row],[20] ]))</f>
        <v>0</v>
      </c>
      <c r="V263" s="29"/>
      <c r="W2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3" s="164"/>
      <c r="Y263" s="163">
        <f>+IF(O263&lt;310*'Versión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3" s="165"/>
      <c r="AA263" s="163">
        <f>+IF(AVERAGEIF(ING_NO_CONST_RENTA[Concepto],'Datos para cálculo'!Z$4,ING_NO_CONST_RENTA[Monto Limite])=1,CALCULO[[#This Row],[ 26 ]],MIN(CALCULO[[#This Row],[ 26 ]],AVERAGEIF(ING_NO_CONST_RENTA[Concepto],'Datos para cálculo'!Z$4,ING_NO_CONST_RENTA[Monto Limite]),+CALCULO[[#This Row],[ 26 ]]+1-1,CALCULO[[#This Row],[ 26 ]]))</f>
        <v>0</v>
      </c>
      <c r="AB263" s="165"/>
      <c r="AC2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3" s="147"/>
      <c r="AE2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3" s="144">
        <f>+CALCULO[[#This Row],[ 31 ]]+CALCULO[[#This Row],[ 29 ]]+CALCULO[[#This Row],[ 27 ]]+CALCULO[[#This Row],[ 25 ]]+CALCULO[[#This Row],[ 23 ]]+CALCULO[[#This Row],[ 21 ]]+CALCULO[[#This Row],[ 19 ]]+CALCULO[[#This Row],[ 17 ]]</f>
        <v>0</v>
      </c>
      <c r="AG263" s="148">
        <f>+MAX(0,ROUND(CALCULO[[#This Row],[ 15 ]]-CALCULO[[#This Row],[32]],-3))</f>
        <v>0</v>
      </c>
      <c r="AH263" s="29"/>
      <c r="AI263" s="163">
        <f>+IF(AVERAGEIF(DEDUCCIONES[Concepto],'Datos para cálculo'!AH$4,DEDUCCIONES[Monto Limite])=1,CALCULO[[#This Row],[ 34 ]],MIN(CALCULO[[#This Row],[ 34 ]],AVERAGEIF(DEDUCCIONES[Concepto],'Datos para cálculo'!AH$4,DEDUCCIONES[Monto Limite]),+CALCULO[[#This Row],[ 34 ]]+1-1,CALCULO[[#This Row],[ 34 ]]))</f>
        <v>0</v>
      </c>
      <c r="AJ263" s="167"/>
      <c r="AK263" s="144">
        <f>+IF(CALCULO[[#This Row],[ 36 ]]="SI",MIN(CALCULO[[#This Row],[ 15 ]]*10%,VLOOKUP($AJ$4,DEDUCCIONES[],4,0)),0)</f>
        <v>0</v>
      </c>
      <c r="AL263" s="168"/>
      <c r="AM263" s="145">
        <f>+MIN(AL263+1-1,VLOOKUP($AL$4,DEDUCCIONES[],4,0))</f>
        <v>0</v>
      </c>
      <c r="AN263" s="144">
        <f>+CALCULO[[#This Row],[35]]+CALCULO[[#This Row],[37]]+CALCULO[[#This Row],[ 39 ]]</f>
        <v>0</v>
      </c>
      <c r="AO263" s="148">
        <f>+CALCULO[[#This Row],[33]]-CALCULO[[#This Row],[ 40 ]]</f>
        <v>0</v>
      </c>
      <c r="AP263" s="29"/>
      <c r="AQ263" s="163">
        <f>+MIN(CALCULO[[#This Row],[42]]+1-1,VLOOKUP($AP$4,RENTAS_EXCENTAS[],4,0))</f>
        <v>0</v>
      </c>
      <c r="AR263" s="29"/>
      <c r="AS263" s="163">
        <f>+MIN(CALCULO[[#This Row],[43]]+CALCULO[[#This Row],[ 44 ]]+1-1,VLOOKUP($AP$4,RENTAS_EXCENTAS[],4,0))-CALCULO[[#This Row],[43]]</f>
        <v>0</v>
      </c>
      <c r="AT263" s="163"/>
      <c r="AU263" s="163"/>
      <c r="AV263" s="163">
        <f>+CALCULO[[#This Row],[ 47 ]]</f>
        <v>0</v>
      </c>
      <c r="AW263" s="163"/>
      <c r="AX263" s="163">
        <f>+CALCULO[[#This Row],[ 49 ]]</f>
        <v>0</v>
      </c>
      <c r="AY263" s="163"/>
      <c r="AZ263" s="163">
        <f>+CALCULO[[#This Row],[ 51 ]]</f>
        <v>0</v>
      </c>
      <c r="BA263" s="163"/>
      <c r="BB263" s="163">
        <f>+CALCULO[[#This Row],[ 53 ]]</f>
        <v>0</v>
      </c>
      <c r="BC263" s="163"/>
      <c r="BD263" s="163">
        <f>+CALCULO[[#This Row],[ 55 ]]</f>
        <v>0</v>
      </c>
      <c r="BE263" s="163"/>
      <c r="BF263" s="163">
        <f>+CALCULO[[#This Row],[ 57 ]]</f>
        <v>0</v>
      </c>
      <c r="BG263" s="163"/>
      <c r="BH263" s="163">
        <f>+CALCULO[[#This Row],[ 59 ]]</f>
        <v>0</v>
      </c>
      <c r="BI263" s="163"/>
      <c r="BJ263" s="163"/>
      <c r="BK263" s="163"/>
      <c r="BL263" s="145">
        <f>+CALCULO[[#This Row],[ 63 ]]</f>
        <v>0</v>
      </c>
      <c r="BM263" s="144">
        <f>+CALCULO[[#This Row],[ 64 ]]+CALCULO[[#This Row],[ 62 ]]+CALCULO[[#This Row],[ 60 ]]+CALCULO[[#This Row],[ 58 ]]+CALCULO[[#This Row],[ 56 ]]+CALCULO[[#This Row],[ 54 ]]+CALCULO[[#This Row],[ 52 ]]+CALCULO[[#This Row],[ 50 ]]+CALCULO[[#This Row],[ 48 ]]+CALCULO[[#This Row],[ 45 ]]+CALCULO[[#This Row],[43]]</f>
        <v>0</v>
      </c>
      <c r="BN263" s="148">
        <f>+CALCULO[[#This Row],[ 41 ]]-CALCULO[[#This Row],[65]]</f>
        <v>0</v>
      </c>
      <c r="BO263" s="144">
        <f>+ROUND(MIN(CALCULO[[#This Row],[66]]*25%,240*'Versión impresión'!$H$8),-3)</f>
        <v>0</v>
      </c>
      <c r="BP263" s="148">
        <f>+CALCULO[[#This Row],[66]]-CALCULO[[#This Row],[67]]</f>
        <v>0</v>
      </c>
      <c r="BQ263" s="154">
        <f>+ROUND(CALCULO[[#This Row],[33]]*40%,-3)</f>
        <v>0</v>
      </c>
      <c r="BR263" s="149">
        <f t="shared" si="14"/>
        <v>0</v>
      </c>
      <c r="BS263" s="144">
        <f>+CALCULO[[#This Row],[33]]-MIN(CALCULO[[#This Row],[69]],CALCULO[[#This Row],[68]])</f>
        <v>0</v>
      </c>
      <c r="BT263" s="150">
        <f>+CALCULO[[#This Row],[71]]/'Versión impresión'!$H$8+1-1</f>
        <v>0</v>
      </c>
      <c r="BU263" s="151">
        <f>+LOOKUP(CALCULO[[#This Row],[72]],$CG$2:$CH$8,$CJ$2:$CJ$8)</f>
        <v>0</v>
      </c>
      <c r="BV263" s="152">
        <f>+LOOKUP(CALCULO[[#This Row],[72]],$CG$2:$CH$8,$CI$2:$CI$8)</f>
        <v>0</v>
      </c>
      <c r="BW263" s="151">
        <f>+LOOKUP(CALCULO[[#This Row],[72]],$CG$2:$CH$8,$CK$2:$CK$8)</f>
        <v>0</v>
      </c>
      <c r="BX263" s="155">
        <f>+(CALCULO[[#This Row],[72]]+CALCULO[[#This Row],[73]])*CALCULO[[#This Row],[74]]+CALCULO[[#This Row],[75]]</f>
        <v>0</v>
      </c>
      <c r="BY263" s="133">
        <f>+ROUND(CALCULO[[#This Row],[76]]*'Versión impresión'!$H$8,-3)</f>
        <v>0</v>
      </c>
      <c r="BZ263" s="180" t="str">
        <f>+IF(LOOKUP(CALCULO[[#This Row],[72]],$CG$2:$CH$8,$CM$2:$CM$8)=0,"",LOOKUP(CALCULO[[#This Row],[72]],$CG$2:$CH$8,$CM$2:$CM$8))</f>
        <v/>
      </c>
    </row>
    <row r="264" spans="1:78" x14ac:dyDescent="0.25">
      <c r="A264" s="78" t="str">
        <f t="shared" si="13"/>
        <v/>
      </c>
      <c r="B264" s="159"/>
      <c r="C264" s="29"/>
      <c r="D264" s="29"/>
      <c r="E264" s="29"/>
      <c r="F264" s="29"/>
      <c r="G264" s="29"/>
      <c r="H264" s="29"/>
      <c r="I264" s="29"/>
      <c r="J264" s="29"/>
      <c r="K264" s="29"/>
      <c r="L264" s="29"/>
      <c r="M264" s="29"/>
      <c r="N264" s="29"/>
      <c r="O264" s="144">
        <f>SUM(CALCULO[[#This Row],[5]:[ 14 ]])</f>
        <v>0</v>
      </c>
      <c r="P264" s="162"/>
      <c r="Q264" s="163">
        <f>+IF(AVERAGEIF(ING_NO_CONST_RENTA[Concepto],'Datos para cálculo'!P$4,ING_NO_CONST_RENTA[Monto Limite])=1,CALCULO[[#This Row],[16]],MIN(CALCULO[ [#This Row],[16] ],AVERAGEIF(ING_NO_CONST_RENTA[Concepto],'Datos para cálculo'!P$4,ING_NO_CONST_RENTA[Monto Limite]),+CALCULO[ [#This Row],[16] ]+1-1,CALCULO[ [#This Row],[16] ]))</f>
        <v>0</v>
      </c>
      <c r="R264" s="29"/>
      <c r="S264" s="163">
        <f>+IF(AVERAGEIF(ING_NO_CONST_RENTA[Concepto],'Datos para cálculo'!R$4,ING_NO_CONST_RENTA[Monto Limite])=1,CALCULO[[#This Row],[18]],MIN(CALCULO[ [#This Row],[18] ],AVERAGEIF(ING_NO_CONST_RENTA[Concepto],'Datos para cálculo'!R$4,ING_NO_CONST_RENTA[Monto Limite]),+CALCULO[ [#This Row],[18] ]+1-1,CALCULO[ [#This Row],[18] ]))</f>
        <v>0</v>
      </c>
      <c r="T264" s="29"/>
      <c r="U264" s="163">
        <f>+IF(AVERAGEIF(ING_NO_CONST_RENTA[Concepto],'Datos para cálculo'!T$4,ING_NO_CONST_RENTA[Monto Limite])=1,CALCULO[[#This Row],[20]],MIN(CALCULO[ [#This Row],[20] ],AVERAGEIF(ING_NO_CONST_RENTA[Concepto],'Datos para cálculo'!T$4,ING_NO_CONST_RENTA[Monto Limite]),+CALCULO[ [#This Row],[20] ]+1-1,CALCULO[ [#This Row],[20] ]))</f>
        <v>0</v>
      </c>
      <c r="V264" s="29"/>
      <c r="W2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4" s="164"/>
      <c r="Y264" s="163">
        <f>+IF(O264&lt;310*'Versión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4" s="165"/>
      <c r="AA264" s="163">
        <f>+IF(AVERAGEIF(ING_NO_CONST_RENTA[Concepto],'Datos para cálculo'!Z$4,ING_NO_CONST_RENTA[Monto Limite])=1,CALCULO[[#This Row],[ 26 ]],MIN(CALCULO[[#This Row],[ 26 ]],AVERAGEIF(ING_NO_CONST_RENTA[Concepto],'Datos para cálculo'!Z$4,ING_NO_CONST_RENTA[Monto Limite]),+CALCULO[[#This Row],[ 26 ]]+1-1,CALCULO[[#This Row],[ 26 ]]))</f>
        <v>0</v>
      </c>
      <c r="AB264" s="165"/>
      <c r="AC2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4" s="147"/>
      <c r="AE2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4" s="144">
        <f>+CALCULO[[#This Row],[ 31 ]]+CALCULO[[#This Row],[ 29 ]]+CALCULO[[#This Row],[ 27 ]]+CALCULO[[#This Row],[ 25 ]]+CALCULO[[#This Row],[ 23 ]]+CALCULO[[#This Row],[ 21 ]]+CALCULO[[#This Row],[ 19 ]]+CALCULO[[#This Row],[ 17 ]]</f>
        <v>0</v>
      </c>
      <c r="AG264" s="148">
        <f>+MAX(0,ROUND(CALCULO[[#This Row],[ 15 ]]-CALCULO[[#This Row],[32]],-3))</f>
        <v>0</v>
      </c>
      <c r="AH264" s="29"/>
      <c r="AI264" s="163">
        <f>+IF(AVERAGEIF(DEDUCCIONES[Concepto],'Datos para cálculo'!AH$4,DEDUCCIONES[Monto Limite])=1,CALCULO[[#This Row],[ 34 ]],MIN(CALCULO[[#This Row],[ 34 ]],AVERAGEIF(DEDUCCIONES[Concepto],'Datos para cálculo'!AH$4,DEDUCCIONES[Monto Limite]),+CALCULO[[#This Row],[ 34 ]]+1-1,CALCULO[[#This Row],[ 34 ]]))</f>
        <v>0</v>
      </c>
      <c r="AJ264" s="167"/>
      <c r="AK264" s="144">
        <f>+IF(CALCULO[[#This Row],[ 36 ]]="SI",MIN(CALCULO[[#This Row],[ 15 ]]*10%,VLOOKUP($AJ$4,DEDUCCIONES[],4,0)),0)</f>
        <v>0</v>
      </c>
      <c r="AL264" s="168"/>
      <c r="AM264" s="145">
        <f>+MIN(AL264+1-1,VLOOKUP($AL$4,DEDUCCIONES[],4,0))</f>
        <v>0</v>
      </c>
      <c r="AN264" s="144">
        <f>+CALCULO[[#This Row],[35]]+CALCULO[[#This Row],[37]]+CALCULO[[#This Row],[ 39 ]]</f>
        <v>0</v>
      </c>
      <c r="AO264" s="148">
        <f>+CALCULO[[#This Row],[33]]-CALCULO[[#This Row],[ 40 ]]</f>
        <v>0</v>
      </c>
      <c r="AP264" s="29"/>
      <c r="AQ264" s="163">
        <f>+MIN(CALCULO[[#This Row],[42]]+1-1,VLOOKUP($AP$4,RENTAS_EXCENTAS[],4,0))</f>
        <v>0</v>
      </c>
      <c r="AR264" s="29"/>
      <c r="AS264" s="163">
        <f>+MIN(CALCULO[[#This Row],[43]]+CALCULO[[#This Row],[ 44 ]]+1-1,VLOOKUP($AP$4,RENTAS_EXCENTAS[],4,0))-CALCULO[[#This Row],[43]]</f>
        <v>0</v>
      </c>
      <c r="AT264" s="163"/>
      <c r="AU264" s="163"/>
      <c r="AV264" s="163">
        <f>+CALCULO[[#This Row],[ 47 ]]</f>
        <v>0</v>
      </c>
      <c r="AW264" s="163"/>
      <c r="AX264" s="163">
        <f>+CALCULO[[#This Row],[ 49 ]]</f>
        <v>0</v>
      </c>
      <c r="AY264" s="163"/>
      <c r="AZ264" s="163">
        <f>+CALCULO[[#This Row],[ 51 ]]</f>
        <v>0</v>
      </c>
      <c r="BA264" s="163"/>
      <c r="BB264" s="163">
        <f>+CALCULO[[#This Row],[ 53 ]]</f>
        <v>0</v>
      </c>
      <c r="BC264" s="163"/>
      <c r="BD264" s="163">
        <f>+CALCULO[[#This Row],[ 55 ]]</f>
        <v>0</v>
      </c>
      <c r="BE264" s="163"/>
      <c r="BF264" s="163">
        <f>+CALCULO[[#This Row],[ 57 ]]</f>
        <v>0</v>
      </c>
      <c r="BG264" s="163"/>
      <c r="BH264" s="163">
        <f>+CALCULO[[#This Row],[ 59 ]]</f>
        <v>0</v>
      </c>
      <c r="BI264" s="163"/>
      <c r="BJ264" s="163"/>
      <c r="BK264" s="163"/>
      <c r="BL264" s="145">
        <f>+CALCULO[[#This Row],[ 63 ]]</f>
        <v>0</v>
      </c>
      <c r="BM264" s="144">
        <f>+CALCULO[[#This Row],[ 64 ]]+CALCULO[[#This Row],[ 62 ]]+CALCULO[[#This Row],[ 60 ]]+CALCULO[[#This Row],[ 58 ]]+CALCULO[[#This Row],[ 56 ]]+CALCULO[[#This Row],[ 54 ]]+CALCULO[[#This Row],[ 52 ]]+CALCULO[[#This Row],[ 50 ]]+CALCULO[[#This Row],[ 48 ]]+CALCULO[[#This Row],[ 45 ]]+CALCULO[[#This Row],[43]]</f>
        <v>0</v>
      </c>
      <c r="BN264" s="148">
        <f>+CALCULO[[#This Row],[ 41 ]]-CALCULO[[#This Row],[65]]</f>
        <v>0</v>
      </c>
      <c r="BO264" s="144">
        <f>+ROUND(MIN(CALCULO[[#This Row],[66]]*25%,240*'Versión impresión'!$H$8),-3)</f>
        <v>0</v>
      </c>
      <c r="BP264" s="148">
        <f>+CALCULO[[#This Row],[66]]-CALCULO[[#This Row],[67]]</f>
        <v>0</v>
      </c>
      <c r="BQ264" s="154">
        <f>+ROUND(CALCULO[[#This Row],[33]]*40%,-3)</f>
        <v>0</v>
      </c>
      <c r="BR264" s="149">
        <f t="shared" si="14"/>
        <v>0</v>
      </c>
      <c r="BS264" s="144">
        <f>+CALCULO[[#This Row],[33]]-MIN(CALCULO[[#This Row],[69]],CALCULO[[#This Row],[68]])</f>
        <v>0</v>
      </c>
      <c r="BT264" s="150">
        <f>+CALCULO[[#This Row],[71]]/'Versión impresión'!$H$8+1-1</f>
        <v>0</v>
      </c>
      <c r="BU264" s="151">
        <f>+LOOKUP(CALCULO[[#This Row],[72]],$CG$2:$CH$8,$CJ$2:$CJ$8)</f>
        <v>0</v>
      </c>
      <c r="BV264" s="152">
        <f>+LOOKUP(CALCULO[[#This Row],[72]],$CG$2:$CH$8,$CI$2:$CI$8)</f>
        <v>0</v>
      </c>
      <c r="BW264" s="151">
        <f>+LOOKUP(CALCULO[[#This Row],[72]],$CG$2:$CH$8,$CK$2:$CK$8)</f>
        <v>0</v>
      </c>
      <c r="BX264" s="155">
        <f>+(CALCULO[[#This Row],[72]]+CALCULO[[#This Row],[73]])*CALCULO[[#This Row],[74]]+CALCULO[[#This Row],[75]]</f>
        <v>0</v>
      </c>
      <c r="BY264" s="133">
        <f>+ROUND(CALCULO[[#This Row],[76]]*'Versión impresión'!$H$8,-3)</f>
        <v>0</v>
      </c>
      <c r="BZ264" s="180" t="str">
        <f>+IF(LOOKUP(CALCULO[[#This Row],[72]],$CG$2:$CH$8,$CM$2:$CM$8)=0,"",LOOKUP(CALCULO[[#This Row],[72]],$CG$2:$CH$8,$CM$2:$CM$8))</f>
        <v/>
      </c>
    </row>
    <row r="265" spans="1:78" x14ac:dyDescent="0.25">
      <c r="A265" s="78" t="str">
        <f t="shared" si="13"/>
        <v/>
      </c>
      <c r="B265" s="159"/>
      <c r="C265" s="29"/>
      <c r="D265" s="29"/>
      <c r="E265" s="29"/>
      <c r="F265" s="29"/>
      <c r="G265" s="29"/>
      <c r="H265" s="29"/>
      <c r="I265" s="29"/>
      <c r="J265" s="29"/>
      <c r="K265" s="29"/>
      <c r="L265" s="29"/>
      <c r="M265" s="29"/>
      <c r="N265" s="29"/>
      <c r="O265" s="144">
        <f>SUM(CALCULO[[#This Row],[5]:[ 14 ]])</f>
        <v>0</v>
      </c>
      <c r="P265" s="162"/>
      <c r="Q265" s="163">
        <f>+IF(AVERAGEIF(ING_NO_CONST_RENTA[Concepto],'Datos para cálculo'!P$4,ING_NO_CONST_RENTA[Monto Limite])=1,CALCULO[[#This Row],[16]],MIN(CALCULO[ [#This Row],[16] ],AVERAGEIF(ING_NO_CONST_RENTA[Concepto],'Datos para cálculo'!P$4,ING_NO_CONST_RENTA[Monto Limite]),+CALCULO[ [#This Row],[16] ]+1-1,CALCULO[ [#This Row],[16] ]))</f>
        <v>0</v>
      </c>
      <c r="R265" s="29"/>
      <c r="S265" s="163">
        <f>+IF(AVERAGEIF(ING_NO_CONST_RENTA[Concepto],'Datos para cálculo'!R$4,ING_NO_CONST_RENTA[Monto Limite])=1,CALCULO[[#This Row],[18]],MIN(CALCULO[ [#This Row],[18] ],AVERAGEIF(ING_NO_CONST_RENTA[Concepto],'Datos para cálculo'!R$4,ING_NO_CONST_RENTA[Monto Limite]),+CALCULO[ [#This Row],[18] ]+1-1,CALCULO[ [#This Row],[18] ]))</f>
        <v>0</v>
      </c>
      <c r="T265" s="29"/>
      <c r="U265" s="163">
        <f>+IF(AVERAGEIF(ING_NO_CONST_RENTA[Concepto],'Datos para cálculo'!T$4,ING_NO_CONST_RENTA[Monto Limite])=1,CALCULO[[#This Row],[20]],MIN(CALCULO[ [#This Row],[20] ],AVERAGEIF(ING_NO_CONST_RENTA[Concepto],'Datos para cálculo'!T$4,ING_NO_CONST_RENTA[Monto Limite]),+CALCULO[ [#This Row],[20] ]+1-1,CALCULO[ [#This Row],[20] ]))</f>
        <v>0</v>
      </c>
      <c r="V265" s="29"/>
      <c r="W2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5" s="164"/>
      <c r="Y265" s="163">
        <f>+IF(O265&lt;310*'Versión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5" s="165"/>
      <c r="AA265" s="163">
        <f>+IF(AVERAGEIF(ING_NO_CONST_RENTA[Concepto],'Datos para cálculo'!Z$4,ING_NO_CONST_RENTA[Monto Limite])=1,CALCULO[[#This Row],[ 26 ]],MIN(CALCULO[[#This Row],[ 26 ]],AVERAGEIF(ING_NO_CONST_RENTA[Concepto],'Datos para cálculo'!Z$4,ING_NO_CONST_RENTA[Monto Limite]),+CALCULO[[#This Row],[ 26 ]]+1-1,CALCULO[[#This Row],[ 26 ]]))</f>
        <v>0</v>
      </c>
      <c r="AB265" s="165"/>
      <c r="AC2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5" s="147"/>
      <c r="AE2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5" s="144">
        <f>+CALCULO[[#This Row],[ 31 ]]+CALCULO[[#This Row],[ 29 ]]+CALCULO[[#This Row],[ 27 ]]+CALCULO[[#This Row],[ 25 ]]+CALCULO[[#This Row],[ 23 ]]+CALCULO[[#This Row],[ 21 ]]+CALCULO[[#This Row],[ 19 ]]+CALCULO[[#This Row],[ 17 ]]</f>
        <v>0</v>
      </c>
      <c r="AG265" s="148">
        <f>+MAX(0,ROUND(CALCULO[[#This Row],[ 15 ]]-CALCULO[[#This Row],[32]],-3))</f>
        <v>0</v>
      </c>
      <c r="AH265" s="29"/>
      <c r="AI265" s="163">
        <f>+IF(AVERAGEIF(DEDUCCIONES[Concepto],'Datos para cálculo'!AH$4,DEDUCCIONES[Monto Limite])=1,CALCULO[[#This Row],[ 34 ]],MIN(CALCULO[[#This Row],[ 34 ]],AVERAGEIF(DEDUCCIONES[Concepto],'Datos para cálculo'!AH$4,DEDUCCIONES[Monto Limite]),+CALCULO[[#This Row],[ 34 ]]+1-1,CALCULO[[#This Row],[ 34 ]]))</f>
        <v>0</v>
      </c>
      <c r="AJ265" s="167"/>
      <c r="AK265" s="144">
        <f>+IF(CALCULO[[#This Row],[ 36 ]]="SI",MIN(CALCULO[[#This Row],[ 15 ]]*10%,VLOOKUP($AJ$4,DEDUCCIONES[],4,0)),0)</f>
        <v>0</v>
      </c>
      <c r="AL265" s="168"/>
      <c r="AM265" s="145">
        <f>+MIN(AL265+1-1,VLOOKUP($AL$4,DEDUCCIONES[],4,0))</f>
        <v>0</v>
      </c>
      <c r="AN265" s="144">
        <f>+CALCULO[[#This Row],[35]]+CALCULO[[#This Row],[37]]+CALCULO[[#This Row],[ 39 ]]</f>
        <v>0</v>
      </c>
      <c r="AO265" s="148">
        <f>+CALCULO[[#This Row],[33]]-CALCULO[[#This Row],[ 40 ]]</f>
        <v>0</v>
      </c>
      <c r="AP265" s="29"/>
      <c r="AQ265" s="163">
        <f>+MIN(CALCULO[[#This Row],[42]]+1-1,VLOOKUP($AP$4,RENTAS_EXCENTAS[],4,0))</f>
        <v>0</v>
      </c>
      <c r="AR265" s="29"/>
      <c r="AS265" s="163">
        <f>+MIN(CALCULO[[#This Row],[43]]+CALCULO[[#This Row],[ 44 ]]+1-1,VLOOKUP($AP$4,RENTAS_EXCENTAS[],4,0))-CALCULO[[#This Row],[43]]</f>
        <v>0</v>
      </c>
      <c r="AT265" s="163"/>
      <c r="AU265" s="163"/>
      <c r="AV265" s="163">
        <f>+CALCULO[[#This Row],[ 47 ]]</f>
        <v>0</v>
      </c>
      <c r="AW265" s="163"/>
      <c r="AX265" s="163">
        <f>+CALCULO[[#This Row],[ 49 ]]</f>
        <v>0</v>
      </c>
      <c r="AY265" s="163"/>
      <c r="AZ265" s="163">
        <f>+CALCULO[[#This Row],[ 51 ]]</f>
        <v>0</v>
      </c>
      <c r="BA265" s="163"/>
      <c r="BB265" s="163">
        <f>+CALCULO[[#This Row],[ 53 ]]</f>
        <v>0</v>
      </c>
      <c r="BC265" s="163"/>
      <c r="BD265" s="163">
        <f>+CALCULO[[#This Row],[ 55 ]]</f>
        <v>0</v>
      </c>
      <c r="BE265" s="163"/>
      <c r="BF265" s="163">
        <f>+CALCULO[[#This Row],[ 57 ]]</f>
        <v>0</v>
      </c>
      <c r="BG265" s="163"/>
      <c r="BH265" s="163">
        <f>+CALCULO[[#This Row],[ 59 ]]</f>
        <v>0</v>
      </c>
      <c r="BI265" s="163"/>
      <c r="BJ265" s="163"/>
      <c r="BK265" s="163"/>
      <c r="BL265" s="145">
        <f>+CALCULO[[#This Row],[ 63 ]]</f>
        <v>0</v>
      </c>
      <c r="BM265" s="144">
        <f>+CALCULO[[#This Row],[ 64 ]]+CALCULO[[#This Row],[ 62 ]]+CALCULO[[#This Row],[ 60 ]]+CALCULO[[#This Row],[ 58 ]]+CALCULO[[#This Row],[ 56 ]]+CALCULO[[#This Row],[ 54 ]]+CALCULO[[#This Row],[ 52 ]]+CALCULO[[#This Row],[ 50 ]]+CALCULO[[#This Row],[ 48 ]]+CALCULO[[#This Row],[ 45 ]]+CALCULO[[#This Row],[43]]</f>
        <v>0</v>
      </c>
      <c r="BN265" s="148">
        <f>+CALCULO[[#This Row],[ 41 ]]-CALCULO[[#This Row],[65]]</f>
        <v>0</v>
      </c>
      <c r="BO265" s="144">
        <f>+ROUND(MIN(CALCULO[[#This Row],[66]]*25%,240*'Versión impresión'!$H$8),-3)</f>
        <v>0</v>
      </c>
      <c r="BP265" s="148">
        <f>+CALCULO[[#This Row],[66]]-CALCULO[[#This Row],[67]]</f>
        <v>0</v>
      </c>
      <c r="BQ265" s="154">
        <f>+ROUND(CALCULO[[#This Row],[33]]*40%,-3)</f>
        <v>0</v>
      </c>
      <c r="BR265" s="149">
        <f t="shared" si="14"/>
        <v>0</v>
      </c>
      <c r="BS265" s="144">
        <f>+CALCULO[[#This Row],[33]]-MIN(CALCULO[[#This Row],[69]],CALCULO[[#This Row],[68]])</f>
        <v>0</v>
      </c>
      <c r="BT265" s="150">
        <f>+CALCULO[[#This Row],[71]]/'Versión impresión'!$H$8+1-1</f>
        <v>0</v>
      </c>
      <c r="BU265" s="151">
        <f>+LOOKUP(CALCULO[[#This Row],[72]],$CG$2:$CH$8,$CJ$2:$CJ$8)</f>
        <v>0</v>
      </c>
      <c r="BV265" s="152">
        <f>+LOOKUP(CALCULO[[#This Row],[72]],$CG$2:$CH$8,$CI$2:$CI$8)</f>
        <v>0</v>
      </c>
      <c r="BW265" s="151">
        <f>+LOOKUP(CALCULO[[#This Row],[72]],$CG$2:$CH$8,$CK$2:$CK$8)</f>
        <v>0</v>
      </c>
      <c r="BX265" s="155">
        <f>+(CALCULO[[#This Row],[72]]+CALCULO[[#This Row],[73]])*CALCULO[[#This Row],[74]]+CALCULO[[#This Row],[75]]</f>
        <v>0</v>
      </c>
      <c r="BY265" s="133">
        <f>+ROUND(CALCULO[[#This Row],[76]]*'Versión impresión'!$H$8,-3)</f>
        <v>0</v>
      </c>
      <c r="BZ265" s="180" t="str">
        <f>+IF(LOOKUP(CALCULO[[#This Row],[72]],$CG$2:$CH$8,$CM$2:$CM$8)=0,"",LOOKUP(CALCULO[[#This Row],[72]],$CG$2:$CH$8,$CM$2:$CM$8))</f>
        <v/>
      </c>
    </row>
    <row r="266" spans="1:78" x14ac:dyDescent="0.25">
      <c r="A266" s="78" t="str">
        <f t="shared" si="13"/>
        <v/>
      </c>
      <c r="B266" s="159"/>
      <c r="C266" s="29"/>
      <c r="D266" s="29"/>
      <c r="E266" s="29"/>
      <c r="F266" s="29"/>
      <c r="G266" s="29"/>
      <c r="H266" s="29"/>
      <c r="I266" s="29"/>
      <c r="J266" s="29"/>
      <c r="K266" s="29"/>
      <c r="L266" s="29"/>
      <c r="M266" s="29"/>
      <c r="N266" s="29"/>
      <c r="O266" s="144">
        <f>SUM(CALCULO[[#This Row],[5]:[ 14 ]])</f>
        <v>0</v>
      </c>
      <c r="P266" s="162"/>
      <c r="Q266" s="163">
        <f>+IF(AVERAGEIF(ING_NO_CONST_RENTA[Concepto],'Datos para cálculo'!P$4,ING_NO_CONST_RENTA[Monto Limite])=1,CALCULO[[#This Row],[16]],MIN(CALCULO[ [#This Row],[16] ],AVERAGEIF(ING_NO_CONST_RENTA[Concepto],'Datos para cálculo'!P$4,ING_NO_CONST_RENTA[Monto Limite]),+CALCULO[ [#This Row],[16] ]+1-1,CALCULO[ [#This Row],[16] ]))</f>
        <v>0</v>
      </c>
      <c r="R266" s="29"/>
      <c r="S266" s="163">
        <f>+IF(AVERAGEIF(ING_NO_CONST_RENTA[Concepto],'Datos para cálculo'!R$4,ING_NO_CONST_RENTA[Monto Limite])=1,CALCULO[[#This Row],[18]],MIN(CALCULO[ [#This Row],[18] ],AVERAGEIF(ING_NO_CONST_RENTA[Concepto],'Datos para cálculo'!R$4,ING_NO_CONST_RENTA[Monto Limite]),+CALCULO[ [#This Row],[18] ]+1-1,CALCULO[ [#This Row],[18] ]))</f>
        <v>0</v>
      </c>
      <c r="T266" s="29"/>
      <c r="U266" s="163">
        <f>+IF(AVERAGEIF(ING_NO_CONST_RENTA[Concepto],'Datos para cálculo'!T$4,ING_NO_CONST_RENTA[Monto Limite])=1,CALCULO[[#This Row],[20]],MIN(CALCULO[ [#This Row],[20] ],AVERAGEIF(ING_NO_CONST_RENTA[Concepto],'Datos para cálculo'!T$4,ING_NO_CONST_RENTA[Monto Limite]),+CALCULO[ [#This Row],[20] ]+1-1,CALCULO[ [#This Row],[20] ]))</f>
        <v>0</v>
      </c>
      <c r="V266" s="29"/>
      <c r="W2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6" s="164"/>
      <c r="Y266" s="163">
        <f>+IF(O266&lt;310*'Versión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6" s="165"/>
      <c r="AA266" s="163">
        <f>+IF(AVERAGEIF(ING_NO_CONST_RENTA[Concepto],'Datos para cálculo'!Z$4,ING_NO_CONST_RENTA[Monto Limite])=1,CALCULO[[#This Row],[ 26 ]],MIN(CALCULO[[#This Row],[ 26 ]],AVERAGEIF(ING_NO_CONST_RENTA[Concepto],'Datos para cálculo'!Z$4,ING_NO_CONST_RENTA[Monto Limite]),+CALCULO[[#This Row],[ 26 ]]+1-1,CALCULO[[#This Row],[ 26 ]]))</f>
        <v>0</v>
      </c>
      <c r="AB266" s="165"/>
      <c r="AC2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6" s="147"/>
      <c r="AE2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6" s="144">
        <f>+CALCULO[[#This Row],[ 31 ]]+CALCULO[[#This Row],[ 29 ]]+CALCULO[[#This Row],[ 27 ]]+CALCULO[[#This Row],[ 25 ]]+CALCULO[[#This Row],[ 23 ]]+CALCULO[[#This Row],[ 21 ]]+CALCULO[[#This Row],[ 19 ]]+CALCULO[[#This Row],[ 17 ]]</f>
        <v>0</v>
      </c>
      <c r="AG266" s="148">
        <f>+MAX(0,ROUND(CALCULO[[#This Row],[ 15 ]]-CALCULO[[#This Row],[32]],-3))</f>
        <v>0</v>
      </c>
      <c r="AH266" s="29"/>
      <c r="AI266" s="163">
        <f>+IF(AVERAGEIF(DEDUCCIONES[Concepto],'Datos para cálculo'!AH$4,DEDUCCIONES[Monto Limite])=1,CALCULO[[#This Row],[ 34 ]],MIN(CALCULO[[#This Row],[ 34 ]],AVERAGEIF(DEDUCCIONES[Concepto],'Datos para cálculo'!AH$4,DEDUCCIONES[Monto Limite]),+CALCULO[[#This Row],[ 34 ]]+1-1,CALCULO[[#This Row],[ 34 ]]))</f>
        <v>0</v>
      </c>
      <c r="AJ266" s="167"/>
      <c r="AK266" s="144">
        <f>+IF(CALCULO[[#This Row],[ 36 ]]="SI",MIN(CALCULO[[#This Row],[ 15 ]]*10%,VLOOKUP($AJ$4,DEDUCCIONES[],4,0)),0)</f>
        <v>0</v>
      </c>
      <c r="AL266" s="168"/>
      <c r="AM266" s="145">
        <f>+MIN(AL266+1-1,VLOOKUP($AL$4,DEDUCCIONES[],4,0))</f>
        <v>0</v>
      </c>
      <c r="AN266" s="144">
        <f>+CALCULO[[#This Row],[35]]+CALCULO[[#This Row],[37]]+CALCULO[[#This Row],[ 39 ]]</f>
        <v>0</v>
      </c>
      <c r="AO266" s="148">
        <f>+CALCULO[[#This Row],[33]]-CALCULO[[#This Row],[ 40 ]]</f>
        <v>0</v>
      </c>
      <c r="AP266" s="29"/>
      <c r="AQ266" s="163">
        <f>+MIN(CALCULO[[#This Row],[42]]+1-1,VLOOKUP($AP$4,RENTAS_EXCENTAS[],4,0))</f>
        <v>0</v>
      </c>
      <c r="AR266" s="29"/>
      <c r="AS266" s="163">
        <f>+MIN(CALCULO[[#This Row],[43]]+CALCULO[[#This Row],[ 44 ]]+1-1,VLOOKUP($AP$4,RENTAS_EXCENTAS[],4,0))-CALCULO[[#This Row],[43]]</f>
        <v>0</v>
      </c>
      <c r="AT266" s="163"/>
      <c r="AU266" s="163"/>
      <c r="AV266" s="163">
        <f>+CALCULO[[#This Row],[ 47 ]]</f>
        <v>0</v>
      </c>
      <c r="AW266" s="163"/>
      <c r="AX266" s="163">
        <f>+CALCULO[[#This Row],[ 49 ]]</f>
        <v>0</v>
      </c>
      <c r="AY266" s="163"/>
      <c r="AZ266" s="163">
        <f>+CALCULO[[#This Row],[ 51 ]]</f>
        <v>0</v>
      </c>
      <c r="BA266" s="163"/>
      <c r="BB266" s="163">
        <f>+CALCULO[[#This Row],[ 53 ]]</f>
        <v>0</v>
      </c>
      <c r="BC266" s="163"/>
      <c r="BD266" s="163">
        <f>+CALCULO[[#This Row],[ 55 ]]</f>
        <v>0</v>
      </c>
      <c r="BE266" s="163"/>
      <c r="BF266" s="163">
        <f>+CALCULO[[#This Row],[ 57 ]]</f>
        <v>0</v>
      </c>
      <c r="BG266" s="163"/>
      <c r="BH266" s="163">
        <f>+CALCULO[[#This Row],[ 59 ]]</f>
        <v>0</v>
      </c>
      <c r="BI266" s="163"/>
      <c r="BJ266" s="163"/>
      <c r="BK266" s="163"/>
      <c r="BL266" s="145">
        <f>+CALCULO[[#This Row],[ 63 ]]</f>
        <v>0</v>
      </c>
      <c r="BM266" s="144">
        <f>+CALCULO[[#This Row],[ 64 ]]+CALCULO[[#This Row],[ 62 ]]+CALCULO[[#This Row],[ 60 ]]+CALCULO[[#This Row],[ 58 ]]+CALCULO[[#This Row],[ 56 ]]+CALCULO[[#This Row],[ 54 ]]+CALCULO[[#This Row],[ 52 ]]+CALCULO[[#This Row],[ 50 ]]+CALCULO[[#This Row],[ 48 ]]+CALCULO[[#This Row],[ 45 ]]+CALCULO[[#This Row],[43]]</f>
        <v>0</v>
      </c>
      <c r="BN266" s="148">
        <f>+CALCULO[[#This Row],[ 41 ]]-CALCULO[[#This Row],[65]]</f>
        <v>0</v>
      </c>
      <c r="BO266" s="144">
        <f>+ROUND(MIN(CALCULO[[#This Row],[66]]*25%,240*'Versión impresión'!$H$8),-3)</f>
        <v>0</v>
      </c>
      <c r="BP266" s="148">
        <f>+CALCULO[[#This Row],[66]]-CALCULO[[#This Row],[67]]</f>
        <v>0</v>
      </c>
      <c r="BQ266" s="154">
        <f>+ROUND(CALCULO[[#This Row],[33]]*40%,-3)</f>
        <v>0</v>
      </c>
      <c r="BR266" s="149">
        <f t="shared" si="14"/>
        <v>0</v>
      </c>
      <c r="BS266" s="144">
        <f>+CALCULO[[#This Row],[33]]-MIN(CALCULO[[#This Row],[69]],CALCULO[[#This Row],[68]])</f>
        <v>0</v>
      </c>
      <c r="BT266" s="150">
        <f>+CALCULO[[#This Row],[71]]/'Versión impresión'!$H$8+1-1</f>
        <v>0</v>
      </c>
      <c r="BU266" s="151">
        <f>+LOOKUP(CALCULO[[#This Row],[72]],$CG$2:$CH$8,$CJ$2:$CJ$8)</f>
        <v>0</v>
      </c>
      <c r="BV266" s="152">
        <f>+LOOKUP(CALCULO[[#This Row],[72]],$CG$2:$CH$8,$CI$2:$CI$8)</f>
        <v>0</v>
      </c>
      <c r="BW266" s="151">
        <f>+LOOKUP(CALCULO[[#This Row],[72]],$CG$2:$CH$8,$CK$2:$CK$8)</f>
        <v>0</v>
      </c>
      <c r="BX266" s="155">
        <f>+(CALCULO[[#This Row],[72]]+CALCULO[[#This Row],[73]])*CALCULO[[#This Row],[74]]+CALCULO[[#This Row],[75]]</f>
        <v>0</v>
      </c>
      <c r="BY266" s="133">
        <f>+ROUND(CALCULO[[#This Row],[76]]*'Versión impresión'!$H$8,-3)</f>
        <v>0</v>
      </c>
      <c r="BZ266" s="180" t="str">
        <f>+IF(LOOKUP(CALCULO[[#This Row],[72]],$CG$2:$CH$8,$CM$2:$CM$8)=0,"",LOOKUP(CALCULO[[#This Row],[72]],$CG$2:$CH$8,$CM$2:$CM$8))</f>
        <v/>
      </c>
    </row>
    <row r="267" spans="1:78" x14ac:dyDescent="0.25">
      <c r="A267" s="78" t="str">
        <f t="shared" si="13"/>
        <v/>
      </c>
      <c r="B267" s="159"/>
      <c r="C267" s="29"/>
      <c r="D267" s="29"/>
      <c r="E267" s="29"/>
      <c r="F267" s="29"/>
      <c r="G267" s="29"/>
      <c r="H267" s="29"/>
      <c r="I267" s="29"/>
      <c r="J267" s="29"/>
      <c r="K267" s="29"/>
      <c r="L267" s="29"/>
      <c r="M267" s="29"/>
      <c r="N267" s="29"/>
      <c r="O267" s="144">
        <f>SUM(CALCULO[[#This Row],[5]:[ 14 ]])</f>
        <v>0</v>
      </c>
      <c r="P267" s="162"/>
      <c r="Q267" s="163">
        <f>+IF(AVERAGEIF(ING_NO_CONST_RENTA[Concepto],'Datos para cálculo'!P$4,ING_NO_CONST_RENTA[Monto Limite])=1,CALCULO[[#This Row],[16]],MIN(CALCULO[ [#This Row],[16] ],AVERAGEIF(ING_NO_CONST_RENTA[Concepto],'Datos para cálculo'!P$4,ING_NO_CONST_RENTA[Monto Limite]),+CALCULO[ [#This Row],[16] ]+1-1,CALCULO[ [#This Row],[16] ]))</f>
        <v>0</v>
      </c>
      <c r="R267" s="29"/>
      <c r="S267" s="163">
        <f>+IF(AVERAGEIF(ING_NO_CONST_RENTA[Concepto],'Datos para cálculo'!R$4,ING_NO_CONST_RENTA[Monto Limite])=1,CALCULO[[#This Row],[18]],MIN(CALCULO[ [#This Row],[18] ],AVERAGEIF(ING_NO_CONST_RENTA[Concepto],'Datos para cálculo'!R$4,ING_NO_CONST_RENTA[Monto Limite]),+CALCULO[ [#This Row],[18] ]+1-1,CALCULO[ [#This Row],[18] ]))</f>
        <v>0</v>
      </c>
      <c r="T267" s="29"/>
      <c r="U267" s="163">
        <f>+IF(AVERAGEIF(ING_NO_CONST_RENTA[Concepto],'Datos para cálculo'!T$4,ING_NO_CONST_RENTA[Monto Limite])=1,CALCULO[[#This Row],[20]],MIN(CALCULO[ [#This Row],[20] ],AVERAGEIF(ING_NO_CONST_RENTA[Concepto],'Datos para cálculo'!T$4,ING_NO_CONST_RENTA[Monto Limite]),+CALCULO[ [#This Row],[20] ]+1-1,CALCULO[ [#This Row],[20] ]))</f>
        <v>0</v>
      </c>
      <c r="V267" s="29"/>
      <c r="W2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7" s="164"/>
      <c r="Y267" s="163">
        <f>+IF(O267&lt;310*'Versión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7" s="165"/>
      <c r="AA267" s="163">
        <f>+IF(AVERAGEIF(ING_NO_CONST_RENTA[Concepto],'Datos para cálculo'!Z$4,ING_NO_CONST_RENTA[Monto Limite])=1,CALCULO[[#This Row],[ 26 ]],MIN(CALCULO[[#This Row],[ 26 ]],AVERAGEIF(ING_NO_CONST_RENTA[Concepto],'Datos para cálculo'!Z$4,ING_NO_CONST_RENTA[Monto Limite]),+CALCULO[[#This Row],[ 26 ]]+1-1,CALCULO[[#This Row],[ 26 ]]))</f>
        <v>0</v>
      </c>
      <c r="AB267" s="165"/>
      <c r="AC2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7" s="147"/>
      <c r="AE2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7" s="144">
        <f>+CALCULO[[#This Row],[ 31 ]]+CALCULO[[#This Row],[ 29 ]]+CALCULO[[#This Row],[ 27 ]]+CALCULO[[#This Row],[ 25 ]]+CALCULO[[#This Row],[ 23 ]]+CALCULO[[#This Row],[ 21 ]]+CALCULO[[#This Row],[ 19 ]]+CALCULO[[#This Row],[ 17 ]]</f>
        <v>0</v>
      </c>
      <c r="AG267" s="148">
        <f>+MAX(0,ROUND(CALCULO[[#This Row],[ 15 ]]-CALCULO[[#This Row],[32]],-3))</f>
        <v>0</v>
      </c>
      <c r="AH267" s="29"/>
      <c r="AI267" s="163">
        <f>+IF(AVERAGEIF(DEDUCCIONES[Concepto],'Datos para cálculo'!AH$4,DEDUCCIONES[Monto Limite])=1,CALCULO[[#This Row],[ 34 ]],MIN(CALCULO[[#This Row],[ 34 ]],AVERAGEIF(DEDUCCIONES[Concepto],'Datos para cálculo'!AH$4,DEDUCCIONES[Monto Limite]),+CALCULO[[#This Row],[ 34 ]]+1-1,CALCULO[[#This Row],[ 34 ]]))</f>
        <v>0</v>
      </c>
      <c r="AJ267" s="167"/>
      <c r="AK267" s="144">
        <f>+IF(CALCULO[[#This Row],[ 36 ]]="SI",MIN(CALCULO[[#This Row],[ 15 ]]*10%,VLOOKUP($AJ$4,DEDUCCIONES[],4,0)),0)</f>
        <v>0</v>
      </c>
      <c r="AL267" s="168"/>
      <c r="AM267" s="145">
        <f>+MIN(AL267+1-1,VLOOKUP($AL$4,DEDUCCIONES[],4,0))</f>
        <v>0</v>
      </c>
      <c r="AN267" s="144">
        <f>+CALCULO[[#This Row],[35]]+CALCULO[[#This Row],[37]]+CALCULO[[#This Row],[ 39 ]]</f>
        <v>0</v>
      </c>
      <c r="AO267" s="148">
        <f>+CALCULO[[#This Row],[33]]-CALCULO[[#This Row],[ 40 ]]</f>
        <v>0</v>
      </c>
      <c r="AP267" s="29"/>
      <c r="AQ267" s="163">
        <f>+MIN(CALCULO[[#This Row],[42]]+1-1,VLOOKUP($AP$4,RENTAS_EXCENTAS[],4,0))</f>
        <v>0</v>
      </c>
      <c r="AR267" s="29"/>
      <c r="AS267" s="163">
        <f>+MIN(CALCULO[[#This Row],[43]]+CALCULO[[#This Row],[ 44 ]]+1-1,VLOOKUP($AP$4,RENTAS_EXCENTAS[],4,0))-CALCULO[[#This Row],[43]]</f>
        <v>0</v>
      </c>
      <c r="AT267" s="163"/>
      <c r="AU267" s="163"/>
      <c r="AV267" s="163">
        <f>+CALCULO[[#This Row],[ 47 ]]</f>
        <v>0</v>
      </c>
      <c r="AW267" s="163"/>
      <c r="AX267" s="163">
        <f>+CALCULO[[#This Row],[ 49 ]]</f>
        <v>0</v>
      </c>
      <c r="AY267" s="163"/>
      <c r="AZ267" s="163">
        <f>+CALCULO[[#This Row],[ 51 ]]</f>
        <v>0</v>
      </c>
      <c r="BA267" s="163"/>
      <c r="BB267" s="163">
        <f>+CALCULO[[#This Row],[ 53 ]]</f>
        <v>0</v>
      </c>
      <c r="BC267" s="163"/>
      <c r="BD267" s="163">
        <f>+CALCULO[[#This Row],[ 55 ]]</f>
        <v>0</v>
      </c>
      <c r="BE267" s="163"/>
      <c r="BF267" s="163">
        <f>+CALCULO[[#This Row],[ 57 ]]</f>
        <v>0</v>
      </c>
      <c r="BG267" s="163"/>
      <c r="BH267" s="163">
        <f>+CALCULO[[#This Row],[ 59 ]]</f>
        <v>0</v>
      </c>
      <c r="BI267" s="163"/>
      <c r="BJ267" s="163"/>
      <c r="BK267" s="163"/>
      <c r="BL267" s="145">
        <f>+CALCULO[[#This Row],[ 63 ]]</f>
        <v>0</v>
      </c>
      <c r="BM267" s="144">
        <f>+CALCULO[[#This Row],[ 64 ]]+CALCULO[[#This Row],[ 62 ]]+CALCULO[[#This Row],[ 60 ]]+CALCULO[[#This Row],[ 58 ]]+CALCULO[[#This Row],[ 56 ]]+CALCULO[[#This Row],[ 54 ]]+CALCULO[[#This Row],[ 52 ]]+CALCULO[[#This Row],[ 50 ]]+CALCULO[[#This Row],[ 48 ]]+CALCULO[[#This Row],[ 45 ]]+CALCULO[[#This Row],[43]]</f>
        <v>0</v>
      </c>
      <c r="BN267" s="148">
        <f>+CALCULO[[#This Row],[ 41 ]]-CALCULO[[#This Row],[65]]</f>
        <v>0</v>
      </c>
      <c r="BO267" s="144">
        <f>+ROUND(MIN(CALCULO[[#This Row],[66]]*25%,240*'Versión impresión'!$H$8),-3)</f>
        <v>0</v>
      </c>
      <c r="BP267" s="148">
        <f>+CALCULO[[#This Row],[66]]-CALCULO[[#This Row],[67]]</f>
        <v>0</v>
      </c>
      <c r="BQ267" s="154">
        <f>+ROUND(CALCULO[[#This Row],[33]]*40%,-3)</f>
        <v>0</v>
      </c>
      <c r="BR267" s="149">
        <f t="shared" si="14"/>
        <v>0</v>
      </c>
      <c r="BS267" s="144">
        <f>+CALCULO[[#This Row],[33]]-MIN(CALCULO[[#This Row],[69]],CALCULO[[#This Row],[68]])</f>
        <v>0</v>
      </c>
      <c r="BT267" s="150">
        <f>+CALCULO[[#This Row],[71]]/'Versión impresión'!$H$8+1-1</f>
        <v>0</v>
      </c>
      <c r="BU267" s="151">
        <f>+LOOKUP(CALCULO[[#This Row],[72]],$CG$2:$CH$8,$CJ$2:$CJ$8)</f>
        <v>0</v>
      </c>
      <c r="BV267" s="152">
        <f>+LOOKUP(CALCULO[[#This Row],[72]],$CG$2:$CH$8,$CI$2:$CI$8)</f>
        <v>0</v>
      </c>
      <c r="BW267" s="151">
        <f>+LOOKUP(CALCULO[[#This Row],[72]],$CG$2:$CH$8,$CK$2:$CK$8)</f>
        <v>0</v>
      </c>
      <c r="BX267" s="155">
        <f>+(CALCULO[[#This Row],[72]]+CALCULO[[#This Row],[73]])*CALCULO[[#This Row],[74]]+CALCULO[[#This Row],[75]]</f>
        <v>0</v>
      </c>
      <c r="BY267" s="133">
        <f>+ROUND(CALCULO[[#This Row],[76]]*'Versión impresión'!$H$8,-3)</f>
        <v>0</v>
      </c>
      <c r="BZ267" s="180" t="str">
        <f>+IF(LOOKUP(CALCULO[[#This Row],[72]],$CG$2:$CH$8,$CM$2:$CM$8)=0,"",LOOKUP(CALCULO[[#This Row],[72]],$CG$2:$CH$8,$CM$2:$CM$8))</f>
        <v/>
      </c>
    </row>
    <row r="268" spans="1:78" x14ac:dyDescent="0.25">
      <c r="A268" s="78" t="str">
        <f t="shared" si="13"/>
        <v/>
      </c>
      <c r="B268" s="159"/>
      <c r="C268" s="29"/>
      <c r="D268" s="29"/>
      <c r="E268" s="29"/>
      <c r="F268" s="29"/>
      <c r="G268" s="29"/>
      <c r="H268" s="29"/>
      <c r="I268" s="29"/>
      <c r="J268" s="29"/>
      <c r="K268" s="29"/>
      <c r="L268" s="29"/>
      <c r="M268" s="29"/>
      <c r="N268" s="29"/>
      <c r="O268" s="144">
        <f>SUM(CALCULO[[#This Row],[5]:[ 14 ]])</f>
        <v>0</v>
      </c>
      <c r="P268" s="162"/>
      <c r="Q268" s="163">
        <f>+IF(AVERAGEIF(ING_NO_CONST_RENTA[Concepto],'Datos para cálculo'!P$4,ING_NO_CONST_RENTA[Monto Limite])=1,CALCULO[[#This Row],[16]],MIN(CALCULO[ [#This Row],[16] ],AVERAGEIF(ING_NO_CONST_RENTA[Concepto],'Datos para cálculo'!P$4,ING_NO_CONST_RENTA[Monto Limite]),+CALCULO[ [#This Row],[16] ]+1-1,CALCULO[ [#This Row],[16] ]))</f>
        <v>0</v>
      </c>
      <c r="R268" s="29"/>
      <c r="S268" s="163">
        <f>+IF(AVERAGEIF(ING_NO_CONST_RENTA[Concepto],'Datos para cálculo'!R$4,ING_NO_CONST_RENTA[Monto Limite])=1,CALCULO[[#This Row],[18]],MIN(CALCULO[ [#This Row],[18] ],AVERAGEIF(ING_NO_CONST_RENTA[Concepto],'Datos para cálculo'!R$4,ING_NO_CONST_RENTA[Monto Limite]),+CALCULO[ [#This Row],[18] ]+1-1,CALCULO[ [#This Row],[18] ]))</f>
        <v>0</v>
      </c>
      <c r="T268" s="29"/>
      <c r="U268" s="163">
        <f>+IF(AVERAGEIF(ING_NO_CONST_RENTA[Concepto],'Datos para cálculo'!T$4,ING_NO_CONST_RENTA[Monto Limite])=1,CALCULO[[#This Row],[20]],MIN(CALCULO[ [#This Row],[20] ],AVERAGEIF(ING_NO_CONST_RENTA[Concepto],'Datos para cálculo'!T$4,ING_NO_CONST_RENTA[Monto Limite]),+CALCULO[ [#This Row],[20] ]+1-1,CALCULO[ [#This Row],[20] ]))</f>
        <v>0</v>
      </c>
      <c r="V268" s="29"/>
      <c r="W2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8" s="164"/>
      <c r="Y268" s="163">
        <f>+IF(O268&lt;310*'Versión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8" s="165"/>
      <c r="AA268" s="163">
        <f>+IF(AVERAGEIF(ING_NO_CONST_RENTA[Concepto],'Datos para cálculo'!Z$4,ING_NO_CONST_RENTA[Monto Limite])=1,CALCULO[[#This Row],[ 26 ]],MIN(CALCULO[[#This Row],[ 26 ]],AVERAGEIF(ING_NO_CONST_RENTA[Concepto],'Datos para cálculo'!Z$4,ING_NO_CONST_RENTA[Monto Limite]),+CALCULO[[#This Row],[ 26 ]]+1-1,CALCULO[[#This Row],[ 26 ]]))</f>
        <v>0</v>
      </c>
      <c r="AB268" s="165"/>
      <c r="AC2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8" s="147"/>
      <c r="AE2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8" s="144">
        <f>+CALCULO[[#This Row],[ 31 ]]+CALCULO[[#This Row],[ 29 ]]+CALCULO[[#This Row],[ 27 ]]+CALCULO[[#This Row],[ 25 ]]+CALCULO[[#This Row],[ 23 ]]+CALCULO[[#This Row],[ 21 ]]+CALCULO[[#This Row],[ 19 ]]+CALCULO[[#This Row],[ 17 ]]</f>
        <v>0</v>
      </c>
      <c r="AG268" s="148">
        <f>+MAX(0,ROUND(CALCULO[[#This Row],[ 15 ]]-CALCULO[[#This Row],[32]],-3))</f>
        <v>0</v>
      </c>
      <c r="AH268" s="29"/>
      <c r="AI268" s="163">
        <f>+IF(AVERAGEIF(DEDUCCIONES[Concepto],'Datos para cálculo'!AH$4,DEDUCCIONES[Monto Limite])=1,CALCULO[[#This Row],[ 34 ]],MIN(CALCULO[[#This Row],[ 34 ]],AVERAGEIF(DEDUCCIONES[Concepto],'Datos para cálculo'!AH$4,DEDUCCIONES[Monto Limite]),+CALCULO[[#This Row],[ 34 ]]+1-1,CALCULO[[#This Row],[ 34 ]]))</f>
        <v>0</v>
      </c>
      <c r="AJ268" s="167"/>
      <c r="AK268" s="144">
        <f>+IF(CALCULO[[#This Row],[ 36 ]]="SI",MIN(CALCULO[[#This Row],[ 15 ]]*10%,VLOOKUP($AJ$4,DEDUCCIONES[],4,0)),0)</f>
        <v>0</v>
      </c>
      <c r="AL268" s="168"/>
      <c r="AM268" s="145">
        <f>+MIN(AL268+1-1,VLOOKUP($AL$4,DEDUCCIONES[],4,0))</f>
        <v>0</v>
      </c>
      <c r="AN268" s="144">
        <f>+CALCULO[[#This Row],[35]]+CALCULO[[#This Row],[37]]+CALCULO[[#This Row],[ 39 ]]</f>
        <v>0</v>
      </c>
      <c r="AO268" s="148">
        <f>+CALCULO[[#This Row],[33]]-CALCULO[[#This Row],[ 40 ]]</f>
        <v>0</v>
      </c>
      <c r="AP268" s="29"/>
      <c r="AQ268" s="163">
        <f>+MIN(CALCULO[[#This Row],[42]]+1-1,VLOOKUP($AP$4,RENTAS_EXCENTAS[],4,0))</f>
        <v>0</v>
      </c>
      <c r="AR268" s="29"/>
      <c r="AS268" s="163">
        <f>+MIN(CALCULO[[#This Row],[43]]+CALCULO[[#This Row],[ 44 ]]+1-1,VLOOKUP($AP$4,RENTAS_EXCENTAS[],4,0))-CALCULO[[#This Row],[43]]</f>
        <v>0</v>
      </c>
      <c r="AT268" s="163"/>
      <c r="AU268" s="163"/>
      <c r="AV268" s="163">
        <f>+CALCULO[[#This Row],[ 47 ]]</f>
        <v>0</v>
      </c>
      <c r="AW268" s="163"/>
      <c r="AX268" s="163">
        <f>+CALCULO[[#This Row],[ 49 ]]</f>
        <v>0</v>
      </c>
      <c r="AY268" s="163"/>
      <c r="AZ268" s="163">
        <f>+CALCULO[[#This Row],[ 51 ]]</f>
        <v>0</v>
      </c>
      <c r="BA268" s="163"/>
      <c r="BB268" s="163">
        <f>+CALCULO[[#This Row],[ 53 ]]</f>
        <v>0</v>
      </c>
      <c r="BC268" s="163"/>
      <c r="BD268" s="163">
        <f>+CALCULO[[#This Row],[ 55 ]]</f>
        <v>0</v>
      </c>
      <c r="BE268" s="163"/>
      <c r="BF268" s="163">
        <f>+CALCULO[[#This Row],[ 57 ]]</f>
        <v>0</v>
      </c>
      <c r="BG268" s="163"/>
      <c r="BH268" s="163">
        <f>+CALCULO[[#This Row],[ 59 ]]</f>
        <v>0</v>
      </c>
      <c r="BI268" s="163"/>
      <c r="BJ268" s="163"/>
      <c r="BK268" s="163"/>
      <c r="BL268" s="145">
        <f>+CALCULO[[#This Row],[ 63 ]]</f>
        <v>0</v>
      </c>
      <c r="BM268" s="144">
        <f>+CALCULO[[#This Row],[ 64 ]]+CALCULO[[#This Row],[ 62 ]]+CALCULO[[#This Row],[ 60 ]]+CALCULO[[#This Row],[ 58 ]]+CALCULO[[#This Row],[ 56 ]]+CALCULO[[#This Row],[ 54 ]]+CALCULO[[#This Row],[ 52 ]]+CALCULO[[#This Row],[ 50 ]]+CALCULO[[#This Row],[ 48 ]]+CALCULO[[#This Row],[ 45 ]]+CALCULO[[#This Row],[43]]</f>
        <v>0</v>
      </c>
      <c r="BN268" s="148">
        <f>+CALCULO[[#This Row],[ 41 ]]-CALCULO[[#This Row],[65]]</f>
        <v>0</v>
      </c>
      <c r="BO268" s="144">
        <f>+ROUND(MIN(CALCULO[[#This Row],[66]]*25%,240*'Versión impresión'!$H$8),-3)</f>
        <v>0</v>
      </c>
      <c r="BP268" s="148">
        <f>+CALCULO[[#This Row],[66]]-CALCULO[[#This Row],[67]]</f>
        <v>0</v>
      </c>
      <c r="BQ268" s="154">
        <f>+ROUND(CALCULO[[#This Row],[33]]*40%,-3)</f>
        <v>0</v>
      </c>
      <c r="BR268" s="149">
        <f t="shared" si="14"/>
        <v>0</v>
      </c>
      <c r="BS268" s="144">
        <f>+CALCULO[[#This Row],[33]]-MIN(CALCULO[[#This Row],[69]],CALCULO[[#This Row],[68]])</f>
        <v>0</v>
      </c>
      <c r="BT268" s="150">
        <f>+CALCULO[[#This Row],[71]]/'Versión impresión'!$H$8+1-1</f>
        <v>0</v>
      </c>
      <c r="BU268" s="151">
        <f>+LOOKUP(CALCULO[[#This Row],[72]],$CG$2:$CH$8,$CJ$2:$CJ$8)</f>
        <v>0</v>
      </c>
      <c r="BV268" s="152">
        <f>+LOOKUP(CALCULO[[#This Row],[72]],$CG$2:$CH$8,$CI$2:$CI$8)</f>
        <v>0</v>
      </c>
      <c r="BW268" s="151">
        <f>+LOOKUP(CALCULO[[#This Row],[72]],$CG$2:$CH$8,$CK$2:$CK$8)</f>
        <v>0</v>
      </c>
      <c r="BX268" s="155">
        <f>+(CALCULO[[#This Row],[72]]+CALCULO[[#This Row],[73]])*CALCULO[[#This Row],[74]]+CALCULO[[#This Row],[75]]</f>
        <v>0</v>
      </c>
      <c r="BY268" s="133">
        <f>+ROUND(CALCULO[[#This Row],[76]]*'Versión impresión'!$H$8,-3)</f>
        <v>0</v>
      </c>
      <c r="BZ268" s="180" t="str">
        <f>+IF(LOOKUP(CALCULO[[#This Row],[72]],$CG$2:$CH$8,$CM$2:$CM$8)=0,"",LOOKUP(CALCULO[[#This Row],[72]],$CG$2:$CH$8,$CM$2:$CM$8))</f>
        <v/>
      </c>
    </row>
    <row r="269" spans="1:78" x14ac:dyDescent="0.25">
      <c r="A269" s="78" t="str">
        <f t="shared" si="13"/>
        <v/>
      </c>
      <c r="B269" s="159"/>
      <c r="C269" s="29"/>
      <c r="D269" s="29"/>
      <c r="E269" s="29"/>
      <c r="F269" s="29"/>
      <c r="G269" s="29"/>
      <c r="H269" s="29"/>
      <c r="I269" s="29"/>
      <c r="J269" s="29"/>
      <c r="K269" s="29"/>
      <c r="L269" s="29"/>
      <c r="M269" s="29"/>
      <c r="N269" s="29"/>
      <c r="O269" s="144">
        <f>SUM(CALCULO[[#This Row],[5]:[ 14 ]])</f>
        <v>0</v>
      </c>
      <c r="P269" s="162"/>
      <c r="Q269" s="163">
        <f>+IF(AVERAGEIF(ING_NO_CONST_RENTA[Concepto],'Datos para cálculo'!P$4,ING_NO_CONST_RENTA[Monto Limite])=1,CALCULO[[#This Row],[16]],MIN(CALCULO[ [#This Row],[16] ],AVERAGEIF(ING_NO_CONST_RENTA[Concepto],'Datos para cálculo'!P$4,ING_NO_CONST_RENTA[Monto Limite]),+CALCULO[ [#This Row],[16] ]+1-1,CALCULO[ [#This Row],[16] ]))</f>
        <v>0</v>
      </c>
      <c r="R269" s="29"/>
      <c r="S269" s="163">
        <f>+IF(AVERAGEIF(ING_NO_CONST_RENTA[Concepto],'Datos para cálculo'!R$4,ING_NO_CONST_RENTA[Monto Limite])=1,CALCULO[[#This Row],[18]],MIN(CALCULO[ [#This Row],[18] ],AVERAGEIF(ING_NO_CONST_RENTA[Concepto],'Datos para cálculo'!R$4,ING_NO_CONST_RENTA[Monto Limite]),+CALCULO[ [#This Row],[18] ]+1-1,CALCULO[ [#This Row],[18] ]))</f>
        <v>0</v>
      </c>
      <c r="T269" s="29"/>
      <c r="U269" s="163">
        <f>+IF(AVERAGEIF(ING_NO_CONST_RENTA[Concepto],'Datos para cálculo'!T$4,ING_NO_CONST_RENTA[Monto Limite])=1,CALCULO[[#This Row],[20]],MIN(CALCULO[ [#This Row],[20] ],AVERAGEIF(ING_NO_CONST_RENTA[Concepto],'Datos para cálculo'!T$4,ING_NO_CONST_RENTA[Monto Limite]),+CALCULO[ [#This Row],[20] ]+1-1,CALCULO[ [#This Row],[20] ]))</f>
        <v>0</v>
      </c>
      <c r="V269" s="29"/>
      <c r="W2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69" s="164"/>
      <c r="Y269" s="163">
        <f>+IF(O269&lt;310*'Versión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69" s="165"/>
      <c r="AA269" s="163">
        <f>+IF(AVERAGEIF(ING_NO_CONST_RENTA[Concepto],'Datos para cálculo'!Z$4,ING_NO_CONST_RENTA[Monto Limite])=1,CALCULO[[#This Row],[ 26 ]],MIN(CALCULO[[#This Row],[ 26 ]],AVERAGEIF(ING_NO_CONST_RENTA[Concepto],'Datos para cálculo'!Z$4,ING_NO_CONST_RENTA[Monto Limite]),+CALCULO[[#This Row],[ 26 ]]+1-1,CALCULO[[#This Row],[ 26 ]]))</f>
        <v>0</v>
      </c>
      <c r="AB269" s="165"/>
      <c r="AC2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69" s="147"/>
      <c r="AE2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69" s="144">
        <f>+CALCULO[[#This Row],[ 31 ]]+CALCULO[[#This Row],[ 29 ]]+CALCULO[[#This Row],[ 27 ]]+CALCULO[[#This Row],[ 25 ]]+CALCULO[[#This Row],[ 23 ]]+CALCULO[[#This Row],[ 21 ]]+CALCULO[[#This Row],[ 19 ]]+CALCULO[[#This Row],[ 17 ]]</f>
        <v>0</v>
      </c>
      <c r="AG269" s="148">
        <f>+MAX(0,ROUND(CALCULO[[#This Row],[ 15 ]]-CALCULO[[#This Row],[32]],-3))</f>
        <v>0</v>
      </c>
      <c r="AH269" s="29"/>
      <c r="AI269" s="163">
        <f>+IF(AVERAGEIF(DEDUCCIONES[Concepto],'Datos para cálculo'!AH$4,DEDUCCIONES[Monto Limite])=1,CALCULO[[#This Row],[ 34 ]],MIN(CALCULO[[#This Row],[ 34 ]],AVERAGEIF(DEDUCCIONES[Concepto],'Datos para cálculo'!AH$4,DEDUCCIONES[Monto Limite]),+CALCULO[[#This Row],[ 34 ]]+1-1,CALCULO[[#This Row],[ 34 ]]))</f>
        <v>0</v>
      </c>
      <c r="AJ269" s="167"/>
      <c r="AK269" s="144">
        <f>+IF(CALCULO[[#This Row],[ 36 ]]="SI",MIN(CALCULO[[#This Row],[ 15 ]]*10%,VLOOKUP($AJ$4,DEDUCCIONES[],4,0)),0)</f>
        <v>0</v>
      </c>
      <c r="AL269" s="168"/>
      <c r="AM269" s="145">
        <f>+MIN(AL269+1-1,VLOOKUP($AL$4,DEDUCCIONES[],4,0))</f>
        <v>0</v>
      </c>
      <c r="AN269" s="144">
        <f>+CALCULO[[#This Row],[35]]+CALCULO[[#This Row],[37]]+CALCULO[[#This Row],[ 39 ]]</f>
        <v>0</v>
      </c>
      <c r="AO269" s="148">
        <f>+CALCULO[[#This Row],[33]]-CALCULO[[#This Row],[ 40 ]]</f>
        <v>0</v>
      </c>
      <c r="AP269" s="29"/>
      <c r="AQ269" s="163">
        <f>+MIN(CALCULO[[#This Row],[42]]+1-1,VLOOKUP($AP$4,RENTAS_EXCENTAS[],4,0))</f>
        <v>0</v>
      </c>
      <c r="AR269" s="29"/>
      <c r="AS269" s="163">
        <f>+MIN(CALCULO[[#This Row],[43]]+CALCULO[[#This Row],[ 44 ]]+1-1,VLOOKUP($AP$4,RENTAS_EXCENTAS[],4,0))-CALCULO[[#This Row],[43]]</f>
        <v>0</v>
      </c>
      <c r="AT269" s="163"/>
      <c r="AU269" s="163"/>
      <c r="AV269" s="163">
        <f>+CALCULO[[#This Row],[ 47 ]]</f>
        <v>0</v>
      </c>
      <c r="AW269" s="163"/>
      <c r="AX269" s="163">
        <f>+CALCULO[[#This Row],[ 49 ]]</f>
        <v>0</v>
      </c>
      <c r="AY269" s="163"/>
      <c r="AZ269" s="163">
        <f>+CALCULO[[#This Row],[ 51 ]]</f>
        <v>0</v>
      </c>
      <c r="BA269" s="163"/>
      <c r="BB269" s="163">
        <f>+CALCULO[[#This Row],[ 53 ]]</f>
        <v>0</v>
      </c>
      <c r="BC269" s="163"/>
      <c r="BD269" s="163">
        <f>+CALCULO[[#This Row],[ 55 ]]</f>
        <v>0</v>
      </c>
      <c r="BE269" s="163"/>
      <c r="BF269" s="163">
        <f>+CALCULO[[#This Row],[ 57 ]]</f>
        <v>0</v>
      </c>
      <c r="BG269" s="163"/>
      <c r="BH269" s="163">
        <f>+CALCULO[[#This Row],[ 59 ]]</f>
        <v>0</v>
      </c>
      <c r="BI269" s="163"/>
      <c r="BJ269" s="163"/>
      <c r="BK269" s="163"/>
      <c r="BL269" s="145">
        <f>+CALCULO[[#This Row],[ 63 ]]</f>
        <v>0</v>
      </c>
      <c r="BM269" s="144">
        <f>+CALCULO[[#This Row],[ 64 ]]+CALCULO[[#This Row],[ 62 ]]+CALCULO[[#This Row],[ 60 ]]+CALCULO[[#This Row],[ 58 ]]+CALCULO[[#This Row],[ 56 ]]+CALCULO[[#This Row],[ 54 ]]+CALCULO[[#This Row],[ 52 ]]+CALCULO[[#This Row],[ 50 ]]+CALCULO[[#This Row],[ 48 ]]+CALCULO[[#This Row],[ 45 ]]+CALCULO[[#This Row],[43]]</f>
        <v>0</v>
      </c>
      <c r="BN269" s="148">
        <f>+CALCULO[[#This Row],[ 41 ]]-CALCULO[[#This Row],[65]]</f>
        <v>0</v>
      </c>
      <c r="BO269" s="144">
        <f>+ROUND(MIN(CALCULO[[#This Row],[66]]*25%,240*'Versión impresión'!$H$8),-3)</f>
        <v>0</v>
      </c>
      <c r="BP269" s="148">
        <f>+CALCULO[[#This Row],[66]]-CALCULO[[#This Row],[67]]</f>
        <v>0</v>
      </c>
      <c r="BQ269" s="154">
        <f>+ROUND(CALCULO[[#This Row],[33]]*40%,-3)</f>
        <v>0</v>
      </c>
      <c r="BR269" s="149">
        <f t="shared" si="14"/>
        <v>0</v>
      </c>
      <c r="BS269" s="144">
        <f>+CALCULO[[#This Row],[33]]-MIN(CALCULO[[#This Row],[69]],CALCULO[[#This Row],[68]])</f>
        <v>0</v>
      </c>
      <c r="BT269" s="150">
        <f>+CALCULO[[#This Row],[71]]/'Versión impresión'!$H$8+1-1</f>
        <v>0</v>
      </c>
      <c r="BU269" s="151">
        <f>+LOOKUP(CALCULO[[#This Row],[72]],$CG$2:$CH$8,$CJ$2:$CJ$8)</f>
        <v>0</v>
      </c>
      <c r="BV269" s="152">
        <f>+LOOKUP(CALCULO[[#This Row],[72]],$CG$2:$CH$8,$CI$2:$CI$8)</f>
        <v>0</v>
      </c>
      <c r="BW269" s="151">
        <f>+LOOKUP(CALCULO[[#This Row],[72]],$CG$2:$CH$8,$CK$2:$CK$8)</f>
        <v>0</v>
      </c>
      <c r="BX269" s="155">
        <f>+(CALCULO[[#This Row],[72]]+CALCULO[[#This Row],[73]])*CALCULO[[#This Row],[74]]+CALCULO[[#This Row],[75]]</f>
        <v>0</v>
      </c>
      <c r="BY269" s="133">
        <f>+ROUND(CALCULO[[#This Row],[76]]*'Versión impresión'!$H$8,-3)</f>
        <v>0</v>
      </c>
      <c r="BZ269" s="180" t="str">
        <f>+IF(LOOKUP(CALCULO[[#This Row],[72]],$CG$2:$CH$8,$CM$2:$CM$8)=0,"",LOOKUP(CALCULO[[#This Row],[72]],$CG$2:$CH$8,$CM$2:$CM$8))</f>
        <v/>
      </c>
    </row>
    <row r="270" spans="1:78" x14ac:dyDescent="0.25">
      <c r="A270" s="78" t="str">
        <f t="shared" si="13"/>
        <v/>
      </c>
      <c r="B270" s="159"/>
      <c r="C270" s="29"/>
      <c r="D270" s="29"/>
      <c r="E270" s="29"/>
      <c r="F270" s="29"/>
      <c r="G270" s="29"/>
      <c r="H270" s="29"/>
      <c r="I270" s="29"/>
      <c r="J270" s="29"/>
      <c r="K270" s="29"/>
      <c r="L270" s="29"/>
      <c r="M270" s="29"/>
      <c r="N270" s="29"/>
      <c r="O270" s="144">
        <f>SUM(CALCULO[[#This Row],[5]:[ 14 ]])</f>
        <v>0</v>
      </c>
      <c r="P270" s="162"/>
      <c r="Q270" s="163">
        <f>+IF(AVERAGEIF(ING_NO_CONST_RENTA[Concepto],'Datos para cálculo'!P$4,ING_NO_CONST_RENTA[Monto Limite])=1,CALCULO[[#This Row],[16]],MIN(CALCULO[ [#This Row],[16] ],AVERAGEIF(ING_NO_CONST_RENTA[Concepto],'Datos para cálculo'!P$4,ING_NO_CONST_RENTA[Monto Limite]),+CALCULO[ [#This Row],[16] ]+1-1,CALCULO[ [#This Row],[16] ]))</f>
        <v>0</v>
      </c>
      <c r="R270" s="29"/>
      <c r="S270" s="163">
        <f>+IF(AVERAGEIF(ING_NO_CONST_RENTA[Concepto],'Datos para cálculo'!R$4,ING_NO_CONST_RENTA[Monto Limite])=1,CALCULO[[#This Row],[18]],MIN(CALCULO[ [#This Row],[18] ],AVERAGEIF(ING_NO_CONST_RENTA[Concepto],'Datos para cálculo'!R$4,ING_NO_CONST_RENTA[Monto Limite]),+CALCULO[ [#This Row],[18] ]+1-1,CALCULO[ [#This Row],[18] ]))</f>
        <v>0</v>
      </c>
      <c r="T270" s="29"/>
      <c r="U270" s="163">
        <f>+IF(AVERAGEIF(ING_NO_CONST_RENTA[Concepto],'Datos para cálculo'!T$4,ING_NO_CONST_RENTA[Monto Limite])=1,CALCULO[[#This Row],[20]],MIN(CALCULO[ [#This Row],[20] ],AVERAGEIF(ING_NO_CONST_RENTA[Concepto],'Datos para cálculo'!T$4,ING_NO_CONST_RENTA[Monto Limite]),+CALCULO[ [#This Row],[20] ]+1-1,CALCULO[ [#This Row],[20] ]))</f>
        <v>0</v>
      </c>
      <c r="V270" s="29"/>
      <c r="W2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0" s="164"/>
      <c r="Y270" s="163">
        <f>+IF(O270&lt;310*'Versión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0" s="165"/>
      <c r="AA270" s="163">
        <f>+IF(AVERAGEIF(ING_NO_CONST_RENTA[Concepto],'Datos para cálculo'!Z$4,ING_NO_CONST_RENTA[Monto Limite])=1,CALCULO[[#This Row],[ 26 ]],MIN(CALCULO[[#This Row],[ 26 ]],AVERAGEIF(ING_NO_CONST_RENTA[Concepto],'Datos para cálculo'!Z$4,ING_NO_CONST_RENTA[Monto Limite]),+CALCULO[[#This Row],[ 26 ]]+1-1,CALCULO[[#This Row],[ 26 ]]))</f>
        <v>0</v>
      </c>
      <c r="AB270" s="165"/>
      <c r="AC2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0" s="147"/>
      <c r="AE2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0" s="144">
        <f>+CALCULO[[#This Row],[ 31 ]]+CALCULO[[#This Row],[ 29 ]]+CALCULO[[#This Row],[ 27 ]]+CALCULO[[#This Row],[ 25 ]]+CALCULO[[#This Row],[ 23 ]]+CALCULO[[#This Row],[ 21 ]]+CALCULO[[#This Row],[ 19 ]]+CALCULO[[#This Row],[ 17 ]]</f>
        <v>0</v>
      </c>
      <c r="AG270" s="148">
        <f>+MAX(0,ROUND(CALCULO[[#This Row],[ 15 ]]-CALCULO[[#This Row],[32]],-3))</f>
        <v>0</v>
      </c>
      <c r="AH270" s="29"/>
      <c r="AI270" s="163">
        <f>+IF(AVERAGEIF(DEDUCCIONES[Concepto],'Datos para cálculo'!AH$4,DEDUCCIONES[Monto Limite])=1,CALCULO[[#This Row],[ 34 ]],MIN(CALCULO[[#This Row],[ 34 ]],AVERAGEIF(DEDUCCIONES[Concepto],'Datos para cálculo'!AH$4,DEDUCCIONES[Monto Limite]),+CALCULO[[#This Row],[ 34 ]]+1-1,CALCULO[[#This Row],[ 34 ]]))</f>
        <v>0</v>
      </c>
      <c r="AJ270" s="167"/>
      <c r="AK270" s="144">
        <f>+IF(CALCULO[[#This Row],[ 36 ]]="SI",MIN(CALCULO[[#This Row],[ 15 ]]*10%,VLOOKUP($AJ$4,DEDUCCIONES[],4,0)),0)</f>
        <v>0</v>
      </c>
      <c r="AL270" s="168"/>
      <c r="AM270" s="145">
        <f>+MIN(AL270+1-1,VLOOKUP($AL$4,DEDUCCIONES[],4,0))</f>
        <v>0</v>
      </c>
      <c r="AN270" s="144">
        <f>+CALCULO[[#This Row],[35]]+CALCULO[[#This Row],[37]]+CALCULO[[#This Row],[ 39 ]]</f>
        <v>0</v>
      </c>
      <c r="AO270" s="148">
        <f>+CALCULO[[#This Row],[33]]-CALCULO[[#This Row],[ 40 ]]</f>
        <v>0</v>
      </c>
      <c r="AP270" s="29"/>
      <c r="AQ270" s="163">
        <f>+MIN(CALCULO[[#This Row],[42]]+1-1,VLOOKUP($AP$4,RENTAS_EXCENTAS[],4,0))</f>
        <v>0</v>
      </c>
      <c r="AR270" s="29"/>
      <c r="AS270" s="163">
        <f>+MIN(CALCULO[[#This Row],[43]]+CALCULO[[#This Row],[ 44 ]]+1-1,VLOOKUP($AP$4,RENTAS_EXCENTAS[],4,0))-CALCULO[[#This Row],[43]]</f>
        <v>0</v>
      </c>
      <c r="AT270" s="163"/>
      <c r="AU270" s="163"/>
      <c r="AV270" s="163">
        <f>+CALCULO[[#This Row],[ 47 ]]</f>
        <v>0</v>
      </c>
      <c r="AW270" s="163"/>
      <c r="AX270" s="163">
        <f>+CALCULO[[#This Row],[ 49 ]]</f>
        <v>0</v>
      </c>
      <c r="AY270" s="163"/>
      <c r="AZ270" s="163">
        <f>+CALCULO[[#This Row],[ 51 ]]</f>
        <v>0</v>
      </c>
      <c r="BA270" s="163"/>
      <c r="BB270" s="163">
        <f>+CALCULO[[#This Row],[ 53 ]]</f>
        <v>0</v>
      </c>
      <c r="BC270" s="163"/>
      <c r="BD270" s="163">
        <f>+CALCULO[[#This Row],[ 55 ]]</f>
        <v>0</v>
      </c>
      <c r="BE270" s="163"/>
      <c r="BF270" s="163">
        <f>+CALCULO[[#This Row],[ 57 ]]</f>
        <v>0</v>
      </c>
      <c r="BG270" s="163"/>
      <c r="BH270" s="163">
        <f>+CALCULO[[#This Row],[ 59 ]]</f>
        <v>0</v>
      </c>
      <c r="BI270" s="163"/>
      <c r="BJ270" s="163"/>
      <c r="BK270" s="163"/>
      <c r="BL270" s="145">
        <f>+CALCULO[[#This Row],[ 63 ]]</f>
        <v>0</v>
      </c>
      <c r="BM270" s="144">
        <f>+CALCULO[[#This Row],[ 64 ]]+CALCULO[[#This Row],[ 62 ]]+CALCULO[[#This Row],[ 60 ]]+CALCULO[[#This Row],[ 58 ]]+CALCULO[[#This Row],[ 56 ]]+CALCULO[[#This Row],[ 54 ]]+CALCULO[[#This Row],[ 52 ]]+CALCULO[[#This Row],[ 50 ]]+CALCULO[[#This Row],[ 48 ]]+CALCULO[[#This Row],[ 45 ]]+CALCULO[[#This Row],[43]]</f>
        <v>0</v>
      </c>
      <c r="BN270" s="148">
        <f>+CALCULO[[#This Row],[ 41 ]]-CALCULO[[#This Row],[65]]</f>
        <v>0</v>
      </c>
      <c r="BO270" s="144">
        <f>+ROUND(MIN(CALCULO[[#This Row],[66]]*25%,240*'Versión impresión'!$H$8),-3)</f>
        <v>0</v>
      </c>
      <c r="BP270" s="148">
        <f>+CALCULO[[#This Row],[66]]-CALCULO[[#This Row],[67]]</f>
        <v>0</v>
      </c>
      <c r="BQ270" s="154">
        <f>+ROUND(CALCULO[[#This Row],[33]]*40%,-3)</f>
        <v>0</v>
      </c>
      <c r="BR270" s="149">
        <f t="shared" si="14"/>
        <v>0</v>
      </c>
      <c r="BS270" s="144">
        <f>+CALCULO[[#This Row],[33]]-MIN(CALCULO[[#This Row],[69]],CALCULO[[#This Row],[68]])</f>
        <v>0</v>
      </c>
      <c r="BT270" s="150">
        <f>+CALCULO[[#This Row],[71]]/'Versión impresión'!$H$8+1-1</f>
        <v>0</v>
      </c>
      <c r="BU270" s="151">
        <f>+LOOKUP(CALCULO[[#This Row],[72]],$CG$2:$CH$8,$CJ$2:$CJ$8)</f>
        <v>0</v>
      </c>
      <c r="BV270" s="152">
        <f>+LOOKUP(CALCULO[[#This Row],[72]],$CG$2:$CH$8,$CI$2:$CI$8)</f>
        <v>0</v>
      </c>
      <c r="BW270" s="151">
        <f>+LOOKUP(CALCULO[[#This Row],[72]],$CG$2:$CH$8,$CK$2:$CK$8)</f>
        <v>0</v>
      </c>
      <c r="BX270" s="155">
        <f>+(CALCULO[[#This Row],[72]]+CALCULO[[#This Row],[73]])*CALCULO[[#This Row],[74]]+CALCULO[[#This Row],[75]]</f>
        <v>0</v>
      </c>
      <c r="BY270" s="133">
        <f>+ROUND(CALCULO[[#This Row],[76]]*'Versión impresión'!$H$8,-3)</f>
        <v>0</v>
      </c>
      <c r="BZ270" s="180" t="str">
        <f>+IF(LOOKUP(CALCULO[[#This Row],[72]],$CG$2:$CH$8,$CM$2:$CM$8)=0,"",LOOKUP(CALCULO[[#This Row],[72]],$CG$2:$CH$8,$CM$2:$CM$8))</f>
        <v/>
      </c>
    </row>
    <row r="271" spans="1:78" x14ac:dyDescent="0.25">
      <c r="A271" s="78" t="str">
        <f t="shared" si="13"/>
        <v/>
      </c>
      <c r="B271" s="159"/>
      <c r="C271" s="29"/>
      <c r="D271" s="29"/>
      <c r="E271" s="29"/>
      <c r="F271" s="29"/>
      <c r="G271" s="29"/>
      <c r="H271" s="29"/>
      <c r="I271" s="29"/>
      <c r="J271" s="29"/>
      <c r="K271" s="29"/>
      <c r="L271" s="29"/>
      <c r="M271" s="29"/>
      <c r="N271" s="29"/>
      <c r="O271" s="144">
        <f>SUM(CALCULO[[#This Row],[5]:[ 14 ]])</f>
        <v>0</v>
      </c>
      <c r="P271" s="162"/>
      <c r="Q271" s="163">
        <f>+IF(AVERAGEIF(ING_NO_CONST_RENTA[Concepto],'Datos para cálculo'!P$4,ING_NO_CONST_RENTA[Monto Limite])=1,CALCULO[[#This Row],[16]],MIN(CALCULO[ [#This Row],[16] ],AVERAGEIF(ING_NO_CONST_RENTA[Concepto],'Datos para cálculo'!P$4,ING_NO_CONST_RENTA[Monto Limite]),+CALCULO[ [#This Row],[16] ]+1-1,CALCULO[ [#This Row],[16] ]))</f>
        <v>0</v>
      </c>
      <c r="R271" s="29"/>
      <c r="S271" s="163">
        <f>+IF(AVERAGEIF(ING_NO_CONST_RENTA[Concepto],'Datos para cálculo'!R$4,ING_NO_CONST_RENTA[Monto Limite])=1,CALCULO[[#This Row],[18]],MIN(CALCULO[ [#This Row],[18] ],AVERAGEIF(ING_NO_CONST_RENTA[Concepto],'Datos para cálculo'!R$4,ING_NO_CONST_RENTA[Monto Limite]),+CALCULO[ [#This Row],[18] ]+1-1,CALCULO[ [#This Row],[18] ]))</f>
        <v>0</v>
      </c>
      <c r="T271" s="29"/>
      <c r="U271" s="163">
        <f>+IF(AVERAGEIF(ING_NO_CONST_RENTA[Concepto],'Datos para cálculo'!T$4,ING_NO_CONST_RENTA[Monto Limite])=1,CALCULO[[#This Row],[20]],MIN(CALCULO[ [#This Row],[20] ],AVERAGEIF(ING_NO_CONST_RENTA[Concepto],'Datos para cálculo'!T$4,ING_NO_CONST_RENTA[Monto Limite]),+CALCULO[ [#This Row],[20] ]+1-1,CALCULO[ [#This Row],[20] ]))</f>
        <v>0</v>
      </c>
      <c r="V271" s="29"/>
      <c r="W2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1" s="164"/>
      <c r="Y271" s="163">
        <f>+IF(O271&lt;310*'Versión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1" s="165"/>
      <c r="AA271" s="163">
        <f>+IF(AVERAGEIF(ING_NO_CONST_RENTA[Concepto],'Datos para cálculo'!Z$4,ING_NO_CONST_RENTA[Monto Limite])=1,CALCULO[[#This Row],[ 26 ]],MIN(CALCULO[[#This Row],[ 26 ]],AVERAGEIF(ING_NO_CONST_RENTA[Concepto],'Datos para cálculo'!Z$4,ING_NO_CONST_RENTA[Monto Limite]),+CALCULO[[#This Row],[ 26 ]]+1-1,CALCULO[[#This Row],[ 26 ]]))</f>
        <v>0</v>
      </c>
      <c r="AB271" s="165"/>
      <c r="AC2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1" s="147"/>
      <c r="AE2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1" s="144">
        <f>+CALCULO[[#This Row],[ 31 ]]+CALCULO[[#This Row],[ 29 ]]+CALCULO[[#This Row],[ 27 ]]+CALCULO[[#This Row],[ 25 ]]+CALCULO[[#This Row],[ 23 ]]+CALCULO[[#This Row],[ 21 ]]+CALCULO[[#This Row],[ 19 ]]+CALCULO[[#This Row],[ 17 ]]</f>
        <v>0</v>
      </c>
      <c r="AG271" s="148">
        <f>+MAX(0,ROUND(CALCULO[[#This Row],[ 15 ]]-CALCULO[[#This Row],[32]],-3))</f>
        <v>0</v>
      </c>
      <c r="AH271" s="29"/>
      <c r="AI271" s="163">
        <f>+IF(AVERAGEIF(DEDUCCIONES[Concepto],'Datos para cálculo'!AH$4,DEDUCCIONES[Monto Limite])=1,CALCULO[[#This Row],[ 34 ]],MIN(CALCULO[[#This Row],[ 34 ]],AVERAGEIF(DEDUCCIONES[Concepto],'Datos para cálculo'!AH$4,DEDUCCIONES[Monto Limite]),+CALCULO[[#This Row],[ 34 ]]+1-1,CALCULO[[#This Row],[ 34 ]]))</f>
        <v>0</v>
      </c>
      <c r="AJ271" s="167"/>
      <c r="AK271" s="144">
        <f>+IF(CALCULO[[#This Row],[ 36 ]]="SI",MIN(CALCULO[[#This Row],[ 15 ]]*10%,VLOOKUP($AJ$4,DEDUCCIONES[],4,0)),0)</f>
        <v>0</v>
      </c>
      <c r="AL271" s="168"/>
      <c r="AM271" s="145">
        <f>+MIN(AL271+1-1,VLOOKUP($AL$4,DEDUCCIONES[],4,0))</f>
        <v>0</v>
      </c>
      <c r="AN271" s="144">
        <f>+CALCULO[[#This Row],[35]]+CALCULO[[#This Row],[37]]+CALCULO[[#This Row],[ 39 ]]</f>
        <v>0</v>
      </c>
      <c r="AO271" s="148">
        <f>+CALCULO[[#This Row],[33]]-CALCULO[[#This Row],[ 40 ]]</f>
        <v>0</v>
      </c>
      <c r="AP271" s="29"/>
      <c r="AQ271" s="163">
        <f>+MIN(CALCULO[[#This Row],[42]]+1-1,VLOOKUP($AP$4,RENTAS_EXCENTAS[],4,0))</f>
        <v>0</v>
      </c>
      <c r="AR271" s="29"/>
      <c r="AS271" s="163">
        <f>+MIN(CALCULO[[#This Row],[43]]+CALCULO[[#This Row],[ 44 ]]+1-1,VLOOKUP($AP$4,RENTAS_EXCENTAS[],4,0))-CALCULO[[#This Row],[43]]</f>
        <v>0</v>
      </c>
      <c r="AT271" s="163"/>
      <c r="AU271" s="163"/>
      <c r="AV271" s="163">
        <f>+CALCULO[[#This Row],[ 47 ]]</f>
        <v>0</v>
      </c>
      <c r="AW271" s="163"/>
      <c r="AX271" s="163">
        <f>+CALCULO[[#This Row],[ 49 ]]</f>
        <v>0</v>
      </c>
      <c r="AY271" s="163"/>
      <c r="AZ271" s="163">
        <f>+CALCULO[[#This Row],[ 51 ]]</f>
        <v>0</v>
      </c>
      <c r="BA271" s="163"/>
      <c r="BB271" s="163">
        <f>+CALCULO[[#This Row],[ 53 ]]</f>
        <v>0</v>
      </c>
      <c r="BC271" s="163"/>
      <c r="BD271" s="163">
        <f>+CALCULO[[#This Row],[ 55 ]]</f>
        <v>0</v>
      </c>
      <c r="BE271" s="163"/>
      <c r="BF271" s="163">
        <f>+CALCULO[[#This Row],[ 57 ]]</f>
        <v>0</v>
      </c>
      <c r="BG271" s="163"/>
      <c r="BH271" s="163">
        <f>+CALCULO[[#This Row],[ 59 ]]</f>
        <v>0</v>
      </c>
      <c r="BI271" s="163"/>
      <c r="BJ271" s="163"/>
      <c r="BK271" s="163"/>
      <c r="BL271" s="145">
        <f>+CALCULO[[#This Row],[ 63 ]]</f>
        <v>0</v>
      </c>
      <c r="BM271" s="144">
        <f>+CALCULO[[#This Row],[ 64 ]]+CALCULO[[#This Row],[ 62 ]]+CALCULO[[#This Row],[ 60 ]]+CALCULO[[#This Row],[ 58 ]]+CALCULO[[#This Row],[ 56 ]]+CALCULO[[#This Row],[ 54 ]]+CALCULO[[#This Row],[ 52 ]]+CALCULO[[#This Row],[ 50 ]]+CALCULO[[#This Row],[ 48 ]]+CALCULO[[#This Row],[ 45 ]]+CALCULO[[#This Row],[43]]</f>
        <v>0</v>
      </c>
      <c r="BN271" s="148">
        <f>+CALCULO[[#This Row],[ 41 ]]-CALCULO[[#This Row],[65]]</f>
        <v>0</v>
      </c>
      <c r="BO271" s="144">
        <f>+ROUND(MIN(CALCULO[[#This Row],[66]]*25%,240*'Versión impresión'!$H$8),-3)</f>
        <v>0</v>
      </c>
      <c r="BP271" s="148">
        <f>+CALCULO[[#This Row],[66]]-CALCULO[[#This Row],[67]]</f>
        <v>0</v>
      </c>
      <c r="BQ271" s="154">
        <f>+ROUND(CALCULO[[#This Row],[33]]*40%,-3)</f>
        <v>0</v>
      </c>
      <c r="BR271" s="149">
        <f t="shared" si="14"/>
        <v>0</v>
      </c>
      <c r="BS271" s="144">
        <f>+CALCULO[[#This Row],[33]]-MIN(CALCULO[[#This Row],[69]],CALCULO[[#This Row],[68]])</f>
        <v>0</v>
      </c>
      <c r="BT271" s="150">
        <f>+CALCULO[[#This Row],[71]]/'Versión impresión'!$H$8+1-1</f>
        <v>0</v>
      </c>
      <c r="BU271" s="151">
        <f>+LOOKUP(CALCULO[[#This Row],[72]],$CG$2:$CH$8,$CJ$2:$CJ$8)</f>
        <v>0</v>
      </c>
      <c r="BV271" s="152">
        <f>+LOOKUP(CALCULO[[#This Row],[72]],$CG$2:$CH$8,$CI$2:$CI$8)</f>
        <v>0</v>
      </c>
      <c r="BW271" s="151">
        <f>+LOOKUP(CALCULO[[#This Row],[72]],$CG$2:$CH$8,$CK$2:$CK$8)</f>
        <v>0</v>
      </c>
      <c r="BX271" s="155">
        <f>+(CALCULO[[#This Row],[72]]+CALCULO[[#This Row],[73]])*CALCULO[[#This Row],[74]]+CALCULO[[#This Row],[75]]</f>
        <v>0</v>
      </c>
      <c r="BY271" s="133">
        <f>+ROUND(CALCULO[[#This Row],[76]]*'Versión impresión'!$H$8,-3)</f>
        <v>0</v>
      </c>
      <c r="BZ271" s="180" t="str">
        <f>+IF(LOOKUP(CALCULO[[#This Row],[72]],$CG$2:$CH$8,$CM$2:$CM$8)=0,"",LOOKUP(CALCULO[[#This Row],[72]],$CG$2:$CH$8,$CM$2:$CM$8))</f>
        <v/>
      </c>
    </row>
    <row r="272" spans="1:78" x14ac:dyDescent="0.25">
      <c r="A272" s="78" t="str">
        <f t="shared" si="13"/>
        <v/>
      </c>
      <c r="B272" s="159"/>
      <c r="C272" s="29"/>
      <c r="D272" s="29"/>
      <c r="E272" s="29"/>
      <c r="F272" s="29"/>
      <c r="G272" s="29"/>
      <c r="H272" s="29"/>
      <c r="I272" s="29"/>
      <c r="J272" s="29"/>
      <c r="K272" s="29"/>
      <c r="L272" s="29"/>
      <c r="M272" s="29"/>
      <c r="N272" s="29"/>
      <c r="O272" s="144">
        <f>SUM(CALCULO[[#This Row],[5]:[ 14 ]])</f>
        <v>0</v>
      </c>
      <c r="P272" s="162"/>
      <c r="Q272" s="163">
        <f>+IF(AVERAGEIF(ING_NO_CONST_RENTA[Concepto],'Datos para cálculo'!P$4,ING_NO_CONST_RENTA[Monto Limite])=1,CALCULO[[#This Row],[16]],MIN(CALCULO[ [#This Row],[16] ],AVERAGEIF(ING_NO_CONST_RENTA[Concepto],'Datos para cálculo'!P$4,ING_NO_CONST_RENTA[Monto Limite]),+CALCULO[ [#This Row],[16] ]+1-1,CALCULO[ [#This Row],[16] ]))</f>
        <v>0</v>
      </c>
      <c r="R272" s="29"/>
      <c r="S272" s="163">
        <f>+IF(AVERAGEIF(ING_NO_CONST_RENTA[Concepto],'Datos para cálculo'!R$4,ING_NO_CONST_RENTA[Monto Limite])=1,CALCULO[[#This Row],[18]],MIN(CALCULO[ [#This Row],[18] ],AVERAGEIF(ING_NO_CONST_RENTA[Concepto],'Datos para cálculo'!R$4,ING_NO_CONST_RENTA[Monto Limite]),+CALCULO[ [#This Row],[18] ]+1-1,CALCULO[ [#This Row],[18] ]))</f>
        <v>0</v>
      </c>
      <c r="T272" s="29"/>
      <c r="U272" s="163">
        <f>+IF(AVERAGEIF(ING_NO_CONST_RENTA[Concepto],'Datos para cálculo'!T$4,ING_NO_CONST_RENTA[Monto Limite])=1,CALCULO[[#This Row],[20]],MIN(CALCULO[ [#This Row],[20] ],AVERAGEIF(ING_NO_CONST_RENTA[Concepto],'Datos para cálculo'!T$4,ING_NO_CONST_RENTA[Monto Limite]),+CALCULO[ [#This Row],[20] ]+1-1,CALCULO[ [#This Row],[20] ]))</f>
        <v>0</v>
      </c>
      <c r="V272" s="29"/>
      <c r="W2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2" s="164"/>
      <c r="Y272" s="163">
        <f>+IF(O272&lt;310*'Versión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2" s="165"/>
      <c r="AA272" s="163">
        <f>+IF(AVERAGEIF(ING_NO_CONST_RENTA[Concepto],'Datos para cálculo'!Z$4,ING_NO_CONST_RENTA[Monto Limite])=1,CALCULO[[#This Row],[ 26 ]],MIN(CALCULO[[#This Row],[ 26 ]],AVERAGEIF(ING_NO_CONST_RENTA[Concepto],'Datos para cálculo'!Z$4,ING_NO_CONST_RENTA[Monto Limite]),+CALCULO[[#This Row],[ 26 ]]+1-1,CALCULO[[#This Row],[ 26 ]]))</f>
        <v>0</v>
      </c>
      <c r="AB272" s="165"/>
      <c r="AC2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2" s="147"/>
      <c r="AE2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2" s="144">
        <f>+CALCULO[[#This Row],[ 31 ]]+CALCULO[[#This Row],[ 29 ]]+CALCULO[[#This Row],[ 27 ]]+CALCULO[[#This Row],[ 25 ]]+CALCULO[[#This Row],[ 23 ]]+CALCULO[[#This Row],[ 21 ]]+CALCULO[[#This Row],[ 19 ]]+CALCULO[[#This Row],[ 17 ]]</f>
        <v>0</v>
      </c>
      <c r="AG272" s="148">
        <f>+MAX(0,ROUND(CALCULO[[#This Row],[ 15 ]]-CALCULO[[#This Row],[32]],-3))</f>
        <v>0</v>
      </c>
      <c r="AH272" s="29"/>
      <c r="AI272" s="163">
        <f>+IF(AVERAGEIF(DEDUCCIONES[Concepto],'Datos para cálculo'!AH$4,DEDUCCIONES[Monto Limite])=1,CALCULO[[#This Row],[ 34 ]],MIN(CALCULO[[#This Row],[ 34 ]],AVERAGEIF(DEDUCCIONES[Concepto],'Datos para cálculo'!AH$4,DEDUCCIONES[Monto Limite]),+CALCULO[[#This Row],[ 34 ]]+1-1,CALCULO[[#This Row],[ 34 ]]))</f>
        <v>0</v>
      </c>
      <c r="AJ272" s="167"/>
      <c r="AK272" s="144">
        <f>+IF(CALCULO[[#This Row],[ 36 ]]="SI",MIN(CALCULO[[#This Row],[ 15 ]]*10%,VLOOKUP($AJ$4,DEDUCCIONES[],4,0)),0)</f>
        <v>0</v>
      </c>
      <c r="AL272" s="168"/>
      <c r="AM272" s="145">
        <f>+MIN(AL272+1-1,VLOOKUP($AL$4,DEDUCCIONES[],4,0))</f>
        <v>0</v>
      </c>
      <c r="AN272" s="144">
        <f>+CALCULO[[#This Row],[35]]+CALCULO[[#This Row],[37]]+CALCULO[[#This Row],[ 39 ]]</f>
        <v>0</v>
      </c>
      <c r="AO272" s="148">
        <f>+CALCULO[[#This Row],[33]]-CALCULO[[#This Row],[ 40 ]]</f>
        <v>0</v>
      </c>
      <c r="AP272" s="29"/>
      <c r="AQ272" s="163">
        <f>+MIN(CALCULO[[#This Row],[42]]+1-1,VLOOKUP($AP$4,RENTAS_EXCENTAS[],4,0))</f>
        <v>0</v>
      </c>
      <c r="AR272" s="29"/>
      <c r="AS272" s="163">
        <f>+MIN(CALCULO[[#This Row],[43]]+CALCULO[[#This Row],[ 44 ]]+1-1,VLOOKUP($AP$4,RENTAS_EXCENTAS[],4,0))-CALCULO[[#This Row],[43]]</f>
        <v>0</v>
      </c>
      <c r="AT272" s="163"/>
      <c r="AU272" s="163"/>
      <c r="AV272" s="163">
        <f>+CALCULO[[#This Row],[ 47 ]]</f>
        <v>0</v>
      </c>
      <c r="AW272" s="163"/>
      <c r="AX272" s="163">
        <f>+CALCULO[[#This Row],[ 49 ]]</f>
        <v>0</v>
      </c>
      <c r="AY272" s="163"/>
      <c r="AZ272" s="163">
        <f>+CALCULO[[#This Row],[ 51 ]]</f>
        <v>0</v>
      </c>
      <c r="BA272" s="163"/>
      <c r="BB272" s="163">
        <f>+CALCULO[[#This Row],[ 53 ]]</f>
        <v>0</v>
      </c>
      <c r="BC272" s="163"/>
      <c r="BD272" s="163">
        <f>+CALCULO[[#This Row],[ 55 ]]</f>
        <v>0</v>
      </c>
      <c r="BE272" s="163"/>
      <c r="BF272" s="163">
        <f>+CALCULO[[#This Row],[ 57 ]]</f>
        <v>0</v>
      </c>
      <c r="BG272" s="163"/>
      <c r="BH272" s="163">
        <f>+CALCULO[[#This Row],[ 59 ]]</f>
        <v>0</v>
      </c>
      <c r="BI272" s="163"/>
      <c r="BJ272" s="163"/>
      <c r="BK272" s="163"/>
      <c r="BL272" s="145">
        <f>+CALCULO[[#This Row],[ 63 ]]</f>
        <v>0</v>
      </c>
      <c r="BM272" s="144">
        <f>+CALCULO[[#This Row],[ 64 ]]+CALCULO[[#This Row],[ 62 ]]+CALCULO[[#This Row],[ 60 ]]+CALCULO[[#This Row],[ 58 ]]+CALCULO[[#This Row],[ 56 ]]+CALCULO[[#This Row],[ 54 ]]+CALCULO[[#This Row],[ 52 ]]+CALCULO[[#This Row],[ 50 ]]+CALCULO[[#This Row],[ 48 ]]+CALCULO[[#This Row],[ 45 ]]+CALCULO[[#This Row],[43]]</f>
        <v>0</v>
      </c>
      <c r="BN272" s="148">
        <f>+CALCULO[[#This Row],[ 41 ]]-CALCULO[[#This Row],[65]]</f>
        <v>0</v>
      </c>
      <c r="BO272" s="144">
        <f>+ROUND(MIN(CALCULO[[#This Row],[66]]*25%,240*'Versión impresión'!$H$8),-3)</f>
        <v>0</v>
      </c>
      <c r="BP272" s="148">
        <f>+CALCULO[[#This Row],[66]]-CALCULO[[#This Row],[67]]</f>
        <v>0</v>
      </c>
      <c r="BQ272" s="154">
        <f>+ROUND(CALCULO[[#This Row],[33]]*40%,-3)</f>
        <v>0</v>
      </c>
      <c r="BR272" s="149">
        <f t="shared" si="14"/>
        <v>0</v>
      </c>
      <c r="BS272" s="144">
        <f>+CALCULO[[#This Row],[33]]-MIN(CALCULO[[#This Row],[69]],CALCULO[[#This Row],[68]])</f>
        <v>0</v>
      </c>
      <c r="BT272" s="150">
        <f>+CALCULO[[#This Row],[71]]/'Versión impresión'!$H$8+1-1</f>
        <v>0</v>
      </c>
      <c r="BU272" s="151">
        <f>+LOOKUP(CALCULO[[#This Row],[72]],$CG$2:$CH$8,$CJ$2:$CJ$8)</f>
        <v>0</v>
      </c>
      <c r="BV272" s="152">
        <f>+LOOKUP(CALCULO[[#This Row],[72]],$CG$2:$CH$8,$CI$2:$CI$8)</f>
        <v>0</v>
      </c>
      <c r="BW272" s="151">
        <f>+LOOKUP(CALCULO[[#This Row],[72]],$CG$2:$CH$8,$CK$2:$CK$8)</f>
        <v>0</v>
      </c>
      <c r="BX272" s="155">
        <f>+(CALCULO[[#This Row],[72]]+CALCULO[[#This Row],[73]])*CALCULO[[#This Row],[74]]+CALCULO[[#This Row],[75]]</f>
        <v>0</v>
      </c>
      <c r="BY272" s="133">
        <f>+ROUND(CALCULO[[#This Row],[76]]*'Versión impresión'!$H$8,-3)</f>
        <v>0</v>
      </c>
      <c r="BZ272" s="180" t="str">
        <f>+IF(LOOKUP(CALCULO[[#This Row],[72]],$CG$2:$CH$8,$CM$2:$CM$8)=0,"",LOOKUP(CALCULO[[#This Row],[72]],$CG$2:$CH$8,$CM$2:$CM$8))</f>
        <v/>
      </c>
    </row>
    <row r="273" spans="1:78" x14ac:dyDescent="0.25">
      <c r="A273" s="78" t="str">
        <f t="shared" si="13"/>
        <v/>
      </c>
      <c r="B273" s="159"/>
      <c r="C273" s="29"/>
      <c r="D273" s="29"/>
      <c r="E273" s="29"/>
      <c r="F273" s="29"/>
      <c r="G273" s="29"/>
      <c r="H273" s="29"/>
      <c r="I273" s="29"/>
      <c r="J273" s="29"/>
      <c r="K273" s="29"/>
      <c r="L273" s="29"/>
      <c r="M273" s="29"/>
      <c r="N273" s="29"/>
      <c r="O273" s="144">
        <f>SUM(CALCULO[[#This Row],[5]:[ 14 ]])</f>
        <v>0</v>
      </c>
      <c r="P273" s="162"/>
      <c r="Q273" s="163">
        <f>+IF(AVERAGEIF(ING_NO_CONST_RENTA[Concepto],'Datos para cálculo'!P$4,ING_NO_CONST_RENTA[Monto Limite])=1,CALCULO[[#This Row],[16]],MIN(CALCULO[ [#This Row],[16] ],AVERAGEIF(ING_NO_CONST_RENTA[Concepto],'Datos para cálculo'!P$4,ING_NO_CONST_RENTA[Monto Limite]),+CALCULO[ [#This Row],[16] ]+1-1,CALCULO[ [#This Row],[16] ]))</f>
        <v>0</v>
      </c>
      <c r="R273" s="29"/>
      <c r="S273" s="163">
        <f>+IF(AVERAGEIF(ING_NO_CONST_RENTA[Concepto],'Datos para cálculo'!R$4,ING_NO_CONST_RENTA[Monto Limite])=1,CALCULO[[#This Row],[18]],MIN(CALCULO[ [#This Row],[18] ],AVERAGEIF(ING_NO_CONST_RENTA[Concepto],'Datos para cálculo'!R$4,ING_NO_CONST_RENTA[Monto Limite]),+CALCULO[ [#This Row],[18] ]+1-1,CALCULO[ [#This Row],[18] ]))</f>
        <v>0</v>
      </c>
      <c r="T273" s="29"/>
      <c r="U273" s="163">
        <f>+IF(AVERAGEIF(ING_NO_CONST_RENTA[Concepto],'Datos para cálculo'!T$4,ING_NO_CONST_RENTA[Monto Limite])=1,CALCULO[[#This Row],[20]],MIN(CALCULO[ [#This Row],[20] ],AVERAGEIF(ING_NO_CONST_RENTA[Concepto],'Datos para cálculo'!T$4,ING_NO_CONST_RENTA[Monto Limite]),+CALCULO[ [#This Row],[20] ]+1-1,CALCULO[ [#This Row],[20] ]))</f>
        <v>0</v>
      </c>
      <c r="V273" s="29"/>
      <c r="W2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3" s="164"/>
      <c r="Y273" s="163">
        <f>+IF(O273&lt;310*'Versión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3" s="165"/>
      <c r="AA273" s="163">
        <f>+IF(AVERAGEIF(ING_NO_CONST_RENTA[Concepto],'Datos para cálculo'!Z$4,ING_NO_CONST_RENTA[Monto Limite])=1,CALCULO[[#This Row],[ 26 ]],MIN(CALCULO[[#This Row],[ 26 ]],AVERAGEIF(ING_NO_CONST_RENTA[Concepto],'Datos para cálculo'!Z$4,ING_NO_CONST_RENTA[Monto Limite]),+CALCULO[[#This Row],[ 26 ]]+1-1,CALCULO[[#This Row],[ 26 ]]))</f>
        <v>0</v>
      </c>
      <c r="AB273" s="165"/>
      <c r="AC2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3" s="147"/>
      <c r="AE2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3" s="144">
        <f>+CALCULO[[#This Row],[ 31 ]]+CALCULO[[#This Row],[ 29 ]]+CALCULO[[#This Row],[ 27 ]]+CALCULO[[#This Row],[ 25 ]]+CALCULO[[#This Row],[ 23 ]]+CALCULO[[#This Row],[ 21 ]]+CALCULO[[#This Row],[ 19 ]]+CALCULO[[#This Row],[ 17 ]]</f>
        <v>0</v>
      </c>
      <c r="AG273" s="148">
        <f>+MAX(0,ROUND(CALCULO[[#This Row],[ 15 ]]-CALCULO[[#This Row],[32]],-3))</f>
        <v>0</v>
      </c>
      <c r="AH273" s="29"/>
      <c r="AI273" s="163">
        <f>+IF(AVERAGEIF(DEDUCCIONES[Concepto],'Datos para cálculo'!AH$4,DEDUCCIONES[Monto Limite])=1,CALCULO[[#This Row],[ 34 ]],MIN(CALCULO[[#This Row],[ 34 ]],AVERAGEIF(DEDUCCIONES[Concepto],'Datos para cálculo'!AH$4,DEDUCCIONES[Monto Limite]),+CALCULO[[#This Row],[ 34 ]]+1-1,CALCULO[[#This Row],[ 34 ]]))</f>
        <v>0</v>
      </c>
      <c r="AJ273" s="167"/>
      <c r="AK273" s="144">
        <f>+IF(CALCULO[[#This Row],[ 36 ]]="SI",MIN(CALCULO[[#This Row],[ 15 ]]*10%,VLOOKUP($AJ$4,DEDUCCIONES[],4,0)),0)</f>
        <v>0</v>
      </c>
      <c r="AL273" s="168"/>
      <c r="AM273" s="145">
        <f>+MIN(AL273+1-1,VLOOKUP($AL$4,DEDUCCIONES[],4,0))</f>
        <v>0</v>
      </c>
      <c r="AN273" s="144">
        <f>+CALCULO[[#This Row],[35]]+CALCULO[[#This Row],[37]]+CALCULO[[#This Row],[ 39 ]]</f>
        <v>0</v>
      </c>
      <c r="AO273" s="148">
        <f>+CALCULO[[#This Row],[33]]-CALCULO[[#This Row],[ 40 ]]</f>
        <v>0</v>
      </c>
      <c r="AP273" s="29"/>
      <c r="AQ273" s="163">
        <f>+MIN(CALCULO[[#This Row],[42]]+1-1,VLOOKUP($AP$4,RENTAS_EXCENTAS[],4,0))</f>
        <v>0</v>
      </c>
      <c r="AR273" s="29"/>
      <c r="AS273" s="163">
        <f>+MIN(CALCULO[[#This Row],[43]]+CALCULO[[#This Row],[ 44 ]]+1-1,VLOOKUP($AP$4,RENTAS_EXCENTAS[],4,0))-CALCULO[[#This Row],[43]]</f>
        <v>0</v>
      </c>
      <c r="AT273" s="163"/>
      <c r="AU273" s="163"/>
      <c r="AV273" s="163">
        <f>+CALCULO[[#This Row],[ 47 ]]</f>
        <v>0</v>
      </c>
      <c r="AW273" s="163"/>
      <c r="AX273" s="163">
        <f>+CALCULO[[#This Row],[ 49 ]]</f>
        <v>0</v>
      </c>
      <c r="AY273" s="163"/>
      <c r="AZ273" s="163">
        <f>+CALCULO[[#This Row],[ 51 ]]</f>
        <v>0</v>
      </c>
      <c r="BA273" s="163"/>
      <c r="BB273" s="163">
        <f>+CALCULO[[#This Row],[ 53 ]]</f>
        <v>0</v>
      </c>
      <c r="BC273" s="163"/>
      <c r="BD273" s="163">
        <f>+CALCULO[[#This Row],[ 55 ]]</f>
        <v>0</v>
      </c>
      <c r="BE273" s="163"/>
      <c r="BF273" s="163">
        <f>+CALCULO[[#This Row],[ 57 ]]</f>
        <v>0</v>
      </c>
      <c r="BG273" s="163"/>
      <c r="BH273" s="163">
        <f>+CALCULO[[#This Row],[ 59 ]]</f>
        <v>0</v>
      </c>
      <c r="BI273" s="163"/>
      <c r="BJ273" s="163"/>
      <c r="BK273" s="163"/>
      <c r="BL273" s="145">
        <f>+CALCULO[[#This Row],[ 63 ]]</f>
        <v>0</v>
      </c>
      <c r="BM273" s="144">
        <f>+CALCULO[[#This Row],[ 64 ]]+CALCULO[[#This Row],[ 62 ]]+CALCULO[[#This Row],[ 60 ]]+CALCULO[[#This Row],[ 58 ]]+CALCULO[[#This Row],[ 56 ]]+CALCULO[[#This Row],[ 54 ]]+CALCULO[[#This Row],[ 52 ]]+CALCULO[[#This Row],[ 50 ]]+CALCULO[[#This Row],[ 48 ]]+CALCULO[[#This Row],[ 45 ]]+CALCULO[[#This Row],[43]]</f>
        <v>0</v>
      </c>
      <c r="BN273" s="148">
        <f>+CALCULO[[#This Row],[ 41 ]]-CALCULO[[#This Row],[65]]</f>
        <v>0</v>
      </c>
      <c r="BO273" s="144">
        <f>+ROUND(MIN(CALCULO[[#This Row],[66]]*25%,240*'Versión impresión'!$H$8),-3)</f>
        <v>0</v>
      </c>
      <c r="BP273" s="148">
        <f>+CALCULO[[#This Row],[66]]-CALCULO[[#This Row],[67]]</f>
        <v>0</v>
      </c>
      <c r="BQ273" s="154">
        <f>+ROUND(CALCULO[[#This Row],[33]]*40%,-3)</f>
        <v>0</v>
      </c>
      <c r="BR273" s="149">
        <f t="shared" si="14"/>
        <v>0</v>
      </c>
      <c r="BS273" s="144">
        <f>+CALCULO[[#This Row],[33]]-MIN(CALCULO[[#This Row],[69]],CALCULO[[#This Row],[68]])</f>
        <v>0</v>
      </c>
      <c r="BT273" s="150">
        <f>+CALCULO[[#This Row],[71]]/'Versión impresión'!$H$8+1-1</f>
        <v>0</v>
      </c>
      <c r="BU273" s="151">
        <f>+LOOKUP(CALCULO[[#This Row],[72]],$CG$2:$CH$8,$CJ$2:$CJ$8)</f>
        <v>0</v>
      </c>
      <c r="BV273" s="152">
        <f>+LOOKUP(CALCULO[[#This Row],[72]],$CG$2:$CH$8,$CI$2:$CI$8)</f>
        <v>0</v>
      </c>
      <c r="BW273" s="151">
        <f>+LOOKUP(CALCULO[[#This Row],[72]],$CG$2:$CH$8,$CK$2:$CK$8)</f>
        <v>0</v>
      </c>
      <c r="BX273" s="155">
        <f>+(CALCULO[[#This Row],[72]]+CALCULO[[#This Row],[73]])*CALCULO[[#This Row],[74]]+CALCULO[[#This Row],[75]]</f>
        <v>0</v>
      </c>
      <c r="BY273" s="133">
        <f>+ROUND(CALCULO[[#This Row],[76]]*'Versión impresión'!$H$8,-3)</f>
        <v>0</v>
      </c>
      <c r="BZ273" s="180" t="str">
        <f>+IF(LOOKUP(CALCULO[[#This Row],[72]],$CG$2:$CH$8,$CM$2:$CM$8)=0,"",LOOKUP(CALCULO[[#This Row],[72]],$CG$2:$CH$8,$CM$2:$CM$8))</f>
        <v/>
      </c>
    </row>
    <row r="274" spans="1:78" x14ac:dyDescent="0.25">
      <c r="A274" s="78" t="str">
        <f t="shared" si="13"/>
        <v/>
      </c>
      <c r="B274" s="159"/>
      <c r="C274" s="29"/>
      <c r="D274" s="29"/>
      <c r="E274" s="29"/>
      <c r="F274" s="29"/>
      <c r="G274" s="29"/>
      <c r="H274" s="29"/>
      <c r="I274" s="29"/>
      <c r="J274" s="29"/>
      <c r="K274" s="29"/>
      <c r="L274" s="29"/>
      <c r="M274" s="29"/>
      <c r="N274" s="29"/>
      <c r="O274" s="144">
        <f>SUM(CALCULO[[#This Row],[5]:[ 14 ]])</f>
        <v>0</v>
      </c>
      <c r="P274" s="162"/>
      <c r="Q274" s="163">
        <f>+IF(AVERAGEIF(ING_NO_CONST_RENTA[Concepto],'Datos para cálculo'!P$4,ING_NO_CONST_RENTA[Monto Limite])=1,CALCULO[[#This Row],[16]],MIN(CALCULO[ [#This Row],[16] ],AVERAGEIF(ING_NO_CONST_RENTA[Concepto],'Datos para cálculo'!P$4,ING_NO_CONST_RENTA[Monto Limite]),+CALCULO[ [#This Row],[16] ]+1-1,CALCULO[ [#This Row],[16] ]))</f>
        <v>0</v>
      </c>
      <c r="R274" s="29"/>
      <c r="S274" s="163">
        <f>+IF(AVERAGEIF(ING_NO_CONST_RENTA[Concepto],'Datos para cálculo'!R$4,ING_NO_CONST_RENTA[Monto Limite])=1,CALCULO[[#This Row],[18]],MIN(CALCULO[ [#This Row],[18] ],AVERAGEIF(ING_NO_CONST_RENTA[Concepto],'Datos para cálculo'!R$4,ING_NO_CONST_RENTA[Monto Limite]),+CALCULO[ [#This Row],[18] ]+1-1,CALCULO[ [#This Row],[18] ]))</f>
        <v>0</v>
      </c>
      <c r="T274" s="29"/>
      <c r="U274" s="163">
        <f>+IF(AVERAGEIF(ING_NO_CONST_RENTA[Concepto],'Datos para cálculo'!T$4,ING_NO_CONST_RENTA[Monto Limite])=1,CALCULO[[#This Row],[20]],MIN(CALCULO[ [#This Row],[20] ],AVERAGEIF(ING_NO_CONST_RENTA[Concepto],'Datos para cálculo'!T$4,ING_NO_CONST_RENTA[Monto Limite]),+CALCULO[ [#This Row],[20] ]+1-1,CALCULO[ [#This Row],[20] ]))</f>
        <v>0</v>
      </c>
      <c r="V274" s="29"/>
      <c r="W2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4" s="164"/>
      <c r="Y274" s="163">
        <f>+IF(O274&lt;310*'Versión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4" s="165"/>
      <c r="AA274" s="163">
        <f>+IF(AVERAGEIF(ING_NO_CONST_RENTA[Concepto],'Datos para cálculo'!Z$4,ING_NO_CONST_RENTA[Monto Limite])=1,CALCULO[[#This Row],[ 26 ]],MIN(CALCULO[[#This Row],[ 26 ]],AVERAGEIF(ING_NO_CONST_RENTA[Concepto],'Datos para cálculo'!Z$4,ING_NO_CONST_RENTA[Monto Limite]),+CALCULO[[#This Row],[ 26 ]]+1-1,CALCULO[[#This Row],[ 26 ]]))</f>
        <v>0</v>
      </c>
      <c r="AB274" s="165"/>
      <c r="AC2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4" s="147"/>
      <c r="AE2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4" s="144">
        <f>+CALCULO[[#This Row],[ 31 ]]+CALCULO[[#This Row],[ 29 ]]+CALCULO[[#This Row],[ 27 ]]+CALCULO[[#This Row],[ 25 ]]+CALCULO[[#This Row],[ 23 ]]+CALCULO[[#This Row],[ 21 ]]+CALCULO[[#This Row],[ 19 ]]+CALCULO[[#This Row],[ 17 ]]</f>
        <v>0</v>
      </c>
      <c r="AG274" s="148">
        <f>+MAX(0,ROUND(CALCULO[[#This Row],[ 15 ]]-CALCULO[[#This Row],[32]],-3))</f>
        <v>0</v>
      </c>
      <c r="AH274" s="29"/>
      <c r="AI274" s="163">
        <f>+IF(AVERAGEIF(DEDUCCIONES[Concepto],'Datos para cálculo'!AH$4,DEDUCCIONES[Monto Limite])=1,CALCULO[[#This Row],[ 34 ]],MIN(CALCULO[[#This Row],[ 34 ]],AVERAGEIF(DEDUCCIONES[Concepto],'Datos para cálculo'!AH$4,DEDUCCIONES[Monto Limite]),+CALCULO[[#This Row],[ 34 ]]+1-1,CALCULO[[#This Row],[ 34 ]]))</f>
        <v>0</v>
      </c>
      <c r="AJ274" s="167"/>
      <c r="AK274" s="144">
        <f>+IF(CALCULO[[#This Row],[ 36 ]]="SI",MIN(CALCULO[[#This Row],[ 15 ]]*10%,VLOOKUP($AJ$4,DEDUCCIONES[],4,0)),0)</f>
        <v>0</v>
      </c>
      <c r="AL274" s="168"/>
      <c r="AM274" s="145">
        <f>+MIN(AL274+1-1,VLOOKUP($AL$4,DEDUCCIONES[],4,0))</f>
        <v>0</v>
      </c>
      <c r="AN274" s="144">
        <f>+CALCULO[[#This Row],[35]]+CALCULO[[#This Row],[37]]+CALCULO[[#This Row],[ 39 ]]</f>
        <v>0</v>
      </c>
      <c r="AO274" s="148">
        <f>+CALCULO[[#This Row],[33]]-CALCULO[[#This Row],[ 40 ]]</f>
        <v>0</v>
      </c>
      <c r="AP274" s="29"/>
      <c r="AQ274" s="163">
        <f>+MIN(CALCULO[[#This Row],[42]]+1-1,VLOOKUP($AP$4,RENTAS_EXCENTAS[],4,0))</f>
        <v>0</v>
      </c>
      <c r="AR274" s="29"/>
      <c r="AS274" s="163">
        <f>+MIN(CALCULO[[#This Row],[43]]+CALCULO[[#This Row],[ 44 ]]+1-1,VLOOKUP($AP$4,RENTAS_EXCENTAS[],4,0))-CALCULO[[#This Row],[43]]</f>
        <v>0</v>
      </c>
      <c r="AT274" s="163"/>
      <c r="AU274" s="163"/>
      <c r="AV274" s="163">
        <f>+CALCULO[[#This Row],[ 47 ]]</f>
        <v>0</v>
      </c>
      <c r="AW274" s="163"/>
      <c r="AX274" s="163">
        <f>+CALCULO[[#This Row],[ 49 ]]</f>
        <v>0</v>
      </c>
      <c r="AY274" s="163"/>
      <c r="AZ274" s="163">
        <f>+CALCULO[[#This Row],[ 51 ]]</f>
        <v>0</v>
      </c>
      <c r="BA274" s="163"/>
      <c r="BB274" s="163">
        <f>+CALCULO[[#This Row],[ 53 ]]</f>
        <v>0</v>
      </c>
      <c r="BC274" s="163"/>
      <c r="BD274" s="163">
        <f>+CALCULO[[#This Row],[ 55 ]]</f>
        <v>0</v>
      </c>
      <c r="BE274" s="163"/>
      <c r="BF274" s="163">
        <f>+CALCULO[[#This Row],[ 57 ]]</f>
        <v>0</v>
      </c>
      <c r="BG274" s="163"/>
      <c r="BH274" s="163">
        <f>+CALCULO[[#This Row],[ 59 ]]</f>
        <v>0</v>
      </c>
      <c r="BI274" s="163"/>
      <c r="BJ274" s="163"/>
      <c r="BK274" s="163"/>
      <c r="BL274" s="145">
        <f>+CALCULO[[#This Row],[ 63 ]]</f>
        <v>0</v>
      </c>
      <c r="BM274" s="144">
        <f>+CALCULO[[#This Row],[ 64 ]]+CALCULO[[#This Row],[ 62 ]]+CALCULO[[#This Row],[ 60 ]]+CALCULO[[#This Row],[ 58 ]]+CALCULO[[#This Row],[ 56 ]]+CALCULO[[#This Row],[ 54 ]]+CALCULO[[#This Row],[ 52 ]]+CALCULO[[#This Row],[ 50 ]]+CALCULO[[#This Row],[ 48 ]]+CALCULO[[#This Row],[ 45 ]]+CALCULO[[#This Row],[43]]</f>
        <v>0</v>
      </c>
      <c r="BN274" s="148">
        <f>+CALCULO[[#This Row],[ 41 ]]-CALCULO[[#This Row],[65]]</f>
        <v>0</v>
      </c>
      <c r="BO274" s="144">
        <f>+ROUND(MIN(CALCULO[[#This Row],[66]]*25%,240*'Versión impresión'!$H$8),-3)</f>
        <v>0</v>
      </c>
      <c r="BP274" s="148">
        <f>+CALCULO[[#This Row],[66]]-CALCULO[[#This Row],[67]]</f>
        <v>0</v>
      </c>
      <c r="BQ274" s="154">
        <f>+ROUND(CALCULO[[#This Row],[33]]*40%,-3)</f>
        <v>0</v>
      </c>
      <c r="BR274" s="149">
        <f t="shared" si="14"/>
        <v>0</v>
      </c>
      <c r="BS274" s="144">
        <f>+CALCULO[[#This Row],[33]]-MIN(CALCULO[[#This Row],[69]],CALCULO[[#This Row],[68]])</f>
        <v>0</v>
      </c>
      <c r="BT274" s="150">
        <f>+CALCULO[[#This Row],[71]]/'Versión impresión'!$H$8+1-1</f>
        <v>0</v>
      </c>
      <c r="BU274" s="151">
        <f>+LOOKUP(CALCULO[[#This Row],[72]],$CG$2:$CH$8,$CJ$2:$CJ$8)</f>
        <v>0</v>
      </c>
      <c r="BV274" s="152">
        <f>+LOOKUP(CALCULO[[#This Row],[72]],$CG$2:$CH$8,$CI$2:$CI$8)</f>
        <v>0</v>
      </c>
      <c r="BW274" s="151">
        <f>+LOOKUP(CALCULO[[#This Row],[72]],$CG$2:$CH$8,$CK$2:$CK$8)</f>
        <v>0</v>
      </c>
      <c r="BX274" s="155">
        <f>+(CALCULO[[#This Row],[72]]+CALCULO[[#This Row],[73]])*CALCULO[[#This Row],[74]]+CALCULO[[#This Row],[75]]</f>
        <v>0</v>
      </c>
      <c r="BY274" s="133">
        <f>+ROUND(CALCULO[[#This Row],[76]]*'Versión impresión'!$H$8,-3)</f>
        <v>0</v>
      </c>
      <c r="BZ274" s="180" t="str">
        <f>+IF(LOOKUP(CALCULO[[#This Row],[72]],$CG$2:$CH$8,$CM$2:$CM$8)=0,"",LOOKUP(CALCULO[[#This Row],[72]],$CG$2:$CH$8,$CM$2:$CM$8))</f>
        <v/>
      </c>
    </row>
    <row r="275" spans="1:78" x14ac:dyDescent="0.25">
      <c r="A275" s="78" t="str">
        <f t="shared" si="13"/>
        <v/>
      </c>
      <c r="B275" s="159"/>
      <c r="C275" s="29"/>
      <c r="D275" s="29"/>
      <c r="E275" s="29"/>
      <c r="F275" s="29"/>
      <c r="G275" s="29"/>
      <c r="H275" s="29"/>
      <c r="I275" s="29"/>
      <c r="J275" s="29"/>
      <c r="K275" s="29"/>
      <c r="L275" s="29"/>
      <c r="M275" s="29"/>
      <c r="N275" s="29"/>
      <c r="O275" s="144">
        <f>SUM(CALCULO[[#This Row],[5]:[ 14 ]])</f>
        <v>0</v>
      </c>
      <c r="P275" s="162"/>
      <c r="Q275" s="163">
        <f>+IF(AVERAGEIF(ING_NO_CONST_RENTA[Concepto],'Datos para cálculo'!P$4,ING_NO_CONST_RENTA[Monto Limite])=1,CALCULO[[#This Row],[16]],MIN(CALCULO[ [#This Row],[16] ],AVERAGEIF(ING_NO_CONST_RENTA[Concepto],'Datos para cálculo'!P$4,ING_NO_CONST_RENTA[Monto Limite]),+CALCULO[ [#This Row],[16] ]+1-1,CALCULO[ [#This Row],[16] ]))</f>
        <v>0</v>
      </c>
      <c r="R275" s="29"/>
      <c r="S275" s="163">
        <f>+IF(AVERAGEIF(ING_NO_CONST_RENTA[Concepto],'Datos para cálculo'!R$4,ING_NO_CONST_RENTA[Monto Limite])=1,CALCULO[[#This Row],[18]],MIN(CALCULO[ [#This Row],[18] ],AVERAGEIF(ING_NO_CONST_RENTA[Concepto],'Datos para cálculo'!R$4,ING_NO_CONST_RENTA[Monto Limite]),+CALCULO[ [#This Row],[18] ]+1-1,CALCULO[ [#This Row],[18] ]))</f>
        <v>0</v>
      </c>
      <c r="T275" s="29"/>
      <c r="U275" s="163">
        <f>+IF(AVERAGEIF(ING_NO_CONST_RENTA[Concepto],'Datos para cálculo'!T$4,ING_NO_CONST_RENTA[Monto Limite])=1,CALCULO[[#This Row],[20]],MIN(CALCULO[ [#This Row],[20] ],AVERAGEIF(ING_NO_CONST_RENTA[Concepto],'Datos para cálculo'!T$4,ING_NO_CONST_RENTA[Monto Limite]),+CALCULO[ [#This Row],[20] ]+1-1,CALCULO[ [#This Row],[20] ]))</f>
        <v>0</v>
      </c>
      <c r="V275" s="29"/>
      <c r="W2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5" s="164"/>
      <c r="Y275" s="163">
        <f>+IF(O275&lt;310*'Versión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5" s="165"/>
      <c r="AA275" s="163">
        <f>+IF(AVERAGEIF(ING_NO_CONST_RENTA[Concepto],'Datos para cálculo'!Z$4,ING_NO_CONST_RENTA[Monto Limite])=1,CALCULO[[#This Row],[ 26 ]],MIN(CALCULO[[#This Row],[ 26 ]],AVERAGEIF(ING_NO_CONST_RENTA[Concepto],'Datos para cálculo'!Z$4,ING_NO_CONST_RENTA[Monto Limite]),+CALCULO[[#This Row],[ 26 ]]+1-1,CALCULO[[#This Row],[ 26 ]]))</f>
        <v>0</v>
      </c>
      <c r="AB275" s="165"/>
      <c r="AC2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5" s="147"/>
      <c r="AE2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5" s="144">
        <f>+CALCULO[[#This Row],[ 31 ]]+CALCULO[[#This Row],[ 29 ]]+CALCULO[[#This Row],[ 27 ]]+CALCULO[[#This Row],[ 25 ]]+CALCULO[[#This Row],[ 23 ]]+CALCULO[[#This Row],[ 21 ]]+CALCULO[[#This Row],[ 19 ]]+CALCULO[[#This Row],[ 17 ]]</f>
        <v>0</v>
      </c>
      <c r="AG275" s="148">
        <f>+MAX(0,ROUND(CALCULO[[#This Row],[ 15 ]]-CALCULO[[#This Row],[32]],-3))</f>
        <v>0</v>
      </c>
      <c r="AH275" s="29"/>
      <c r="AI275" s="163">
        <f>+IF(AVERAGEIF(DEDUCCIONES[Concepto],'Datos para cálculo'!AH$4,DEDUCCIONES[Monto Limite])=1,CALCULO[[#This Row],[ 34 ]],MIN(CALCULO[[#This Row],[ 34 ]],AVERAGEIF(DEDUCCIONES[Concepto],'Datos para cálculo'!AH$4,DEDUCCIONES[Monto Limite]),+CALCULO[[#This Row],[ 34 ]]+1-1,CALCULO[[#This Row],[ 34 ]]))</f>
        <v>0</v>
      </c>
      <c r="AJ275" s="167"/>
      <c r="AK275" s="144">
        <f>+IF(CALCULO[[#This Row],[ 36 ]]="SI",MIN(CALCULO[[#This Row],[ 15 ]]*10%,VLOOKUP($AJ$4,DEDUCCIONES[],4,0)),0)</f>
        <v>0</v>
      </c>
      <c r="AL275" s="168"/>
      <c r="AM275" s="145">
        <f>+MIN(AL275+1-1,VLOOKUP($AL$4,DEDUCCIONES[],4,0))</f>
        <v>0</v>
      </c>
      <c r="AN275" s="144">
        <f>+CALCULO[[#This Row],[35]]+CALCULO[[#This Row],[37]]+CALCULO[[#This Row],[ 39 ]]</f>
        <v>0</v>
      </c>
      <c r="AO275" s="148">
        <f>+CALCULO[[#This Row],[33]]-CALCULO[[#This Row],[ 40 ]]</f>
        <v>0</v>
      </c>
      <c r="AP275" s="29"/>
      <c r="AQ275" s="163">
        <f>+MIN(CALCULO[[#This Row],[42]]+1-1,VLOOKUP($AP$4,RENTAS_EXCENTAS[],4,0))</f>
        <v>0</v>
      </c>
      <c r="AR275" s="29"/>
      <c r="AS275" s="163">
        <f>+MIN(CALCULO[[#This Row],[43]]+CALCULO[[#This Row],[ 44 ]]+1-1,VLOOKUP($AP$4,RENTAS_EXCENTAS[],4,0))-CALCULO[[#This Row],[43]]</f>
        <v>0</v>
      </c>
      <c r="AT275" s="163"/>
      <c r="AU275" s="163"/>
      <c r="AV275" s="163">
        <f>+CALCULO[[#This Row],[ 47 ]]</f>
        <v>0</v>
      </c>
      <c r="AW275" s="163"/>
      <c r="AX275" s="163">
        <f>+CALCULO[[#This Row],[ 49 ]]</f>
        <v>0</v>
      </c>
      <c r="AY275" s="163"/>
      <c r="AZ275" s="163">
        <f>+CALCULO[[#This Row],[ 51 ]]</f>
        <v>0</v>
      </c>
      <c r="BA275" s="163"/>
      <c r="BB275" s="163">
        <f>+CALCULO[[#This Row],[ 53 ]]</f>
        <v>0</v>
      </c>
      <c r="BC275" s="163"/>
      <c r="BD275" s="163">
        <f>+CALCULO[[#This Row],[ 55 ]]</f>
        <v>0</v>
      </c>
      <c r="BE275" s="163"/>
      <c r="BF275" s="163">
        <f>+CALCULO[[#This Row],[ 57 ]]</f>
        <v>0</v>
      </c>
      <c r="BG275" s="163"/>
      <c r="BH275" s="163">
        <f>+CALCULO[[#This Row],[ 59 ]]</f>
        <v>0</v>
      </c>
      <c r="BI275" s="163"/>
      <c r="BJ275" s="163"/>
      <c r="BK275" s="163"/>
      <c r="BL275" s="145">
        <f>+CALCULO[[#This Row],[ 63 ]]</f>
        <v>0</v>
      </c>
      <c r="BM275" s="144">
        <f>+CALCULO[[#This Row],[ 64 ]]+CALCULO[[#This Row],[ 62 ]]+CALCULO[[#This Row],[ 60 ]]+CALCULO[[#This Row],[ 58 ]]+CALCULO[[#This Row],[ 56 ]]+CALCULO[[#This Row],[ 54 ]]+CALCULO[[#This Row],[ 52 ]]+CALCULO[[#This Row],[ 50 ]]+CALCULO[[#This Row],[ 48 ]]+CALCULO[[#This Row],[ 45 ]]+CALCULO[[#This Row],[43]]</f>
        <v>0</v>
      </c>
      <c r="BN275" s="148">
        <f>+CALCULO[[#This Row],[ 41 ]]-CALCULO[[#This Row],[65]]</f>
        <v>0</v>
      </c>
      <c r="BO275" s="144">
        <f>+ROUND(MIN(CALCULO[[#This Row],[66]]*25%,240*'Versión impresión'!$H$8),-3)</f>
        <v>0</v>
      </c>
      <c r="BP275" s="148">
        <f>+CALCULO[[#This Row],[66]]-CALCULO[[#This Row],[67]]</f>
        <v>0</v>
      </c>
      <c r="BQ275" s="154">
        <f>+ROUND(CALCULO[[#This Row],[33]]*40%,-3)</f>
        <v>0</v>
      </c>
      <c r="BR275" s="149">
        <f t="shared" si="14"/>
        <v>0</v>
      </c>
      <c r="BS275" s="144">
        <f>+CALCULO[[#This Row],[33]]-MIN(CALCULO[[#This Row],[69]],CALCULO[[#This Row],[68]])</f>
        <v>0</v>
      </c>
      <c r="BT275" s="150">
        <f>+CALCULO[[#This Row],[71]]/'Versión impresión'!$H$8+1-1</f>
        <v>0</v>
      </c>
      <c r="BU275" s="151">
        <f>+LOOKUP(CALCULO[[#This Row],[72]],$CG$2:$CH$8,$CJ$2:$CJ$8)</f>
        <v>0</v>
      </c>
      <c r="BV275" s="152">
        <f>+LOOKUP(CALCULO[[#This Row],[72]],$CG$2:$CH$8,$CI$2:$CI$8)</f>
        <v>0</v>
      </c>
      <c r="BW275" s="151">
        <f>+LOOKUP(CALCULO[[#This Row],[72]],$CG$2:$CH$8,$CK$2:$CK$8)</f>
        <v>0</v>
      </c>
      <c r="BX275" s="155">
        <f>+(CALCULO[[#This Row],[72]]+CALCULO[[#This Row],[73]])*CALCULO[[#This Row],[74]]+CALCULO[[#This Row],[75]]</f>
        <v>0</v>
      </c>
      <c r="BY275" s="133">
        <f>+ROUND(CALCULO[[#This Row],[76]]*'Versión impresión'!$H$8,-3)</f>
        <v>0</v>
      </c>
      <c r="BZ275" s="180" t="str">
        <f>+IF(LOOKUP(CALCULO[[#This Row],[72]],$CG$2:$CH$8,$CM$2:$CM$8)=0,"",LOOKUP(CALCULO[[#This Row],[72]],$CG$2:$CH$8,$CM$2:$CM$8))</f>
        <v/>
      </c>
    </row>
    <row r="276" spans="1:78" x14ac:dyDescent="0.25">
      <c r="A276" s="78" t="str">
        <f t="shared" si="13"/>
        <v/>
      </c>
      <c r="B276" s="159"/>
      <c r="C276" s="29"/>
      <c r="D276" s="29"/>
      <c r="E276" s="29"/>
      <c r="F276" s="29"/>
      <c r="G276" s="29"/>
      <c r="H276" s="29"/>
      <c r="I276" s="29"/>
      <c r="J276" s="29"/>
      <c r="K276" s="29"/>
      <c r="L276" s="29"/>
      <c r="M276" s="29"/>
      <c r="N276" s="29"/>
      <c r="O276" s="144">
        <f>SUM(CALCULO[[#This Row],[5]:[ 14 ]])</f>
        <v>0</v>
      </c>
      <c r="P276" s="162"/>
      <c r="Q276" s="163">
        <f>+IF(AVERAGEIF(ING_NO_CONST_RENTA[Concepto],'Datos para cálculo'!P$4,ING_NO_CONST_RENTA[Monto Limite])=1,CALCULO[[#This Row],[16]],MIN(CALCULO[ [#This Row],[16] ],AVERAGEIF(ING_NO_CONST_RENTA[Concepto],'Datos para cálculo'!P$4,ING_NO_CONST_RENTA[Monto Limite]),+CALCULO[ [#This Row],[16] ]+1-1,CALCULO[ [#This Row],[16] ]))</f>
        <v>0</v>
      </c>
      <c r="R276" s="29"/>
      <c r="S276" s="163">
        <f>+IF(AVERAGEIF(ING_NO_CONST_RENTA[Concepto],'Datos para cálculo'!R$4,ING_NO_CONST_RENTA[Monto Limite])=1,CALCULO[[#This Row],[18]],MIN(CALCULO[ [#This Row],[18] ],AVERAGEIF(ING_NO_CONST_RENTA[Concepto],'Datos para cálculo'!R$4,ING_NO_CONST_RENTA[Monto Limite]),+CALCULO[ [#This Row],[18] ]+1-1,CALCULO[ [#This Row],[18] ]))</f>
        <v>0</v>
      </c>
      <c r="T276" s="29"/>
      <c r="U276" s="163">
        <f>+IF(AVERAGEIF(ING_NO_CONST_RENTA[Concepto],'Datos para cálculo'!T$4,ING_NO_CONST_RENTA[Monto Limite])=1,CALCULO[[#This Row],[20]],MIN(CALCULO[ [#This Row],[20] ],AVERAGEIF(ING_NO_CONST_RENTA[Concepto],'Datos para cálculo'!T$4,ING_NO_CONST_RENTA[Monto Limite]),+CALCULO[ [#This Row],[20] ]+1-1,CALCULO[ [#This Row],[20] ]))</f>
        <v>0</v>
      </c>
      <c r="V276" s="29"/>
      <c r="W2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6" s="164"/>
      <c r="Y276" s="163">
        <f>+IF(O276&lt;310*'Versión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6" s="165"/>
      <c r="AA276" s="163">
        <f>+IF(AVERAGEIF(ING_NO_CONST_RENTA[Concepto],'Datos para cálculo'!Z$4,ING_NO_CONST_RENTA[Monto Limite])=1,CALCULO[[#This Row],[ 26 ]],MIN(CALCULO[[#This Row],[ 26 ]],AVERAGEIF(ING_NO_CONST_RENTA[Concepto],'Datos para cálculo'!Z$4,ING_NO_CONST_RENTA[Monto Limite]),+CALCULO[[#This Row],[ 26 ]]+1-1,CALCULO[[#This Row],[ 26 ]]))</f>
        <v>0</v>
      </c>
      <c r="AB276" s="165"/>
      <c r="AC2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6" s="147"/>
      <c r="AE2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6" s="144">
        <f>+CALCULO[[#This Row],[ 31 ]]+CALCULO[[#This Row],[ 29 ]]+CALCULO[[#This Row],[ 27 ]]+CALCULO[[#This Row],[ 25 ]]+CALCULO[[#This Row],[ 23 ]]+CALCULO[[#This Row],[ 21 ]]+CALCULO[[#This Row],[ 19 ]]+CALCULO[[#This Row],[ 17 ]]</f>
        <v>0</v>
      </c>
      <c r="AG276" s="148">
        <f>+MAX(0,ROUND(CALCULO[[#This Row],[ 15 ]]-CALCULO[[#This Row],[32]],-3))</f>
        <v>0</v>
      </c>
      <c r="AH276" s="29"/>
      <c r="AI276" s="163">
        <f>+IF(AVERAGEIF(DEDUCCIONES[Concepto],'Datos para cálculo'!AH$4,DEDUCCIONES[Monto Limite])=1,CALCULO[[#This Row],[ 34 ]],MIN(CALCULO[[#This Row],[ 34 ]],AVERAGEIF(DEDUCCIONES[Concepto],'Datos para cálculo'!AH$4,DEDUCCIONES[Monto Limite]),+CALCULO[[#This Row],[ 34 ]]+1-1,CALCULO[[#This Row],[ 34 ]]))</f>
        <v>0</v>
      </c>
      <c r="AJ276" s="167"/>
      <c r="AK276" s="144">
        <f>+IF(CALCULO[[#This Row],[ 36 ]]="SI",MIN(CALCULO[[#This Row],[ 15 ]]*10%,VLOOKUP($AJ$4,DEDUCCIONES[],4,0)),0)</f>
        <v>0</v>
      </c>
      <c r="AL276" s="168"/>
      <c r="AM276" s="145">
        <f>+MIN(AL276+1-1,VLOOKUP($AL$4,DEDUCCIONES[],4,0))</f>
        <v>0</v>
      </c>
      <c r="AN276" s="144">
        <f>+CALCULO[[#This Row],[35]]+CALCULO[[#This Row],[37]]+CALCULO[[#This Row],[ 39 ]]</f>
        <v>0</v>
      </c>
      <c r="AO276" s="148">
        <f>+CALCULO[[#This Row],[33]]-CALCULO[[#This Row],[ 40 ]]</f>
        <v>0</v>
      </c>
      <c r="AP276" s="29"/>
      <c r="AQ276" s="163">
        <f>+MIN(CALCULO[[#This Row],[42]]+1-1,VLOOKUP($AP$4,RENTAS_EXCENTAS[],4,0))</f>
        <v>0</v>
      </c>
      <c r="AR276" s="29"/>
      <c r="AS276" s="163">
        <f>+MIN(CALCULO[[#This Row],[43]]+CALCULO[[#This Row],[ 44 ]]+1-1,VLOOKUP($AP$4,RENTAS_EXCENTAS[],4,0))-CALCULO[[#This Row],[43]]</f>
        <v>0</v>
      </c>
      <c r="AT276" s="163"/>
      <c r="AU276" s="163"/>
      <c r="AV276" s="163">
        <f>+CALCULO[[#This Row],[ 47 ]]</f>
        <v>0</v>
      </c>
      <c r="AW276" s="163"/>
      <c r="AX276" s="163">
        <f>+CALCULO[[#This Row],[ 49 ]]</f>
        <v>0</v>
      </c>
      <c r="AY276" s="163"/>
      <c r="AZ276" s="163">
        <f>+CALCULO[[#This Row],[ 51 ]]</f>
        <v>0</v>
      </c>
      <c r="BA276" s="163"/>
      <c r="BB276" s="163">
        <f>+CALCULO[[#This Row],[ 53 ]]</f>
        <v>0</v>
      </c>
      <c r="BC276" s="163"/>
      <c r="BD276" s="163">
        <f>+CALCULO[[#This Row],[ 55 ]]</f>
        <v>0</v>
      </c>
      <c r="BE276" s="163"/>
      <c r="BF276" s="163">
        <f>+CALCULO[[#This Row],[ 57 ]]</f>
        <v>0</v>
      </c>
      <c r="BG276" s="163"/>
      <c r="BH276" s="163">
        <f>+CALCULO[[#This Row],[ 59 ]]</f>
        <v>0</v>
      </c>
      <c r="BI276" s="163"/>
      <c r="BJ276" s="163"/>
      <c r="BK276" s="163"/>
      <c r="BL276" s="145">
        <f>+CALCULO[[#This Row],[ 63 ]]</f>
        <v>0</v>
      </c>
      <c r="BM276" s="144">
        <f>+CALCULO[[#This Row],[ 64 ]]+CALCULO[[#This Row],[ 62 ]]+CALCULO[[#This Row],[ 60 ]]+CALCULO[[#This Row],[ 58 ]]+CALCULO[[#This Row],[ 56 ]]+CALCULO[[#This Row],[ 54 ]]+CALCULO[[#This Row],[ 52 ]]+CALCULO[[#This Row],[ 50 ]]+CALCULO[[#This Row],[ 48 ]]+CALCULO[[#This Row],[ 45 ]]+CALCULO[[#This Row],[43]]</f>
        <v>0</v>
      </c>
      <c r="BN276" s="148">
        <f>+CALCULO[[#This Row],[ 41 ]]-CALCULO[[#This Row],[65]]</f>
        <v>0</v>
      </c>
      <c r="BO276" s="144">
        <f>+ROUND(MIN(CALCULO[[#This Row],[66]]*25%,240*'Versión impresión'!$H$8),-3)</f>
        <v>0</v>
      </c>
      <c r="BP276" s="148">
        <f>+CALCULO[[#This Row],[66]]-CALCULO[[#This Row],[67]]</f>
        <v>0</v>
      </c>
      <c r="BQ276" s="154">
        <f>+ROUND(CALCULO[[#This Row],[33]]*40%,-3)</f>
        <v>0</v>
      </c>
      <c r="BR276" s="149">
        <f t="shared" si="14"/>
        <v>0</v>
      </c>
      <c r="BS276" s="144">
        <f>+CALCULO[[#This Row],[33]]-MIN(CALCULO[[#This Row],[69]],CALCULO[[#This Row],[68]])</f>
        <v>0</v>
      </c>
      <c r="BT276" s="150">
        <f>+CALCULO[[#This Row],[71]]/'Versión impresión'!$H$8+1-1</f>
        <v>0</v>
      </c>
      <c r="BU276" s="151">
        <f>+LOOKUP(CALCULO[[#This Row],[72]],$CG$2:$CH$8,$CJ$2:$CJ$8)</f>
        <v>0</v>
      </c>
      <c r="BV276" s="152">
        <f>+LOOKUP(CALCULO[[#This Row],[72]],$CG$2:$CH$8,$CI$2:$CI$8)</f>
        <v>0</v>
      </c>
      <c r="BW276" s="151">
        <f>+LOOKUP(CALCULO[[#This Row],[72]],$CG$2:$CH$8,$CK$2:$CK$8)</f>
        <v>0</v>
      </c>
      <c r="BX276" s="155">
        <f>+(CALCULO[[#This Row],[72]]+CALCULO[[#This Row],[73]])*CALCULO[[#This Row],[74]]+CALCULO[[#This Row],[75]]</f>
        <v>0</v>
      </c>
      <c r="BY276" s="133">
        <f>+ROUND(CALCULO[[#This Row],[76]]*'Versión impresión'!$H$8,-3)</f>
        <v>0</v>
      </c>
      <c r="BZ276" s="180" t="str">
        <f>+IF(LOOKUP(CALCULO[[#This Row],[72]],$CG$2:$CH$8,$CM$2:$CM$8)=0,"",LOOKUP(CALCULO[[#This Row],[72]],$CG$2:$CH$8,$CM$2:$CM$8))</f>
        <v/>
      </c>
    </row>
    <row r="277" spans="1:78" x14ac:dyDescent="0.25">
      <c r="A277" s="78" t="str">
        <f t="shared" si="13"/>
        <v/>
      </c>
      <c r="B277" s="159"/>
      <c r="C277" s="29"/>
      <c r="D277" s="29"/>
      <c r="E277" s="29"/>
      <c r="F277" s="29"/>
      <c r="G277" s="29"/>
      <c r="H277" s="29"/>
      <c r="I277" s="29"/>
      <c r="J277" s="29"/>
      <c r="K277" s="29"/>
      <c r="L277" s="29"/>
      <c r="M277" s="29"/>
      <c r="N277" s="29"/>
      <c r="O277" s="144">
        <f>SUM(CALCULO[[#This Row],[5]:[ 14 ]])</f>
        <v>0</v>
      </c>
      <c r="P277" s="162"/>
      <c r="Q277" s="163">
        <f>+IF(AVERAGEIF(ING_NO_CONST_RENTA[Concepto],'Datos para cálculo'!P$4,ING_NO_CONST_RENTA[Monto Limite])=1,CALCULO[[#This Row],[16]],MIN(CALCULO[ [#This Row],[16] ],AVERAGEIF(ING_NO_CONST_RENTA[Concepto],'Datos para cálculo'!P$4,ING_NO_CONST_RENTA[Monto Limite]),+CALCULO[ [#This Row],[16] ]+1-1,CALCULO[ [#This Row],[16] ]))</f>
        <v>0</v>
      </c>
      <c r="R277" s="29"/>
      <c r="S277" s="163">
        <f>+IF(AVERAGEIF(ING_NO_CONST_RENTA[Concepto],'Datos para cálculo'!R$4,ING_NO_CONST_RENTA[Monto Limite])=1,CALCULO[[#This Row],[18]],MIN(CALCULO[ [#This Row],[18] ],AVERAGEIF(ING_NO_CONST_RENTA[Concepto],'Datos para cálculo'!R$4,ING_NO_CONST_RENTA[Monto Limite]),+CALCULO[ [#This Row],[18] ]+1-1,CALCULO[ [#This Row],[18] ]))</f>
        <v>0</v>
      </c>
      <c r="T277" s="29"/>
      <c r="U277" s="163">
        <f>+IF(AVERAGEIF(ING_NO_CONST_RENTA[Concepto],'Datos para cálculo'!T$4,ING_NO_CONST_RENTA[Monto Limite])=1,CALCULO[[#This Row],[20]],MIN(CALCULO[ [#This Row],[20] ],AVERAGEIF(ING_NO_CONST_RENTA[Concepto],'Datos para cálculo'!T$4,ING_NO_CONST_RENTA[Monto Limite]),+CALCULO[ [#This Row],[20] ]+1-1,CALCULO[ [#This Row],[20] ]))</f>
        <v>0</v>
      </c>
      <c r="V277" s="29"/>
      <c r="W2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7" s="164"/>
      <c r="Y277" s="163">
        <f>+IF(O277&lt;310*'Versión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7" s="165"/>
      <c r="AA277" s="163">
        <f>+IF(AVERAGEIF(ING_NO_CONST_RENTA[Concepto],'Datos para cálculo'!Z$4,ING_NO_CONST_RENTA[Monto Limite])=1,CALCULO[[#This Row],[ 26 ]],MIN(CALCULO[[#This Row],[ 26 ]],AVERAGEIF(ING_NO_CONST_RENTA[Concepto],'Datos para cálculo'!Z$4,ING_NO_CONST_RENTA[Monto Limite]),+CALCULO[[#This Row],[ 26 ]]+1-1,CALCULO[[#This Row],[ 26 ]]))</f>
        <v>0</v>
      </c>
      <c r="AB277" s="165"/>
      <c r="AC2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7" s="147"/>
      <c r="AE2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7" s="144">
        <f>+CALCULO[[#This Row],[ 31 ]]+CALCULO[[#This Row],[ 29 ]]+CALCULO[[#This Row],[ 27 ]]+CALCULO[[#This Row],[ 25 ]]+CALCULO[[#This Row],[ 23 ]]+CALCULO[[#This Row],[ 21 ]]+CALCULO[[#This Row],[ 19 ]]+CALCULO[[#This Row],[ 17 ]]</f>
        <v>0</v>
      </c>
      <c r="AG277" s="148">
        <f>+MAX(0,ROUND(CALCULO[[#This Row],[ 15 ]]-CALCULO[[#This Row],[32]],-3))</f>
        <v>0</v>
      </c>
      <c r="AH277" s="29"/>
      <c r="AI277" s="163">
        <f>+IF(AVERAGEIF(DEDUCCIONES[Concepto],'Datos para cálculo'!AH$4,DEDUCCIONES[Monto Limite])=1,CALCULO[[#This Row],[ 34 ]],MIN(CALCULO[[#This Row],[ 34 ]],AVERAGEIF(DEDUCCIONES[Concepto],'Datos para cálculo'!AH$4,DEDUCCIONES[Monto Limite]),+CALCULO[[#This Row],[ 34 ]]+1-1,CALCULO[[#This Row],[ 34 ]]))</f>
        <v>0</v>
      </c>
      <c r="AJ277" s="167"/>
      <c r="AK277" s="144">
        <f>+IF(CALCULO[[#This Row],[ 36 ]]="SI",MIN(CALCULO[[#This Row],[ 15 ]]*10%,VLOOKUP($AJ$4,DEDUCCIONES[],4,0)),0)</f>
        <v>0</v>
      </c>
      <c r="AL277" s="168"/>
      <c r="AM277" s="145">
        <f>+MIN(AL277+1-1,VLOOKUP($AL$4,DEDUCCIONES[],4,0))</f>
        <v>0</v>
      </c>
      <c r="AN277" s="144">
        <f>+CALCULO[[#This Row],[35]]+CALCULO[[#This Row],[37]]+CALCULO[[#This Row],[ 39 ]]</f>
        <v>0</v>
      </c>
      <c r="AO277" s="148">
        <f>+CALCULO[[#This Row],[33]]-CALCULO[[#This Row],[ 40 ]]</f>
        <v>0</v>
      </c>
      <c r="AP277" s="29"/>
      <c r="AQ277" s="163">
        <f>+MIN(CALCULO[[#This Row],[42]]+1-1,VLOOKUP($AP$4,RENTAS_EXCENTAS[],4,0))</f>
        <v>0</v>
      </c>
      <c r="AR277" s="29"/>
      <c r="AS277" s="163">
        <f>+MIN(CALCULO[[#This Row],[43]]+CALCULO[[#This Row],[ 44 ]]+1-1,VLOOKUP($AP$4,RENTAS_EXCENTAS[],4,0))-CALCULO[[#This Row],[43]]</f>
        <v>0</v>
      </c>
      <c r="AT277" s="163"/>
      <c r="AU277" s="163"/>
      <c r="AV277" s="163">
        <f>+CALCULO[[#This Row],[ 47 ]]</f>
        <v>0</v>
      </c>
      <c r="AW277" s="163"/>
      <c r="AX277" s="163">
        <f>+CALCULO[[#This Row],[ 49 ]]</f>
        <v>0</v>
      </c>
      <c r="AY277" s="163"/>
      <c r="AZ277" s="163">
        <f>+CALCULO[[#This Row],[ 51 ]]</f>
        <v>0</v>
      </c>
      <c r="BA277" s="163"/>
      <c r="BB277" s="163">
        <f>+CALCULO[[#This Row],[ 53 ]]</f>
        <v>0</v>
      </c>
      <c r="BC277" s="163"/>
      <c r="BD277" s="163">
        <f>+CALCULO[[#This Row],[ 55 ]]</f>
        <v>0</v>
      </c>
      <c r="BE277" s="163"/>
      <c r="BF277" s="163">
        <f>+CALCULO[[#This Row],[ 57 ]]</f>
        <v>0</v>
      </c>
      <c r="BG277" s="163"/>
      <c r="BH277" s="163">
        <f>+CALCULO[[#This Row],[ 59 ]]</f>
        <v>0</v>
      </c>
      <c r="BI277" s="163"/>
      <c r="BJ277" s="163"/>
      <c r="BK277" s="163"/>
      <c r="BL277" s="145">
        <f>+CALCULO[[#This Row],[ 63 ]]</f>
        <v>0</v>
      </c>
      <c r="BM277" s="144">
        <f>+CALCULO[[#This Row],[ 64 ]]+CALCULO[[#This Row],[ 62 ]]+CALCULO[[#This Row],[ 60 ]]+CALCULO[[#This Row],[ 58 ]]+CALCULO[[#This Row],[ 56 ]]+CALCULO[[#This Row],[ 54 ]]+CALCULO[[#This Row],[ 52 ]]+CALCULO[[#This Row],[ 50 ]]+CALCULO[[#This Row],[ 48 ]]+CALCULO[[#This Row],[ 45 ]]+CALCULO[[#This Row],[43]]</f>
        <v>0</v>
      </c>
      <c r="BN277" s="148">
        <f>+CALCULO[[#This Row],[ 41 ]]-CALCULO[[#This Row],[65]]</f>
        <v>0</v>
      </c>
      <c r="BO277" s="144">
        <f>+ROUND(MIN(CALCULO[[#This Row],[66]]*25%,240*'Versión impresión'!$H$8),-3)</f>
        <v>0</v>
      </c>
      <c r="BP277" s="148">
        <f>+CALCULO[[#This Row],[66]]-CALCULO[[#This Row],[67]]</f>
        <v>0</v>
      </c>
      <c r="BQ277" s="154">
        <f>+ROUND(CALCULO[[#This Row],[33]]*40%,-3)</f>
        <v>0</v>
      </c>
      <c r="BR277" s="149">
        <f t="shared" si="14"/>
        <v>0</v>
      </c>
      <c r="BS277" s="144">
        <f>+CALCULO[[#This Row],[33]]-MIN(CALCULO[[#This Row],[69]],CALCULO[[#This Row],[68]])</f>
        <v>0</v>
      </c>
      <c r="BT277" s="150">
        <f>+CALCULO[[#This Row],[71]]/'Versión impresión'!$H$8+1-1</f>
        <v>0</v>
      </c>
      <c r="BU277" s="151">
        <f>+LOOKUP(CALCULO[[#This Row],[72]],$CG$2:$CH$8,$CJ$2:$CJ$8)</f>
        <v>0</v>
      </c>
      <c r="BV277" s="152">
        <f>+LOOKUP(CALCULO[[#This Row],[72]],$CG$2:$CH$8,$CI$2:$CI$8)</f>
        <v>0</v>
      </c>
      <c r="BW277" s="151">
        <f>+LOOKUP(CALCULO[[#This Row],[72]],$CG$2:$CH$8,$CK$2:$CK$8)</f>
        <v>0</v>
      </c>
      <c r="BX277" s="155">
        <f>+(CALCULO[[#This Row],[72]]+CALCULO[[#This Row],[73]])*CALCULO[[#This Row],[74]]+CALCULO[[#This Row],[75]]</f>
        <v>0</v>
      </c>
      <c r="BY277" s="133">
        <f>+ROUND(CALCULO[[#This Row],[76]]*'Versión impresión'!$H$8,-3)</f>
        <v>0</v>
      </c>
      <c r="BZ277" s="180" t="str">
        <f>+IF(LOOKUP(CALCULO[[#This Row],[72]],$CG$2:$CH$8,$CM$2:$CM$8)=0,"",LOOKUP(CALCULO[[#This Row],[72]],$CG$2:$CH$8,$CM$2:$CM$8))</f>
        <v/>
      </c>
    </row>
    <row r="278" spans="1:78" x14ac:dyDescent="0.25">
      <c r="A278" s="78" t="str">
        <f t="shared" si="13"/>
        <v/>
      </c>
      <c r="B278" s="159"/>
      <c r="C278" s="29"/>
      <c r="D278" s="29"/>
      <c r="E278" s="29"/>
      <c r="F278" s="29"/>
      <c r="G278" s="29"/>
      <c r="H278" s="29"/>
      <c r="I278" s="29"/>
      <c r="J278" s="29"/>
      <c r="K278" s="29"/>
      <c r="L278" s="29"/>
      <c r="M278" s="29"/>
      <c r="N278" s="29"/>
      <c r="O278" s="144">
        <f>SUM(CALCULO[[#This Row],[5]:[ 14 ]])</f>
        <v>0</v>
      </c>
      <c r="P278" s="162"/>
      <c r="Q278" s="163">
        <f>+IF(AVERAGEIF(ING_NO_CONST_RENTA[Concepto],'Datos para cálculo'!P$4,ING_NO_CONST_RENTA[Monto Limite])=1,CALCULO[[#This Row],[16]],MIN(CALCULO[ [#This Row],[16] ],AVERAGEIF(ING_NO_CONST_RENTA[Concepto],'Datos para cálculo'!P$4,ING_NO_CONST_RENTA[Monto Limite]),+CALCULO[ [#This Row],[16] ]+1-1,CALCULO[ [#This Row],[16] ]))</f>
        <v>0</v>
      </c>
      <c r="R278" s="29"/>
      <c r="S278" s="163">
        <f>+IF(AVERAGEIF(ING_NO_CONST_RENTA[Concepto],'Datos para cálculo'!R$4,ING_NO_CONST_RENTA[Monto Limite])=1,CALCULO[[#This Row],[18]],MIN(CALCULO[ [#This Row],[18] ],AVERAGEIF(ING_NO_CONST_RENTA[Concepto],'Datos para cálculo'!R$4,ING_NO_CONST_RENTA[Monto Limite]),+CALCULO[ [#This Row],[18] ]+1-1,CALCULO[ [#This Row],[18] ]))</f>
        <v>0</v>
      </c>
      <c r="T278" s="29"/>
      <c r="U278" s="163">
        <f>+IF(AVERAGEIF(ING_NO_CONST_RENTA[Concepto],'Datos para cálculo'!T$4,ING_NO_CONST_RENTA[Monto Limite])=1,CALCULO[[#This Row],[20]],MIN(CALCULO[ [#This Row],[20] ],AVERAGEIF(ING_NO_CONST_RENTA[Concepto],'Datos para cálculo'!T$4,ING_NO_CONST_RENTA[Monto Limite]),+CALCULO[ [#This Row],[20] ]+1-1,CALCULO[ [#This Row],[20] ]))</f>
        <v>0</v>
      </c>
      <c r="V278" s="29"/>
      <c r="W2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8" s="164"/>
      <c r="Y278" s="163">
        <f>+IF(O278&lt;310*'Versión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8" s="165"/>
      <c r="AA278" s="163">
        <f>+IF(AVERAGEIF(ING_NO_CONST_RENTA[Concepto],'Datos para cálculo'!Z$4,ING_NO_CONST_RENTA[Monto Limite])=1,CALCULO[[#This Row],[ 26 ]],MIN(CALCULO[[#This Row],[ 26 ]],AVERAGEIF(ING_NO_CONST_RENTA[Concepto],'Datos para cálculo'!Z$4,ING_NO_CONST_RENTA[Monto Limite]),+CALCULO[[#This Row],[ 26 ]]+1-1,CALCULO[[#This Row],[ 26 ]]))</f>
        <v>0</v>
      </c>
      <c r="AB278" s="165"/>
      <c r="AC2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8" s="147"/>
      <c r="AE2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8" s="144">
        <f>+CALCULO[[#This Row],[ 31 ]]+CALCULO[[#This Row],[ 29 ]]+CALCULO[[#This Row],[ 27 ]]+CALCULO[[#This Row],[ 25 ]]+CALCULO[[#This Row],[ 23 ]]+CALCULO[[#This Row],[ 21 ]]+CALCULO[[#This Row],[ 19 ]]+CALCULO[[#This Row],[ 17 ]]</f>
        <v>0</v>
      </c>
      <c r="AG278" s="148">
        <f>+MAX(0,ROUND(CALCULO[[#This Row],[ 15 ]]-CALCULO[[#This Row],[32]],-3))</f>
        <v>0</v>
      </c>
      <c r="AH278" s="29"/>
      <c r="AI278" s="163">
        <f>+IF(AVERAGEIF(DEDUCCIONES[Concepto],'Datos para cálculo'!AH$4,DEDUCCIONES[Monto Limite])=1,CALCULO[[#This Row],[ 34 ]],MIN(CALCULO[[#This Row],[ 34 ]],AVERAGEIF(DEDUCCIONES[Concepto],'Datos para cálculo'!AH$4,DEDUCCIONES[Monto Limite]),+CALCULO[[#This Row],[ 34 ]]+1-1,CALCULO[[#This Row],[ 34 ]]))</f>
        <v>0</v>
      </c>
      <c r="AJ278" s="167"/>
      <c r="AK278" s="144">
        <f>+IF(CALCULO[[#This Row],[ 36 ]]="SI",MIN(CALCULO[[#This Row],[ 15 ]]*10%,VLOOKUP($AJ$4,DEDUCCIONES[],4,0)),0)</f>
        <v>0</v>
      </c>
      <c r="AL278" s="168"/>
      <c r="AM278" s="145">
        <f>+MIN(AL278+1-1,VLOOKUP($AL$4,DEDUCCIONES[],4,0))</f>
        <v>0</v>
      </c>
      <c r="AN278" s="144">
        <f>+CALCULO[[#This Row],[35]]+CALCULO[[#This Row],[37]]+CALCULO[[#This Row],[ 39 ]]</f>
        <v>0</v>
      </c>
      <c r="AO278" s="148">
        <f>+CALCULO[[#This Row],[33]]-CALCULO[[#This Row],[ 40 ]]</f>
        <v>0</v>
      </c>
      <c r="AP278" s="29"/>
      <c r="AQ278" s="163">
        <f>+MIN(CALCULO[[#This Row],[42]]+1-1,VLOOKUP($AP$4,RENTAS_EXCENTAS[],4,0))</f>
        <v>0</v>
      </c>
      <c r="AR278" s="29"/>
      <c r="AS278" s="163">
        <f>+MIN(CALCULO[[#This Row],[43]]+CALCULO[[#This Row],[ 44 ]]+1-1,VLOOKUP($AP$4,RENTAS_EXCENTAS[],4,0))-CALCULO[[#This Row],[43]]</f>
        <v>0</v>
      </c>
      <c r="AT278" s="163"/>
      <c r="AU278" s="163"/>
      <c r="AV278" s="163">
        <f>+CALCULO[[#This Row],[ 47 ]]</f>
        <v>0</v>
      </c>
      <c r="AW278" s="163"/>
      <c r="AX278" s="163">
        <f>+CALCULO[[#This Row],[ 49 ]]</f>
        <v>0</v>
      </c>
      <c r="AY278" s="163"/>
      <c r="AZ278" s="163">
        <f>+CALCULO[[#This Row],[ 51 ]]</f>
        <v>0</v>
      </c>
      <c r="BA278" s="163"/>
      <c r="BB278" s="163">
        <f>+CALCULO[[#This Row],[ 53 ]]</f>
        <v>0</v>
      </c>
      <c r="BC278" s="163"/>
      <c r="BD278" s="163">
        <f>+CALCULO[[#This Row],[ 55 ]]</f>
        <v>0</v>
      </c>
      <c r="BE278" s="163"/>
      <c r="BF278" s="163">
        <f>+CALCULO[[#This Row],[ 57 ]]</f>
        <v>0</v>
      </c>
      <c r="BG278" s="163"/>
      <c r="BH278" s="163">
        <f>+CALCULO[[#This Row],[ 59 ]]</f>
        <v>0</v>
      </c>
      <c r="BI278" s="163"/>
      <c r="BJ278" s="163"/>
      <c r="BK278" s="163"/>
      <c r="BL278" s="145">
        <f>+CALCULO[[#This Row],[ 63 ]]</f>
        <v>0</v>
      </c>
      <c r="BM278" s="144">
        <f>+CALCULO[[#This Row],[ 64 ]]+CALCULO[[#This Row],[ 62 ]]+CALCULO[[#This Row],[ 60 ]]+CALCULO[[#This Row],[ 58 ]]+CALCULO[[#This Row],[ 56 ]]+CALCULO[[#This Row],[ 54 ]]+CALCULO[[#This Row],[ 52 ]]+CALCULO[[#This Row],[ 50 ]]+CALCULO[[#This Row],[ 48 ]]+CALCULO[[#This Row],[ 45 ]]+CALCULO[[#This Row],[43]]</f>
        <v>0</v>
      </c>
      <c r="BN278" s="148">
        <f>+CALCULO[[#This Row],[ 41 ]]-CALCULO[[#This Row],[65]]</f>
        <v>0</v>
      </c>
      <c r="BO278" s="144">
        <f>+ROUND(MIN(CALCULO[[#This Row],[66]]*25%,240*'Versión impresión'!$H$8),-3)</f>
        <v>0</v>
      </c>
      <c r="BP278" s="148">
        <f>+CALCULO[[#This Row],[66]]-CALCULO[[#This Row],[67]]</f>
        <v>0</v>
      </c>
      <c r="BQ278" s="154">
        <f>+ROUND(CALCULO[[#This Row],[33]]*40%,-3)</f>
        <v>0</v>
      </c>
      <c r="BR278" s="149">
        <f t="shared" si="14"/>
        <v>0</v>
      </c>
      <c r="BS278" s="144">
        <f>+CALCULO[[#This Row],[33]]-MIN(CALCULO[[#This Row],[69]],CALCULO[[#This Row],[68]])</f>
        <v>0</v>
      </c>
      <c r="BT278" s="150">
        <f>+CALCULO[[#This Row],[71]]/'Versión impresión'!$H$8+1-1</f>
        <v>0</v>
      </c>
      <c r="BU278" s="151">
        <f>+LOOKUP(CALCULO[[#This Row],[72]],$CG$2:$CH$8,$CJ$2:$CJ$8)</f>
        <v>0</v>
      </c>
      <c r="BV278" s="152">
        <f>+LOOKUP(CALCULO[[#This Row],[72]],$CG$2:$CH$8,$CI$2:$CI$8)</f>
        <v>0</v>
      </c>
      <c r="BW278" s="151">
        <f>+LOOKUP(CALCULO[[#This Row],[72]],$CG$2:$CH$8,$CK$2:$CK$8)</f>
        <v>0</v>
      </c>
      <c r="BX278" s="155">
        <f>+(CALCULO[[#This Row],[72]]+CALCULO[[#This Row],[73]])*CALCULO[[#This Row],[74]]+CALCULO[[#This Row],[75]]</f>
        <v>0</v>
      </c>
      <c r="BY278" s="133">
        <f>+ROUND(CALCULO[[#This Row],[76]]*'Versión impresión'!$H$8,-3)</f>
        <v>0</v>
      </c>
      <c r="BZ278" s="180" t="str">
        <f>+IF(LOOKUP(CALCULO[[#This Row],[72]],$CG$2:$CH$8,$CM$2:$CM$8)=0,"",LOOKUP(CALCULO[[#This Row],[72]],$CG$2:$CH$8,$CM$2:$CM$8))</f>
        <v/>
      </c>
    </row>
    <row r="279" spans="1:78" x14ac:dyDescent="0.25">
      <c r="A279" s="78" t="str">
        <f t="shared" si="13"/>
        <v/>
      </c>
      <c r="B279" s="159"/>
      <c r="C279" s="29"/>
      <c r="D279" s="29"/>
      <c r="E279" s="29"/>
      <c r="F279" s="29"/>
      <c r="G279" s="29"/>
      <c r="H279" s="29"/>
      <c r="I279" s="29"/>
      <c r="J279" s="29"/>
      <c r="K279" s="29"/>
      <c r="L279" s="29"/>
      <c r="M279" s="29"/>
      <c r="N279" s="29"/>
      <c r="O279" s="144">
        <f>SUM(CALCULO[[#This Row],[5]:[ 14 ]])</f>
        <v>0</v>
      </c>
      <c r="P279" s="162"/>
      <c r="Q279" s="163">
        <f>+IF(AVERAGEIF(ING_NO_CONST_RENTA[Concepto],'Datos para cálculo'!P$4,ING_NO_CONST_RENTA[Monto Limite])=1,CALCULO[[#This Row],[16]],MIN(CALCULO[ [#This Row],[16] ],AVERAGEIF(ING_NO_CONST_RENTA[Concepto],'Datos para cálculo'!P$4,ING_NO_CONST_RENTA[Monto Limite]),+CALCULO[ [#This Row],[16] ]+1-1,CALCULO[ [#This Row],[16] ]))</f>
        <v>0</v>
      </c>
      <c r="R279" s="29"/>
      <c r="S279" s="163">
        <f>+IF(AVERAGEIF(ING_NO_CONST_RENTA[Concepto],'Datos para cálculo'!R$4,ING_NO_CONST_RENTA[Monto Limite])=1,CALCULO[[#This Row],[18]],MIN(CALCULO[ [#This Row],[18] ],AVERAGEIF(ING_NO_CONST_RENTA[Concepto],'Datos para cálculo'!R$4,ING_NO_CONST_RENTA[Monto Limite]),+CALCULO[ [#This Row],[18] ]+1-1,CALCULO[ [#This Row],[18] ]))</f>
        <v>0</v>
      </c>
      <c r="T279" s="29"/>
      <c r="U279" s="163">
        <f>+IF(AVERAGEIF(ING_NO_CONST_RENTA[Concepto],'Datos para cálculo'!T$4,ING_NO_CONST_RENTA[Monto Limite])=1,CALCULO[[#This Row],[20]],MIN(CALCULO[ [#This Row],[20] ],AVERAGEIF(ING_NO_CONST_RENTA[Concepto],'Datos para cálculo'!T$4,ING_NO_CONST_RENTA[Monto Limite]),+CALCULO[ [#This Row],[20] ]+1-1,CALCULO[ [#This Row],[20] ]))</f>
        <v>0</v>
      </c>
      <c r="V279" s="29"/>
      <c r="W2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79" s="164"/>
      <c r="Y279" s="163">
        <f>+IF(O279&lt;310*'Versión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79" s="165"/>
      <c r="AA279" s="163">
        <f>+IF(AVERAGEIF(ING_NO_CONST_RENTA[Concepto],'Datos para cálculo'!Z$4,ING_NO_CONST_RENTA[Monto Limite])=1,CALCULO[[#This Row],[ 26 ]],MIN(CALCULO[[#This Row],[ 26 ]],AVERAGEIF(ING_NO_CONST_RENTA[Concepto],'Datos para cálculo'!Z$4,ING_NO_CONST_RENTA[Monto Limite]),+CALCULO[[#This Row],[ 26 ]]+1-1,CALCULO[[#This Row],[ 26 ]]))</f>
        <v>0</v>
      </c>
      <c r="AB279" s="165"/>
      <c r="AC2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79" s="147"/>
      <c r="AE2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79" s="144">
        <f>+CALCULO[[#This Row],[ 31 ]]+CALCULO[[#This Row],[ 29 ]]+CALCULO[[#This Row],[ 27 ]]+CALCULO[[#This Row],[ 25 ]]+CALCULO[[#This Row],[ 23 ]]+CALCULO[[#This Row],[ 21 ]]+CALCULO[[#This Row],[ 19 ]]+CALCULO[[#This Row],[ 17 ]]</f>
        <v>0</v>
      </c>
      <c r="AG279" s="148">
        <f>+MAX(0,ROUND(CALCULO[[#This Row],[ 15 ]]-CALCULO[[#This Row],[32]],-3))</f>
        <v>0</v>
      </c>
      <c r="AH279" s="29"/>
      <c r="AI279" s="163">
        <f>+IF(AVERAGEIF(DEDUCCIONES[Concepto],'Datos para cálculo'!AH$4,DEDUCCIONES[Monto Limite])=1,CALCULO[[#This Row],[ 34 ]],MIN(CALCULO[[#This Row],[ 34 ]],AVERAGEIF(DEDUCCIONES[Concepto],'Datos para cálculo'!AH$4,DEDUCCIONES[Monto Limite]),+CALCULO[[#This Row],[ 34 ]]+1-1,CALCULO[[#This Row],[ 34 ]]))</f>
        <v>0</v>
      </c>
      <c r="AJ279" s="167"/>
      <c r="AK279" s="144">
        <f>+IF(CALCULO[[#This Row],[ 36 ]]="SI",MIN(CALCULO[[#This Row],[ 15 ]]*10%,VLOOKUP($AJ$4,DEDUCCIONES[],4,0)),0)</f>
        <v>0</v>
      </c>
      <c r="AL279" s="168"/>
      <c r="AM279" s="145">
        <f>+MIN(AL279+1-1,VLOOKUP($AL$4,DEDUCCIONES[],4,0))</f>
        <v>0</v>
      </c>
      <c r="AN279" s="144">
        <f>+CALCULO[[#This Row],[35]]+CALCULO[[#This Row],[37]]+CALCULO[[#This Row],[ 39 ]]</f>
        <v>0</v>
      </c>
      <c r="AO279" s="148">
        <f>+CALCULO[[#This Row],[33]]-CALCULO[[#This Row],[ 40 ]]</f>
        <v>0</v>
      </c>
      <c r="AP279" s="29"/>
      <c r="AQ279" s="163">
        <f>+MIN(CALCULO[[#This Row],[42]]+1-1,VLOOKUP($AP$4,RENTAS_EXCENTAS[],4,0))</f>
        <v>0</v>
      </c>
      <c r="AR279" s="29"/>
      <c r="AS279" s="163">
        <f>+MIN(CALCULO[[#This Row],[43]]+CALCULO[[#This Row],[ 44 ]]+1-1,VLOOKUP($AP$4,RENTAS_EXCENTAS[],4,0))-CALCULO[[#This Row],[43]]</f>
        <v>0</v>
      </c>
      <c r="AT279" s="163"/>
      <c r="AU279" s="163"/>
      <c r="AV279" s="163">
        <f>+CALCULO[[#This Row],[ 47 ]]</f>
        <v>0</v>
      </c>
      <c r="AW279" s="163"/>
      <c r="AX279" s="163">
        <f>+CALCULO[[#This Row],[ 49 ]]</f>
        <v>0</v>
      </c>
      <c r="AY279" s="163"/>
      <c r="AZ279" s="163">
        <f>+CALCULO[[#This Row],[ 51 ]]</f>
        <v>0</v>
      </c>
      <c r="BA279" s="163"/>
      <c r="BB279" s="163">
        <f>+CALCULO[[#This Row],[ 53 ]]</f>
        <v>0</v>
      </c>
      <c r="BC279" s="163"/>
      <c r="BD279" s="163">
        <f>+CALCULO[[#This Row],[ 55 ]]</f>
        <v>0</v>
      </c>
      <c r="BE279" s="163"/>
      <c r="BF279" s="163">
        <f>+CALCULO[[#This Row],[ 57 ]]</f>
        <v>0</v>
      </c>
      <c r="BG279" s="163"/>
      <c r="BH279" s="163">
        <f>+CALCULO[[#This Row],[ 59 ]]</f>
        <v>0</v>
      </c>
      <c r="BI279" s="163"/>
      <c r="BJ279" s="163"/>
      <c r="BK279" s="163"/>
      <c r="BL279" s="145">
        <f>+CALCULO[[#This Row],[ 63 ]]</f>
        <v>0</v>
      </c>
      <c r="BM279" s="144">
        <f>+CALCULO[[#This Row],[ 64 ]]+CALCULO[[#This Row],[ 62 ]]+CALCULO[[#This Row],[ 60 ]]+CALCULO[[#This Row],[ 58 ]]+CALCULO[[#This Row],[ 56 ]]+CALCULO[[#This Row],[ 54 ]]+CALCULO[[#This Row],[ 52 ]]+CALCULO[[#This Row],[ 50 ]]+CALCULO[[#This Row],[ 48 ]]+CALCULO[[#This Row],[ 45 ]]+CALCULO[[#This Row],[43]]</f>
        <v>0</v>
      </c>
      <c r="BN279" s="148">
        <f>+CALCULO[[#This Row],[ 41 ]]-CALCULO[[#This Row],[65]]</f>
        <v>0</v>
      </c>
      <c r="BO279" s="144">
        <f>+ROUND(MIN(CALCULO[[#This Row],[66]]*25%,240*'Versión impresión'!$H$8),-3)</f>
        <v>0</v>
      </c>
      <c r="BP279" s="148">
        <f>+CALCULO[[#This Row],[66]]-CALCULO[[#This Row],[67]]</f>
        <v>0</v>
      </c>
      <c r="BQ279" s="154">
        <f>+ROUND(CALCULO[[#This Row],[33]]*40%,-3)</f>
        <v>0</v>
      </c>
      <c r="BR279" s="149">
        <f t="shared" si="14"/>
        <v>0</v>
      </c>
      <c r="BS279" s="144">
        <f>+CALCULO[[#This Row],[33]]-MIN(CALCULO[[#This Row],[69]],CALCULO[[#This Row],[68]])</f>
        <v>0</v>
      </c>
      <c r="BT279" s="150">
        <f>+CALCULO[[#This Row],[71]]/'Versión impresión'!$H$8+1-1</f>
        <v>0</v>
      </c>
      <c r="BU279" s="151">
        <f>+LOOKUP(CALCULO[[#This Row],[72]],$CG$2:$CH$8,$CJ$2:$CJ$8)</f>
        <v>0</v>
      </c>
      <c r="BV279" s="152">
        <f>+LOOKUP(CALCULO[[#This Row],[72]],$CG$2:$CH$8,$CI$2:$CI$8)</f>
        <v>0</v>
      </c>
      <c r="BW279" s="151">
        <f>+LOOKUP(CALCULO[[#This Row],[72]],$CG$2:$CH$8,$CK$2:$CK$8)</f>
        <v>0</v>
      </c>
      <c r="BX279" s="155">
        <f>+(CALCULO[[#This Row],[72]]+CALCULO[[#This Row],[73]])*CALCULO[[#This Row],[74]]+CALCULO[[#This Row],[75]]</f>
        <v>0</v>
      </c>
      <c r="BY279" s="133">
        <f>+ROUND(CALCULO[[#This Row],[76]]*'Versión impresión'!$H$8,-3)</f>
        <v>0</v>
      </c>
      <c r="BZ279" s="180" t="str">
        <f>+IF(LOOKUP(CALCULO[[#This Row],[72]],$CG$2:$CH$8,$CM$2:$CM$8)=0,"",LOOKUP(CALCULO[[#This Row],[72]],$CG$2:$CH$8,$CM$2:$CM$8))</f>
        <v/>
      </c>
    </row>
    <row r="280" spans="1:78" x14ac:dyDescent="0.25">
      <c r="A280" s="78" t="str">
        <f t="shared" si="13"/>
        <v/>
      </c>
      <c r="B280" s="159"/>
      <c r="C280" s="29"/>
      <c r="D280" s="29"/>
      <c r="E280" s="29"/>
      <c r="F280" s="29"/>
      <c r="G280" s="29"/>
      <c r="H280" s="29"/>
      <c r="I280" s="29"/>
      <c r="J280" s="29"/>
      <c r="K280" s="29"/>
      <c r="L280" s="29"/>
      <c r="M280" s="29"/>
      <c r="N280" s="29"/>
      <c r="O280" s="144">
        <f>SUM(CALCULO[[#This Row],[5]:[ 14 ]])</f>
        <v>0</v>
      </c>
      <c r="P280" s="162"/>
      <c r="Q280" s="163">
        <f>+IF(AVERAGEIF(ING_NO_CONST_RENTA[Concepto],'Datos para cálculo'!P$4,ING_NO_CONST_RENTA[Monto Limite])=1,CALCULO[[#This Row],[16]],MIN(CALCULO[ [#This Row],[16] ],AVERAGEIF(ING_NO_CONST_RENTA[Concepto],'Datos para cálculo'!P$4,ING_NO_CONST_RENTA[Monto Limite]),+CALCULO[ [#This Row],[16] ]+1-1,CALCULO[ [#This Row],[16] ]))</f>
        <v>0</v>
      </c>
      <c r="R280" s="29"/>
      <c r="S280" s="163">
        <f>+IF(AVERAGEIF(ING_NO_CONST_RENTA[Concepto],'Datos para cálculo'!R$4,ING_NO_CONST_RENTA[Monto Limite])=1,CALCULO[[#This Row],[18]],MIN(CALCULO[ [#This Row],[18] ],AVERAGEIF(ING_NO_CONST_RENTA[Concepto],'Datos para cálculo'!R$4,ING_NO_CONST_RENTA[Monto Limite]),+CALCULO[ [#This Row],[18] ]+1-1,CALCULO[ [#This Row],[18] ]))</f>
        <v>0</v>
      </c>
      <c r="T280" s="29"/>
      <c r="U280" s="163">
        <f>+IF(AVERAGEIF(ING_NO_CONST_RENTA[Concepto],'Datos para cálculo'!T$4,ING_NO_CONST_RENTA[Monto Limite])=1,CALCULO[[#This Row],[20]],MIN(CALCULO[ [#This Row],[20] ],AVERAGEIF(ING_NO_CONST_RENTA[Concepto],'Datos para cálculo'!T$4,ING_NO_CONST_RENTA[Monto Limite]),+CALCULO[ [#This Row],[20] ]+1-1,CALCULO[ [#This Row],[20] ]))</f>
        <v>0</v>
      </c>
      <c r="V280" s="29"/>
      <c r="W2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0" s="164"/>
      <c r="Y280" s="163">
        <f>+IF(O280&lt;310*'Versión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0" s="165"/>
      <c r="AA280" s="163">
        <f>+IF(AVERAGEIF(ING_NO_CONST_RENTA[Concepto],'Datos para cálculo'!Z$4,ING_NO_CONST_RENTA[Monto Limite])=1,CALCULO[[#This Row],[ 26 ]],MIN(CALCULO[[#This Row],[ 26 ]],AVERAGEIF(ING_NO_CONST_RENTA[Concepto],'Datos para cálculo'!Z$4,ING_NO_CONST_RENTA[Monto Limite]),+CALCULO[[#This Row],[ 26 ]]+1-1,CALCULO[[#This Row],[ 26 ]]))</f>
        <v>0</v>
      </c>
      <c r="AB280" s="165"/>
      <c r="AC2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0" s="147"/>
      <c r="AE2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0" s="144">
        <f>+CALCULO[[#This Row],[ 31 ]]+CALCULO[[#This Row],[ 29 ]]+CALCULO[[#This Row],[ 27 ]]+CALCULO[[#This Row],[ 25 ]]+CALCULO[[#This Row],[ 23 ]]+CALCULO[[#This Row],[ 21 ]]+CALCULO[[#This Row],[ 19 ]]+CALCULO[[#This Row],[ 17 ]]</f>
        <v>0</v>
      </c>
      <c r="AG280" s="148">
        <f>+MAX(0,ROUND(CALCULO[[#This Row],[ 15 ]]-CALCULO[[#This Row],[32]],-3))</f>
        <v>0</v>
      </c>
      <c r="AH280" s="29"/>
      <c r="AI280" s="163">
        <f>+IF(AVERAGEIF(DEDUCCIONES[Concepto],'Datos para cálculo'!AH$4,DEDUCCIONES[Monto Limite])=1,CALCULO[[#This Row],[ 34 ]],MIN(CALCULO[[#This Row],[ 34 ]],AVERAGEIF(DEDUCCIONES[Concepto],'Datos para cálculo'!AH$4,DEDUCCIONES[Monto Limite]),+CALCULO[[#This Row],[ 34 ]]+1-1,CALCULO[[#This Row],[ 34 ]]))</f>
        <v>0</v>
      </c>
      <c r="AJ280" s="167"/>
      <c r="AK280" s="144">
        <f>+IF(CALCULO[[#This Row],[ 36 ]]="SI",MIN(CALCULO[[#This Row],[ 15 ]]*10%,VLOOKUP($AJ$4,DEDUCCIONES[],4,0)),0)</f>
        <v>0</v>
      </c>
      <c r="AL280" s="168"/>
      <c r="AM280" s="145">
        <f>+MIN(AL280+1-1,VLOOKUP($AL$4,DEDUCCIONES[],4,0))</f>
        <v>0</v>
      </c>
      <c r="AN280" s="144">
        <f>+CALCULO[[#This Row],[35]]+CALCULO[[#This Row],[37]]+CALCULO[[#This Row],[ 39 ]]</f>
        <v>0</v>
      </c>
      <c r="AO280" s="148">
        <f>+CALCULO[[#This Row],[33]]-CALCULO[[#This Row],[ 40 ]]</f>
        <v>0</v>
      </c>
      <c r="AP280" s="29"/>
      <c r="AQ280" s="163">
        <f>+MIN(CALCULO[[#This Row],[42]]+1-1,VLOOKUP($AP$4,RENTAS_EXCENTAS[],4,0))</f>
        <v>0</v>
      </c>
      <c r="AR280" s="29"/>
      <c r="AS280" s="163">
        <f>+MIN(CALCULO[[#This Row],[43]]+CALCULO[[#This Row],[ 44 ]]+1-1,VLOOKUP($AP$4,RENTAS_EXCENTAS[],4,0))-CALCULO[[#This Row],[43]]</f>
        <v>0</v>
      </c>
      <c r="AT280" s="163"/>
      <c r="AU280" s="163"/>
      <c r="AV280" s="163">
        <f>+CALCULO[[#This Row],[ 47 ]]</f>
        <v>0</v>
      </c>
      <c r="AW280" s="163"/>
      <c r="AX280" s="163">
        <f>+CALCULO[[#This Row],[ 49 ]]</f>
        <v>0</v>
      </c>
      <c r="AY280" s="163"/>
      <c r="AZ280" s="163">
        <f>+CALCULO[[#This Row],[ 51 ]]</f>
        <v>0</v>
      </c>
      <c r="BA280" s="163"/>
      <c r="BB280" s="163">
        <f>+CALCULO[[#This Row],[ 53 ]]</f>
        <v>0</v>
      </c>
      <c r="BC280" s="163"/>
      <c r="BD280" s="163">
        <f>+CALCULO[[#This Row],[ 55 ]]</f>
        <v>0</v>
      </c>
      <c r="BE280" s="163"/>
      <c r="BF280" s="163">
        <f>+CALCULO[[#This Row],[ 57 ]]</f>
        <v>0</v>
      </c>
      <c r="BG280" s="163"/>
      <c r="BH280" s="163">
        <f>+CALCULO[[#This Row],[ 59 ]]</f>
        <v>0</v>
      </c>
      <c r="BI280" s="163"/>
      <c r="BJ280" s="163"/>
      <c r="BK280" s="163"/>
      <c r="BL280" s="145">
        <f>+CALCULO[[#This Row],[ 63 ]]</f>
        <v>0</v>
      </c>
      <c r="BM280" s="144">
        <f>+CALCULO[[#This Row],[ 64 ]]+CALCULO[[#This Row],[ 62 ]]+CALCULO[[#This Row],[ 60 ]]+CALCULO[[#This Row],[ 58 ]]+CALCULO[[#This Row],[ 56 ]]+CALCULO[[#This Row],[ 54 ]]+CALCULO[[#This Row],[ 52 ]]+CALCULO[[#This Row],[ 50 ]]+CALCULO[[#This Row],[ 48 ]]+CALCULO[[#This Row],[ 45 ]]+CALCULO[[#This Row],[43]]</f>
        <v>0</v>
      </c>
      <c r="BN280" s="148">
        <f>+CALCULO[[#This Row],[ 41 ]]-CALCULO[[#This Row],[65]]</f>
        <v>0</v>
      </c>
      <c r="BO280" s="144">
        <f>+ROUND(MIN(CALCULO[[#This Row],[66]]*25%,240*'Versión impresión'!$H$8),-3)</f>
        <v>0</v>
      </c>
      <c r="BP280" s="148">
        <f>+CALCULO[[#This Row],[66]]-CALCULO[[#This Row],[67]]</f>
        <v>0</v>
      </c>
      <c r="BQ280" s="154">
        <f>+ROUND(CALCULO[[#This Row],[33]]*40%,-3)</f>
        <v>0</v>
      </c>
      <c r="BR280" s="149">
        <f t="shared" si="14"/>
        <v>0</v>
      </c>
      <c r="BS280" s="144">
        <f>+CALCULO[[#This Row],[33]]-MIN(CALCULO[[#This Row],[69]],CALCULO[[#This Row],[68]])</f>
        <v>0</v>
      </c>
      <c r="BT280" s="150">
        <f>+CALCULO[[#This Row],[71]]/'Versión impresión'!$H$8+1-1</f>
        <v>0</v>
      </c>
      <c r="BU280" s="151">
        <f>+LOOKUP(CALCULO[[#This Row],[72]],$CG$2:$CH$8,$CJ$2:$CJ$8)</f>
        <v>0</v>
      </c>
      <c r="BV280" s="152">
        <f>+LOOKUP(CALCULO[[#This Row],[72]],$CG$2:$CH$8,$CI$2:$CI$8)</f>
        <v>0</v>
      </c>
      <c r="BW280" s="151">
        <f>+LOOKUP(CALCULO[[#This Row],[72]],$CG$2:$CH$8,$CK$2:$CK$8)</f>
        <v>0</v>
      </c>
      <c r="BX280" s="155">
        <f>+(CALCULO[[#This Row],[72]]+CALCULO[[#This Row],[73]])*CALCULO[[#This Row],[74]]+CALCULO[[#This Row],[75]]</f>
        <v>0</v>
      </c>
      <c r="BY280" s="133">
        <f>+ROUND(CALCULO[[#This Row],[76]]*'Versión impresión'!$H$8,-3)</f>
        <v>0</v>
      </c>
      <c r="BZ280" s="180" t="str">
        <f>+IF(LOOKUP(CALCULO[[#This Row],[72]],$CG$2:$CH$8,$CM$2:$CM$8)=0,"",LOOKUP(CALCULO[[#This Row],[72]],$CG$2:$CH$8,$CM$2:$CM$8))</f>
        <v/>
      </c>
    </row>
    <row r="281" spans="1:78" x14ac:dyDescent="0.25">
      <c r="A281" s="78" t="str">
        <f t="shared" si="13"/>
        <v/>
      </c>
      <c r="B281" s="159"/>
      <c r="C281" s="29"/>
      <c r="D281" s="29"/>
      <c r="E281" s="29"/>
      <c r="F281" s="29"/>
      <c r="G281" s="29"/>
      <c r="H281" s="29"/>
      <c r="I281" s="29"/>
      <c r="J281" s="29"/>
      <c r="K281" s="29"/>
      <c r="L281" s="29"/>
      <c r="M281" s="29"/>
      <c r="N281" s="29"/>
      <c r="O281" s="144">
        <f>SUM(CALCULO[[#This Row],[5]:[ 14 ]])</f>
        <v>0</v>
      </c>
      <c r="P281" s="162"/>
      <c r="Q281" s="163">
        <f>+IF(AVERAGEIF(ING_NO_CONST_RENTA[Concepto],'Datos para cálculo'!P$4,ING_NO_CONST_RENTA[Monto Limite])=1,CALCULO[[#This Row],[16]],MIN(CALCULO[ [#This Row],[16] ],AVERAGEIF(ING_NO_CONST_RENTA[Concepto],'Datos para cálculo'!P$4,ING_NO_CONST_RENTA[Monto Limite]),+CALCULO[ [#This Row],[16] ]+1-1,CALCULO[ [#This Row],[16] ]))</f>
        <v>0</v>
      </c>
      <c r="R281" s="29"/>
      <c r="S281" s="163">
        <f>+IF(AVERAGEIF(ING_NO_CONST_RENTA[Concepto],'Datos para cálculo'!R$4,ING_NO_CONST_RENTA[Monto Limite])=1,CALCULO[[#This Row],[18]],MIN(CALCULO[ [#This Row],[18] ],AVERAGEIF(ING_NO_CONST_RENTA[Concepto],'Datos para cálculo'!R$4,ING_NO_CONST_RENTA[Monto Limite]),+CALCULO[ [#This Row],[18] ]+1-1,CALCULO[ [#This Row],[18] ]))</f>
        <v>0</v>
      </c>
      <c r="T281" s="29"/>
      <c r="U281" s="163">
        <f>+IF(AVERAGEIF(ING_NO_CONST_RENTA[Concepto],'Datos para cálculo'!T$4,ING_NO_CONST_RENTA[Monto Limite])=1,CALCULO[[#This Row],[20]],MIN(CALCULO[ [#This Row],[20] ],AVERAGEIF(ING_NO_CONST_RENTA[Concepto],'Datos para cálculo'!T$4,ING_NO_CONST_RENTA[Monto Limite]),+CALCULO[ [#This Row],[20] ]+1-1,CALCULO[ [#This Row],[20] ]))</f>
        <v>0</v>
      </c>
      <c r="V281" s="29"/>
      <c r="W2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1" s="164"/>
      <c r="Y281" s="163">
        <f>+IF(O281&lt;310*'Versión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1" s="165"/>
      <c r="AA281" s="163">
        <f>+IF(AVERAGEIF(ING_NO_CONST_RENTA[Concepto],'Datos para cálculo'!Z$4,ING_NO_CONST_RENTA[Monto Limite])=1,CALCULO[[#This Row],[ 26 ]],MIN(CALCULO[[#This Row],[ 26 ]],AVERAGEIF(ING_NO_CONST_RENTA[Concepto],'Datos para cálculo'!Z$4,ING_NO_CONST_RENTA[Monto Limite]),+CALCULO[[#This Row],[ 26 ]]+1-1,CALCULO[[#This Row],[ 26 ]]))</f>
        <v>0</v>
      </c>
      <c r="AB281" s="165"/>
      <c r="AC2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1" s="147"/>
      <c r="AE2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1" s="144">
        <f>+CALCULO[[#This Row],[ 31 ]]+CALCULO[[#This Row],[ 29 ]]+CALCULO[[#This Row],[ 27 ]]+CALCULO[[#This Row],[ 25 ]]+CALCULO[[#This Row],[ 23 ]]+CALCULO[[#This Row],[ 21 ]]+CALCULO[[#This Row],[ 19 ]]+CALCULO[[#This Row],[ 17 ]]</f>
        <v>0</v>
      </c>
      <c r="AG281" s="148">
        <f>+MAX(0,ROUND(CALCULO[[#This Row],[ 15 ]]-CALCULO[[#This Row],[32]],-3))</f>
        <v>0</v>
      </c>
      <c r="AH281" s="29"/>
      <c r="AI281" s="163">
        <f>+IF(AVERAGEIF(DEDUCCIONES[Concepto],'Datos para cálculo'!AH$4,DEDUCCIONES[Monto Limite])=1,CALCULO[[#This Row],[ 34 ]],MIN(CALCULO[[#This Row],[ 34 ]],AVERAGEIF(DEDUCCIONES[Concepto],'Datos para cálculo'!AH$4,DEDUCCIONES[Monto Limite]),+CALCULO[[#This Row],[ 34 ]]+1-1,CALCULO[[#This Row],[ 34 ]]))</f>
        <v>0</v>
      </c>
      <c r="AJ281" s="167"/>
      <c r="AK281" s="144">
        <f>+IF(CALCULO[[#This Row],[ 36 ]]="SI",MIN(CALCULO[[#This Row],[ 15 ]]*10%,VLOOKUP($AJ$4,DEDUCCIONES[],4,0)),0)</f>
        <v>0</v>
      </c>
      <c r="AL281" s="168"/>
      <c r="AM281" s="145">
        <f>+MIN(AL281+1-1,VLOOKUP($AL$4,DEDUCCIONES[],4,0))</f>
        <v>0</v>
      </c>
      <c r="AN281" s="144">
        <f>+CALCULO[[#This Row],[35]]+CALCULO[[#This Row],[37]]+CALCULO[[#This Row],[ 39 ]]</f>
        <v>0</v>
      </c>
      <c r="AO281" s="148">
        <f>+CALCULO[[#This Row],[33]]-CALCULO[[#This Row],[ 40 ]]</f>
        <v>0</v>
      </c>
      <c r="AP281" s="29"/>
      <c r="AQ281" s="163">
        <f>+MIN(CALCULO[[#This Row],[42]]+1-1,VLOOKUP($AP$4,RENTAS_EXCENTAS[],4,0))</f>
        <v>0</v>
      </c>
      <c r="AR281" s="29"/>
      <c r="AS281" s="163">
        <f>+MIN(CALCULO[[#This Row],[43]]+CALCULO[[#This Row],[ 44 ]]+1-1,VLOOKUP($AP$4,RENTAS_EXCENTAS[],4,0))-CALCULO[[#This Row],[43]]</f>
        <v>0</v>
      </c>
      <c r="AT281" s="163"/>
      <c r="AU281" s="163"/>
      <c r="AV281" s="163">
        <f>+CALCULO[[#This Row],[ 47 ]]</f>
        <v>0</v>
      </c>
      <c r="AW281" s="163"/>
      <c r="AX281" s="163">
        <f>+CALCULO[[#This Row],[ 49 ]]</f>
        <v>0</v>
      </c>
      <c r="AY281" s="163"/>
      <c r="AZ281" s="163">
        <f>+CALCULO[[#This Row],[ 51 ]]</f>
        <v>0</v>
      </c>
      <c r="BA281" s="163"/>
      <c r="BB281" s="163">
        <f>+CALCULO[[#This Row],[ 53 ]]</f>
        <v>0</v>
      </c>
      <c r="BC281" s="163"/>
      <c r="BD281" s="163">
        <f>+CALCULO[[#This Row],[ 55 ]]</f>
        <v>0</v>
      </c>
      <c r="BE281" s="163"/>
      <c r="BF281" s="163">
        <f>+CALCULO[[#This Row],[ 57 ]]</f>
        <v>0</v>
      </c>
      <c r="BG281" s="163"/>
      <c r="BH281" s="163">
        <f>+CALCULO[[#This Row],[ 59 ]]</f>
        <v>0</v>
      </c>
      <c r="BI281" s="163"/>
      <c r="BJ281" s="163"/>
      <c r="BK281" s="163"/>
      <c r="BL281" s="145">
        <f>+CALCULO[[#This Row],[ 63 ]]</f>
        <v>0</v>
      </c>
      <c r="BM281" s="144">
        <f>+CALCULO[[#This Row],[ 64 ]]+CALCULO[[#This Row],[ 62 ]]+CALCULO[[#This Row],[ 60 ]]+CALCULO[[#This Row],[ 58 ]]+CALCULO[[#This Row],[ 56 ]]+CALCULO[[#This Row],[ 54 ]]+CALCULO[[#This Row],[ 52 ]]+CALCULO[[#This Row],[ 50 ]]+CALCULO[[#This Row],[ 48 ]]+CALCULO[[#This Row],[ 45 ]]+CALCULO[[#This Row],[43]]</f>
        <v>0</v>
      </c>
      <c r="BN281" s="148">
        <f>+CALCULO[[#This Row],[ 41 ]]-CALCULO[[#This Row],[65]]</f>
        <v>0</v>
      </c>
      <c r="BO281" s="144">
        <f>+ROUND(MIN(CALCULO[[#This Row],[66]]*25%,240*'Versión impresión'!$H$8),-3)</f>
        <v>0</v>
      </c>
      <c r="BP281" s="148">
        <f>+CALCULO[[#This Row],[66]]-CALCULO[[#This Row],[67]]</f>
        <v>0</v>
      </c>
      <c r="BQ281" s="154">
        <f>+ROUND(CALCULO[[#This Row],[33]]*40%,-3)</f>
        <v>0</v>
      </c>
      <c r="BR281" s="149">
        <f t="shared" si="14"/>
        <v>0</v>
      </c>
      <c r="BS281" s="144">
        <f>+CALCULO[[#This Row],[33]]-MIN(CALCULO[[#This Row],[69]],CALCULO[[#This Row],[68]])</f>
        <v>0</v>
      </c>
      <c r="BT281" s="150">
        <f>+CALCULO[[#This Row],[71]]/'Versión impresión'!$H$8+1-1</f>
        <v>0</v>
      </c>
      <c r="BU281" s="151">
        <f>+LOOKUP(CALCULO[[#This Row],[72]],$CG$2:$CH$8,$CJ$2:$CJ$8)</f>
        <v>0</v>
      </c>
      <c r="BV281" s="152">
        <f>+LOOKUP(CALCULO[[#This Row],[72]],$CG$2:$CH$8,$CI$2:$CI$8)</f>
        <v>0</v>
      </c>
      <c r="BW281" s="151">
        <f>+LOOKUP(CALCULO[[#This Row],[72]],$CG$2:$CH$8,$CK$2:$CK$8)</f>
        <v>0</v>
      </c>
      <c r="BX281" s="155">
        <f>+(CALCULO[[#This Row],[72]]+CALCULO[[#This Row],[73]])*CALCULO[[#This Row],[74]]+CALCULO[[#This Row],[75]]</f>
        <v>0</v>
      </c>
      <c r="BY281" s="133">
        <f>+ROUND(CALCULO[[#This Row],[76]]*'Versión impresión'!$H$8,-3)</f>
        <v>0</v>
      </c>
      <c r="BZ281" s="180" t="str">
        <f>+IF(LOOKUP(CALCULO[[#This Row],[72]],$CG$2:$CH$8,$CM$2:$CM$8)=0,"",LOOKUP(CALCULO[[#This Row],[72]],$CG$2:$CH$8,$CM$2:$CM$8))</f>
        <v/>
      </c>
    </row>
    <row r="282" spans="1:78" x14ac:dyDescent="0.25">
      <c r="A282" s="78" t="str">
        <f t="shared" si="13"/>
        <v/>
      </c>
      <c r="B282" s="159"/>
      <c r="C282" s="29"/>
      <c r="D282" s="29"/>
      <c r="E282" s="29"/>
      <c r="F282" s="29"/>
      <c r="G282" s="29"/>
      <c r="H282" s="29"/>
      <c r="I282" s="29"/>
      <c r="J282" s="29"/>
      <c r="K282" s="29"/>
      <c r="L282" s="29"/>
      <c r="M282" s="29"/>
      <c r="N282" s="29"/>
      <c r="O282" s="144">
        <f>SUM(CALCULO[[#This Row],[5]:[ 14 ]])</f>
        <v>0</v>
      </c>
      <c r="P282" s="162"/>
      <c r="Q282" s="163">
        <f>+IF(AVERAGEIF(ING_NO_CONST_RENTA[Concepto],'Datos para cálculo'!P$4,ING_NO_CONST_RENTA[Monto Limite])=1,CALCULO[[#This Row],[16]],MIN(CALCULO[ [#This Row],[16] ],AVERAGEIF(ING_NO_CONST_RENTA[Concepto],'Datos para cálculo'!P$4,ING_NO_CONST_RENTA[Monto Limite]),+CALCULO[ [#This Row],[16] ]+1-1,CALCULO[ [#This Row],[16] ]))</f>
        <v>0</v>
      </c>
      <c r="R282" s="29"/>
      <c r="S282" s="163">
        <f>+IF(AVERAGEIF(ING_NO_CONST_RENTA[Concepto],'Datos para cálculo'!R$4,ING_NO_CONST_RENTA[Monto Limite])=1,CALCULO[[#This Row],[18]],MIN(CALCULO[ [#This Row],[18] ],AVERAGEIF(ING_NO_CONST_RENTA[Concepto],'Datos para cálculo'!R$4,ING_NO_CONST_RENTA[Monto Limite]),+CALCULO[ [#This Row],[18] ]+1-1,CALCULO[ [#This Row],[18] ]))</f>
        <v>0</v>
      </c>
      <c r="T282" s="29"/>
      <c r="U282" s="163">
        <f>+IF(AVERAGEIF(ING_NO_CONST_RENTA[Concepto],'Datos para cálculo'!T$4,ING_NO_CONST_RENTA[Monto Limite])=1,CALCULO[[#This Row],[20]],MIN(CALCULO[ [#This Row],[20] ],AVERAGEIF(ING_NO_CONST_RENTA[Concepto],'Datos para cálculo'!T$4,ING_NO_CONST_RENTA[Monto Limite]),+CALCULO[ [#This Row],[20] ]+1-1,CALCULO[ [#This Row],[20] ]))</f>
        <v>0</v>
      </c>
      <c r="V282" s="29"/>
      <c r="W2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2" s="164"/>
      <c r="Y282" s="163">
        <f>+IF(O282&lt;310*'Versión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2" s="165"/>
      <c r="AA282" s="163">
        <f>+IF(AVERAGEIF(ING_NO_CONST_RENTA[Concepto],'Datos para cálculo'!Z$4,ING_NO_CONST_RENTA[Monto Limite])=1,CALCULO[[#This Row],[ 26 ]],MIN(CALCULO[[#This Row],[ 26 ]],AVERAGEIF(ING_NO_CONST_RENTA[Concepto],'Datos para cálculo'!Z$4,ING_NO_CONST_RENTA[Monto Limite]),+CALCULO[[#This Row],[ 26 ]]+1-1,CALCULO[[#This Row],[ 26 ]]))</f>
        <v>0</v>
      </c>
      <c r="AB282" s="165"/>
      <c r="AC2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2" s="147"/>
      <c r="AE2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2" s="144">
        <f>+CALCULO[[#This Row],[ 31 ]]+CALCULO[[#This Row],[ 29 ]]+CALCULO[[#This Row],[ 27 ]]+CALCULO[[#This Row],[ 25 ]]+CALCULO[[#This Row],[ 23 ]]+CALCULO[[#This Row],[ 21 ]]+CALCULO[[#This Row],[ 19 ]]+CALCULO[[#This Row],[ 17 ]]</f>
        <v>0</v>
      </c>
      <c r="AG282" s="148">
        <f>+MAX(0,ROUND(CALCULO[[#This Row],[ 15 ]]-CALCULO[[#This Row],[32]],-3))</f>
        <v>0</v>
      </c>
      <c r="AH282" s="29"/>
      <c r="AI282" s="163">
        <f>+IF(AVERAGEIF(DEDUCCIONES[Concepto],'Datos para cálculo'!AH$4,DEDUCCIONES[Monto Limite])=1,CALCULO[[#This Row],[ 34 ]],MIN(CALCULO[[#This Row],[ 34 ]],AVERAGEIF(DEDUCCIONES[Concepto],'Datos para cálculo'!AH$4,DEDUCCIONES[Monto Limite]),+CALCULO[[#This Row],[ 34 ]]+1-1,CALCULO[[#This Row],[ 34 ]]))</f>
        <v>0</v>
      </c>
      <c r="AJ282" s="167"/>
      <c r="AK282" s="144">
        <f>+IF(CALCULO[[#This Row],[ 36 ]]="SI",MIN(CALCULO[[#This Row],[ 15 ]]*10%,VLOOKUP($AJ$4,DEDUCCIONES[],4,0)),0)</f>
        <v>0</v>
      </c>
      <c r="AL282" s="168"/>
      <c r="AM282" s="145">
        <f>+MIN(AL282+1-1,VLOOKUP($AL$4,DEDUCCIONES[],4,0))</f>
        <v>0</v>
      </c>
      <c r="AN282" s="144">
        <f>+CALCULO[[#This Row],[35]]+CALCULO[[#This Row],[37]]+CALCULO[[#This Row],[ 39 ]]</f>
        <v>0</v>
      </c>
      <c r="AO282" s="148">
        <f>+CALCULO[[#This Row],[33]]-CALCULO[[#This Row],[ 40 ]]</f>
        <v>0</v>
      </c>
      <c r="AP282" s="29"/>
      <c r="AQ282" s="163">
        <f>+MIN(CALCULO[[#This Row],[42]]+1-1,VLOOKUP($AP$4,RENTAS_EXCENTAS[],4,0))</f>
        <v>0</v>
      </c>
      <c r="AR282" s="29"/>
      <c r="AS282" s="163">
        <f>+MIN(CALCULO[[#This Row],[43]]+CALCULO[[#This Row],[ 44 ]]+1-1,VLOOKUP($AP$4,RENTAS_EXCENTAS[],4,0))-CALCULO[[#This Row],[43]]</f>
        <v>0</v>
      </c>
      <c r="AT282" s="163"/>
      <c r="AU282" s="163"/>
      <c r="AV282" s="163">
        <f>+CALCULO[[#This Row],[ 47 ]]</f>
        <v>0</v>
      </c>
      <c r="AW282" s="163"/>
      <c r="AX282" s="163">
        <f>+CALCULO[[#This Row],[ 49 ]]</f>
        <v>0</v>
      </c>
      <c r="AY282" s="163"/>
      <c r="AZ282" s="163">
        <f>+CALCULO[[#This Row],[ 51 ]]</f>
        <v>0</v>
      </c>
      <c r="BA282" s="163"/>
      <c r="BB282" s="163">
        <f>+CALCULO[[#This Row],[ 53 ]]</f>
        <v>0</v>
      </c>
      <c r="BC282" s="163"/>
      <c r="BD282" s="163">
        <f>+CALCULO[[#This Row],[ 55 ]]</f>
        <v>0</v>
      </c>
      <c r="BE282" s="163"/>
      <c r="BF282" s="163">
        <f>+CALCULO[[#This Row],[ 57 ]]</f>
        <v>0</v>
      </c>
      <c r="BG282" s="163"/>
      <c r="BH282" s="163">
        <f>+CALCULO[[#This Row],[ 59 ]]</f>
        <v>0</v>
      </c>
      <c r="BI282" s="163"/>
      <c r="BJ282" s="163"/>
      <c r="BK282" s="163"/>
      <c r="BL282" s="145">
        <f>+CALCULO[[#This Row],[ 63 ]]</f>
        <v>0</v>
      </c>
      <c r="BM282" s="144">
        <f>+CALCULO[[#This Row],[ 64 ]]+CALCULO[[#This Row],[ 62 ]]+CALCULO[[#This Row],[ 60 ]]+CALCULO[[#This Row],[ 58 ]]+CALCULO[[#This Row],[ 56 ]]+CALCULO[[#This Row],[ 54 ]]+CALCULO[[#This Row],[ 52 ]]+CALCULO[[#This Row],[ 50 ]]+CALCULO[[#This Row],[ 48 ]]+CALCULO[[#This Row],[ 45 ]]+CALCULO[[#This Row],[43]]</f>
        <v>0</v>
      </c>
      <c r="BN282" s="148">
        <f>+CALCULO[[#This Row],[ 41 ]]-CALCULO[[#This Row],[65]]</f>
        <v>0</v>
      </c>
      <c r="BO282" s="144">
        <f>+ROUND(MIN(CALCULO[[#This Row],[66]]*25%,240*'Versión impresión'!$H$8),-3)</f>
        <v>0</v>
      </c>
      <c r="BP282" s="148">
        <f>+CALCULO[[#This Row],[66]]-CALCULO[[#This Row],[67]]</f>
        <v>0</v>
      </c>
      <c r="BQ282" s="154">
        <f>+ROUND(CALCULO[[#This Row],[33]]*40%,-3)</f>
        <v>0</v>
      </c>
      <c r="BR282" s="149">
        <f t="shared" si="14"/>
        <v>0</v>
      </c>
      <c r="BS282" s="144">
        <f>+CALCULO[[#This Row],[33]]-MIN(CALCULO[[#This Row],[69]],CALCULO[[#This Row],[68]])</f>
        <v>0</v>
      </c>
      <c r="BT282" s="150">
        <f>+CALCULO[[#This Row],[71]]/'Versión impresión'!$H$8+1-1</f>
        <v>0</v>
      </c>
      <c r="BU282" s="151">
        <f>+LOOKUP(CALCULO[[#This Row],[72]],$CG$2:$CH$8,$CJ$2:$CJ$8)</f>
        <v>0</v>
      </c>
      <c r="BV282" s="152">
        <f>+LOOKUP(CALCULO[[#This Row],[72]],$CG$2:$CH$8,$CI$2:$CI$8)</f>
        <v>0</v>
      </c>
      <c r="BW282" s="151">
        <f>+LOOKUP(CALCULO[[#This Row],[72]],$CG$2:$CH$8,$CK$2:$CK$8)</f>
        <v>0</v>
      </c>
      <c r="BX282" s="155">
        <f>+(CALCULO[[#This Row],[72]]+CALCULO[[#This Row],[73]])*CALCULO[[#This Row],[74]]+CALCULO[[#This Row],[75]]</f>
        <v>0</v>
      </c>
      <c r="BY282" s="133">
        <f>+ROUND(CALCULO[[#This Row],[76]]*'Versión impresión'!$H$8,-3)</f>
        <v>0</v>
      </c>
      <c r="BZ282" s="180" t="str">
        <f>+IF(LOOKUP(CALCULO[[#This Row],[72]],$CG$2:$CH$8,$CM$2:$CM$8)=0,"",LOOKUP(CALCULO[[#This Row],[72]],$CG$2:$CH$8,$CM$2:$CM$8))</f>
        <v/>
      </c>
    </row>
    <row r="283" spans="1:78" x14ac:dyDescent="0.25">
      <c r="A283" s="78" t="str">
        <f t="shared" si="13"/>
        <v/>
      </c>
      <c r="B283" s="159"/>
      <c r="C283" s="29"/>
      <c r="D283" s="29"/>
      <c r="E283" s="29"/>
      <c r="F283" s="29"/>
      <c r="G283" s="29"/>
      <c r="H283" s="29"/>
      <c r="I283" s="29"/>
      <c r="J283" s="29"/>
      <c r="K283" s="29"/>
      <c r="L283" s="29"/>
      <c r="M283" s="29"/>
      <c r="N283" s="29"/>
      <c r="O283" s="144">
        <f>SUM(CALCULO[[#This Row],[5]:[ 14 ]])</f>
        <v>0</v>
      </c>
      <c r="P283" s="162"/>
      <c r="Q283" s="163">
        <f>+IF(AVERAGEIF(ING_NO_CONST_RENTA[Concepto],'Datos para cálculo'!P$4,ING_NO_CONST_RENTA[Monto Limite])=1,CALCULO[[#This Row],[16]],MIN(CALCULO[ [#This Row],[16] ],AVERAGEIF(ING_NO_CONST_RENTA[Concepto],'Datos para cálculo'!P$4,ING_NO_CONST_RENTA[Monto Limite]),+CALCULO[ [#This Row],[16] ]+1-1,CALCULO[ [#This Row],[16] ]))</f>
        <v>0</v>
      </c>
      <c r="R283" s="29"/>
      <c r="S283" s="163">
        <f>+IF(AVERAGEIF(ING_NO_CONST_RENTA[Concepto],'Datos para cálculo'!R$4,ING_NO_CONST_RENTA[Monto Limite])=1,CALCULO[[#This Row],[18]],MIN(CALCULO[ [#This Row],[18] ],AVERAGEIF(ING_NO_CONST_RENTA[Concepto],'Datos para cálculo'!R$4,ING_NO_CONST_RENTA[Monto Limite]),+CALCULO[ [#This Row],[18] ]+1-1,CALCULO[ [#This Row],[18] ]))</f>
        <v>0</v>
      </c>
      <c r="T283" s="29"/>
      <c r="U283" s="163">
        <f>+IF(AVERAGEIF(ING_NO_CONST_RENTA[Concepto],'Datos para cálculo'!T$4,ING_NO_CONST_RENTA[Monto Limite])=1,CALCULO[[#This Row],[20]],MIN(CALCULO[ [#This Row],[20] ],AVERAGEIF(ING_NO_CONST_RENTA[Concepto],'Datos para cálculo'!T$4,ING_NO_CONST_RENTA[Monto Limite]),+CALCULO[ [#This Row],[20] ]+1-1,CALCULO[ [#This Row],[20] ]))</f>
        <v>0</v>
      </c>
      <c r="V283" s="29"/>
      <c r="W2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3" s="164"/>
      <c r="Y283" s="163">
        <f>+IF(O283&lt;310*'Versión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3" s="165"/>
      <c r="AA283" s="163">
        <f>+IF(AVERAGEIF(ING_NO_CONST_RENTA[Concepto],'Datos para cálculo'!Z$4,ING_NO_CONST_RENTA[Monto Limite])=1,CALCULO[[#This Row],[ 26 ]],MIN(CALCULO[[#This Row],[ 26 ]],AVERAGEIF(ING_NO_CONST_RENTA[Concepto],'Datos para cálculo'!Z$4,ING_NO_CONST_RENTA[Monto Limite]),+CALCULO[[#This Row],[ 26 ]]+1-1,CALCULO[[#This Row],[ 26 ]]))</f>
        <v>0</v>
      </c>
      <c r="AB283" s="165"/>
      <c r="AC2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3" s="147"/>
      <c r="AE2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3" s="144">
        <f>+CALCULO[[#This Row],[ 31 ]]+CALCULO[[#This Row],[ 29 ]]+CALCULO[[#This Row],[ 27 ]]+CALCULO[[#This Row],[ 25 ]]+CALCULO[[#This Row],[ 23 ]]+CALCULO[[#This Row],[ 21 ]]+CALCULO[[#This Row],[ 19 ]]+CALCULO[[#This Row],[ 17 ]]</f>
        <v>0</v>
      </c>
      <c r="AG283" s="148">
        <f>+MAX(0,ROUND(CALCULO[[#This Row],[ 15 ]]-CALCULO[[#This Row],[32]],-3))</f>
        <v>0</v>
      </c>
      <c r="AH283" s="29"/>
      <c r="AI283" s="163">
        <f>+IF(AVERAGEIF(DEDUCCIONES[Concepto],'Datos para cálculo'!AH$4,DEDUCCIONES[Monto Limite])=1,CALCULO[[#This Row],[ 34 ]],MIN(CALCULO[[#This Row],[ 34 ]],AVERAGEIF(DEDUCCIONES[Concepto],'Datos para cálculo'!AH$4,DEDUCCIONES[Monto Limite]),+CALCULO[[#This Row],[ 34 ]]+1-1,CALCULO[[#This Row],[ 34 ]]))</f>
        <v>0</v>
      </c>
      <c r="AJ283" s="167"/>
      <c r="AK283" s="144">
        <f>+IF(CALCULO[[#This Row],[ 36 ]]="SI",MIN(CALCULO[[#This Row],[ 15 ]]*10%,VLOOKUP($AJ$4,DEDUCCIONES[],4,0)),0)</f>
        <v>0</v>
      </c>
      <c r="AL283" s="168"/>
      <c r="AM283" s="145">
        <f>+MIN(AL283+1-1,VLOOKUP($AL$4,DEDUCCIONES[],4,0))</f>
        <v>0</v>
      </c>
      <c r="AN283" s="144">
        <f>+CALCULO[[#This Row],[35]]+CALCULO[[#This Row],[37]]+CALCULO[[#This Row],[ 39 ]]</f>
        <v>0</v>
      </c>
      <c r="AO283" s="148">
        <f>+CALCULO[[#This Row],[33]]-CALCULO[[#This Row],[ 40 ]]</f>
        <v>0</v>
      </c>
      <c r="AP283" s="29"/>
      <c r="AQ283" s="163">
        <f>+MIN(CALCULO[[#This Row],[42]]+1-1,VLOOKUP($AP$4,RENTAS_EXCENTAS[],4,0))</f>
        <v>0</v>
      </c>
      <c r="AR283" s="29"/>
      <c r="AS283" s="163">
        <f>+MIN(CALCULO[[#This Row],[43]]+CALCULO[[#This Row],[ 44 ]]+1-1,VLOOKUP($AP$4,RENTAS_EXCENTAS[],4,0))-CALCULO[[#This Row],[43]]</f>
        <v>0</v>
      </c>
      <c r="AT283" s="163"/>
      <c r="AU283" s="163"/>
      <c r="AV283" s="163">
        <f>+CALCULO[[#This Row],[ 47 ]]</f>
        <v>0</v>
      </c>
      <c r="AW283" s="163"/>
      <c r="AX283" s="163">
        <f>+CALCULO[[#This Row],[ 49 ]]</f>
        <v>0</v>
      </c>
      <c r="AY283" s="163"/>
      <c r="AZ283" s="163">
        <f>+CALCULO[[#This Row],[ 51 ]]</f>
        <v>0</v>
      </c>
      <c r="BA283" s="163"/>
      <c r="BB283" s="163">
        <f>+CALCULO[[#This Row],[ 53 ]]</f>
        <v>0</v>
      </c>
      <c r="BC283" s="163"/>
      <c r="BD283" s="163">
        <f>+CALCULO[[#This Row],[ 55 ]]</f>
        <v>0</v>
      </c>
      <c r="BE283" s="163"/>
      <c r="BF283" s="163">
        <f>+CALCULO[[#This Row],[ 57 ]]</f>
        <v>0</v>
      </c>
      <c r="BG283" s="163"/>
      <c r="BH283" s="163">
        <f>+CALCULO[[#This Row],[ 59 ]]</f>
        <v>0</v>
      </c>
      <c r="BI283" s="163"/>
      <c r="BJ283" s="163"/>
      <c r="BK283" s="163"/>
      <c r="BL283" s="145">
        <f>+CALCULO[[#This Row],[ 63 ]]</f>
        <v>0</v>
      </c>
      <c r="BM283" s="144">
        <f>+CALCULO[[#This Row],[ 64 ]]+CALCULO[[#This Row],[ 62 ]]+CALCULO[[#This Row],[ 60 ]]+CALCULO[[#This Row],[ 58 ]]+CALCULO[[#This Row],[ 56 ]]+CALCULO[[#This Row],[ 54 ]]+CALCULO[[#This Row],[ 52 ]]+CALCULO[[#This Row],[ 50 ]]+CALCULO[[#This Row],[ 48 ]]+CALCULO[[#This Row],[ 45 ]]+CALCULO[[#This Row],[43]]</f>
        <v>0</v>
      </c>
      <c r="BN283" s="148">
        <f>+CALCULO[[#This Row],[ 41 ]]-CALCULO[[#This Row],[65]]</f>
        <v>0</v>
      </c>
      <c r="BO283" s="144">
        <f>+ROUND(MIN(CALCULO[[#This Row],[66]]*25%,240*'Versión impresión'!$H$8),-3)</f>
        <v>0</v>
      </c>
      <c r="BP283" s="148">
        <f>+CALCULO[[#This Row],[66]]-CALCULO[[#This Row],[67]]</f>
        <v>0</v>
      </c>
      <c r="BQ283" s="154">
        <f>+ROUND(CALCULO[[#This Row],[33]]*40%,-3)</f>
        <v>0</v>
      </c>
      <c r="BR283" s="149">
        <f t="shared" si="14"/>
        <v>0</v>
      </c>
      <c r="BS283" s="144">
        <f>+CALCULO[[#This Row],[33]]-MIN(CALCULO[[#This Row],[69]],CALCULO[[#This Row],[68]])</f>
        <v>0</v>
      </c>
      <c r="BT283" s="150">
        <f>+CALCULO[[#This Row],[71]]/'Versión impresión'!$H$8+1-1</f>
        <v>0</v>
      </c>
      <c r="BU283" s="151">
        <f>+LOOKUP(CALCULO[[#This Row],[72]],$CG$2:$CH$8,$CJ$2:$CJ$8)</f>
        <v>0</v>
      </c>
      <c r="BV283" s="152">
        <f>+LOOKUP(CALCULO[[#This Row],[72]],$CG$2:$CH$8,$CI$2:$CI$8)</f>
        <v>0</v>
      </c>
      <c r="BW283" s="151">
        <f>+LOOKUP(CALCULO[[#This Row],[72]],$CG$2:$CH$8,$CK$2:$CK$8)</f>
        <v>0</v>
      </c>
      <c r="BX283" s="155">
        <f>+(CALCULO[[#This Row],[72]]+CALCULO[[#This Row],[73]])*CALCULO[[#This Row],[74]]+CALCULO[[#This Row],[75]]</f>
        <v>0</v>
      </c>
      <c r="BY283" s="133">
        <f>+ROUND(CALCULO[[#This Row],[76]]*'Versión impresión'!$H$8,-3)</f>
        <v>0</v>
      </c>
      <c r="BZ283" s="180" t="str">
        <f>+IF(LOOKUP(CALCULO[[#This Row],[72]],$CG$2:$CH$8,$CM$2:$CM$8)=0,"",LOOKUP(CALCULO[[#This Row],[72]],$CG$2:$CH$8,$CM$2:$CM$8))</f>
        <v/>
      </c>
    </row>
    <row r="284" spans="1:78" x14ac:dyDescent="0.25">
      <c r="A284" s="78" t="str">
        <f t="shared" si="13"/>
        <v/>
      </c>
      <c r="B284" s="159"/>
      <c r="C284" s="29"/>
      <c r="D284" s="29"/>
      <c r="E284" s="29"/>
      <c r="F284" s="29"/>
      <c r="G284" s="29"/>
      <c r="H284" s="29"/>
      <c r="I284" s="29"/>
      <c r="J284" s="29"/>
      <c r="K284" s="29"/>
      <c r="L284" s="29"/>
      <c r="M284" s="29"/>
      <c r="N284" s="29"/>
      <c r="O284" s="144">
        <f>SUM(CALCULO[[#This Row],[5]:[ 14 ]])</f>
        <v>0</v>
      </c>
      <c r="P284" s="162"/>
      <c r="Q284" s="163">
        <f>+IF(AVERAGEIF(ING_NO_CONST_RENTA[Concepto],'Datos para cálculo'!P$4,ING_NO_CONST_RENTA[Monto Limite])=1,CALCULO[[#This Row],[16]],MIN(CALCULO[ [#This Row],[16] ],AVERAGEIF(ING_NO_CONST_RENTA[Concepto],'Datos para cálculo'!P$4,ING_NO_CONST_RENTA[Monto Limite]),+CALCULO[ [#This Row],[16] ]+1-1,CALCULO[ [#This Row],[16] ]))</f>
        <v>0</v>
      </c>
      <c r="R284" s="29"/>
      <c r="S284" s="163">
        <f>+IF(AVERAGEIF(ING_NO_CONST_RENTA[Concepto],'Datos para cálculo'!R$4,ING_NO_CONST_RENTA[Monto Limite])=1,CALCULO[[#This Row],[18]],MIN(CALCULO[ [#This Row],[18] ],AVERAGEIF(ING_NO_CONST_RENTA[Concepto],'Datos para cálculo'!R$4,ING_NO_CONST_RENTA[Monto Limite]),+CALCULO[ [#This Row],[18] ]+1-1,CALCULO[ [#This Row],[18] ]))</f>
        <v>0</v>
      </c>
      <c r="T284" s="29"/>
      <c r="U284" s="163">
        <f>+IF(AVERAGEIF(ING_NO_CONST_RENTA[Concepto],'Datos para cálculo'!T$4,ING_NO_CONST_RENTA[Monto Limite])=1,CALCULO[[#This Row],[20]],MIN(CALCULO[ [#This Row],[20] ],AVERAGEIF(ING_NO_CONST_RENTA[Concepto],'Datos para cálculo'!T$4,ING_NO_CONST_RENTA[Monto Limite]),+CALCULO[ [#This Row],[20] ]+1-1,CALCULO[ [#This Row],[20] ]))</f>
        <v>0</v>
      </c>
      <c r="V284" s="29"/>
      <c r="W2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4" s="164"/>
      <c r="Y284" s="163">
        <f>+IF(O284&lt;310*'Versión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4" s="165"/>
      <c r="AA284" s="163">
        <f>+IF(AVERAGEIF(ING_NO_CONST_RENTA[Concepto],'Datos para cálculo'!Z$4,ING_NO_CONST_RENTA[Monto Limite])=1,CALCULO[[#This Row],[ 26 ]],MIN(CALCULO[[#This Row],[ 26 ]],AVERAGEIF(ING_NO_CONST_RENTA[Concepto],'Datos para cálculo'!Z$4,ING_NO_CONST_RENTA[Monto Limite]),+CALCULO[[#This Row],[ 26 ]]+1-1,CALCULO[[#This Row],[ 26 ]]))</f>
        <v>0</v>
      </c>
      <c r="AB284" s="165"/>
      <c r="AC2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4" s="147"/>
      <c r="AE2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4" s="144">
        <f>+CALCULO[[#This Row],[ 31 ]]+CALCULO[[#This Row],[ 29 ]]+CALCULO[[#This Row],[ 27 ]]+CALCULO[[#This Row],[ 25 ]]+CALCULO[[#This Row],[ 23 ]]+CALCULO[[#This Row],[ 21 ]]+CALCULO[[#This Row],[ 19 ]]+CALCULO[[#This Row],[ 17 ]]</f>
        <v>0</v>
      </c>
      <c r="AG284" s="148">
        <f>+MAX(0,ROUND(CALCULO[[#This Row],[ 15 ]]-CALCULO[[#This Row],[32]],-3))</f>
        <v>0</v>
      </c>
      <c r="AH284" s="29"/>
      <c r="AI284" s="163">
        <f>+IF(AVERAGEIF(DEDUCCIONES[Concepto],'Datos para cálculo'!AH$4,DEDUCCIONES[Monto Limite])=1,CALCULO[[#This Row],[ 34 ]],MIN(CALCULO[[#This Row],[ 34 ]],AVERAGEIF(DEDUCCIONES[Concepto],'Datos para cálculo'!AH$4,DEDUCCIONES[Monto Limite]),+CALCULO[[#This Row],[ 34 ]]+1-1,CALCULO[[#This Row],[ 34 ]]))</f>
        <v>0</v>
      </c>
      <c r="AJ284" s="167"/>
      <c r="AK284" s="144">
        <f>+IF(CALCULO[[#This Row],[ 36 ]]="SI",MIN(CALCULO[[#This Row],[ 15 ]]*10%,VLOOKUP($AJ$4,DEDUCCIONES[],4,0)),0)</f>
        <v>0</v>
      </c>
      <c r="AL284" s="168"/>
      <c r="AM284" s="145">
        <f>+MIN(AL284+1-1,VLOOKUP($AL$4,DEDUCCIONES[],4,0))</f>
        <v>0</v>
      </c>
      <c r="AN284" s="144">
        <f>+CALCULO[[#This Row],[35]]+CALCULO[[#This Row],[37]]+CALCULO[[#This Row],[ 39 ]]</f>
        <v>0</v>
      </c>
      <c r="AO284" s="148">
        <f>+CALCULO[[#This Row],[33]]-CALCULO[[#This Row],[ 40 ]]</f>
        <v>0</v>
      </c>
      <c r="AP284" s="29"/>
      <c r="AQ284" s="163">
        <f>+MIN(CALCULO[[#This Row],[42]]+1-1,VLOOKUP($AP$4,RENTAS_EXCENTAS[],4,0))</f>
        <v>0</v>
      </c>
      <c r="AR284" s="29"/>
      <c r="AS284" s="163">
        <f>+MIN(CALCULO[[#This Row],[43]]+CALCULO[[#This Row],[ 44 ]]+1-1,VLOOKUP($AP$4,RENTAS_EXCENTAS[],4,0))-CALCULO[[#This Row],[43]]</f>
        <v>0</v>
      </c>
      <c r="AT284" s="163"/>
      <c r="AU284" s="163"/>
      <c r="AV284" s="163">
        <f>+CALCULO[[#This Row],[ 47 ]]</f>
        <v>0</v>
      </c>
      <c r="AW284" s="163"/>
      <c r="AX284" s="163">
        <f>+CALCULO[[#This Row],[ 49 ]]</f>
        <v>0</v>
      </c>
      <c r="AY284" s="163"/>
      <c r="AZ284" s="163">
        <f>+CALCULO[[#This Row],[ 51 ]]</f>
        <v>0</v>
      </c>
      <c r="BA284" s="163"/>
      <c r="BB284" s="163">
        <f>+CALCULO[[#This Row],[ 53 ]]</f>
        <v>0</v>
      </c>
      <c r="BC284" s="163"/>
      <c r="BD284" s="163">
        <f>+CALCULO[[#This Row],[ 55 ]]</f>
        <v>0</v>
      </c>
      <c r="BE284" s="163"/>
      <c r="BF284" s="163">
        <f>+CALCULO[[#This Row],[ 57 ]]</f>
        <v>0</v>
      </c>
      <c r="BG284" s="163"/>
      <c r="BH284" s="163">
        <f>+CALCULO[[#This Row],[ 59 ]]</f>
        <v>0</v>
      </c>
      <c r="BI284" s="163"/>
      <c r="BJ284" s="163"/>
      <c r="BK284" s="163"/>
      <c r="BL284" s="145">
        <f>+CALCULO[[#This Row],[ 63 ]]</f>
        <v>0</v>
      </c>
      <c r="BM284" s="144">
        <f>+CALCULO[[#This Row],[ 64 ]]+CALCULO[[#This Row],[ 62 ]]+CALCULO[[#This Row],[ 60 ]]+CALCULO[[#This Row],[ 58 ]]+CALCULO[[#This Row],[ 56 ]]+CALCULO[[#This Row],[ 54 ]]+CALCULO[[#This Row],[ 52 ]]+CALCULO[[#This Row],[ 50 ]]+CALCULO[[#This Row],[ 48 ]]+CALCULO[[#This Row],[ 45 ]]+CALCULO[[#This Row],[43]]</f>
        <v>0</v>
      </c>
      <c r="BN284" s="148">
        <f>+CALCULO[[#This Row],[ 41 ]]-CALCULO[[#This Row],[65]]</f>
        <v>0</v>
      </c>
      <c r="BO284" s="144">
        <f>+ROUND(MIN(CALCULO[[#This Row],[66]]*25%,240*'Versión impresión'!$H$8),-3)</f>
        <v>0</v>
      </c>
      <c r="BP284" s="148">
        <f>+CALCULO[[#This Row],[66]]-CALCULO[[#This Row],[67]]</f>
        <v>0</v>
      </c>
      <c r="BQ284" s="154">
        <f>+ROUND(CALCULO[[#This Row],[33]]*40%,-3)</f>
        <v>0</v>
      </c>
      <c r="BR284" s="149">
        <f t="shared" si="14"/>
        <v>0</v>
      </c>
      <c r="BS284" s="144">
        <f>+CALCULO[[#This Row],[33]]-MIN(CALCULO[[#This Row],[69]],CALCULO[[#This Row],[68]])</f>
        <v>0</v>
      </c>
      <c r="BT284" s="150">
        <f>+CALCULO[[#This Row],[71]]/'Versión impresión'!$H$8+1-1</f>
        <v>0</v>
      </c>
      <c r="BU284" s="151">
        <f>+LOOKUP(CALCULO[[#This Row],[72]],$CG$2:$CH$8,$CJ$2:$CJ$8)</f>
        <v>0</v>
      </c>
      <c r="BV284" s="152">
        <f>+LOOKUP(CALCULO[[#This Row],[72]],$CG$2:$CH$8,$CI$2:$CI$8)</f>
        <v>0</v>
      </c>
      <c r="BW284" s="151">
        <f>+LOOKUP(CALCULO[[#This Row],[72]],$CG$2:$CH$8,$CK$2:$CK$8)</f>
        <v>0</v>
      </c>
      <c r="BX284" s="155">
        <f>+(CALCULO[[#This Row],[72]]+CALCULO[[#This Row],[73]])*CALCULO[[#This Row],[74]]+CALCULO[[#This Row],[75]]</f>
        <v>0</v>
      </c>
      <c r="BY284" s="133">
        <f>+ROUND(CALCULO[[#This Row],[76]]*'Versión impresión'!$H$8,-3)</f>
        <v>0</v>
      </c>
      <c r="BZ284" s="180" t="str">
        <f>+IF(LOOKUP(CALCULO[[#This Row],[72]],$CG$2:$CH$8,$CM$2:$CM$8)=0,"",LOOKUP(CALCULO[[#This Row],[72]],$CG$2:$CH$8,$CM$2:$CM$8))</f>
        <v/>
      </c>
    </row>
    <row r="285" spans="1:78" x14ac:dyDescent="0.25">
      <c r="A285" s="78" t="str">
        <f t="shared" ref="A285:A348" si="15">+CONCATENATE(B285,D285)</f>
        <v/>
      </c>
      <c r="B285" s="159"/>
      <c r="C285" s="29"/>
      <c r="D285" s="29"/>
      <c r="E285" s="29"/>
      <c r="F285" s="29"/>
      <c r="G285" s="29"/>
      <c r="H285" s="29"/>
      <c r="I285" s="29"/>
      <c r="J285" s="29"/>
      <c r="K285" s="29"/>
      <c r="L285" s="29"/>
      <c r="M285" s="29"/>
      <c r="N285" s="29"/>
      <c r="O285" s="144">
        <f>SUM(CALCULO[[#This Row],[5]:[ 14 ]])</f>
        <v>0</v>
      </c>
      <c r="P285" s="162"/>
      <c r="Q285" s="163">
        <f>+IF(AVERAGEIF(ING_NO_CONST_RENTA[Concepto],'Datos para cálculo'!P$4,ING_NO_CONST_RENTA[Monto Limite])=1,CALCULO[[#This Row],[16]],MIN(CALCULO[ [#This Row],[16] ],AVERAGEIF(ING_NO_CONST_RENTA[Concepto],'Datos para cálculo'!P$4,ING_NO_CONST_RENTA[Monto Limite]),+CALCULO[ [#This Row],[16] ]+1-1,CALCULO[ [#This Row],[16] ]))</f>
        <v>0</v>
      </c>
      <c r="R285" s="29"/>
      <c r="S285" s="163">
        <f>+IF(AVERAGEIF(ING_NO_CONST_RENTA[Concepto],'Datos para cálculo'!R$4,ING_NO_CONST_RENTA[Monto Limite])=1,CALCULO[[#This Row],[18]],MIN(CALCULO[ [#This Row],[18] ],AVERAGEIF(ING_NO_CONST_RENTA[Concepto],'Datos para cálculo'!R$4,ING_NO_CONST_RENTA[Monto Limite]),+CALCULO[ [#This Row],[18] ]+1-1,CALCULO[ [#This Row],[18] ]))</f>
        <v>0</v>
      </c>
      <c r="T285" s="29"/>
      <c r="U285" s="163">
        <f>+IF(AVERAGEIF(ING_NO_CONST_RENTA[Concepto],'Datos para cálculo'!T$4,ING_NO_CONST_RENTA[Monto Limite])=1,CALCULO[[#This Row],[20]],MIN(CALCULO[ [#This Row],[20] ],AVERAGEIF(ING_NO_CONST_RENTA[Concepto],'Datos para cálculo'!T$4,ING_NO_CONST_RENTA[Monto Limite]),+CALCULO[ [#This Row],[20] ]+1-1,CALCULO[ [#This Row],[20] ]))</f>
        <v>0</v>
      </c>
      <c r="V285" s="29"/>
      <c r="W2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5" s="164"/>
      <c r="Y285" s="163">
        <f>+IF(O285&lt;310*'Versión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5" s="165"/>
      <c r="AA285" s="163">
        <f>+IF(AVERAGEIF(ING_NO_CONST_RENTA[Concepto],'Datos para cálculo'!Z$4,ING_NO_CONST_RENTA[Monto Limite])=1,CALCULO[[#This Row],[ 26 ]],MIN(CALCULO[[#This Row],[ 26 ]],AVERAGEIF(ING_NO_CONST_RENTA[Concepto],'Datos para cálculo'!Z$4,ING_NO_CONST_RENTA[Monto Limite]),+CALCULO[[#This Row],[ 26 ]]+1-1,CALCULO[[#This Row],[ 26 ]]))</f>
        <v>0</v>
      </c>
      <c r="AB285" s="165"/>
      <c r="AC2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5" s="147"/>
      <c r="AE2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5" s="144">
        <f>+CALCULO[[#This Row],[ 31 ]]+CALCULO[[#This Row],[ 29 ]]+CALCULO[[#This Row],[ 27 ]]+CALCULO[[#This Row],[ 25 ]]+CALCULO[[#This Row],[ 23 ]]+CALCULO[[#This Row],[ 21 ]]+CALCULO[[#This Row],[ 19 ]]+CALCULO[[#This Row],[ 17 ]]</f>
        <v>0</v>
      </c>
      <c r="AG285" s="148">
        <f>+MAX(0,ROUND(CALCULO[[#This Row],[ 15 ]]-CALCULO[[#This Row],[32]],-3))</f>
        <v>0</v>
      </c>
      <c r="AH285" s="29"/>
      <c r="AI285" s="163">
        <f>+IF(AVERAGEIF(DEDUCCIONES[Concepto],'Datos para cálculo'!AH$4,DEDUCCIONES[Monto Limite])=1,CALCULO[[#This Row],[ 34 ]],MIN(CALCULO[[#This Row],[ 34 ]],AVERAGEIF(DEDUCCIONES[Concepto],'Datos para cálculo'!AH$4,DEDUCCIONES[Monto Limite]),+CALCULO[[#This Row],[ 34 ]]+1-1,CALCULO[[#This Row],[ 34 ]]))</f>
        <v>0</v>
      </c>
      <c r="AJ285" s="167"/>
      <c r="AK285" s="144">
        <f>+IF(CALCULO[[#This Row],[ 36 ]]="SI",MIN(CALCULO[[#This Row],[ 15 ]]*10%,VLOOKUP($AJ$4,DEDUCCIONES[],4,0)),0)</f>
        <v>0</v>
      </c>
      <c r="AL285" s="168"/>
      <c r="AM285" s="145">
        <f>+MIN(AL285+1-1,VLOOKUP($AL$4,DEDUCCIONES[],4,0))</f>
        <v>0</v>
      </c>
      <c r="AN285" s="144">
        <f>+CALCULO[[#This Row],[35]]+CALCULO[[#This Row],[37]]+CALCULO[[#This Row],[ 39 ]]</f>
        <v>0</v>
      </c>
      <c r="AO285" s="148">
        <f>+CALCULO[[#This Row],[33]]-CALCULO[[#This Row],[ 40 ]]</f>
        <v>0</v>
      </c>
      <c r="AP285" s="29"/>
      <c r="AQ285" s="163">
        <f>+MIN(CALCULO[[#This Row],[42]]+1-1,VLOOKUP($AP$4,RENTAS_EXCENTAS[],4,0))</f>
        <v>0</v>
      </c>
      <c r="AR285" s="29"/>
      <c r="AS285" s="163">
        <f>+MIN(CALCULO[[#This Row],[43]]+CALCULO[[#This Row],[ 44 ]]+1-1,VLOOKUP($AP$4,RENTAS_EXCENTAS[],4,0))-CALCULO[[#This Row],[43]]</f>
        <v>0</v>
      </c>
      <c r="AT285" s="163"/>
      <c r="AU285" s="163"/>
      <c r="AV285" s="163">
        <f>+CALCULO[[#This Row],[ 47 ]]</f>
        <v>0</v>
      </c>
      <c r="AW285" s="163"/>
      <c r="AX285" s="163">
        <f>+CALCULO[[#This Row],[ 49 ]]</f>
        <v>0</v>
      </c>
      <c r="AY285" s="163"/>
      <c r="AZ285" s="163">
        <f>+CALCULO[[#This Row],[ 51 ]]</f>
        <v>0</v>
      </c>
      <c r="BA285" s="163"/>
      <c r="BB285" s="163">
        <f>+CALCULO[[#This Row],[ 53 ]]</f>
        <v>0</v>
      </c>
      <c r="BC285" s="163"/>
      <c r="BD285" s="163">
        <f>+CALCULO[[#This Row],[ 55 ]]</f>
        <v>0</v>
      </c>
      <c r="BE285" s="163"/>
      <c r="BF285" s="163">
        <f>+CALCULO[[#This Row],[ 57 ]]</f>
        <v>0</v>
      </c>
      <c r="BG285" s="163"/>
      <c r="BH285" s="163">
        <f>+CALCULO[[#This Row],[ 59 ]]</f>
        <v>0</v>
      </c>
      <c r="BI285" s="163"/>
      <c r="BJ285" s="163"/>
      <c r="BK285" s="163"/>
      <c r="BL285" s="145">
        <f>+CALCULO[[#This Row],[ 63 ]]</f>
        <v>0</v>
      </c>
      <c r="BM285" s="144">
        <f>+CALCULO[[#This Row],[ 64 ]]+CALCULO[[#This Row],[ 62 ]]+CALCULO[[#This Row],[ 60 ]]+CALCULO[[#This Row],[ 58 ]]+CALCULO[[#This Row],[ 56 ]]+CALCULO[[#This Row],[ 54 ]]+CALCULO[[#This Row],[ 52 ]]+CALCULO[[#This Row],[ 50 ]]+CALCULO[[#This Row],[ 48 ]]+CALCULO[[#This Row],[ 45 ]]+CALCULO[[#This Row],[43]]</f>
        <v>0</v>
      </c>
      <c r="BN285" s="148">
        <f>+CALCULO[[#This Row],[ 41 ]]-CALCULO[[#This Row],[65]]</f>
        <v>0</v>
      </c>
      <c r="BO285" s="144">
        <f>+ROUND(MIN(CALCULO[[#This Row],[66]]*25%,240*'Versión impresión'!$H$8),-3)</f>
        <v>0</v>
      </c>
      <c r="BP285" s="148">
        <f>+CALCULO[[#This Row],[66]]-CALCULO[[#This Row],[67]]</f>
        <v>0</v>
      </c>
      <c r="BQ285" s="154">
        <f>+ROUND(CALCULO[[#This Row],[33]]*40%,-3)</f>
        <v>0</v>
      </c>
      <c r="BR285" s="149">
        <f t="shared" ref="BR285:BR348" si="16">1-1</f>
        <v>0</v>
      </c>
      <c r="BS285" s="144">
        <f>+CALCULO[[#This Row],[33]]-MIN(CALCULO[[#This Row],[69]],CALCULO[[#This Row],[68]])</f>
        <v>0</v>
      </c>
      <c r="BT285" s="150">
        <f>+CALCULO[[#This Row],[71]]/'Versión impresión'!$H$8+1-1</f>
        <v>0</v>
      </c>
      <c r="BU285" s="151">
        <f>+LOOKUP(CALCULO[[#This Row],[72]],$CG$2:$CH$8,$CJ$2:$CJ$8)</f>
        <v>0</v>
      </c>
      <c r="BV285" s="152">
        <f>+LOOKUP(CALCULO[[#This Row],[72]],$CG$2:$CH$8,$CI$2:$CI$8)</f>
        <v>0</v>
      </c>
      <c r="BW285" s="151">
        <f>+LOOKUP(CALCULO[[#This Row],[72]],$CG$2:$CH$8,$CK$2:$CK$8)</f>
        <v>0</v>
      </c>
      <c r="BX285" s="155">
        <f>+(CALCULO[[#This Row],[72]]+CALCULO[[#This Row],[73]])*CALCULO[[#This Row],[74]]+CALCULO[[#This Row],[75]]</f>
        <v>0</v>
      </c>
      <c r="BY285" s="133">
        <f>+ROUND(CALCULO[[#This Row],[76]]*'Versión impresión'!$H$8,-3)</f>
        <v>0</v>
      </c>
      <c r="BZ285" s="180" t="str">
        <f>+IF(LOOKUP(CALCULO[[#This Row],[72]],$CG$2:$CH$8,$CM$2:$CM$8)=0,"",LOOKUP(CALCULO[[#This Row],[72]],$CG$2:$CH$8,$CM$2:$CM$8))</f>
        <v/>
      </c>
    </row>
    <row r="286" spans="1:78" x14ac:dyDescent="0.25">
      <c r="A286" s="78" t="str">
        <f t="shared" si="15"/>
        <v/>
      </c>
      <c r="B286" s="159"/>
      <c r="C286" s="29"/>
      <c r="D286" s="29"/>
      <c r="E286" s="29"/>
      <c r="F286" s="29"/>
      <c r="G286" s="29"/>
      <c r="H286" s="29"/>
      <c r="I286" s="29"/>
      <c r="J286" s="29"/>
      <c r="K286" s="29"/>
      <c r="L286" s="29"/>
      <c r="M286" s="29"/>
      <c r="N286" s="29"/>
      <c r="O286" s="144">
        <f>SUM(CALCULO[[#This Row],[5]:[ 14 ]])</f>
        <v>0</v>
      </c>
      <c r="P286" s="162"/>
      <c r="Q286" s="163">
        <f>+IF(AVERAGEIF(ING_NO_CONST_RENTA[Concepto],'Datos para cálculo'!P$4,ING_NO_CONST_RENTA[Monto Limite])=1,CALCULO[[#This Row],[16]],MIN(CALCULO[ [#This Row],[16] ],AVERAGEIF(ING_NO_CONST_RENTA[Concepto],'Datos para cálculo'!P$4,ING_NO_CONST_RENTA[Monto Limite]),+CALCULO[ [#This Row],[16] ]+1-1,CALCULO[ [#This Row],[16] ]))</f>
        <v>0</v>
      </c>
      <c r="R286" s="29"/>
      <c r="S286" s="163">
        <f>+IF(AVERAGEIF(ING_NO_CONST_RENTA[Concepto],'Datos para cálculo'!R$4,ING_NO_CONST_RENTA[Monto Limite])=1,CALCULO[[#This Row],[18]],MIN(CALCULO[ [#This Row],[18] ],AVERAGEIF(ING_NO_CONST_RENTA[Concepto],'Datos para cálculo'!R$4,ING_NO_CONST_RENTA[Monto Limite]),+CALCULO[ [#This Row],[18] ]+1-1,CALCULO[ [#This Row],[18] ]))</f>
        <v>0</v>
      </c>
      <c r="T286" s="29"/>
      <c r="U286" s="163">
        <f>+IF(AVERAGEIF(ING_NO_CONST_RENTA[Concepto],'Datos para cálculo'!T$4,ING_NO_CONST_RENTA[Monto Limite])=1,CALCULO[[#This Row],[20]],MIN(CALCULO[ [#This Row],[20] ],AVERAGEIF(ING_NO_CONST_RENTA[Concepto],'Datos para cálculo'!T$4,ING_NO_CONST_RENTA[Monto Limite]),+CALCULO[ [#This Row],[20] ]+1-1,CALCULO[ [#This Row],[20] ]))</f>
        <v>0</v>
      </c>
      <c r="V286" s="29"/>
      <c r="W2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6" s="164"/>
      <c r="Y286" s="163">
        <f>+IF(O286&lt;310*'Versión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6" s="165"/>
      <c r="AA286" s="163">
        <f>+IF(AVERAGEIF(ING_NO_CONST_RENTA[Concepto],'Datos para cálculo'!Z$4,ING_NO_CONST_RENTA[Monto Limite])=1,CALCULO[[#This Row],[ 26 ]],MIN(CALCULO[[#This Row],[ 26 ]],AVERAGEIF(ING_NO_CONST_RENTA[Concepto],'Datos para cálculo'!Z$4,ING_NO_CONST_RENTA[Monto Limite]),+CALCULO[[#This Row],[ 26 ]]+1-1,CALCULO[[#This Row],[ 26 ]]))</f>
        <v>0</v>
      </c>
      <c r="AB286" s="165"/>
      <c r="AC2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6" s="147"/>
      <c r="AE2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6" s="144">
        <f>+CALCULO[[#This Row],[ 31 ]]+CALCULO[[#This Row],[ 29 ]]+CALCULO[[#This Row],[ 27 ]]+CALCULO[[#This Row],[ 25 ]]+CALCULO[[#This Row],[ 23 ]]+CALCULO[[#This Row],[ 21 ]]+CALCULO[[#This Row],[ 19 ]]+CALCULO[[#This Row],[ 17 ]]</f>
        <v>0</v>
      </c>
      <c r="AG286" s="148">
        <f>+MAX(0,ROUND(CALCULO[[#This Row],[ 15 ]]-CALCULO[[#This Row],[32]],-3))</f>
        <v>0</v>
      </c>
      <c r="AH286" s="29"/>
      <c r="AI286" s="163">
        <f>+IF(AVERAGEIF(DEDUCCIONES[Concepto],'Datos para cálculo'!AH$4,DEDUCCIONES[Monto Limite])=1,CALCULO[[#This Row],[ 34 ]],MIN(CALCULO[[#This Row],[ 34 ]],AVERAGEIF(DEDUCCIONES[Concepto],'Datos para cálculo'!AH$4,DEDUCCIONES[Monto Limite]),+CALCULO[[#This Row],[ 34 ]]+1-1,CALCULO[[#This Row],[ 34 ]]))</f>
        <v>0</v>
      </c>
      <c r="AJ286" s="167"/>
      <c r="AK286" s="144">
        <f>+IF(CALCULO[[#This Row],[ 36 ]]="SI",MIN(CALCULO[[#This Row],[ 15 ]]*10%,VLOOKUP($AJ$4,DEDUCCIONES[],4,0)),0)</f>
        <v>0</v>
      </c>
      <c r="AL286" s="168"/>
      <c r="AM286" s="145">
        <f>+MIN(AL286+1-1,VLOOKUP($AL$4,DEDUCCIONES[],4,0))</f>
        <v>0</v>
      </c>
      <c r="AN286" s="144">
        <f>+CALCULO[[#This Row],[35]]+CALCULO[[#This Row],[37]]+CALCULO[[#This Row],[ 39 ]]</f>
        <v>0</v>
      </c>
      <c r="AO286" s="148">
        <f>+CALCULO[[#This Row],[33]]-CALCULO[[#This Row],[ 40 ]]</f>
        <v>0</v>
      </c>
      <c r="AP286" s="29"/>
      <c r="AQ286" s="163">
        <f>+MIN(CALCULO[[#This Row],[42]]+1-1,VLOOKUP($AP$4,RENTAS_EXCENTAS[],4,0))</f>
        <v>0</v>
      </c>
      <c r="AR286" s="29"/>
      <c r="AS286" s="163">
        <f>+MIN(CALCULO[[#This Row],[43]]+CALCULO[[#This Row],[ 44 ]]+1-1,VLOOKUP($AP$4,RENTAS_EXCENTAS[],4,0))-CALCULO[[#This Row],[43]]</f>
        <v>0</v>
      </c>
      <c r="AT286" s="163"/>
      <c r="AU286" s="163"/>
      <c r="AV286" s="163">
        <f>+CALCULO[[#This Row],[ 47 ]]</f>
        <v>0</v>
      </c>
      <c r="AW286" s="163"/>
      <c r="AX286" s="163">
        <f>+CALCULO[[#This Row],[ 49 ]]</f>
        <v>0</v>
      </c>
      <c r="AY286" s="163"/>
      <c r="AZ286" s="163">
        <f>+CALCULO[[#This Row],[ 51 ]]</f>
        <v>0</v>
      </c>
      <c r="BA286" s="163"/>
      <c r="BB286" s="163">
        <f>+CALCULO[[#This Row],[ 53 ]]</f>
        <v>0</v>
      </c>
      <c r="BC286" s="163"/>
      <c r="BD286" s="163">
        <f>+CALCULO[[#This Row],[ 55 ]]</f>
        <v>0</v>
      </c>
      <c r="BE286" s="163"/>
      <c r="BF286" s="163">
        <f>+CALCULO[[#This Row],[ 57 ]]</f>
        <v>0</v>
      </c>
      <c r="BG286" s="163"/>
      <c r="BH286" s="163">
        <f>+CALCULO[[#This Row],[ 59 ]]</f>
        <v>0</v>
      </c>
      <c r="BI286" s="163"/>
      <c r="BJ286" s="163"/>
      <c r="BK286" s="163"/>
      <c r="BL286" s="145">
        <f>+CALCULO[[#This Row],[ 63 ]]</f>
        <v>0</v>
      </c>
      <c r="BM286" s="144">
        <f>+CALCULO[[#This Row],[ 64 ]]+CALCULO[[#This Row],[ 62 ]]+CALCULO[[#This Row],[ 60 ]]+CALCULO[[#This Row],[ 58 ]]+CALCULO[[#This Row],[ 56 ]]+CALCULO[[#This Row],[ 54 ]]+CALCULO[[#This Row],[ 52 ]]+CALCULO[[#This Row],[ 50 ]]+CALCULO[[#This Row],[ 48 ]]+CALCULO[[#This Row],[ 45 ]]+CALCULO[[#This Row],[43]]</f>
        <v>0</v>
      </c>
      <c r="BN286" s="148">
        <f>+CALCULO[[#This Row],[ 41 ]]-CALCULO[[#This Row],[65]]</f>
        <v>0</v>
      </c>
      <c r="BO286" s="144">
        <f>+ROUND(MIN(CALCULO[[#This Row],[66]]*25%,240*'Versión impresión'!$H$8),-3)</f>
        <v>0</v>
      </c>
      <c r="BP286" s="148">
        <f>+CALCULO[[#This Row],[66]]-CALCULO[[#This Row],[67]]</f>
        <v>0</v>
      </c>
      <c r="BQ286" s="154">
        <f>+ROUND(CALCULO[[#This Row],[33]]*40%,-3)</f>
        <v>0</v>
      </c>
      <c r="BR286" s="149">
        <f t="shared" si="16"/>
        <v>0</v>
      </c>
      <c r="BS286" s="144">
        <f>+CALCULO[[#This Row],[33]]-MIN(CALCULO[[#This Row],[69]],CALCULO[[#This Row],[68]])</f>
        <v>0</v>
      </c>
      <c r="BT286" s="150">
        <f>+CALCULO[[#This Row],[71]]/'Versión impresión'!$H$8+1-1</f>
        <v>0</v>
      </c>
      <c r="BU286" s="151">
        <f>+LOOKUP(CALCULO[[#This Row],[72]],$CG$2:$CH$8,$CJ$2:$CJ$8)</f>
        <v>0</v>
      </c>
      <c r="BV286" s="152">
        <f>+LOOKUP(CALCULO[[#This Row],[72]],$CG$2:$CH$8,$CI$2:$CI$8)</f>
        <v>0</v>
      </c>
      <c r="BW286" s="151">
        <f>+LOOKUP(CALCULO[[#This Row],[72]],$CG$2:$CH$8,$CK$2:$CK$8)</f>
        <v>0</v>
      </c>
      <c r="BX286" s="155">
        <f>+(CALCULO[[#This Row],[72]]+CALCULO[[#This Row],[73]])*CALCULO[[#This Row],[74]]+CALCULO[[#This Row],[75]]</f>
        <v>0</v>
      </c>
      <c r="BY286" s="133">
        <f>+ROUND(CALCULO[[#This Row],[76]]*'Versión impresión'!$H$8,-3)</f>
        <v>0</v>
      </c>
      <c r="BZ286" s="180" t="str">
        <f>+IF(LOOKUP(CALCULO[[#This Row],[72]],$CG$2:$CH$8,$CM$2:$CM$8)=0,"",LOOKUP(CALCULO[[#This Row],[72]],$CG$2:$CH$8,$CM$2:$CM$8))</f>
        <v/>
      </c>
    </row>
    <row r="287" spans="1:78" x14ac:dyDescent="0.25">
      <c r="A287" s="78" t="str">
        <f t="shared" si="15"/>
        <v/>
      </c>
      <c r="B287" s="159"/>
      <c r="C287" s="29"/>
      <c r="D287" s="29"/>
      <c r="E287" s="29"/>
      <c r="F287" s="29"/>
      <c r="G287" s="29"/>
      <c r="H287" s="29"/>
      <c r="I287" s="29"/>
      <c r="J287" s="29"/>
      <c r="K287" s="29"/>
      <c r="L287" s="29"/>
      <c r="M287" s="29"/>
      <c r="N287" s="29"/>
      <c r="O287" s="144">
        <f>SUM(CALCULO[[#This Row],[5]:[ 14 ]])</f>
        <v>0</v>
      </c>
      <c r="P287" s="162"/>
      <c r="Q287" s="163">
        <f>+IF(AVERAGEIF(ING_NO_CONST_RENTA[Concepto],'Datos para cálculo'!P$4,ING_NO_CONST_RENTA[Monto Limite])=1,CALCULO[[#This Row],[16]],MIN(CALCULO[ [#This Row],[16] ],AVERAGEIF(ING_NO_CONST_RENTA[Concepto],'Datos para cálculo'!P$4,ING_NO_CONST_RENTA[Monto Limite]),+CALCULO[ [#This Row],[16] ]+1-1,CALCULO[ [#This Row],[16] ]))</f>
        <v>0</v>
      </c>
      <c r="R287" s="29"/>
      <c r="S287" s="163">
        <f>+IF(AVERAGEIF(ING_NO_CONST_RENTA[Concepto],'Datos para cálculo'!R$4,ING_NO_CONST_RENTA[Monto Limite])=1,CALCULO[[#This Row],[18]],MIN(CALCULO[ [#This Row],[18] ],AVERAGEIF(ING_NO_CONST_RENTA[Concepto],'Datos para cálculo'!R$4,ING_NO_CONST_RENTA[Monto Limite]),+CALCULO[ [#This Row],[18] ]+1-1,CALCULO[ [#This Row],[18] ]))</f>
        <v>0</v>
      </c>
      <c r="T287" s="29"/>
      <c r="U287" s="163">
        <f>+IF(AVERAGEIF(ING_NO_CONST_RENTA[Concepto],'Datos para cálculo'!T$4,ING_NO_CONST_RENTA[Monto Limite])=1,CALCULO[[#This Row],[20]],MIN(CALCULO[ [#This Row],[20] ],AVERAGEIF(ING_NO_CONST_RENTA[Concepto],'Datos para cálculo'!T$4,ING_NO_CONST_RENTA[Monto Limite]),+CALCULO[ [#This Row],[20] ]+1-1,CALCULO[ [#This Row],[20] ]))</f>
        <v>0</v>
      </c>
      <c r="V287" s="29"/>
      <c r="W2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7" s="164"/>
      <c r="Y287" s="163">
        <f>+IF(O287&lt;310*'Versión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7" s="165"/>
      <c r="AA287" s="163">
        <f>+IF(AVERAGEIF(ING_NO_CONST_RENTA[Concepto],'Datos para cálculo'!Z$4,ING_NO_CONST_RENTA[Monto Limite])=1,CALCULO[[#This Row],[ 26 ]],MIN(CALCULO[[#This Row],[ 26 ]],AVERAGEIF(ING_NO_CONST_RENTA[Concepto],'Datos para cálculo'!Z$4,ING_NO_CONST_RENTA[Monto Limite]),+CALCULO[[#This Row],[ 26 ]]+1-1,CALCULO[[#This Row],[ 26 ]]))</f>
        <v>0</v>
      </c>
      <c r="AB287" s="165"/>
      <c r="AC2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7" s="147"/>
      <c r="AE2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7" s="144">
        <f>+CALCULO[[#This Row],[ 31 ]]+CALCULO[[#This Row],[ 29 ]]+CALCULO[[#This Row],[ 27 ]]+CALCULO[[#This Row],[ 25 ]]+CALCULO[[#This Row],[ 23 ]]+CALCULO[[#This Row],[ 21 ]]+CALCULO[[#This Row],[ 19 ]]+CALCULO[[#This Row],[ 17 ]]</f>
        <v>0</v>
      </c>
      <c r="AG287" s="148">
        <f>+MAX(0,ROUND(CALCULO[[#This Row],[ 15 ]]-CALCULO[[#This Row],[32]],-3))</f>
        <v>0</v>
      </c>
      <c r="AH287" s="29"/>
      <c r="AI287" s="163">
        <f>+IF(AVERAGEIF(DEDUCCIONES[Concepto],'Datos para cálculo'!AH$4,DEDUCCIONES[Monto Limite])=1,CALCULO[[#This Row],[ 34 ]],MIN(CALCULO[[#This Row],[ 34 ]],AVERAGEIF(DEDUCCIONES[Concepto],'Datos para cálculo'!AH$4,DEDUCCIONES[Monto Limite]),+CALCULO[[#This Row],[ 34 ]]+1-1,CALCULO[[#This Row],[ 34 ]]))</f>
        <v>0</v>
      </c>
      <c r="AJ287" s="167"/>
      <c r="AK287" s="144">
        <f>+IF(CALCULO[[#This Row],[ 36 ]]="SI",MIN(CALCULO[[#This Row],[ 15 ]]*10%,VLOOKUP($AJ$4,DEDUCCIONES[],4,0)),0)</f>
        <v>0</v>
      </c>
      <c r="AL287" s="168"/>
      <c r="AM287" s="145">
        <f>+MIN(AL287+1-1,VLOOKUP($AL$4,DEDUCCIONES[],4,0))</f>
        <v>0</v>
      </c>
      <c r="AN287" s="144">
        <f>+CALCULO[[#This Row],[35]]+CALCULO[[#This Row],[37]]+CALCULO[[#This Row],[ 39 ]]</f>
        <v>0</v>
      </c>
      <c r="AO287" s="148">
        <f>+CALCULO[[#This Row],[33]]-CALCULO[[#This Row],[ 40 ]]</f>
        <v>0</v>
      </c>
      <c r="AP287" s="29"/>
      <c r="AQ287" s="163">
        <f>+MIN(CALCULO[[#This Row],[42]]+1-1,VLOOKUP($AP$4,RENTAS_EXCENTAS[],4,0))</f>
        <v>0</v>
      </c>
      <c r="AR287" s="29"/>
      <c r="AS287" s="163">
        <f>+MIN(CALCULO[[#This Row],[43]]+CALCULO[[#This Row],[ 44 ]]+1-1,VLOOKUP($AP$4,RENTAS_EXCENTAS[],4,0))-CALCULO[[#This Row],[43]]</f>
        <v>0</v>
      </c>
      <c r="AT287" s="163"/>
      <c r="AU287" s="163"/>
      <c r="AV287" s="163">
        <f>+CALCULO[[#This Row],[ 47 ]]</f>
        <v>0</v>
      </c>
      <c r="AW287" s="163"/>
      <c r="AX287" s="163">
        <f>+CALCULO[[#This Row],[ 49 ]]</f>
        <v>0</v>
      </c>
      <c r="AY287" s="163"/>
      <c r="AZ287" s="163">
        <f>+CALCULO[[#This Row],[ 51 ]]</f>
        <v>0</v>
      </c>
      <c r="BA287" s="163"/>
      <c r="BB287" s="163">
        <f>+CALCULO[[#This Row],[ 53 ]]</f>
        <v>0</v>
      </c>
      <c r="BC287" s="163"/>
      <c r="BD287" s="163">
        <f>+CALCULO[[#This Row],[ 55 ]]</f>
        <v>0</v>
      </c>
      <c r="BE287" s="163"/>
      <c r="BF287" s="163">
        <f>+CALCULO[[#This Row],[ 57 ]]</f>
        <v>0</v>
      </c>
      <c r="BG287" s="163"/>
      <c r="BH287" s="163">
        <f>+CALCULO[[#This Row],[ 59 ]]</f>
        <v>0</v>
      </c>
      <c r="BI287" s="163"/>
      <c r="BJ287" s="163"/>
      <c r="BK287" s="163"/>
      <c r="BL287" s="145">
        <f>+CALCULO[[#This Row],[ 63 ]]</f>
        <v>0</v>
      </c>
      <c r="BM287" s="144">
        <f>+CALCULO[[#This Row],[ 64 ]]+CALCULO[[#This Row],[ 62 ]]+CALCULO[[#This Row],[ 60 ]]+CALCULO[[#This Row],[ 58 ]]+CALCULO[[#This Row],[ 56 ]]+CALCULO[[#This Row],[ 54 ]]+CALCULO[[#This Row],[ 52 ]]+CALCULO[[#This Row],[ 50 ]]+CALCULO[[#This Row],[ 48 ]]+CALCULO[[#This Row],[ 45 ]]+CALCULO[[#This Row],[43]]</f>
        <v>0</v>
      </c>
      <c r="BN287" s="148">
        <f>+CALCULO[[#This Row],[ 41 ]]-CALCULO[[#This Row],[65]]</f>
        <v>0</v>
      </c>
      <c r="BO287" s="144">
        <f>+ROUND(MIN(CALCULO[[#This Row],[66]]*25%,240*'Versión impresión'!$H$8),-3)</f>
        <v>0</v>
      </c>
      <c r="BP287" s="148">
        <f>+CALCULO[[#This Row],[66]]-CALCULO[[#This Row],[67]]</f>
        <v>0</v>
      </c>
      <c r="BQ287" s="154">
        <f>+ROUND(CALCULO[[#This Row],[33]]*40%,-3)</f>
        <v>0</v>
      </c>
      <c r="BR287" s="149">
        <f t="shared" si="16"/>
        <v>0</v>
      </c>
      <c r="BS287" s="144">
        <f>+CALCULO[[#This Row],[33]]-MIN(CALCULO[[#This Row],[69]],CALCULO[[#This Row],[68]])</f>
        <v>0</v>
      </c>
      <c r="BT287" s="150">
        <f>+CALCULO[[#This Row],[71]]/'Versión impresión'!$H$8+1-1</f>
        <v>0</v>
      </c>
      <c r="BU287" s="151">
        <f>+LOOKUP(CALCULO[[#This Row],[72]],$CG$2:$CH$8,$CJ$2:$CJ$8)</f>
        <v>0</v>
      </c>
      <c r="BV287" s="152">
        <f>+LOOKUP(CALCULO[[#This Row],[72]],$CG$2:$CH$8,$CI$2:$CI$8)</f>
        <v>0</v>
      </c>
      <c r="BW287" s="151">
        <f>+LOOKUP(CALCULO[[#This Row],[72]],$CG$2:$CH$8,$CK$2:$CK$8)</f>
        <v>0</v>
      </c>
      <c r="BX287" s="155">
        <f>+(CALCULO[[#This Row],[72]]+CALCULO[[#This Row],[73]])*CALCULO[[#This Row],[74]]+CALCULO[[#This Row],[75]]</f>
        <v>0</v>
      </c>
      <c r="BY287" s="133">
        <f>+ROUND(CALCULO[[#This Row],[76]]*'Versión impresión'!$H$8,-3)</f>
        <v>0</v>
      </c>
      <c r="BZ287" s="180" t="str">
        <f>+IF(LOOKUP(CALCULO[[#This Row],[72]],$CG$2:$CH$8,$CM$2:$CM$8)=0,"",LOOKUP(CALCULO[[#This Row],[72]],$CG$2:$CH$8,$CM$2:$CM$8))</f>
        <v/>
      </c>
    </row>
    <row r="288" spans="1:78" x14ac:dyDescent="0.25">
      <c r="A288" s="78" t="str">
        <f t="shared" si="15"/>
        <v/>
      </c>
      <c r="B288" s="159"/>
      <c r="C288" s="29"/>
      <c r="D288" s="29"/>
      <c r="E288" s="29"/>
      <c r="F288" s="29"/>
      <c r="G288" s="29"/>
      <c r="H288" s="29"/>
      <c r="I288" s="29"/>
      <c r="J288" s="29"/>
      <c r="K288" s="29"/>
      <c r="L288" s="29"/>
      <c r="M288" s="29"/>
      <c r="N288" s="29"/>
      <c r="O288" s="144">
        <f>SUM(CALCULO[[#This Row],[5]:[ 14 ]])</f>
        <v>0</v>
      </c>
      <c r="P288" s="162"/>
      <c r="Q288" s="163">
        <f>+IF(AVERAGEIF(ING_NO_CONST_RENTA[Concepto],'Datos para cálculo'!P$4,ING_NO_CONST_RENTA[Monto Limite])=1,CALCULO[[#This Row],[16]],MIN(CALCULO[ [#This Row],[16] ],AVERAGEIF(ING_NO_CONST_RENTA[Concepto],'Datos para cálculo'!P$4,ING_NO_CONST_RENTA[Monto Limite]),+CALCULO[ [#This Row],[16] ]+1-1,CALCULO[ [#This Row],[16] ]))</f>
        <v>0</v>
      </c>
      <c r="R288" s="29"/>
      <c r="S288" s="163">
        <f>+IF(AVERAGEIF(ING_NO_CONST_RENTA[Concepto],'Datos para cálculo'!R$4,ING_NO_CONST_RENTA[Monto Limite])=1,CALCULO[[#This Row],[18]],MIN(CALCULO[ [#This Row],[18] ],AVERAGEIF(ING_NO_CONST_RENTA[Concepto],'Datos para cálculo'!R$4,ING_NO_CONST_RENTA[Monto Limite]),+CALCULO[ [#This Row],[18] ]+1-1,CALCULO[ [#This Row],[18] ]))</f>
        <v>0</v>
      </c>
      <c r="T288" s="29"/>
      <c r="U288" s="163">
        <f>+IF(AVERAGEIF(ING_NO_CONST_RENTA[Concepto],'Datos para cálculo'!T$4,ING_NO_CONST_RENTA[Monto Limite])=1,CALCULO[[#This Row],[20]],MIN(CALCULO[ [#This Row],[20] ],AVERAGEIF(ING_NO_CONST_RENTA[Concepto],'Datos para cálculo'!T$4,ING_NO_CONST_RENTA[Monto Limite]),+CALCULO[ [#This Row],[20] ]+1-1,CALCULO[ [#This Row],[20] ]))</f>
        <v>0</v>
      </c>
      <c r="V288" s="29"/>
      <c r="W2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8" s="164"/>
      <c r="Y288" s="163">
        <f>+IF(O288&lt;310*'Versión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8" s="165"/>
      <c r="AA288" s="163">
        <f>+IF(AVERAGEIF(ING_NO_CONST_RENTA[Concepto],'Datos para cálculo'!Z$4,ING_NO_CONST_RENTA[Monto Limite])=1,CALCULO[[#This Row],[ 26 ]],MIN(CALCULO[[#This Row],[ 26 ]],AVERAGEIF(ING_NO_CONST_RENTA[Concepto],'Datos para cálculo'!Z$4,ING_NO_CONST_RENTA[Monto Limite]),+CALCULO[[#This Row],[ 26 ]]+1-1,CALCULO[[#This Row],[ 26 ]]))</f>
        <v>0</v>
      </c>
      <c r="AB288" s="165"/>
      <c r="AC2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8" s="147"/>
      <c r="AE2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8" s="144">
        <f>+CALCULO[[#This Row],[ 31 ]]+CALCULO[[#This Row],[ 29 ]]+CALCULO[[#This Row],[ 27 ]]+CALCULO[[#This Row],[ 25 ]]+CALCULO[[#This Row],[ 23 ]]+CALCULO[[#This Row],[ 21 ]]+CALCULO[[#This Row],[ 19 ]]+CALCULO[[#This Row],[ 17 ]]</f>
        <v>0</v>
      </c>
      <c r="AG288" s="148">
        <f>+MAX(0,ROUND(CALCULO[[#This Row],[ 15 ]]-CALCULO[[#This Row],[32]],-3))</f>
        <v>0</v>
      </c>
      <c r="AH288" s="29"/>
      <c r="AI288" s="163">
        <f>+IF(AVERAGEIF(DEDUCCIONES[Concepto],'Datos para cálculo'!AH$4,DEDUCCIONES[Monto Limite])=1,CALCULO[[#This Row],[ 34 ]],MIN(CALCULO[[#This Row],[ 34 ]],AVERAGEIF(DEDUCCIONES[Concepto],'Datos para cálculo'!AH$4,DEDUCCIONES[Monto Limite]),+CALCULO[[#This Row],[ 34 ]]+1-1,CALCULO[[#This Row],[ 34 ]]))</f>
        <v>0</v>
      </c>
      <c r="AJ288" s="167"/>
      <c r="AK288" s="144">
        <f>+IF(CALCULO[[#This Row],[ 36 ]]="SI",MIN(CALCULO[[#This Row],[ 15 ]]*10%,VLOOKUP($AJ$4,DEDUCCIONES[],4,0)),0)</f>
        <v>0</v>
      </c>
      <c r="AL288" s="168"/>
      <c r="AM288" s="145">
        <f>+MIN(AL288+1-1,VLOOKUP($AL$4,DEDUCCIONES[],4,0))</f>
        <v>0</v>
      </c>
      <c r="AN288" s="144">
        <f>+CALCULO[[#This Row],[35]]+CALCULO[[#This Row],[37]]+CALCULO[[#This Row],[ 39 ]]</f>
        <v>0</v>
      </c>
      <c r="AO288" s="148">
        <f>+CALCULO[[#This Row],[33]]-CALCULO[[#This Row],[ 40 ]]</f>
        <v>0</v>
      </c>
      <c r="AP288" s="29"/>
      <c r="AQ288" s="163">
        <f>+MIN(CALCULO[[#This Row],[42]]+1-1,VLOOKUP($AP$4,RENTAS_EXCENTAS[],4,0))</f>
        <v>0</v>
      </c>
      <c r="AR288" s="29"/>
      <c r="AS288" s="163">
        <f>+MIN(CALCULO[[#This Row],[43]]+CALCULO[[#This Row],[ 44 ]]+1-1,VLOOKUP($AP$4,RENTAS_EXCENTAS[],4,0))-CALCULO[[#This Row],[43]]</f>
        <v>0</v>
      </c>
      <c r="AT288" s="163"/>
      <c r="AU288" s="163"/>
      <c r="AV288" s="163">
        <f>+CALCULO[[#This Row],[ 47 ]]</f>
        <v>0</v>
      </c>
      <c r="AW288" s="163"/>
      <c r="AX288" s="163">
        <f>+CALCULO[[#This Row],[ 49 ]]</f>
        <v>0</v>
      </c>
      <c r="AY288" s="163"/>
      <c r="AZ288" s="163">
        <f>+CALCULO[[#This Row],[ 51 ]]</f>
        <v>0</v>
      </c>
      <c r="BA288" s="163"/>
      <c r="BB288" s="163">
        <f>+CALCULO[[#This Row],[ 53 ]]</f>
        <v>0</v>
      </c>
      <c r="BC288" s="163"/>
      <c r="BD288" s="163">
        <f>+CALCULO[[#This Row],[ 55 ]]</f>
        <v>0</v>
      </c>
      <c r="BE288" s="163"/>
      <c r="BF288" s="163">
        <f>+CALCULO[[#This Row],[ 57 ]]</f>
        <v>0</v>
      </c>
      <c r="BG288" s="163"/>
      <c r="BH288" s="163">
        <f>+CALCULO[[#This Row],[ 59 ]]</f>
        <v>0</v>
      </c>
      <c r="BI288" s="163"/>
      <c r="BJ288" s="163"/>
      <c r="BK288" s="163"/>
      <c r="BL288" s="145">
        <f>+CALCULO[[#This Row],[ 63 ]]</f>
        <v>0</v>
      </c>
      <c r="BM288" s="144">
        <f>+CALCULO[[#This Row],[ 64 ]]+CALCULO[[#This Row],[ 62 ]]+CALCULO[[#This Row],[ 60 ]]+CALCULO[[#This Row],[ 58 ]]+CALCULO[[#This Row],[ 56 ]]+CALCULO[[#This Row],[ 54 ]]+CALCULO[[#This Row],[ 52 ]]+CALCULO[[#This Row],[ 50 ]]+CALCULO[[#This Row],[ 48 ]]+CALCULO[[#This Row],[ 45 ]]+CALCULO[[#This Row],[43]]</f>
        <v>0</v>
      </c>
      <c r="BN288" s="148">
        <f>+CALCULO[[#This Row],[ 41 ]]-CALCULO[[#This Row],[65]]</f>
        <v>0</v>
      </c>
      <c r="BO288" s="144">
        <f>+ROUND(MIN(CALCULO[[#This Row],[66]]*25%,240*'Versión impresión'!$H$8),-3)</f>
        <v>0</v>
      </c>
      <c r="BP288" s="148">
        <f>+CALCULO[[#This Row],[66]]-CALCULO[[#This Row],[67]]</f>
        <v>0</v>
      </c>
      <c r="BQ288" s="154">
        <f>+ROUND(CALCULO[[#This Row],[33]]*40%,-3)</f>
        <v>0</v>
      </c>
      <c r="BR288" s="149">
        <f t="shared" si="16"/>
        <v>0</v>
      </c>
      <c r="BS288" s="144">
        <f>+CALCULO[[#This Row],[33]]-MIN(CALCULO[[#This Row],[69]],CALCULO[[#This Row],[68]])</f>
        <v>0</v>
      </c>
      <c r="BT288" s="150">
        <f>+CALCULO[[#This Row],[71]]/'Versión impresión'!$H$8+1-1</f>
        <v>0</v>
      </c>
      <c r="BU288" s="151">
        <f>+LOOKUP(CALCULO[[#This Row],[72]],$CG$2:$CH$8,$CJ$2:$CJ$8)</f>
        <v>0</v>
      </c>
      <c r="BV288" s="152">
        <f>+LOOKUP(CALCULO[[#This Row],[72]],$CG$2:$CH$8,$CI$2:$CI$8)</f>
        <v>0</v>
      </c>
      <c r="BW288" s="151">
        <f>+LOOKUP(CALCULO[[#This Row],[72]],$CG$2:$CH$8,$CK$2:$CK$8)</f>
        <v>0</v>
      </c>
      <c r="BX288" s="155">
        <f>+(CALCULO[[#This Row],[72]]+CALCULO[[#This Row],[73]])*CALCULO[[#This Row],[74]]+CALCULO[[#This Row],[75]]</f>
        <v>0</v>
      </c>
      <c r="BY288" s="133">
        <f>+ROUND(CALCULO[[#This Row],[76]]*'Versión impresión'!$H$8,-3)</f>
        <v>0</v>
      </c>
      <c r="BZ288" s="180" t="str">
        <f>+IF(LOOKUP(CALCULO[[#This Row],[72]],$CG$2:$CH$8,$CM$2:$CM$8)=0,"",LOOKUP(CALCULO[[#This Row],[72]],$CG$2:$CH$8,$CM$2:$CM$8))</f>
        <v/>
      </c>
    </row>
    <row r="289" spans="1:78" x14ac:dyDescent="0.25">
      <c r="A289" s="78" t="str">
        <f t="shared" si="15"/>
        <v/>
      </c>
      <c r="B289" s="159"/>
      <c r="C289" s="29"/>
      <c r="D289" s="29"/>
      <c r="E289" s="29"/>
      <c r="F289" s="29"/>
      <c r="G289" s="29"/>
      <c r="H289" s="29"/>
      <c r="I289" s="29"/>
      <c r="J289" s="29"/>
      <c r="K289" s="29"/>
      <c r="L289" s="29"/>
      <c r="M289" s="29"/>
      <c r="N289" s="29"/>
      <c r="O289" s="144">
        <f>SUM(CALCULO[[#This Row],[5]:[ 14 ]])</f>
        <v>0</v>
      </c>
      <c r="P289" s="162"/>
      <c r="Q289" s="163">
        <f>+IF(AVERAGEIF(ING_NO_CONST_RENTA[Concepto],'Datos para cálculo'!P$4,ING_NO_CONST_RENTA[Monto Limite])=1,CALCULO[[#This Row],[16]],MIN(CALCULO[ [#This Row],[16] ],AVERAGEIF(ING_NO_CONST_RENTA[Concepto],'Datos para cálculo'!P$4,ING_NO_CONST_RENTA[Monto Limite]),+CALCULO[ [#This Row],[16] ]+1-1,CALCULO[ [#This Row],[16] ]))</f>
        <v>0</v>
      </c>
      <c r="R289" s="29"/>
      <c r="S289" s="163">
        <f>+IF(AVERAGEIF(ING_NO_CONST_RENTA[Concepto],'Datos para cálculo'!R$4,ING_NO_CONST_RENTA[Monto Limite])=1,CALCULO[[#This Row],[18]],MIN(CALCULO[ [#This Row],[18] ],AVERAGEIF(ING_NO_CONST_RENTA[Concepto],'Datos para cálculo'!R$4,ING_NO_CONST_RENTA[Monto Limite]),+CALCULO[ [#This Row],[18] ]+1-1,CALCULO[ [#This Row],[18] ]))</f>
        <v>0</v>
      </c>
      <c r="T289" s="29"/>
      <c r="U289" s="163">
        <f>+IF(AVERAGEIF(ING_NO_CONST_RENTA[Concepto],'Datos para cálculo'!T$4,ING_NO_CONST_RENTA[Monto Limite])=1,CALCULO[[#This Row],[20]],MIN(CALCULO[ [#This Row],[20] ],AVERAGEIF(ING_NO_CONST_RENTA[Concepto],'Datos para cálculo'!T$4,ING_NO_CONST_RENTA[Monto Limite]),+CALCULO[ [#This Row],[20] ]+1-1,CALCULO[ [#This Row],[20] ]))</f>
        <v>0</v>
      </c>
      <c r="V289" s="29"/>
      <c r="W2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89" s="164"/>
      <c r="Y289" s="163">
        <f>+IF(O289&lt;310*'Versión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89" s="165"/>
      <c r="AA289" s="163">
        <f>+IF(AVERAGEIF(ING_NO_CONST_RENTA[Concepto],'Datos para cálculo'!Z$4,ING_NO_CONST_RENTA[Monto Limite])=1,CALCULO[[#This Row],[ 26 ]],MIN(CALCULO[[#This Row],[ 26 ]],AVERAGEIF(ING_NO_CONST_RENTA[Concepto],'Datos para cálculo'!Z$4,ING_NO_CONST_RENTA[Monto Limite]),+CALCULO[[#This Row],[ 26 ]]+1-1,CALCULO[[#This Row],[ 26 ]]))</f>
        <v>0</v>
      </c>
      <c r="AB289" s="165"/>
      <c r="AC2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89" s="147"/>
      <c r="AE2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89" s="144">
        <f>+CALCULO[[#This Row],[ 31 ]]+CALCULO[[#This Row],[ 29 ]]+CALCULO[[#This Row],[ 27 ]]+CALCULO[[#This Row],[ 25 ]]+CALCULO[[#This Row],[ 23 ]]+CALCULO[[#This Row],[ 21 ]]+CALCULO[[#This Row],[ 19 ]]+CALCULO[[#This Row],[ 17 ]]</f>
        <v>0</v>
      </c>
      <c r="AG289" s="148">
        <f>+MAX(0,ROUND(CALCULO[[#This Row],[ 15 ]]-CALCULO[[#This Row],[32]],-3))</f>
        <v>0</v>
      </c>
      <c r="AH289" s="29"/>
      <c r="AI289" s="163">
        <f>+IF(AVERAGEIF(DEDUCCIONES[Concepto],'Datos para cálculo'!AH$4,DEDUCCIONES[Monto Limite])=1,CALCULO[[#This Row],[ 34 ]],MIN(CALCULO[[#This Row],[ 34 ]],AVERAGEIF(DEDUCCIONES[Concepto],'Datos para cálculo'!AH$4,DEDUCCIONES[Monto Limite]),+CALCULO[[#This Row],[ 34 ]]+1-1,CALCULO[[#This Row],[ 34 ]]))</f>
        <v>0</v>
      </c>
      <c r="AJ289" s="167"/>
      <c r="AK289" s="144">
        <f>+IF(CALCULO[[#This Row],[ 36 ]]="SI",MIN(CALCULO[[#This Row],[ 15 ]]*10%,VLOOKUP($AJ$4,DEDUCCIONES[],4,0)),0)</f>
        <v>0</v>
      </c>
      <c r="AL289" s="168"/>
      <c r="AM289" s="145">
        <f>+MIN(AL289+1-1,VLOOKUP($AL$4,DEDUCCIONES[],4,0))</f>
        <v>0</v>
      </c>
      <c r="AN289" s="144">
        <f>+CALCULO[[#This Row],[35]]+CALCULO[[#This Row],[37]]+CALCULO[[#This Row],[ 39 ]]</f>
        <v>0</v>
      </c>
      <c r="AO289" s="148">
        <f>+CALCULO[[#This Row],[33]]-CALCULO[[#This Row],[ 40 ]]</f>
        <v>0</v>
      </c>
      <c r="AP289" s="29"/>
      <c r="AQ289" s="163">
        <f>+MIN(CALCULO[[#This Row],[42]]+1-1,VLOOKUP($AP$4,RENTAS_EXCENTAS[],4,0))</f>
        <v>0</v>
      </c>
      <c r="AR289" s="29"/>
      <c r="AS289" s="163">
        <f>+MIN(CALCULO[[#This Row],[43]]+CALCULO[[#This Row],[ 44 ]]+1-1,VLOOKUP($AP$4,RENTAS_EXCENTAS[],4,0))-CALCULO[[#This Row],[43]]</f>
        <v>0</v>
      </c>
      <c r="AT289" s="163"/>
      <c r="AU289" s="163"/>
      <c r="AV289" s="163">
        <f>+CALCULO[[#This Row],[ 47 ]]</f>
        <v>0</v>
      </c>
      <c r="AW289" s="163"/>
      <c r="AX289" s="163">
        <f>+CALCULO[[#This Row],[ 49 ]]</f>
        <v>0</v>
      </c>
      <c r="AY289" s="163"/>
      <c r="AZ289" s="163">
        <f>+CALCULO[[#This Row],[ 51 ]]</f>
        <v>0</v>
      </c>
      <c r="BA289" s="163"/>
      <c r="BB289" s="163">
        <f>+CALCULO[[#This Row],[ 53 ]]</f>
        <v>0</v>
      </c>
      <c r="BC289" s="163"/>
      <c r="BD289" s="163">
        <f>+CALCULO[[#This Row],[ 55 ]]</f>
        <v>0</v>
      </c>
      <c r="BE289" s="163"/>
      <c r="BF289" s="163">
        <f>+CALCULO[[#This Row],[ 57 ]]</f>
        <v>0</v>
      </c>
      <c r="BG289" s="163"/>
      <c r="BH289" s="163">
        <f>+CALCULO[[#This Row],[ 59 ]]</f>
        <v>0</v>
      </c>
      <c r="BI289" s="163"/>
      <c r="BJ289" s="163"/>
      <c r="BK289" s="163"/>
      <c r="BL289" s="145">
        <f>+CALCULO[[#This Row],[ 63 ]]</f>
        <v>0</v>
      </c>
      <c r="BM289" s="144">
        <f>+CALCULO[[#This Row],[ 64 ]]+CALCULO[[#This Row],[ 62 ]]+CALCULO[[#This Row],[ 60 ]]+CALCULO[[#This Row],[ 58 ]]+CALCULO[[#This Row],[ 56 ]]+CALCULO[[#This Row],[ 54 ]]+CALCULO[[#This Row],[ 52 ]]+CALCULO[[#This Row],[ 50 ]]+CALCULO[[#This Row],[ 48 ]]+CALCULO[[#This Row],[ 45 ]]+CALCULO[[#This Row],[43]]</f>
        <v>0</v>
      </c>
      <c r="BN289" s="148">
        <f>+CALCULO[[#This Row],[ 41 ]]-CALCULO[[#This Row],[65]]</f>
        <v>0</v>
      </c>
      <c r="BO289" s="144">
        <f>+ROUND(MIN(CALCULO[[#This Row],[66]]*25%,240*'Versión impresión'!$H$8),-3)</f>
        <v>0</v>
      </c>
      <c r="BP289" s="148">
        <f>+CALCULO[[#This Row],[66]]-CALCULO[[#This Row],[67]]</f>
        <v>0</v>
      </c>
      <c r="BQ289" s="154">
        <f>+ROUND(CALCULO[[#This Row],[33]]*40%,-3)</f>
        <v>0</v>
      </c>
      <c r="BR289" s="149">
        <f t="shared" si="16"/>
        <v>0</v>
      </c>
      <c r="BS289" s="144">
        <f>+CALCULO[[#This Row],[33]]-MIN(CALCULO[[#This Row],[69]],CALCULO[[#This Row],[68]])</f>
        <v>0</v>
      </c>
      <c r="BT289" s="150">
        <f>+CALCULO[[#This Row],[71]]/'Versión impresión'!$H$8+1-1</f>
        <v>0</v>
      </c>
      <c r="BU289" s="151">
        <f>+LOOKUP(CALCULO[[#This Row],[72]],$CG$2:$CH$8,$CJ$2:$CJ$8)</f>
        <v>0</v>
      </c>
      <c r="BV289" s="152">
        <f>+LOOKUP(CALCULO[[#This Row],[72]],$CG$2:$CH$8,$CI$2:$CI$8)</f>
        <v>0</v>
      </c>
      <c r="BW289" s="151">
        <f>+LOOKUP(CALCULO[[#This Row],[72]],$CG$2:$CH$8,$CK$2:$CK$8)</f>
        <v>0</v>
      </c>
      <c r="BX289" s="155">
        <f>+(CALCULO[[#This Row],[72]]+CALCULO[[#This Row],[73]])*CALCULO[[#This Row],[74]]+CALCULO[[#This Row],[75]]</f>
        <v>0</v>
      </c>
      <c r="BY289" s="133">
        <f>+ROUND(CALCULO[[#This Row],[76]]*'Versión impresión'!$H$8,-3)</f>
        <v>0</v>
      </c>
      <c r="BZ289" s="180" t="str">
        <f>+IF(LOOKUP(CALCULO[[#This Row],[72]],$CG$2:$CH$8,$CM$2:$CM$8)=0,"",LOOKUP(CALCULO[[#This Row],[72]],$CG$2:$CH$8,$CM$2:$CM$8))</f>
        <v/>
      </c>
    </row>
    <row r="290" spans="1:78" x14ac:dyDescent="0.25">
      <c r="A290" s="78" t="str">
        <f t="shared" si="15"/>
        <v/>
      </c>
      <c r="B290" s="159"/>
      <c r="C290" s="29"/>
      <c r="D290" s="29"/>
      <c r="E290" s="29"/>
      <c r="F290" s="29"/>
      <c r="G290" s="29"/>
      <c r="H290" s="29"/>
      <c r="I290" s="29"/>
      <c r="J290" s="29"/>
      <c r="K290" s="29"/>
      <c r="L290" s="29"/>
      <c r="M290" s="29"/>
      <c r="N290" s="29"/>
      <c r="O290" s="144">
        <f>SUM(CALCULO[[#This Row],[5]:[ 14 ]])</f>
        <v>0</v>
      </c>
      <c r="P290" s="162"/>
      <c r="Q290" s="163">
        <f>+IF(AVERAGEIF(ING_NO_CONST_RENTA[Concepto],'Datos para cálculo'!P$4,ING_NO_CONST_RENTA[Monto Limite])=1,CALCULO[[#This Row],[16]],MIN(CALCULO[ [#This Row],[16] ],AVERAGEIF(ING_NO_CONST_RENTA[Concepto],'Datos para cálculo'!P$4,ING_NO_CONST_RENTA[Monto Limite]),+CALCULO[ [#This Row],[16] ]+1-1,CALCULO[ [#This Row],[16] ]))</f>
        <v>0</v>
      </c>
      <c r="R290" s="29"/>
      <c r="S290" s="163">
        <f>+IF(AVERAGEIF(ING_NO_CONST_RENTA[Concepto],'Datos para cálculo'!R$4,ING_NO_CONST_RENTA[Monto Limite])=1,CALCULO[[#This Row],[18]],MIN(CALCULO[ [#This Row],[18] ],AVERAGEIF(ING_NO_CONST_RENTA[Concepto],'Datos para cálculo'!R$4,ING_NO_CONST_RENTA[Monto Limite]),+CALCULO[ [#This Row],[18] ]+1-1,CALCULO[ [#This Row],[18] ]))</f>
        <v>0</v>
      </c>
      <c r="T290" s="29"/>
      <c r="U290" s="163">
        <f>+IF(AVERAGEIF(ING_NO_CONST_RENTA[Concepto],'Datos para cálculo'!T$4,ING_NO_CONST_RENTA[Monto Limite])=1,CALCULO[[#This Row],[20]],MIN(CALCULO[ [#This Row],[20] ],AVERAGEIF(ING_NO_CONST_RENTA[Concepto],'Datos para cálculo'!T$4,ING_NO_CONST_RENTA[Monto Limite]),+CALCULO[ [#This Row],[20] ]+1-1,CALCULO[ [#This Row],[20] ]))</f>
        <v>0</v>
      </c>
      <c r="V290" s="29"/>
      <c r="W2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0" s="164"/>
      <c r="Y290" s="163">
        <f>+IF(O290&lt;310*'Versión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0" s="165"/>
      <c r="AA290" s="163">
        <f>+IF(AVERAGEIF(ING_NO_CONST_RENTA[Concepto],'Datos para cálculo'!Z$4,ING_NO_CONST_RENTA[Monto Limite])=1,CALCULO[[#This Row],[ 26 ]],MIN(CALCULO[[#This Row],[ 26 ]],AVERAGEIF(ING_NO_CONST_RENTA[Concepto],'Datos para cálculo'!Z$4,ING_NO_CONST_RENTA[Monto Limite]),+CALCULO[[#This Row],[ 26 ]]+1-1,CALCULO[[#This Row],[ 26 ]]))</f>
        <v>0</v>
      </c>
      <c r="AB290" s="165"/>
      <c r="AC2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0" s="147"/>
      <c r="AE2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0" s="144">
        <f>+CALCULO[[#This Row],[ 31 ]]+CALCULO[[#This Row],[ 29 ]]+CALCULO[[#This Row],[ 27 ]]+CALCULO[[#This Row],[ 25 ]]+CALCULO[[#This Row],[ 23 ]]+CALCULO[[#This Row],[ 21 ]]+CALCULO[[#This Row],[ 19 ]]+CALCULO[[#This Row],[ 17 ]]</f>
        <v>0</v>
      </c>
      <c r="AG290" s="148">
        <f>+MAX(0,ROUND(CALCULO[[#This Row],[ 15 ]]-CALCULO[[#This Row],[32]],-3))</f>
        <v>0</v>
      </c>
      <c r="AH290" s="29"/>
      <c r="AI290" s="163">
        <f>+IF(AVERAGEIF(DEDUCCIONES[Concepto],'Datos para cálculo'!AH$4,DEDUCCIONES[Monto Limite])=1,CALCULO[[#This Row],[ 34 ]],MIN(CALCULO[[#This Row],[ 34 ]],AVERAGEIF(DEDUCCIONES[Concepto],'Datos para cálculo'!AH$4,DEDUCCIONES[Monto Limite]),+CALCULO[[#This Row],[ 34 ]]+1-1,CALCULO[[#This Row],[ 34 ]]))</f>
        <v>0</v>
      </c>
      <c r="AJ290" s="167"/>
      <c r="AK290" s="144">
        <f>+IF(CALCULO[[#This Row],[ 36 ]]="SI",MIN(CALCULO[[#This Row],[ 15 ]]*10%,VLOOKUP($AJ$4,DEDUCCIONES[],4,0)),0)</f>
        <v>0</v>
      </c>
      <c r="AL290" s="168"/>
      <c r="AM290" s="145">
        <f>+MIN(AL290+1-1,VLOOKUP($AL$4,DEDUCCIONES[],4,0))</f>
        <v>0</v>
      </c>
      <c r="AN290" s="144">
        <f>+CALCULO[[#This Row],[35]]+CALCULO[[#This Row],[37]]+CALCULO[[#This Row],[ 39 ]]</f>
        <v>0</v>
      </c>
      <c r="AO290" s="148">
        <f>+CALCULO[[#This Row],[33]]-CALCULO[[#This Row],[ 40 ]]</f>
        <v>0</v>
      </c>
      <c r="AP290" s="29"/>
      <c r="AQ290" s="163">
        <f>+MIN(CALCULO[[#This Row],[42]]+1-1,VLOOKUP($AP$4,RENTAS_EXCENTAS[],4,0))</f>
        <v>0</v>
      </c>
      <c r="AR290" s="29"/>
      <c r="AS290" s="163">
        <f>+MIN(CALCULO[[#This Row],[43]]+CALCULO[[#This Row],[ 44 ]]+1-1,VLOOKUP($AP$4,RENTAS_EXCENTAS[],4,0))-CALCULO[[#This Row],[43]]</f>
        <v>0</v>
      </c>
      <c r="AT290" s="163"/>
      <c r="AU290" s="163"/>
      <c r="AV290" s="163">
        <f>+CALCULO[[#This Row],[ 47 ]]</f>
        <v>0</v>
      </c>
      <c r="AW290" s="163"/>
      <c r="AX290" s="163">
        <f>+CALCULO[[#This Row],[ 49 ]]</f>
        <v>0</v>
      </c>
      <c r="AY290" s="163"/>
      <c r="AZ290" s="163">
        <f>+CALCULO[[#This Row],[ 51 ]]</f>
        <v>0</v>
      </c>
      <c r="BA290" s="163"/>
      <c r="BB290" s="163">
        <f>+CALCULO[[#This Row],[ 53 ]]</f>
        <v>0</v>
      </c>
      <c r="BC290" s="163"/>
      <c r="BD290" s="163">
        <f>+CALCULO[[#This Row],[ 55 ]]</f>
        <v>0</v>
      </c>
      <c r="BE290" s="163"/>
      <c r="BF290" s="163">
        <f>+CALCULO[[#This Row],[ 57 ]]</f>
        <v>0</v>
      </c>
      <c r="BG290" s="163"/>
      <c r="BH290" s="163">
        <f>+CALCULO[[#This Row],[ 59 ]]</f>
        <v>0</v>
      </c>
      <c r="BI290" s="163"/>
      <c r="BJ290" s="163"/>
      <c r="BK290" s="163"/>
      <c r="BL290" s="145">
        <f>+CALCULO[[#This Row],[ 63 ]]</f>
        <v>0</v>
      </c>
      <c r="BM290" s="144">
        <f>+CALCULO[[#This Row],[ 64 ]]+CALCULO[[#This Row],[ 62 ]]+CALCULO[[#This Row],[ 60 ]]+CALCULO[[#This Row],[ 58 ]]+CALCULO[[#This Row],[ 56 ]]+CALCULO[[#This Row],[ 54 ]]+CALCULO[[#This Row],[ 52 ]]+CALCULO[[#This Row],[ 50 ]]+CALCULO[[#This Row],[ 48 ]]+CALCULO[[#This Row],[ 45 ]]+CALCULO[[#This Row],[43]]</f>
        <v>0</v>
      </c>
      <c r="BN290" s="148">
        <f>+CALCULO[[#This Row],[ 41 ]]-CALCULO[[#This Row],[65]]</f>
        <v>0</v>
      </c>
      <c r="BO290" s="144">
        <f>+ROUND(MIN(CALCULO[[#This Row],[66]]*25%,240*'Versión impresión'!$H$8),-3)</f>
        <v>0</v>
      </c>
      <c r="BP290" s="148">
        <f>+CALCULO[[#This Row],[66]]-CALCULO[[#This Row],[67]]</f>
        <v>0</v>
      </c>
      <c r="BQ290" s="154">
        <f>+ROUND(CALCULO[[#This Row],[33]]*40%,-3)</f>
        <v>0</v>
      </c>
      <c r="BR290" s="149">
        <f t="shared" si="16"/>
        <v>0</v>
      </c>
      <c r="BS290" s="144">
        <f>+CALCULO[[#This Row],[33]]-MIN(CALCULO[[#This Row],[69]],CALCULO[[#This Row],[68]])</f>
        <v>0</v>
      </c>
      <c r="BT290" s="150">
        <f>+CALCULO[[#This Row],[71]]/'Versión impresión'!$H$8+1-1</f>
        <v>0</v>
      </c>
      <c r="BU290" s="151">
        <f>+LOOKUP(CALCULO[[#This Row],[72]],$CG$2:$CH$8,$CJ$2:$CJ$8)</f>
        <v>0</v>
      </c>
      <c r="BV290" s="152">
        <f>+LOOKUP(CALCULO[[#This Row],[72]],$CG$2:$CH$8,$CI$2:$CI$8)</f>
        <v>0</v>
      </c>
      <c r="BW290" s="151">
        <f>+LOOKUP(CALCULO[[#This Row],[72]],$CG$2:$CH$8,$CK$2:$CK$8)</f>
        <v>0</v>
      </c>
      <c r="BX290" s="155">
        <f>+(CALCULO[[#This Row],[72]]+CALCULO[[#This Row],[73]])*CALCULO[[#This Row],[74]]+CALCULO[[#This Row],[75]]</f>
        <v>0</v>
      </c>
      <c r="BY290" s="133">
        <f>+ROUND(CALCULO[[#This Row],[76]]*'Versión impresión'!$H$8,-3)</f>
        <v>0</v>
      </c>
      <c r="BZ290" s="180" t="str">
        <f>+IF(LOOKUP(CALCULO[[#This Row],[72]],$CG$2:$CH$8,$CM$2:$CM$8)=0,"",LOOKUP(CALCULO[[#This Row],[72]],$CG$2:$CH$8,$CM$2:$CM$8))</f>
        <v/>
      </c>
    </row>
    <row r="291" spans="1:78" x14ac:dyDescent="0.25">
      <c r="A291" s="78" t="str">
        <f t="shared" si="15"/>
        <v/>
      </c>
      <c r="B291" s="159"/>
      <c r="C291" s="29"/>
      <c r="D291" s="29"/>
      <c r="E291" s="29"/>
      <c r="F291" s="29"/>
      <c r="G291" s="29"/>
      <c r="H291" s="29"/>
      <c r="I291" s="29"/>
      <c r="J291" s="29"/>
      <c r="K291" s="29"/>
      <c r="L291" s="29"/>
      <c r="M291" s="29"/>
      <c r="N291" s="29"/>
      <c r="O291" s="144">
        <f>SUM(CALCULO[[#This Row],[5]:[ 14 ]])</f>
        <v>0</v>
      </c>
      <c r="P291" s="162"/>
      <c r="Q291" s="163">
        <f>+IF(AVERAGEIF(ING_NO_CONST_RENTA[Concepto],'Datos para cálculo'!P$4,ING_NO_CONST_RENTA[Monto Limite])=1,CALCULO[[#This Row],[16]],MIN(CALCULO[ [#This Row],[16] ],AVERAGEIF(ING_NO_CONST_RENTA[Concepto],'Datos para cálculo'!P$4,ING_NO_CONST_RENTA[Monto Limite]),+CALCULO[ [#This Row],[16] ]+1-1,CALCULO[ [#This Row],[16] ]))</f>
        <v>0</v>
      </c>
      <c r="R291" s="29"/>
      <c r="S291" s="163">
        <f>+IF(AVERAGEIF(ING_NO_CONST_RENTA[Concepto],'Datos para cálculo'!R$4,ING_NO_CONST_RENTA[Monto Limite])=1,CALCULO[[#This Row],[18]],MIN(CALCULO[ [#This Row],[18] ],AVERAGEIF(ING_NO_CONST_RENTA[Concepto],'Datos para cálculo'!R$4,ING_NO_CONST_RENTA[Monto Limite]),+CALCULO[ [#This Row],[18] ]+1-1,CALCULO[ [#This Row],[18] ]))</f>
        <v>0</v>
      </c>
      <c r="T291" s="29"/>
      <c r="U291" s="163">
        <f>+IF(AVERAGEIF(ING_NO_CONST_RENTA[Concepto],'Datos para cálculo'!T$4,ING_NO_CONST_RENTA[Monto Limite])=1,CALCULO[[#This Row],[20]],MIN(CALCULO[ [#This Row],[20] ],AVERAGEIF(ING_NO_CONST_RENTA[Concepto],'Datos para cálculo'!T$4,ING_NO_CONST_RENTA[Monto Limite]),+CALCULO[ [#This Row],[20] ]+1-1,CALCULO[ [#This Row],[20] ]))</f>
        <v>0</v>
      </c>
      <c r="V291" s="29"/>
      <c r="W2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1" s="164"/>
      <c r="Y291" s="163">
        <f>+IF(O291&lt;310*'Versión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1" s="165"/>
      <c r="AA291" s="163">
        <f>+IF(AVERAGEIF(ING_NO_CONST_RENTA[Concepto],'Datos para cálculo'!Z$4,ING_NO_CONST_RENTA[Monto Limite])=1,CALCULO[[#This Row],[ 26 ]],MIN(CALCULO[[#This Row],[ 26 ]],AVERAGEIF(ING_NO_CONST_RENTA[Concepto],'Datos para cálculo'!Z$4,ING_NO_CONST_RENTA[Monto Limite]),+CALCULO[[#This Row],[ 26 ]]+1-1,CALCULO[[#This Row],[ 26 ]]))</f>
        <v>0</v>
      </c>
      <c r="AB291" s="165"/>
      <c r="AC2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1" s="147"/>
      <c r="AE2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1" s="144">
        <f>+CALCULO[[#This Row],[ 31 ]]+CALCULO[[#This Row],[ 29 ]]+CALCULO[[#This Row],[ 27 ]]+CALCULO[[#This Row],[ 25 ]]+CALCULO[[#This Row],[ 23 ]]+CALCULO[[#This Row],[ 21 ]]+CALCULO[[#This Row],[ 19 ]]+CALCULO[[#This Row],[ 17 ]]</f>
        <v>0</v>
      </c>
      <c r="AG291" s="148">
        <f>+MAX(0,ROUND(CALCULO[[#This Row],[ 15 ]]-CALCULO[[#This Row],[32]],-3))</f>
        <v>0</v>
      </c>
      <c r="AH291" s="29"/>
      <c r="AI291" s="163">
        <f>+IF(AVERAGEIF(DEDUCCIONES[Concepto],'Datos para cálculo'!AH$4,DEDUCCIONES[Monto Limite])=1,CALCULO[[#This Row],[ 34 ]],MIN(CALCULO[[#This Row],[ 34 ]],AVERAGEIF(DEDUCCIONES[Concepto],'Datos para cálculo'!AH$4,DEDUCCIONES[Monto Limite]),+CALCULO[[#This Row],[ 34 ]]+1-1,CALCULO[[#This Row],[ 34 ]]))</f>
        <v>0</v>
      </c>
      <c r="AJ291" s="167"/>
      <c r="AK291" s="144">
        <f>+IF(CALCULO[[#This Row],[ 36 ]]="SI",MIN(CALCULO[[#This Row],[ 15 ]]*10%,VLOOKUP($AJ$4,DEDUCCIONES[],4,0)),0)</f>
        <v>0</v>
      </c>
      <c r="AL291" s="168"/>
      <c r="AM291" s="145">
        <f>+MIN(AL291+1-1,VLOOKUP($AL$4,DEDUCCIONES[],4,0))</f>
        <v>0</v>
      </c>
      <c r="AN291" s="144">
        <f>+CALCULO[[#This Row],[35]]+CALCULO[[#This Row],[37]]+CALCULO[[#This Row],[ 39 ]]</f>
        <v>0</v>
      </c>
      <c r="AO291" s="148">
        <f>+CALCULO[[#This Row],[33]]-CALCULO[[#This Row],[ 40 ]]</f>
        <v>0</v>
      </c>
      <c r="AP291" s="29"/>
      <c r="AQ291" s="163">
        <f>+MIN(CALCULO[[#This Row],[42]]+1-1,VLOOKUP($AP$4,RENTAS_EXCENTAS[],4,0))</f>
        <v>0</v>
      </c>
      <c r="AR291" s="29"/>
      <c r="AS291" s="163">
        <f>+MIN(CALCULO[[#This Row],[43]]+CALCULO[[#This Row],[ 44 ]]+1-1,VLOOKUP($AP$4,RENTAS_EXCENTAS[],4,0))-CALCULO[[#This Row],[43]]</f>
        <v>0</v>
      </c>
      <c r="AT291" s="163"/>
      <c r="AU291" s="163"/>
      <c r="AV291" s="163">
        <f>+CALCULO[[#This Row],[ 47 ]]</f>
        <v>0</v>
      </c>
      <c r="AW291" s="163"/>
      <c r="AX291" s="163">
        <f>+CALCULO[[#This Row],[ 49 ]]</f>
        <v>0</v>
      </c>
      <c r="AY291" s="163"/>
      <c r="AZ291" s="163">
        <f>+CALCULO[[#This Row],[ 51 ]]</f>
        <v>0</v>
      </c>
      <c r="BA291" s="163"/>
      <c r="BB291" s="163">
        <f>+CALCULO[[#This Row],[ 53 ]]</f>
        <v>0</v>
      </c>
      <c r="BC291" s="163"/>
      <c r="BD291" s="163">
        <f>+CALCULO[[#This Row],[ 55 ]]</f>
        <v>0</v>
      </c>
      <c r="BE291" s="163"/>
      <c r="BF291" s="163">
        <f>+CALCULO[[#This Row],[ 57 ]]</f>
        <v>0</v>
      </c>
      <c r="BG291" s="163"/>
      <c r="BH291" s="163">
        <f>+CALCULO[[#This Row],[ 59 ]]</f>
        <v>0</v>
      </c>
      <c r="BI291" s="163"/>
      <c r="BJ291" s="163"/>
      <c r="BK291" s="163"/>
      <c r="BL291" s="145">
        <f>+CALCULO[[#This Row],[ 63 ]]</f>
        <v>0</v>
      </c>
      <c r="BM291" s="144">
        <f>+CALCULO[[#This Row],[ 64 ]]+CALCULO[[#This Row],[ 62 ]]+CALCULO[[#This Row],[ 60 ]]+CALCULO[[#This Row],[ 58 ]]+CALCULO[[#This Row],[ 56 ]]+CALCULO[[#This Row],[ 54 ]]+CALCULO[[#This Row],[ 52 ]]+CALCULO[[#This Row],[ 50 ]]+CALCULO[[#This Row],[ 48 ]]+CALCULO[[#This Row],[ 45 ]]+CALCULO[[#This Row],[43]]</f>
        <v>0</v>
      </c>
      <c r="BN291" s="148">
        <f>+CALCULO[[#This Row],[ 41 ]]-CALCULO[[#This Row],[65]]</f>
        <v>0</v>
      </c>
      <c r="BO291" s="144">
        <f>+ROUND(MIN(CALCULO[[#This Row],[66]]*25%,240*'Versión impresión'!$H$8),-3)</f>
        <v>0</v>
      </c>
      <c r="BP291" s="148">
        <f>+CALCULO[[#This Row],[66]]-CALCULO[[#This Row],[67]]</f>
        <v>0</v>
      </c>
      <c r="BQ291" s="154">
        <f>+ROUND(CALCULO[[#This Row],[33]]*40%,-3)</f>
        <v>0</v>
      </c>
      <c r="BR291" s="149">
        <f t="shared" si="16"/>
        <v>0</v>
      </c>
      <c r="BS291" s="144">
        <f>+CALCULO[[#This Row],[33]]-MIN(CALCULO[[#This Row],[69]],CALCULO[[#This Row],[68]])</f>
        <v>0</v>
      </c>
      <c r="BT291" s="150">
        <f>+CALCULO[[#This Row],[71]]/'Versión impresión'!$H$8+1-1</f>
        <v>0</v>
      </c>
      <c r="BU291" s="151">
        <f>+LOOKUP(CALCULO[[#This Row],[72]],$CG$2:$CH$8,$CJ$2:$CJ$8)</f>
        <v>0</v>
      </c>
      <c r="BV291" s="152">
        <f>+LOOKUP(CALCULO[[#This Row],[72]],$CG$2:$CH$8,$CI$2:$CI$8)</f>
        <v>0</v>
      </c>
      <c r="BW291" s="151">
        <f>+LOOKUP(CALCULO[[#This Row],[72]],$CG$2:$CH$8,$CK$2:$CK$8)</f>
        <v>0</v>
      </c>
      <c r="BX291" s="155">
        <f>+(CALCULO[[#This Row],[72]]+CALCULO[[#This Row],[73]])*CALCULO[[#This Row],[74]]+CALCULO[[#This Row],[75]]</f>
        <v>0</v>
      </c>
      <c r="BY291" s="133">
        <f>+ROUND(CALCULO[[#This Row],[76]]*'Versión impresión'!$H$8,-3)</f>
        <v>0</v>
      </c>
      <c r="BZ291" s="180" t="str">
        <f>+IF(LOOKUP(CALCULO[[#This Row],[72]],$CG$2:$CH$8,$CM$2:$CM$8)=0,"",LOOKUP(CALCULO[[#This Row],[72]],$CG$2:$CH$8,$CM$2:$CM$8))</f>
        <v/>
      </c>
    </row>
    <row r="292" spans="1:78" x14ac:dyDescent="0.25">
      <c r="A292" s="78" t="str">
        <f t="shared" si="15"/>
        <v/>
      </c>
      <c r="B292" s="159"/>
      <c r="C292" s="29"/>
      <c r="D292" s="29"/>
      <c r="E292" s="29"/>
      <c r="F292" s="29"/>
      <c r="G292" s="29"/>
      <c r="H292" s="29"/>
      <c r="I292" s="29"/>
      <c r="J292" s="29"/>
      <c r="K292" s="29"/>
      <c r="L292" s="29"/>
      <c r="M292" s="29"/>
      <c r="N292" s="29"/>
      <c r="O292" s="144">
        <f>SUM(CALCULO[[#This Row],[5]:[ 14 ]])</f>
        <v>0</v>
      </c>
      <c r="P292" s="162"/>
      <c r="Q292" s="163">
        <f>+IF(AVERAGEIF(ING_NO_CONST_RENTA[Concepto],'Datos para cálculo'!P$4,ING_NO_CONST_RENTA[Monto Limite])=1,CALCULO[[#This Row],[16]],MIN(CALCULO[ [#This Row],[16] ],AVERAGEIF(ING_NO_CONST_RENTA[Concepto],'Datos para cálculo'!P$4,ING_NO_CONST_RENTA[Monto Limite]),+CALCULO[ [#This Row],[16] ]+1-1,CALCULO[ [#This Row],[16] ]))</f>
        <v>0</v>
      </c>
      <c r="R292" s="29"/>
      <c r="S292" s="163">
        <f>+IF(AVERAGEIF(ING_NO_CONST_RENTA[Concepto],'Datos para cálculo'!R$4,ING_NO_CONST_RENTA[Monto Limite])=1,CALCULO[[#This Row],[18]],MIN(CALCULO[ [#This Row],[18] ],AVERAGEIF(ING_NO_CONST_RENTA[Concepto],'Datos para cálculo'!R$4,ING_NO_CONST_RENTA[Monto Limite]),+CALCULO[ [#This Row],[18] ]+1-1,CALCULO[ [#This Row],[18] ]))</f>
        <v>0</v>
      </c>
      <c r="T292" s="29"/>
      <c r="U292" s="163">
        <f>+IF(AVERAGEIF(ING_NO_CONST_RENTA[Concepto],'Datos para cálculo'!T$4,ING_NO_CONST_RENTA[Monto Limite])=1,CALCULO[[#This Row],[20]],MIN(CALCULO[ [#This Row],[20] ],AVERAGEIF(ING_NO_CONST_RENTA[Concepto],'Datos para cálculo'!T$4,ING_NO_CONST_RENTA[Monto Limite]),+CALCULO[ [#This Row],[20] ]+1-1,CALCULO[ [#This Row],[20] ]))</f>
        <v>0</v>
      </c>
      <c r="V292" s="29"/>
      <c r="W2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2" s="164"/>
      <c r="Y292" s="163">
        <f>+IF(O292&lt;310*'Versión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2" s="165"/>
      <c r="AA292" s="163">
        <f>+IF(AVERAGEIF(ING_NO_CONST_RENTA[Concepto],'Datos para cálculo'!Z$4,ING_NO_CONST_RENTA[Monto Limite])=1,CALCULO[[#This Row],[ 26 ]],MIN(CALCULO[[#This Row],[ 26 ]],AVERAGEIF(ING_NO_CONST_RENTA[Concepto],'Datos para cálculo'!Z$4,ING_NO_CONST_RENTA[Monto Limite]),+CALCULO[[#This Row],[ 26 ]]+1-1,CALCULO[[#This Row],[ 26 ]]))</f>
        <v>0</v>
      </c>
      <c r="AB292" s="165"/>
      <c r="AC2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2" s="147"/>
      <c r="AE2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2" s="144">
        <f>+CALCULO[[#This Row],[ 31 ]]+CALCULO[[#This Row],[ 29 ]]+CALCULO[[#This Row],[ 27 ]]+CALCULO[[#This Row],[ 25 ]]+CALCULO[[#This Row],[ 23 ]]+CALCULO[[#This Row],[ 21 ]]+CALCULO[[#This Row],[ 19 ]]+CALCULO[[#This Row],[ 17 ]]</f>
        <v>0</v>
      </c>
      <c r="AG292" s="148">
        <f>+MAX(0,ROUND(CALCULO[[#This Row],[ 15 ]]-CALCULO[[#This Row],[32]],-3))</f>
        <v>0</v>
      </c>
      <c r="AH292" s="29"/>
      <c r="AI292" s="163">
        <f>+IF(AVERAGEIF(DEDUCCIONES[Concepto],'Datos para cálculo'!AH$4,DEDUCCIONES[Monto Limite])=1,CALCULO[[#This Row],[ 34 ]],MIN(CALCULO[[#This Row],[ 34 ]],AVERAGEIF(DEDUCCIONES[Concepto],'Datos para cálculo'!AH$4,DEDUCCIONES[Monto Limite]),+CALCULO[[#This Row],[ 34 ]]+1-1,CALCULO[[#This Row],[ 34 ]]))</f>
        <v>0</v>
      </c>
      <c r="AJ292" s="167"/>
      <c r="AK292" s="144">
        <f>+IF(CALCULO[[#This Row],[ 36 ]]="SI",MIN(CALCULO[[#This Row],[ 15 ]]*10%,VLOOKUP($AJ$4,DEDUCCIONES[],4,0)),0)</f>
        <v>0</v>
      </c>
      <c r="AL292" s="168"/>
      <c r="AM292" s="145">
        <f>+MIN(AL292+1-1,VLOOKUP($AL$4,DEDUCCIONES[],4,0))</f>
        <v>0</v>
      </c>
      <c r="AN292" s="144">
        <f>+CALCULO[[#This Row],[35]]+CALCULO[[#This Row],[37]]+CALCULO[[#This Row],[ 39 ]]</f>
        <v>0</v>
      </c>
      <c r="AO292" s="148">
        <f>+CALCULO[[#This Row],[33]]-CALCULO[[#This Row],[ 40 ]]</f>
        <v>0</v>
      </c>
      <c r="AP292" s="29"/>
      <c r="AQ292" s="163">
        <f>+MIN(CALCULO[[#This Row],[42]]+1-1,VLOOKUP($AP$4,RENTAS_EXCENTAS[],4,0))</f>
        <v>0</v>
      </c>
      <c r="AR292" s="29"/>
      <c r="AS292" s="163">
        <f>+MIN(CALCULO[[#This Row],[43]]+CALCULO[[#This Row],[ 44 ]]+1-1,VLOOKUP($AP$4,RENTAS_EXCENTAS[],4,0))-CALCULO[[#This Row],[43]]</f>
        <v>0</v>
      </c>
      <c r="AT292" s="163"/>
      <c r="AU292" s="163"/>
      <c r="AV292" s="163">
        <f>+CALCULO[[#This Row],[ 47 ]]</f>
        <v>0</v>
      </c>
      <c r="AW292" s="163"/>
      <c r="AX292" s="163">
        <f>+CALCULO[[#This Row],[ 49 ]]</f>
        <v>0</v>
      </c>
      <c r="AY292" s="163"/>
      <c r="AZ292" s="163">
        <f>+CALCULO[[#This Row],[ 51 ]]</f>
        <v>0</v>
      </c>
      <c r="BA292" s="163"/>
      <c r="BB292" s="163">
        <f>+CALCULO[[#This Row],[ 53 ]]</f>
        <v>0</v>
      </c>
      <c r="BC292" s="163"/>
      <c r="BD292" s="163">
        <f>+CALCULO[[#This Row],[ 55 ]]</f>
        <v>0</v>
      </c>
      <c r="BE292" s="163"/>
      <c r="BF292" s="163">
        <f>+CALCULO[[#This Row],[ 57 ]]</f>
        <v>0</v>
      </c>
      <c r="BG292" s="163"/>
      <c r="BH292" s="163">
        <f>+CALCULO[[#This Row],[ 59 ]]</f>
        <v>0</v>
      </c>
      <c r="BI292" s="163"/>
      <c r="BJ292" s="163"/>
      <c r="BK292" s="163"/>
      <c r="BL292" s="145">
        <f>+CALCULO[[#This Row],[ 63 ]]</f>
        <v>0</v>
      </c>
      <c r="BM292" s="144">
        <f>+CALCULO[[#This Row],[ 64 ]]+CALCULO[[#This Row],[ 62 ]]+CALCULO[[#This Row],[ 60 ]]+CALCULO[[#This Row],[ 58 ]]+CALCULO[[#This Row],[ 56 ]]+CALCULO[[#This Row],[ 54 ]]+CALCULO[[#This Row],[ 52 ]]+CALCULO[[#This Row],[ 50 ]]+CALCULO[[#This Row],[ 48 ]]+CALCULO[[#This Row],[ 45 ]]+CALCULO[[#This Row],[43]]</f>
        <v>0</v>
      </c>
      <c r="BN292" s="148">
        <f>+CALCULO[[#This Row],[ 41 ]]-CALCULO[[#This Row],[65]]</f>
        <v>0</v>
      </c>
      <c r="BO292" s="144">
        <f>+ROUND(MIN(CALCULO[[#This Row],[66]]*25%,240*'Versión impresión'!$H$8),-3)</f>
        <v>0</v>
      </c>
      <c r="BP292" s="148">
        <f>+CALCULO[[#This Row],[66]]-CALCULO[[#This Row],[67]]</f>
        <v>0</v>
      </c>
      <c r="BQ292" s="154">
        <f>+ROUND(CALCULO[[#This Row],[33]]*40%,-3)</f>
        <v>0</v>
      </c>
      <c r="BR292" s="149">
        <f t="shared" si="16"/>
        <v>0</v>
      </c>
      <c r="BS292" s="144">
        <f>+CALCULO[[#This Row],[33]]-MIN(CALCULO[[#This Row],[69]],CALCULO[[#This Row],[68]])</f>
        <v>0</v>
      </c>
      <c r="BT292" s="150">
        <f>+CALCULO[[#This Row],[71]]/'Versión impresión'!$H$8+1-1</f>
        <v>0</v>
      </c>
      <c r="BU292" s="151">
        <f>+LOOKUP(CALCULO[[#This Row],[72]],$CG$2:$CH$8,$CJ$2:$CJ$8)</f>
        <v>0</v>
      </c>
      <c r="BV292" s="152">
        <f>+LOOKUP(CALCULO[[#This Row],[72]],$CG$2:$CH$8,$CI$2:$CI$8)</f>
        <v>0</v>
      </c>
      <c r="BW292" s="151">
        <f>+LOOKUP(CALCULO[[#This Row],[72]],$CG$2:$CH$8,$CK$2:$CK$8)</f>
        <v>0</v>
      </c>
      <c r="BX292" s="155">
        <f>+(CALCULO[[#This Row],[72]]+CALCULO[[#This Row],[73]])*CALCULO[[#This Row],[74]]+CALCULO[[#This Row],[75]]</f>
        <v>0</v>
      </c>
      <c r="BY292" s="133">
        <f>+ROUND(CALCULO[[#This Row],[76]]*'Versión impresión'!$H$8,-3)</f>
        <v>0</v>
      </c>
      <c r="BZ292" s="180" t="str">
        <f>+IF(LOOKUP(CALCULO[[#This Row],[72]],$CG$2:$CH$8,$CM$2:$CM$8)=0,"",LOOKUP(CALCULO[[#This Row],[72]],$CG$2:$CH$8,$CM$2:$CM$8))</f>
        <v/>
      </c>
    </row>
    <row r="293" spans="1:78" x14ac:dyDescent="0.25">
      <c r="A293" s="78" t="str">
        <f t="shared" si="15"/>
        <v/>
      </c>
      <c r="B293" s="159"/>
      <c r="C293" s="29"/>
      <c r="D293" s="29"/>
      <c r="E293" s="29"/>
      <c r="F293" s="29"/>
      <c r="G293" s="29"/>
      <c r="H293" s="29"/>
      <c r="I293" s="29"/>
      <c r="J293" s="29"/>
      <c r="K293" s="29"/>
      <c r="L293" s="29"/>
      <c r="M293" s="29"/>
      <c r="N293" s="29"/>
      <c r="O293" s="144">
        <f>SUM(CALCULO[[#This Row],[5]:[ 14 ]])</f>
        <v>0</v>
      </c>
      <c r="P293" s="162"/>
      <c r="Q293" s="163">
        <f>+IF(AVERAGEIF(ING_NO_CONST_RENTA[Concepto],'Datos para cálculo'!P$4,ING_NO_CONST_RENTA[Monto Limite])=1,CALCULO[[#This Row],[16]],MIN(CALCULO[ [#This Row],[16] ],AVERAGEIF(ING_NO_CONST_RENTA[Concepto],'Datos para cálculo'!P$4,ING_NO_CONST_RENTA[Monto Limite]),+CALCULO[ [#This Row],[16] ]+1-1,CALCULO[ [#This Row],[16] ]))</f>
        <v>0</v>
      </c>
      <c r="R293" s="29"/>
      <c r="S293" s="163">
        <f>+IF(AVERAGEIF(ING_NO_CONST_RENTA[Concepto],'Datos para cálculo'!R$4,ING_NO_CONST_RENTA[Monto Limite])=1,CALCULO[[#This Row],[18]],MIN(CALCULO[ [#This Row],[18] ],AVERAGEIF(ING_NO_CONST_RENTA[Concepto],'Datos para cálculo'!R$4,ING_NO_CONST_RENTA[Monto Limite]),+CALCULO[ [#This Row],[18] ]+1-1,CALCULO[ [#This Row],[18] ]))</f>
        <v>0</v>
      </c>
      <c r="T293" s="29"/>
      <c r="U293" s="163">
        <f>+IF(AVERAGEIF(ING_NO_CONST_RENTA[Concepto],'Datos para cálculo'!T$4,ING_NO_CONST_RENTA[Monto Limite])=1,CALCULO[[#This Row],[20]],MIN(CALCULO[ [#This Row],[20] ],AVERAGEIF(ING_NO_CONST_RENTA[Concepto],'Datos para cálculo'!T$4,ING_NO_CONST_RENTA[Monto Limite]),+CALCULO[ [#This Row],[20] ]+1-1,CALCULO[ [#This Row],[20] ]))</f>
        <v>0</v>
      </c>
      <c r="V293" s="29"/>
      <c r="W2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3" s="164"/>
      <c r="Y293" s="163">
        <f>+IF(O293&lt;310*'Versión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3" s="165"/>
      <c r="AA293" s="163">
        <f>+IF(AVERAGEIF(ING_NO_CONST_RENTA[Concepto],'Datos para cálculo'!Z$4,ING_NO_CONST_RENTA[Monto Limite])=1,CALCULO[[#This Row],[ 26 ]],MIN(CALCULO[[#This Row],[ 26 ]],AVERAGEIF(ING_NO_CONST_RENTA[Concepto],'Datos para cálculo'!Z$4,ING_NO_CONST_RENTA[Monto Limite]),+CALCULO[[#This Row],[ 26 ]]+1-1,CALCULO[[#This Row],[ 26 ]]))</f>
        <v>0</v>
      </c>
      <c r="AB293" s="165"/>
      <c r="AC2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3" s="147"/>
      <c r="AE2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3" s="144">
        <f>+CALCULO[[#This Row],[ 31 ]]+CALCULO[[#This Row],[ 29 ]]+CALCULO[[#This Row],[ 27 ]]+CALCULO[[#This Row],[ 25 ]]+CALCULO[[#This Row],[ 23 ]]+CALCULO[[#This Row],[ 21 ]]+CALCULO[[#This Row],[ 19 ]]+CALCULO[[#This Row],[ 17 ]]</f>
        <v>0</v>
      </c>
      <c r="AG293" s="148">
        <f>+MAX(0,ROUND(CALCULO[[#This Row],[ 15 ]]-CALCULO[[#This Row],[32]],-3))</f>
        <v>0</v>
      </c>
      <c r="AH293" s="29"/>
      <c r="AI293" s="163">
        <f>+IF(AVERAGEIF(DEDUCCIONES[Concepto],'Datos para cálculo'!AH$4,DEDUCCIONES[Monto Limite])=1,CALCULO[[#This Row],[ 34 ]],MIN(CALCULO[[#This Row],[ 34 ]],AVERAGEIF(DEDUCCIONES[Concepto],'Datos para cálculo'!AH$4,DEDUCCIONES[Monto Limite]),+CALCULO[[#This Row],[ 34 ]]+1-1,CALCULO[[#This Row],[ 34 ]]))</f>
        <v>0</v>
      </c>
      <c r="AJ293" s="167"/>
      <c r="AK293" s="144">
        <f>+IF(CALCULO[[#This Row],[ 36 ]]="SI",MIN(CALCULO[[#This Row],[ 15 ]]*10%,VLOOKUP($AJ$4,DEDUCCIONES[],4,0)),0)</f>
        <v>0</v>
      </c>
      <c r="AL293" s="168"/>
      <c r="AM293" s="145">
        <f>+MIN(AL293+1-1,VLOOKUP($AL$4,DEDUCCIONES[],4,0))</f>
        <v>0</v>
      </c>
      <c r="AN293" s="144">
        <f>+CALCULO[[#This Row],[35]]+CALCULO[[#This Row],[37]]+CALCULO[[#This Row],[ 39 ]]</f>
        <v>0</v>
      </c>
      <c r="AO293" s="148">
        <f>+CALCULO[[#This Row],[33]]-CALCULO[[#This Row],[ 40 ]]</f>
        <v>0</v>
      </c>
      <c r="AP293" s="29"/>
      <c r="AQ293" s="163">
        <f>+MIN(CALCULO[[#This Row],[42]]+1-1,VLOOKUP($AP$4,RENTAS_EXCENTAS[],4,0))</f>
        <v>0</v>
      </c>
      <c r="AR293" s="29"/>
      <c r="AS293" s="163">
        <f>+MIN(CALCULO[[#This Row],[43]]+CALCULO[[#This Row],[ 44 ]]+1-1,VLOOKUP($AP$4,RENTAS_EXCENTAS[],4,0))-CALCULO[[#This Row],[43]]</f>
        <v>0</v>
      </c>
      <c r="AT293" s="163"/>
      <c r="AU293" s="163"/>
      <c r="AV293" s="163">
        <f>+CALCULO[[#This Row],[ 47 ]]</f>
        <v>0</v>
      </c>
      <c r="AW293" s="163"/>
      <c r="AX293" s="163">
        <f>+CALCULO[[#This Row],[ 49 ]]</f>
        <v>0</v>
      </c>
      <c r="AY293" s="163"/>
      <c r="AZ293" s="163">
        <f>+CALCULO[[#This Row],[ 51 ]]</f>
        <v>0</v>
      </c>
      <c r="BA293" s="163"/>
      <c r="BB293" s="163">
        <f>+CALCULO[[#This Row],[ 53 ]]</f>
        <v>0</v>
      </c>
      <c r="BC293" s="163"/>
      <c r="BD293" s="163">
        <f>+CALCULO[[#This Row],[ 55 ]]</f>
        <v>0</v>
      </c>
      <c r="BE293" s="163"/>
      <c r="BF293" s="163">
        <f>+CALCULO[[#This Row],[ 57 ]]</f>
        <v>0</v>
      </c>
      <c r="BG293" s="163"/>
      <c r="BH293" s="163">
        <f>+CALCULO[[#This Row],[ 59 ]]</f>
        <v>0</v>
      </c>
      <c r="BI293" s="163"/>
      <c r="BJ293" s="163"/>
      <c r="BK293" s="163"/>
      <c r="BL293" s="145">
        <f>+CALCULO[[#This Row],[ 63 ]]</f>
        <v>0</v>
      </c>
      <c r="BM293" s="144">
        <f>+CALCULO[[#This Row],[ 64 ]]+CALCULO[[#This Row],[ 62 ]]+CALCULO[[#This Row],[ 60 ]]+CALCULO[[#This Row],[ 58 ]]+CALCULO[[#This Row],[ 56 ]]+CALCULO[[#This Row],[ 54 ]]+CALCULO[[#This Row],[ 52 ]]+CALCULO[[#This Row],[ 50 ]]+CALCULO[[#This Row],[ 48 ]]+CALCULO[[#This Row],[ 45 ]]+CALCULO[[#This Row],[43]]</f>
        <v>0</v>
      </c>
      <c r="BN293" s="148">
        <f>+CALCULO[[#This Row],[ 41 ]]-CALCULO[[#This Row],[65]]</f>
        <v>0</v>
      </c>
      <c r="BO293" s="144">
        <f>+ROUND(MIN(CALCULO[[#This Row],[66]]*25%,240*'Versión impresión'!$H$8),-3)</f>
        <v>0</v>
      </c>
      <c r="BP293" s="148">
        <f>+CALCULO[[#This Row],[66]]-CALCULO[[#This Row],[67]]</f>
        <v>0</v>
      </c>
      <c r="BQ293" s="154">
        <f>+ROUND(CALCULO[[#This Row],[33]]*40%,-3)</f>
        <v>0</v>
      </c>
      <c r="BR293" s="149">
        <f t="shared" si="16"/>
        <v>0</v>
      </c>
      <c r="BS293" s="144">
        <f>+CALCULO[[#This Row],[33]]-MIN(CALCULO[[#This Row],[69]],CALCULO[[#This Row],[68]])</f>
        <v>0</v>
      </c>
      <c r="BT293" s="150">
        <f>+CALCULO[[#This Row],[71]]/'Versión impresión'!$H$8+1-1</f>
        <v>0</v>
      </c>
      <c r="BU293" s="151">
        <f>+LOOKUP(CALCULO[[#This Row],[72]],$CG$2:$CH$8,$CJ$2:$CJ$8)</f>
        <v>0</v>
      </c>
      <c r="BV293" s="152">
        <f>+LOOKUP(CALCULO[[#This Row],[72]],$CG$2:$CH$8,$CI$2:$CI$8)</f>
        <v>0</v>
      </c>
      <c r="BW293" s="151">
        <f>+LOOKUP(CALCULO[[#This Row],[72]],$CG$2:$CH$8,$CK$2:$CK$8)</f>
        <v>0</v>
      </c>
      <c r="BX293" s="155">
        <f>+(CALCULO[[#This Row],[72]]+CALCULO[[#This Row],[73]])*CALCULO[[#This Row],[74]]+CALCULO[[#This Row],[75]]</f>
        <v>0</v>
      </c>
      <c r="BY293" s="133">
        <f>+ROUND(CALCULO[[#This Row],[76]]*'Versión impresión'!$H$8,-3)</f>
        <v>0</v>
      </c>
      <c r="BZ293" s="180" t="str">
        <f>+IF(LOOKUP(CALCULO[[#This Row],[72]],$CG$2:$CH$8,$CM$2:$CM$8)=0,"",LOOKUP(CALCULO[[#This Row],[72]],$CG$2:$CH$8,$CM$2:$CM$8))</f>
        <v/>
      </c>
    </row>
    <row r="294" spans="1:78" x14ac:dyDescent="0.25">
      <c r="A294" s="78" t="str">
        <f t="shared" si="15"/>
        <v/>
      </c>
      <c r="B294" s="159"/>
      <c r="C294" s="29"/>
      <c r="D294" s="29"/>
      <c r="E294" s="29"/>
      <c r="F294" s="29"/>
      <c r="G294" s="29"/>
      <c r="H294" s="29"/>
      <c r="I294" s="29"/>
      <c r="J294" s="29"/>
      <c r="K294" s="29"/>
      <c r="L294" s="29"/>
      <c r="M294" s="29"/>
      <c r="N294" s="29"/>
      <c r="O294" s="144">
        <f>SUM(CALCULO[[#This Row],[5]:[ 14 ]])</f>
        <v>0</v>
      </c>
      <c r="P294" s="162"/>
      <c r="Q294" s="163">
        <f>+IF(AVERAGEIF(ING_NO_CONST_RENTA[Concepto],'Datos para cálculo'!P$4,ING_NO_CONST_RENTA[Monto Limite])=1,CALCULO[[#This Row],[16]],MIN(CALCULO[ [#This Row],[16] ],AVERAGEIF(ING_NO_CONST_RENTA[Concepto],'Datos para cálculo'!P$4,ING_NO_CONST_RENTA[Monto Limite]),+CALCULO[ [#This Row],[16] ]+1-1,CALCULO[ [#This Row],[16] ]))</f>
        <v>0</v>
      </c>
      <c r="R294" s="29"/>
      <c r="S294" s="163">
        <f>+IF(AVERAGEIF(ING_NO_CONST_RENTA[Concepto],'Datos para cálculo'!R$4,ING_NO_CONST_RENTA[Monto Limite])=1,CALCULO[[#This Row],[18]],MIN(CALCULO[ [#This Row],[18] ],AVERAGEIF(ING_NO_CONST_RENTA[Concepto],'Datos para cálculo'!R$4,ING_NO_CONST_RENTA[Monto Limite]),+CALCULO[ [#This Row],[18] ]+1-1,CALCULO[ [#This Row],[18] ]))</f>
        <v>0</v>
      </c>
      <c r="T294" s="29"/>
      <c r="U294" s="163">
        <f>+IF(AVERAGEIF(ING_NO_CONST_RENTA[Concepto],'Datos para cálculo'!T$4,ING_NO_CONST_RENTA[Monto Limite])=1,CALCULO[[#This Row],[20]],MIN(CALCULO[ [#This Row],[20] ],AVERAGEIF(ING_NO_CONST_RENTA[Concepto],'Datos para cálculo'!T$4,ING_NO_CONST_RENTA[Monto Limite]),+CALCULO[ [#This Row],[20] ]+1-1,CALCULO[ [#This Row],[20] ]))</f>
        <v>0</v>
      </c>
      <c r="V294" s="29"/>
      <c r="W2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4" s="164"/>
      <c r="Y294" s="163">
        <f>+IF(O294&lt;310*'Versión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4" s="165"/>
      <c r="AA294" s="163">
        <f>+IF(AVERAGEIF(ING_NO_CONST_RENTA[Concepto],'Datos para cálculo'!Z$4,ING_NO_CONST_RENTA[Monto Limite])=1,CALCULO[[#This Row],[ 26 ]],MIN(CALCULO[[#This Row],[ 26 ]],AVERAGEIF(ING_NO_CONST_RENTA[Concepto],'Datos para cálculo'!Z$4,ING_NO_CONST_RENTA[Monto Limite]),+CALCULO[[#This Row],[ 26 ]]+1-1,CALCULO[[#This Row],[ 26 ]]))</f>
        <v>0</v>
      </c>
      <c r="AB294" s="165"/>
      <c r="AC2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4" s="147"/>
      <c r="AE2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4" s="144">
        <f>+CALCULO[[#This Row],[ 31 ]]+CALCULO[[#This Row],[ 29 ]]+CALCULO[[#This Row],[ 27 ]]+CALCULO[[#This Row],[ 25 ]]+CALCULO[[#This Row],[ 23 ]]+CALCULO[[#This Row],[ 21 ]]+CALCULO[[#This Row],[ 19 ]]+CALCULO[[#This Row],[ 17 ]]</f>
        <v>0</v>
      </c>
      <c r="AG294" s="148">
        <f>+MAX(0,ROUND(CALCULO[[#This Row],[ 15 ]]-CALCULO[[#This Row],[32]],-3))</f>
        <v>0</v>
      </c>
      <c r="AH294" s="29"/>
      <c r="AI294" s="163">
        <f>+IF(AVERAGEIF(DEDUCCIONES[Concepto],'Datos para cálculo'!AH$4,DEDUCCIONES[Monto Limite])=1,CALCULO[[#This Row],[ 34 ]],MIN(CALCULO[[#This Row],[ 34 ]],AVERAGEIF(DEDUCCIONES[Concepto],'Datos para cálculo'!AH$4,DEDUCCIONES[Monto Limite]),+CALCULO[[#This Row],[ 34 ]]+1-1,CALCULO[[#This Row],[ 34 ]]))</f>
        <v>0</v>
      </c>
      <c r="AJ294" s="167"/>
      <c r="AK294" s="144">
        <f>+IF(CALCULO[[#This Row],[ 36 ]]="SI",MIN(CALCULO[[#This Row],[ 15 ]]*10%,VLOOKUP($AJ$4,DEDUCCIONES[],4,0)),0)</f>
        <v>0</v>
      </c>
      <c r="AL294" s="168"/>
      <c r="AM294" s="145">
        <f>+MIN(AL294+1-1,VLOOKUP($AL$4,DEDUCCIONES[],4,0))</f>
        <v>0</v>
      </c>
      <c r="AN294" s="144">
        <f>+CALCULO[[#This Row],[35]]+CALCULO[[#This Row],[37]]+CALCULO[[#This Row],[ 39 ]]</f>
        <v>0</v>
      </c>
      <c r="AO294" s="148">
        <f>+CALCULO[[#This Row],[33]]-CALCULO[[#This Row],[ 40 ]]</f>
        <v>0</v>
      </c>
      <c r="AP294" s="29"/>
      <c r="AQ294" s="163">
        <f>+MIN(CALCULO[[#This Row],[42]]+1-1,VLOOKUP($AP$4,RENTAS_EXCENTAS[],4,0))</f>
        <v>0</v>
      </c>
      <c r="AR294" s="29"/>
      <c r="AS294" s="163">
        <f>+MIN(CALCULO[[#This Row],[43]]+CALCULO[[#This Row],[ 44 ]]+1-1,VLOOKUP($AP$4,RENTAS_EXCENTAS[],4,0))-CALCULO[[#This Row],[43]]</f>
        <v>0</v>
      </c>
      <c r="AT294" s="163"/>
      <c r="AU294" s="163"/>
      <c r="AV294" s="163">
        <f>+CALCULO[[#This Row],[ 47 ]]</f>
        <v>0</v>
      </c>
      <c r="AW294" s="163"/>
      <c r="AX294" s="163">
        <f>+CALCULO[[#This Row],[ 49 ]]</f>
        <v>0</v>
      </c>
      <c r="AY294" s="163"/>
      <c r="AZ294" s="163">
        <f>+CALCULO[[#This Row],[ 51 ]]</f>
        <v>0</v>
      </c>
      <c r="BA294" s="163"/>
      <c r="BB294" s="163">
        <f>+CALCULO[[#This Row],[ 53 ]]</f>
        <v>0</v>
      </c>
      <c r="BC294" s="163"/>
      <c r="BD294" s="163">
        <f>+CALCULO[[#This Row],[ 55 ]]</f>
        <v>0</v>
      </c>
      <c r="BE294" s="163"/>
      <c r="BF294" s="163">
        <f>+CALCULO[[#This Row],[ 57 ]]</f>
        <v>0</v>
      </c>
      <c r="BG294" s="163"/>
      <c r="BH294" s="163">
        <f>+CALCULO[[#This Row],[ 59 ]]</f>
        <v>0</v>
      </c>
      <c r="BI294" s="163"/>
      <c r="BJ294" s="163"/>
      <c r="BK294" s="163"/>
      <c r="BL294" s="145">
        <f>+CALCULO[[#This Row],[ 63 ]]</f>
        <v>0</v>
      </c>
      <c r="BM294" s="144">
        <f>+CALCULO[[#This Row],[ 64 ]]+CALCULO[[#This Row],[ 62 ]]+CALCULO[[#This Row],[ 60 ]]+CALCULO[[#This Row],[ 58 ]]+CALCULO[[#This Row],[ 56 ]]+CALCULO[[#This Row],[ 54 ]]+CALCULO[[#This Row],[ 52 ]]+CALCULO[[#This Row],[ 50 ]]+CALCULO[[#This Row],[ 48 ]]+CALCULO[[#This Row],[ 45 ]]+CALCULO[[#This Row],[43]]</f>
        <v>0</v>
      </c>
      <c r="BN294" s="148">
        <f>+CALCULO[[#This Row],[ 41 ]]-CALCULO[[#This Row],[65]]</f>
        <v>0</v>
      </c>
      <c r="BO294" s="144">
        <f>+ROUND(MIN(CALCULO[[#This Row],[66]]*25%,240*'Versión impresión'!$H$8),-3)</f>
        <v>0</v>
      </c>
      <c r="BP294" s="148">
        <f>+CALCULO[[#This Row],[66]]-CALCULO[[#This Row],[67]]</f>
        <v>0</v>
      </c>
      <c r="BQ294" s="154">
        <f>+ROUND(CALCULO[[#This Row],[33]]*40%,-3)</f>
        <v>0</v>
      </c>
      <c r="BR294" s="149">
        <f t="shared" si="16"/>
        <v>0</v>
      </c>
      <c r="BS294" s="144">
        <f>+CALCULO[[#This Row],[33]]-MIN(CALCULO[[#This Row],[69]],CALCULO[[#This Row],[68]])</f>
        <v>0</v>
      </c>
      <c r="BT294" s="150">
        <f>+CALCULO[[#This Row],[71]]/'Versión impresión'!$H$8+1-1</f>
        <v>0</v>
      </c>
      <c r="BU294" s="151">
        <f>+LOOKUP(CALCULO[[#This Row],[72]],$CG$2:$CH$8,$CJ$2:$CJ$8)</f>
        <v>0</v>
      </c>
      <c r="BV294" s="152">
        <f>+LOOKUP(CALCULO[[#This Row],[72]],$CG$2:$CH$8,$CI$2:$CI$8)</f>
        <v>0</v>
      </c>
      <c r="BW294" s="151">
        <f>+LOOKUP(CALCULO[[#This Row],[72]],$CG$2:$CH$8,$CK$2:$CK$8)</f>
        <v>0</v>
      </c>
      <c r="BX294" s="155">
        <f>+(CALCULO[[#This Row],[72]]+CALCULO[[#This Row],[73]])*CALCULO[[#This Row],[74]]+CALCULO[[#This Row],[75]]</f>
        <v>0</v>
      </c>
      <c r="BY294" s="133">
        <f>+ROUND(CALCULO[[#This Row],[76]]*'Versión impresión'!$H$8,-3)</f>
        <v>0</v>
      </c>
      <c r="BZ294" s="180" t="str">
        <f>+IF(LOOKUP(CALCULO[[#This Row],[72]],$CG$2:$CH$8,$CM$2:$CM$8)=0,"",LOOKUP(CALCULO[[#This Row],[72]],$CG$2:$CH$8,$CM$2:$CM$8))</f>
        <v/>
      </c>
    </row>
    <row r="295" spans="1:78" x14ac:dyDescent="0.25">
      <c r="A295" s="78" t="str">
        <f t="shared" si="15"/>
        <v/>
      </c>
      <c r="B295" s="159"/>
      <c r="C295" s="29"/>
      <c r="D295" s="29"/>
      <c r="E295" s="29"/>
      <c r="F295" s="29"/>
      <c r="G295" s="29"/>
      <c r="H295" s="29"/>
      <c r="I295" s="29"/>
      <c r="J295" s="29"/>
      <c r="K295" s="29"/>
      <c r="L295" s="29"/>
      <c r="M295" s="29"/>
      <c r="N295" s="29"/>
      <c r="O295" s="144">
        <f>SUM(CALCULO[[#This Row],[5]:[ 14 ]])</f>
        <v>0</v>
      </c>
      <c r="P295" s="162"/>
      <c r="Q295" s="163">
        <f>+IF(AVERAGEIF(ING_NO_CONST_RENTA[Concepto],'Datos para cálculo'!P$4,ING_NO_CONST_RENTA[Monto Limite])=1,CALCULO[[#This Row],[16]],MIN(CALCULO[ [#This Row],[16] ],AVERAGEIF(ING_NO_CONST_RENTA[Concepto],'Datos para cálculo'!P$4,ING_NO_CONST_RENTA[Monto Limite]),+CALCULO[ [#This Row],[16] ]+1-1,CALCULO[ [#This Row],[16] ]))</f>
        <v>0</v>
      </c>
      <c r="R295" s="29"/>
      <c r="S295" s="163">
        <f>+IF(AVERAGEIF(ING_NO_CONST_RENTA[Concepto],'Datos para cálculo'!R$4,ING_NO_CONST_RENTA[Monto Limite])=1,CALCULO[[#This Row],[18]],MIN(CALCULO[ [#This Row],[18] ],AVERAGEIF(ING_NO_CONST_RENTA[Concepto],'Datos para cálculo'!R$4,ING_NO_CONST_RENTA[Monto Limite]),+CALCULO[ [#This Row],[18] ]+1-1,CALCULO[ [#This Row],[18] ]))</f>
        <v>0</v>
      </c>
      <c r="T295" s="29"/>
      <c r="U295" s="163">
        <f>+IF(AVERAGEIF(ING_NO_CONST_RENTA[Concepto],'Datos para cálculo'!T$4,ING_NO_CONST_RENTA[Monto Limite])=1,CALCULO[[#This Row],[20]],MIN(CALCULO[ [#This Row],[20] ],AVERAGEIF(ING_NO_CONST_RENTA[Concepto],'Datos para cálculo'!T$4,ING_NO_CONST_RENTA[Monto Limite]),+CALCULO[ [#This Row],[20] ]+1-1,CALCULO[ [#This Row],[20] ]))</f>
        <v>0</v>
      </c>
      <c r="V295" s="29"/>
      <c r="W2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5" s="164"/>
      <c r="Y295" s="163">
        <f>+IF(O295&lt;310*'Versión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5" s="165"/>
      <c r="AA295" s="163">
        <f>+IF(AVERAGEIF(ING_NO_CONST_RENTA[Concepto],'Datos para cálculo'!Z$4,ING_NO_CONST_RENTA[Monto Limite])=1,CALCULO[[#This Row],[ 26 ]],MIN(CALCULO[[#This Row],[ 26 ]],AVERAGEIF(ING_NO_CONST_RENTA[Concepto],'Datos para cálculo'!Z$4,ING_NO_CONST_RENTA[Monto Limite]),+CALCULO[[#This Row],[ 26 ]]+1-1,CALCULO[[#This Row],[ 26 ]]))</f>
        <v>0</v>
      </c>
      <c r="AB295" s="165"/>
      <c r="AC2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5" s="147"/>
      <c r="AE2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5" s="144">
        <f>+CALCULO[[#This Row],[ 31 ]]+CALCULO[[#This Row],[ 29 ]]+CALCULO[[#This Row],[ 27 ]]+CALCULO[[#This Row],[ 25 ]]+CALCULO[[#This Row],[ 23 ]]+CALCULO[[#This Row],[ 21 ]]+CALCULO[[#This Row],[ 19 ]]+CALCULO[[#This Row],[ 17 ]]</f>
        <v>0</v>
      </c>
      <c r="AG295" s="148">
        <f>+MAX(0,ROUND(CALCULO[[#This Row],[ 15 ]]-CALCULO[[#This Row],[32]],-3))</f>
        <v>0</v>
      </c>
      <c r="AH295" s="29"/>
      <c r="AI295" s="163">
        <f>+IF(AVERAGEIF(DEDUCCIONES[Concepto],'Datos para cálculo'!AH$4,DEDUCCIONES[Monto Limite])=1,CALCULO[[#This Row],[ 34 ]],MIN(CALCULO[[#This Row],[ 34 ]],AVERAGEIF(DEDUCCIONES[Concepto],'Datos para cálculo'!AH$4,DEDUCCIONES[Monto Limite]),+CALCULO[[#This Row],[ 34 ]]+1-1,CALCULO[[#This Row],[ 34 ]]))</f>
        <v>0</v>
      </c>
      <c r="AJ295" s="167"/>
      <c r="AK295" s="144">
        <f>+IF(CALCULO[[#This Row],[ 36 ]]="SI",MIN(CALCULO[[#This Row],[ 15 ]]*10%,VLOOKUP($AJ$4,DEDUCCIONES[],4,0)),0)</f>
        <v>0</v>
      </c>
      <c r="AL295" s="168"/>
      <c r="AM295" s="145">
        <f>+MIN(AL295+1-1,VLOOKUP($AL$4,DEDUCCIONES[],4,0))</f>
        <v>0</v>
      </c>
      <c r="AN295" s="144">
        <f>+CALCULO[[#This Row],[35]]+CALCULO[[#This Row],[37]]+CALCULO[[#This Row],[ 39 ]]</f>
        <v>0</v>
      </c>
      <c r="AO295" s="148">
        <f>+CALCULO[[#This Row],[33]]-CALCULO[[#This Row],[ 40 ]]</f>
        <v>0</v>
      </c>
      <c r="AP295" s="29"/>
      <c r="AQ295" s="163">
        <f>+MIN(CALCULO[[#This Row],[42]]+1-1,VLOOKUP($AP$4,RENTAS_EXCENTAS[],4,0))</f>
        <v>0</v>
      </c>
      <c r="AR295" s="29"/>
      <c r="AS295" s="163">
        <f>+MIN(CALCULO[[#This Row],[43]]+CALCULO[[#This Row],[ 44 ]]+1-1,VLOOKUP($AP$4,RENTAS_EXCENTAS[],4,0))-CALCULO[[#This Row],[43]]</f>
        <v>0</v>
      </c>
      <c r="AT295" s="163"/>
      <c r="AU295" s="163"/>
      <c r="AV295" s="163">
        <f>+CALCULO[[#This Row],[ 47 ]]</f>
        <v>0</v>
      </c>
      <c r="AW295" s="163"/>
      <c r="AX295" s="163">
        <f>+CALCULO[[#This Row],[ 49 ]]</f>
        <v>0</v>
      </c>
      <c r="AY295" s="163"/>
      <c r="AZ295" s="163">
        <f>+CALCULO[[#This Row],[ 51 ]]</f>
        <v>0</v>
      </c>
      <c r="BA295" s="163"/>
      <c r="BB295" s="163">
        <f>+CALCULO[[#This Row],[ 53 ]]</f>
        <v>0</v>
      </c>
      <c r="BC295" s="163"/>
      <c r="BD295" s="163">
        <f>+CALCULO[[#This Row],[ 55 ]]</f>
        <v>0</v>
      </c>
      <c r="BE295" s="163"/>
      <c r="BF295" s="163">
        <f>+CALCULO[[#This Row],[ 57 ]]</f>
        <v>0</v>
      </c>
      <c r="BG295" s="163"/>
      <c r="BH295" s="163">
        <f>+CALCULO[[#This Row],[ 59 ]]</f>
        <v>0</v>
      </c>
      <c r="BI295" s="163"/>
      <c r="BJ295" s="163"/>
      <c r="BK295" s="163"/>
      <c r="BL295" s="145">
        <f>+CALCULO[[#This Row],[ 63 ]]</f>
        <v>0</v>
      </c>
      <c r="BM295" s="144">
        <f>+CALCULO[[#This Row],[ 64 ]]+CALCULO[[#This Row],[ 62 ]]+CALCULO[[#This Row],[ 60 ]]+CALCULO[[#This Row],[ 58 ]]+CALCULO[[#This Row],[ 56 ]]+CALCULO[[#This Row],[ 54 ]]+CALCULO[[#This Row],[ 52 ]]+CALCULO[[#This Row],[ 50 ]]+CALCULO[[#This Row],[ 48 ]]+CALCULO[[#This Row],[ 45 ]]+CALCULO[[#This Row],[43]]</f>
        <v>0</v>
      </c>
      <c r="BN295" s="148">
        <f>+CALCULO[[#This Row],[ 41 ]]-CALCULO[[#This Row],[65]]</f>
        <v>0</v>
      </c>
      <c r="BO295" s="144">
        <f>+ROUND(MIN(CALCULO[[#This Row],[66]]*25%,240*'Versión impresión'!$H$8),-3)</f>
        <v>0</v>
      </c>
      <c r="BP295" s="148">
        <f>+CALCULO[[#This Row],[66]]-CALCULO[[#This Row],[67]]</f>
        <v>0</v>
      </c>
      <c r="BQ295" s="154">
        <f>+ROUND(CALCULO[[#This Row],[33]]*40%,-3)</f>
        <v>0</v>
      </c>
      <c r="BR295" s="149">
        <f t="shared" si="16"/>
        <v>0</v>
      </c>
      <c r="BS295" s="144">
        <f>+CALCULO[[#This Row],[33]]-MIN(CALCULO[[#This Row],[69]],CALCULO[[#This Row],[68]])</f>
        <v>0</v>
      </c>
      <c r="BT295" s="150">
        <f>+CALCULO[[#This Row],[71]]/'Versión impresión'!$H$8+1-1</f>
        <v>0</v>
      </c>
      <c r="BU295" s="151">
        <f>+LOOKUP(CALCULO[[#This Row],[72]],$CG$2:$CH$8,$CJ$2:$CJ$8)</f>
        <v>0</v>
      </c>
      <c r="BV295" s="152">
        <f>+LOOKUP(CALCULO[[#This Row],[72]],$CG$2:$CH$8,$CI$2:$CI$8)</f>
        <v>0</v>
      </c>
      <c r="BW295" s="151">
        <f>+LOOKUP(CALCULO[[#This Row],[72]],$CG$2:$CH$8,$CK$2:$CK$8)</f>
        <v>0</v>
      </c>
      <c r="BX295" s="155">
        <f>+(CALCULO[[#This Row],[72]]+CALCULO[[#This Row],[73]])*CALCULO[[#This Row],[74]]+CALCULO[[#This Row],[75]]</f>
        <v>0</v>
      </c>
      <c r="BY295" s="133">
        <f>+ROUND(CALCULO[[#This Row],[76]]*'Versión impresión'!$H$8,-3)</f>
        <v>0</v>
      </c>
      <c r="BZ295" s="180" t="str">
        <f>+IF(LOOKUP(CALCULO[[#This Row],[72]],$CG$2:$CH$8,$CM$2:$CM$8)=0,"",LOOKUP(CALCULO[[#This Row],[72]],$CG$2:$CH$8,$CM$2:$CM$8))</f>
        <v/>
      </c>
    </row>
    <row r="296" spans="1:78" x14ac:dyDescent="0.25">
      <c r="A296" s="78" t="str">
        <f t="shared" si="15"/>
        <v/>
      </c>
      <c r="B296" s="159"/>
      <c r="C296" s="29"/>
      <c r="D296" s="29"/>
      <c r="E296" s="29"/>
      <c r="F296" s="29"/>
      <c r="G296" s="29"/>
      <c r="H296" s="29"/>
      <c r="I296" s="29"/>
      <c r="J296" s="29"/>
      <c r="K296" s="29"/>
      <c r="L296" s="29"/>
      <c r="M296" s="29"/>
      <c r="N296" s="29"/>
      <c r="O296" s="144">
        <f>SUM(CALCULO[[#This Row],[5]:[ 14 ]])</f>
        <v>0</v>
      </c>
      <c r="P296" s="162"/>
      <c r="Q296" s="163">
        <f>+IF(AVERAGEIF(ING_NO_CONST_RENTA[Concepto],'Datos para cálculo'!P$4,ING_NO_CONST_RENTA[Monto Limite])=1,CALCULO[[#This Row],[16]],MIN(CALCULO[ [#This Row],[16] ],AVERAGEIF(ING_NO_CONST_RENTA[Concepto],'Datos para cálculo'!P$4,ING_NO_CONST_RENTA[Monto Limite]),+CALCULO[ [#This Row],[16] ]+1-1,CALCULO[ [#This Row],[16] ]))</f>
        <v>0</v>
      </c>
      <c r="R296" s="29"/>
      <c r="S296" s="163">
        <f>+IF(AVERAGEIF(ING_NO_CONST_RENTA[Concepto],'Datos para cálculo'!R$4,ING_NO_CONST_RENTA[Monto Limite])=1,CALCULO[[#This Row],[18]],MIN(CALCULO[ [#This Row],[18] ],AVERAGEIF(ING_NO_CONST_RENTA[Concepto],'Datos para cálculo'!R$4,ING_NO_CONST_RENTA[Monto Limite]),+CALCULO[ [#This Row],[18] ]+1-1,CALCULO[ [#This Row],[18] ]))</f>
        <v>0</v>
      </c>
      <c r="T296" s="29"/>
      <c r="U296" s="163">
        <f>+IF(AVERAGEIF(ING_NO_CONST_RENTA[Concepto],'Datos para cálculo'!T$4,ING_NO_CONST_RENTA[Monto Limite])=1,CALCULO[[#This Row],[20]],MIN(CALCULO[ [#This Row],[20] ],AVERAGEIF(ING_NO_CONST_RENTA[Concepto],'Datos para cálculo'!T$4,ING_NO_CONST_RENTA[Monto Limite]),+CALCULO[ [#This Row],[20] ]+1-1,CALCULO[ [#This Row],[20] ]))</f>
        <v>0</v>
      </c>
      <c r="V296" s="29"/>
      <c r="W2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6" s="164"/>
      <c r="Y296" s="163">
        <f>+IF(O296&lt;310*'Versión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6" s="165"/>
      <c r="AA296" s="163">
        <f>+IF(AVERAGEIF(ING_NO_CONST_RENTA[Concepto],'Datos para cálculo'!Z$4,ING_NO_CONST_RENTA[Monto Limite])=1,CALCULO[[#This Row],[ 26 ]],MIN(CALCULO[[#This Row],[ 26 ]],AVERAGEIF(ING_NO_CONST_RENTA[Concepto],'Datos para cálculo'!Z$4,ING_NO_CONST_RENTA[Monto Limite]),+CALCULO[[#This Row],[ 26 ]]+1-1,CALCULO[[#This Row],[ 26 ]]))</f>
        <v>0</v>
      </c>
      <c r="AB296" s="165"/>
      <c r="AC2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6" s="147"/>
      <c r="AE2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6" s="144">
        <f>+CALCULO[[#This Row],[ 31 ]]+CALCULO[[#This Row],[ 29 ]]+CALCULO[[#This Row],[ 27 ]]+CALCULO[[#This Row],[ 25 ]]+CALCULO[[#This Row],[ 23 ]]+CALCULO[[#This Row],[ 21 ]]+CALCULO[[#This Row],[ 19 ]]+CALCULO[[#This Row],[ 17 ]]</f>
        <v>0</v>
      </c>
      <c r="AG296" s="148">
        <f>+MAX(0,ROUND(CALCULO[[#This Row],[ 15 ]]-CALCULO[[#This Row],[32]],-3))</f>
        <v>0</v>
      </c>
      <c r="AH296" s="29"/>
      <c r="AI296" s="163">
        <f>+IF(AVERAGEIF(DEDUCCIONES[Concepto],'Datos para cálculo'!AH$4,DEDUCCIONES[Monto Limite])=1,CALCULO[[#This Row],[ 34 ]],MIN(CALCULO[[#This Row],[ 34 ]],AVERAGEIF(DEDUCCIONES[Concepto],'Datos para cálculo'!AH$4,DEDUCCIONES[Monto Limite]),+CALCULO[[#This Row],[ 34 ]]+1-1,CALCULO[[#This Row],[ 34 ]]))</f>
        <v>0</v>
      </c>
      <c r="AJ296" s="167"/>
      <c r="AK296" s="144">
        <f>+IF(CALCULO[[#This Row],[ 36 ]]="SI",MIN(CALCULO[[#This Row],[ 15 ]]*10%,VLOOKUP($AJ$4,DEDUCCIONES[],4,0)),0)</f>
        <v>0</v>
      </c>
      <c r="AL296" s="168"/>
      <c r="AM296" s="145">
        <f>+MIN(AL296+1-1,VLOOKUP($AL$4,DEDUCCIONES[],4,0))</f>
        <v>0</v>
      </c>
      <c r="AN296" s="144">
        <f>+CALCULO[[#This Row],[35]]+CALCULO[[#This Row],[37]]+CALCULO[[#This Row],[ 39 ]]</f>
        <v>0</v>
      </c>
      <c r="AO296" s="148">
        <f>+CALCULO[[#This Row],[33]]-CALCULO[[#This Row],[ 40 ]]</f>
        <v>0</v>
      </c>
      <c r="AP296" s="29"/>
      <c r="AQ296" s="163">
        <f>+MIN(CALCULO[[#This Row],[42]]+1-1,VLOOKUP($AP$4,RENTAS_EXCENTAS[],4,0))</f>
        <v>0</v>
      </c>
      <c r="AR296" s="29"/>
      <c r="AS296" s="163">
        <f>+MIN(CALCULO[[#This Row],[43]]+CALCULO[[#This Row],[ 44 ]]+1-1,VLOOKUP($AP$4,RENTAS_EXCENTAS[],4,0))-CALCULO[[#This Row],[43]]</f>
        <v>0</v>
      </c>
      <c r="AT296" s="163"/>
      <c r="AU296" s="163"/>
      <c r="AV296" s="163">
        <f>+CALCULO[[#This Row],[ 47 ]]</f>
        <v>0</v>
      </c>
      <c r="AW296" s="163"/>
      <c r="AX296" s="163">
        <f>+CALCULO[[#This Row],[ 49 ]]</f>
        <v>0</v>
      </c>
      <c r="AY296" s="163"/>
      <c r="AZ296" s="163">
        <f>+CALCULO[[#This Row],[ 51 ]]</f>
        <v>0</v>
      </c>
      <c r="BA296" s="163"/>
      <c r="BB296" s="163">
        <f>+CALCULO[[#This Row],[ 53 ]]</f>
        <v>0</v>
      </c>
      <c r="BC296" s="163"/>
      <c r="BD296" s="163">
        <f>+CALCULO[[#This Row],[ 55 ]]</f>
        <v>0</v>
      </c>
      <c r="BE296" s="163"/>
      <c r="BF296" s="163">
        <f>+CALCULO[[#This Row],[ 57 ]]</f>
        <v>0</v>
      </c>
      <c r="BG296" s="163"/>
      <c r="BH296" s="163">
        <f>+CALCULO[[#This Row],[ 59 ]]</f>
        <v>0</v>
      </c>
      <c r="BI296" s="163"/>
      <c r="BJ296" s="163"/>
      <c r="BK296" s="163"/>
      <c r="BL296" s="145">
        <f>+CALCULO[[#This Row],[ 63 ]]</f>
        <v>0</v>
      </c>
      <c r="BM296" s="144">
        <f>+CALCULO[[#This Row],[ 64 ]]+CALCULO[[#This Row],[ 62 ]]+CALCULO[[#This Row],[ 60 ]]+CALCULO[[#This Row],[ 58 ]]+CALCULO[[#This Row],[ 56 ]]+CALCULO[[#This Row],[ 54 ]]+CALCULO[[#This Row],[ 52 ]]+CALCULO[[#This Row],[ 50 ]]+CALCULO[[#This Row],[ 48 ]]+CALCULO[[#This Row],[ 45 ]]+CALCULO[[#This Row],[43]]</f>
        <v>0</v>
      </c>
      <c r="BN296" s="148">
        <f>+CALCULO[[#This Row],[ 41 ]]-CALCULO[[#This Row],[65]]</f>
        <v>0</v>
      </c>
      <c r="BO296" s="144">
        <f>+ROUND(MIN(CALCULO[[#This Row],[66]]*25%,240*'Versión impresión'!$H$8),-3)</f>
        <v>0</v>
      </c>
      <c r="BP296" s="148">
        <f>+CALCULO[[#This Row],[66]]-CALCULO[[#This Row],[67]]</f>
        <v>0</v>
      </c>
      <c r="BQ296" s="154">
        <f>+ROUND(CALCULO[[#This Row],[33]]*40%,-3)</f>
        <v>0</v>
      </c>
      <c r="BR296" s="149">
        <f t="shared" si="16"/>
        <v>0</v>
      </c>
      <c r="BS296" s="144">
        <f>+CALCULO[[#This Row],[33]]-MIN(CALCULO[[#This Row],[69]],CALCULO[[#This Row],[68]])</f>
        <v>0</v>
      </c>
      <c r="BT296" s="150">
        <f>+CALCULO[[#This Row],[71]]/'Versión impresión'!$H$8+1-1</f>
        <v>0</v>
      </c>
      <c r="BU296" s="151">
        <f>+LOOKUP(CALCULO[[#This Row],[72]],$CG$2:$CH$8,$CJ$2:$CJ$8)</f>
        <v>0</v>
      </c>
      <c r="BV296" s="152">
        <f>+LOOKUP(CALCULO[[#This Row],[72]],$CG$2:$CH$8,$CI$2:$CI$8)</f>
        <v>0</v>
      </c>
      <c r="BW296" s="151">
        <f>+LOOKUP(CALCULO[[#This Row],[72]],$CG$2:$CH$8,$CK$2:$CK$8)</f>
        <v>0</v>
      </c>
      <c r="BX296" s="155">
        <f>+(CALCULO[[#This Row],[72]]+CALCULO[[#This Row],[73]])*CALCULO[[#This Row],[74]]+CALCULO[[#This Row],[75]]</f>
        <v>0</v>
      </c>
      <c r="BY296" s="133">
        <f>+ROUND(CALCULO[[#This Row],[76]]*'Versión impresión'!$H$8,-3)</f>
        <v>0</v>
      </c>
      <c r="BZ296" s="180" t="str">
        <f>+IF(LOOKUP(CALCULO[[#This Row],[72]],$CG$2:$CH$8,$CM$2:$CM$8)=0,"",LOOKUP(CALCULO[[#This Row],[72]],$CG$2:$CH$8,$CM$2:$CM$8))</f>
        <v/>
      </c>
    </row>
    <row r="297" spans="1:78" x14ac:dyDescent="0.25">
      <c r="A297" s="78" t="str">
        <f t="shared" si="15"/>
        <v/>
      </c>
      <c r="B297" s="159"/>
      <c r="C297" s="29"/>
      <c r="D297" s="29"/>
      <c r="E297" s="29"/>
      <c r="F297" s="29"/>
      <c r="G297" s="29"/>
      <c r="H297" s="29"/>
      <c r="I297" s="29"/>
      <c r="J297" s="29"/>
      <c r="K297" s="29"/>
      <c r="L297" s="29"/>
      <c r="M297" s="29"/>
      <c r="N297" s="29"/>
      <c r="O297" s="144">
        <f>SUM(CALCULO[[#This Row],[5]:[ 14 ]])</f>
        <v>0</v>
      </c>
      <c r="P297" s="162"/>
      <c r="Q297" s="163">
        <f>+IF(AVERAGEIF(ING_NO_CONST_RENTA[Concepto],'Datos para cálculo'!P$4,ING_NO_CONST_RENTA[Monto Limite])=1,CALCULO[[#This Row],[16]],MIN(CALCULO[ [#This Row],[16] ],AVERAGEIF(ING_NO_CONST_RENTA[Concepto],'Datos para cálculo'!P$4,ING_NO_CONST_RENTA[Monto Limite]),+CALCULO[ [#This Row],[16] ]+1-1,CALCULO[ [#This Row],[16] ]))</f>
        <v>0</v>
      </c>
      <c r="R297" s="29"/>
      <c r="S297" s="163">
        <f>+IF(AVERAGEIF(ING_NO_CONST_RENTA[Concepto],'Datos para cálculo'!R$4,ING_NO_CONST_RENTA[Monto Limite])=1,CALCULO[[#This Row],[18]],MIN(CALCULO[ [#This Row],[18] ],AVERAGEIF(ING_NO_CONST_RENTA[Concepto],'Datos para cálculo'!R$4,ING_NO_CONST_RENTA[Monto Limite]),+CALCULO[ [#This Row],[18] ]+1-1,CALCULO[ [#This Row],[18] ]))</f>
        <v>0</v>
      </c>
      <c r="T297" s="29"/>
      <c r="U297" s="163">
        <f>+IF(AVERAGEIF(ING_NO_CONST_RENTA[Concepto],'Datos para cálculo'!T$4,ING_NO_CONST_RENTA[Monto Limite])=1,CALCULO[[#This Row],[20]],MIN(CALCULO[ [#This Row],[20] ],AVERAGEIF(ING_NO_CONST_RENTA[Concepto],'Datos para cálculo'!T$4,ING_NO_CONST_RENTA[Monto Limite]),+CALCULO[ [#This Row],[20] ]+1-1,CALCULO[ [#This Row],[20] ]))</f>
        <v>0</v>
      </c>
      <c r="V297" s="29"/>
      <c r="W2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7" s="164"/>
      <c r="Y297" s="163">
        <f>+IF(O297&lt;310*'Versión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7" s="165"/>
      <c r="AA297" s="163">
        <f>+IF(AVERAGEIF(ING_NO_CONST_RENTA[Concepto],'Datos para cálculo'!Z$4,ING_NO_CONST_RENTA[Monto Limite])=1,CALCULO[[#This Row],[ 26 ]],MIN(CALCULO[[#This Row],[ 26 ]],AVERAGEIF(ING_NO_CONST_RENTA[Concepto],'Datos para cálculo'!Z$4,ING_NO_CONST_RENTA[Monto Limite]),+CALCULO[[#This Row],[ 26 ]]+1-1,CALCULO[[#This Row],[ 26 ]]))</f>
        <v>0</v>
      </c>
      <c r="AB297" s="165"/>
      <c r="AC2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7" s="147"/>
      <c r="AE2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7" s="144">
        <f>+CALCULO[[#This Row],[ 31 ]]+CALCULO[[#This Row],[ 29 ]]+CALCULO[[#This Row],[ 27 ]]+CALCULO[[#This Row],[ 25 ]]+CALCULO[[#This Row],[ 23 ]]+CALCULO[[#This Row],[ 21 ]]+CALCULO[[#This Row],[ 19 ]]+CALCULO[[#This Row],[ 17 ]]</f>
        <v>0</v>
      </c>
      <c r="AG297" s="148">
        <f>+MAX(0,ROUND(CALCULO[[#This Row],[ 15 ]]-CALCULO[[#This Row],[32]],-3))</f>
        <v>0</v>
      </c>
      <c r="AH297" s="29"/>
      <c r="AI297" s="163">
        <f>+IF(AVERAGEIF(DEDUCCIONES[Concepto],'Datos para cálculo'!AH$4,DEDUCCIONES[Monto Limite])=1,CALCULO[[#This Row],[ 34 ]],MIN(CALCULO[[#This Row],[ 34 ]],AVERAGEIF(DEDUCCIONES[Concepto],'Datos para cálculo'!AH$4,DEDUCCIONES[Monto Limite]),+CALCULO[[#This Row],[ 34 ]]+1-1,CALCULO[[#This Row],[ 34 ]]))</f>
        <v>0</v>
      </c>
      <c r="AJ297" s="167"/>
      <c r="AK297" s="144">
        <f>+IF(CALCULO[[#This Row],[ 36 ]]="SI",MIN(CALCULO[[#This Row],[ 15 ]]*10%,VLOOKUP($AJ$4,DEDUCCIONES[],4,0)),0)</f>
        <v>0</v>
      </c>
      <c r="AL297" s="168"/>
      <c r="AM297" s="145">
        <f>+MIN(AL297+1-1,VLOOKUP($AL$4,DEDUCCIONES[],4,0))</f>
        <v>0</v>
      </c>
      <c r="AN297" s="144">
        <f>+CALCULO[[#This Row],[35]]+CALCULO[[#This Row],[37]]+CALCULO[[#This Row],[ 39 ]]</f>
        <v>0</v>
      </c>
      <c r="AO297" s="148">
        <f>+CALCULO[[#This Row],[33]]-CALCULO[[#This Row],[ 40 ]]</f>
        <v>0</v>
      </c>
      <c r="AP297" s="29"/>
      <c r="AQ297" s="163">
        <f>+MIN(CALCULO[[#This Row],[42]]+1-1,VLOOKUP($AP$4,RENTAS_EXCENTAS[],4,0))</f>
        <v>0</v>
      </c>
      <c r="AR297" s="29"/>
      <c r="AS297" s="163">
        <f>+MIN(CALCULO[[#This Row],[43]]+CALCULO[[#This Row],[ 44 ]]+1-1,VLOOKUP($AP$4,RENTAS_EXCENTAS[],4,0))-CALCULO[[#This Row],[43]]</f>
        <v>0</v>
      </c>
      <c r="AT297" s="163"/>
      <c r="AU297" s="163"/>
      <c r="AV297" s="163">
        <f>+CALCULO[[#This Row],[ 47 ]]</f>
        <v>0</v>
      </c>
      <c r="AW297" s="163"/>
      <c r="AX297" s="163">
        <f>+CALCULO[[#This Row],[ 49 ]]</f>
        <v>0</v>
      </c>
      <c r="AY297" s="163"/>
      <c r="AZ297" s="163">
        <f>+CALCULO[[#This Row],[ 51 ]]</f>
        <v>0</v>
      </c>
      <c r="BA297" s="163"/>
      <c r="BB297" s="163">
        <f>+CALCULO[[#This Row],[ 53 ]]</f>
        <v>0</v>
      </c>
      <c r="BC297" s="163"/>
      <c r="BD297" s="163">
        <f>+CALCULO[[#This Row],[ 55 ]]</f>
        <v>0</v>
      </c>
      <c r="BE297" s="163"/>
      <c r="BF297" s="163">
        <f>+CALCULO[[#This Row],[ 57 ]]</f>
        <v>0</v>
      </c>
      <c r="BG297" s="163"/>
      <c r="BH297" s="163">
        <f>+CALCULO[[#This Row],[ 59 ]]</f>
        <v>0</v>
      </c>
      <c r="BI297" s="163"/>
      <c r="BJ297" s="163"/>
      <c r="BK297" s="163"/>
      <c r="BL297" s="145">
        <f>+CALCULO[[#This Row],[ 63 ]]</f>
        <v>0</v>
      </c>
      <c r="BM297" s="144">
        <f>+CALCULO[[#This Row],[ 64 ]]+CALCULO[[#This Row],[ 62 ]]+CALCULO[[#This Row],[ 60 ]]+CALCULO[[#This Row],[ 58 ]]+CALCULO[[#This Row],[ 56 ]]+CALCULO[[#This Row],[ 54 ]]+CALCULO[[#This Row],[ 52 ]]+CALCULO[[#This Row],[ 50 ]]+CALCULO[[#This Row],[ 48 ]]+CALCULO[[#This Row],[ 45 ]]+CALCULO[[#This Row],[43]]</f>
        <v>0</v>
      </c>
      <c r="BN297" s="148">
        <f>+CALCULO[[#This Row],[ 41 ]]-CALCULO[[#This Row],[65]]</f>
        <v>0</v>
      </c>
      <c r="BO297" s="144">
        <f>+ROUND(MIN(CALCULO[[#This Row],[66]]*25%,240*'Versión impresión'!$H$8),-3)</f>
        <v>0</v>
      </c>
      <c r="BP297" s="148">
        <f>+CALCULO[[#This Row],[66]]-CALCULO[[#This Row],[67]]</f>
        <v>0</v>
      </c>
      <c r="BQ297" s="154">
        <f>+ROUND(CALCULO[[#This Row],[33]]*40%,-3)</f>
        <v>0</v>
      </c>
      <c r="BR297" s="149">
        <f t="shared" si="16"/>
        <v>0</v>
      </c>
      <c r="BS297" s="144">
        <f>+CALCULO[[#This Row],[33]]-MIN(CALCULO[[#This Row],[69]],CALCULO[[#This Row],[68]])</f>
        <v>0</v>
      </c>
      <c r="BT297" s="150">
        <f>+CALCULO[[#This Row],[71]]/'Versión impresión'!$H$8+1-1</f>
        <v>0</v>
      </c>
      <c r="BU297" s="151">
        <f>+LOOKUP(CALCULO[[#This Row],[72]],$CG$2:$CH$8,$CJ$2:$CJ$8)</f>
        <v>0</v>
      </c>
      <c r="BV297" s="152">
        <f>+LOOKUP(CALCULO[[#This Row],[72]],$CG$2:$CH$8,$CI$2:$CI$8)</f>
        <v>0</v>
      </c>
      <c r="BW297" s="151">
        <f>+LOOKUP(CALCULO[[#This Row],[72]],$CG$2:$CH$8,$CK$2:$CK$8)</f>
        <v>0</v>
      </c>
      <c r="BX297" s="155">
        <f>+(CALCULO[[#This Row],[72]]+CALCULO[[#This Row],[73]])*CALCULO[[#This Row],[74]]+CALCULO[[#This Row],[75]]</f>
        <v>0</v>
      </c>
      <c r="BY297" s="133">
        <f>+ROUND(CALCULO[[#This Row],[76]]*'Versión impresión'!$H$8,-3)</f>
        <v>0</v>
      </c>
      <c r="BZ297" s="180" t="str">
        <f>+IF(LOOKUP(CALCULO[[#This Row],[72]],$CG$2:$CH$8,$CM$2:$CM$8)=0,"",LOOKUP(CALCULO[[#This Row],[72]],$CG$2:$CH$8,$CM$2:$CM$8))</f>
        <v/>
      </c>
    </row>
    <row r="298" spans="1:78" x14ac:dyDescent="0.25">
      <c r="A298" s="78" t="str">
        <f t="shared" si="15"/>
        <v/>
      </c>
      <c r="B298" s="159"/>
      <c r="C298" s="29"/>
      <c r="D298" s="29"/>
      <c r="E298" s="29"/>
      <c r="F298" s="29"/>
      <c r="G298" s="29"/>
      <c r="H298" s="29"/>
      <c r="I298" s="29"/>
      <c r="J298" s="29"/>
      <c r="K298" s="29"/>
      <c r="L298" s="29"/>
      <c r="M298" s="29"/>
      <c r="N298" s="29"/>
      <c r="O298" s="144">
        <f>SUM(CALCULO[[#This Row],[5]:[ 14 ]])</f>
        <v>0</v>
      </c>
      <c r="P298" s="162"/>
      <c r="Q298" s="163">
        <f>+IF(AVERAGEIF(ING_NO_CONST_RENTA[Concepto],'Datos para cálculo'!P$4,ING_NO_CONST_RENTA[Monto Limite])=1,CALCULO[[#This Row],[16]],MIN(CALCULO[ [#This Row],[16] ],AVERAGEIF(ING_NO_CONST_RENTA[Concepto],'Datos para cálculo'!P$4,ING_NO_CONST_RENTA[Monto Limite]),+CALCULO[ [#This Row],[16] ]+1-1,CALCULO[ [#This Row],[16] ]))</f>
        <v>0</v>
      </c>
      <c r="R298" s="29"/>
      <c r="S298" s="163">
        <f>+IF(AVERAGEIF(ING_NO_CONST_RENTA[Concepto],'Datos para cálculo'!R$4,ING_NO_CONST_RENTA[Monto Limite])=1,CALCULO[[#This Row],[18]],MIN(CALCULO[ [#This Row],[18] ],AVERAGEIF(ING_NO_CONST_RENTA[Concepto],'Datos para cálculo'!R$4,ING_NO_CONST_RENTA[Monto Limite]),+CALCULO[ [#This Row],[18] ]+1-1,CALCULO[ [#This Row],[18] ]))</f>
        <v>0</v>
      </c>
      <c r="T298" s="29"/>
      <c r="U298" s="163">
        <f>+IF(AVERAGEIF(ING_NO_CONST_RENTA[Concepto],'Datos para cálculo'!T$4,ING_NO_CONST_RENTA[Monto Limite])=1,CALCULO[[#This Row],[20]],MIN(CALCULO[ [#This Row],[20] ],AVERAGEIF(ING_NO_CONST_RENTA[Concepto],'Datos para cálculo'!T$4,ING_NO_CONST_RENTA[Monto Limite]),+CALCULO[ [#This Row],[20] ]+1-1,CALCULO[ [#This Row],[20] ]))</f>
        <v>0</v>
      </c>
      <c r="V298" s="29"/>
      <c r="W2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8" s="164"/>
      <c r="Y298" s="163">
        <f>+IF(O298&lt;310*'Versión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8" s="165"/>
      <c r="AA298" s="163">
        <f>+IF(AVERAGEIF(ING_NO_CONST_RENTA[Concepto],'Datos para cálculo'!Z$4,ING_NO_CONST_RENTA[Monto Limite])=1,CALCULO[[#This Row],[ 26 ]],MIN(CALCULO[[#This Row],[ 26 ]],AVERAGEIF(ING_NO_CONST_RENTA[Concepto],'Datos para cálculo'!Z$4,ING_NO_CONST_RENTA[Monto Limite]),+CALCULO[[#This Row],[ 26 ]]+1-1,CALCULO[[#This Row],[ 26 ]]))</f>
        <v>0</v>
      </c>
      <c r="AB298" s="165"/>
      <c r="AC2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8" s="147"/>
      <c r="AE2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8" s="144">
        <f>+CALCULO[[#This Row],[ 31 ]]+CALCULO[[#This Row],[ 29 ]]+CALCULO[[#This Row],[ 27 ]]+CALCULO[[#This Row],[ 25 ]]+CALCULO[[#This Row],[ 23 ]]+CALCULO[[#This Row],[ 21 ]]+CALCULO[[#This Row],[ 19 ]]+CALCULO[[#This Row],[ 17 ]]</f>
        <v>0</v>
      </c>
      <c r="AG298" s="148">
        <f>+MAX(0,ROUND(CALCULO[[#This Row],[ 15 ]]-CALCULO[[#This Row],[32]],-3))</f>
        <v>0</v>
      </c>
      <c r="AH298" s="29"/>
      <c r="AI298" s="163">
        <f>+IF(AVERAGEIF(DEDUCCIONES[Concepto],'Datos para cálculo'!AH$4,DEDUCCIONES[Monto Limite])=1,CALCULO[[#This Row],[ 34 ]],MIN(CALCULO[[#This Row],[ 34 ]],AVERAGEIF(DEDUCCIONES[Concepto],'Datos para cálculo'!AH$4,DEDUCCIONES[Monto Limite]),+CALCULO[[#This Row],[ 34 ]]+1-1,CALCULO[[#This Row],[ 34 ]]))</f>
        <v>0</v>
      </c>
      <c r="AJ298" s="167"/>
      <c r="AK298" s="144">
        <f>+IF(CALCULO[[#This Row],[ 36 ]]="SI",MIN(CALCULO[[#This Row],[ 15 ]]*10%,VLOOKUP($AJ$4,DEDUCCIONES[],4,0)),0)</f>
        <v>0</v>
      </c>
      <c r="AL298" s="168"/>
      <c r="AM298" s="145">
        <f>+MIN(AL298+1-1,VLOOKUP($AL$4,DEDUCCIONES[],4,0))</f>
        <v>0</v>
      </c>
      <c r="AN298" s="144">
        <f>+CALCULO[[#This Row],[35]]+CALCULO[[#This Row],[37]]+CALCULO[[#This Row],[ 39 ]]</f>
        <v>0</v>
      </c>
      <c r="AO298" s="148">
        <f>+CALCULO[[#This Row],[33]]-CALCULO[[#This Row],[ 40 ]]</f>
        <v>0</v>
      </c>
      <c r="AP298" s="29"/>
      <c r="AQ298" s="163">
        <f>+MIN(CALCULO[[#This Row],[42]]+1-1,VLOOKUP($AP$4,RENTAS_EXCENTAS[],4,0))</f>
        <v>0</v>
      </c>
      <c r="AR298" s="29"/>
      <c r="AS298" s="163">
        <f>+MIN(CALCULO[[#This Row],[43]]+CALCULO[[#This Row],[ 44 ]]+1-1,VLOOKUP($AP$4,RENTAS_EXCENTAS[],4,0))-CALCULO[[#This Row],[43]]</f>
        <v>0</v>
      </c>
      <c r="AT298" s="163"/>
      <c r="AU298" s="163"/>
      <c r="AV298" s="163">
        <f>+CALCULO[[#This Row],[ 47 ]]</f>
        <v>0</v>
      </c>
      <c r="AW298" s="163"/>
      <c r="AX298" s="163">
        <f>+CALCULO[[#This Row],[ 49 ]]</f>
        <v>0</v>
      </c>
      <c r="AY298" s="163"/>
      <c r="AZ298" s="163">
        <f>+CALCULO[[#This Row],[ 51 ]]</f>
        <v>0</v>
      </c>
      <c r="BA298" s="163"/>
      <c r="BB298" s="163">
        <f>+CALCULO[[#This Row],[ 53 ]]</f>
        <v>0</v>
      </c>
      <c r="BC298" s="163"/>
      <c r="BD298" s="163">
        <f>+CALCULO[[#This Row],[ 55 ]]</f>
        <v>0</v>
      </c>
      <c r="BE298" s="163"/>
      <c r="BF298" s="163">
        <f>+CALCULO[[#This Row],[ 57 ]]</f>
        <v>0</v>
      </c>
      <c r="BG298" s="163"/>
      <c r="BH298" s="163">
        <f>+CALCULO[[#This Row],[ 59 ]]</f>
        <v>0</v>
      </c>
      <c r="BI298" s="163"/>
      <c r="BJ298" s="163"/>
      <c r="BK298" s="163"/>
      <c r="BL298" s="145">
        <f>+CALCULO[[#This Row],[ 63 ]]</f>
        <v>0</v>
      </c>
      <c r="BM298" s="144">
        <f>+CALCULO[[#This Row],[ 64 ]]+CALCULO[[#This Row],[ 62 ]]+CALCULO[[#This Row],[ 60 ]]+CALCULO[[#This Row],[ 58 ]]+CALCULO[[#This Row],[ 56 ]]+CALCULO[[#This Row],[ 54 ]]+CALCULO[[#This Row],[ 52 ]]+CALCULO[[#This Row],[ 50 ]]+CALCULO[[#This Row],[ 48 ]]+CALCULO[[#This Row],[ 45 ]]+CALCULO[[#This Row],[43]]</f>
        <v>0</v>
      </c>
      <c r="BN298" s="148">
        <f>+CALCULO[[#This Row],[ 41 ]]-CALCULO[[#This Row],[65]]</f>
        <v>0</v>
      </c>
      <c r="BO298" s="144">
        <f>+ROUND(MIN(CALCULO[[#This Row],[66]]*25%,240*'Versión impresión'!$H$8),-3)</f>
        <v>0</v>
      </c>
      <c r="BP298" s="148">
        <f>+CALCULO[[#This Row],[66]]-CALCULO[[#This Row],[67]]</f>
        <v>0</v>
      </c>
      <c r="BQ298" s="154">
        <f>+ROUND(CALCULO[[#This Row],[33]]*40%,-3)</f>
        <v>0</v>
      </c>
      <c r="BR298" s="149">
        <f t="shared" si="16"/>
        <v>0</v>
      </c>
      <c r="BS298" s="144">
        <f>+CALCULO[[#This Row],[33]]-MIN(CALCULO[[#This Row],[69]],CALCULO[[#This Row],[68]])</f>
        <v>0</v>
      </c>
      <c r="BT298" s="150">
        <f>+CALCULO[[#This Row],[71]]/'Versión impresión'!$H$8+1-1</f>
        <v>0</v>
      </c>
      <c r="BU298" s="151">
        <f>+LOOKUP(CALCULO[[#This Row],[72]],$CG$2:$CH$8,$CJ$2:$CJ$8)</f>
        <v>0</v>
      </c>
      <c r="BV298" s="152">
        <f>+LOOKUP(CALCULO[[#This Row],[72]],$CG$2:$CH$8,$CI$2:$CI$8)</f>
        <v>0</v>
      </c>
      <c r="BW298" s="151">
        <f>+LOOKUP(CALCULO[[#This Row],[72]],$CG$2:$CH$8,$CK$2:$CK$8)</f>
        <v>0</v>
      </c>
      <c r="BX298" s="155">
        <f>+(CALCULO[[#This Row],[72]]+CALCULO[[#This Row],[73]])*CALCULO[[#This Row],[74]]+CALCULO[[#This Row],[75]]</f>
        <v>0</v>
      </c>
      <c r="BY298" s="133">
        <f>+ROUND(CALCULO[[#This Row],[76]]*'Versión impresión'!$H$8,-3)</f>
        <v>0</v>
      </c>
      <c r="BZ298" s="180" t="str">
        <f>+IF(LOOKUP(CALCULO[[#This Row],[72]],$CG$2:$CH$8,$CM$2:$CM$8)=0,"",LOOKUP(CALCULO[[#This Row],[72]],$CG$2:$CH$8,$CM$2:$CM$8))</f>
        <v/>
      </c>
    </row>
    <row r="299" spans="1:78" x14ac:dyDescent="0.25">
      <c r="A299" s="78" t="str">
        <f t="shared" si="15"/>
        <v/>
      </c>
      <c r="B299" s="159"/>
      <c r="C299" s="29"/>
      <c r="D299" s="29"/>
      <c r="E299" s="29"/>
      <c r="F299" s="29"/>
      <c r="G299" s="29"/>
      <c r="H299" s="29"/>
      <c r="I299" s="29"/>
      <c r="J299" s="29"/>
      <c r="K299" s="29"/>
      <c r="L299" s="29"/>
      <c r="M299" s="29"/>
      <c r="N299" s="29"/>
      <c r="O299" s="144">
        <f>SUM(CALCULO[[#This Row],[5]:[ 14 ]])</f>
        <v>0</v>
      </c>
      <c r="P299" s="162"/>
      <c r="Q299" s="163">
        <f>+IF(AVERAGEIF(ING_NO_CONST_RENTA[Concepto],'Datos para cálculo'!P$4,ING_NO_CONST_RENTA[Monto Limite])=1,CALCULO[[#This Row],[16]],MIN(CALCULO[ [#This Row],[16] ],AVERAGEIF(ING_NO_CONST_RENTA[Concepto],'Datos para cálculo'!P$4,ING_NO_CONST_RENTA[Monto Limite]),+CALCULO[ [#This Row],[16] ]+1-1,CALCULO[ [#This Row],[16] ]))</f>
        <v>0</v>
      </c>
      <c r="R299" s="29"/>
      <c r="S299" s="163">
        <f>+IF(AVERAGEIF(ING_NO_CONST_RENTA[Concepto],'Datos para cálculo'!R$4,ING_NO_CONST_RENTA[Monto Limite])=1,CALCULO[[#This Row],[18]],MIN(CALCULO[ [#This Row],[18] ],AVERAGEIF(ING_NO_CONST_RENTA[Concepto],'Datos para cálculo'!R$4,ING_NO_CONST_RENTA[Monto Limite]),+CALCULO[ [#This Row],[18] ]+1-1,CALCULO[ [#This Row],[18] ]))</f>
        <v>0</v>
      </c>
      <c r="T299" s="29"/>
      <c r="U299" s="163">
        <f>+IF(AVERAGEIF(ING_NO_CONST_RENTA[Concepto],'Datos para cálculo'!T$4,ING_NO_CONST_RENTA[Monto Limite])=1,CALCULO[[#This Row],[20]],MIN(CALCULO[ [#This Row],[20] ],AVERAGEIF(ING_NO_CONST_RENTA[Concepto],'Datos para cálculo'!T$4,ING_NO_CONST_RENTA[Monto Limite]),+CALCULO[ [#This Row],[20] ]+1-1,CALCULO[ [#This Row],[20] ]))</f>
        <v>0</v>
      </c>
      <c r="V299" s="29"/>
      <c r="W2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299" s="164"/>
      <c r="Y299" s="163">
        <f>+IF(O299&lt;310*'Versión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299" s="165"/>
      <c r="AA299" s="163">
        <f>+IF(AVERAGEIF(ING_NO_CONST_RENTA[Concepto],'Datos para cálculo'!Z$4,ING_NO_CONST_RENTA[Monto Limite])=1,CALCULO[[#This Row],[ 26 ]],MIN(CALCULO[[#This Row],[ 26 ]],AVERAGEIF(ING_NO_CONST_RENTA[Concepto],'Datos para cálculo'!Z$4,ING_NO_CONST_RENTA[Monto Limite]),+CALCULO[[#This Row],[ 26 ]]+1-1,CALCULO[[#This Row],[ 26 ]]))</f>
        <v>0</v>
      </c>
      <c r="AB299" s="165"/>
      <c r="AC2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299" s="147"/>
      <c r="AE2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299" s="144">
        <f>+CALCULO[[#This Row],[ 31 ]]+CALCULO[[#This Row],[ 29 ]]+CALCULO[[#This Row],[ 27 ]]+CALCULO[[#This Row],[ 25 ]]+CALCULO[[#This Row],[ 23 ]]+CALCULO[[#This Row],[ 21 ]]+CALCULO[[#This Row],[ 19 ]]+CALCULO[[#This Row],[ 17 ]]</f>
        <v>0</v>
      </c>
      <c r="AG299" s="148">
        <f>+MAX(0,ROUND(CALCULO[[#This Row],[ 15 ]]-CALCULO[[#This Row],[32]],-3))</f>
        <v>0</v>
      </c>
      <c r="AH299" s="29"/>
      <c r="AI299" s="163">
        <f>+IF(AVERAGEIF(DEDUCCIONES[Concepto],'Datos para cálculo'!AH$4,DEDUCCIONES[Monto Limite])=1,CALCULO[[#This Row],[ 34 ]],MIN(CALCULO[[#This Row],[ 34 ]],AVERAGEIF(DEDUCCIONES[Concepto],'Datos para cálculo'!AH$4,DEDUCCIONES[Monto Limite]),+CALCULO[[#This Row],[ 34 ]]+1-1,CALCULO[[#This Row],[ 34 ]]))</f>
        <v>0</v>
      </c>
      <c r="AJ299" s="167"/>
      <c r="AK299" s="144">
        <f>+IF(CALCULO[[#This Row],[ 36 ]]="SI",MIN(CALCULO[[#This Row],[ 15 ]]*10%,VLOOKUP($AJ$4,DEDUCCIONES[],4,0)),0)</f>
        <v>0</v>
      </c>
      <c r="AL299" s="168"/>
      <c r="AM299" s="145">
        <f>+MIN(AL299+1-1,VLOOKUP($AL$4,DEDUCCIONES[],4,0))</f>
        <v>0</v>
      </c>
      <c r="AN299" s="144">
        <f>+CALCULO[[#This Row],[35]]+CALCULO[[#This Row],[37]]+CALCULO[[#This Row],[ 39 ]]</f>
        <v>0</v>
      </c>
      <c r="AO299" s="148">
        <f>+CALCULO[[#This Row],[33]]-CALCULO[[#This Row],[ 40 ]]</f>
        <v>0</v>
      </c>
      <c r="AP299" s="29"/>
      <c r="AQ299" s="163">
        <f>+MIN(CALCULO[[#This Row],[42]]+1-1,VLOOKUP($AP$4,RENTAS_EXCENTAS[],4,0))</f>
        <v>0</v>
      </c>
      <c r="AR299" s="29"/>
      <c r="AS299" s="163">
        <f>+MIN(CALCULO[[#This Row],[43]]+CALCULO[[#This Row],[ 44 ]]+1-1,VLOOKUP($AP$4,RENTAS_EXCENTAS[],4,0))-CALCULO[[#This Row],[43]]</f>
        <v>0</v>
      </c>
      <c r="AT299" s="163"/>
      <c r="AU299" s="163"/>
      <c r="AV299" s="163">
        <f>+CALCULO[[#This Row],[ 47 ]]</f>
        <v>0</v>
      </c>
      <c r="AW299" s="163"/>
      <c r="AX299" s="163">
        <f>+CALCULO[[#This Row],[ 49 ]]</f>
        <v>0</v>
      </c>
      <c r="AY299" s="163"/>
      <c r="AZ299" s="163">
        <f>+CALCULO[[#This Row],[ 51 ]]</f>
        <v>0</v>
      </c>
      <c r="BA299" s="163"/>
      <c r="BB299" s="163">
        <f>+CALCULO[[#This Row],[ 53 ]]</f>
        <v>0</v>
      </c>
      <c r="BC299" s="163"/>
      <c r="BD299" s="163">
        <f>+CALCULO[[#This Row],[ 55 ]]</f>
        <v>0</v>
      </c>
      <c r="BE299" s="163"/>
      <c r="BF299" s="163">
        <f>+CALCULO[[#This Row],[ 57 ]]</f>
        <v>0</v>
      </c>
      <c r="BG299" s="163"/>
      <c r="BH299" s="163">
        <f>+CALCULO[[#This Row],[ 59 ]]</f>
        <v>0</v>
      </c>
      <c r="BI299" s="163"/>
      <c r="BJ299" s="163"/>
      <c r="BK299" s="163"/>
      <c r="BL299" s="145">
        <f>+CALCULO[[#This Row],[ 63 ]]</f>
        <v>0</v>
      </c>
      <c r="BM299" s="144">
        <f>+CALCULO[[#This Row],[ 64 ]]+CALCULO[[#This Row],[ 62 ]]+CALCULO[[#This Row],[ 60 ]]+CALCULO[[#This Row],[ 58 ]]+CALCULO[[#This Row],[ 56 ]]+CALCULO[[#This Row],[ 54 ]]+CALCULO[[#This Row],[ 52 ]]+CALCULO[[#This Row],[ 50 ]]+CALCULO[[#This Row],[ 48 ]]+CALCULO[[#This Row],[ 45 ]]+CALCULO[[#This Row],[43]]</f>
        <v>0</v>
      </c>
      <c r="BN299" s="148">
        <f>+CALCULO[[#This Row],[ 41 ]]-CALCULO[[#This Row],[65]]</f>
        <v>0</v>
      </c>
      <c r="BO299" s="144">
        <f>+ROUND(MIN(CALCULO[[#This Row],[66]]*25%,240*'Versión impresión'!$H$8),-3)</f>
        <v>0</v>
      </c>
      <c r="BP299" s="148">
        <f>+CALCULO[[#This Row],[66]]-CALCULO[[#This Row],[67]]</f>
        <v>0</v>
      </c>
      <c r="BQ299" s="154">
        <f>+ROUND(CALCULO[[#This Row],[33]]*40%,-3)</f>
        <v>0</v>
      </c>
      <c r="BR299" s="149">
        <f t="shared" si="16"/>
        <v>0</v>
      </c>
      <c r="BS299" s="144">
        <f>+CALCULO[[#This Row],[33]]-MIN(CALCULO[[#This Row],[69]],CALCULO[[#This Row],[68]])</f>
        <v>0</v>
      </c>
      <c r="BT299" s="150">
        <f>+CALCULO[[#This Row],[71]]/'Versión impresión'!$H$8+1-1</f>
        <v>0</v>
      </c>
      <c r="BU299" s="151">
        <f>+LOOKUP(CALCULO[[#This Row],[72]],$CG$2:$CH$8,$CJ$2:$CJ$8)</f>
        <v>0</v>
      </c>
      <c r="BV299" s="152">
        <f>+LOOKUP(CALCULO[[#This Row],[72]],$CG$2:$CH$8,$CI$2:$CI$8)</f>
        <v>0</v>
      </c>
      <c r="BW299" s="151">
        <f>+LOOKUP(CALCULO[[#This Row],[72]],$CG$2:$CH$8,$CK$2:$CK$8)</f>
        <v>0</v>
      </c>
      <c r="BX299" s="155">
        <f>+(CALCULO[[#This Row],[72]]+CALCULO[[#This Row],[73]])*CALCULO[[#This Row],[74]]+CALCULO[[#This Row],[75]]</f>
        <v>0</v>
      </c>
      <c r="BY299" s="133">
        <f>+ROUND(CALCULO[[#This Row],[76]]*'Versión impresión'!$H$8,-3)</f>
        <v>0</v>
      </c>
      <c r="BZ299" s="180" t="str">
        <f>+IF(LOOKUP(CALCULO[[#This Row],[72]],$CG$2:$CH$8,$CM$2:$CM$8)=0,"",LOOKUP(CALCULO[[#This Row],[72]],$CG$2:$CH$8,$CM$2:$CM$8))</f>
        <v/>
      </c>
    </row>
    <row r="300" spans="1:78" x14ac:dyDescent="0.25">
      <c r="A300" s="78" t="str">
        <f t="shared" si="15"/>
        <v/>
      </c>
      <c r="B300" s="159"/>
      <c r="C300" s="29"/>
      <c r="D300" s="29"/>
      <c r="E300" s="29"/>
      <c r="F300" s="29"/>
      <c r="G300" s="29"/>
      <c r="H300" s="29"/>
      <c r="I300" s="29"/>
      <c r="J300" s="29"/>
      <c r="K300" s="29"/>
      <c r="L300" s="29"/>
      <c r="M300" s="29"/>
      <c r="N300" s="29"/>
      <c r="O300" s="144">
        <f>SUM(CALCULO[[#This Row],[5]:[ 14 ]])</f>
        <v>0</v>
      </c>
      <c r="P300" s="162"/>
      <c r="Q300" s="163">
        <f>+IF(AVERAGEIF(ING_NO_CONST_RENTA[Concepto],'Datos para cálculo'!P$4,ING_NO_CONST_RENTA[Monto Limite])=1,CALCULO[[#This Row],[16]],MIN(CALCULO[ [#This Row],[16] ],AVERAGEIF(ING_NO_CONST_RENTA[Concepto],'Datos para cálculo'!P$4,ING_NO_CONST_RENTA[Monto Limite]),+CALCULO[ [#This Row],[16] ]+1-1,CALCULO[ [#This Row],[16] ]))</f>
        <v>0</v>
      </c>
      <c r="R300" s="29"/>
      <c r="S300" s="163">
        <f>+IF(AVERAGEIF(ING_NO_CONST_RENTA[Concepto],'Datos para cálculo'!R$4,ING_NO_CONST_RENTA[Monto Limite])=1,CALCULO[[#This Row],[18]],MIN(CALCULO[ [#This Row],[18] ],AVERAGEIF(ING_NO_CONST_RENTA[Concepto],'Datos para cálculo'!R$4,ING_NO_CONST_RENTA[Monto Limite]),+CALCULO[ [#This Row],[18] ]+1-1,CALCULO[ [#This Row],[18] ]))</f>
        <v>0</v>
      </c>
      <c r="T300" s="29"/>
      <c r="U300" s="163">
        <f>+IF(AVERAGEIF(ING_NO_CONST_RENTA[Concepto],'Datos para cálculo'!T$4,ING_NO_CONST_RENTA[Monto Limite])=1,CALCULO[[#This Row],[20]],MIN(CALCULO[ [#This Row],[20] ],AVERAGEIF(ING_NO_CONST_RENTA[Concepto],'Datos para cálculo'!T$4,ING_NO_CONST_RENTA[Monto Limite]),+CALCULO[ [#This Row],[20] ]+1-1,CALCULO[ [#This Row],[20] ]))</f>
        <v>0</v>
      </c>
      <c r="V300" s="29"/>
      <c r="W3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0" s="164"/>
      <c r="Y300" s="163">
        <f>+IF(O300&lt;310*'Versión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0" s="165"/>
      <c r="AA300" s="163">
        <f>+IF(AVERAGEIF(ING_NO_CONST_RENTA[Concepto],'Datos para cálculo'!Z$4,ING_NO_CONST_RENTA[Monto Limite])=1,CALCULO[[#This Row],[ 26 ]],MIN(CALCULO[[#This Row],[ 26 ]],AVERAGEIF(ING_NO_CONST_RENTA[Concepto],'Datos para cálculo'!Z$4,ING_NO_CONST_RENTA[Monto Limite]),+CALCULO[[#This Row],[ 26 ]]+1-1,CALCULO[[#This Row],[ 26 ]]))</f>
        <v>0</v>
      </c>
      <c r="AB300" s="165"/>
      <c r="AC3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0" s="147"/>
      <c r="AE3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0" s="144">
        <f>+CALCULO[[#This Row],[ 31 ]]+CALCULO[[#This Row],[ 29 ]]+CALCULO[[#This Row],[ 27 ]]+CALCULO[[#This Row],[ 25 ]]+CALCULO[[#This Row],[ 23 ]]+CALCULO[[#This Row],[ 21 ]]+CALCULO[[#This Row],[ 19 ]]+CALCULO[[#This Row],[ 17 ]]</f>
        <v>0</v>
      </c>
      <c r="AG300" s="148">
        <f>+MAX(0,ROUND(CALCULO[[#This Row],[ 15 ]]-CALCULO[[#This Row],[32]],-3))</f>
        <v>0</v>
      </c>
      <c r="AH300" s="29"/>
      <c r="AI300" s="163">
        <f>+IF(AVERAGEIF(DEDUCCIONES[Concepto],'Datos para cálculo'!AH$4,DEDUCCIONES[Monto Limite])=1,CALCULO[[#This Row],[ 34 ]],MIN(CALCULO[[#This Row],[ 34 ]],AVERAGEIF(DEDUCCIONES[Concepto],'Datos para cálculo'!AH$4,DEDUCCIONES[Monto Limite]),+CALCULO[[#This Row],[ 34 ]]+1-1,CALCULO[[#This Row],[ 34 ]]))</f>
        <v>0</v>
      </c>
      <c r="AJ300" s="167"/>
      <c r="AK300" s="144">
        <f>+IF(CALCULO[[#This Row],[ 36 ]]="SI",MIN(CALCULO[[#This Row],[ 15 ]]*10%,VLOOKUP($AJ$4,DEDUCCIONES[],4,0)),0)</f>
        <v>0</v>
      </c>
      <c r="AL300" s="168"/>
      <c r="AM300" s="145">
        <f>+MIN(AL300+1-1,VLOOKUP($AL$4,DEDUCCIONES[],4,0))</f>
        <v>0</v>
      </c>
      <c r="AN300" s="144">
        <f>+CALCULO[[#This Row],[35]]+CALCULO[[#This Row],[37]]+CALCULO[[#This Row],[ 39 ]]</f>
        <v>0</v>
      </c>
      <c r="AO300" s="148">
        <f>+CALCULO[[#This Row],[33]]-CALCULO[[#This Row],[ 40 ]]</f>
        <v>0</v>
      </c>
      <c r="AP300" s="29"/>
      <c r="AQ300" s="163">
        <f>+MIN(CALCULO[[#This Row],[42]]+1-1,VLOOKUP($AP$4,RENTAS_EXCENTAS[],4,0))</f>
        <v>0</v>
      </c>
      <c r="AR300" s="29"/>
      <c r="AS300" s="163">
        <f>+MIN(CALCULO[[#This Row],[43]]+CALCULO[[#This Row],[ 44 ]]+1-1,VLOOKUP($AP$4,RENTAS_EXCENTAS[],4,0))-CALCULO[[#This Row],[43]]</f>
        <v>0</v>
      </c>
      <c r="AT300" s="163"/>
      <c r="AU300" s="163"/>
      <c r="AV300" s="163">
        <f>+CALCULO[[#This Row],[ 47 ]]</f>
        <v>0</v>
      </c>
      <c r="AW300" s="163"/>
      <c r="AX300" s="163">
        <f>+CALCULO[[#This Row],[ 49 ]]</f>
        <v>0</v>
      </c>
      <c r="AY300" s="163"/>
      <c r="AZ300" s="163">
        <f>+CALCULO[[#This Row],[ 51 ]]</f>
        <v>0</v>
      </c>
      <c r="BA300" s="163"/>
      <c r="BB300" s="163">
        <f>+CALCULO[[#This Row],[ 53 ]]</f>
        <v>0</v>
      </c>
      <c r="BC300" s="163"/>
      <c r="BD300" s="163">
        <f>+CALCULO[[#This Row],[ 55 ]]</f>
        <v>0</v>
      </c>
      <c r="BE300" s="163"/>
      <c r="BF300" s="163">
        <f>+CALCULO[[#This Row],[ 57 ]]</f>
        <v>0</v>
      </c>
      <c r="BG300" s="163"/>
      <c r="BH300" s="163">
        <f>+CALCULO[[#This Row],[ 59 ]]</f>
        <v>0</v>
      </c>
      <c r="BI300" s="163"/>
      <c r="BJ300" s="163"/>
      <c r="BK300" s="163"/>
      <c r="BL300" s="145">
        <f>+CALCULO[[#This Row],[ 63 ]]</f>
        <v>0</v>
      </c>
      <c r="BM300" s="144">
        <f>+CALCULO[[#This Row],[ 64 ]]+CALCULO[[#This Row],[ 62 ]]+CALCULO[[#This Row],[ 60 ]]+CALCULO[[#This Row],[ 58 ]]+CALCULO[[#This Row],[ 56 ]]+CALCULO[[#This Row],[ 54 ]]+CALCULO[[#This Row],[ 52 ]]+CALCULO[[#This Row],[ 50 ]]+CALCULO[[#This Row],[ 48 ]]+CALCULO[[#This Row],[ 45 ]]+CALCULO[[#This Row],[43]]</f>
        <v>0</v>
      </c>
      <c r="BN300" s="148">
        <f>+CALCULO[[#This Row],[ 41 ]]-CALCULO[[#This Row],[65]]</f>
        <v>0</v>
      </c>
      <c r="BO300" s="144">
        <f>+ROUND(MIN(CALCULO[[#This Row],[66]]*25%,240*'Versión impresión'!$H$8),-3)</f>
        <v>0</v>
      </c>
      <c r="BP300" s="148">
        <f>+CALCULO[[#This Row],[66]]-CALCULO[[#This Row],[67]]</f>
        <v>0</v>
      </c>
      <c r="BQ300" s="154">
        <f>+ROUND(CALCULO[[#This Row],[33]]*40%,-3)</f>
        <v>0</v>
      </c>
      <c r="BR300" s="149">
        <f t="shared" si="16"/>
        <v>0</v>
      </c>
      <c r="BS300" s="144">
        <f>+CALCULO[[#This Row],[33]]-MIN(CALCULO[[#This Row],[69]],CALCULO[[#This Row],[68]])</f>
        <v>0</v>
      </c>
      <c r="BT300" s="150">
        <f>+CALCULO[[#This Row],[71]]/'Versión impresión'!$H$8+1-1</f>
        <v>0</v>
      </c>
      <c r="BU300" s="151">
        <f>+LOOKUP(CALCULO[[#This Row],[72]],$CG$2:$CH$8,$CJ$2:$CJ$8)</f>
        <v>0</v>
      </c>
      <c r="BV300" s="152">
        <f>+LOOKUP(CALCULO[[#This Row],[72]],$CG$2:$CH$8,$CI$2:$CI$8)</f>
        <v>0</v>
      </c>
      <c r="BW300" s="151">
        <f>+LOOKUP(CALCULO[[#This Row],[72]],$CG$2:$CH$8,$CK$2:$CK$8)</f>
        <v>0</v>
      </c>
      <c r="BX300" s="155">
        <f>+(CALCULO[[#This Row],[72]]+CALCULO[[#This Row],[73]])*CALCULO[[#This Row],[74]]+CALCULO[[#This Row],[75]]</f>
        <v>0</v>
      </c>
      <c r="BY300" s="133">
        <f>+ROUND(CALCULO[[#This Row],[76]]*'Versión impresión'!$H$8,-3)</f>
        <v>0</v>
      </c>
      <c r="BZ300" s="180" t="str">
        <f>+IF(LOOKUP(CALCULO[[#This Row],[72]],$CG$2:$CH$8,$CM$2:$CM$8)=0,"",LOOKUP(CALCULO[[#This Row],[72]],$CG$2:$CH$8,$CM$2:$CM$8))</f>
        <v/>
      </c>
    </row>
    <row r="301" spans="1:78" x14ac:dyDescent="0.25">
      <c r="A301" s="78" t="str">
        <f t="shared" si="15"/>
        <v/>
      </c>
      <c r="B301" s="159"/>
      <c r="C301" s="29"/>
      <c r="D301" s="29"/>
      <c r="E301" s="29"/>
      <c r="F301" s="29"/>
      <c r="G301" s="29"/>
      <c r="H301" s="29"/>
      <c r="I301" s="29"/>
      <c r="J301" s="29"/>
      <c r="K301" s="29"/>
      <c r="L301" s="29"/>
      <c r="M301" s="29"/>
      <c r="N301" s="29"/>
      <c r="O301" s="144">
        <f>SUM(CALCULO[[#This Row],[5]:[ 14 ]])</f>
        <v>0</v>
      </c>
      <c r="P301" s="162"/>
      <c r="Q301" s="163">
        <f>+IF(AVERAGEIF(ING_NO_CONST_RENTA[Concepto],'Datos para cálculo'!P$4,ING_NO_CONST_RENTA[Monto Limite])=1,CALCULO[[#This Row],[16]],MIN(CALCULO[ [#This Row],[16] ],AVERAGEIF(ING_NO_CONST_RENTA[Concepto],'Datos para cálculo'!P$4,ING_NO_CONST_RENTA[Monto Limite]),+CALCULO[ [#This Row],[16] ]+1-1,CALCULO[ [#This Row],[16] ]))</f>
        <v>0</v>
      </c>
      <c r="R301" s="29"/>
      <c r="S301" s="163">
        <f>+IF(AVERAGEIF(ING_NO_CONST_RENTA[Concepto],'Datos para cálculo'!R$4,ING_NO_CONST_RENTA[Monto Limite])=1,CALCULO[[#This Row],[18]],MIN(CALCULO[ [#This Row],[18] ],AVERAGEIF(ING_NO_CONST_RENTA[Concepto],'Datos para cálculo'!R$4,ING_NO_CONST_RENTA[Monto Limite]),+CALCULO[ [#This Row],[18] ]+1-1,CALCULO[ [#This Row],[18] ]))</f>
        <v>0</v>
      </c>
      <c r="T301" s="29"/>
      <c r="U301" s="163">
        <f>+IF(AVERAGEIF(ING_NO_CONST_RENTA[Concepto],'Datos para cálculo'!T$4,ING_NO_CONST_RENTA[Monto Limite])=1,CALCULO[[#This Row],[20]],MIN(CALCULO[ [#This Row],[20] ],AVERAGEIF(ING_NO_CONST_RENTA[Concepto],'Datos para cálculo'!T$4,ING_NO_CONST_RENTA[Monto Limite]),+CALCULO[ [#This Row],[20] ]+1-1,CALCULO[ [#This Row],[20] ]))</f>
        <v>0</v>
      </c>
      <c r="V301" s="29"/>
      <c r="W3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1" s="164"/>
      <c r="Y301" s="163">
        <f>+IF(O301&lt;310*'Versión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1" s="165"/>
      <c r="AA301" s="163">
        <f>+IF(AVERAGEIF(ING_NO_CONST_RENTA[Concepto],'Datos para cálculo'!Z$4,ING_NO_CONST_RENTA[Monto Limite])=1,CALCULO[[#This Row],[ 26 ]],MIN(CALCULO[[#This Row],[ 26 ]],AVERAGEIF(ING_NO_CONST_RENTA[Concepto],'Datos para cálculo'!Z$4,ING_NO_CONST_RENTA[Monto Limite]),+CALCULO[[#This Row],[ 26 ]]+1-1,CALCULO[[#This Row],[ 26 ]]))</f>
        <v>0</v>
      </c>
      <c r="AB301" s="165"/>
      <c r="AC3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1" s="147"/>
      <c r="AE3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1" s="144">
        <f>+CALCULO[[#This Row],[ 31 ]]+CALCULO[[#This Row],[ 29 ]]+CALCULO[[#This Row],[ 27 ]]+CALCULO[[#This Row],[ 25 ]]+CALCULO[[#This Row],[ 23 ]]+CALCULO[[#This Row],[ 21 ]]+CALCULO[[#This Row],[ 19 ]]+CALCULO[[#This Row],[ 17 ]]</f>
        <v>0</v>
      </c>
      <c r="AG301" s="148">
        <f>+MAX(0,ROUND(CALCULO[[#This Row],[ 15 ]]-CALCULO[[#This Row],[32]],-3))</f>
        <v>0</v>
      </c>
      <c r="AH301" s="29"/>
      <c r="AI301" s="163">
        <f>+IF(AVERAGEIF(DEDUCCIONES[Concepto],'Datos para cálculo'!AH$4,DEDUCCIONES[Monto Limite])=1,CALCULO[[#This Row],[ 34 ]],MIN(CALCULO[[#This Row],[ 34 ]],AVERAGEIF(DEDUCCIONES[Concepto],'Datos para cálculo'!AH$4,DEDUCCIONES[Monto Limite]),+CALCULO[[#This Row],[ 34 ]]+1-1,CALCULO[[#This Row],[ 34 ]]))</f>
        <v>0</v>
      </c>
      <c r="AJ301" s="167"/>
      <c r="AK301" s="144">
        <f>+IF(CALCULO[[#This Row],[ 36 ]]="SI",MIN(CALCULO[[#This Row],[ 15 ]]*10%,VLOOKUP($AJ$4,DEDUCCIONES[],4,0)),0)</f>
        <v>0</v>
      </c>
      <c r="AL301" s="168"/>
      <c r="AM301" s="145">
        <f>+MIN(AL301+1-1,VLOOKUP($AL$4,DEDUCCIONES[],4,0))</f>
        <v>0</v>
      </c>
      <c r="AN301" s="144">
        <f>+CALCULO[[#This Row],[35]]+CALCULO[[#This Row],[37]]+CALCULO[[#This Row],[ 39 ]]</f>
        <v>0</v>
      </c>
      <c r="AO301" s="148">
        <f>+CALCULO[[#This Row],[33]]-CALCULO[[#This Row],[ 40 ]]</f>
        <v>0</v>
      </c>
      <c r="AP301" s="29"/>
      <c r="AQ301" s="163">
        <f>+MIN(CALCULO[[#This Row],[42]]+1-1,VLOOKUP($AP$4,RENTAS_EXCENTAS[],4,0))</f>
        <v>0</v>
      </c>
      <c r="AR301" s="29"/>
      <c r="AS301" s="163">
        <f>+MIN(CALCULO[[#This Row],[43]]+CALCULO[[#This Row],[ 44 ]]+1-1,VLOOKUP($AP$4,RENTAS_EXCENTAS[],4,0))-CALCULO[[#This Row],[43]]</f>
        <v>0</v>
      </c>
      <c r="AT301" s="163"/>
      <c r="AU301" s="163"/>
      <c r="AV301" s="163">
        <f>+CALCULO[[#This Row],[ 47 ]]</f>
        <v>0</v>
      </c>
      <c r="AW301" s="163"/>
      <c r="AX301" s="163">
        <f>+CALCULO[[#This Row],[ 49 ]]</f>
        <v>0</v>
      </c>
      <c r="AY301" s="163"/>
      <c r="AZ301" s="163">
        <f>+CALCULO[[#This Row],[ 51 ]]</f>
        <v>0</v>
      </c>
      <c r="BA301" s="163"/>
      <c r="BB301" s="163">
        <f>+CALCULO[[#This Row],[ 53 ]]</f>
        <v>0</v>
      </c>
      <c r="BC301" s="163"/>
      <c r="BD301" s="163">
        <f>+CALCULO[[#This Row],[ 55 ]]</f>
        <v>0</v>
      </c>
      <c r="BE301" s="163"/>
      <c r="BF301" s="163">
        <f>+CALCULO[[#This Row],[ 57 ]]</f>
        <v>0</v>
      </c>
      <c r="BG301" s="163"/>
      <c r="BH301" s="163">
        <f>+CALCULO[[#This Row],[ 59 ]]</f>
        <v>0</v>
      </c>
      <c r="BI301" s="163"/>
      <c r="BJ301" s="163"/>
      <c r="BK301" s="163"/>
      <c r="BL301" s="145">
        <f>+CALCULO[[#This Row],[ 63 ]]</f>
        <v>0</v>
      </c>
      <c r="BM301" s="144">
        <f>+CALCULO[[#This Row],[ 64 ]]+CALCULO[[#This Row],[ 62 ]]+CALCULO[[#This Row],[ 60 ]]+CALCULO[[#This Row],[ 58 ]]+CALCULO[[#This Row],[ 56 ]]+CALCULO[[#This Row],[ 54 ]]+CALCULO[[#This Row],[ 52 ]]+CALCULO[[#This Row],[ 50 ]]+CALCULO[[#This Row],[ 48 ]]+CALCULO[[#This Row],[ 45 ]]+CALCULO[[#This Row],[43]]</f>
        <v>0</v>
      </c>
      <c r="BN301" s="148">
        <f>+CALCULO[[#This Row],[ 41 ]]-CALCULO[[#This Row],[65]]</f>
        <v>0</v>
      </c>
      <c r="BO301" s="144">
        <f>+ROUND(MIN(CALCULO[[#This Row],[66]]*25%,240*'Versión impresión'!$H$8),-3)</f>
        <v>0</v>
      </c>
      <c r="BP301" s="148">
        <f>+CALCULO[[#This Row],[66]]-CALCULO[[#This Row],[67]]</f>
        <v>0</v>
      </c>
      <c r="BQ301" s="154">
        <f>+ROUND(CALCULO[[#This Row],[33]]*40%,-3)</f>
        <v>0</v>
      </c>
      <c r="BR301" s="149">
        <f t="shared" si="16"/>
        <v>0</v>
      </c>
      <c r="BS301" s="144">
        <f>+CALCULO[[#This Row],[33]]-MIN(CALCULO[[#This Row],[69]],CALCULO[[#This Row],[68]])</f>
        <v>0</v>
      </c>
      <c r="BT301" s="150">
        <f>+CALCULO[[#This Row],[71]]/'Versión impresión'!$H$8+1-1</f>
        <v>0</v>
      </c>
      <c r="BU301" s="151">
        <f>+LOOKUP(CALCULO[[#This Row],[72]],$CG$2:$CH$8,$CJ$2:$CJ$8)</f>
        <v>0</v>
      </c>
      <c r="BV301" s="152">
        <f>+LOOKUP(CALCULO[[#This Row],[72]],$CG$2:$CH$8,$CI$2:$CI$8)</f>
        <v>0</v>
      </c>
      <c r="BW301" s="151">
        <f>+LOOKUP(CALCULO[[#This Row],[72]],$CG$2:$CH$8,$CK$2:$CK$8)</f>
        <v>0</v>
      </c>
      <c r="BX301" s="155">
        <f>+(CALCULO[[#This Row],[72]]+CALCULO[[#This Row],[73]])*CALCULO[[#This Row],[74]]+CALCULO[[#This Row],[75]]</f>
        <v>0</v>
      </c>
      <c r="BY301" s="133">
        <f>+ROUND(CALCULO[[#This Row],[76]]*'Versión impresión'!$H$8,-3)</f>
        <v>0</v>
      </c>
      <c r="BZ301" s="180" t="str">
        <f>+IF(LOOKUP(CALCULO[[#This Row],[72]],$CG$2:$CH$8,$CM$2:$CM$8)=0,"",LOOKUP(CALCULO[[#This Row],[72]],$CG$2:$CH$8,$CM$2:$CM$8))</f>
        <v/>
      </c>
    </row>
    <row r="302" spans="1:78" x14ac:dyDescent="0.25">
      <c r="A302" s="78" t="str">
        <f t="shared" si="15"/>
        <v/>
      </c>
      <c r="B302" s="159"/>
      <c r="C302" s="29"/>
      <c r="D302" s="29"/>
      <c r="E302" s="29"/>
      <c r="F302" s="29"/>
      <c r="G302" s="29"/>
      <c r="H302" s="29"/>
      <c r="I302" s="29"/>
      <c r="J302" s="29"/>
      <c r="K302" s="29"/>
      <c r="L302" s="29"/>
      <c r="M302" s="29"/>
      <c r="N302" s="29"/>
      <c r="O302" s="144">
        <f>SUM(CALCULO[[#This Row],[5]:[ 14 ]])</f>
        <v>0</v>
      </c>
      <c r="P302" s="162"/>
      <c r="Q302" s="163">
        <f>+IF(AVERAGEIF(ING_NO_CONST_RENTA[Concepto],'Datos para cálculo'!P$4,ING_NO_CONST_RENTA[Monto Limite])=1,CALCULO[[#This Row],[16]],MIN(CALCULO[ [#This Row],[16] ],AVERAGEIF(ING_NO_CONST_RENTA[Concepto],'Datos para cálculo'!P$4,ING_NO_CONST_RENTA[Monto Limite]),+CALCULO[ [#This Row],[16] ]+1-1,CALCULO[ [#This Row],[16] ]))</f>
        <v>0</v>
      </c>
      <c r="R302" s="29"/>
      <c r="S302" s="163">
        <f>+IF(AVERAGEIF(ING_NO_CONST_RENTA[Concepto],'Datos para cálculo'!R$4,ING_NO_CONST_RENTA[Monto Limite])=1,CALCULO[[#This Row],[18]],MIN(CALCULO[ [#This Row],[18] ],AVERAGEIF(ING_NO_CONST_RENTA[Concepto],'Datos para cálculo'!R$4,ING_NO_CONST_RENTA[Monto Limite]),+CALCULO[ [#This Row],[18] ]+1-1,CALCULO[ [#This Row],[18] ]))</f>
        <v>0</v>
      </c>
      <c r="T302" s="29"/>
      <c r="U302" s="163">
        <f>+IF(AVERAGEIF(ING_NO_CONST_RENTA[Concepto],'Datos para cálculo'!T$4,ING_NO_CONST_RENTA[Monto Limite])=1,CALCULO[[#This Row],[20]],MIN(CALCULO[ [#This Row],[20] ],AVERAGEIF(ING_NO_CONST_RENTA[Concepto],'Datos para cálculo'!T$4,ING_NO_CONST_RENTA[Monto Limite]),+CALCULO[ [#This Row],[20] ]+1-1,CALCULO[ [#This Row],[20] ]))</f>
        <v>0</v>
      </c>
      <c r="V302" s="29"/>
      <c r="W3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2" s="164"/>
      <c r="Y302" s="163">
        <f>+IF(O302&lt;310*'Versión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2" s="165"/>
      <c r="AA302" s="163">
        <f>+IF(AVERAGEIF(ING_NO_CONST_RENTA[Concepto],'Datos para cálculo'!Z$4,ING_NO_CONST_RENTA[Monto Limite])=1,CALCULO[[#This Row],[ 26 ]],MIN(CALCULO[[#This Row],[ 26 ]],AVERAGEIF(ING_NO_CONST_RENTA[Concepto],'Datos para cálculo'!Z$4,ING_NO_CONST_RENTA[Monto Limite]),+CALCULO[[#This Row],[ 26 ]]+1-1,CALCULO[[#This Row],[ 26 ]]))</f>
        <v>0</v>
      </c>
      <c r="AB302" s="165"/>
      <c r="AC3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2" s="147"/>
      <c r="AE3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2" s="144">
        <f>+CALCULO[[#This Row],[ 31 ]]+CALCULO[[#This Row],[ 29 ]]+CALCULO[[#This Row],[ 27 ]]+CALCULO[[#This Row],[ 25 ]]+CALCULO[[#This Row],[ 23 ]]+CALCULO[[#This Row],[ 21 ]]+CALCULO[[#This Row],[ 19 ]]+CALCULO[[#This Row],[ 17 ]]</f>
        <v>0</v>
      </c>
      <c r="AG302" s="148">
        <f>+MAX(0,ROUND(CALCULO[[#This Row],[ 15 ]]-CALCULO[[#This Row],[32]],-3))</f>
        <v>0</v>
      </c>
      <c r="AH302" s="29"/>
      <c r="AI302" s="163">
        <f>+IF(AVERAGEIF(DEDUCCIONES[Concepto],'Datos para cálculo'!AH$4,DEDUCCIONES[Monto Limite])=1,CALCULO[[#This Row],[ 34 ]],MIN(CALCULO[[#This Row],[ 34 ]],AVERAGEIF(DEDUCCIONES[Concepto],'Datos para cálculo'!AH$4,DEDUCCIONES[Monto Limite]),+CALCULO[[#This Row],[ 34 ]]+1-1,CALCULO[[#This Row],[ 34 ]]))</f>
        <v>0</v>
      </c>
      <c r="AJ302" s="167"/>
      <c r="AK302" s="144">
        <f>+IF(CALCULO[[#This Row],[ 36 ]]="SI",MIN(CALCULO[[#This Row],[ 15 ]]*10%,VLOOKUP($AJ$4,DEDUCCIONES[],4,0)),0)</f>
        <v>0</v>
      </c>
      <c r="AL302" s="168"/>
      <c r="AM302" s="145">
        <f>+MIN(AL302+1-1,VLOOKUP($AL$4,DEDUCCIONES[],4,0))</f>
        <v>0</v>
      </c>
      <c r="AN302" s="144">
        <f>+CALCULO[[#This Row],[35]]+CALCULO[[#This Row],[37]]+CALCULO[[#This Row],[ 39 ]]</f>
        <v>0</v>
      </c>
      <c r="AO302" s="148">
        <f>+CALCULO[[#This Row],[33]]-CALCULO[[#This Row],[ 40 ]]</f>
        <v>0</v>
      </c>
      <c r="AP302" s="29"/>
      <c r="AQ302" s="163">
        <f>+MIN(CALCULO[[#This Row],[42]]+1-1,VLOOKUP($AP$4,RENTAS_EXCENTAS[],4,0))</f>
        <v>0</v>
      </c>
      <c r="AR302" s="29"/>
      <c r="AS302" s="163">
        <f>+MIN(CALCULO[[#This Row],[43]]+CALCULO[[#This Row],[ 44 ]]+1-1,VLOOKUP($AP$4,RENTAS_EXCENTAS[],4,0))-CALCULO[[#This Row],[43]]</f>
        <v>0</v>
      </c>
      <c r="AT302" s="163"/>
      <c r="AU302" s="163"/>
      <c r="AV302" s="163">
        <f>+CALCULO[[#This Row],[ 47 ]]</f>
        <v>0</v>
      </c>
      <c r="AW302" s="163"/>
      <c r="AX302" s="163">
        <f>+CALCULO[[#This Row],[ 49 ]]</f>
        <v>0</v>
      </c>
      <c r="AY302" s="163"/>
      <c r="AZ302" s="163">
        <f>+CALCULO[[#This Row],[ 51 ]]</f>
        <v>0</v>
      </c>
      <c r="BA302" s="163"/>
      <c r="BB302" s="163">
        <f>+CALCULO[[#This Row],[ 53 ]]</f>
        <v>0</v>
      </c>
      <c r="BC302" s="163"/>
      <c r="BD302" s="163">
        <f>+CALCULO[[#This Row],[ 55 ]]</f>
        <v>0</v>
      </c>
      <c r="BE302" s="163"/>
      <c r="BF302" s="163">
        <f>+CALCULO[[#This Row],[ 57 ]]</f>
        <v>0</v>
      </c>
      <c r="BG302" s="163"/>
      <c r="BH302" s="163">
        <f>+CALCULO[[#This Row],[ 59 ]]</f>
        <v>0</v>
      </c>
      <c r="BI302" s="163"/>
      <c r="BJ302" s="163"/>
      <c r="BK302" s="163"/>
      <c r="BL302" s="145">
        <f>+CALCULO[[#This Row],[ 63 ]]</f>
        <v>0</v>
      </c>
      <c r="BM302" s="144">
        <f>+CALCULO[[#This Row],[ 64 ]]+CALCULO[[#This Row],[ 62 ]]+CALCULO[[#This Row],[ 60 ]]+CALCULO[[#This Row],[ 58 ]]+CALCULO[[#This Row],[ 56 ]]+CALCULO[[#This Row],[ 54 ]]+CALCULO[[#This Row],[ 52 ]]+CALCULO[[#This Row],[ 50 ]]+CALCULO[[#This Row],[ 48 ]]+CALCULO[[#This Row],[ 45 ]]+CALCULO[[#This Row],[43]]</f>
        <v>0</v>
      </c>
      <c r="BN302" s="148">
        <f>+CALCULO[[#This Row],[ 41 ]]-CALCULO[[#This Row],[65]]</f>
        <v>0</v>
      </c>
      <c r="BO302" s="144">
        <f>+ROUND(MIN(CALCULO[[#This Row],[66]]*25%,240*'Versión impresión'!$H$8),-3)</f>
        <v>0</v>
      </c>
      <c r="BP302" s="148">
        <f>+CALCULO[[#This Row],[66]]-CALCULO[[#This Row],[67]]</f>
        <v>0</v>
      </c>
      <c r="BQ302" s="154">
        <f>+ROUND(CALCULO[[#This Row],[33]]*40%,-3)</f>
        <v>0</v>
      </c>
      <c r="BR302" s="149">
        <f t="shared" si="16"/>
        <v>0</v>
      </c>
      <c r="BS302" s="144">
        <f>+CALCULO[[#This Row],[33]]-MIN(CALCULO[[#This Row],[69]],CALCULO[[#This Row],[68]])</f>
        <v>0</v>
      </c>
      <c r="BT302" s="150">
        <f>+CALCULO[[#This Row],[71]]/'Versión impresión'!$H$8+1-1</f>
        <v>0</v>
      </c>
      <c r="BU302" s="151">
        <f>+LOOKUP(CALCULO[[#This Row],[72]],$CG$2:$CH$8,$CJ$2:$CJ$8)</f>
        <v>0</v>
      </c>
      <c r="BV302" s="152">
        <f>+LOOKUP(CALCULO[[#This Row],[72]],$CG$2:$CH$8,$CI$2:$CI$8)</f>
        <v>0</v>
      </c>
      <c r="BW302" s="151">
        <f>+LOOKUP(CALCULO[[#This Row],[72]],$CG$2:$CH$8,$CK$2:$CK$8)</f>
        <v>0</v>
      </c>
      <c r="BX302" s="155">
        <f>+(CALCULO[[#This Row],[72]]+CALCULO[[#This Row],[73]])*CALCULO[[#This Row],[74]]+CALCULO[[#This Row],[75]]</f>
        <v>0</v>
      </c>
      <c r="BY302" s="133">
        <f>+ROUND(CALCULO[[#This Row],[76]]*'Versión impresión'!$H$8,-3)</f>
        <v>0</v>
      </c>
      <c r="BZ302" s="180" t="str">
        <f>+IF(LOOKUP(CALCULO[[#This Row],[72]],$CG$2:$CH$8,$CM$2:$CM$8)=0,"",LOOKUP(CALCULO[[#This Row],[72]],$CG$2:$CH$8,$CM$2:$CM$8))</f>
        <v/>
      </c>
    </row>
    <row r="303" spans="1:78" x14ac:dyDescent="0.25">
      <c r="A303" s="78" t="str">
        <f t="shared" si="15"/>
        <v/>
      </c>
      <c r="B303" s="159"/>
      <c r="C303" s="29"/>
      <c r="D303" s="29"/>
      <c r="E303" s="29"/>
      <c r="F303" s="29"/>
      <c r="G303" s="29"/>
      <c r="H303" s="29"/>
      <c r="I303" s="29"/>
      <c r="J303" s="29"/>
      <c r="K303" s="29"/>
      <c r="L303" s="29"/>
      <c r="M303" s="29"/>
      <c r="N303" s="29"/>
      <c r="O303" s="144">
        <f>SUM(CALCULO[[#This Row],[5]:[ 14 ]])</f>
        <v>0</v>
      </c>
      <c r="P303" s="162"/>
      <c r="Q303" s="163">
        <f>+IF(AVERAGEIF(ING_NO_CONST_RENTA[Concepto],'Datos para cálculo'!P$4,ING_NO_CONST_RENTA[Monto Limite])=1,CALCULO[[#This Row],[16]],MIN(CALCULO[ [#This Row],[16] ],AVERAGEIF(ING_NO_CONST_RENTA[Concepto],'Datos para cálculo'!P$4,ING_NO_CONST_RENTA[Monto Limite]),+CALCULO[ [#This Row],[16] ]+1-1,CALCULO[ [#This Row],[16] ]))</f>
        <v>0</v>
      </c>
      <c r="R303" s="29"/>
      <c r="S303" s="163">
        <f>+IF(AVERAGEIF(ING_NO_CONST_RENTA[Concepto],'Datos para cálculo'!R$4,ING_NO_CONST_RENTA[Monto Limite])=1,CALCULO[[#This Row],[18]],MIN(CALCULO[ [#This Row],[18] ],AVERAGEIF(ING_NO_CONST_RENTA[Concepto],'Datos para cálculo'!R$4,ING_NO_CONST_RENTA[Monto Limite]),+CALCULO[ [#This Row],[18] ]+1-1,CALCULO[ [#This Row],[18] ]))</f>
        <v>0</v>
      </c>
      <c r="T303" s="29"/>
      <c r="U303" s="163">
        <f>+IF(AVERAGEIF(ING_NO_CONST_RENTA[Concepto],'Datos para cálculo'!T$4,ING_NO_CONST_RENTA[Monto Limite])=1,CALCULO[[#This Row],[20]],MIN(CALCULO[ [#This Row],[20] ],AVERAGEIF(ING_NO_CONST_RENTA[Concepto],'Datos para cálculo'!T$4,ING_NO_CONST_RENTA[Monto Limite]),+CALCULO[ [#This Row],[20] ]+1-1,CALCULO[ [#This Row],[20] ]))</f>
        <v>0</v>
      </c>
      <c r="V303" s="29"/>
      <c r="W3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3" s="164"/>
      <c r="Y303" s="163">
        <f>+IF(O303&lt;310*'Versión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3" s="165"/>
      <c r="AA303" s="163">
        <f>+IF(AVERAGEIF(ING_NO_CONST_RENTA[Concepto],'Datos para cálculo'!Z$4,ING_NO_CONST_RENTA[Monto Limite])=1,CALCULO[[#This Row],[ 26 ]],MIN(CALCULO[[#This Row],[ 26 ]],AVERAGEIF(ING_NO_CONST_RENTA[Concepto],'Datos para cálculo'!Z$4,ING_NO_CONST_RENTA[Monto Limite]),+CALCULO[[#This Row],[ 26 ]]+1-1,CALCULO[[#This Row],[ 26 ]]))</f>
        <v>0</v>
      </c>
      <c r="AB303" s="165"/>
      <c r="AC3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3" s="147"/>
      <c r="AE3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3" s="144">
        <f>+CALCULO[[#This Row],[ 31 ]]+CALCULO[[#This Row],[ 29 ]]+CALCULO[[#This Row],[ 27 ]]+CALCULO[[#This Row],[ 25 ]]+CALCULO[[#This Row],[ 23 ]]+CALCULO[[#This Row],[ 21 ]]+CALCULO[[#This Row],[ 19 ]]+CALCULO[[#This Row],[ 17 ]]</f>
        <v>0</v>
      </c>
      <c r="AG303" s="148">
        <f>+MAX(0,ROUND(CALCULO[[#This Row],[ 15 ]]-CALCULO[[#This Row],[32]],-3))</f>
        <v>0</v>
      </c>
      <c r="AH303" s="29"/>
      <c r="AI303" s="163">
        <f>+IF(AVERAGEIF(DEDUCCIONES[Concepto],'Datos para cálculo'!AH$4,DEDUCCIONES[Monto Limite])=1,CALCULO[[#This Row],[ 34 ]],MIN(CALCULO[[#This Row],[ 34 ]],AVERAGEIF(DEDUCCIONES[Concepto],'Datos para cálculo'!AH$4,DEDUCCIONES[Monto Limite]),+CALCULO[[#This Row],[ 34 ]]+1-1,CALCULO[[#This Row],[ 34 ]]))</f>
        <v>0</v>
      </c>
      <c r="AJ303" s="167"/>
      <c r="AK303" s="144">
        <f>+IF(CALCULO[[#This Row],[ 36 ]]="SI",MIN(CALCULO[[#This Row],[ 15 ]]*10%,VLOOKUP($AJ$4,DEDUCCIONES[],4,0)),0)</f>
        <v>0</v>
      </c>
      <c r="AL303" s="168"/>
      <c r="AM303" s="145">
        <f>+MIN(AL303+1-1,VLOOKUP($AL$4,DEDUCCIONES[],4,0))</f>
        <v>0</v>
      </c>
      <c r="AN303" s="144">
        <f>+CALCULO[[#This Row],[35]]+CALCULO[[#This Row],[37]]+CALCULO[[#This Row],[ 39 ]]</f>
        <v>0</v>
      </c>
      <c r="AO303" s="148">
        <f>+CALCULO[[#This Row],[33]]-CALCULO[[#This Row],[ 40 ]]</f>
        <v>0</v>
      </c>
      <c r="AP303" s="29"/>
      <c r="AQ303" s="163">
        <f>+MIN(CALCULO[[#This Row],[42]]+1-1,VLOOKUP($AP$4,RENTAS_EXCENTAS[],4,0))</f>
        <v>0</v>
      </c>
      <c r="AR303" s="29"/>
      <c r="AS303" s="163">
        <f>+MIN(CALCULO[[#This Row],[43]]+CALCULO[[#This Row],[ 44 ]]+1-1,VLOOKUP($AP$4,RENTAS_EXCENTAS[],4,0))-CALCULO[[#This Row],[43]]</f>
        <v>0</v>
      </c>
      <c r="AT303" s="163"/>
      <c r="AU303" s="163"/>
      <c r="AV303" s="163">
        <f>+CALCULO[[#This Row],[ 47 ]]</f>
        <v>0</v>
      </c>
      <c r="AW303" s="163"/>
      <c r="AX303" s="163">
        <f>+CALCULO[[#This Row],[ 49 ]]</f>
        <v>0</v>
      </c>
      <c r="AY303" s="163"/>
      <c r="AZ303" s="163">
        <f>+CALCULO[[#This Row],[ 51 ]]</f>
        <v>0</v>
      </c>
      <c r="BA303" s="163"/>
      <c r="BB303" s="163">
        <f>+CALCULO[[#This Row],[ 53 ]]</f>
        <v>0</v>
      </c>
      <c r="BC303" s="163"/>
      <c r="BD303" s="163">
        <f>+CALCULO[[#This Row],[ 55 ]]</f>
        <v>0</v>
      </c>
      <c r="BE303" s="163"/>
      <c r="BF303" s="163">
        <f>+CALCULO[[#This Row],[ 57 ]]</f>
        <v>0</v>
      </c>
      <c r="BG303" s="163"/>
      <c r="BH303" s="163">
        <f>+CALCULO[[#This Row],[ 59 ]]</f>
        <v>0</v>
      </c>
      <c r="BI303" s="163"/>
      <c r="BJ303" s="163"/>
      <c r="BK303" s="163"/>
      <c r="BL303" s="145">
        <f>+CALCULO[[#This Row],[ 63 ]]</f>
        <v>0</v>
      </c>
      <c r="BM303" s="144">
        <f>+CALCULO[[#This Row],[ 64 ]]+CALCULO[[#This Row],[ 62 ]]+CALCULO[[#This Row],[ 60 ]]+CALCULO[[#This Row],[ 58 ]]+CALCULO[[#This Row],[ 56 ]]+CALCULO[[#This Row],[ 54 ]]+CALCULO[[#This Row],[ 52 ]]+CALCULO[[#This Row],[ 50 ]]+CALCULO[[#This Row],[ 48 ]]+CALCULO[[#This Row],[ 45 ]]+CALCULO[[#This Row],[43]]</f>
        <v>0</v>
      </c>
      <c r="BN303" s="148">
        <f>+CALCULO[[#This Row],[ 41 ]]-CALCULO[[#This Row],[65]]</f>
        <v>0</v>
      </c>
      <c r="BO303" s="144">
        <f>+ROUND(MIN(CALCULO[[#This Row],[66]]*25%,240*'Versión impresión'!$H$8),-3)</f>
        <v>0</v>
      </c>
      <c r="BP303" s="148">
        <f>+CALCULO[[#This Row],[66]]-CALCULO[[#This Row],[67]]</f>
        <v>0</v>
      </c>
      <c r="BQ303" s="154">
        <f>+ROUND(CALCULO[[#This Row],[33]]*40%,-3)</f>
        <v>0</v>
      </c>
      <c r="BR303" s="149">
        <f t="shared" si="16"/>
        <v>0</v>
      </c>
      <c r="BS303" s="144">
        <f>+CALCULO[[#This Row],[33]]-MIN(CALCULO[[#This Row],[69]],CALCULO[[#This Row],[68]])</f>
        <v>0</v>
      </c>
      <c r="BT303" s="150">
        <f>+CALCULO[[#This Row],[71]]/'Versión impresión'!$H$8+1-1</f>
        <v>0</v>
      </c>
      <c r="BU303" s="151">
        <f>+LOOKUP(CALCULO[[#This Row],[72]],$CG$2:$CH$8,$CJ$2:$CJ$8)</f>
        <v>0</v>
      </c>
      <c r="BV303" s="152">
        <f>+LOOKUP(CALCULO[[#This Row],[72]],$CG$2:$CH$8,$CI$2:$CI$8)</f>
        <v>0</v>
      </c>
      <c r="BW303" s="151">
        <f>+LOOKUP(CALCULO[[#This Row],[72]],$CG$2:$CH$8,$CK$2:$CK$8)</f>
        <v>0</v>
      </c>
      <c r="BX303" s="155">
        <f>+(CALCULO[[#This Row],[72]]+CALCULO[[#This Row],[73]])*CALCULO[[#This Row],[74]]+CALCULO[[#This Row],[75]]</f>
        <v>0</v>
      </c>
      <c r="BY303" s="133">
        <f>+ROUND(CALCULO[[#This Row],[76]]*'Versión impresión'!$H$8,-3)</f>
        <v>0</v>
      </c>
      <c r="BZ303" s="180" t="str">
        <f>+IF(LOOKUP(CALCULO[[#This Row],[72]],$CG$2:$CH$8,$CM$2:$CM$8)=0,"",LOOKUP(CALCULO[[#This Row],[72]],$CG$2:$CH$8,$CM$2:$CM$8))</f>
        <v/>
      </c>
    </row>
    <row r="304" spans="1:78" x14ac:dyDescent="0.25">
      <c r="A304" s="78" t="str">
        <f t="shared" si="15"/>
        <v/>
      </c>
      <c r="B304" s="159"/>
      <c r="C304" s="29"/>
      <c r="D304" s="29"/>
      <c r="E304" s="29"/>
      <c r="F304" s="29"/>
      <c r="G304" s="29"/>
      <c r="H304" s="29"/>
      <c r="I304" s="29"/>
      <c r="J304" s="29"/>
      <c r="K304" s="29"/>
      <c r="L304" s="29"/>
      <c r="M304" s="29"/>
      <c r="N304" s="29"/>
      <c r="O304" s="144">
        <f>SUM(CALCULO[[#This Row],[5]:[ 14 ]])</f>
        <v>0</v>
      </c>
      <c r="P304" s="162"/>
      <c r="Q304" s="163">
        <f>+IF(AVERAGEIF(ING_NO_CONST_RENTA[Concepto],'Datos para cálculo'!P$4,ING_NO_CONST_RENTA[Monto Limite])=1,CALCULO[[#This Row],[16]],MIN(CALCULO[ [#This Row],[16] ],AVERAGEIF(ING_NO_CONST_RENTA[Concepto],'Datos para cálculo'!P$4,ING_NO_CONST_RENTA[Monto Limite]),+CALCULO[ [#This Row],[16] ]+1-1,CALCULO[ [#This Row],[16] ]))</f>
        <v>0</v>
      </c>
      <c r="R304" s="29"/>
      <c r="S304" s="163">
        <f>+IF(AVERAGEIF(ING_NO_CONST_RENTA[Concepto],'Datos para cálculo'!R$4,ING_NO_CONST_RENTA[Monto Limite])=1,CALCULO[[#This Row],[18]],MIN(CALCULO[ [#This Row],[18] ],AVERAGEIF(ING_NO_CONST_RENTA[Concepto],'Datos para cálculo'!R$4,ING_NO_CONST_RENTA[Monto Limite]),+CALCULO[ [#This Row],[18] ]+1-1,CALCULO[ [#This Row],[18] ]))</f>
        <v>0</v>
      </c>
      <c r="T304" s="29"/>
      <c r="U304" s="163">
        <f>+IF(AVERAGEIF(ING_NO_CONST_RENTA[Concepto],'Datos para cálculo'!T$4,ING_NO_CONST_RENTA[Monto Limite])=1,CALCULO[[#This Row],[20]],MIN(CALCULO[ [#This Row],[20] ],AVERAGEIF(ING_NO_CONST_RENTA[Concepto],'Datos para cálculo'!T$4,ING_NO_CONST_RENTA[Monto Limite]),+CALCULO[ [#This Row],[20] ]+1-1,CALCULO[ [#This Row],[20] ]))</f>
        <v>0</v>
      </c>
      <c r="V304" s="29"/>
      <c r="W3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4" s="164"/>
      <c r="Y304" s="163">
        <f>+IF(O304&lt;310*'Versión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4" s="165"/>
      <c r="AA304" s="163">
        <f>+IF(AVERAGEIF(ING_NO_CONST_RENTA[Concepto],'Datos para cálculo'!Z$4,ING_NO_CONST_RENTA[Monto Limite])=1,CALCULO[[#This Row],[ 26 ]],MIN(CALCULO[[#This Row],[ 26 ]],AVERAGEIF(ING_NO_CONST_RENTA[Concepto],'Datos para cálculo'!Z$4,ING_NO_CONST_RENTA[Monto Limite]),+CALCULO[[#This Row],[ 26 ]]+1-1,CALCULO[[#This Row],[ 26 ]]))</f>
        <v>0</v>
      </c>
      <c r="AB304" s="165"/>
      <c r="AC3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4" s="147"/>
      <c r="AE3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4" s="144">
        <f>+CALCULO[[#This Row],[ 31 ]]+CALCULO[[#This Row],[ 29 ]]+CALCULO[[#This Row],[ 27 ]]+CALCULO[[#This Row],[ 25 ]]+CALCULO[[#This Row],[ 23 ]]+CALCULO[[#This Row],[ 21 ]]+CALCULO[[#This Row],[ 19 ]]+CALCULO[[#This Row],[ 17 ]]</f>
        <v>0</v>
      </c>
      <c r="AG304" s="148">
        <f>+MAX(0,ROUND(CALCULO[[#This Row],[ 15 ]]-CALCULO[[#This Row],[32]],-3))</f>
        <v>0</v>
      </c>
      <c r="AH304" s="29"/>
      <c r="AI304" s="163">
        <f>+IF(AVERAGEIF(DEDUCCIONES[Concepto],'Datos para cálculo'!AH$4,DEDUCCIONES[Monto Limite])=1,CALCULO[[#This Row],[ 34 ]],MIN(CALCULO[[#This Row],[ 34 ]],AVERAGEIF(DEDUCCIONES[Concepto],'Datos para cálculo'!AH$4,DEDUCCIONES[Monto Limite]),+CALCULO[[#This Row],[ 34 ]]+1-1,CALCULO[[#This Row],[ 34 ]]))</f>
        <v>0</v>
      </c>
      <c r="AJ304" s="167"/>
      <c r="AK304" s="144">
        <f>+IF(CALCULO[[#This Row],[ 36 ]]="SI",MIN(CALCULO[[#This Row],[ 15 ]]*10%,VLOOKUP($AJ$4,DEDUCCIONES[],4,0)),0)</f>
        <v>0</v>
      </c>
      <c r="AL304" s="168"/>
      <c r="AM304" s="145">
        <f>+MIN(AL304+1-1,VLOOKUP($AL$4,DEDUCCIONES[],4,0))</f>
        <v>0</v>
      </c>
      <c r="AN304" s="144">
        <f>+CALCULO[[#This Row],[35]]+CALCULO[[#This Row],[37]]+CALCULO[[#This Row],[ 39 ]]</f>
        <v>0</v>
      </c>
      <c r="AO304" s="148">
        <f>+CALCULO[[#This Row],[33]]-CALCULO[[#This Row],[ 40 ]]</f>
        <v>0</v>
      </c>
      <c r="AP304" s="29"/>
      <c r="AQ304" s="163">
        <f>+MIN(CALCULO[[#This Row],[42]]+1-1,VLOOKUP($AP$4,RENTAS_EXCENTAS[],4,0))</f>
        <v>0</v>
      </c>
      <c r="AR304" s="29"/>
      <c r="AS304" s="163">
        <f>+MIN(CALCULO[[#This Row],[43]]+CALCULO[[#This Row],[ 44 ]]+1-1,VLOOKUP($AP$4,RENTAS_EXCENTAS[],4,0))-CALCULO[[#This Row],[43]]</f>
        <v>0</v>
      </c>
      <c r="AT304" s="163"/>
      <c r="AU304" s="163"/>
      <c r="AV304" s="163">
        <f>+CALCULO[[#This Row],[ 47 ]]</f>
        <v>0</v>
      </c>
      <c r="AW304" s="163"/>
      <c r="AX304" s="163">
        <f>+CALCULO[[#This Row],[ 49 ]]</f>
        <v>0</v>
      </c>
      <c r="AY304" s="163"/>
      <c r="AZ304" s="163">
        <f>+CALCULO[[#This Row],[ 51 ]]</f>
        <v>0</v>
      </c>
      <c r="BA304" s="163"/>
      <c r="BB304" s="163">
        <f>+CALCULO[[#This Row],[ 53 ]]</f>
        <v>0</v>
      </c>
      <c r="BC304" s="163"/>
      <c r="BD304" s="163">
        <f>+CALCULO[[#This Row],[ 55 ]]</f>
        <v>0</v>
      </c>
      <c r="BE304" s="163"/>
      <c r="BF304" s="163">
        <f>+CALCULO[[#This Row],[ 57 ]]</f>
        <v>0</v>
      </c>
      <c r="BG304" s="163"/>
      <c r="BH304" s="163">
        <f>+CALCULO[[#This Row],[ 59 ]]</f>
        <v>0</v>
      </c>
      <c r="BI304" s="163"/>
      <c r="BJ304" s="163"/>
      <c r="BK304" s="163"/>
      <c r="BL304" s="145">
        <f>+CALCULO[[#This Row],[ 63 ]]</f>
        <v>0</v>
      </c>
      <c r="BM304" s="144">
        <f>+CALCULO[[#This Row],[ 64 ]]+CALCULO[[#This Row],[ 62 ]]+CALCULO[[#This Row],[ 60 ]]+CALCULO[[#This Row],[ 58 ]]+CALCULO[[#This Row],[ 56 ]]+CALCULO[[#This Row],[ 54 ]]+CALCULO[[#This Row],[ 52 ]]+CALCULO[[#This Row],[ 50 ]]+CALCULO[[#This Row],[ 48 ]]+CALCULO[[#This Row],[ 45 ]]+CALCULO[[#This Row],[43]]</f>
        <v>0</v>
      </c>
      <c r="BN304" s="148">
        <f>+CALCULO[[#This Row],[ 41 ]]-CALCULO[[#This Row],[65]]</f>
        <v>0</v>
      </c>
      <c r="BO304" s="144">
        <f>+ROUND(MIN(CALCULO[[#This Row],[66]]*25%,240*'Versión impresión'!$H$8),-3)</f>
        <v>0</v>
      </c>
      <c r="BP304" s="148">
        <f>+CALCULO[[#This Row],[66]]-CALCULO[[#This Row],[67]]</f>
        <v>0</v>
      </c>
      <c r="BQ304" s="154">
        <f>+ROUND(CALCULO[[#This Row],[33]]*40%,-3)</f>
        <v>0</v>
      </c>
      <c r="BR304" s="149">
        <f t="shared" si="16"/>
        <v>0</v>
      </c>
      <c r="BS304" s="144">
        <f>+CALCULO[[#This Row],[33]]-MIN(CALCULO[[#This Row],[69]],CALCULO[[#This Row],[68]])</f>
        <v>0</v>
      </c>
      <c r="BT304" s="150">
        <f>+CALCULO[[#This Row],[71]]/'Versión impresión'!$H$8+1-1</f>
        <v>0</v>
      </c>
      <c r="BU304" s="151">
        <f>+LOOKUP(CALCULO[[#This Row],[72]],$CG$2:$CH$8,$CJ$2:$CJ$8)</f>
        <v>0</v>
      </c>
      <c r="BV304" s="152">
        <f>+LOOKUP(CALCULO[[#This Row],[72]],$CG$2:$CH$8,$CI$2:$CI$8)</f>
        <v>0</v>
      </c>
      <c r="BW304" s="151">
        <f>+LOOKUP(CALCULO[[#This Row],[72]],$CG$2:$CH$8,$CK$2:$CK$8)</f>
        <v>0</v>
      </c>
      <c r="BX304" s="155">
        <f>+(CALCULO[[#This Row],[72]]+CALCULO[[#This Row],[73]])*CALCULO[[#This Row],[74]]+CALCULO[[#This Row],[75]]</f>
        <v>0</v>
      </c>
      <c r="BY304" s="133">
        <f>+ROUND(CALCULO[[#This Row],[76]]*'Versión impresión'!$H$8,-3)</f>
        <v>0</v>
      </c>
      <c r="BZ304" s="180" t="str">
        <f>+IF(LOOKUP(CALCULO[[#This Row],[72]],$CG$2:$CH$8,$CM$2:$CM$8)=0,"",LOOKUP(CALCULO[[#This Row],[72]],$CG$2:$CH$8,$CM$2:$CM$8))</f>
        <v/>
      </c>
    </row>
    <row r="305" spans="1:78" x14ac:dyDescent="0.25">
      <c r="A305" s="78" t="str">
        <f t="shared" si="15"/>
        <v/>
      </c>
      <c r="B305" s="159"/>
      <c r="C305" s="29"/>
      <c r="D305" s="29"/>
      <c r="E305" s="29"/>
      <c r="F305" s="29"/>
      <c r="G305" s="29"/>
      <c r="H305" s="29"/>
      <c r="I305" s="29"/>
      <c r="J305" s="29"/>
      <c r="K305" s="29"/>
      <c r="L305" s="29"/>
      <c r="M305" s="29"/>
      <c r="N305" s="29"/>
      <c r="O305" s="144">
        <f>SUM(CALCULO[[#This Row],[5]:[ 14 ]])</f>
        <v>0</v>
      </c>
      <c r="P305" s="162"/>
      <c r="Q305" s="163">
        <f>+IF(AVERAGEIF(ING_NO_CONST_RENTA[Concepto],'Datos para cálculo'!P$4,ING_NO_CONST_RENTA[Monto Limite])=1,CALCULO[[#This Row],[16]],MIN(CALCULO[ [#This Row],[16] ],AVERAGEIF(ING_NO_CONST_RENTA[Concepto],'Datos para cálculo'!P$4,ING_NO_CONST_RENTA[Monto Limite]),+CALCULO[ [#This Row],[16] ]+1-1,CALCULO[ [#This Row],[16] ]))</f>
        <v>0</v>
      </c>
      <c r="R305" s="29"/>
      <c r="S305" s="163">
        <f>+IF(AVERAGEIF(ING_NO_CONST_RENTA[Concepto],'Datos para cálculo'!R$4,ING_NO_CONST_RENTA[Monto Limite])=1,CALCULO[[#This Row],[18]],MIN(CALCULO[ [#This Row],[18] ],AVERAGEIF(ING_NO_CONST_RENTA[Concepto],'Datos para cálculo'!R$4,ING_NO_CONST_RENTA[Monto Limite]),+CALCULO[ [#This Row],[18] ]+1-1,CALCULO[ [#This Row],[18] ]))</f>
        <v>0</v>
      </c>
      <c r="T305" s="29"/>
      <c r="U305" s="163">
        <f>+IF(AVERAGEIF(ING_NO_CONST_RENTA[Concepto],'Datos para cálculo'!T$4,ING_NO_CONST_RENTA[Monto Limite])=1,CALCULO[[#This Row],[20]],MIN(CALCULO[ [#This Row],[20] ],AVERAGEIF(ING_NO_CONST_RENTA[Concepto],'Datos para cálculo'!T$4,ING_NO_CONST_RENTA[Monto Limite]),+CALCULO[ [#This Row],[20] ]+1-1,CALCULO[ [#This Row],[20] ]))</f>
        <v>0</v>
      </c>
      <c r="V305" s="29"/>
      <c r="W3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5" s="164"/>
      <c r="Y305" s="163">
        <f>+IF(O305&lt;310*'Versión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5" s="165"/>
      <c r="AA305" s="163">
        <f>+IF(AVERAGEIF(ING_NO_CONST_RENTA[Concepto],'Datos para cálculo'!Z$4,ING_NO_CONST_RENTA[Monto Limite])=1,CALCULO[[#This Row],[ 26 ]],MIN(CALCULO[[#This Row],[ 26 ]],AVERAGEIF(ING_NO_CONST_RENTA[Concepto],'Datos para cálculo'!Z$4,ING_NO_CONST_RENTA[Monto Limite]),+CALCULO[[#This Row],[ 26 ]]+1-1,CALCULO[[#This Row],[ 26 ]]))</f>
        <v>0</v>
      </c>
      <c r="AB305" s="165"/>
      <c r="AC3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5" s="147"/>
      <c r="AE3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5" s="144">
        <f>+CALCULO[[#This Row],[ 31 ]]+CALCULO[[#This Row],[ 29 ]]+CALCULO[[#This Row],[ 27 ]]+CALCULO[[#This Row],[ 25 ]]+CALCULO[[#This Row],[ 23 ]]+CALCULO[[#This Row],[ 21 ]]+CALCULO[[#This Row],[ 19 ]]+CALCULO[[#This Row],[ 17 ]]</f>
        <v>0</v>
      </c>
      <c r="AG305" s="148">
        <f>+MAX(0,ROUND(CALCULO[[#This Row],[ 15 ]]-CALCULO[[#This Row],[32]],-3))</f>
        <v>0</v>
      </c>
      <c r="AH305" s="29"/>
      <c r="AI305" s="163">
        <f>+IF(AVERAGEIF(DEDUCCIONES[Concepto],'Datos para cálculo'!AH$4,DEDUCCIONES[Monto Limite])=1,CALCULO[[#This Row],[ 34 ]],MIN(CALCULO[[#This Row],[ 34 ]],AVERAGEIF(DEDUCCIONES[Concepto],'Datos para cálculo'!AH$4,DEDUCCIONES[Monto Limite]),+CALCULO[[#This Row],[ 34 ]]+1-1,CALCULO[[#This Row],[ 34 ]]))</f>
        <v>0</v>
      </c>
      <c r="AJ305" s="167"/>
      <c r="AK305" s="144">
        <f>+IF(CALCULO[[#This Row],[ 36 ]]="SI",MIN(CALCULO[[#This Row],[ 15 ]]*10%,VLOOKUP($AJ$4,DEDUCCIONES[],4,0)),0)</f>
        <v>0</v>
      </c>
      <c r="AL305" s="168"/>
      <c r="AM305" s="145">
        <f>+MIN(AL305+1-1,VLOOKUP($AL$4,DEDUCCIONES[],4,0))</f>
        <v>0</v>
      </c>
      <c r="AN305" s="144">
        <f>+CALCULO[[#This Row],[35]]+CALCULO[[#This Row],[37]]+CALCULO[[#This Row],[ 39 ]]</f>
        <v>0</v>
      </c>
      <c r="AO305" s="148">
        <f>+CALCULO[[#This Row],[33]]-CALCULO[[#This Row],[ 40 ]]</f>
        <v>0</v>
      </c>
      <c r="AP305" s="29"/>
      <c r="AQ305" s="163">
        <f>+MIN(CALCULO[[#This Row],[42]]+1-1,VLOOKUP($AP$4,RENTAS_EXCENTAS[],4,0))</f>
        <v>0</v>
      </c>
      <c r="AR305" s="29"/>
      <c r="AS305" s="163">
        <f>+MIN(CALCULO[[#This Row],[43]]+CALCULO[[#This Row],[ 44 ]]+1-1,VLOOKUP($AP$4,RENTAS_EXCENTAS[],4,0))-CALCULO[[#This Row],[43]]</f>
        <v>0</v>
      </c>
      <c r="AT305" s="163"/>
      <c r="AU305" s="163"/>
      <c r="AV305" s="163">
        <f>+CALCULO[[#This Row],[ 47 ]]</f>
        <v>0</v>
      </c>
      <c r="AW305" s="163"/>
      <c r="AX305" s="163">
        <f>+CALCULO[[#This Row],[ 49 ]]</f>
        <v>0</v>
      </c>
      <c r="AY305" s="163"/>
      <c r="AZ305" s="163">
        <f>+CALCULO[[#This Row],[ 51 ]]</f>
        <v>0</v>
      </c>
      <c r="BA305" s="163"/>
      <c r="BB305" s="163">
        <f>+CALCULO[[#This Row],[ 53 ]]</f>
        <v>0</v>
      </c>
      <c r="BC305" s="163"/>
      <c r="BD305" s="163">
        <f>+CALCULO[[#This Row],[ 55 ]]</f>
        <v>0</v>
      </c>
      <c r="BE305" s="163"/>
      <c r="BF305" s="163">
        <f>+CALCULO[[#This Row],[ 57 ]]</f>
        <v>0</v>
      </c>
      <c r="BG305" s="163"/>
      <c r="BH305" s="163">
        <f>+CALCULO[[#This Row],[ 59 ]]</f>
        <v>0</v>
      </c>
      <c r="BI305" s="163"/>
      <c r="BJ305" s="163"/>
      <c r="BK305" s="163"/>
      <c r="BL305" s="145">
        <f>+CALCULO[[#This Row],[ 63 ]]</f>
        <v>0</v>
      </c>
      <c r="BM305" s="144">
        <f>+CALCULO[[#This Row],[ 64 ]]+CALCULO[[#This Row],[ 62 ]]+CALCULO[[#This Row],[ 60 ]]+CALCULO[[#This Row],[ 58 ]]+CALCULO[[#This Row],[ 56 ]]+CALCULO[[#This Row],[ 54 ]]+CALCULO[[#This Row],[ 52 ]]+CALCULO[[#This Row],[ 50 ]]+CALCULO[[#This Row],[ 48 ]]+CALCULO[[#This Row],[ 45 ]]+CALCULO[[#This Row],[43]]</f>
        <v>0</v>
      </c>
      <c r="BN305" s="148">
        <f>+CALCULO[[#This Row],[ 41 ]]-CALCULO[[#This Row],[65]]</f>
        <v>0</v>
      </c>
      <c r="BO305" s="144">
        <f>+ROUND(MIN(CALCULO[[#This Row],[66]]*25%,240*'Versión impresión'!$H$8),-3)</f>
        <v>0</v>
      </c>
      <c r="BP305" s="148">
        <f>+CALCULO[[#This Row],[66]]-CALCULO[[#This Row],[67]]</f>
        <v>0</v>
      </c>
      <c r="BQ305" s="154">
        <f>+ROUND(CALCULO[[#This Row],[33]]*40%,-3)</f>
        <v>0</v>
      </c>
      <c r="BR305" s="149">
        <f t="shared" si="16"/>
        <v>0</v>
      </c>
      <c r="BS305" s="144">
        <f>+CALCULO[[#This Row],[33]]-MIN(CALCULO[[#This Row],[69]],CALCULO[[#This Row],[68]])</f>
        <v>0</v>
      </c>
      <c r="BT305" s="150">
        <f>+CALCULO[[#This Row],[71]]/'Versión impresión'!$H$8+1-1</f>
        <v>0</v>
      </c>
      <c r="BU305" s="151">
        <f>+LOOKUP(CALCULO[[#This Row],[72]],$CG$2:$CH$8,$CJ$2:$CJ$8)</f>
        <v>0</v>
      </c>
      <c r="BV305" s="152">
        <f>+LOOKUP(CALCULO[[#This Row],[72]],$CG$2:$CH$8,$CI$2:$CI$8)</f>
        <v>0</v>
      </c>
      <c r="BW305" s="151">
        <f>+LOOKUP(CALCULO[[#This Row],[72]],$CG$2:$CH$8,$CK$2:$CK$8)</f>
        <v>0</v>
      </c>
      <c r="BX305" s="155">
        <f>+(CALCULO[[#This Row],[72]]+CALCULO[[#This Row],[73]])*CALCULO[[#This Row],[74]]+CALCULO[[#This Row],[75]]</f>
        <v>0</v>
      </c>
      <c r="BY305" s="133">
        <f>+ROUND(CALCULO[[#This Row],[76]]*'Versión impresión'!$H$8,-3)</f>
        <v>0</v>
      </c>
      <c r="BZ305" s="180" t="str">
        <f>+IF(LOOKUP(CALCULO[[#This Row],[72]],$CG$2:$CH$8,$CM$2:$CM$8)=0,"",LOOKUP(CALCULO[[#This Row],[72]],$CG$2:$CH$8,$CM$2:$CM$8))</f>
        <v/>
      </c>
    </row>
    <row r="306" spans="1:78" x14ac:dyDescent="0.25">
      <c r="A306" s="78" t="str">
        <f t="shared" si="15"/>
        <v/>
      </c>
      <c r="B306" s="159"/>
      <c r="C306" s="29"/>
      <c r="D306" s="29"/>
      <c r="E306" s="29"/>
      <c r="F306" s="29"/>
      <c r="G306" s="29"/>
      <c r="H306" s="29"/>
      <c r="I306" s="29"/>
      <c r="J306" s="29"/>
      <c r="K306" s="29"/>
      <c r="L306" s="29"/>
      <c r="M306" s="29"/>
      <c r="N306" s="29"/>
      <c r="O306" s="144">
        <f>SUM(CALCULO[[#This Row],[5]:[ 14 ]])</f>
        <v>0</v>
      </c>
      <c r="P306" s="162"/>
      <c r="Q306" s="163">
        <f>+IF(AVERAGEIF(ING_NO_CONST_RENTA[Concepto],'Datos para cálculo'!P$4,ING_NO_CONST_RENTA[Monto Limite])=1,CALCULO[[#This Row],[16]],MIN(CALCULO[ [#This Row],[16] ],AVERAGEIF(ING_NO_CONST_RENTA[Concepto],'Datos para cálculo'!P$4,ING_NO_CONST_RENTA[Monto Limite]),+CALCULO[ [#This Row],[16] ]+1-1,CALCULO[ [#This Row],[16] ]))</f>
        <v>0</v>
      </c>
      <c r="R306" s="29"/>
      <c r="S306" s="163">
        <f>+IF(AVERAGEIF(ING_NO_CONST_RENTA[Concepto],'Datos para cálculo'!R$4,ING_NO_CONST_RENTA[Monto Limite])=1,CALCULO[[#This Row],[18]],MIN(CALCULO[ [#This Row],[18] ],AVERAGEIF(ING_NO_CONST_RENTA[Concepto],'Datos para cálculo'!R$4,ING_NO_CONST_RENTA[Monto Limite]),+CALCULO[ [#This Row],[18] ]+1-1,CALCULO[ [#This Row],[18] ]))</f>
        <v>0</v>
      </c>
      <c r="T306" s="29"/>
      <c r="U306" s="163">
        <f>+IF(AVERAGEIF(ING_NO_CONST_RENTA[Concepto],'Datos para cálculo'!T$4,ING_NO_CONST_RENTA[Monto Limite])=1,CALCULO[[#This Row],[20]],MIN(CALCULO[ [#This Row],[20] ],AVERAGEIF(ING_NO_CONST_RENTA[Concepto],'Datos para cálculo'!T$4,ING_NO_CONST_RENTA[Monto Limite]),+CALCULO[ [#This Row],[20] ]+1-1,CALCULO[ [#This Row],[20] ]))</f>
        <v>0</v>
      </c>
      <c r="V306" s="29"/>
      <c r="W3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6" s="164"/>
      <c r="Y306" s="163">
        <f>+IF(O306&lt;310*'Versión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6" s="165"/>
      <c r="AA306" s="163">
        <f>+IF(AVERAGEIF(ING_NO_CONST_RENTA[Concepto],'Datos para cálculo'!Z$4,ING_NO_CONST_RENTA[Monto Limite])=1,CALCULO[[#This Row],[ 26 ]],MIN(CALCULO[[#This Row],[ 26 ]],AVERAGEIF(ING_NO_CONST_RENTA[Concepto],'Datos para cálculo'!Z$4,ING_NO_CONST_RENTA[Monto Limite]),+CALCULO[[#This Row],[ 26 ]]+1-1,CALCULO[[#This Row],[ 26 ]]))</f>
        <v>0</v>
      </c>
      <c r="AB306" s="165"/>
      <c r="AC3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6" s="147"/>
      <c r="AE3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6" s="144">
        <f>+CALCULO[[#This Row],[ 31 ]]+CALCULO[[#This Row],[ 29 ]]+CALCULO[[#This Row],[ 27 ]]+CALCULO[[#This Row],[ 25 ]]+CALCULO[[#This Row],[ 23 ]]+CALCULO[[#This Row],[ 21 ]]+CALCULO[[#This Row],[ 19 ]]+CALCULO[[#This Row],[ 17 ]]</f>
        <v>0</v>
      </c>
      <c r="AG306" s="148">
        <f>+MAX(0,ROUND(CALCULO[[#This Row],[ 15 ]]-CALCULO[[#This Row],[32]],-3))</f>
        <v>0</v>
      </c>
      <c r="AH306" s="29"/>
      <c r="AI306" s="163">
        <f>+IF(AVERAGEIF(DEDUCCIONES[Concepto],'Datos para cálculo'!AH$4,DEDUCCIONES[Monto Limite])=1,CALCULO[[#This Row],[ 34 ]],MIN(CALCULO[[#This Row],[ 34 ]],AVERAGEIF(DEDUCCIONES[Concepto],'Datos para cálculo'!AH$4,DEDUCCIONES[Monto Limite]),+CALCULO[[#This Row],[ 34 ]]+1-1,CALCULO[[#This Row],[ 34 ]]))</f>
        <v>0</v>
      </c>
      <c r="AJ306" s="167"/>
      <c r="AK306" s="144">
        <f>+IF(CALCULO[[#This Row],[ 36 ]]="SI",MIN(CALCULO[[#This Row],[ 15 ]]*10%,VLOOKUP($AJ$4,DEDUCCIONES[],4,0)),0)</f>
        <v>0</v>
      </c>
      <c r="AL306" s="168"/>
      <c r="AM306" s="145">
        <f>+MIN(AL306+1-1,VLOOKUP($AL$4,DEDUCCIONES[],4,0))</f>
        <v>0</v>
      </c>
      <c r="AN306" s="144">
        <f>+CALCULO[[#This Row],[35]]+CALCULO[[#This Row],[37]]+CALCULO[[#This Row],[ 39 ]]</f>
        <v>0</v>
      </c>
      <c r="AO306" s="148">
        <f>+CALCULO[[#This Row],[33]]-CALCULO[[#This Row],[ 40 ]]</f>
        <v>0</v>
      </c>
      <c r="AP306" s="29"/>
      <c r="AQ306" s="163">
        <f>+MIN(CALCULO[[#This Row],[42]]+1-1,VLOOKUP($AP$4,RENTAS_EXCENTAS[],4,0))</f>
        <v>0</v>
      </c>
      <c r="AR306" s="29"/>
      <c r="AS306" s="163">
        <f>+MIN(CALCULO[[#This Row],[43]]+CALCULO[[#This Row],[ 44 ]]+1-1,VLOOKUP($AP$4,RENTAS_EXCENTAS[],4,0))-CALCULO[[#This Row],[43]]</f>
        <v>0</v>
      </c>
      <c r="AT306" s="163"/>
      <c r="AU306" s="163"/>
      <c r="AV306" s="163">
        <f>+CALCULO[[#This Row],[ 47 ]]</f>
        <v>0</v>
      </c>
      <c r="AW306" s="163"/>
      <c r="AX306" s="163">
        <f>+CALCULO[[#This Row],[ 49 ]]</f>
        <v>0</v>
      </c>
      <c r="AY306" s="163"/>
      <c r="AZ306" s="163">
        <f>+CALCULO[[#This Row],[ 51 ]]</f>
        <v>0</v>
      </c>
      <c r="BA306" s="163"/>
      <c r="BB306" s="163">
        <f>+CALCULO[[#This Row],[ 53 ]]</f>
        <v>0</v>
      </c>
      <c r="BC306" s="163"/>
      <c r="BD306" s="163">
        <f>+CALCULO[[#This Row],[ 55 ]]</f>
        <v>0</v>
      </c>
      <c r="BE306" s="163"/>
      <c r="BF306" s="163">
        <f>+CALCULO[[#This Row],[ 57 ]]</f>
        <v>0</v>
      </c>
      <c r="BG306" s="163"/>
      <c r="BH306" s="163">
        <f>+CALCULO[[#This Row],[ 59 ]]</f>
        <v>0</v>
      </c>
      <c r="BI306" s="163"/>
      <c r="BJ306" s="163"/>
      <c r="BK306" s="163"/>
      <c r="BL306" s="145">
        <f>+CALCULO[[#This Row],[ 63 ]]</f>
        <v>0</v>
      </c>
      <c r="BM306" s="144">
        <f>+CALCULO[[#This Row],[ 64 ]]+CALCULO[[#This Row],[ 62 ]]+CALCULO[[#This Row],[ 60 ]]+CALCULO[[#This Row],[ 58 ]]+CALCULO[[#This Row],[ 56 ]]+CALCULO[[#This Row],[ 54 ]]+CALCULO[[#This Row],[ 52 ]]+CALCULO[[#This Row],[ 50 ]]+CALCULO[[#This Row],[ 48 ]]+CALCULO[[#This Row],[ 45 ]]+CALCULO[[#This Row],[43]]</f>
        <v>0</v>
      </c>
      <c r="BN306" s="148">
        <f>+CALCULO[[#This Row],[ 41 ]]-CALCULO[[#This Row],[65]]</f>
        <v>0</v>
      </c>
      <c r="BO306" s="144">
        <f>+ROUND(MIN(CALCULO[[#This Row],[66]]*25%,240*'Versión impresión'!$H$8),-3)</f>
        <v>0</v>
      </c>
      <c r="BP306" s="148">
        <f>+CALCULO[[#This Row],[66]]-CALCULO[[#This Row],[67]]</f>
        <v>0</v>
      </c>
      <c r="BQ306" s="154">
        <f>+ROUND(CALCULO[[#This Row],[33]]*40%,-3)</f>
        <v>0</v>
      </c>
      <c r="BR306" s="149">
        <f t="shared" si="16"/>
        <v>0</v>
      </c>
      <c r="BS306" s="144">
        <f>+CALCULO[[#This Row],[33]]-MIN(CALCULO[[#This Row],[69]],CALCULO[[#This Row],[68]])</f>
        <v>0</v>
      </c>
      <c r="BT306" s="150">
        <f>+CALCULO[[#This Row],[71]]/'Versión impresión'!$H$8+1-1</f>
        <v>0</v>
      </c>
      <c r="BU306" s="151">
        <f>+LOOKUP(CALCULO[[#This Row],[72]],$CG$2:$CH$8,$CJ$2:$CJ$8)</f>
        <v>0</v>
      </c>
      <c r="BV306" s="152">
        <f>+LOOKUP(CALCULO[[#This Row],[72]],$CG$2:$CH$8,$CI$2:$CI$8)</f>
        <v>0</v>
      </c>
      <c r="BW306" s="151">
        <f>+LOOKUP(CALCULO[[#This Row],[72]],$CG$2:$CH$8,$CK$2:$CK$8)</f>
        <v>0</v>
      </c>
      <c r="BX306" s="155">
        <f>+(CALCULO[[#This Row],[72]]+CALCULO[[#This Row],[73]])*CALCULO[[#This Row],[74]]+CALCULO[[#This Row],[75]]</f>
        <v>0</v>
      </c>
      <c r="BY306" s="133">
        <f>+ROUND(CALCULO[[#This Row],[76]]*'Versión impresión'!$H$8,-3)</f>
        <v>0</v>
      </c>
      <c r="BZ306" s="180" t="str">
        <f>+IF(LOOKUP(CALCULO[[#This Row],[72]],$CG$2:$CH$8,$CM$2:$CM$8)=0,"",LOOKUP(CALCULO[[#This Row],[72]],$CG$2:$CH$8,$CM$2:$CM$8))</f>
        <v/>
      </c>
    </row>
    <row r="307" spans="1:78" x14ac:dyDescent="0.25">
      <c r="A307" s="78" t="str">
        <f t="shared" si="15"/>
        <v/>
      </c>
      <c r="B307" s="159"/>
      <c r="C307" s="29"/>
      <c r="D307" s="29"/>
      <c r="E307" s="29"/>
      <c r="F307" s="29"/>
      <c r="G307" s="29"/>
      <c r="H307" s="29"/>
      <c r="I307" s="29"/>
      <c r="J307" s="29"/>
      <c r="K307" s="29"/>
      <c r="L307" s="29"/>
      <c r="M307" s="29"/>
      <c r="N307" s="29"/>
      <c r="O307" s="144">
        <f>SUM(CALCULO[[#This Row],[5]:[ 14 ]])</f>
        <v>0</v>
      </c>
      <c r="P307" s="162"/>
      <c r="Q307" s="163">
        <f>+IF(AVERAGEIF(ING_NO_CONST_RENTA[Concepto],'Datos para cálculo'!P$4,ING_NO_CONST_RENTA[Monto Limite])=1,CALCULO[[#This Row],[16]],MIN(CALCULO[ [#This Row],[16] ],AVERAGEIF(ING_NO_CONST_RENTA[Concepto],'Datos para cálculo'!P$4,ING_NO_CONST_RENTA[Monto Limite]),+CALCULO[ [#This Row],[16] ]+1-1,CALCULO[ [#This Row],[16] ]))</f>
        <v>0</v>
      </c>
      <c r="R307" s="29"/>
      <c r="S307" s="163">
        <f>+IF(AVERAGEIF(ING_NO_CONST_RENTA[Concepto],'Datos para cálculo'!R$4,ING_NO_CONST_RENTA[Monto Limite])=1,CALCULO[[#This Row],[18]],MIN(CALCULO[ [#This Row],[18] ],AVERAGEIF(ING_NO_CONST_RENTA[Concepto],'Datos para cálculo'!R$4,ING_NO_CONST_RENTA[Monto Limite]),+CALCULO[ [#This Row],[18] ]+1-1,CALCULO[ [#This Row],[18] ]))</f>
        <v>0</v>
      </c>
      <c r="T307" s="29"/>
      <c r="U307" s="163">
        <f>+IF(AVERAGEIF(ING_NO_CONST_RENTA[Concepto],'Datos para cálculo'!T$4,ING_NO_CONST_RENTA[Monto Limite])=1,CALCULO[[#This Row],[20]],MIN(CALCULO[ [#This Row],[20] ],AVERAGEIF(ING_NO_CONST_RENTA[Concepto],'Datos para cálculo'!T$4,ING_NO_CONST_RENTA[Monto Limite]),+CALCULO[ [#This Row],[20] ]+1-1,CALCULO[ [#This Row],[20] ]))</f>
        <v>0</v>
      </c>
      <c r="V307" s="29"/>
      <c r="W3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7" s="164"/>
      <c r="Y307" s="163">
        <f>+IF(O307&lt;310*'Versión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7" s="165"/>
      <c r="AA307" s="163">
        <f>+IF(AVERAGEIF(ING_NO_CONST_RENTA[Concepto],'Datos para cálculo'!Z$4,ING_NO_CONST_RENTA[Monto Limite])=1,CALCULO[[#This Row],[ 26 ]],MIN(CALCULO[[#This Row],[ 26 ]],AVERAGEIF(ING_NO_CONST_RENTA[Concepto],'Datos para cálculo'!Z$4,ING_NO_CONST_RENTA[Monto Limite]),+CALCULO[[#This Row],[ 26 ]]+1-1,CALCULO[[#This Row],[ 26 ]]))</f>
        <v>0</v>
      </c>
      <c r="AB307" s="165"/>
      <c r="AC3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7" s="147"/>
      <c r="AE3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7" s="144">
        <f>+CALCULO[[#This Row],[ 31 ]]+CALCULO[[#This Row],[ 29 ]]+CALCULO[[#This Row],[ 27 ]]+CALCULO[[#This Row],[ 25 ]]+CALCULO[[#This Row],[ 23 ]]+CALCULO[[#This Row],[ 21 ]]+CALCULO[[#This Row],[ 19 ]]+CALCULO[[#This Row],[ 17 ]]</f>
        <v>0</v>
      </c>
      <c r="AG307" s="148">
        <f>+MAX(0,ROUND(CALCULO[[#This Row],[ 15 ]]-CALCULO[[#This Row],[32]],-3))</f>
        <v>0</v>
      </c>
      <c r="AH307" s="29"/>
      <c r="AI307" s="163">
        <f>+IF(AVERAGEIF(DEDUCCIONES[Concepto],'Datos para cálculo'!AH$4,DEDUCCIONES[Monto Limite])=1,CALCULO[[#This Row],[ 34 ]],MIN(CALCULO[[#This Row],[ 34 ]],AVERAGEIF(DEDUCCIONES[Concepto],'Datos para cálculo'!AH$4,DEDUCCIONES[Monto Limite]),+CALCULO[[#This Row],[ 34 ]]+1-1,CALCULO[[#This Row],[ 34 ]]))</f>
        <v>0</v>
      </c>
      <c r="AJ307" s="167"/>
      <c r="AK307" s="144">
        <f>+IF(CALCULO[[#This Row],[ 36 ]]="SI",MIN(CALCULO[[#This Row],[ 15 ]]*10%,VLOOKUP($AJ$4,DEDUCCIONES[],4,0)),0)</f>
        <v>0</v>
      </c>
      <c r="AL307" s="168"/>
      <c r="AM307" s="145">
        <f>+MIN(AL307+1-1,VLOOKUP($AL$4,DEDUCCIONES[],4,0))</f>
        <v>0</v>
      </c>
      <c r="AN307" s="144">
        <f>+CALCULO[[#This Row],[35]]+CALCULO[[#This Row],[37]]+CALCULO[[#This Row],[ 39 ]]</f>
        <v>0</v>
      </c>
      <c r="AO307" s="148">
        <f>+CALCULO[[#This Row],[33]]-CALCULO[[#This Row],[ 40 ]]</f>
        <v>0</v>
      </c>
      <c r="AP307" s="29"/>
      <c r="AQ307" s="163">
        <f>+MIN(CALCULO[[#This Row],[42]]+1-1,VLOOKUP($AP$4,RENTAS_EXCENTAS[],4,0))</f>
        <v>0</v>
      </c>
      <c r="AR307" s="29"/>
      <c r="AS307" s="163">
        <f>+MIN(CALCULO[[#This Row],[43]]+CALCULO[[#This Row],[ 44 ]]+1-1,VLOOKUP($AP$4,RENTAS_EXCENTAS[],4,0))-CALCULO[[#This Row],[43]]</f>
        <v>0</v>
      </c>
      <c r="AT307" s="163"/>
      <c r="AU307" s="163"/>
      <c r="AV307" s="163">
        <f>+CALCULO[[#This Row],[ 47 ]]</f>
        <v>0</v>
      </c>
      <c r="AW307" s="163"/>
      <c r="AX307" s="163">
        <f>+CALCULO[[#This Row],[ 49 ]]</f>
        <v>0</v>
      </c>
      <c r="AY307" s="163"/>
      <c r="AZ307" s="163">
        <f>+CALCULO[[#This Row],[ 51 ]]</f>
        <v>0</v>
      </c>
      <c r="BA307" s="163"/>
      <c r="BB307" s="163">
        <f>+CALCULO[[#This Row],[ 53 ]]</f>
        <v>0</v>
      </c>
      <c r="BC307" s="163"/>
      <c r="BD307" s="163">
        <f>+CALCULO[[#This Row],[ 55 ]]</f>
        <v>0</v>
      </c>
      <c r="BE307" s="163"/>
      <c r="BF307" s="163">
        <f>+CALCULO[[#This Row],[ 57 ]]</f>
        <v>0</v>
      </c>
      <c r="BG307" s="163"/>
      <c r="BH307" s="163">
        <f>+CALCULO[[#This Row],[ 59 ]]</f>
        <v>0</v>
      </c>
      <c r="BI307" s="163"/>
      <c r="BJ307" s="163"/>
      <c r="BK307" s="163"/>
      <c r="BL307" s="145">
        <f>+CALCULO[[#This Row],[ 63 ]]</f>
        <v>0</v>
      </c>
      <c r="BM307" s="144">
        <f>+CALCULO[[#This Row],[ 64 ]]+CALCULO[[#This Row],[ 62 ]]+CALCULO[[#This Row],[ 60 ]]+CALCULO[[#This Row],[ 58 ]]+CALCULO[[#This Row],[ 56 ]]+CALCULO[[#This Row],[ 54 ]]+CALCULO[[#This Row],[ 52 ]]+CALCULO[[#This Row],[ 50 ]]+CALCULO[[#This Row],[ 48 ]]+CALCULO[[#This Row],[ 45 ]]+CALCULO[[#This Row],[43]]</f>
        <v>0</v>
      </c>
      <c r="BN307" s="148">
        <f>+CALCULO[[#This Row],[ 41 ]]-CALCULO[[#This Row],[65]]</f>
        <v>0</v>
      </c>
      <c r="BO307" s="144">
        <f>+ROUND(MIN(CALCULO[[#This Row],[66]]*25%,240*'Versión impresión'!$H$8),-3)</f>
        <v>0</v>
      </c>
      <c r="BP307" s="148">
        <f>+CALCULO[[#This Row],[66]]-CALCULO[[#This Row],[67]]</f>
        <v>0</v>
      </c>
      <c r="BQ307" s="154">
        <f>+ROUND(CALCULO[[#This Row],[33]]*40%,-3)</f>
        <v>0</v>
      </c>
      <c r="BR307" s="149">
        <f t="shared" si="16"/>
        <v>0</v>
      </c>
      <c r="BS307" s="144">
        <f>+CALCULO[[#This Row],[33]]-MIN(CALCULO[[#This Row],[69]],CALCULO[[#This Row],[68]])</f>
        <v>0</v>
      </c>
      <c r="BT307" s="150">
        <f>+CALCULO[[#This Row],[71]]/'Versión impresión'!$H$8+1-1</f>
        <v>0</v>
      </c>
      <c r="BU307" s="151">
        <f>+LOOKUP(CALCULO[[#This Row],[72]],$CG$2:$CH$8,$CJ$2:$CJ$8)</f>
        <v>0</v>
      </c>
      <c r="BV307" s="152">
        <f>+LOOKUP(CALCULO[[#This Row],[72]],$CG$2:$CH$8,$CI$2:$CI$8)</f>
        <v>0</v>
      </c>
      <c r="BW307" s="151">
        <f>+LOOKUP(CALCULO[[#This Row],[72]],$CG$2:$CH$8,$CK$2:$CK$8)</f>
        <v>0</v>
      </c>
      <c r="BX307" s="155">
        <f>+(CALCULO[[#This Row],[72]]+CALCULO[[#This Row],[73]])*CALCULO[[#This Row],[74]]+CALCULO[[#This Row],[75]]</f>
        <v>0</v>
      </c>
      <c r="BY307" s="133">
        <f>+ROUND(CALCULO[[#This Row],[76]]*'Versión impresión'!$H$8,-3)</f>
        <v>0</v>
      </c>
      <c r="BZ307" s="180" t="str">
        <f>+IF(LOOKUP(CALCULO[[#This Row],[72]],$CG$2:$CH$8,$CM$2:$CM$8)=0,"",LOOKUP(CALCULO[[#This Row],[72]],$CG$2:$CH$8,$CM$2:$CM$8))</f>
        <v/>
      </c>
    </row>
    <row r="308" spans="1:78" x14ac:dyDescent="0.25">
      <c r="A308" s="78" t="str">
        <f t="shared" si="15"/>
        <v/>
      </c>
      <c r="B308" s="159"/>
      <c r="C308" s="29"/>
      <c r="D308" s="29"/>
      <c r="E308" s="29"/>
      <c r="F308" s="29"/>
      <c r="G308" s="29"/>
      <c r="H308" s="29"/>
      <c r="I308" s="29"/>
      <c r="J308" s="29"/>
      <c r="K308" s="29"/>
      <c r="L308" s="29"/>
      <c r="M308" s="29"/>
      <c r="N308" s="29"/>
      <c r="O308" s="144">
        <f>SUM(CALCULO[[#This Row],[5]:[ 14 ]])</f>
        <v>0</v>
      </c>
      <c r="P308" s="162"/>
      <c r="Q308" s="163">
        <f>+IF(AVERAGEIF(ING_NO_CONST_RENTA[Concepto],'Datos para cálculo'!P$4,ING_NO_CONST_RENTA[Monto Limite])=1,CALCULO[[#This Row],[16]],MIN(CALCULO[ [#This Row],[16] ],AVERAGEIF(ING_NO_CONST_RENTA[Concepto],'Datos para cálculo'!P$4,ING_NO_CONST_RENTA[Monto Limite]),+CALCULO[ [#This Row],[16] ]+1-1,CALCULO[ [#This Row],[16] ]))</f>
        <v>0</v>
      </c>
      <c r="R308" s="29"/>
      <c r="S308" s="163">
        <f>+IF(AVERAGEIF(ING_NO_CONST_RENTA[Concepto],'Datos para cálculo'!R$4,ING_NO_CONST_RENTA[Monto Limite])=1,CALCULO[[#This Row],[18]],MIN(CALCULO[ [#This Row],[18] ],AVERAGEIF(ING_NO_CONST_RENTA[Concepto],'Datos para cálculo'!R$4,ING_NO_CONST_RENTA[Monto Limite]),+CALCULO[ [#This Row],[18] ]+1-1,CALCULO[ [#This Row],[18] ]))</f>
        <v>0</v>
      </c>
      <c r="T308" s="29"/>
      <c r="U308" s="163">
        <f>+IF(AVERAGEIF(ING_NO_CONST_RENTA[Concepto],'Datos para cálculo'!T$4,ING_NO_CONST_RENTA[Monto Limite])=1,CALCULO[[#This Row],[20]],MIN(CALCULO[ [#This Row],[20] ],AVERAGEIF(ING_NO_CONST_RENTA[Concepto],'Datos para cálculo'!T$4,ING_NO_CONST_RENTA[Monto Limite]),+CALCULO[ [#This Row],[20] ]+1-1,CALCULO[ [#This Row],[20] ]))</f>
        <v>0</v>
      </c>
      <c r="V308" s="29"/>
      <c r="W3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8" s="164"/>
      <c r="Y308" s="163">
        <f>+IF(O308&lt;310*'Versión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8" s="165"/>
      <c r="AA308" s="163">
        <f>+IF(AVERAGEIF(ING_NO_CONST_RENTA[Concepto],'Datos para cálculo'!Z$4,ING_NO_CONST_RENTA[Monto Limite])=1,CALCULO[[#This Row],[ 26 ]],MIN(CALCULO[[#This Row],[ 26 ]],AVERAGEIF(ING_NO_CONST_RENTA[Concepto],'Datos para cálculo'!Z$4,ING_NO_CONST_RENTA[Monto Limite]),+CALCULO[[#This Row],[ 26 ]]+1-1,CALCULO[[#This Row],[ 26 ]]))</f>
        <v>0</v>
      </c>
      <c r="AB308" s="165"/>
      <c r="AC3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8" s="147"/>
      <c r="AE3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8" s="144">
        <f>+CALCULO[[#This Row],[ 31 ]]+CALCULO[[#This Row],[ 29 ]]+CALCULO[[#This Row],[ 27 ]]+CALCULO[[#This Row],[ 25 ]]+CALCULO[[#This Row],[ 23 ]]+CALCULO[[#This Row],[ 21 ]]+CALCULO[[#This Row],[ 19 ]]+CALCULO[[#This Row],[ 17 ]]</f>
        <v>0</v>
      </c>
      <c r="AG308" s="148">
        <f>+MAX(0,ROUND(CALCULO[[#This Row],[ 15 ]]-CALCULO[[#This Row],[32]],-3))</f>
        <v>0</v>
      </c>
      <c r="AH308" s="29"/>
      <c r="AI308" s="163">
        <f>+IF(AVERAGEIF(DEDUCCIONES[Concepto],'Datos para cálculo'!AH$4,DEDUCCIONES[Monto Limite])=1,CALCULO[[#This Row],[ 34 ]],MIN(CALCULO[[#This Row],[ 34 ]],AVERAGEIF(DEDUCCIONES[Concepto],'Datos para cálculo'!AH$4,DEDUCCIONES[Monto Limite]),+CALCULO[[#This Row],[ 34 ]]+1-1,CALCULO[[#This Row],[ 34 ]]))</f>
        <v>0</v>
      </c>
      <c r="AJ308" s="167"/>
      <c r="AK308" s="144">
        <f>+IF(CALCULO[[#This Row],[ 36 ]]="SI",MIN(CALCULO[[#This Row],[ 15 ]]*10%,VLOOKUP($AJ$4,DEDUCCIONES[],4,0)),0)</f>
        <v>0</v>
      </c>
      <c r="AL308" s="168"/>
      <c r="AM308" s="145">
        <f>+MIN(AL308+1-1,VLOOKUP($AL$4,DEDUCCIONES[],4,0))</f>
        <v>0</v>
      </c>
      <c r="AN308" s="144">
        <f>+CALCULO[[#This Row],[35]]+CALCULO[[#This Row],[37]]+CALCULO[[#This Row],[ 39 ]]</f>
        <v>0</v>
      </c>
      <c r="AO308" s="148">
        <f>+CALCULO[[#This Row],[33]]-CALCULO[[#This Row],[ 40 ]]</f>
        <v>0</v>
      </c>
      <c r="AP308" s="29"/>
      <c r="AQ308" s="163">
        <f>+MIN(CALCULO[[#This Row],[42]]+1-1,VLOOKUP($AP$4,RENTAS_EXCENTAS[],4,0))</f>
        <v>0</v>
      </c>
      <c r="AR308" s="29"/>
      <c r="AS308" s="163">
        <f>+MIN(CALCULO[[#This Row],[43]]+CALCULO[[#This Row],[ 44 ]]+1-1,VLOOKUP($AP$4,RENTAS_EXCENTAS[],4,0))-CALCULO[[#This Row],[43]]</f>
        <v>0</v>
      </c>
      <c r="AT308" s="163"/>
      <c r="AU308" s="163"/>
      <c r="AV308" s="163">
        <f>+CALCULO[[#This Row],[ 47 ]]</f>
        <v>0</v>
      </c>
      <c r="AW308" s="163"/>
      <c r="AX308" s="163">
        <f>+CALCULO[[#This Row],[ 49 ]]</f>
        <v>0</v>
      </c>
      <c r="AY308" s="163"/>
      <c r="AZ308" s="163">
        <f>+CALCULO[[#This Row],[ 51 ]]</f>
        <v>0</v>
      </c>
      <c r="BA308" s="163"/>
      <c r="BB308" s="163">
        <f>+CALCULO[[#This Row],[ 53 ]]</f>
        <v>0</v>
      </c>
      <c r="BC308" s="163"/>
      <c r="BD308" s="163">
        <f>+CALCULO[[#This Row],[ 55 ]]</f>
        <v>0</v>
      </c>
      <c r="BE308" s="163"/>
      <c r="BF308" s="163">
        <f>+CALCULO[[#This Row],[ 57 ]]</f>
        <v>0</v>
      </c>
      <c r="BG308" s="163"/>
      <c r="BH308" s="163">
        <f>+CALCULO[[#This Row],[ 59 ]]</f>
        <v>0</v>
      </c>
      <c r="BI308" s="163"/>
      <c r="BJ308" s="163"/>
      <c r="BK308" s="163"/>
      <c r="BL308" s="145">
        <f>+CALCULO[[#This Row],[ 63 ]]</f>
        <v>0</v>
      </c>
      <c r="BM308" s="144">
        <f>+CALCULO[[#This Row],[ 64 ]]+CALCULO[[#This Row],[ 62 ]]+CALCULO[[#This Row],[ 60 ]]+CALCULO[[#This Row],[ 58 ]]+CALCULO[[#This Row],[ 56 ]]+CALCULO[[#This Row],[ 54 ]]+CALCULO[[#This Row],[ 52 ]]+CALCULO[[#This Row],[ 50 ]]+CALCULO[[#This Row],[ 48 ]]+CALCULO[[#This Row],[ 45 ]]+CALCULO[[#This Row],[43]]</f>
        <v>0</v>
      </c>
      <c r="BN308" s="148">
        <f>+CALCULO[[#This Row],[ 41 ]]-CALCULO[[#This Row],[65]]</f>
        <v>0</v>
      </c>
      <c r="BO308" s="144">
        <f>+ROUND(MIN(CALCULO[[#This Row],[66]]*25%,240*'Versión impresión'!$H$8),-3)</f>
        <v>0</v>
      </c>
      <c r="BP308" s="148">
        <f>+CALCULO[[#This Row],[66]]-CALCULO[[#This Row],[67]]</f>
        <v>0</v>
      </c>
      <c r="BQ308" s="154">
        <f>+ROUND(CALCULO[[#This Row],[33]]*40%,-3)</f>
        <v>0</v>
      </c>
      <c r="BR308" s="149">
        <f t="shared" si="16"/>
        <v>0</v>
      </c>
      <c r="BS308" s="144">
        <f>+CALCULO[[#This Row],[33]]-MIN(CALCULO[[#This Row],[69]],CALCULO[[#This Row],[68]])</f>
        <v>0</v>
      </c>
      <c r="BT308" s="150">
        <f>+CALCULO[[#This Row],[71]]/'Versión impresión'!$H$8+1-1</f>
        <v>0</v>
      </c>
      <c r="BU308" s="151">
        <f>+LOOKUP(CALCULO[[#This Row],[72]],$CG$2:$CH$8,$CJ$2:$CJ$8)</f>
        <v>0</v>
      </c>
      <c r="BV308" s="152">
        <f>+LOOKUP(CALCULO[[#This Row],[72]],$CG$2:$CH$8,$CI$2:$CI$8)</f>
        <v>0</v>
      </c>
      <c r="BW308" s="151">
        <f>+LOOKUP(CALCULO[[#This Row],[72]],$CG$2:$CH$8,$CK$2:$CK$8)</f>
        <v>0</v>
      </c>
      <c r="BX308" s="155">
        <f>+(CALCULO[[#This Row],[72]]+CALCULO[[#This Row],[73]])*CALCULO[[#This Row],[74]]+CALCULO[[#This Row],[75]]</f>
        <v>0</v>
      </c>
      <c r="BY308" s="133">
        <f>+ROUND(CALCULO[[#This Row],[76]]*'Versión impresión'!$H$8,-3)</f>
        <v>0</v>
      </c>
      <c r="BZ308" s="180" t="str">
        <f>+IF(LOOKUP(CALCULO[[#This Row],[72]],$CG$2:$CH$8,$CM$2:$CM$8)=0,"",LOOKUP(CALCULO[[#This Row],[72]],$CG$2:$CH$8,$CM$2:$CM$8))</f>
        <v/>
      </c>
    </row>
    <row r="309" spans="1:78" x14ac:dyDescent="0.25">
      <c r="A309" s="78" t="str">
        <f t="shared" si="15"/>
        <v/>
      </c>
      <c r="B309" s="159"/>
      <c r="C309" s="29"/>
      <c r="D309" s="29"/>
      <c r="E309" s="29"/>
      <c r="F309" s="29"/>
      <c r="G309" s="29"/>
      <c r="H309" s="29"/>
      <c r="I309" s="29"/>
      <c r="J309" s="29"/>
      <c r="K309" s="29"/>
      <c r="L309" s="29"/>
      <c r="M309" s="29"/>
      <c r="N309" s="29"/>
      <c r="O309" s="144">
        <f>SUM(CALCULO[[#This Row],[5]:[ 14 ]])</f>
        <v>0</v>
      </c>
      <c r="P309" s="162"/>
      <c r="Q309" s="163">
        <f>+IF(AVERAGEIF(ING_NO_CONST_RENTA[Concepto],'Datos para cálculo'!P$4,ING_NO_CONST_RENTA[Monto Limite])=1,CALCULO[[#This Row],[16]],MIN(CALCULO[ [#This Row],[16] ],AVERAGEIF(ING_NO_CONST_RENTA[Concepto],'Datos para cálculo'!P$4,ING_NO_CONST_RENTA[Monto Limite]),+CALCULO[ [#This Row],[16] ]+1-1,CALCULO[ [#This Row],[16] ]))</f>
        <v>0</v>
      </c>
      <c r="R309" s="29"/>
      <c r="S309" s="163">
        <f>+IF(AVERAGEIF(ING_NO_CONST_RENTA[Concepto],'Datos para cálculo'!R$4,ING_NO_CONST_RENTA[Monto Limite])=1,CALCULO[[#This Row],[18]],MIN(CALCULO[ [#This Row],[18] ],AVERAGEIF(ING_NO_CONST_RENTA[Concepto],'Datos para cálculo'!R$4,ING_NO_CONST_RENTA[Monto Limite]),+CALCULO[ [#This Row],[18] ]+1-1,CALCULO[ [#This Row],[18] ]))</f>
        <v>0</v>
      </c>
      <c r="T309" s="29"/>
      <c r="U309" s="163">
        <f>+IF(AVERAGEIF(ING_NO_CONST_RENTA[Concepto],'Datos para cálculo'!T$4,ING_NO_CONST_RENTA[Monto Limite])=1,CALCULO[[#This Row],[20]],MIN(CALCULO[ [#This Row],[20] ],AVERAGEIF(ING_NO_CONST_RENTA[Concepto],'Datos para cálculo'!T$4,ING_NO_CONST_RENTA[Monto Limite]),+CALCULO[ [#This Row],[20] ]+1-1,CALCULO[ [#This Row],[20] ]))</f>
        <v>0</v>
      </c>
      <c r="V309" s="29"/>
      <c r="W3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09" s="164"/>
      <c r="Y309" s="163">
        <f>+IF(O309&lt;310*'Versión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09" s="165"/>
      <c r="AA309" s="163">
        <f>+IF(AVERAGEIF(ING_NO_CONST_RENTA[Concepto],'Datos para cálculo'!Z$4,ING_NO_CONST_RENTA[Monto Limite])=1,CALCULO[[#This Row],[ 26 ]],MIN(CALCULO[[#This Row],[ 26 ]],AVERAGEIF(ING_NO_CONST_RENTA[Concepto],'Datos para cálculo'!Z$4,ING_NO_CONST_RENTA[Monto Limite]),+CALCULO[[#This Row],[ 26 ]]+1-1,CALCULO[[#This Row],[ 26 ]]))</f>
        <v>0</v>
      </c>
      <c r="AB309" s="165"/>
      <c r="AC3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09" s="147"/>
      <c r="AE3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09" s="144">
        <f>+CALCULO[[#This Row],[ 31 ]]+CALCULO[[#This Row],[ 29 ]]+CALCULO[[#This Row],[ 27 ]]+CALCULO[[#This Row],[ 25 ]]+CALCULO[[#This Row],[ 23 ]]+CALCULO[[#This Row],[ 21 ]]+CALCULO[[#This Row],[ 19 ]]+CALCULO[[#This Row],[ 17 ]]</f>
        <v>0</v>
      </c>
      <c r="AG309" s="148">
        <f>+MAX(0,ROUND(CALCULO[[#This Row],[ 15 ]]-CALCULO[[#This Row],[32]],-3))</f>
        <v>0</v>
      </c>
      <c r="AH309" s="29"/>
      <c r="AI309" s="163">
        <f>+IF(AVERAGEIF(DEDUCCIONES[Concepto],'Datos para cálculo'!AH$4,DEDUCCIONES[Monto Limite])=1,CALCULO[[#This Row],[ 34 ]],MIN(CALCULO[[#This Row],[ 34 ]],AVERAGEIF(DEDUCCIONES[Concepto],'Datos para cálculo'!AH$4,DEDUCCIONES[Monto Limite]),+CALCULO[[#This Row],[ 34 ]]+1-1,CALCULO[[#This Row],[ 34 ]]))</f>
        <v>0</v>
      </c>
      <c r="AJ309" s="167"/>
      <c r="AK309" s="144">
        <f>+IF(CALCULO[[#This Row],[ 36 ]]="SI",MIN(CALCULO[[#This Row],[ 15 ]]*10%,VLOOKUP($AJ$4,DEDUCCIONES[],4,0)),0)</f>
        <v>0</v>
      </c>
      <c r="AL309" s="168"/>
      <c r="AM309" s="145">
        <f>+MIN(AL309+1-1,VLOOKUP($AL$4,DEDUCCIONES[],4,0))</f>
        <v>0</v>
      </c>
      <c r="AN309" s="144">
        <f>+CALCULO[[#This Row],[35]]+CALCULO[[#This Row],[37]]+CALCULO[[#This Row],[ 39 ]]</f>
        <v>0</v>
      </c>
      <c r="AO309" s="148">
        <f>+CALCULO[[#This Row],[33]]-CALCULO[[#This Row],[ 40 ]]</f>
        <v>0</v>
      </c>
      <c r="AP309" s="29"/>
      <c r="AQ309" s="163">
        <f>+MIN(CALCULO[[#This Row],[42]]+1-1,VLOOKUP($AP$4,RENTAS_EXCENTAS[],4,0))</f>
        <v>0</v>
      </c>
      <c r="AR309" s="29"/>
      <c r="AS309" s="163">
        <f>+MIN(CALCULO[[#This Row],[43]]+CALCULO[[#This Row],[ 44 ]]+1-1,VLOOKUP($AP$4,RENTAS_EXCENTAS[],4,0))-CALCULO[[#This Row],[43]]</f>
        <v>0</v>
      </c>
      <c r="AT309" s="163"/>
      <c r="AU309" s="163"/>
      <c r="AV309" s="163">
        <f>+CALCULO[[#This Row],[ 47 ]]</f>
        <v>0</v>
      </c>
      <c r="AW309" s="163"/>
      <c r="AX309" s="163">
        <f>+CALCULO[[#This Row],[ 49 ]]</f>
        <v>0</v>
      </c>
      <c r="AY309" s="163"/>
      <c r="AZ309" s="163">
        <f>+CALCULO[[#This Row],[ 51 ]]</f>
        <v>0</v>
      </c>
      <c r="BA309" s="163"/>
      <c r="BB309" s="163">
        <f>+CALCULO[[#This Row],[ 53 ]]</f>
        <v>0</v>
      </c>
      <c r="BC309" s="163"/>
      <c r="BD309" s="163">
        <f>+CALCULO[[#This Row],[ 55 ]]</f>
        <v>0</v>
      </c>
      <c r="BE309" s="163"/>
      <c r="BF309" s="163">
        <f>+CALCULO[[#This Row],[ 57 ]]</f>
        <v>0</v>
      </c>
      <c r="BG309" s="163"/>
      <c r="BH309" s="163">
        <f>+CALCULO[[#This Row],[ 59 ]]</f>
        <v>0</v>
      </c>
      <c r="BI309" s="163"/>
      <c r="BJ309" s="163"/>
      <c r="BK309" s="163"/>
      <c r="BL309" s="145">
        <f>+CALCULO[[#This Row],[ 63 ]]</f>
        <v>0</v>
      </c>
      <c r="BM309" s="144">
        <f>+CALCULO[[#This Row],[ 64 ]]+CALCULO[[#This Row],[ 62 ]]+CALCULO[[#This Row],[ 60 ]]+CALCULO[[#This Row],[ 58 ]]+CALCULO[[#This Row],[ 56 ]]+CALCULO[[#This Row],[ 54 ]]+CALCULO[[#This Row],[ 52 ]]+CALCULO[[#This Row],[ 50 ]]+CALCULO[[#This Row],[ 48 ]]+CALCULO[[#This Row],[ 45 ]]+CALCULO[[#This Row],[43]]</f>
        <v>0</v>
      </c>
      <c r="BN309" s="148">
        <f>+CALCULO[[#This Row],[ 41 ]]-CALCULO[[#This Row],[65]]</f>
        <v>0</v>
      </c>
      <c r="BO309" s="144">
        <f>+ROUND(MIN(CALCULO[[#This Row],[66]]*25%,240*'Versión impresión'!$H$8),-3)</f>
        <v>0</v>
      </c>
      <c r="BP309" s="148">
        <f>+CALCULO[[#This Row],[66]]-CALCULO[[#This Row],[67]]</f>
        <v>0</v>
      </c>
      <c r="BQ309" s="154">
        <f>+ROUND(CALCULO[[#This Row],[33]]*40%,-3)</f>
        <v>0</v>
      </c>
      <c r="BR309" s="149">
        <f t="shared" si="16"/>
        <v>0</v>
      </c>
      <c r="BS309" s="144">
        <f>+CALCULO[[#This Row],[33]]-MIN(CALCULO[[#This Row],[69]],CALCULO[[#This Row],[68]])</f>
        <v>0</v>
      </c>
      <c r="BT309" s="150">
        <f>+CALCULO[[#This Row],[71]]/'Versión impresión'!$H$8+1-1</f>
        <v>0</v>
      </c>
      <c r="BU309" s="151">
        <f>+LOOKUP(CALCULO[[#This Row],[72]],$CG$2:$CH$8,$CJ$2:$CJ$8)</f>
        <v>0</v>
      </c>
      <c r="BV309" s="152">
        <f>+LOOKUP(CALCULO[[#This Row],[72]],$CG$2:$CH$8,$CI$2:$CI$8)</f>
        <v>0</v>
      </c>
      <c r="BW309" s="151">
        <f>+LOOKUP(CALCULO[[#This Row],[72]],$CG$2:$CH$8,$CK$2:$CK$8)</f>
        <v>0</v>
      </c>
      <c r="BX309" s="155">
        <f>+(CALCULO[[#This Row],[72]]+CALCULO[[#This Row],[73]])*CALCULO[[#This Row],[74]]+CALCULO[[#This Row],[75]]</f>
        <v>0</v>
      </c>
      <c r="BY309" s="133">
        <f>+ROUND(CALCULO[[#This Row],[76]]*'Versión impresión'!$H$8,-3)</f>
        <v>0</v>
      </c>
      <c r="BZ309" s="180" t="str">
        <f>+IF(LOOKUP(CALCULO[[#This Row],[72]],$CG$2:$CH$8,$CM$2:$CM$8)=0,"",LOOKUP(CALCULO[[#This Row],[72]],$CG$2:$CH$8,$CM$2:$CM$8))</f>
        <v/>
      </c>
    </row>
    <row r="310" spans="1:78" x14ac:dyDescent="0.25">
      <c r="A310" s="78" t="str">
        <f t="shared" si="15"/>
        <v/>
      </c>
      <c r="B310" s="159"/>
      <c r="C310" s="29"/>
      <c r="D310" s="29"/>
      <c r="E310" s="29"/>
      <c r="F310" s="29"/>
      <c r="G310" s="29"/>
      <c r="H310" s="29"/>
      <c r="I310" s="29"/>
      <c r="J310" s="29"/>
      <c r="K310" s="29"/>
      <c r="L310" s="29"/>
      <c r="M310" s="29"/>
      <c r="N310" s="29"/>
      <c r="O310" s="144">
        <f>SUM(CALCULO[[#This Row],[5]:[ 14 ]])</f>
        <v>0</v>
      </c>
      <c r="P310" s="162"/>
      <c r="Q310" s="163">
        <f>+IF(AVERAGEIF(ING_NO_CONST_RENTA[Concepto],'Datos para cálculo'!P$4,ING_NO_CONST_RENTA[Monto Limite])=1,CALCULO[[#This Row],[16]],MIN(CALCULO[ [#This Row],[16] ],AVERAGEIF(ING_NO_CONST_RENTA[Concepto],'Datos para cálculo'!P$4,ING_NO_CONST_RENTA[Monto Limite]),+CALCULO[ [#This Row],[16] ]+1-1,CALCULO[ [#This Row],[16] ]))</f>
        <v>0</v>
      </c>
      <c r="R310" s="29"/>
      <c r="S310" s="163">
        <f>+IF(AVERAGEIF(ING_NO_CONST_RENTA[Concepto],'Datos para cálculo'!R$4,ING_NO_CONST_RENTA[Monto Limite])=1,CALCULO[[#This Row],[18]],MIN(CALCULO[ [#This Row],[18] ],AVERAGEIF(ING_NO_CONST_RENTA[Concepto],'Datos para cálculo'!R$4,ING_NO_CONST_RENTA[Monto Limite]),+CALCULO[ [#This Row],[18] ]+1-1,CALCULO[ [#This Row],[18] ]))</f>
        <v>0</v>
      </c>
      <c r="T310" s="29"/>
      <c r="U310" s="163">
        <f>+IF(AVERAGEIF(ING_NO_CONST_RENTA[Concepto],'Datos para cálculo'!T$4,ING_NO_CONST_RENTA[Monto Limite])=1,CALCULO[[#This Row],[20]],MIN(CALCULO[ [#This Row],[20] ],AVERAGEIF(ING_NO_CONST_RENTA[Concepto],'Datos para cálculo'!T$4,ING_NO_CONST_RENTA[Monto Limite]),+CALCULO[ [#This Row],[20] ]+1-1,CALCULO[ [#This Row],[20] ]))</f>
        <v>0</v>
      </c>
      <c r="V310" s="29"/>
      <c r="W3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0" s="164"/>
      <c r="Y310" s="163">
        <f>+IF(O310&lt;310*'Versión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0" s="165"/>
      <c r="AA310" s="163">
        <f>+IF(AVERAGEIF(ING_NO_CONST_RENTA[Concepto],'Datos para cálculo'!Z$4,ING_NO_CONST_RENTA[Monto Limite])=1,CALCULO[[#This Row],[ 26 ]],MIN(CALCULO[[#This Row],[ 26 ]],AVERAGEIF(ING_NO_CONST_RENTA[Concepto],'Datos para cálculo'!Z$4,ING_NO_CONST_RENTA[Monto Limite]),+CALCULO[[#This Row],[ 26 ]]+1-1,CALCULO[[#This Row],[ 26 ]]))</f>
        <v>0</v>
      </c>
      <c r="AB310" s="165"/>
      <c r="AC3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0" s="147"/>
      <c r="AE3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0" s="144">
        <f>+CALCULO[[#This Row],[ 31 ]]+CALCULO[[#This Row],[ 29 ]]+CALCULO[[#This Row],[ 27 ]]+CALCULO[[#This Row],[ 25 ]]+CALCULO[[#This Row],[ 23 ]]+CALCULO[[#This Row],[ 21 ]]+CALCULO[[#This Row],[ 19 ]]+CALCULO[[#This Row],[ 17 ]]</f>
        <v>0</v>
      </c>
      <c r="AG310" s="148">
        <f>+MAX(0,ROUND(CALCULO[[#This Row],[ 15 ]]-CALCULO[[#This Row],[32]],-3))</f>
        <v>0</v>
      </c>
      <c r="AH310" s="29"/>
      <c r="AI310" s="163">
        <f>+IF(AVERAGEIF(DEDUCCIONES[Concepto],'Datos para cálculo'!AH$4,DEDUCCIONES[Monto Limite])=1,CALCULO[[#This Row],[ 34 ]],MIN(CALCULO[[#This Row],[ 34 ]],AVERAGEIF(DEDUCCIONES[Concepto],'Datos para cálculo'!AH$4,DEDUCCIONES[Monto Limite]),+CALCULO[[#This Row],[ 34 ]]+1-1,CALCULO[[#This Row],[ 34 ]]))</f>
        <v>0</v>
      </c>
      <c r="AJ310" s="167"/>
      <c r="AK310" s="144">
        <f>+IF(CALCULO[[#This Row],[ 36 ]]="SI",MIN(CALCULO[[#This Row],[ 15 ]]*10%,VLOOKUP($AJ$4,DEDUCCIONES[],4,0)),0)</f>
        <v>0</v>
      </c>
      <c r="AL310" s="168"/>
      <c r="AM310" s="145">
        <f>+MIN(AL310+1-1,VLOOKUP($AL$4,DEDUCCIONES[],4,0))</f>
        <v>0</v>
      </c>
      <c r="AN310" s="144">
        <f>+CALCULO[[#This Row],[35]]+CALCULO[[#This Row],[37]]+CALCULO[[#This Row],[ 39 ]]</f>
        <v>0</v>
      </c>
      <c r="AO310" s="148">
        <f>+CALCULO[[#This Row],[33]]-CALCULO[[#This Row],[ 40 ]]</f>
        <v>0</v>
      </c>
      <c r="AP310" s="29"/>
      <c r="AQ310" s="163">
        <f>+MIN(CALCULO[[#This Row],[42]]+1-1,VLOOKUP($AP$4,RENTAS_EXCENTAS[],4,0))</f>
        <v>0</v>
      </c>
      <c r="AR310" s="29"/>
      <c r="AS310" s="163">
        <f>+MIN(CALCULO[[#This Row],[43]]+CALCULO[[#This Row],[ 44 ]]+1-1,VLOOKUP($AP$4,RENTAS_EXCENTAS[],4,0))-CALCULO[[#This Row],[43]]</f>
        <v>0</v>
      </c>
      <c r="AT310" s="163"/>
      <c r="AU310" s="163"/>
      <c r="AV310" s="163">
        <f>+CALCULO[[#This Row],[ 47 ]]</f>
        <v>0</v>
      </c>
      <c r="AW310" s="163"/>
      <c r="AX310" s="163">
        <f>+CALCULO[[#This Row],[ 49 ]]</f>
        <v>0</v>
      </c>
      <c r="AY310" s="163"/>
      <c r="AZ310" s="163">
        <f>+CALCULO[[#This Row],[ 51 ]]</f>
        <v>0</v>
      </c>
      <c r="BA310" s="163"/>
      <c r="BB310" s="163">
        <f>+CALCULO[[#This Row],[ 53 ]]</f>
        <v>0</v>
      </c>
      <c r="BC310" s="163"/>
      <c r="BD310" s="163">
        <f>+CALCULO[[#This Row],[ 55 ]]</f>
        <v>0</v>
      </c>
      <c r="BE310" s="163"/>
      <c r="BF310" s="163">
        <f>+CALCULO[[#This Row],[ 57 ]]</f>
        <v>0</v>
      </c>
      <c r="BG310" s="163"/>
      <c r="BH310" s="163">
        <f>+CALCULO[[#This Row],[ 59 ]]</f>
        <v>0</v>
      </c>
      <c r="BI310" s="163"/>
      <c r="BJ310" s="163"/>
      <c r="BK310" s="163"/>
      <c r="BL310" s="145">
        <f>+CALCULO[[#This Row],[ 63 ]]</f>
        <v>0</v>
      </c>
      <c r="BM310" s="144">
        <f>+CALCULO[[#This Row],[ 64 ]]+CALCULO[[#This Row],[ 62 ]]+CALCULO[[#This Row],[ 60 ]]+CALCULO[[#This Row],[ 58 ]]+CALCULO[[#This Row],[ 56 ]]+CALCULO[[#This Row],[ 54 ]]+CALCULO[[#This Row],[ 52 ]]+CALCULO[[#This Row],[ 50 ]]+CALCULO[[#This Row],[ 48 ]]+CALCULO[[#This Row],[ 45 ]]+CALCULO[[#This Row],[43]]</f>
        <v>0</v>
      </c>
      <c r="BN310" s="148">
        <f>+CALCULO[[#This Row],[ 41 ]]-CALCULO[[#This Row],[65]]</f>
        <v>0</v>
      </c>
      <c r="BO310" s="144">
        <f>+ROUND(MIN(CALCULO[[#This Row],[66]]*25%,240*'Versión impresión'!$H$8),-3)</f>
        <v>0</v>
      </c>
      <c r="BP310" s="148">
        <f>+CALCULO[[#This Row],[66]]-CALCULO[[#This Row],[67]]</f>
        <v>0</v>
      </c>
      <c r="BQ310" s="154">
        <f>+ROUND(CALCULO[[#This Row],[33]]*40%,-3)</f>
        <v>0</v>
      </c>
      <c r="BR310" s="149">
        <f t="shared" si="16"/>
        <v>0</v>
      </c>
      <c r="BS310" s="144">
        <f>+CALCULO[[#This Row],[33]]-MIN(CALCULO[[#This Row],[69]],CALCULO[[#This Row],[68]])</f>
        <v>0</v>
      </c>
      <c r="BT310" s="150">
        <f>+CALCULO[[#This Row],[71]]/'Versión impresión'!$H$8+1-1</f>
        <v>0</v>
      </c>
      <c r="BU310" s="151">
        <f>+LOOKUP(CALCULO[[#This Row],[72]],$CG$2:$CH$8,$CJ$2:$CJ$8)</f>
        <v>0</v>
      </c>
      <c r="BV310" s="152">
        <f>+LOOKUP(CALCULO[[#This Row],[72]],$CG$2:$CH$8,$CI$2:$CI$8)</f>
        <v>0</v>
      </c>
      <c r="BW310" s="151">
        <f>+LOOKUP(CALCULO[[#This Row],[72]],$CG$2:$CH$8,$CK$2:$CK$8)</f>
        <v>0</v>
      </c>
      <c r="BX310" s="155">
        <f>+(CALCULO[[#This Row],[72]]+CALCULO[[#This Row],[73]])*CALCULO[[#This Row],[74]]+CALCULO[[#This Row],[75]]</f>
        <v>0</v>
      </c>
      <c r="BY310" s="133">
        <f>+ROUND(CALCULO[[#This Row],[76]]*'Versión impresión'!$H$8,-3)</f>
        <v>0</v>
      </c>
      <c r="BZ310" s="180" t="str">
        <f>+IF(LOOKUP(CALCULO[[#This Row],[72]],$CG$2:$CH$8,$CM$2:$CM$8)=0,"",LOOKUP(CALCULO[[#This Row],[72]],$CG$2:$CH$8,$CM$2:$CM$8))</f>
        <v/>
      </c>
    </row>
    <row r="311" spans="1:78" x14ac:dyDescent="0.25">
      <c r="A311" s="78" t="str">
        <f t="shared" si="15"/>
        <v/>
      </c>
      <c r="B311" s="159"/>
      <c r="C311" s="29"/>
      <c r="D311" s="29"/>
      <c r="E311" s="29"/>
      <c r="F311" s="29"/>
      <c r="G311" s="29"/>
      <c r="H311" s="29"/>
      <c r="I311" s="29"/>
      <c r="J311" s="29"/>
      <c r="K311" s="29"/>
      <c r="L311" s="29"/>
      <c r="M311" s="29"/>
      <c r="N311" s="29"/>
      <c r="O311" s="144">
        <f>SUM(CALCULO[[#This Row],[5]:[ 14 ]])</f>
        <v>0</v>
      </c>
      <c r="P311" s="162"/>
      <c r="Q311" s="163">
        <f>+IF(AVERAGEIF(ING_NO_CONST_RENTA[Concepto],'Datos para cálculo'!P$4,ING_NO_CONST_RENTA[Monto Limite])=1,CALCULO[[#This Row],[16]],MIN(CALCULO[ [#This Row],[16] ],AVERAGEIF(ING_NO_CONST_RENTA[Concepto],'Datos para cálculo'!P$4,ING_NO_CONST_RENTA[Monto Limite]),+CALCULO[ [#This Row],[16] ]+1-1,CALCULO[ [#This Row],[16] ]))</f>
        <v>0</v>
      </c>
      <c r="R311" s="29"/>
      <c r="S311" s="163">
        <f>+IF(AVERAGEIF(ING_NO_CONST_RENTA[Concepto],'Datos para cálculo'!R$4,ING_NO_CONST_RENTA[Monto Limite])=1,CALCULO[[#This Row],[18]],MIN(CALCULO[ [#This Row],[18] ],AVERAGEIF(ING_NO_CONST_RENTA[Concepto],'Datos para cálculo'!R$4,ING_NO_CONST_RENTA[Monto Limite]),+CALCULO[ [#This Row],[18] ]+1-1,CALCULO[ [#This Row],[18] ]))</f>
        <v>0</v>
      </c>
      <c r="T311" s="29"/>
      <c r="U311" s="163">
        <f>+IF(AVERAGEIF(ING_NO_CONST_RENTA[Concepto],'Datos para cálculo'!T$4,ING_NO_CONST_RENTA[Monto Limite])=1,CALCULO[[#This Row],[20]],MIN(CALCULO[ [#This Row],[20] ],AVERAGEIF(ING_NO_CONST_RENTA[Concepto],'Datos para cálculo'!T$4,ING_NO_CONST_RENTA[Monto Limite]),+CALCULO[ [#This Row],[20] ]+1-1,CALCULO[ [#This Row],[20] ]))</f>
        <v>0</v>
      </c>
      <c r="V311" s="29"/>
      <c r="W3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1" s="164"/>
      <c r="Y311" s="163">
        <f>+IF(O311&lt;310*'Versión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1" s="165"/>
      <c r="AA311" s="163">
        <f>+IF(AVERAGEIF(ING_NO_CONST_RENTA[Concepto],'Datos para cálculo'!Z$4,ING_NO_CONST_RENTA[Monto Limite])=1,CALCULO[[#This Row],[ 26 ]],MIN(CALCULO[[#This Row],[ 26 ]],AVERAGEIF(ING_NO_CONST_RENTA[Concepto],'Datos para cálculo'!Z$4,ING_NO_CONST_RENTA[Monto Limite]),+CALCULO[[#This Row],[ 26 ]]+1-1,CALCULO[[#This Row],[ 26 ]]))</f>
        <v>0</v>
      </c>
      <c r="AB311" s="165"/>
      <c r="AC3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1" s="147"/>
      <c r="AE3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1" s="144">
        <f>+CALCULO[[#This Row],[ 31 ]]+CALCULO[[#This Row],[ 29 ]]+CALCULO[[#This Row],[ 27 ]]+CALCULO[[#This Row],[ 25 ]]+CALCULO[[#This Row],[ 23 ]]+CALCULO[[#This Row],[ 21 ]]+CALCULO[[#This Row],[ 19 ]]+CALCULO[[#This Row],[ 17 ]]</f>
        <v>0</v>
      </c>
      <c r="AG311" s="148">
        <f>+MAX(0,ROUND(CALCULO[[#This Row],[ 15 ]]-CALCULO[[#This Row],[32]],-3))</f>
        <v>0</v>
      </c>
      <c r="AH311" s="29"/>
      <c r="AI311" s="163">
        <f>+IF(AVERAGEIF(DEDUCCIONES[Concepto],'Datos para cálculo'!AH$4,DEDUCCIONES[Monto Limite])=1,CALCULO[[#This Row],[ 34 ]],MIN(CALCULO[[#This Row],[ 34 ]],AVERAGEIF(DEDUCCIONES[Concepto],'Datos para cálculo'!AH$4,DEDUCCIONES[Monto Limite]),+CALCULO[[#This Row],[ 34 ]]+1-1,CALCULO[[#This Row],[ 34 ]]))</f>
        <v>0</v>
      </c>
      <c r="AJ311" s="167"/>
      <c r="AK311" s="144">
        <f>+IF(CALCULO[[#This Row],[ 36 ]]="SI",MIN(CALCULO[[#This Row],[ 15 ]]*10%,VLOOKUP($AJ$4,DEDUCCIONES[],4,0)),0)</f>
        <v>0</v>
      </c>
      <c r="AL311" s="168"/>
      <c r="AM311" s="145">
        <f>+MIN(AL311+1-1,VLOOKUP($AL$4,DEDUCCIONES[],4,0))</f>
        <v>0</v>
      </c>
      <c r="AN311" s="144">
        <f>+CALCULO[[#This Row],[35]]+CALCULO[[#This Row],[37]]+CALCULO[[#This Row],[ 39 ]]</f>
        <v>0</v>
      </c>
      <c r="AO311" s="148">
        <f>+CALCULO[[#This Row],[33]]-CALCULO[[#This Row],[ 40 ]]</f>
        <v>0</v>
      </c>
      <c r="AP311" s="29"/>
      <c r="AQ311" s="163">
        <f>+MIN(CALCULO[[#This Row],[42]]+1-1,VLOOKUP($AP$4,RENTAS_EXCENTAS[],4,0))</f>
        <v>0</v>
      </c>
      <c r="AR311" s="29"/>
      <c r="AS311" s="163">
        <f>+MIN(CALCULO[[#This Row],[43]]+CALCULO[[#This Row],[ 44 ]]+1-1,VLOOKUP($AP$4,RENTAS_EXCENTAS[],4,0))-CALCULO[[#This Row],[43]]</f>
        <v>0</v>
      </c>
      <c r="AT311" s="163"/>
      <c r="AU311" s="163"/>
      <c r="AV311" s="163">
        <f>+CALCULO[[#This Row],[ 47 ]]</f>
        <v>0</v>
      </c>
      <c r="AW311" s="163"/>
      <c r="AX311" s="163">
        <f>+CALCULO[[#This Row],[ 49 ]]</f>
        <v>0</v>
      </c>
      <c r="AY311" s="163"/>
      <c r="AZ311" s="163">
        <f>+CALCULO[[#This Row],[ 51 ]]</f>
        <v>0</v>
      </c>
      <c r="BA311" s="163"/>
      <c r="BB311" s="163">
        <f>+CALCULO[[#This Row],[ 53 ]]</f>
        <v>0</v>
      </c>
      <c r="BC311" s="163"/>
      <c r="BD311" s="163">
        <f>+CALCULO[[#This Row],[ 55 ]]</f>
        <v>0</v>
      </c>
      <c r="BE311" s="163"/>
      <c r="BF311" s="163">
        <f>+CALCULO[[#This Row],[ 57 ]]</f>
        <v>0</v>
      </c>
      <c r="BG311" s="163"/>
      <c r="BH311" s="163">
        <f>+CALCULO[[#This Row],[ 59 ]]</f>
        <v>0</v>
      </c>
      <c r="BI311" s="163"/>
      <c r="BJ311" s="163"/>
      <c r="BK311" s="163"/>
      <c r="BL311" s="145">
        <f>+CALCULO[[#This Row],[ 63 ]]</f>
        <v>0</v>
      </c>
      <c r="BM311" s="144">
        <f>+CALCULO[[#This Row],[ 64 ]]+CALCULO[[#This Row],[ 62 ]]+CALCULO[[#This Row],[ 60 ]]+CALCULO[[#This Row],[ 58 ]]+CALCULO[[#This Row],[ 56 ]]+CALCULO[[#This Row],[ 54 ]]+CALCULO[[#This Row],[ 52 ]]+CALCULO[[#This Row],[ 50 ]]+CALCULO[[#This Row],[ 48 ]]+CALCULO[[#This Row],[ 45 ]]+CALCULO[[#This Row],[43]]</f>
        <v>0</v>
      </c>
      <c r="BN311" s="148">
        <f>+CALCULO[[#This Row],[ 41 ]]-CALCULO[[#This Row],[65]]</f>
        <v>0</v>
      </c>
      <c r="BO311" s="144">
        <f>+ROUND(MIN(CALCULO[[#This Row],[66]]*25%,240*'Versión impresión'!$H$8),-3)</f>
        <v>0</v>
      </c>
      <c r="BP311" s="148">
        <f>+CALCULO[[#This Row],[66]]-CALCULO[[#This Row],[67]]</f>
        <v>0</v>
      </c>
      <c r="BQ311" s="154">
        <f>+ROUND(CALCULO[[#This Row],[33]]*40%,-3)</f>
        <v>0</v>
      </c>
      <c r="BR311" s="149">
        <f t="shared" si="16"/>
        <v>0</v>
      </c>
      <c r="BS311" s="144">
        <f>+CALCULO[[#This Row],[33]]-MIN(CALCULO[[#This Row],[69]],CALCULO[[#This Row],[68]])</f>
        <v>0</v>
      </c>
      <c r="BT311" s="150">
        <f>+CALCULO[[#This Row],[71]]/'Versión impresión'!$H$8+1-1</f>
        <v>0</v>
      </c>
      <c r="BU311" s="151">
        <f>+LOOKUP(CALCULO[[#This Row],[72]],$CG$2:$CH$8,$CJ$2:$CJ$8)</f>
        <v>0</v>
      </c>
      <c r="BV311" s="152">
        <f>+LOOKUP(CALCULO[[#This Row],[72]],$CG$2:$CH$8,$CI$2:$CI$8)</f>
        <v>0</v>
      </c>
      <c r="BW311" s="151">
        <f>+LOOKUP(CALCULO[[#This Row],[72]],$CG$2:$CH$8,$CK$2:$CK$8)</f>
        <v>0</v>
      </c>
      <c r="BX311" s="155">
        <f>+(CALCULO[[#This Row],[72]]+CALCULO[[#This Row],[73]])*CALCULO[[#This Row],[74]]+CALCULO[[#This Row],[75]]</f>
        <v>0</v>
      </c>
      <c r="BY311" s="133">
        <f>+ROUND(CALCULO[[#This Row],[76]]*'Versión impresión'!$H$8,-3)</f>
        <v>0</v>
      </c>
      <c r="BZ311" s="180" t="str">
        <f>+IF(LOOKUP(CALCULO[[#This Row],[72]],$CG$2:$CH$8,$CM$2:$CM$8)=0,"",LOOKUP(CALCULO[[#This Row],[72]],$CG$2:$CH$8,$CM$2:$CM$8))</f>
        <v/>
      </c>
    </row>
    <row r="312" spans="1:78" x14ac:dyDescent="0.25">
      <c r="A312" s="78" t="str">
        <f t="shared" si="15"/>
        <v/>
      </c>
      <c r="B312" s="159"/>
      <c r="C312" s="29"/>
      <c r="D312" s="29"/>
      <c r="E312" s="29"/>
      <c r="F312" s="29"/>
      <c r="G312" s="29"/>
      <c r="H312" s="29"/>
      <c r="I312" s="29"/>
      <c r="J312" s="29"/>
      <c r="K312" s="29"/>
      <c r="L312" s="29"/>
      <c r="M312" s="29"/>
      <c r="N312" s="29"/>
      <c r="O312" s="144">
        <f>SUM(CALCULO[[#This Row],[5]:[ 14 ]])</f>
        <v>0</v>
      </c>
      <c r="P312" s="162"/>
      <c r="Q312" s="163">
        <f>+IF(AVERAGEIF(ING_NO_CONST_RENTA[Concepto],'Datos para cálculo'!P$4,ING_NO_CONST_RENTA[Monto Limite])=1,CALCULO[[#This Row],[16]],MIN(CALCULO[ [#This Row],[16] ],AVERAGEIF(ING_NO_CONST_RENTA[Concepto],'Datos para cálculo'!P$4,ING_NO_CONST_RENTA[Monto Limite]),+CALCULO[ [#This Row],[16] ]+1-1,CALCULO[ [#This Row],[16] ]))</f>
        <v>0</v>
      </c>
      <c r="R312" s="29"/>
      <c r="S312" s="163">
        <f>+IF(AVERAGEIF(ING_NO_CONST_RENTA[Concepto],'Datos para cálculo'!R$4,ING_NO_CONST_RENTA[Monto Limite])=1,CALCULO[[#This Row],[18]],MIN(CALCULO[ [#This Row],[18] ],AVERAGEIF(ING_NO_CONST_RENTA[Concepto],'Datos para cálculo'!R$4,ING_NO_CONST_RENTA[Monto Limite]),+CALCULO[ [#This Row],[18] ]+1-1,CALCULO[ [#This Row],[18] ]))</f>
        <v>0</v>
      </c>
      <c r="T312" s="29"/>
      <c r="U312" s="163">
        <f>+IF(AVERAGEIF(ING_NO_CONST_RENTA[Concepto],'Datos para cálculo'!T$4,ING_NO_CONST_RENTA[Monto Limite])=1,CALCULO[[#This Row],[20]],MIN(CALCULO[ [#This Row],[20] ],AVERAGEIF(ING_NO_CONST_RENTA[Concepto],'Datos para cálculo'!T$4,ING_NO_CONST_RENTA[Monto Limite]),+CALCULO[ [#This Row],[20] ]+1-1,CALCULO[ [#This Row],[20] ]))</f>
        <v>0</v>
      </c>
      <c r="V312" s="29"/>
      <c r="W3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2" s="164"/>
      <c r="Y312" s="163">
        <f>+IF(O312&lt;310*'Versión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2" s="165"/>
      <c r="AA312" s="163">
        <f>+IF(AVERAGEIF(ING_NO_CONST_RENTA[Concepto],'Datos para cálculo'!Z$4,ING_NO_CONST_RENTA[Monto Limite])=1,CALCULO[[#This Row],[ 26 ]],MIN(CALCULO[[#This Row],[ 26 ]],AVERAGEIF(ING_NO_CONST_RENTA[Concepto],'Datos para cálculo'!Z$4,ING_NO_CONST_RENTA[Monto Limite]),+CALCULO[[#This Row],[ 26 ]]+1-1,CALCULO[[#This Row],[ 26 ]]))</f>
        <v>0</v>
      </c>
      <c r="AB312" s="165"/>
      <c r="AC3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2" s="147"/>
      <c r="AE3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2" s="144">
        <f>+CALCULO[[#This Row],[ 31 ]]+CALCULO[[#This Row],[ 29 ]]+CALCULO[[#This Row],[ 27 ]]+CALCULO[[#This Row],[ 25 ]]+CALCULO[[#This Row],[ 23 ]]+CALCULO[[#This Row],[ 21 ]]+CALCULO[[#This Row],[ 19 ]]+CALCULO[[#This Row],[ 17 ]]</f>
        <v>0</v>
      </c>
      <c r="AG312" s="148">
        <f>+MAX(0,ROUND(CALCULO[[#This Row],[ 15 ]]-CALCULO[[#This Row],[32]],-3))</f>
        <v>0</v>
      </c>
      <c r="AH312" s="29"/>
      <c r="AI312" s="163">
        <f>+IF(AVERAGEIF(DEDUCCIONES[Concepto],'Datos para cálculo'!AH$4,DEDUCCIONES[Monto Limite])=1,CALCULO[[#This Row],[ 34 ]],MIN(CALCULO[[#This Row],[ 34 ]],AVERAGEIF(DEDUCCIONES[Concepto],'Datos para cálculo'!AH$4,DEDUCCIONES[Monto Limite]),+CALCULO[[#This Row],[ 34 ]]+1-1,CALCULO[[#This Row],[ 34 ]]))</f>
        <v>0</v>
      </c>
      <c r="AJ312" s="167"/>
      <c r="AK312" s="144">
        <f>+IF(CALCULO[[#This Row],[ 36 ]]="SI",MIN(CALCULO[[#This Row],[ 15 ]]*10%,VLOOKUP($AJ$4,DEDUCCIONES[],4,0)),0)</f>
        <v>0</v>
      </c>
      <c r="AL312" s="168"/>
      <c r="AM312" s="145">
        <f>+MIN(AL312+1-1,VLOOKUP($AL$4,DEDUCCIONES[],4,0))</f>
        <v>0</v>
      </c>
      <c r="AN312" s="144">
        <f>+CALCULO[[#This Row],[35]]+CALCULO[[#This Row],[37]]+CALCULO[[#This Row],[ 39 ]]</f>
        <v>0</v>
      </c>
      <c r="AO312" s="148">
        <f>+CALCULO[[#This Row],[33]]-CALCULO[[#This Row],[ 40 ]]</f>
        <v>0</v>
      </c>
      <c r="AP312" s="29"/>
      <c r="AQ312" s="163">
        <f>+MIN(CALCULO[[#This Row],[42]]+1-1,VLOOKUP($AP$4,RENTAS_EXCENTAS[],4,0))</f>
        <v>0</v>
      </c>
      <c r="AR312" s="29"/>
      <c r="AS312" s="163">
        <f>+MIN(CALCULO[[#This Row],[43]]+CALCULO[[#This Row],[ 44 ]]+1-1,VLOOKUP($AP$4,RENTAS_EXCENTAS[],4,0))-CALCULO[[#This Row],[43]]</f>
        <v>0</v>
      </c>
      <c r="AT312" s="163"/>
      <c r="AU312" s="163"/>
      <c r="AV312" s="163">
        <f>+CALCULO[[#This Row],[ 47 ]]</f>
        <v>0</v>
      </c>
      <c r="AW312" s="163"/>
      <c r="AX312" s="163">
        <f>+CALCULO[[#This Row],[ 49 ]]</f>
        <v>0</v>
      </c>
      <c r="AY312" s="163"/>
      <c r="AZ312" s="163">
        <f>+CALCULO[[#This Row],[ 51 ]]</f>
        <v>0</v>
      </c>
      <c r="BA312" s="163"/>
      <c r="BB312" s="163">
        <f>+CALCULO[[#This Row],[ 53 ]]</f>
        <v>0</v>
      </c>
      <c r="BC312" s="163"/>
      <c r="BD312" s="163">
        <f>+CALCULO[[#This Row],[ 55 ]]</f>
        <v>0</v>
      </c>
      <c r="BE312" s="163"/>
      <c r="BF312" s="163">
        <f>+CALCULO[[#This Row],[ 57 ]]</f>
        <v>0</v>
      </c>
      <c r="BG312" s="163"/>
      <c r="BH312" s="163">
        <f>+CALCULO[[#This Row],[ 59 ]]</f>
        <v>0</v>
      </c>
      <c r="BI312" s="163"/>
      <c r="BJ312" s="163"/>
      <c r="BK312" s="163"/>
      <c r="BL312" s="145">
        <f>+CALCULO[[#This Row],[ 63 ]]</f>
        <v>0</v>
      </c>
      <c r="BM312" s="144">
        <f>+CALCULO[[#This Row],[ 64 ]]+CALCULO[[#This Row],[ 62 ]]+CALCULO[[#This Row],[ 60 ]]+CALCULO[[#This Row],[ 58 ]]+CALCULO[[#This Row],[ 56 ]]+CALCULO[[#This Row],[ 54 ]]+CALCULO[[#This Row],[ 52 ]]+CALCULO[[#This Row],[ 50 ]]+CALCULO[[#This Row],[ 48 ]]+CALCULO[[#This Row],[ 45 ]]+CALCULO[[#This Row],[43]]</f>
        <v>0</v>
      </c>
      <c r="BN312" s="148">
        <f>+CALCULO[[#This Row],[ 41 ]]-CALCULO[[#This Row],[65]]</f>
        <v>0</v>
      </c>
      <c r="BO312" s="144">
        <f>+ROUND(MIN(CALCULO[[#This Row],[66]]*25%,240*'Versión impresión'!$H$8),-3)</f>
        <v>0</v>
      </c>
      <c r="BP312" s="148">
        <f>+CALCULO[[#This Row],[66]]-CALCULO[[#This Row],[67]]</f>
        <v>0</v>
      </c>
      <c r="BQ312" s="154">
        <f>+ROUND(CALCULO[[#This Row],[33]]*40%,-3)</f>
        <v>0</v>
      </c>
      <c r="BR312" s="149">
        <f t="shared" si="16"/>
        <v>0</v>
      </c>
      <c r="BS312" s="144">
        <f>+CALCULO[[#This Row],[33]]-MIN(CALCULO[[#This Row],[69]],CALCULO[[#This Row],[68]])</f>
        <v>0</v>
      </c>
      <c r="BT312" s="150">
        <f>+CALCULO[[#This Row],[71]]/'Versión impresión'!$H$8+1-1</f>
        <v>0</v>
      </c>
      <c r="BU312" s="151">
        <f>+LOOKUP(CALCULO[[#This Row],[72]],$CG$2:$CH$8,$CJ$2:$CJ$8)</f>
        <v>0</v>
      </c>
      <c r="BV312" s="152">
        <f>+LOOKUP(CALCULO[[#This Row],[72]],$CG$2:$CH$8,$CI$2:$CI$8)</f>
        <v>0</v>
      </c>
      <c r="BW312" s="151">
        <f>+LOOKUP(CALCULO[[#This Row],[72]],$CG$2:$CH$8,$CK$2:$CK$8)</f>
        <v>0</v>
      </c>
      <c r="BX312" s="155">
        <f>+(CALCULO[[#This Row],[72]]+CALCULO[[#This Row],[73]])*CALCULO[[#This Row],[74]]+CALCULO[[#This Row],[75]]</f>
        <v>0</v>
      </c>
      <c r="BY312" s="133">
        <f>+ROUND(CALCULO[[#This Row],[76]]*'Versión impresión'!$H$8,-3)</f>
        <v>0</v>
      </c>
      <c r="BZ312" s="180" t="str">
        <f>+IF(LOOKUP(CALCULO[[#This Row],[72]],$CG$2:$CH$8,$CM$2:$CM$8)=0,"",LOOKUP(CALCULO[[#This Row],[72]],$CG$2:$CH$8,$CM$2:$CM$8))</f>
        <v/>
      </c>
    </row>
    <row r="313" spans="1:78" x14ac:dyDescent="0.25">
      <c r="A313" s="78" t="str">
        <f t="shared" si="15"/>
        <v/>
      </c>
      <c r="B313" s="159"/>
      <c r="C313" s="29"/>
      <c r="D313" s="29"/>
      <c r="E313" s="29"/>
      <c r="F313" s="29"/>
      <c r="G313" s="29"/>
      <c r="H313" s="29"/>
      <c r="I313" s="29"/>
      <c r="J313" s="29"/>
      <c r="K313" s="29"/>
      <c r="L313" s="29"/>
      <c r="M313" s="29"/>
      <c r="N313" s="29"/>
      <c r="O313" s="144">
        <f>SUM(CALCULO[[#This Row],[5]:[ 14 ]])</f>
        <v>0</v>
      </c>
      <c r="P313" s="162"/>
      <c r="Q313" s="163">
        <f>+IF(AVERAGEIF(ING_NO_CONST_RENTA[Concepto],'Datos para cálculo'!P$4,ING_NO_CONST_RENTA[Monto Limite])=1,CALCULO[[#This Row],[16]],MIN(CALCULO[ [#This Row],[16] ],AVERAGEIF(ING_NO_CONST_RENTA[Concepto],'Datos para cálculo'!P$4,ING_NO_CONST_RENTA[Monto Limite]),+CALCULO[ [#This Row],[16] ]+1-1,CALCULO[ [#This Row],[16] ]))</f>
        <v>0</v>
      </c>
      <c r="R313" s="29"/>
      <c r="S313" s="163">
        <f>+IF(AVERAGEIF(ING_NO_CONST_RENTA[Concepto],'Datos para cálculo'!R$4,ING_NO_CONST_RENTA[Monto Limite])=1,CALCULO[[#This Row],[18]],MIN(CALCULO[ [#This Row],[18] ],AVERAGEIF(ING_NO_CONST_RENTA[Concepto],'Datos para cálculo'!R$4,ING_NO_CONST_RENTA[Monto Limite]),+CALCULO[ [#This Row],[18] ]+1-1,CALCULO[ [#This Row],[18] ]))</f>
        <v>0</v>
      </c>
      <c r="T313" s="29"/>
      <c r="U313" s="163">
        <f>+IF(AVERAGEIF(ING_NO_CONST_RENTA[Concepto],'Datos para cálculo'!T$4,ING_NO_CONST_RENTA[Monto Limite])=1,CALCULO[[#This Row],[20]],MIN(CALCULO[ [#This Row],[20] ],AVERAGEIF(ING_NO_CONST_RENTA[Concepto],'Datos para cálculo'!T$4,ING_NO_CONST_RENTA[Monto Limite]),+CALCULO[ [#This Row],[20] ]+1-1,CALCULO[ [#This Row],[20] ]))</f>
        <v>0</v>
      </c>
      <c r="V313" s="29"/>
      <c r="W3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3" s="164"/>
      <c r="Y313" s="163">
        <f>+IF(O313&lt;310*'Versión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3" s="165"/>
      <c r="AA313" s="163">
        <f>+IF(AVERAGEIF(ING_NO_CONST_RENTA[Concepto],'Datos para cálculo'!Z$4,ING_NO_CONST_RENTA[Monto Limite])=1,CALCULO[[#This Row],[ 26 ]],MIN(CALCULO[[#This Row],[ 26 ]],AVERAGEIF(ING_NO_CONST_RENTA[Concepto],'Datos para cálculo'!Z$4,ING_NO_CONST_RENTA[Monto Limite]),+CALCULO[[#This Row],[ 26 ]]+1-1,CALCULO[[#This Row],[ 26 ]]))</f>
        <v>0</v>
      </c>
      <c r="AB313" s="165"/>
      <c r="AC3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3" s="147"/>
      <c r="AE3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3" s="144">
        <f>+CALCULO[[#This Row],[ 31 ]]+CALCULO[[#This Row],[ 29 ]]+CALCULO[[#This Row],[ 27 ]]+CALCULO[[#This Row],[ 25 ]]+CALCULO[[#This Row],[ 23 ]]+CALCULO[[#This Row],[ 21 ]]+CALCULO[[#This Row],[ 19 ]]+CALCULO[[#This Row],[ 17 ]]</f>
        <v>0</v>
      </c>
      <c r="AG313" s="148">
        <f>+MAX(0,ROUND(CALCULO[[#This Row],[ 15 ]]-CALCULO[[#This Row],[32]],-3))</f>
        <v>0</v>
      </c>
      <c r="AH313" s="29"/>
      <c r="AI313" s="163">
        <f>+IF(AVERAGEIF(DEDUCCIONES[Concepto],'Datos para cálculo'!AH$4,DEDUCCIONES[Monto Limite])=1,CALCULO[[#This Row],[ 34 ]],MIN(CALCULO[[#This Row],[ 34 ]],AVERAGEIF(DEDUCCIONES[Concepto],'Datos para cálculo'!AH$4,DEDUCCIONES[Monto Limite]),+CALCULO[[#This Row],[ 34 ]]+1-1,CALCULO[[#This Row],[ 34 ]]))</f>
        <v>0</v>
      </c>
      <c r="AJ313" s="167"/>
      <c r="AK313" s="144">
        <f>+IF(CALCULO[[#This Row],[ 36 ]]="SI",MIN(CALCULO[[#This Row],[ 15 ]]*10%,VLOOKUP($AJ$4,DEDUCCIONES[],4,0)),0)</f>
        <v>0</v>
      </c>
      <c r="AL313" s="168"/>
      <c r="AM313" s="145">
        <f>+MIN(AL313+1-1,VLOOKUP($AL$4,DEDUCCIONES[],4,0))</f>
        <v>0</v>
      </c>
      <c r="AN313" s="144">
        <f>+CALCULO[[#This Row],[35]]+CALCULO[[#This Row],[37]]+CALCULO[[#This Row],[ 39 ]]</f>
        <v>0</v>
      </c>
      <c r="AO313" s="148">
        <f>+CALCULO[[#This Row],[33]]-CALCULO[[#This Row],[ 40 ]]</f>
        <v>0</v>
      </c>
      <c r="AP313" s="29"/>
      <c r="AQ313" s="163">
        <f>+MIN(CALCULO[[#This Row],[42]]+1-1,VLOOKUP($AP$4,RENTAS_EXCENTAS[],4,0))</f>
        <v>0</v>
      </c>
      <c r="AR313" s="29"/>
      <c r="AS313" s="163">
        <f>+MIN(CALCULO[[#This Row],[43]]+CALCULO[[#This Row],[ 44 ]]+1-1,VLOOKUP($AP$4,RENTAS_EXCENTAS[],4,0))-CALCULO[[#This Row],[43]]</f>
        <v>0</v>
      </c>
      <c r="AT313" s="163"/>
      <c r="AU313" s="163"/>
      <c r="AV313" s="163">
        <f>+CALCULO[[#This Row],[ 47 ]]</f>
        <v>0</v>
      </c>
      <c r="AW313" s="163"/>
      <c r="AX313" s="163">
        <f>+CALCULO[[#This Row],[ 49 ]]</f>
        <v>0</v>
      </c>
      <c r="AY313" s="163"/>
      <c r="AZ313" s="163">
        <f>+CALCULO[[#This Row],[ 51 ]]</f>
        <v>0</v>
      </c>
      <c r="BA313" s="163"/>
      <c r="BB313" s="163">
        <f>+CALCULO[[#This Row],[ 53 ]]</f>
        <v>0</v>
      </c>
      <c r="BC313" s="163"/>
      <c r="BD313" s="163">
        <f>+CALCULO[[#This Row],[ 55 ]]</f>
        <v>0</v>
      </c>
      <c r="BE313" s="163"/>
      <c r="BF313" s="163">
        <f>+CALCULO[[#This Row],[ 57 ]]</f>
        <v>0</v>
      </c>
      <c r="BG313" s="163"/>
      <c r="BH313" s="163">
        <f>+CALCULO[[#This Row],[ 59 ]]</f>
        <v>0</v>
      </c>
      <c r="BI313" s="163"/>
      <c r="BJ313" s="163"/>
      <c r="BK313" s="163"/>
      <c r="BL313" s="145">
        <f>+CALCULO[[#This Row],[ 63 ]]</f>
        <v>0</v>
      </c>
      <c r="BM313" s="144">
        <f>+CALCULO[[#This Row],[ 64 ]]+CALCULO[[#This Row],[ 62 ]]+CALCULO[[#This Row],[ 60 ]]+CALCULO[[#This Row],[ 58 ]]+CALCULO[[#This Row],[ 56 ]]+CALCULO[[#This Row],[ 54 ]]+CALCULO[[#This Row],[ 52 ]]+CALCULO[[#This Row],[ 50 ]]+CALCULO[[#This Row],[ 48 ]]+CALCULO[[#This Row],[ 45 ]]+CALCULO[[#This Row],[43]]</f>
        <v>0</v>
      </c>
      <c r="BN313" s="148">
        <f>+CALCULO[[#This Row],[ 41 ]]-CALCULO[[#This Row],[65]]</f>
        <v>0</v>
      </c>
      <c r="BO313" s="144">
        <f>+ROUND(MIN(CALCULO[[#This Row],[66]]*25%,240*'Versión impresión'!$H$8),-3)</f>
        <v>0</v>
      </c>
      <c r="BP313" s="148">
        <f>+CALCULO[[#This Row],[66]]-CALCULO[[#This Row],[67]]</f>
        <v>0</v>
      </c>
      <c r="BQ313" s="154">
        <f>+ROUND(CALCULO[[#This Row],[33]]*40%,-3)</f>
        <v>0</v>
      </c>
      <c r="BR313" s="149">
        <f t="shared" si="16"/>
        <v>0</v>
      </c>
      <c r="BS313" s="144">
        <f>+CALCULO[[#This Row],[33]]-MIN(CALCULO[[#This Row],[69]],CALCULO[[#This Row],[68]])</f>
        <v>0</v>
      </c>
      <c r="BT313" s="150">
        <f>+CALCULO[[#This Row],[71]]/'Versión impresión'!$H$8+1-1</f>
        <v>0</v>
      </c>
      <c r="BU313" s="151">
        <f>+LOOKUP(CALCULO[[#This Row],[72]],$CG$2:$CH$8,$CJ$2:$CJ$8)</f>
        <v>0</v>
      </c>
      <c r="BV313" s="152">
        <f>+LOOKUP(CALCULO[[#This Row],[72]],$CG$2:$CH$8,$CI$2:$CI$8)</f>
        <v>0</v>
      </c>
      <c r="BW313" s="151">
        <f>+LOOKUP(CALCULO[[#This Row],[72]],$CG$2:$CH$8,$CK$2:$CK$8)</f>
        <v>0</v>
      </c>
      <c r="BX313" s="155">
        <f>+(CALCULO[[#This Row],[72]]+CALCULO[[#This Row],[73]])*CALCULO[[#This Row],[74]]+CALCULO[[#This Row],[75]]</f>
        <v>0</v>
      </c>
      <c r="BY313" s="133">
        <f>+ROUND(CALCULO[[#This Row],[76]]*'Versión impresión'!$H$8,-3)</f>
        <v>0</v>
      </c>
      <c r="BZ313" s="180" t="str">
        <f>+IF(LOOKUP(CALCULO[[#This Row],[72]],$CG$2:$CH$8,$CM$2:$CM$8)=0,"",LOOKUP(CALCULO[[#This Row],[72]],$CG$2:$CH$8,$CM$2:$CM$8))</f>
        <v/>
      </c>
    </row>
    <row r="314" spans="1:78" x14ac:dyDescent="0.25">
      <c r="A314" s="78" t="str">
        <f t="shared" si="15"/>
        <v/>
      </c>
      <c r="B314" s="159"/>
      <c r="C314" s="29"/>
      <c r="D314" s="29"/>
      <c r="E314" s="29"/>
      <c r="F314" s="29"/>
      <c r="G314" s="29"/>
      <c r="H314" s="29"/>
      <c r="I314" s="29"/>
      <c r="J314" s="29"/>
      <c r="K314" s="29"/>
      <c r="L314" s="29"/>
      <c r="M314" s="29"/>
      <c r="N314" s="29"/>
      <c r="O314" s="144">
        <f>SUM(CALCULO[[#This Row],[5]:[ 14 ]])</f>
        <v>0</v>
      </c>
      <c r="P314" s="162"/>
      <c r="Q314" s="163">
        <f>+IF(AVERAGEIF(ING_NO_CONST_RENTA[Concepto],'Datos para cálculo'!P$4,ING_NO_CONST_RENTA[Monto Limite])=1,CALCULO[[#This Row],[16]],MIN(CALCULO[ [#This Row],[16] ],AVERAGEIF(ING_NO_CONST_RENTA[Concepto],'Datos para cálculo'!P$4,ING_NO_CONST_RENTA[Monto Limite]),+CALCULO[ [#This Row],[16] ]+1-1,CALCULO[ [#This Row],[16] ]))</f>
        <v>0</v>
      </c>
      <c r="R314" s="29"/>
      <c r="S314" s="163">
        <f>+IF(AVERAGEIF(ING_NO_CONST_RENTA[Concepto],'Datos para cálculo'!R$4,ING_NO_CONST_RENTA[Monto Limite])=1,CALCULO[[#This Row],[18]],MIN(CALCULO[ [#This Row],[18] ],AVERAGEIF(ING_NO_CONST_RENTA[Concepto],'Datos para cálculo'!R$4,ING_NO_CONST_RENTA[Monto Limite]),+CALCULO[ [#This Row],[18] ]+1-1,CALCULO[ [#This Row],[18] ]))</f>
        <v>0</v>
      </c>
      <c r="T314" s="29"/>
      <c r="U314" s="163">
        <f>+IF(AVERAGEIF(ING_NO_CONST_RENTA[Concepto],'Datos para cálculo'!T$4,ING_NO_CONST_RENTA[Monto Limite])=1,CALCULO[[#This Row],[20]],MIN(CALCULO[ [#This Row],[20] ],AVERAGEIF(ING_NO_CONST_RENTA[Concepto],'Datos para cálculo'!T$4,ING_NO_CONST_RENTA[Monto Limite]),+CALCULO[ [#This Row],[20] ]+1-1,CALCULO[ [#This Row],[20] ]))</f>
        <v>0</v>
      </c>
      <c r="V314" s="29"/>
      <c r="W3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4" s="164"/>
      <c r="Y314" s="163">
        <f>+IF(O314&lt;310*'Versión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4" s="165"/>
      <c r="AA314" s="163">
        <f>+IF(AVERAGEIF(ING_NO_CONST_RENTA[Concepto],'Datos para cálculo'!Z$4,ING_NO_CONST_RENTA[Monto Limite])=1,CALCULO[[#This Row],[ 26 ]],MIN(CALCULO[[#This Row],[ 26 ]],AVERAGEIF(ING_NO_CONST_RENTA[Concepto],'Datos para cálculo'!Z$4,ING_NO_CONST_RENTA[Monto Limite]),+CALCULO[[#This Row],[ 26 ]]+1-1,CALCULO[[#This Row],[ 26 ]]))</f>
        <v>0</v>
      </c>
      <c r="AB314" s="165"/>
      <c r="AC3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4" s="147"/>
      <c r="AE3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4" s="144">
        <f>+CALCULO[[#This Row],[ 31 ]]+CALCULO[[#This Row],[ 29 ]]+CALCULO[[#This Row],[ 27 ]]+CALCULO[[#This Row],[ 25 ]]+CALCULO[[#This Row],[ 23 ]]+CALCULO[[#This Row],[ 21 ]]+CALCULO[[#This Row],[ 19 ]]+CALCULO[[#This Row],[ 17 ]]</f>
        <v>0</v>
      </c>
      <c r="AG314" s="148">
        <f>+MAX(0,ROUND(CALCULO[[#This Row],[ 15 ]]-CALCULO[[#This Row],[32]],-3))</f>
        <v>0</v>
      </c>
      <c r="AH314" s="29"/>
      <c r="AI314" s="163">
        <f>+IF(AVERAGEIF(DEDUCCIONES[Concepto],'Datos para cálculo'!AH$4,DEDUCCIONES[Monto Limite])=1,CALCULO[[#This Row],[ 34 ]],MIN(CALCULO[[#This Row],[ 34 ]],AVERAGEIF(DEDUCCIONES[Concepto],'Datos para cálculo'!AH$4,DEDUCCIONES[Monto Limite]),+CALCULO[[#This Row],[ 34 ]]+1-1,CALCULO[[#This Row],[ 34 ]]))</f>
        <v>0</v>
      </c>
      <c r="AJ314" s="167"/>
      <c r="AK314" s="144">
        <f>+IF(CALCULO[[#This Row],[ 36 ]]="SI",MIN(CALCULO[[#This Row],[ 15 ]]*10%,VLOOKUP($AJ$4,DEDUCCIONES[],4,0)),0)</f>
        <v>0</v>
      </c>
      <c r="AL314" s="168"/>
      <c r="AM314" s="145">
        <f>+MIN(AL314+1-1,VLOOKUP($AL$4,DEDUCCIONES[],4,0))</f>
        <v>0</v>
      </c>
      <c r="AN314" s="144">
        <f>+CALCULO[[#This Row],[35]]+CALCULO[[#This Row],[37]]+CALCULO[[#This Row],[ 39 ]]</f>
        <v>0</v>
      </c>
      <c r="AO314" s="148">
        <f>+CALCULO[[#This Row],[33]]-CALCULO[[#This Row],[ 40 ]]</f>
        <v>0</v>
      </c>
      <c r="AP314" s="29"/>
      <c r="AQ314" s="163">
        <f>+MIN(CALCULO[[#This Row],[42]]+1-1,VLOOKUP($AP$4,RENTAS_EXCENTAS[],4,0))</f>
        <v>0</v>
      </c>
      <c r="AR314" s="29"/>
      <c r="AS314" s="163">
        <f>+MIN(CALCULO[[#This Row],[43]]+CALCULO[[#This Row],[ 44 ]]+1-1,VLOOKUP($AP$4,RENTAS_EXCENTAS[],4,0))-CALCULO[[#This Row],[43]]</f>
        <v>0</v>
      </c>
      <c r="AT314" s="163"/>
      <c r="AU314" s="163"/>
      <c r="AV314" s="163">
        <f>+CALCULO[[#This Row],[ 47 ]]</f>
        <v>0</v>
      </c>
      <c r="AW314" s="163"/>
      <c r="AX314" s="163">
        <f>+CALCULO[[#This Row],[ 49 ]]</f>
        <v>0</v>
      </c>
      <c r="AY314" s="163"/>
      <c r="AZ314" s="163">
        <f>+CALCULO[[#This Row],[ 51 ]]</f>
        <v>0</v>
      </c>
      <c r="BA314" s="163"/>
      <c r="BB314" s="163">
        <f>+CALCULO[[#This Row],[ 53 ]]</f>
        <v>0</v>
      </c>
      <c r="BC314" s="163"/>
      <c r="BD314" s="163">
        <f>+CALCULO[[#This Row],[ 55 ]]</f>
        <v>0</v>
      </c>
      <c r="BE314" s="163"/>
      <c r="BF314" s="163">
        <f>+CALCULO[[#This Row],[ 57 ]]</f>
        <v>0</v>
      </c>
      <c r="BG314" s="163"/>
      <c r="BH314" s="163">
        <f>+CALCULO[[#This Row],[ 59 ]]</f>
        <v>0</v>
      </c>
      <c r="BI314" s="163"/>
      <c r="BJ314" s="163"/>
      <c r="BK314" s="163"/>
      <c r="BL314" s="145">
        <f>+CALCULO[[#This Row],[ 63 ]]</f>
        <v>0</v>
      </c>
      <c r="BM314" s="144">
        <f>+CALCULO[[#This Row],[ 64 ]]+CALCULO[[#This Row],[ 62 ]]+CALCULO[[#This Row],[ 60 ]]+CALCULO[[#This Row],[ 58 ]]+CALCULO[[#This Row],[ 56 ]]+CALCULO[[#This Row],[ 54 ]]+CALCULO[[#This Row],[ 52 ]]+CALCULO[[#This Row],[ 50 ]]+CALCULO[[#This Row],[ 48 ]]+CALCULO[[#This Row],[ 45 ]]+CALCULO[[#This Row],[43]]</f>
        <v>0</v>
      </c>
      <c r="BN314" s="148">
        <f>+CALCULO[[#This Row],[ 41 ]]-CALCULO[[#This Row],[65]]</f>
        <v>0</v>
      </c>
      <c r="BO314" s="144">
        <f>+ROUND(MIN(CALCULO[[#This Row],[66]]*25%,240*'Versión impresión'!$H$8),-3)</f>
        <v>0</v>
      </c>
      <c r="BP314" s="148">
        <f>+CALCULO[[#This Row],[66]]-CALCULO[[#This Row],[67]]</f>
        <v>0</v>
      </c>
      <c r="BQ314" s="154">
        <f>+ROUND(CALCULO[[#This Row],[33]]*40%,-3)</f>
        <v>0</v>
      </c>
      <c r="BR314" s="149">
        <f t="shared" si="16"/>
        <v>0</v>
      </c>
      <c r="BS314" s="144">
        <f>+CALCULO[[#This Row],[33]]-MIN(CALCULO[[#This Row],[69]],CALCULO[[#This Row],[68]])</f>
        <v>0</v>
      </c>
      <c r="BT314" s="150">
        <f>+CALCULO[[#This Row],[71]]/'Versión impresión'!$H$8+1-1</f>
        <v>0</v>
      </c>
      <c r="BU314" s="151">
        <f>+LOOKUP(CALCULO[[#This Row],[72]],$CG$2:$CH$8,$CJ$2:$CJ$8)</f>
        <v>0</v>
      </c>
      <c r="BV314" s="152">
        <f>+LOOKUP(CALCULO[[#This Row],[72]],$CG$2:$CH$8,$CI$2:$CI$8)</f>
        <v>0</v>
      </c>
      <c r="BW314" s="151">
        <f>+LOOKUP(CALCULO[[#This Row],[72]],$CG$2:$CH$8,$CK$2:$CK$8)</f>
        <v>0</v>
      </c>
      <c r="BX314" s="155">
        <f>+(CALCULO[[#This Row],[72]]+CALCULO[[#This Row],[73]])*CALCULO[[#This Row],[74]]+CALCULO[[#This Row],[75]]</f>
        <v>0</v>
      </c>
      <c r="BY314" s="133">
        <f>+ROUND(CALCULO[[#This Row],[76]]*'Versión impresión'!$H$8,-3)</f>
        <v>0</v>
      </c>
      <c r="BZ314" s="180" t="str">
        <f>+IF(LOOKUP(CALCULO[[#This Row],[72]],$CG$2:$CH$8,$CM$2:$CM$8)=0,"",LOOKUP(CALCULO[[#This Row],[72]],$CG$2:$CH$8,$CM$2:$CM$8))</f>
        <v/>
      </c>
    </row>
    <row r="315" spans="1:78" x14ac:dyDescent="0.25">
      <c r="A315" s="78" t="str">
        <f t="shared" si="15"/>
        <v/>
      </c>
      <c r="B315" s="159"/>
      <c r="C315" s="29"/>
      <c r="D315" s="29"/>
      <c r="E315" s="29"/>
      <c r="F315" s="29"/>
      <c r="G315" s="29"/>
      <c r="H315" s="29"/>
      <c r="I315" s="29"/>
      <c r="J315" s="29"/>
      <c r="K315" s="29"/>
      <c r="L315" s="29"/>
      <c r="M315" s="29"/>
      <c r="N315" s="29"/>
      <c r="O315" s="144">
        <f>SUM(CALCULO[[#This Row],[5]:[ 14 ]])</f>
        <v>0</v>
      </c>
      <c r="P315" s="162"/>
      <c r="Q315" s="163">
        <f>+IF(AVERAGEIF(ING_NO_CONST_RENTA[Concepto],'Datos para cálculo'!P$4,ING_NO_CONST_RENTA[Monto Limite])=1,CALCULO[[#This Row],[16]],MIN(CALCULO[ [#This Row],[16] ],AVERAGEIF(ING_NO_CONST_RENTA[Concepto],'Datos para cálculo'!P$4,ING_NO_CONST_RENTA[Monto Limite]),+CALCULO[ [#This Row],[16] ]+1-1,CALCULO[ [#This Row],[16] ]))</f>
        <v>0</v>
      </c>
      <c r="R315" s="29"/>
      <c r="S315" s="163">
        <f>+IF(AVERAGEIF(ING_NO_CONST_RENTA[Concepto],'Datos para cálculo'!R$4,ING_NO_CONST_RENTA[Monto Limite])=1,CALCULO[[#This Row],[18]],MIN(CALCULO[ [#This Row],[18] ],AVERAGEIF(ING_NO_CONST_RENTA[Concepto],'Datos para cálculo'!R$4,ING_NO_CONST_RENTA[Monto Limite]),+CALCULO[ [#This Row],[18] ]+1-1,CALCULO[ [#This Row],[18] ]))</f>
        <v>0</v>
      </c>
      <c r="T315" s="29"/>
      <c r="U315" s="163">
        <f>+IF(AVERAGEIF(ING_NO_CONST_RENTA[Concepto],'Datos para cálculo'!T$4,ING_NO_CONST_RENTA[Monto Limite])=1,CALCULO[[#This Row],[20]],MIN(CALCULO[ [#This Row],[20] ],AVERAGEIF(ING_NO_CONST_RENTA[Concepto],'Datos para cálculo'!T$4,ING_NO_CONST_RENTA[Monto Limite]),+CALCULO[ [#This Row],[20] ]+1-1,CALCULO[ [#This Row],[20] ]))</f>
        <v>0</v>
      </c>
      <c r="V315" s="29"/>
      <c r="W3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5" s="164"/>
      <c r="Y315" s="163">
        <f>+IF(O315&lt;310*'Versión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5" s="165"/>
      <c r="AA315" s="163">
        <f>+IF(AVERAGEIF(ING_NO_CONST_RENTA[Concepto],'Datos para cálculo'!Z$4,ING_NO_CONST_RENTA[Monto Limite])=1,CALCULO[[#This Row],[ 26 ]],MIN(CALCULO[[#This Row],[ 26 ]],AVERAGEIF(ING_NO_CONST_RENTA[Concepto],'Datos para cálculo'!Z$4,ING_NO_CONST_RENTA[Monto Limite]),+CALCULO[[#This Row],[ 26 ]]+1-1,CALCULO[[#This Row],[ 26 ]]))</f>
        <v>0</v>
      </c>
      <c r="AB315" s="165"/>
      <c r="AC3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5" s="147"/>
      <c r="AE3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5" s="144">
        <f>+CALCULO[[#This Row],[ 31 ]]+CALCULO[[#This Row],[ 29 ]]+CALCULO[[#This Row],[ 27 ]]+CALCULO[[#This Row],[ 25 ]]+CALCULO[[#This Row],[ 23 ]]+CALCULO[[#This Row],[ 21 ]]+CALCULO[[#This Row],[ 19 ]]+CALCULO[[#This Row],[ 17 ]]</f>
        <v>0</v>
      </c>
      <c r="AG315" s="148">
        <f>+MAX(0,ROUND(CALCULO[[#This Row],[ 15 ]]-CALCULO[[#This Row],[32]],-3))</f>
        <v>0</v>
      </c>
      <c r="AH315" s="29"/>
      <c r="AI315" s="163">
        <f>+IF(AVERAGEIF(DEDUCCIONES[Concepto],'Datos para cálculo'!AH$4,DEDUCCIONES[Monto Limite])=1,CALCULO[[#This Row],[ 34 ]],MIN(CALCULO[[#This Row],[ 34 ]],AVERAGEIF(DEDUCCIONES[Concepto],'Datos para cálculo'!AH$4,DEDUCCIONES[Monto Limite]),+CALCULO[[#This Row],[ 34 ]]+1-1,CALCULO[[#This Row],[ 34 ]]))</f>
        <v>0</v>
      </c>
      <c r="AJ315" s="167"/>
      <c r="AK315" s="144">
        <f>+IF(CALCULO[[#This Row],[ 36 ]]="SI",MIN(CALCULO[[#This Row],[ 15 ]]*10%,VLOOKUP($AJ$4,DEDUCCIONES[],4,0)),0)</f>
        <v>0</v>
      </c>
      <c r="AL315" s="168"/>
      <c r="AM315" s="145">
        <f>+MIN(AL315+1-1,VLOOKUP($AL$4,DEDUCCIONES[],4,0))</f>
        <v>0</v>
      </c>
      <c r="AN315" s="144">
        <f>+CALCULO[[#This Row],[35]]+CALCULO[[#This Row],[37]]+CALCULO[[#This Row],[ 39 ]]</f>
        <v>0</v>
      </c>
      <c r="AO315" s="148">
        <f>+CALCULO[[#This Row],[33]]-CALCULO[[#This Row],[ 40 ]]</f>
        <v>0</v>
      </c>
      <c r="AP315" s="29"/>
      <c r="AQ315" s="163">
        <f>+MIN(CALCULO[[#This Row],[42]]+1-1,VLOOKUP($AP$4,RENTAS_EXCENTAS[],4,0))</f>
        <v>0</v>
      </c>
      <c r="AR315" s="29"/>
      <c r="AS315" s="163">
        <f>+MIN(CALCULO[[#This Row],[43]]+CALCULO[[#This Row],[ 44 ]]+1-1,VLOOKUP($AP$4,RENTAS_EXCENTAS[],4,0))-CALCULO[[#This Row],[43]]</f>
        <v>0</v>
      </c>
      <c r="AT315" s="163"/>
      <c r="AU315" s="163"/>
      <c r="AV315" s="163">
        <f>+CALCULO[[#This Row],[ 47 ]]</f>
        <v>0</v>
      </c>
      <c r="AW315" s="163"/>
      <c r="AX315" s="163">
        <f>+CALCULO[[#This Row],[ 49 ]]</f>
        <v>0</v>
      </c>
      <c r="AY315" s="163"/>
      <c r="AZ315" s="163">
        <f>+CALCULO[[#This Row],[ 51 ]]</f>
        <v>0</v>
      </c>
      <c r="BA315" s="163"/>
      <c r="BB315" s="163">
        <f>+CALCULO[[#This Row],[ 53 ]]</f>
        <v>0</v>
      </c>
      <c r="BC315" s="163"/>
      <c r="BD315" s="163">
        <f>+CALCULO[[#This Row],[ 55 ]]</f>
        <v>0</v>
      </c>
      <c r="BE315" s="163"/>
      <c r="BF315" s="163">
        <f>+CALCULO[[#This Row],[ 57 ]]</f>
        <v>0</v>
      </c>
      <c r="BG315" s="163"/>
      <c r="BH315" s="163">
        <f>+CALCULO[[#This Row],[ 59 ]]</f>
        <v>0</v>
      </c>
      <c r="BI315" s="163"/>
      <c r="BJ315" s="163"/>
      <c r="BK315" s="163"/>
      <c r="BL315" s="145">
        <f>+CALCULO[[#This Row],[ 63 ]]</f>
        <v>0</v>
      </c>
      <c r="BM315" s="144">
        <f>+CALCULO[[#This Row],[ 64 ]]+CALCULO[[#This Row],[ 62 ]]+CALCULO[[#This Row],[ 60 ]]+CALCULO[[#This Row],[ 58 ]]+CALCULO[[#This Row],[ 56 ]]+CALCULO[[#This Row],[ 54 ]]+CALCULO[[#This Row],[ 52 ]]+CALCULO[[#This Row],[ 50 ]]+CALCULO[[#This Row],[ 48 ]]+CALCULO[[#This Row],[ 45 ]]+CALCULO[[#This Row],[43]]</f>
        <v>0</v>
      </c>
      <c r="BN315" s="148">
        <f>+CALCULO[[#This Row],[ 41 ]]-CALCULO[[#This Row],[65]]</f>
        <v>0</v>
      </c>
      <c r="BO315" s="144">
        <f>+ROUND(MIN(CALCULO[[#This Row],[66]]*25%,240*'Versión impresión'!$H$8),-3)</f>
        <v>0</v>
      </c>
      <c r="BP315" s="148">
        <f>+CALCULO[[#This Row],[66]]-CALCULO[[#This Row],[67]]</f>
        <v>0</v>
      </c>
      <c r="BQ315" s="154">
        <f>+ROUND(CALCULO[[#This Row],[33]]*40%,-3)</f>
        <v>0</v>
      </c>
      <c r="BR315" s="149">
        <f t="shared" si="16"/>
        <v>0</v>
      </c>
      <c r="BS315" s="144">
        <f>+CALCULO[[#This Row],[33]]-MIN(CALCULO[[#This Row],[69]],CALCULO[[#This Row],[68]])</f>
        <v>0</v>
      </c>
      <c r="BT315" s="150">
        <f>+CALCULO[[#This Row],[71]]/'Versión impresión'!$H$8+1-1</f>
        <v>0</v>
      </c>
      <c r="BU315" s="151">
        <f>+LOOKUP(CALCULO[[#This Row],[72]],$CG$2:$CH$8,$CJ$2:$CJ$8)</f>
        <v>0</v>
      </c>
      <c r="BV315" s="152">
        <f>+LOOKUP(CALCULO[[#This Row],[72]],$CG$2:$CH$8,$CI$2:$CI$8)</f>
        <v>0</v>
      </c>
      <c r="BW315" s="151">
        <f>+LOOKUP(CALCULO[[#This Row],[72]],$CG$2:$CH$8,$CK$2:$CK$8)</f>
        <v>0</v>
      </c>
      <c r="BX315" s="155">
        <f>+(CALCULO[[#This Row],[72]]+CALCULO[[#This Row],[73]])*CALCULO[[#This Row],[74]]+CALCULO[[#This Row],[75]]</f>
        <v>0</v>
      </c>
      <c r="BY315" s="133">
        <f>+ROUND(CALCULO[[#This Row],[76]]*'Versión impresión'!$H$8,-3)</f>
        <v>0</v>
      </c>
      <c r="BZ315" s="180" t="str">
        <f>+IF(LOOKUP(CALCULO[[#This Row],[72]],$CG$2:$CH$8,$CM$2:$CM$8)=0,"",LOOKUP(CALCULO[[#This Row],[72]],$CG$2:$CH$8,$CM$2:$CM$8))</f>
        <v/>
      </c>
    </row>
    <row r="316" spans="1:78" x14ac:dyDescent="0.25">
      <c r="A316" s="78" t="str">
        <f t="shared" si="15"/>
        <v/>
      </c>
      <c r="B316" s="159"/>
      <c r="C316" s="29"/>
      <c r="D316" s="29"/>
      <c r="E316" s="29"/>
      <c r="F316" s="29"/>
      <c r="G316" s="29"/>
      <c r="H316" s="29"/>
      <c r="I316" s="29"/>
      <c r="J316" s="29"/>
      <c r="K316" s="29"/>
      <c r="L316" s="29"/>
      <c r="M316" s="29"/>
      <c r="N316" s="29"/>
      <c r="O316" s="144">
        <f>SUM(CALCULO[[#This Row],[5]:[ 14 ]])</f>
        <v>0</v>
      </c>
      <c r="P316" s="162"/>
      <c r="Q316" s="163">
        <f>+IF(AVERAGEIF(ING_NO_CONST_RENTA[Concepto],'Datos para cálculo'!P$4,ING_NO_CONST_RENTA[Monto Limite])=1,CALCULO[[#This Row],[16]],MIN(CALCULO[ [#This Row],[16] ],AVERAGEIF(ING_NO_CONST_RENTA[Concepto],'Datos para cálculo'!P$4,ING_NO_CONST_RENTA[Monto Limite]),+CALCULO[ [#This Row],[16] ]+1-1,CALCULO[ [#This Row],[16] ]))</f>
        <v>0</v>
      </c>
      <c r="R316" s="29"/>
      <c r="S316" s="163">
        <f>+IF(AVERAGEIF(ING_NO_CONST_RENTA[Concepto],'Datos para cálculo'!R$4,ING_NO_CONST_RENTA[Monto Limite])=1,CALCULO[[#This Row],[18]],MIN(CALCULO[ [#This Row],[18] ],AVERAGEIF(ING_NO_CONST_RENTA[Concepto],'Datos para cálculo'!R$4,ING_NO_CONST_RENTA[Monto Limite]),+CALCULO[ [#This Row],[18] ]+1-1,CALCULO[ [#This Row],[18] ]))</f>
        <v>0</v>
      </c>
      <c r="T316" s="29"/>
      <c r="U316" s="163">
        <f>+IF(AVERAGEIF(ING_NO_CONST_RENTA[Concepto],'Datos para cálculo'!T$4,ING_NO_CONST_RENTA[Monto Limite])=1,CALCULO[[#This Row],[20]],MIN(CALCULO[ [#This Row],[20] ],AVERAGEIF(ING_NO_CONST_RENTA[Concepto],'Datos para cálculo'!T$4,ING_NO_CONST_RENTA[Monto Limite]),+CALCULO[ [#This Row],[20] ]+1-1,CALCULO[ [#This Row],[20] ]))</f>
        <v>0</v>
      </c>
      <c r="V316" s="29"/>
      <c r="W3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6" s="164"/>
      <c r="Y316" s="163">
        <f>+IF(O316&lt;310*'Versión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6" s="165"/>
      <c r="AA316" s="163">
        <f>+IF(AVERAGEIF(ING_NO_CONST_RENTA[Concepto],'Datos para cálculo'!Z$4,ING_NO_CONST_RENTA[Monto Limite])=1,CALCULO[[#This Row],[ 26 ]],MIN(CALCULO[[#This Row],[ 26 ]],AVERAGEIF(ING_NO_CONST_RENTA[Concepto],'Datos para cálculo'!Z$4,ING_NO_CONST_RENTA[Monto Limite]),+CALCULO[[#This Row],[ 26 ]]+1-1,CALCULO[[#This Row],[ 26 ]]))</f>
        <v>0</v>
      </c>
      <c r="AB316" s="165"/>
      <c r="AC3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6" s="147"/>
      <c r="AE3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6" s="144">
        <f>+CALCULO[[#This Row],[ 31 ]]+CALCULO[[#This Row],[ 29 ]]+CALCULO[[#This Row],[ 27 ]]+CALCULO[[#This Row],[ 25 ]]+CALCULO[[#This Row],[ 23 ]]+CALCULO[[#This Row],[ 21 ]]+CALCULO[[#This Row],[ 19 ]]+CALCULO[[#This Row],[ 17 ]]</f>
        <v>0</v>
      </c>
      <c r="AG316" s="148">
        <f>+MAX(0,ROUND(CALCULO[[#This Row],[ 15 ]]-CALCULO[[#This Row],[32]],-3))</f>
        <v>0</v>
      </c>
      <c r="AH316" s="29"/>
      <c r="AI316" s="163">
        <f>+IF(AVERAGEIF(DEDUCCIONES[Concepto],'Datos para cálculo'!AH$4,DEDUCCIONES[Monto Limite])=1,CALCULO[[#This Row],[ 34 ]],MIN(CALCULO[[#This Row],[ 34 ]],AVERAGEIF(DEDUCCIONES[Concepto],'Datos para cálculo'!AH$4,DEDUCCIONES[Monto Limite]),+CALCULO[[#This Row],[ 34 ]]+1-1,CALCULO[[#This Row],[ 34 ]]))</f>
        <v>0</v>
      </c>
      <c r="AJ316" s="167"/>
      <c r="AK316" s="144">
        <f>+IF(CALCULO[[#This Row],[ 36 ]]="SI",MIN(CALCULO[[#This Row],[ 15 ]]*10%,VLOOKUP($AJ$4,DEDUCCIONES[],4,0)),0)</f>
        <v>0</v>
      </c>
      <c r="AL316" s="168"/>
      <c r="AM316" s="145">
        <f>+MIN(AL316+1-1,VLOOKUP($AL$4,DEDUCCIONES[],4,0))</f>
        <v>0</v>
      </c>
      <c r="AN316" s="144">
        <f>+CALCULO[[#This Row],[35]]+CALCULO[[#This Row],[37]]+CALCULO[[#This Row],[ 39 ]]</f>
        <v>0</v>
      </c>
      <c r="AO316" s="148">
        <f>+CALCULO[[#This Row],[33]]-CALCULO[[#This Row],[ 40 ]]</f>
        <v>0</v>
      </c>
      <c r="AP316" s="29"/>
      <c r="AQ316" s="163">
        <f>+MIN(CALCULO[[#This Row],[42]]+1-1,VLOOKUP($AP$4,RENTAS_EXCENTAS[],4,0))</f>
        <v>0</v>
      </c>
      <c r="AR316" s="29"/>
      <c r="AS316" s="163">
        <f>+MIN(CALCULO[[#This Row],[43]]+CALCULO[[#This Row],[ 44 ]]+1-1,VLOOKUP($AP$4,RENTAS_EXCENTAS[],4,0))-CALCULO[[#This Row],[43]]</f>
        <v>0</v>
      </c>
      <c r="AT316" s="163"/>
      <c r="AU316" s="163"/>
      <c r="AV316" s="163">
        <f>+CALCULO[[#This Row],[ 47 ]]</f>
        <v>0</v>
      </c>
      <c r="AW316" s="163"/>
      <c r="AX316" s="163">
        <f>+CALCULO[[#This Row],[ 49 ]]</f>
        <v>0</v>
      </c>
      <c r="AY316" s="163"/>
      <c r="AZ316" s="163">
        <f>+CALCULO[[#This Row],[ 51 ]]</f>
        <v>0</v>
      </c>
      <c r="BA316" s="163"/>
      <c r="BB316" s="163">
        <f>+CALCULO[[#This Row],[ 53 ]]</f>
        <v>0</v>
      </c>
      <c r="BC316" s="163"/>
      <c r="BD316" s="163">
        <f>+CALCULO[[#This Row],[ 55 ]]</f>
        <v>0</v>
      </c>
      <c r="BE316" s="163"/>
      <c r="BF316" s="163">
        <f>+CALCULO[[#This Row],[ 57 ]]</f>
        <v>0</v>
      </c>
      <c r="BG316" s="163"/>
      <c r="BH316" s="163">
        <f>+CALCULO[[#This Row],[ 59 ]]</f>
        <v>0</v>
      </c>
      <c r="BI316" s="163"/>
      <c r="BJ316" s="163"/>
      <c r="BK316" s="163"/>
      <c r="BL316" s="145">
        <f>+CALCULO[[#This Row],[ 63 ]]</f>
        <v>0</v>
      </c>
      <c r="BM316" s="144">
        <f>+CALCULO[[#This Row],[ 64 ]]+CALCULO[[#This Row],[ 62 ]]+CALCULO[[#This Row],[ 60 ]]+CALCULO[[#This Row],[ 58 ]]+CALCULO[[#This Row],[ 56 ]]+CALCULO[[#This Row],[ 54 ]]+CALCULO[[#This Row],[ 52 ]]+CALCULO[[#This Row],[ 50 ]]+CALCULO[[#This Row],[ 48 ]]+CALCULO[[#This Row],[ 45 ]]+CALCULO[[#This Row],[43]]</f>
        <v>0</v>
      </c>
      <c r="BN316" s="148">
        <f>+CALCULO[[#This Row],[ 41 ]]-CALCULO[[#This Row],[65]]</f>
        <v>0</v>
      </c>
      <c r="BO316" s="144">
        <f>+ROUND(MIN(CALCULO[[#This Row],[66]]*25%,240*'Versión impresión'!$H$8),-3)</f>
        <v>0</v>
      </c>
      <c r="BP316" s="148">
        <f>+CALCULO[[#This Row],[66]]-CALCULO[[#This Row],[67]]</f>
        <v>0</v>
      </c>
      <c r="BQ316" s="154">
        <f>+ROUND(CALCULO[[#This Row],[33]]*40%,-3)</f>
        <v>0</v>
      </c>
      <c r="BR316" s="149">
        <f t="shared" si="16"/>
        <v>0</v>
      </c>
      <c r="BS316" s="144">
        <f>+CALCULO[[#This Row],[33]]-MIN(CALCULO[[#This Row],[69]],CALCULO[[#This Row],[68]])</f>
        <v>0</v>
      </c>
      <c r="BT316" s="150">
        <f>+CALCULO[[#This Row],[71]]/'Versión impresión'!$H$8+1-1</f>
        <v>0</v>
      </c>
      <c r="BU316" s="151">
        <f>+LOOKUP(CALCULO[[#This Row],[72]],$CG$2:$CH$8,$CJ$2:$CJ$8)</f>
        <v>0</v>
      </c>
      <c r="BV316" s="152">
        <f>+LOOKUP(CALCULO[[#This Row],[72]],$CG$2:$CH$8,$CI$2:$CI$8)</f>
        <v>0</v>
      </c>
      <c r="BW316" s="151">
        <f>+LOOKUP(CALCULO[[#This Row],[72]],$CG$2:$CH$8,$CK$2:$CK$8)</f>
        <v>0</v>
      </c>
      <c r="BX316" s="155">
        <f>+(CALCULO[[#This Row],[72]]+CALCULO[[#This Row],[73]])*CALCULO[[#This Row],[74]]+CALCULO[[#This Row],[75]]</f>
        <v>0</v>
      </c>
      <c r="BY316" s="133">
        <f>+ROUND(CALCULO[[#This Row],[76]]*'Versión impresión'!$H$8,-3)</f>
        <v>0</v>
      </c>
      <c r="BZ316" s="180" t="str">
        <f>+IF(LOOKUP(CALCULO[[#This Row],[72]],$CG$2:$CH$8,$CM$2:$CM$8)=0,"",LOOKUP(CALCULO[[#This Row],[72]],$CG$2:$CH$8,$CM$2:$CM$8))</f>
        <v/>
      </c>
    </row>
    <row r="317" spans="1:78" x14ac:dyDescent="0.25">
      <c r="A317" s="78" t="str">
        <f t="shared" si="15"/>
        <v/>
      </c>
      <c r="B317" s="159"/>
      <c r="C317" s="29"/>
      <c r="D317" s="29"/>
      <c r="E317" s="29"/>
      <c r="F317" s="29"/>
      <c r="G317" s="29"/>
      <c r="H317" s="29"/>
      <c r="I317" s="29"/>
      <c r="J317" s="29"/>
      <c r="K317" s="29"/>
      <c r="L317" s="29"/>
      <c r="M317" s="29"/>
      <c r="N317" s="29"/>
      <c r="O317" s="144">
        <f>SUM(CALCULO[[#This Row],[5]:[ 14 ]])</f>
        <v>0</v>
      </c>
      <c r="P317" s="162"/>
      <c r="Q317" s="163">
        <f>+IF(AVERAGEIF(ING_NO_CONST_RENTA[Concepto],'Datos para cálculo'!P$4,ING_NO_CONST_RENTA[Monto Limite])=1,CALCULO[[#This Row],[16]],MIN(CALCULO[ [#This Row],[16] ],AVERAGEIF(ING_NO_CONST_RENTA[Concepto],'Datos para cálculo'!P$4,ING_NO_CONST_RENTA[Monto Limite]),+CALCULO[ [#This Row],[16] ]+1-1,CALCULO[ [#This Row],[16] ]))</f>
        <v>0</v>
      </c>
      <c r="R317" s="29"/>
      <c r="S317" s="163">
        <f>+IF(AVERAGEIF(ING_NO_CONST_RENTA[Concepto],'Datos para cálculo'!R$4,ING_NO_CONST_RENTA[Monto Limite])=1,CALCULO[[#This Row],[18]],MIN(CALCULO[ [#This Row],[18] ],AVERAGEIF(ING_NO_CONST_RENTA[Concepto],'Datos para cálculo'!R$4,ING_NO_CONST_RENTA[Monto Limite]),+CALCULO[ [#This Row],[18] ]+1-1,CALCULO[ [#This Row],[18] ]))</f>
        <v>0</v>
      </c>
      <c r="T317" s="29"/>
      <c r="U317" s="163">
        <f>+IF(AVERAGEIF(ING_NO_CONST_RENTA[Concepto],'Datos para cálculo'!T$4,ING_NO_CONST_RENTA[Monto Limite])=1,CALCULO[[#This Row],[20]],MIN(CALCULO[ [#This Row],[20] ],AVERAGEIF(ING_NO_CONST_RENTA[Concepto],'Datos para cálculo'!T$4,ING_NO_CONST_RENTA[Monto Limite]),+CALCULO[ [#This Row],[20] ]+1-1,CALCULO[ [#This Row],[20] ]))</f>
        <v>0</v>
      </c>
      <c r="V317" s="29"/>
      <c r="W3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7" s="164"/>
      <c r="Y317" s="163">
        <f>+IF(O317&lt;310*'Versión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7" s="165"/>
      <c r="AA317" s="163">
        <f>+IF(AVERAGEIF(ING_NO_CONST_RENTA[Concepto],'Datos para cálculo'!Z$4,ING_NO_CONST_RENTA[Monto Limite])=1,CALCULO[[#This Row],[ 26 ]],MIN(CALCULO[[#This Row],[ 26 ]],AVERAGEIF(ING_NO_CONST_RENTA[Concepto],'Datos para cálculo'!Z$4,ING_NO_CONST_RENTA[Monto Limite]),+CALCULO[[#This Row],[ 26 ]]+1-1,CALCULO[[#This Row],[ 26 ]]))</f>
        <v>0</v>
      </c>
      <c r="AB317" s="165"/>
      <c r="AC3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7" s="147"/>
      <c r="AE3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7" s="144">
        <f>+CALCULO[[#This Row],[ 31 ]]+CALCULO[[#This Row],[ 29 ]]+CALCULO[[#This Row],[ 27 ]]+CALCULO[[#This Row],[ 25 ]]+CALCULO[[#This Row],[ 23 ]]+CALCULO[[#This Row],[ 21 ]]+CALCULO[[#This Row],[ 19 ]]+CALCULO[[#This Row],[ 17 ]]</f>
        <v>0</v>
      </c>
      <c r="AG317" s="148">
        <f>+MAX(0,ROUND(CALCULO[[#This Row],[ 15 ]]-CALCULO[[#This Row],[32]],-3))</f>
        <v>0</v>
      </c>
      <c r="AH317" s="29"/>
      <c r="AI317" s="163">
        <f>+IF(AVERAGEIF(DEDUCCIONES[Concepto],'Datos para cálculo'!AH$4,DEDUCCIONES[Monto Limite])=1,CALCULO[[#This Row],[ 34 ]],MIN(CALCULO[[#This Row],[ 34 ]],AVERAGEIF(DEDUCCIONES[Concepto],'Datos para cálculo'!AH$4,DEDUCCIONES[Monto Limite]),+CALCULO[[#This Row],[ 34 ]]+1-1,CALCULO[[#This Row],[ 34 ]]))</f>
        <v>0</v>
      </c>
      <c r="AJ317" s="167"/>
      <c r="AK317" s="144">
        <f>+IF(CALCULO[[#This Row],[ 36 ]]="SI",MIN(CALCULO[[#This Row],[ 15 ]]*10%,VLOOKUP($AJ$4,DEDUCCIONES[],4,0)),0)</f>
        <v>0</v>
      </c>
      <c r="AL317" s="168"/>
      <c r="AM317" s="145">
        <f>+MIN(AL317+1-1,VLOOKUP($AL$4,DEDUCCIONES[],4,0))</f>
        <v>0</v>
      </c>
      <c r="AN317" s="144">
        <f>+CALCULO[[#This Row],[35]]+CALCULO[[#This Row],[37]]+CALCULO[[#This Row],[ 39 ]]</f>
        <v>0</v>
      </c>
      <c r="AO317" s="148">
        <f>+CALCULO[[#This Row],[33]]-CALCULO[[#This Row],[ 40 ]]</f>
        <v>0</v>
      </c>
      <c r="AP317" s="29"/>
      <c r="AQ317" s="163">
        <f>+MIN(CALCULO[[#This Row],[42]]+1-1,VLOOKUP($AP$4,RENTAS_EXCENTAS[],4,0))</f>
        <v>0</v>
      </c>
      <c r="AR317" s="29"/>
      <c r="AS317" s="163">
        <f>+MIN(CALCULO[[#This Row],[43]]+CALCULO[[#This Row],[ 44 ]]+1-1,VLOOKUP($AP$4,RENTAS_EXCENTAS[],4,0))-CALCULO[[#This Row],[43]]</f>
        <v>0</v>
      </c>
      <c r="AT317" s="163"/>
      <c r="AU317" s="163"/>
      <c r="AV317" s="163">
        <f>+CALCULO[[#This Row],[ 47 ]]</f>
        <v>0</v>
      </c>
      <c r="AW317" s="163"/>
      <c r="AX317" s="163">
        <f>+CALCULO[[#This Row],[ 49 ]]</f>
        <v>0</v>
      </c>
      <c r="AY317" s="163"/>
      <c r="AZ317" s="163">
        <f>+CALCULO[[#This Row],[ 51 ]]</f>
        <v>0</v>
      </c>
      <c r="BA317" s="163"/>
      <c r="BB317" s="163">
        <f>+CALCULO[[#This Row],[ 53 ]]</f>
        <v>0</v>
      </c>
      <c r="BC317" s="163"/>
      <c r="BD317" s="163">
        <f>+CALCULO[[#This Row],[ 55 ]]</f>
        <v>0</v>
      </c>
      <c r="BE317" s="163"/>
      <c r="BF317" s="163">
        <f>+CALCULO[[#This Row],[ 57 ]]</f>
        <v>0</v>
      </c>
      <c r="BG317" s="163"/>
      <c r="BH317" s="163">
        <f>+CALCULO[[#This Row],[ 59 ]]</f>
        <v>0</v>
      </c>
      <c r="BI317" s="163"/>
      <c r="BJ317" s="163"/>
      <c r="BK317" s="163"/>
      <c r="BL317" s="145">
        <f>+CALCULO[[#This Row],[ 63 ]]</f>
        <v>0</v>
      </c>
      <c r="BM317" s="144">
        <f>+CALCULO[[#This Row],[ 64 ]]+CALCULO[[#This Row],[ 62 ]]+CALCULO[[#This Row],[ 60 ]]+CALCULO[[#This Row],[ 58 ]]+CALCULO[[#This Row],[ 56 ]]+CALCULO[[#This Row],[ 54 ]]+CALCULO[[#This Row],[ 52 ]]+CALCULO[[#This Row],[ 50 ]]+CALCULO[[#This Row],[ 48 ]]+CALCULO[[#This Row],[ 45 ]]+CALCULO[[#This Row],[43]]</f>
        <v>0</v>
      </c>
      <c r="BN317" s="148">
        <f>+CALCULO[[#This Row],[ 41 ]]-CALCULO[[#This Row],[65]]</f>
        <v>0</v>
      </c>
      <c r="BO317" s="144">
        <f>+ROUND(MIN(CALCULO[[#This Row],[66]]*25%,240*'Versión impresión'!$H$8),-3)</f>
        <v>0</v>
      </c>
      <c r="BP317" s="148">
        <f>+CALCULO[[#This Row],[66]]-CALCULO[[#This Row],[67]]</f>
        <v>0</v>
      </c>
      <c r="BQ317" s="154">
        <f>+ROUND(CALCULO[[#This Row],[33]]*40%,-3)</f>
        <v>0</v>
      </c>
      <c r="BR317" s="149">
        <f t="shared" si="16"/>
        <v>0</v>
      </c>
      <c r="BS317" s="144">
        <f>+CALCULO[[#This Row],[33]]-MIN(CALCULO[[#This Row],[69]],CALCULO[[#This Row],[68]])</f>
        <v>0</v>
      </c>
      <c r="BT317" s="150">
        <f>+CALCULO[[#This Row],[71]]/'Versión impresión'!$H$8+1-1</f>
        <v>0</v>
      </c>
      <c r="BU317" s="151">
        <f>+LOOKUP(CALCULO[[#This Row],[72]],$CG$2:$CH$8,$CJ$2:$CJ$8)</f>
        <v>0</v>
      </c>
      <c r="BV317" s="152">
        <f>+LOOKUP(CALCULO[[#This Row],[72]],$CG$2:$CH$8,$CI$2:$CI$8)</f>
        <v>0</v>
      </c>
      <c r="BW317" s="151">
        <f>+LOOKUP(CALCULO[[#This Row],[72]],$CG$2:$CH$8,$CK$2:$CK$8)</f>
        <v>0</v>
      </c>
      <c r="BX317" s="155">
        <f>+(CALCULO[[#This Row],[72]]+CALCULO[[#This Row],[73]])*CALCULO[[#This Row],[74]]+CALCULO[[#This Row],[75]]</f>
        <v>0</v>
      </c>
      <c r="BY317" s="133">
        <f>+ROUND(CALCULO[[#This Row],[76]]*'Versión impresión'!$H$8,-3)</f>
        <v>0</v>
      </c>
      <c r="BZ317" s="180" t="str">
        <f>+IF(LOOKUP(CALCULO[[#This Row],[72]],$CG$2:$CH$8,$CM$2:$CM$8)=0,"",LOOKUP(CALCULO[[#This Row],[72]],$CG$2:$CH$8,$CM$2:$CM$8))</f>
        <v/>
      </c>
    </row>
    <row r="318" spans="1:78" x14ac:dyDescent="0.25">
      <c r="A318" s="78" t="str">
        <f t="shared" si="15"/>
        <v/>
      </c>
      <c r="B318" s="159"/>
      <c r="C318" s="29"/>
      <c r="D318" s="29"/>
      <c r="E318" s="29"/>
      <c r="F318" s="29"/>
      <c r="G318" s="29"/>
      <c r="H318" s="29"/>
      <c r="I318" s="29"/>
      <c r="J318" s="29"/>
      <c r="K318" s="29"/>
      <c r="L318" s="29"/>
      <c r="M318" s="29"/>
      <c r="N318" s="29"/>
      <c r="O318" s="144">
        <f>SUM(CALCULO[[#This Row],[5]:[ 14 ]])</f>
        <v>0</v>
      </c>
      <c r="P318" s="162"/>
      <c r="Q318" s="163">
        <f>+IF(AVERAGEIF(ING_NO_CONST_RENTA[Concepto],'Datos para cálculo'!P$4,ING_NO_CONST_RENTA[Monto Limite])=1,CALCULO[[#This Row],[16]],MIN(CALCULO[ [#This Row],[16] ],AVERAGEIF(ING_NO_CONST_RENTA[Concepto],'Datos para cálculo'!P$4,ING_NO_CONST_RENTA[Monto Limite]),+CALCULO[ [#This Row],[16] ]+1-1,CALCULO[ [#This Row],[16] ]))</f>
        <v>0</v>
      </c>
      <c r="R318" s="29"/>
      <c r="S318" s="163">
        <f>+IF(AVERAGEIF(ING_NO_CONST_RENTA[Concepto],'Datos para cálculo'!R$4,ING_NO_CONST_RENTA[Monto Limite])=1,CALCULO[[#This Row],[18]],MIN(CALCULO[ [#This Row],[18] ],AVERAGEIF(ING_NO_CONST_RENTA[Concepto],'Datos para cálculo'!R$4,ING_NO_CONST_RENTA[Monto Limite]),+CALCULO[ [#This Row],[18] ]+1-1,CALCULO[ [#This Row],[18] ]))</f>
        <v>0</v>
      </c>
      <c r="T318" s="29"/>
      <c r="U318" s="163">
        <f>+IF(AVERAGEIF(ING_NO_CONST_RENTA[Concepto],'Datos para cálculo'!T$4,ING_NO_CONST_RENTA[Monto Limite])=1,CALCULO[[#This Row],[20]],MIN(CALCULO[ [#This Row],[20] ],AVERAGEIF(ING_NO_CONST_RENTA[Concepto],'Datos para cálculo'!T$4,ING_NO_CONST_RENTA[Monto Limite]),+CALCULO[ [#This Row],[20] ]+1-1,CALCULO[ [#This Row],[20] ]))</f>
        <v>0</v>
      </c>
      <c r="V318" s="29"/>
      <c r="W3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8" s="164"/>
      <c r="Y318" s="163">
        <f>+IF(O318&lt;310*'Versión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8" s="165"/>
      <c r="AA318" s="163">
        <f>+IF(AVERAGEIF(ING_NO_CONST_RENTA[Concepto],'Datos para cálculo'!Z$4,ING_NO_CONST_RENTA[Monto Limite])=1,CALCULO[[#This Row],[ 26 ]],MIN(CALCULO[[#This Row],[ 26 ]],AVERAGEIF(ING_NO_CONST_RENTA[Concepto],'Datos para cálculo'!Z$4,ING_NO_CONST_RENTA[Monto Limite]),+CALCULO[[#This Row],[ 26 ]]+1-1,CALCULO[[#This Row],[ 26 ]]))</f>
        <v>0</v>
      </c>
      <c r="AB318" s="165"/>
      <c r="AC3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8" s="147"/>
      <c r="AE3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8" s="144">
        <f>+CALCULO[[#This Row],[ 31 ]]+CALCULO[[#This Row],[ 29 ]]+CALCULO[[#This Row],[ 27 ]]+CALCULO[[#This Row],[ 25 ]]+CALCULO[[#This Row],[ 23 ]]+CALCULO[[#This Row],[ 21 ]]+CALCULO[[#This Row],[ 19 ]]+CALCULO[[#This Row],[ 17 ]]</f>
        <v>0</v>
      </c>
      <c r="AG318" s="148">
        <f>+MAX(0,ROUND(CALCULO[[#This Row],[ 15 ]]-CALCULO[[#This Row],[32]],-3))</f>
        <v>0</v>
      </c>
      <c r="AH318" s="29"/>
      <c r="AI318" s="163">
        <f>+IF(AVERAGEIF(DEDUCCIONES[Concepto],'Datos para cálculo'!AH$4,DEDUCCIONES[Monto Limite])=1,CALCULO[[#This Row],[ 34 ]],MIN(CALCULO[[#This Row],[ 34 ]],AVERAGEIF(DEDUCCIONES[Concepto],'Datos para cálculo'!AH$4,DEDUCCIONES[Monto Limite]),+CALCULO[[#This Row],[ 34 ]]+1-1,CALCULO[[#This Row],[ 34 ]]))</f>
        <v>0</v>
      </c>
      <c r="AJ318" s="167"/>
      <c r="AK318" s="144">
        <f>+IF(CALCULO[[#This Row],[ 36 ]]="SI",MIN(CALCULO[[#This Row],[ 15 ]]*10%,VLOOKUP($AJ$4,DEDUCCIONES[],4,0)),0)</f>
        <v>0</v>
      </c>
      <c r="AL318" s="168"/>
      <c r="AM318" s="145">
        <f>+MIN(AL318+1-1,VLOOKUP($AL$4,DEDUCCIONES[],4,0))</f>
        <v>0</v>
      </c>
      <c r="AN318" s="144">
        <f>+CALCULO[[#This Row],[35]]+CALCULO[[#This Row],[37]]+CALCULO[[#This Row],[ 39 ]]</f>
        <v>0</v>
      </c>
      <c r="AO318" s="148">
        <f>+CALCULO[[#This Row],[33]]-CALCULO[[#This Row],[ 40 ]]</f>
        <v>0</v>
      </c>
      <c r="AP318" s="29"/>
      <c r="AQ318" s="163">
        <f>+MIN(CALCULO[[#This Row],[42]]+1-1,VLOOKUP($AP$4,RENTAS_EXCENTAS[],4,0))</f>
        <v>0</v>
      </c>
      <c r="AR318" s="29"/>
      <c r="AS318" s="163">
        <f>+MIN(CALCULO[[#This Row],[43]]+CALCULO[[#This Row],[ 44 ]]+1-1,VLOOKUP($AP$4,RENTAS_EXCENTAS[],4,0))-CALCULO[[#This Row],[43]]</f>
        <v>0</v>
      </c>
      <c r="AT318" s="163"/>
      <c r="AU318" s="163"/>
      <c r="AV318" s="163">
        <f>+CALCULO[[#This Row],[ 47 ]]</f>
        <v>0</v>
      </c>
      <c r="AW318" s="163"/>
      <c r="AX318" s="163">
        <f>+CALCULO[[#This Row],[ 49 ]]</f>
        <v>0</v>
      </c>
      <c r="AY318" s="163"/>
      <c r="AZ318" s="163">
        <f>+CALCULO[[#This Row],[ 51 ]]</f>
        <v>0</v>
      </c>
      <c r="BA318" s="163"/>
      <c r="BB318" s="163">
        <f>+CALCULO[[#This Row],[ 53 ]]</f>
        <v>0</v>
      </c>
      <c r="BC318" s="163"/>
      <c r="BD318" s="163">
        <f>+CALCULO[[#This Row],[ 55 ]]</f>
        <v>0</v>
      </c>
      <c r="BE318" s="163"/>
      <c r="BF318" s="163">
        <f>+CALCULO[[#This Row],[ 57 ]]</f>
        <v>0</v>
      </c>
      <c r="BG318" s="163"/>
      <c r="BH318" s="163">
        <f>+CALCULO[[#This Row],[ 59 ]]</f>
        <v>0</v>
      </c>
      <c r="BI318" s="163"/>
      <c r="BJ318" s="163"/>
      <c r="BK318" s="163"/>
      <c r="BL318" s="145">
        <f>+CALCULO[[#This Row],[ 63 ]]</f>
        <v>0</v>
      </c>
      <c r="BM318" s="144">
        <f>+CALCULO[[#This Row],[ 64 ]]+CALCULO[[#This Row],[ 62 ]]+CALCULO[[#This Row],[ 60 ]]+CALCULO[[#This Row],[ 58 ]]+CALCULO[[#This Row],[ 56 ]]+CALCULO[[#This Row],[ 54 ]]+CALCULO[[#This Row],[ 52 ]]+CALCULO[[#This Row],[ 50 ]]+CALCULO[[#This Row],[ 48 ]]+CALCULO[[#This Row],[ 45 ]]+CALCULO[[#This Row],[43]]</f>
        <v>0</v>
      </c>
      <c r="BN318" s="148">
        <f>+CALCULO[[#This Row],[ 41 ]]-CALCULO[[#This Row],[65]]</f>
        <v>0</v>
      </c>
      <c r="BO318" s="144">
        <f>+ROUND(MIN(CALCULO[[#This Row],[66]]*25%,240*'Versión impresión'!$H$8),-3)</f>
        <v>0</v>
      </c>
      <c r="BP318" s="148">
        <f>+CALCULO[[#This Row],[66]]-CALCULO[[#This Row],[67]]</f>
        <v>0</v>
      </c>
      <c r="BQ318" s="154">
        <f>+ROUND(CALCULO[[#This Row],[33]]*40%,-3)</f>
        <v>0</v>
      </c>
      <c r="BR318" s="149">
        <f t="shared" si="16"/>
        <v>0</v>
      </c>
      <c r="BS318" s="144">
        <f>+CALCULO[[#This Row],[33]]-MIN(CALCULO[[#This Row],[69]],CALCULO[[#This Row],[68]])</f>
        <v>0</v>
      </c>
      <c r="BT318" s="150">
        <f>+CALCULO[[#This Row],[71]]/'Versión impresión'!$H$8+1-1</f>
        <v>0</v>
      </c>
      <c r="BU318" s="151">
        <f>+LOOKUP(CALCULO[[#This Row],[72]],$CG$2:$CH$8,$CJ$2:$CJ$8)</f>
        <v>0</v>
      </c>
      <c r="BV318" s="152">
        <f>+LOOKUP(CALCULO[[#This Row],[72]],$CG$2:$CH$8,$CI$2:$CI$8)</f>
        <v>0</v>
      </c>
      <c r="BW318" s="151">
        <f>+LOOKUP(CALCULO[[#This Row],[72]],$CG$2:$CH$8,$CK$2:$CK$8)</f>
        <v>0</v>
      </c>
      <c r="BX318" s="155">
        <f>+(CALCULO[[#This Row],[72]]+CALCULO[[#This Row],[73]])*CALCULO[[#This Row],[74]]+CALCULO[[#This Row],[75]]</f>
        <v>0</v>
      </c>
      <c r="BY318" s="133">
        <f>+ROUND(CALCULO[[#This Row],[76]]*'Versión impresión'!$H$8,-3)</f>
        <v>0</v>
      </c>
      <c r="BZ318" s="180" t="str">
        <f>+IF(LOOKUP(CALCULO[[#This Row],[72]],$CG$2:$CH$8,$CM$2:$CM$8)=0,"",LOOKUP(CALCULO[[#This Row],[72]],$CG$2:$CH$8,$CM$2:$CM$8))</f>
        <v/>
      </c>
    </row>
    <row r="319" spans="1:78" x14ac:dyDescent="0.25">
      <c r="A319" s="78" t="str">
        <f t="shared" si="15"/>
        <v/>
      </c>
      <c r="B319" s="159"/>
      <c r="C319" s="29"/>
      <c r="D319" s="29"/>
      <c r="E319" s="29"/>
      <c r="F319" s="29"/>
      <c r="G319" s="29"/>
      <c r="H319" s="29"/>
      <c r="I319" s="29"/>
      <c r="J319" s="29"/>
      <c r="K319" s="29"/>
      <c r="L319" s="29"/>
      <c r="M319" s="29"/>
      <c r="N319" s="29"/>
      <c r="O319" s="144">
        <f>SUM(CALCULO[[#This Row],[5]:[ 14 ]])</f>
        <v>0</v>
      </c>
      <c r="P319" s="162"/>
      <c r="Q319" s="163">
        <f>+IF(AVERAGEIF(ING_NO_CONST_RENTA[Concepto],'Datos para cálculo'!P$4,ING_NO_CONST_RENTA[Monto Limite])=1,CALCULO[[#This Row],[16]],MIN(CALCULO[ [#This Row],[16] ],AVERAGEIF(ING_NO_CONST_RENTA[Concepto],'Datos para cálculo'!P$4,ING_NO_CONST_RENTA[Monto Limite]),+CALCULO[ [#This Row],[16] ]+1-1,CALCULO[ [#This Row],[16] ]))</f>
        <v>0</v>
      </c>
      <c r="R319" s="29"/>
      <c r="S319" s="163">
        <f>+IF(AVERAGEIF(ING_NO_CONST_RENTA[Concepto],'Datos para cálculo'!R$4,ING_NO_CONST_RENTA[Monto Limite])=1,CALCULO[[#This Row],[18]],MIN(CALCULO[ [#This Row],[18] ],AVERAGEIF(ING_NO_CONST_RENTA[Concepto],'Datos para cálculo'!R$4,ING_NO_CONST_RENTA[Monto Limite]),+CALCULO[ [#This Row],[18] ]+1-1,CALCULO[ [#This Row],[18] ]))</f>
        <v>0</v>
      </c>
      <c r="T319" s="29"/>
      <c r="U319" s="163">
        <f>+IF(AVERAGEIF(ING_NO_CONST_RENTA[Concepto],'Datos para cálculo'!T$4,ING_NO_CONST_RENTA[Monto Limite])=1,CALCULO[[#This Row],[20]],MIN(CALCULO[ [#This Row],[20] ],AVERAGEIF(ING_NO_CONST_RENTA[Concepto],'Datos para cálculo'!T$4,ING_NO_CONST_RENTA[Monto Limite]),+CALCULO[ [#This Row],[20] ]+1-1,CALCULO[ [#This Row],[20] ]))</f>
        <v>0</v>
      </c>
      <c r="V319" s="29"/>
      <c r="W3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19" s="164"/>
      <c r="Y319" s="163">
        <f>+IF(O319&lt;310*'Versión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19" s="165"/>
      <c r="AA319" s="163">
        <f>+IF(AVERAGEIF(ING_NO_CONST_RENTA[Concepto],'Datos para cálculo'!Z$4,ING_NO_CONST_RENTA[Monto Limite])=1,CALCULO[[#This Row],[ 26 ]],MIN(CALCULO[[#This Row],[ 26 ]],AVERAGEIF(ING_NO_CONST_RENTA[Concepto],'Datos para cálculo'!Z$4,ING_NO_CONST_RENTA[Monto Limite]),+CALCULO[[#This Row],[ 26 ]]+1-1,CALCULO[[#This Row],[ 26 ]]))</f>
        <v>0</v>
      </c>
      <c r="AB319" s="165"/>
      <c r="AC3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19" s="147"/>
      <c r="AE3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19" s="144">
        <f>+CALCULO[[#This Row],[ 31 ]]+CALCULO[[#This Row],[ 29 ]]+CALCULO[[#This Row],[ 27 ]]+CALCULO[[#This Row],[ 25 ]]+CALCULO[[#This Row],[ 23 ]]+CALCULO[[#This Row],[ 21 ]]+CALCULO[[#This Row],[ 19 ]]+CALCULO[[#This Row],[ 17 ]]</f>
        <v>0</v>
      </c>
      <c r="AG319" s="148">
        <f>+MAX(0,ROUND(CALCULO[[#This Row],[ 15 ]]-CALCULO[[#This Row],[32]],-3))</f>
        <v>0</v>
      </c>
      <c r="AH319" s="29"/>
      <c r="AI319" s="163">
        <f>+IF(AVERAGEIF(DEDUCCIONES[Concepto],'Datos para cálculo'!AH$4,DEDUCCIONES[Monto Limite])=1,CALCULO[[#This Row],[ 34 ]],MIN(CALCULO[[#This Row],[ 34 ]],AVERAGEIF(DEDUCCIONES[Concepto],'Datos para cálculo'!AH$4,DEDUCCIONES[Monto Limite]),+CALCULO[[#This Row],[ 34 ]]+1-1,CALCULO[[#This Row],[ 34 ]]))</f>
        <v>0</v>
      </c>
      <c r="AJ319" s="167"/>
      <c r="AK319" s="144">
        <f>+IF(CALCULO[[#This Row],[ 36 ]]="SI",MIN(CALCULO[[#This Row],[ 15 ]]*10%,VLOOKUP($AJ$4,DEDUCCIONES[],4,0)),0)</f>
        <v>0</v>
      </c>
      <c r="AL319" s="168"/>
      <c r="AM319" s="145">
        <f>+MIN(AL319+1-1,VLOOKUP($AL$4,DEDUCCIONES[],4,0))</f>
        <v>0</v>
      </c>
      <c r="AN319" s="144">
        <f>+CALCULO[[#This Row],[35]]+CALCULO[[#This Row],[37]]+CALCULO[[#This Row],[ 39 ]]</f>
        <v>0</v>
      </c>
      <c r="AO319" s="148">
        <f>+CALCULO[[#This Row],[33]]-CALCULO[[#This Row],[ 40 ]]</f>
        <v>0</v>
      </c>
      <c r="AP319" s="29"/>
      <c r="AQ319" s="163">
        <f>+MIN(CALCULO[[#This Row],[42]]+1-1,VLOOKUP($AP$4,RENTAS_EXCENTAS[],4,0))</f>
        <v>0</v>
      </c>
      <c r="AR319" s="29"/>
      <c r="AS319" s="163">
        <f>+MIN(CALCULO[[#This Row],[43]]+CALCULO[[#This Row],[ 44 ]]+1-1,VLOOKUP($AP$4,RENTAS_EXCENTAS[],4,0))-CALCULO[[#This Row],[43]]</f>
        <v>0</v>
      </c>
      <c r="AT319" s="163"/>
      <c r="AU319" s="163"/>
      <c r="AV319" s="163">
        <f>+CALCULO[[#This Row],[ 47 ]]</f>
        <v>0</v>
      </c>
      <c r="AW319" s="163"/>
      <c r="AX319" s="163">
        <f>+CALCULO[[#This Row],[ 49 ]]</f>
        <v>0</v>
      </c>
      <c r="AY319" s="163"/>
      <c r="AZ319" s="163">
        <f>+CALCULO[[#This Row],[ 51 ]]</f>
        <v>0</v>
      </c>
      <c r="BA319" s="163"/>
      <c r="BB319" s="163">
        <f>+CALCULO[[#This Row],[ 53 ]]</f>
        <v>0</v>
      </c>
      <c r="BC319" s="163"/>
      <c r="BD319" s="163">
        <f>+CALCULO[[#This Row],[ 55 ]]</f>
        <v>0</v>
      </c>
      <c r="BE319" s="163"/>
      <c r="BF319" s="163">
        <f>+CALCULO[[#This Row],[ 57 ]]</f>
        <v>0</v>
      </c>
      <c r="BG319" s="163"/>
      <c r="BH319" s="163">
        <f>+CALCULO[[#This Row],[ 59 ]]</f>
        <v>0</v>
      </c>
      <c r="BI319" s="163"/>
      <c r="BJ319" s="163"/>
      <c r="BK319" s="163"/>
      <c r="BL319" s="145">
        <f>+CALCULO[[#This Row],[ 63 ]]</f>
        <v>0</v>
      </c>
      <c r="BM319" s="144">
        <f>+CALCULO[[#This Row],[ 64 ]]+CALCULO[[#This Row],[ 62 ]]+CALCULO[[#This Row],[ 60 ]]+CALCULO[[#This Row],[ 58 ]]+CALCULO[[#This Row],[ 56 ]]+CALCULO[[#This Row],[ 54 ]]+CALCULO[[#This Row],[ 52 ]]+CALCULO[[#This Row],[ 50 ]]+CALCULO[[#This Row],[ 48 ]]+CALCULO[[#This Row],[ 45 ]]+CALCULO[[#This Row],[43]]</f>
        <v>0</v>
      </c>
      <c r="BN319" s="148">
        <f>+CALCULO[[#This Row],[ 41 ]]-CALCULO[[#This Row],[65]]</f>
        <v>0</v>
      </c>
      <c r="BO319" s="144">
        <f>+ROUND(MIN(CALCULO[[#This Row],[66]]*25%,240*'Versión impresión'!$H$8),-3)</f>
        <v>0</v>
      </c>
      <c r="BP319" s="148">
        <f>+CALCULO[[#This Row],[66]]-CALCULO[[#This Row],[67]]</f>
        <v>0</v>
      </c>
      <c r="BQ319" s="154">
        <f>+ROUND(CALCULO[[#This Row],[33]]*40%,-3)</f>
        <v>0</v>
      </c>
      <c r="BR319" s="149">
        <f t="shared" si="16"/>
        <v>0</v>
      </c>
      <c r="BS319" s="144">
        <f>+CALCULO[[#This Row],[33]]-MIN(CALCULO[[#This Row],[69]],CALCULO[[#This Row],[68]])</f>
        <v>0</v>
      </c>
      <c r="BT319" s="150">
        <f>+CALCULO[[#This Row],[71]]/'Versión impresión'!$H$8+1-1</f>
        <v>0</v>
      </c>
      <c r="BU319" s="151">
        <f>+LOOKUP(CALCULO[[#This Row],[72]],$CG$2:$CH$8,$CJ$2:$CJ$8)</f>
        <v>0</v>
      </c>
      <c r="BV319" s="152">
        <f>+LOOKUP(CALCULO[[#This Row],[72]],$CG$2:$CH$8,$CI$2:$CI$8)</f>
        <v>0</v>
      </c>
      <c r="BW319" s="151">
        <f>+LOOKUP(CALCULO[[#This Row],[72]],$CG$2:$CH$8,$CK$2:$CK$8)</f>
        <v>0</v>
      </c>
      <c r="BX319" s="155">
        <f>+(CALCULO[[#This Row],[72]]+CALCULO[[#This Row],[73]])*CALCULO[[#This Row],[74]]+CALCULO[[#This Row],[75]]</f>
        <v>0</v>
      </c>
      <c r="BY319" s="133">
        <f>+ROUND(CALCULO[[#This Row],[76]]*'Versión impresión'!$H$8,-3)</f>
        <v>0</v>
      </c>
      <c r="BZ319" s="180" t="str">
        <f>+IF(LOOKUP(CALCULO[[#This Row],[72]],$CG$2:$CH$8,$CM$2:$CM$8)=0,"",LOOKUP(CALCULO[[#This Row],[72]],$CG$2:$CH$8,$CM$2:$CM$8))</f>
        <v/>
      </c>
    </row>
    <row r="320" spans="1:78" x14ac:dyDescent="0.25">
      <c r="A320" s="78" t="str">
        <f t="shared" si="15"/>
        <v/>
      </c>
      <c r="B320" s="159"/>
      <c r="C320" s="29"/>
      <c r="D320" s="29"/>
      <c r="E320" s="29"/>
      <c r="F320" s="29"/>
      <c r="G320" s="29"/>
      <c r="H320" s="29"/>
      <c r="I320" s="29"/>
      <c r="J320" s="29"/>
      <c r="K320" s="29"/>
      <c r="L320" s="29"/>
      <c r="M320" s="29"/>
      <c r="N320" s="29"/>
      <c r="O320" s="144">
        <f>SUM(CALCULO[[#This Row],[5]:[ 14 ]])</f>
        <v>0</v>
      </c>
      <c r="P320" s="162"/>
      <c r="Q320" s="163">
        <f>+IF(AVERAGEIF(ING_NO_CONST_RENTA[Concepto],'Datos para cálculo'!P$4,ING_NO_CONST_RENTA[Monto Limite])=1,CALCULO[[#This Row],[16]],MIN(CALCULO[ [#This Row],[16] ],AVERAGEIF(ING_NO_CONST_RENTA[Concepto],'Datos para cálculo'!P$4,ING_NO_CONST_RENTA[Monto Limite]),+CALCULO[ [#This Row],[16] ]+1-1,CALCULO[ [#This Row],[16] ]))</f>
        <v>0</v>
      </c>
      <c r="R320" s="29"/>
      <c r="S320" s="163">
        <f>+IF(AVERAGEIF(ING_NO_CONST_RENTA[Concepto],'Datos para cálculo'!R$4,ING_NO_CONST_RENTA[Monto Limite])=1,CALCULO[[#This Row],[18]],MIN(CALCULO[ [#This Row],[18] ],AVERAGEIF(ING_NO_CONST_RENTA[Concepto],'Datos para cálculo'!R$4,ING_NO_CONST_RENTA[Monto Limite]),+CALCULO[ [#This Row],[18] ]+1-1,CALCULO[ [#This Row],[18] ]))</f>
        <v>0</v>
      </c>
      <c r="T320" s="29"/>
      <c r="U320" s="163">
        <f>+IF(AVERAGEIF(ING_NO_CONST_RENTA[Concepto],'Datos para cálculo'!T$4,ING_NO_CONST_RENTA[Monto Limite])=1,CALCULO[[#This Row],[20]],MIN(CALCULO[ [#This Row],[20] ],AVERAGEIF(ING_NO_CONST_RENTA[Concepto],'Datos para cálculo'!T$4,ING_NO_CONST_RENTA[Monto Limite]),+CALCULO[ [#This Row],[20] ]+1-1,CALCULO[ [#This Row],[20] ]))</f>
        <v>0</v>
      </c>
      <c r="V320" s="29"/>
      <c r="W3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0" s="164"/>
      <c r="Y320" s="163">
        <f>+IF(O320&lt;310*'Versión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0" s="165"/>
      <c r="AA320" s="163">
        <f>+IF(AVERAGEIF(ING_NO_CONST_RENTA[Concepto],'Datos para cálculo'!Z$4,ING_NO_CONST_RENTA[Monto Limite])=1,CALCULO[[#This Row],[ 26 ]],MIN(CALCULO[[#This Row],[ 26 ]],AVERAGEIF(ING_NO_CONST_RENTA[Concepto],'Datos para cálculo'!Z$4,ING_NO_CONST_RENTA[Monto Limite]),+CALCULO[[#This Row],[ 26 ]]+1-1,CALCULO[[#This Row],[ 26 ]]))</f>
        <v>0</v>
      </c>
      <c r="AB320" s="165"/>
      <c r="AC3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0" s="147"/>
      <c r="AE3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0" s="144">
        <f>+CALCULO[[#This Row],[ 31 ]]+CALCULO[[#This Row],[ 29 ]]+CALCULO[[#This Row],[ 27 ]]+CALCULO[[#This Row],[ 25 ]]+CALCULO[[#This Row],[ 23 ]]+CALCULO[[#This Row],[ 21 ]]+CALCULO[[#This Row],[ 19 ]]+CALCULO[[#This Row],[ 17 ]]</f>
        <v>0</v>
      </c>
      <c r="AG320" s="148">
        <f>+MAX(0,ROUND(CALCULO[[#This Row],[ 15 ]]-CALCULO[[#This Row],[32]],-3))</f>
        <v>0</v>
      </c>
      <c r="AH320" s="29"/>
      <c r="AI320" s="163">
        <f>+IF(AVERAGEIF(DEDUCCIONES[Concepto],'Datos para cálculo'!AH$4,DEDUCCIONES[Monto Limite])=1,CALCULO[[#This Row],[ 34 ]],MIN(CALCULO[[#This Row],[ 34 ]],AVERAGEIF(DEDUCCIONES[Concepto],'Datos para cálculo'!AH$4,DEDUCCIONES[Monto Limite]),+CALCULO[[#This Row],[ 34 ]]+1-1,CALCULO[[#This Row],[ 34 ]]))</f>
        <v>0</v>
      </c>
      <c r="AJ320" s="167"/>
      <c r="AK320" s="144">
        <f>+IF(CALCULO[[#This Row],[ 36 ]]="SI",MIN(CALCULO[[#This Row],[ 15 ]]*10%,VLOOKUP($AJ$4,DEDUCCIONES[],4,0)),0)</f>
        <v>0</v>
      </c>
      <c r="AL320" s="168"/>
      <c r="AM320" s="145">
        <f>+MIN(AL320+1-1,VLOOKUP($AL$4,DEDUCCIONES[],4,0))</f>
        <v>0</v>
      </c>
      <c r="AN320" s="144">
        <f>+CALCULO[[#This Row],[35]]+CALCULO[[#This Row],[37]]+CALCULO[[#This Row],[ 39 ]]</f>
        <v>0</v>
      </c>
      <c r="AO320" s="148">
        <f>+CALCULO[[#This Row],[33]]-CALCULO[[#This Row],[ 40 ]]</f>
        <v>0</v>
      </c>
      <c r="AP320" s="29"/>
      <c r="AQ320" s="163">
        <f>+MIN(CALCULO[[#This Row],[42]]+1-1,VLOOKUP($AP$4,RENTAS_EXCENTAS[],4,0))</f>
        <v>0</v>
      </c>
      <c r="AR320" s="29"/>
      <c r="AS320" s="163">
        <f>+MIN(CALCULO[[#This Row],[43]]+CALCULO[[#This Row],[ 44 ]]+1-1,VLOOKUP($AP$4,RENTAS_EXCENTAS[],4,0))-CALCULO[[#This Row],[43]]</f>
        <v>0</v>
      </c>
      <c r="AT320" s="163"/>
      <c r="AU320" s="163"/>
      <c r="AV320" s="163">
        <f>+CALCULO[[#This Row],[ 47 ]]</f>
        <v>0</v>
      </c>
      <c r="AW320" s="163"/>
      <c r="AX320" s="163">
        <f>+CALCULO[[#This Row],[ 49 ]]</f>
        <v>0</v>
      </c>
      <c r="AY320" s="163"/>
      <c r="AZ320" s="163">
        <f>+CALCULO[[#This Row],[ 51 ]]</f>
        <v>0</v>
      </c>
      <c r="BA320" s="163"/>
      <c r="BB320" s="163">
        <f>+CALCULO[[#This Row],[ 53 ]]</f>
        <v>0</v>
      </c>
      <c r="BC320" s="163"/>
      <c r="BD320" s="163">
        <f>+CALCULO[[#This Row],[ 55 ]]</f>
        <v>0</v>
      </c>
      <c r="BE320" s="163"/>
      <c r="BF320" s="163">
        <f>+CALCULO[[#This Row],[ 57 ]]</f>
        <v>0</v>
      </c>
      <c r="BG320" s="163"/>
      <c r="BH320" s="163">
        <f>+CALCULO[[#This Row],[ 59 ]]</f>
        <v>0</v>
      </c>
      <c r="BI320" s="163"/>
      <c r="BJ320" s="163"/>
      <c r="BK320" s="163"/>
      <c r="BL320" s="145">
        <f>+CALCULO[[#This Row],[ 63 ]]</f>
        <v>0</v>
      </c>
      <c r="BM320" s="144">
        <f>+CALCULO[[#This Row],[ 64 ]]+CALCULO[[#This Row],[ 62 ]]+CALCULO[[#This Row],[ 60 ]]+CALCULO[[#This Row],[ 58 ]]+CALCULO[[#This Row],[ 56 ]]+CALCULO[[#This Row],[ 54 ]]+CALCULO[[#This Row],[ 52 ]]+CALCULO[[#This Row],[ 50 ]]+CALCULO[[#This Row],[ 48 ]]+CALCULO[[#This Row],[ 45 ]]+CALCULO[[#This Row],[43]]</f>
        <v>0</v>
      </c>
      <c r="BN320" s="148">
        <f>+CALCULO[[#This Row],[ 41 ]]-CALCULO[[#This Row],[65]]</f>
        <v>0</v>
      </c>
      <c r="BO320" s="144">
        <f>+ROUND(MIN(CALCULO[[#This Row],[66]]*25%,240*'Versión impresión'!$H$8),-3)</f>
        <v>0</v>
      </c>
      <c r="BP320" s="148">
        <f>+CALCULO[[#This Row],[66]]-CALCULO[[#This Row],[67]]</f>
        <v>0</v>
      </c>
      <c r="BQ320" s="154">
        <f>+ROUND(CALCULO[[#This Row],[33]]*40%,-3)</f>
        <v>0</v>
      </c>
      <c r="BR320" s="149">
        <f t="shared" si="16"/>
        <v>0</v>
      </c>
      <c r="BS320" s="144">
        <f>+CALCULO[[#This Row],[33]]-MIN(CALCULO[[#This Row],[69]],CALCULO[[#This Row],[68]])</f>
        <v>0</v>
      </c>
      <c r="BT320" s="150">
        <f>+CALCULO[[#This Row],[71]]/'Versión impresión'!$H$8+1-1</f>
        <v>0</v>
      </c>
      <c r="BU320" s="151">
        <f>+LOOKUP(CALCULO[[#This Row],[72]],$CG$2:$CH$8,$CJ$2:$CJ$8)</f>
        <v>0</v>
      </c>
      <c r="BV320" s="152">
        <f>+LOOKUP(CALCULO[[#This Row],[72]],$CG$2:$CH$8,$CI$2:$CI$8)</f>
        <v>0</v>
      </c>
      <c r="BW320" s="151">
        <f>+LOOKUP(CALCULO[[#This Row],[72]],$CG$2:$CH$8,$CK$2:$CK$8)</f>
        <v>0</v>
      </c>
      <c r="BX320" s="155">
        <f>+(CALCULO[[#This Row],[72]]+CALCULO[[#This Row],[73]])*CALCULO[[#This Row],[74]]+CALCULO[[#This Row],[75]]</f>
        <v>0</v>
      </c>
      <c r="BY320" s="133">
        <f>+ROUND(CALCULO[[#This Row],[76]]*'Versión impresión'!$H$8,-3)</f>
        <v>0</v>
      </c>
      <c r="BZ320" s="180" t="str">
        <f>+IF(LOOKUP(CALCULO[[#This Row],[72]],$CG$2:$CH$8,$CM$2:$CM$8)=0,"",LOOKUP(CALCULO[[#This Row],[72]],$CG$2:$CH$8,$CM$2:$CM$8))</f>
        <v/>
      </c>
    </row>
    <row r="321" spans="1:78" x14ac:dyDescent="0.25">
      <c r="A321" s="78" t="str">
        <f t="shared" si="15"/>
        <v/>
      </c>
      <c r="B321" s="159"/>
      <c r="C321" s="29"/>
      <c r="D321" s="29"/>
      <c r="E321" s="29"/>
      <c r="F321" s="29"/>
      <c r="G321" s="29"/>
      <c r="H321" s="29"/>
      <c r="I321" s="29"/>
      <c r="J321" s="29"/>
      <c r="K321" s="29"/>
      <c r="L321" s="29"/>
      <c r="M321" s="29"/>
      <c r="N321" s="29"/>
      <c r="O321" s="144">
        <f>SUM(CALCULO[[#This Row],[5]:[ 14 ]])</f>
        <v>0</v>
      </c>
      <c r="P321" s="162"/>
      <c r="Q321" s="163">
        <f>+IF(AVERAGEIF(ING_NO_CONST_RENTA[Concepto],'Datos para cálculo'!P$4,ING_NO_CONST_RENTA[Monto Limite])=1,CALCULO[[#This Row],[16]],MIN(CALCULO[ [#This Row],[16] ],AVERAGEIF(ING_NO_CONST_RENTA[Concepto],'Datos para cálculo'!P$4,ING_NO_CONST_RENTA[Monto Limite]),+CALCULO[ [#This Row],[16] ]+1-1,CALCULO[ [#This Row],[16] ]))</f>
        <v>0</v>
      </c>
      <c r="R321" s="29"/>
      <c r="S321" s="163">
        <f>+IF(AVERAGEIF(ING_NO_CONST_RENTA[Concepto],'Datos para cálculo'!R$4,ING_NO_CONST_RENTA[Monto Limite])=1,CALCULO[[#This Row],[18]],MIN(CALCULO[ [#This Row],[18] ],AVERAGEIF(ING_NO_CONST_RENTA[Concepto],'Datos para cálculo'!R$4,ING_NO_CONST_RENTA[Monto Limite]),+CALCULO[ [#This Row],[18] ]+1-1,CALCULO[ [#This Row],[18] ]))</f>
        <v>0</v>
      </c>
      <c r="T321" s="29"/>
      <c r="U321" s="163">
        <f>+IF(AVERAGEIF(ING_NO_CONST_RENTA[Concepto],'Datos para cálculo'!T$4,ING_NO_CONST_RENTA[Monto Limite])=1,CALCULO[[#This Row],[20]],MIN(CALCULO[ [#This Row],[20] ],AVERAGEIF(ING_NO_CONST_RENTA[Concepto],'Datos para cálculo'!T$4,ING_NO_CONST_RENTA[Monto Limite]),+CALCULO[ [#This Row],[20] ]+1-1,CALCULO[ [#This Row],[20] ]))</f>
        <v>0</v>
      </c>
      <c r="V321" s="29"/>
      <c r="W3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1" s="164"/>
      <c r="Y321" s="163">
        <f>+IF(O321&lt;310*'Versión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1" s="165"/>
      <c r="AA321" s="163">
        <f>+IF(AVERAGEIF(ING_NO_CONST_RENTA[Concepto],'Datos para cálculo'!Z$4,ING_NO_CONST_RENTA[Monto Limite])=1,CALCULO[[#This Row],[ 26 ]],MIN(CALCULO[[#This Row],[ 26 ]],AVERAGEIF(ING_NO_CONST_RENTA[Concepto],'Datos para cálculo'!Z$4,ING_NO_CONST_RENTA[Monto Limite]),+CALCULO[[#This Row],[ 26 ]]+1-1,CALCULO[[#This Row],[ 26 ]]))</f>
        <v>0</v>
      </c>
      <c r="AB321" s="165"/>
      <c r="AC3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1" s="147"/>
      <c r="AE3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1" s="144">
        <f>+CALCULO[[#This Row],[ 31 ]]+CALCULO[[#This Row],[ 29 ]]+CALCULO[[#This Row],[ 27 ]]+CALCULO[[#This Row],[ 25 ]]+CALCULO[[#This Row],[ 23 ]]+CALCULO[[#This Row],[ 21 ]]+CALCULO[[#This Row],[ 19 ]]+CALCULO[[#This Row],[ 17 ]]</f>
        <v>0</v>
      </c>
      <c r="AG321" s="148">
        <f>+MAX(0,ROUND(CALCULO[[#This Row],[ 15 ]]-CALCULO[[#This Row],[32]],-3))</f>
        <v>0</v>
      </c>
      <c r="AH321" s="29"/>
      <c r="AI321" s="163">
        <f>+IF(AVERAGEIF(DEDUCCIONES[Concepto],'Datos para cálculo'!AH$4,DEDUCCIONES[Monto Limite])=1,CALCULO[[#This Row],[ 34 ]],MIN(CALCULO[[#This Row],[ 34 ]],AVERAGEIF(DEDUCCIONES[Concepto],'Datos para cálculo'!AH$4,DEDUCCIONES[Monto Limite]),+CALCULO[[#This Row],[ 34 ]]+1-1,CALCULO[[#This Row],[ 34 ]]))</f>
        <v>0</v>
      </c>
      <c r="AJ321" s="167"/>
      <c r="AK321" s="144">
        <f>+IF(CALCULO[[#This Row],[ 36 ]]="SI",MIN(CALCULO[[#This Row],[ 15 ]]*10%,VLOOKUP($AJ$4,DEDUCCIONES[],4,0)),0)</f>
        <v>0</v>
      </c>
      <c r="AL321" s="168"/>
      <c r="AM321" s="145">
        <f>+MIN(AL321+1-1,VLOOKUP($AL$4,DEDUCCIONES[],4,0))</f>
        <v>0</v>
      </c>
      <c r="AN321" s="144">
        <f>+CALCULO[[#This Row],[35]]+CALCULO[[#This Row],[37]]+CALCULO[[#This Row],[ 39 ]]</f>
        <v>0</v>
      </c>
      <c r="AO321" s="148">
        <f>+CALCULO[[#This Row],[33]]-CALCULO[[#This Row],[ 40 ]]</f>
        <v>0</v>
      </c>
      <c r="AP321" s="29"/>
      <c r="AQ321" s="163">
        <f>+MIN(CALCULO[[#This Row],[42]]+1-1,VLOOKUP($AP$4,RENTAS_EXCENTAS[],4,0))</f>
        <v>0</v>
      </c>
      <c r="AR321" s="29"/>
      <c r="AS321" s="163">
        <f>+MIN(CALCULO[[#This Row],[43]]+CALCULO[[#This Row],[ 44 ]]+1-1,VLOOKUP($AP$4,RENTAS_EXCENTAS[],4,0))-CALCULO[[#This Row],[43]]</f>
        <v>0</v>
      </c>
      <c r="AT321" s="163"/>
      <c r="AU321" s="163"/>
      <c r="AV321" s="163">
        <f>+CALCULO[[#This Row],[ 47 ]]</f>
        <v>0</v>
      </c>
      <c r="AW321" s="163"/>
      <c r="AX321" s="163">
        <f>+CALCULO[[#This Row],[ 49 ]]</f>
        <v>0</v>
      </c>
      <c r="AY321" s="163"/>
      <c r="AZ321" s="163">
        <f>+CALCULO[[#This Row],[ 51 ]]</f>
        <v>0</v>
      </c>
      <c r="BA321" s="163"/>
      <c r="BB321" s="163">
        <f>+CALCULO[[#This Row],[ 53 ]]</f>
        <v>0</v>
      </c>
      <c r="BC321" s="163"/>
      <c r="BD321" s="163">
        <f>+CALCULO[[#This Row],[ 55 ]]</f>
        <v>0</v>
      </c>
      <c r="BE321" s="163"/>
      <c r="BF321" s="163">
        <f>+CALCULO[[#This Row],[ 57 ]]</f>
        <v>0</v>
      </c>
      <c r="BG321" s="163"/>
      <c r="BH321" s="163">
        <f>+CALCULO[[#This Row],[ 59 ]]</f>
        <v>0</v>
      </c>
      <c r="BI321" s="163"/>
      <c r="BJ321" s="163"/>
      <c r="BK321" s="163"/>
      <c r="BL321" s="145">
        <f>+CALCULO[[#This Row],[ 63 ]]</f>
        <v>0</v>
      </c>
      <c r="BM321" s="144">
        <f>+CALCULO[[#This Row],[ 64 ]]+CALCULO[[#This Row],[ 62 ]]+CALCULO[[#This Row],[ 60 ]]+CALCULO[[#This Row],[ 58 ]]+CALCULO[[#This Row],[ 56 ]]+CALCULO[[#This Row],[ 54 ]]+CALCULO[[#This Row],[ 52 ]]+CALCULO[[#This Row],[ 50 ]]+CALCULO[[#This Row],[ 48 ]]+CALCULO[[#This Row],[ 45 ]]+CALCULO[[#This Row],[43]]</f>
        <v>0</v>
      </c>
      <c r="BN321" s="148">
        <f>+CALCULO[[#This Row],[ 41 ]]-CALCULO[[#This Row],[65]]</f>
        <v>0</v>
      </c>
      <c r="BO321" s="144">
        <f>+ROUND(MIN(CALCULO[[#This Row],[66]]*25%,240*'Versión impresión'!$H$8),-3)</f>
        <v>0</v>
      </c>
      <c r="BP321" s="148">
        <f>+CALCULO[[#This Row],[66]]-CALCULO[[#This Row],[67]]</f>
        <v>0</v>
      </c>
      <c r="BQ321" s="154">
        <f>+ROUND(CALCULO[[#This Row],[33]]*40%,-3)</f>
        <v>0</v>
      </c>
      <c r="BR321" s="149">
        <f t="shared" si="16"/>
        <v>0</v>
      </c>
      <c r="BS321" s="144">
        <f>+CALCULO[[#This Row],[33]]-MIN(CALCULO[[#This Row],[69]],CALCULO[[#This Row],[68]])</f>
        <v>0</v>
      </c>
      <c r="BT321" s="150">
        <f>+CALCULO[[#This Row],[71]]/'Versión impresión'!$H$8+1-1</f>
        <v>0</v>
      </c>
      <c r="BU321" s="151">
        <f>+LOOKUP(CALCULO[[#This Row],[72]],$CG$2:$CH$8,$CJ$2:$CJ$8)</f>
        <v>0</v>
      </c>
      <c r="BV321" s="152">
        <f>+LOOKUP(CALCULO[[#This Row],[72]],$CG$2:$CH$8,$CI$2:$CI$8)</f>
        <v>0</v>
      </c>
      <c r="BW321" s="151">
        <f>+LOOKUP(CALCULO[[#This Row],[72]],$CG$2:$CH$8,$CK$2:$CK$8)</f>
        <v>0</v>
      </c>
      <c r="BX321" s="155">
        <f>+(CALCULO[[#This Row],[72]]+CALCULO[[#This Row],[73]])*CALCULO[[#This Row],[74]]+CALCULO[[#This Row],[75]]</f>
        <v>0</v>
      </c>
      <c r="BY321" s="133">
        <f>+ROUND(CALCULO[[#This Row],[76]]*'Versión impresión'!$H$8,-3)</f>
        <v>0</v>
      </c>
      <c r="BZ321" s="180" t="str">
        <f>+IF(LOOKUP(CALCULO[[#This Row],[72]],$CG$2:$CH$8,$CM$2:$CM$8)=0,"",LOOKUP(CALCULO[[#This Row],[72]],$CG$2:$CH$8,$CM$2:$CM$8))</f>
        <v/>
      </c>
    </row>
    <row r="322" spans="1:78" x14ac:dyDescent="0.25">
      <c r="A322" s="78" t="str">
        <f t="shared" si="15"/>
        <v/>
      </c>
      <c r="B322" s="159"/>
      <c r="C322" s="29"/>
      <c r="D322" s="29"/>
      <c r="E322" s="29"/>
      <c r="F322" s="29"/>
      <c r="G322" s="29"/>
      <c r="H322" s="29"/>
      <c r="I322" s="29"/>
      <c r="J322" s="29"/>
      <c r="K322" s="29"/>
      <c r="L322" s="29"/>
      <c r="M322" s="29"/>
      <c r="N322" s="29"/>
      <c r="O322" s="144">
        <f>SUM(CALCULO[[#This Row],[5]:[ 14 ]])</f>
        <v>0</v>
      </c>
      <c r="P322" s="162"/>
      <c r="Q322" s="163">
        <f>+IF(AVERAGEIF(ING_NO_CONST_RENTA[Concepto],'Datos para cálculo'!P$4,ING_NO_CONST_RENTA[Monto Limite])=1,CALCULO[[#This Row],[16]],MIN(CALCULO[ [#This Row],[16] ],AVERAGEIF(ING_NO_CONST_RENTA[Concepto],'Datos para cálculo'!P$4,ING_NO_CONST_RENTA[Monto Limite]),+CALCULO[ [#This Row],[16] ]+1-1,CALCULO[ [#This Row],[16] ]))</f>
        <v>0</v>
      </c>
      <c r="R322" s="29"/>
      <c r="S322" s="163">
        <f>+IF(AVERAGEIF(ING_NO_CONST_RENTA[Concepto],'Datos para cálculo'!R$4,ING_NO_CONST_RENTA[Monto Limite])=1,CALCULO[[#This Row],[18]],MIN(CALCULO[ [#This Row],[18] ],AVERAGEIF(ING_NO_CONST_RENTA[Concepto],'Datos para cálculo'!R$4,ING_NO_CONST_RENTA[Monto Limite]),+CALCULO[ [#This Row],[18] ]+1-1,CALCULO[ [#This Row],[18] ]))</f>
        <v>0</v>
      </c>
      <c r="T322" s="29"/>
      <c r="U322" s="163">
        <f>+IF(AVERAGEIF(ING_NO_CONST_RENTA[Concepto],'Datos para cálculo'!T$4,ING_NO_CONST_RENTA[Monto Limite])=1,CALCULO[[#This Row],[20]],MIN(CALCULO[ [#This Row],[20] ],AVERAGEIF(ING_NO_CONST_RENTA[Concepto],'Datos para cálculo'!T$4,ING_NO_CONST_RENTA[Monto Limite]),+CALCULO[ [#This Row],[20] ]+1-1,CALCULO[ [#This Row],[20] ]))</f>
        <v>0</v>
      </c>
      <c r="V322" s="29"/>
      <c r="W3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2" s="164"/>
      <c r="Y322" s="163">
        <f>+IF(O322&lt;310*'Versión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2" s="165"/>
      <c r="AA322" s="163">
        <f>+IF(AVERAGEIF(ING_NO_CONST_RENTA[Concepto],'Datos para cálculo'!Z$4,ING_NO_CONST_RENTA[Monto Limite])=1,CALCULO[[#This Row],[ 26 ]],MIN(CALCULO[[#This Row],[ 26 ]],AVERAGEIF(ING_NO_CONST_RENTA[Concepto],'Datos para cálculo'!Z$4,ING_NO_CONST_RENTA[Monto Limite]),+CALCULO[[#This Row],[ 26 ]]+1-1,CALCULO[[#This Row],[ 26 ]]))</f>
        <v>0</v>
      </c>
      <c r="AB322" s="165"/>
      <c r="AC3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2" s="147"/>
      <c r="AE3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2" s="144">
        <f>+CALCULO[[#This Row],[ 31 ]]+CALCULO[[#This Row],[ 29 ]]+CALCULO[[#This Row],[ 27 ]]+CALCULO[[#This Row],[ 25 ]]+CALCULO[[#This Row],[ 23 ]]+CALCULO[[#This Row],[ 21 ]]+CALCULO[[#This Row],[ 19 ]]+CALCULO[[#This Row],[ 17 ]]</f>
        <v>0</v>
      </c>
      <c r="AG322" s="148">
        <f>+MAX(0,ROUND(CALCULO[[#This Row],[ 15 ]]-CALCULO[[#This Row],[32]],-3))</f>
        <v>0</v>
      </c>
      <c r="AH322" s="29"/>
      <c r="AI322" s="163">
        <f>+IF(AVERAGEIF(DEDUCCIONES[Concepto],'Datos para cálculo'!AH$4,DEDUCCIONES[Monto Limite])=1,CALCULO[[#This Row],[ 34 ]],MIN(CALCULO[[#This Row],[ 34 ]],AVERAGEIF(DEDUCCIONES[Concepto],'Datos para cálculo'!AH$4,DEDUCCIONES[Monto Limite]),+CALCULO[[#This Row],[ 34 ]]+1-1,CALCULO[[#This Row],[ 34 ]]))</f>
        <v>0</v>
      </c>
      <c r="AJ322" s="167"/>
      <c r="AK322" s="144">
        <f>+IF(CALCULO[[#This Row],[ 36 ]]="SI",MIN(CALCULO[[#This Row],[ 15 ]]*10%,VLOOKUP($AJ$4,DEDUCCIONES[],4,0)),0)</f>
        <v>0</v>
      </c>
      <c r="AL322" s="168"/>
      <c r="AM322" s="145">
        <f>+MIN(AL322+1-1,VLOOKUP($AL$4,DEDUCCIONES[],4,0))</f>
        <v>0</v>
      </c>
      <c r="AN322" s="144">
        <f>+CALCULO[[#This Row],[35]]+CALCULO[[#This Row],[37]]+CALCULO[[#This Row],[ 39 ]]</f>
        <v>0</v>
      </c>
      <c r="AO322" s="148">
        <f>+CALCULO[[#This Row],[33]]-CALCULO[[#This Row],[ 40 ]]</f>
        <v>0</v>
      </c>
      <c r="AP322" s="29"/>
      <c r="AQ322" s="163">
        <f>+MIN(CALCULO[[#This Row],[42]]+1-1,VLOOKUP($AP$4,RENTAS_EXCENTAS[],4,0))</f>
        <v>0</v>
      </c>
      <c r="AR322" s="29"/>
      <c r="AS322" s="163">
        <f>+MIN(CALCULO[[#This Row],[43]]+CALCULO[[#This Row],[ 44 ]]+1-1,VLOOKUP($AP$4,RENTAS_EXCENTAS[],4,0))-CALCULO[[#This Row],[43]]</f>
        <v>0</v>
      </c>
      <c r="AT322" s="163"/>
      <c r="AU322" s="163"/>
      <c r="AV322" s="163">
        <f>+CALCULO[[#This Row],[ 47 ]]</f>
        <v>0</v>
      </c>
      <c r="AW322" s="163"/>
      <c r="AX322" s="163">
        <f>+CALCULO[[#This Row],[ 49 ]]</f>
        <v>0</v>
      </c>
      <c r="AY322" s="163"/>
      <c r="AZ322" s="163">
        <f>+CALCULO[[#This Row],[ 51 ]]</f>
        <v>0</v>
      </c>
      <c r="BA322" s="163"/>
      <c r="BB322" s="163">
        <f>+CALCULO[[#This Row],[ 53 ]]</f>
        <v>0</v>
      </c>
      <c r="BC322" s="163"/>
      <c r="BD322" s="163">
        <f>+CALCULO[[#This Row],[ 55 ]]</f>
        <v>0</v>
      </c>
      <c r="BE322" s="163"/>
      <c r="BF322" s="163">
        <f>+CALCULO[[#This Row],[ 57 ]]</f>
        <v>0</v>
      </c>
      <c r="BG322" s="163"/>
      <c r="BH322" s="163">
        <f>+CALCULO[[#This Row],[ 59 ]]</f>
        <v>0</v>
      </c>
      <c r="BI322" s="163"/>
      <c r="BJ322" s="163"/>
      <c r="BK322" s="163"/>
      <c r="BL322" s="145">
        <f>+CALCULO[[#This Row],[ 63 ]]</f>
        <v>0</v>
      </c>
      <c r="BM322" s="144">
        <f>+CALCULO[[#This Row],[ 64 ]]+CALCULO[[#This Row],[ 62 ]]+CALCULO[[#This Row],[ 60 ]]+CALCULO[[#This Row],[ 58 ]]+CALCULO[[#This Row],[ 56 ]]+CALCULO[[#This Row],[ 54 ]]+CALCULO[[#This Row],[ 52 ]]+CALCULO[[#This Row],[ 50 ]]+CALCULO[[#This Row],[ 48 ]]+CALCULO[[#This Row],[ 45 ]]+CALCULO[[#This Row],[43]]</f>
        <v>0</v>
      </c>
      <c r="BN322" s="148">
        <f>+CALCULO[[#This Row],[ 41 ]]-CALCULO[[#This Row],[65]]</f>
        <v>0</v>
      </c>
      <c r="BO322" s="144">
        <f>+ROUND(MIN(CALCULO[[#This Row],[66]]*25%,240*'Versión impresión'!$H$8),-3)</f>
        <v>0</v>
      </c>
      <c r="BP322" s="148">
        <f>+CALCULO[[#This Row],[66]]-CALCULO[[#This Row],[67]]</f>
        <v>0</v>
      </c>
      <c r="BQ322" s="154">
        <f>+ROUND(CALCULO[[#This Row],[33]]*40%,-3)</f>
        <v>0</v>
      </c>
      <c r="BR322" s="149">
        <f t="shared" si="16"/>
        <v>0</v>
      </c>
      <c r="BS322" s="144">
        <f>+CALCULO[[#This Row],[33]]-MIN(CALCULO[[#This Row],[69]],CALCULO[[#This Row],[68]])</f>
        <v>0</v>
      </c>
      <c r="BT322" s="150">
        <f>+CALCULO[[#This Row],[71]]/'Versión impresión'!$H$8+1-1</f>
        <v>0</v>
      </c>
      <c r="BU322" s="151">
        <f>+LOOKUP(CALCULO[[#This Row],[72]],$CG$2:$CH$8,$CJ$2:$CJ$8)</f>
        <v>0</v>
      </c>
      <c r="BV322" s="152">
        <f>+LOOKUP(CALCULO[[#This Row],[72]],$CG$2:$CH$8,$CI$2:$CI$8)</f>
        <v>0</v>
      </c>
      <c r="BW322" s="151">
        <f>+LOOKUP(CALCULO[[#This Row],[72]],$CG$2:$CH$8,$CK$2:$CK$8)</f>
        <v>0</v>
      </c>
      <c r="BX322" s="155">
        <f>+(CALCULO[[#This Row],[72]]+CALCULO[[#This Row],[73]])*CALCULO[[#This Row],[74]]+CALCULO[[#This Row],[75]]</f>
        <v>0</v>
      </c>
      <c r="BY322" s="133">
        <f>+ROUND(CALCULO[[#This Row],[76]]*'Versión impresión'!$H$8,-3)</f>
        <v>0</v>
      </c>
      <c r="BZ322" s="180" t="str">
        <f>+IF(LOOKUP(CALCULO[[#This Row],[72]],$CG$2:$CH$8,$CM$2:$CM$8)=0,"",LOOKUP(CALCULO[[#This Row],[72]],$CG$2:$CH$8,$CM$2:$CM$8))</f>
        <v/>
      </c>
    </row>
    <row r="323" spans="1:78" x14ac:dyDescent="0.25">
      <c r="A323" s="78" t="str">
        <f t="shared" si="15"/>
        <v/>
      </c>
      <c r="B323" s="159"/>
      <c r="C323" s="29"/>
      <c r="D323" s="29"/>
      <c r="E323" s="29"/>
      <c r="F323" s="29"/>
      <c r="G323" s="29"/>
      <c r="H323" s="29"/>
      <c r="I323" s="29"/>
      <c r="J323" s="29"/>
      <c r="K323" s="29"/>
      <c r="L323" s="29"/>
      <c r="M323" s="29"/>
      <c r="N323" s="29"/>
      <c r="O323" s="144">
        <f>SUM(CALCULO[[#This Row],[5]:[ 14 ]])</f>
        <v>0</v>
      </c>
      <c r="P323" s="162"/>
      <c r="Q323" s="163">
        <f>+IF(AVERAGEIF(ING_NO_CONST_RENTA[Concepto],'Datos para cálculo'!P$4,ING_NO_CONST_RENTA[Monto Limite])=1,CALCULO[[#This Row],[16]],MIN(CALCULO[ [#This Row],[16] ],AVERAGEIF(ING_NO_CONST_RENTA[Concepto],'Datos para cálculo'!P$4,ING_NO_CONST_RENTA[Monto Limite]),+CALCULO[ [#This Row],[16] ]+1-1,CALCULO[ [#This Row],[16] ]))</f>
        <v>0</v>
      </c>
      <c r="R323" s="29"/>
      <c r="S323" s="163">
        <f>+IF(AVERAGEIF(ING_NO_CONST_RENTA[Concepto],'Datos para cálculo'!R$4,ING_NO_CONST_RENTA[Monto Limite])=1,CALCULO[[#This Row],[18]],MIN(CALCULO[ [#This Row],[18] ],AVERAGEIF(ING_NO_CONST_RENTA[Concepto],'Datos para cálculo'!R$4,ING_NO_CONST_RENTA[Monto Limite]),+CALCULO[ [#This Row],[18] ]+1-1,CALCULO[ [#This Row],[18] ]))</f>
        <v>0</v>
      </c>
      <c r="T323" s="29"/>
      <c r="U323" s="163">
        <f>+IF(AVERAGEIF(ING_NO_CONST_RENTA[Concepto],'Datos para cálculo'!T$4,ING_NO_CONST_RENTA[Monto Limite])=1,CALCULO[[#This Row],[20]],MIN(CALCULO[ [#This Row],[20] ],AVERAGEIF(ING_NO_CONST_RENTA[Concepto],'Datos para cálculo'!T$4,ING_NO_CONST_RENTA[Monto Limite]),+CALCULO[ [#This Row],[20] ]+1-1,CALCULO[ [#This Row],[20] ]))</f>
        <v>0</v>
      </c>
      <c r="V323" s="29"/>
      <c r="W3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3" s="164"/>
      <c r="Y323" s="163">
        <f>+IF(O323&lt;310*'Versión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3" s="165"/>
      <c r="AA323" s="163">
        <f>+IF(AVERAGEIF(ING_NO_CONST_RENTA[Concepto],'Datos para cálculo'!Z$4,ING_NO_CONST_RENTA[Monto Limite])=1,CALCULO[[#This Row],[ 26 ]],MIN(CALCULO[[#This Row],[ 26 ]],AVERAGEIF(ING_NO_CONST_RENTA[Concepto],'Datos para cálculo'!Z$4,ING_NO_CONST_RENTA[Monto Limite]),+CALCULO[[#This Row],[ 26 ]]+1-1,CALCULO[[#This Row],[ 26 ]]))</f>
        <v>0</v>
      </c>
      <c r="AB323" s="165"/>
      <c r="AC3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3" s="147"/>
      <c r="AE3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3" s="144">
        <f>+CALCULO[[#This Row],[ 31 ]]+CALCULO[[#This Row],[ 29 ]]+CALCULO[[#This Row],[ 27 ]]+CALCULO[[#This Row],[ 25 ]]+CALCULO[[#This Row],[ 23 ]]+CALCULO[[#This Row],[ 21 ]]+CALCULO[[#This Row],[ 19 ]]+CALCULO[[#This Row],[ 17 ]]</f>
        <v>0</v>
      </c>
      <c r="AG323" s="148">
        <f>+MAX(0,ROUND(CALCULO[[#This Row],[ 15 ]]-CALCULO[[#This Row],[32]],-3))</f>
        <v>0</v>
      </c>
      <c r="AH323" s="29"/>
      <c r="AI323" s="163">
        <f>+IF(AVERAGEIF(DEDUCCIONES[Concepto],'Datos para cálculo'!AH$4,DEDUCCIONES[Monto Limite])=1,CALCULO[[#This Row],[ 34 ]],MIN(CALCULO[[#This Row],[ 34 ]],AVERAGEIF(DEDUCCIONES[Concepto],'Datos para cálculo'!AH$4,DEDUCCIONES[Monto Limite]),+CALCULO[[#This Row],[ 34 ]]+1-1,CALCULO[[#This Row],[ 34 ]]))</f>
        <v>0</v>
      </c>
      <c r="AJ323" s="167"/>
      <c r="AK323" s="144">
        <f>+IF(CALCULO[[#This Row],[ 36 ]]="SI",MIN(CALCULO[[#This Row],[ 15 ]]*10%,VLOOKUP($AJ$4,DEDUCCIONES[],4,0)),0)</f>
        <v>0</v>
      </c>
      <c r="AL323" s="168"/>
      <c r="AM323" s="145">
        <f>+MIN(AL323+1-1,VLOOKUP($AL$4,DEDUCCIONES[],4,0))</f>
        <v>0</v>
      </c>
      <c r="AN323" s="144">
        <f>+CALCULO[[#This Row],[35]]+CALCULO[[#This Row],[37]]+CALCULO[[#This Row],[ 39 ]]</f>
        <v>0</v>
      </c>
      <c r="AO323" s="148">
        <f>+CALCULO[[#This Row],[33]]-CALCULO[[#This Row],[ 40 ]]</f>
        <v>0</v>
      </c>
      <c r="AP323" s="29"/>
      <c r="AQ323" s="163">
        <f>+MIN(CALCULO[[#This Row],[42]]+1-1,VLOOKUP($AP$4,RENTAS_EXCENTAS[],4,0))</f>
        <v>0</v>
      </c>
      <c r="AR323" s="29"/>
      <c r="AS323" s="163">
        <f>+MIN(CALCULO[[#This Row],[43]]+CALCULO[[#This Row],[ 44 ]]+1-1,VLOOKUP($AP$4,RENTAS_EXCENTAS[],4,0))-CALCULO[[#This Row],[43]]</f>
        <v>0</v>
      </c>
      <c r="AT323" s="163"/>
      <c r="AU323" s="163"/>
      <c r="AV323" s="163">
        <f>+CALCULO[[#This Row],[ 47 ]]</f>
        <v>0</v>
      </c>
      <c r="AW323" s="163"/>
      <c r="AX323" s="163">
        <f>+CALCULO[[#This Row],[ 49 ]]</f>
        <v>0</v>
      </c>
      <c r="AY323" s="163"/>
      <c r="AZ323" s="163">
        <f>+CALCULO[[#This Row],[ 51 ]]</f>
        <v>0</v>
      </c>
      <c r="BA323" s="163"/>
      <c r="BB323" s="163">
        <f>+CALCULO[[#This Row],[ 53 ]]</f>
        <v>0</v>
      </c>
      <c r="BC323" s="163"/>
      <c r="BD323" s="163">
        <f>+CALCULO[[#This Row],[ 55 ]]</f>
        <v>0</v>
      </c>
      <c r="BE323" s="163"/>
      <c r="BF323" s="163">
        <f>+CALCULO[[#This Row],[ 57 ]]</f>
        <v>0</v>
      </c>
      <c r="BG323" s="163"/>
      <c r="BH323" s="163">
        <f>+CALCULO[[#This Row],[ 59 ]]</f>
        <v>0</v>
      </c>
      <c r="BI323" s="163"/>
      <c r="BJ323" s="163"/>
      <c r="BK323" s="163"/>
      <c r="BL323" s="145">
        <f>+CALCULO[[#This Row],[ 63 ]]</f>
        <v>0</v>
      </c>
      <c r="BM323" s="144">
        <f>+CALCULO[[#This Row],[ 64 ]]+CALCULO[[#This Row],[ 62 ]]+CALCULO[[#This Row],[ 60 ]]+CALCULO[[#This Row],[ 58 ]]+CALCULO[[#This Row],[ 56 ]]+CALCULO[[#This Row],[ 54 ]]+CALCULO[[#This Row],[ 52 ]]+CALCULO[[#This Row],[ 50 ]]+CALCULO[[#This Row],[ 48 ]]+CALCULO[[#This Row],[ 45 ]]+CALCULO[[#This Row],[43]]</f>
        <v>0</v>
      </c>
      <c r="BN323" s="148">
        <f>+CALCULO[[#This Row],[ 41 ]]-CALCULO[[#This Row],[65]]</f>
        <v>0</v>
      </c>
      <c r="BO323" s="144">
        <f>+ROUND(MIN(CALCULO[[#This Row],[66]]*25%,240*'Versión impresión'!$H$8),-3)</f>
        <v>0</v>
      </c>
      <c r="BP323" s="148">
        <f>+CALCULO[[#This Row],[66]]-CALCULO[[#This Row],[67]]</f>
        <v>0</v>
      </c>
      <c r="BQ323" s="154">
        <f>+ROUND(CALCULO[[#This Row],[33]]*40%,-3)</f>
        <v>0</v>
      </c>
      <c r="BR323" s="149">
        <f t="shared" si="16"/>
        <v>0</v>
      </c>
      <c r="BS323" s="144">
        <f>+CALCULO[[#This Row],[33]]-MIN(CALCULO[[#This Row],[69]],CALCULO[[#This Row],[68]])</f>
        <v>0</v>
      </c>
      <c r="BT323" s="150">
        <f>+CALCULO[[#This Row],[71]]/'Versión impresión'!$H$8+1-1</f>
        <v>0</v>
      </c>
      <c r="BU323" s="151">
        <f>+LOOKUP(CALCULO[[#This Row],[72]],$CG$2:$CH$8,$CJ$2:$CJ$8)</f>
        <v>0</v>
      </c>
      <c r="BV323" s="152">
        <f>+LOOKUP(CALCULO[[#This Row],[72]],$CG$2:$CH$8,$CI$2:$CI$8)</f>
        <v>0</v>
      </c>
      <c r="BW323" s="151">
        <f>+LOOKUP(CALCULO[[#This Row],[72]],$CG$2:$CH$8,$CK$2:$CK$8)</f>
        <v>0</v>
      </c>
      <c r="BX323" s="155">
        <f>+(CALCULO[[#This Row],[72]]+CALCULO[[#This Row],[73]])*CALCULO[[#This Row],[74]]+CALCULO[[#This Row],[75]]</f>
        <v>0</v>
      </c>
      <c r="BY323" s="133">
        <f>+ROUND(CALCULO[[#This Row],[76]]*'Versión impresión'!$H$8,-3)</f>
        <v>0</v>
      </c>
      <c r="BZ323" s="180" t="str">
        <f>+IF(LOOKUP(CALCULO[[#This Row],[72]],$CG$2:$CH$8,$CM$2:$CM$8)=0,"",LOOKUP(CALCULO[[#This Row],[72]],$CG$2:$CH$8,$CM$2:$CM$8))</f>
        <v/>
      </c>
    </row>
    <row r="324" spans="1:78" x14ac:dyDescent="0.25">
      <c r="A324" s="78" t="str">
        <f t="shared" si="15"/>
        <v/>
      </c>
      <c r="B324" s="159"/>
      <c r="C324" s="29"/>
      <c r="D324" s="29"/>
      <c r="E324" s="29"/>
      <c r="F324" s="29"/>
      <c r="G324" s="29"/>
      <c r="H324" s="29"/>
      <c r="I324" s="29"/>
      <c r="J324" s="29"/>
      <c r="K324" s="29"/>
      <c r="L324" s="29"/>
      <c r="M324" s="29"/>
      <c r="N324" s="29"/>
      <c r="O324" s="144">
        <f>SUM(CALCULO[[#This Row],[5]:[ 14 ]])</f>
        <v>0</v>
      </c>
      <c r="P324" s="162"/>
      <c r="Q324" s="163">
        <f>+IF(AVERAGEIF(ING_NO_CONST_RENTA[Concepto],'Datos para cálculo'!P$4,ING_NO_CONST_RENTA[Monto Limite])=1,CALCULO[[#This Row],[16]],MIN(CALCULO[ [#This Row],[16] ],AVERAGEIF(ING_NO_CONST_RENTA[Concepto],'Datos para cálculo'!P$4,ING_NO_CONST_RENTA[Monto Limite]),+CALCULO[ [#This Row],[16] ]+1-1,CALCULO[ [#This Row],[16] ]))</f>
        <v>0</v>
      </c>
      <c r="R324" s="29"/>
      <c r="S324" s="163">
        <f>+IF(AVERAGEIF(ING_NO_CONST_RENTA[Concepto],'Datos para cálculo'!R$4,ING_NO_CONST_RENTA[Monto Limite])=1,CALCULO[[#This Row],[18]],MIN(CALCULO[ [#This Row],[18] ],AVERAGEIF(ING_NO_CONST_RENTA[Concepto],'Datos para cálculo'!R$4,ING_NO_CONST_RENTA[Monto Limite]),+CALCULO[ [#This Row],[18] ]+1-1,CALCULO[ [#This Row],[18] ]))</f>
        <v>0</v>
      </c>
      <c r="T324" s="29"/>
      <c r="U324" s="163">
        <f>+IF(AVERAGEIF(ING_NO_CONST_RENTA[Concepto],'Datos para cálculo'!T$4,ING_NO_CONST_RENTA[Monto Limite])=1,CALCULO[[#This Row],[20]],MIN(CALCULO[ [#This Row],[20] ],AVERAGEIF(ING_NO_CONST_RENTA[Concepto],'Datos para cálculo'!T$4,ING_NO_CONST_RENTA[Monto Limite]),+CALCULO[ [#This Row],[20] ]+1-1,CALCULO[ [#This Row],[20] ]))</f>
        <v>0</v>
      </c>
      <c r="V324" s="29"/>
      <c r="W3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4" s="164"/>
      <c r="Y324" s="163">
        <f>+IF(O324&lt;310*'Versión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4" s="165"/>
      <c r="AA324" s="163">
        <f>+IF(AVERAGEIF(ING_NO_CONST_RENTA[Concepto],'Datos para cálculo'!Z$4,ING_NO_CONST_RENTA[Monto Limite])=1,CALCULO[[#This Row],[ 26 ]],MIN(CALCULO[[#This Row],[ 26 ]],AVERAGEIF(ING_NO_CONST_RENTA[Concepto],'Datos para cálculo'!Z$4,ING_NO_CONST_RENTA[Monto Limite]),+CALCULO[[#This Row],[ 26 ]]+1-1,CALCULO[[#This Row],[ 26 ]]))</f>
        <v>0</v>
      </c>
      <c r="AB324" s="165"/>
      <c r="AC3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4" s="147"/>
      <c r="AE3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4" s="144">
        <f>+CALCULO[[#This Row],[ 31 ]]+CALCULO[[#This Row],[ 29 ]]+CALCULO[[#This Row],[ 27 ]]+CALCULO[[#This Row],[ 25 ]]+CALCULO[[#This Row],[ 23 ]]+CALCULO[[#This Row],[ 21 ]]+CALCULO[[#This Row],[ 19 ]]+CALCULO[[#This Row],[ 17 ]]</f>
        <v>0</v>
      </c>
      <c r="AG324" s="148">
        <f>+MAX(0,ROUND(CALCULO[[#This Row],[ 15 ]]-CALCULO[[#This Row],[32]],-3))</f>
        <v>0</v>
      </c>
      <c r="AH324" s="29"/>
      <c r="AI324" s="163">
        <f>+IF(AVERAGEIF(DEDUCCIONES[Concepto],'Datos para cálculo'!AH$4,DEDUCCIONES[Monto Limite])=1,CALCULO[[#This Row],[ 34 ]],MIN(CALCULO[[#This Row],[ 34 ]],AVERAGEIF(DEDUCCIONES[Concepto],'Datos para cálculo'!AH$4,DEDUCCIONES[Monto Limite]),+CALCULO[[#This Row],[ 34 ]]+1-1,CALCULO[[#This Row],[ 34 ]]))</f>
        <v>0</v>
      </c>
      <c r="AJ324" s="167"/>
      <c r="AK324" s="144">
        <f>+IF(CALCULO[[#This Row],[ 36 ]]="SI",MIN(CALCULO[[#This Row],[ 15 ]]*10%,VLOOKUP($AJ$4,DEDUCCIONES[],4,0)),0)</f>
        <v>0</v>
      </c>
      <c r="AL324" s="168"/>
      <c r="AM324" s="145">
        <f>+MIN(AL324+1-1,VLOOKUP($AL$4,DEDUCCIONES[],4,0))</f>
        <v>0</v>
      </c>
      <c r="AN324" s="144">
        <f>+CALCULO[[#This Row],[35]]+CALCULO[[#This Row],[37]]+CALCULO[[#This Row],[ 39 ]]</f>
        <v>0</v>
      </c>
      <c r="AO324" s="148">
        <f>+CALCULO[[#This Row],[33]]-CALCULO[[#This Row],[ 40 ]]</f>
        <v>0</v>
      </c>
      <c r="AP324" s="29"/>
      <c r="AQ324" s="163">
        <f>+MIN(CALCULO[[#This Row],[42]]+1-1,VLOOKUP($AP$4,RENTAS_EXCENTAS[],4,0))</f>
        <v>0</v>
      </c>
      <c r="AR324" s="29"/>
      <c r="AS324" s="163">
        <f>+MIN(CALCULO[[#This Row],[43]]+CALCULO[[#This Row],[ 44 ]]+1-1,VLOOKUP($AP$4,RENTAS_EXCENTAS[],4,0))-CALCULO[[#This Row],[43]]</f>
        <v>0</v>
      </c>
      <c r="AT324" s="163"/>
      <c r="AU324" s="163"/>
      <c r="AV324" s="163">
        <f>+CALCULO[[#This Row],[ 47 ]]</f>
        <v>0</v>
      </c>
      <c r="AW324" s="163"/>
      <c r="AX324" s="163">
        <f>+CALCULO[[#This Row],[ 49 ]]</f>
        <v>0</v>
      </c>
      <c r="AY324" s="163"/>
      <c r="AZ324" s="163">
        <f>+CALCULO[[#This Row],[ 51 ]]</f>
        <v>0</v>
      </c>
      <c r="BA324" s="163"/>
      <c r="BB324" s="163">
        <f>+CALCULO[[#This Row],[ 53 ]]</f>
        <v>0</v>
      </c>
      <c r="BC324" s="163"/>
      <c r="BD324" s="163">
        <f>+CALCULO[[#This Row],[ 55 ]]</f>
        <v>0</v>
      </c>
      <c r="BE324" s="163"/>
      <c r="BF324" s="163">
        <f>+CALCULO[[#This Row],[ 57 ]]</f>
        <v>0</v>
      </c>
      <c r="BG324" s="163"/>
      <c r="BH324" s="163">
        <f>+CALCULO[[#This Row],[ 59 ]]</f>
        <v>0</v>
      </c>
      <c r="BI324" s="163"/>
      <c r="BJ324" s="163"/>
      <c r="BK324" s="163"/>
      <c r="BL324" s="145">
        <f>+CALCULO[[#This Row],[ 63 ]]</f>
        <v>0</v>
      </c>
      <c r="BM324" s="144">
        <f>+CALCULO[[#This Row],[ 64 ]]+CALCULO[[#This Row],[ 62 ]]+CALCULO[[#This Row],[ 60 ]]+CALCULO[[#This Row],[ 58 ]]+CALCULO[[#This Row],[ 56 ]]+CALCULO[[#This Row],[ 54 ]]+CALCULO[[#This Row],[ 52 ]]+CALCULO[[#This Row],[ 50 ]]+CALCULO[[#This Row],[ 48 ]]+CALCULO[[#This Row],[ 45 ]]+CALCULO[[#This Row],[43]]</f>
        <v>0</v>
      </c>
      <c r="BN324" s="148">
        <f>+CALCULO[[#This Row],[ 41 ]]-CALCULO[[#This Row],[65]]</f>
        <v>0</v>
      </c>
      <c r="BO324" s="144">
        <f>+ROUND(MIN(CALCULO[[#This Row],[66]]*25%,240*'Versión impresión'!$H$8),-3)</f>
        <v>0</v>
      </c>
      <c r="BP324" s="148">
        <f>+CALCULO[[#This Row],[66]]-CALCULO[[#This Row],[67]]</f>
        <v>0</v>
      </c>
      <c r="BQ324" s="154">
        <f>+ROUND(CALCULO[[#This Row],[33]]*40%,-3)</f>
        <v>0</v>
      </c>
      <c r="BR324" s="149">
        <f t="shared" si="16"/>
        <v>0</v>
      </c>
      <c r="BS324" s="144">
        <f>+CALCULO[[#This Row],[33]]-MIN(CALCULO[[#This Row],[69]],CALCULO[[#This Row],[68]])</f>
        <v>0</v>
      </c>
      <c r="BT324" s="150">
        <f>+CALCULO[[#This Row],[71]]/'Versión impresión'!$H$8+1-1</f>
        <v>0</v>
      </c>
      <c r="BU324" s="151">
        <f>+LOOKUP(CALCULO[[#This Row],[72]],$CG$2:$CH$8,$CJ$2:$CJ$8)</f>
        <v>0</v>
      </c>
      <c r="BV324" s="152">
        <f>+LOOKUP(CALCULO[[#This Row],[72]],$CG$2:$CH$8,$CI$2:$CI$8)</f>
        <v>0</v>
      </c>
      <c r="BW324" s="151">
        <f>+LOOKUP(CALCULO[[#This Row],[72]],$CG$2:$CH$8,$CK$2:$CK$8)</f>
        <v>0</v>
      </c>
      <c r="BX324" s="155">
        <f>+(CALCULO[[#This Row],[72]]+CALCULO[[#This Row],[73]])*CALCULO[[#This Row],[74]]+CALCULO[[#This Row],[75]]</f>
        <v>0</v>
      </c>
      <c r="BY324" s="133">
        <f>+ROUND(CALCULO[[#This Row],[76]]*'Versión impresión'!$H$8,-3)</f>
        <v>0</v>
      </c>
      <c r="BZ324" s="180" t="str">
        <f>+IF(LOOKUP(CALCULO[[#This Row],[72]],$CG$2:$CH$8,$CM$2:$CM$8)=0,"",LOOKUP(CALCULO[[#This Row],[72]],$CG$2:$CH$8,$CM$2:$CM$8))</f>
        <v/>
      </c>
    </row>
    <row r="325" spans="1:78" x14ac:dyDescent="0.25">
      <c r="A325" s="78" t="str">
        <f t="shared" si="15"/>
        <v/>
      </c>
      <c r="B325" s="159"/>
      <c r="C325" s="29"/>
      <c r="D325" s="29"/>
      <c r="E325" s="29"/>
      <c r="F325" s="29"/>
      <c r="G325" s="29"/>
      <c r="H325" s="29"/>
      <c r="I325" s="29"/>
      <c r="J325" s="29"/>
      <c r="K325" s="29"/>
      <c r="L325" s="29"/>
      <c r="M325" s="29"/>
      <c r="N325" s="29"/>
      <c r="O325" s="144">
        <f>SUM(CALCULO[[#This Row],[5]:[ 14 ]])</f>
        <v>0</v>
      </c>
      <c r="P325" s="162"/>
      <c r="Q325" s="163">
        <f>+IF(AVERAGEIF(ING_NO_CONST_RENTA[Concepto],'Datos para cálculo'!P$4,ING_NO_CONST_RENTA[Monto Limite])=1,CALCULO[[#This Row],[16]],MIN(CALCULO[ [#This Row],[16] ],AVERAGEIF(ING_NO_CONST_RENTA[Concepto],'Datos para cálculo'!P$4,ING_NO_CONST_RENTA[Monto Limite]),+CALCULO[ [#This Row],[16] ]+1-1,CALCULO[ [#This Row],[16] ]))</f>
        <v>0</v>
      </c>
      <c r="R325" s="29"/>
      <c r="S325" s="163">
        <f>+IF(AVERAGEIF(ING_NO_CONST_RENTA[Concepto],'Datos para cálculo'!R$4,ING_NO_CONST_RENTA[Monto Limite])=1,CALCULO[[#This Row],[18]],MIN(CALCULO[ [#This Row],[18] ],AVERAGEIF(ING_NO_CONST_RENTA[Concepto],'Datos para cálculo'!R$4,ING_NO_CONST_RENTA[Monto Limite]),+CALCULO[ [#This Row],[18] ]+1-1,CALCULO[ [#This Row],[18] ]))</f>
        <v>0</v>
      </c>
      <c r="T325" s="29"/>
      <c r="U325" s="163">
        <f>+IF(AVERAGEIF(ING_NO_CONST_RENTA[Concepto],'Datos para cálculo'!T$4,ING_NO_CONST_RENTA[Monto Limite])=1,CALCULO[[#This Row],[20]],MIN(CALCULO[ [#This Row],[20] ],AVERAGEIF(ING_NO_CONST_RENTA[Concepto],'Datos para cálculo'!T$4,ING_NO_CONST_RENTA[Monto Limite]),+CALCULO[ [#This Row],[20] ]+1-1,CALCULO[ [#This Row],[20] ]))</f>
        <v>0</v>
      </c>
      <c r="V325" s="29"/>
      <c r="W3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5" s="164"/>
      <c r="Y325" s="163">
        <f>+IF(O325&lt;310*'Versión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5" s="165"/>
      <c r="AA325" s="163">
        <f>+IF(AVERAGEIF(ING_NO_CONST_RENTA[Concepto],'Datos para cálculo'!Z$4,ING_NO_CONST_RENTA[Monto Limite])=1,CALCULO[[#This Row],[ 26 ]],MIN(CALCULO[[#This Row],[ 26 ]],AVERAGEIF(ING_NO_CONST_RENTA[Concepto],'Datos para cálculo'!Z$4,ING_NO_CONST_RENTA[Monto Limite]),+CALCULO[[#This Row],[ 26 ]]+1-1,CALCULO[[#This Row],[ 26 ]]))</f>
        <v>0</v>
      </c>
      <c r="AB325" s="165"/>
      <c r="AC3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5" s="147"/>
      <c r="AE3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5" s="144">
        <f>+CALCULO[[#This Row],[ 31 ]]+CALCULO[[#This Row],[ 29 ]]+CALCULO[[#This Row],[ 27 ]]+CALCULO[[#This Row],[ 25 ]]+CALCULO[[#This Row],[ 23 ]]+CALCULO[[#This Row],[ 21 ]]+CALCULO[[#This Row],[ 19 ]]+CALCULO[[#This Row],[ 17 ]]</f>
        <v>0</v>
      </c>
      <c r="AG325" s="148">
        <f>+MAX(0,ROUND(CALCULO[[#This Row],[ 15 ]]-CALCULO[[#This Row],[32]],-3))</f>
        <v>0</v>
      </c>
      <c r="AH325" s="29"/>
      <c r="AI325" s="163">
        <f>+IF(AVERAGEIF(DEDUCCIONES[Concepto],'Datos para cálculo'!AH$4,DEDUCCIONES[Monto Limite])=1,CALCULO[[#This Row],[ 34 ]],MIN(CALCULO[[#This Row],[ 34 ]],AVERAGEIF(DEDUCCIONES[Concepto],'Datos para cálculo'!AH$4,DEDUCCIONES[Monto Limite]),+CALCULO[[#This Row],[ 34 ]]+1-1,CALCULO[[#This Row],[ 34 ]]))</f>
        <v>0</v>
      </c>
      <c r="AJ325" s="167"/>
      <c r="AK325" s="144">
        <f>+IF(CALCULO[[#This Row],[ 36 ]]="SI",MIN(CALCULO[[#This Row],[ 15 ]]*10%,VLOOKUP($AJ$4,DEDUCCIONES[],4,0)),0)</f>
        <v>0</v>
      </c>
      <c r="AL325" s="168"/>
      <c r="AM325" s="145">
        <f>+MIN(AL325+1-1,VLOOKUP($AL$4,DEDUCCIONES[],4,0))</f>
        <v>0</v>
      </c>
      <c r="AN325" s="144">
        <f>+CALCULO[[#This Row],[35]]+CALCULO[[#This Row],[37]]+CALCULO[[#This Row],[ 39 ]]</f>
        <v>0</v>
      </c>
      <c r="AO325" s="148">
        <f>+CALCULO[[#This Row],[33]]-CALCULO[[#This Row],[ 40 ]]</f>
        <v>0</v>
      </c>
      <c r="AP325" s="29"/>
      <c r="AQ325" s="163">
        <f>+MIN(CALCULO[[#This Row],[42]]+1-1,VLOOKUP($AP$4,RENTAS_EXCENTAS[],4,0))</f>
        <v>0</v>
      </c>
      <c r="AR325" s="29"/>
      <c r="AS325" s="163">
        <f>+MIN(CALCULO[[#This Row],[43]]+CALCULO[[#This Row],[ 44 ]]+1-1,VLOOKUP($AP$4,RENTAS_EXCENTAS[],4,0))-CALCULO[[#This Row],[43]]</f>
        <v>0</v>
      </c>
      <c r="AT325" s="163"/>
      <c r="AU325" s="163"/>
      <c r="AV325" s="163">
        <f>+CALCULO[[#This Row],[ 47 ]]</f>
        <v>0</v>
      </c>
      <c r="AW325" s="163"/>
      <c r="AX325" s="163">
        <f>+CALCULO[[#This Row],[ 49 ]]</f>
        <v>0</v>
      </c>
      <c r="AY325" s="163"/>
      <c r="AZ325" s="163">
        <f>+CALCULO[[#This Row],[ 51 ]]</f>
        <v>0</v>
      </c>
      <c r="BA325" s="163"/>
      <c r="BB325" s="163">
        <f>+CALCULO[[#This Row],[ 53 ]]</f>
        <v>0</v>
      </c>
      <c r="BC325" s="163"/>
      <c r="BD325" s="163">
        <f>+CALCULO[[#This Row],[ 55 ]]</f>
        <v>0</v>
      </c>
      <c r="BE325" s="163"/>
      <c r="BF325" s="163">
        <f>+CALCULO[[#This Row],[ 57 ]]</f>
        <v>0</v>
      </c>
      <c r="BG325" s="163"/>
      <c r="BH325" s="163">
        <f>+CALCULO[[#This Row],[ 59 ]]</f>
        <v>0</v>
      </c>
      <c r="BI325" s="163"/>
      <c r="BJ325" s="163"/>
      <c r="BK325" s="163"/>
      <c r="BL325" s="145">
        <f>+CALCULO[[#This Row],[ 63 ]]</f>
        <v>0</v>
      </c>
      <c r="BM325" s="144">
        <f>+CALCULO[[#This Row],[ 64 ]]+CALCULO[[#This Row],[ 62 ]]+CALCULO[[#This Row],[ 60 ]]+CALCULO[[#This Row],[ 58 ]]+CALCULO[[#This Row],[ 56 ]]+CALCULO[[#This Row],[ 54 ]]+CALCULO[[#This Row],[ 52 ]]+CALCULO[[#This Row],[ 50 ]]+CALCULO[[#This Row],[ 48 ]]+CALCULO[[#This Row],[ 45 ]]+CALCULO[[#This Row],[43]]</f>
        <v>0</v>
      </c>
      <c r="BN325" s="148">
        <f>+CALCULO[[#This Row],[ 41 ]]-CALCULO[[#This Row],[65]]</f>
        <v>0</v>
      </c>
      <c r="BO325" s="144">
        <f>+ROUND(MIN(CALCULO[[#This Row],[66]]*25%,240*'Versión impresión'!$H$8),-3)</f>
        <v>0</v>
      </c>
      <c r="BP325" s="148">
        <f>+CALCULO[[#This Row],[66]]-CALCULO[[#This Row],[67]]</f>
        <v>0</v>
      </c>
      <c r="BQ325" s="154">
        <f>+ROUND(CALCULO[[#This Row],[33]]*40%,-3)</f>
        <v>0</v>
      </c>
      <c r="BR325" s="149">
        <f t="shared" si="16"/>
        <v>0</v>
      </c>
      <c r="BS325" s="144">
        <f>+CALCULO[[#This Row],[33]]-MIN(CALCULO[[#This Row],[69]],CALCULO[[#This Row],[68]])</f>
        <v>0</v>
      </c>
      <c r="BT325" s="150">
        <f>+CALCULO[[#This Row],[71]]/'Versión impresión'!$H$8+1-1</f>
        <v>0</v>
      </c>
      <c r="BU325" s="151">
        <f>+LOOKUP(CALCULO[[#This Row],[72]],$CG$2:$CH$8,$CJ$2:$CJ$8)</f>
        <v>0</v>
      </c>
      <c r="BV325" s="152">
        <f>+LOOKUP(CALCULO[[#This Row],[72]],$CG$2:$CH$8,$CI$2:$CI$8)</f>
        <v>0</v>
      </c>
      <c r="BW325" s="151">
        <f>+LOOKUP(CALCULO[[#This Row],[72]],$CG$2:$CH$8,$CK$2:$CK$8)</f>
        <v>0</v>
      </c>
      <c r="BX325" s="155">
        <f>+(CALCULO[[#This Row],[72]]+CALCULO[[#This Row],[73]])*CALCULO[[#This Row],[74]]+CALCULO[[#This Row],[75]]</f>
        <v>0</v>
      </c>
      <c r="BY325" s="133">
        <f>+ROUND(CALCULO[[#This Row],[76]]*'Versión impresión'!$H$8,-3)</f>
        <v>0</v>
      </c>
      <c r="BZ325" s="180" t="str">
        <f>+IF(LOOKUP(CALCULO[[#This Row],[72]],$CG$2:$CH$8,$CM$2:$CM$8)=0,"",LOOKUP(CALCULO[[#This Row],[72]],$CG$2:$CH$8,$CM$2:$CM$8))</f>
        <v/>
      </c>
    </row>
    <row r="326" spans="1:78" x14ac:dyDescent="0.25">
      <c r="A326" s="78" t="str">
        <f t="shared" si="15"/>
        <v/>
      </c>
      <c r="B326" s="159"/>
      <c r="C326" s="29"/>
      <c r="D326" s="29"/>
      <c r="E326" s="29"/>
      <c r="F326" s="29"/>
      <c r="G326" s="29"/>
      <c r="H326" s="29"/>
      <c r="I326" s="29"/>
      <c r="J326" s="29"/>
      <c r="K326" s="29"/>
      <c r="L326" s="29"/>
      <c r="M326" s="29"/>
      <c r="N326" s="29"/>
      <c r="O326" s="144">
        <f>SUM(CALCULO[[#This Row],[5]:[ 14 ]])</f>
        <v>0</v>
      </c>
      <c r="P326" s="162"/>
      <c r="Q326" s="163">
        <f>+IF(AVERAGEIF(ING_NO_CONST_RENTA[Concepto],'Datos para cálculo'!P$4,ING_NO_CONST_RENTA[Monto Limite])=1,CALCULO[[#This Row],[16]],MIN(CALCULO[ [#This Row],[16] ],AVERAGEIF(ING_NO_CONST_RENTA[Concepto],'Datos para cálculo'!P$4,ING_NO_CONST_RENTA[Monto Limite]),+CALCULO[ [#This Row],[16] ]+1-1,CALCULO[ [#This Row],[16] ]))</f>
        <v>0</v>
      </c>
      <c r="R326" s="29"/>
      <c r="S326" s="163">
        <f>+IF(AVERAGEIF(ING_NO_CONST_RENTA[Concepto],'Datos para cálculo'!R$4,ING_NO_CONST_RENTA[Monto Limite])=1,CALCULO[[#This Row],[18]],MIN(CALCULO[ [#This Row],[18] ],AVERAGEIF(ING_NO_CONST_RENTA[Concepto],'Datos para cálculo'!R$4,ING_NO_CONST_RENTA[Monto Limite]),+CALCULO[ [#This Row],[18] ]+1-1,CALCULO[ [#This Row],[18] ]))</f>
        <v>0</v>
      </c>
      <c r="T326" s="29"/>
      <c r="U326" s="163">
        <f>+IF(AVERAGEIF(ING_NO_CONST_RENTA[Concepto],'Datos para cálculo'!T$4,ING_NO_CONST_RENTA[Monto Limite])=1,CALCULO[[#This Row],[20]],MIN(CALCULO[ [#This Row],[20] ],AVERAGEIF(ING_NO_CONST_RENTA[Concepto],'Datos para cálculo'!T$4,ING_NO_CONST_RENTA[Monto Limite]),+CALCULO[ [#This Row],[20] ]+1-1,CALCULO[ [#This Row],[20] ]))</f>
        <v>0</v>
      </c>
      <c r="V326" s="29"/>
      <c r="W3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6" s="164"/>
      <c r="Y326" s="163">
        <f>+IF(O326&lt;310*'Versión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6" s="165"/>
      <c r="AA326" s="163">
        <f>+IF(AVERAGEIF(ING_NO_CONST_RENTA[Concepto],'Datos para cálculo'!Z$4,ING_NO_CONST_RENTA[Monto Limite])=1,CALCULO[[#This Row],[ 26 ]],MIN(CALCULO[[#This Row],[ 26 ]],AVERAGEIF(ING_NO_CONST_RENTA[Concepto],'Datos para cálculo'!Z$4,ING_NO_CONST_RENTA[Monto Limite]),+CALCULO[[#This Row],[ 26 ]]+1-1,CALCULO[[#This Row],[ 26 ]]))</f>
        <v>0</v>
      </c>
      <c r="AB326" s="165"/>
      <c r="AC3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6" s="147"/>
      <c r="AE3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6" s="144">
        <f>+CALCULO[[#This Row],[ 31 ]]+CALCULO[[#This Row],[ 29 ]]+CALCULO[[#This Row],[ 27 ]]+CALCULO[[#This Row],[ 25 ]]+CALCULO[[#This Row],[ 23 ]]+CALCULO[[#This Row],[ 21 ]]+CALCULO[[#This Row],[ 19 ]]+CALCULO[[#This Row],[ 17 ]]</f>
        <v>0</v>
      </c>
      <c r="AG326" s="148">
        <f>+MAX(0,ROUND(CALCULO[[#This Row],[ 15 ]]-CALCULO[[#This Row],[32]],-3))</f>
        <v>0</v>
      </c>
      <c r="AH326" s="29"/>
      <c r="AI326" s="163">
        <f>+IF(AVERAGEIF(DEDUCCIONES[Concepto],'Datos para cálculo'!AH$4,DEDUCCIONES[Monto Limite])=1,CALCULO[[#This Row],[ 34 ]],MIN(CALCULO[[#This Row],[ 34 ]],AVERAGEIF(DEDUCCIONES[Concepto],'Datos para cálculo'!AH$4,DEDUCCIONES[Monto Limite]),+CALCULO[[#This Row],[ 34 ]]+1-1,CALCULO[[#This Row],[ 34 ]]))</f>
        <v>0</v>
      </c>
      <c r="AJ326" s="167"/>
      <c r="AK326" s="144">
        <f>+IF(CALCULO[[#This Row],[ 36 ]]="SI",MIN(CALCULO[[#This Row],[ 15 ]]*10%,VLOOKUP($AJ$4,DEDUCCIONES[],4,0)),0)</f>
        <v>0</v>
      </c>
      <c r="AL326" s="168"/>
      <c r="AM326" s="145">
        <f>+MIN(AL326+1-1,VLOOKUP($AL$4,DEDUCCIONES[],4,0))</f>
        <v>0</v>
      </c>
      <c r="AN326" s="144">
        <f>+CALCULO[[#This Row],[35]]+CALCULO[[#This Row],[37]]+CALCULO[[#This Row],[ 39 ]]</f>
        <v>0</v>
      </c>
      <c r="AO326" s="148">
        <f>+CALCULO[[#This Row],[33]]-CALCULO[[#This Row],[ 40 ]]</f>
        <v>0</v>
      </c>
      <c r="AP326" s="29"/>
      <c r="AQ326" s="163">
        <f>+MIN(CALCULO[[#This Row],[42]]+1-1,VLOOKUP($AP$4,RENTAS_EXCENTAS[],4,0))</f>
        <v>0</v>
      </c>
      <c r="AR326" s="29"/>
      <c r="AS326" s="163">
        <f>+MIN(CALCULO[[#This Row],[43]]+CALCULO[[#This Row],[ 44 ]]+1-1,VLOOKUP($AP$4,RENTAS_EXCENTAS[],4,0))-CALCULO[[#This Row],[43]]</f>
        <v>0</v>
      </c>
      <c r="AT326" s="163"/>
      <c r="AU326" s="163"/>
      <c r="AV326" s="163">
        <f>+CALCULO[[#This Row],[ 47 ]]</f>
        <v>0</v>
      </c>
      <c r="AW326" s="163"/>
      <c r="AX326" s="163">
        <f>+CALCULO[[#This Row],[ 49 ]]</f>
        <v>0</v>
      </c>
      <c r="AY326" s="163"/>
      <c r="AZ326" s="163">
        <f>+CALCULO[[#This Row],[ 51 ]]</f>
        <v>0</v>
      </c>
      <c r="BA326" s="163"/>
      <c r="BB326" s="163">
        <f>+CALCULO[[#This Row],[ 53 ]]</f>
        <v>0</v>
      </c>
      <c r="BC326" s="163"/>
      <c r="BD326" s="163">
        <f>+CALCULO[[#This Row],[ 55 ]]</f>
        <v>0</v>
      </c>
      <c r="BE326" s="163"/>
      <c r="BF326" s="163">
        <f>+CALCULO[[#This Row],[ 57 ]]</f>
        <v>0</v>
      </c>
      <c r="BG326" s="163"/>
      <c r="BH326" s="163">
        <f>+CALCULO[[#This Row],[ 59 ]]</f>
        <v>0</v>
      </c>
      <c r="BI326" s="163"/>
      <c r="BJ326" s="163"/>
      <c r="BK326" s="163"/>
      <c r="BL326" s="145">
        <f>+CALCULO[[#This Row],[ 63 ]]</f>
        <v>0</v>
      </c>
      <c r="BM326" s="144">
        <f>+CALCULO[[#This Row],[ 64 ]]+CALCULO[[#This Row],[ 62 ]]+CALCULO[[#This Row],[ 60 ]]+CALCULO[[#This Row],[ 58 ]]+CALCULO[[#This Row],[ 56 ]]+CALCULO[[#This Row],[ 54 ]]+CALCULO[[#This Row],[ 52 ]]+CALCULO[[#This Row],[ 50 ]]+CALCULO[[#This Row],[ 48 ]]+CALCULO[[#This Row],[ 45 ]]+CALCULO[[#This Row],[43]]</f>
        <v>0</v>
      </c>
      <c r="BN326" s="148">
        <f>+CALCULO[[#This Row],[ 41 ]]-CALCULO[[#This Row],[65]]</f>
        <v>0</v>
      </c>
      <c r="BO326" s="144">
        <f>+ROUND(MIN(CALCULO[[#This Row],[66]]*25%,240*'Versión impresión'!$H$8),-3)</f>
        <v>0</v>
      </c>
      <c r="BP326" s="148">
        <f>+CALCULO[[#This Row],[66]]-CALCULO[[#This Row],[67]]</f>
        <v>0</v>
      </c>
      <c r="BQ326" s="154">
        <f>+ROUND(CALCULO[[#This Row],[33]]*40%,-3)</f>
        <v>0</v>
      </c>
      <c r="BR326" s="149">
        <f t="shared" si="16"/>
        <v>0</v>
      </c>
      <c r="BS326" s="144">
        <f>+CALCULO[[#This Row],[33]]-MIN(CALCULO[[#This Row],[69]],CALCULO[[#This Row],[68]])</f>
        <v>0</v>
      </c>
      <c r="BT326" s="150">
        <f>+CALCULO[[#This Row],[71]]/'Versión impresión'!$H$8+1-1</f>
        <v>0</v>
      </c>
      <c r="BU326" s="151">
        <f>+LOOKUP(CALCULO[[#This Row],[72]],$CG$2:$CH$8,$CJ$2:$CJ$8)</f>
        <v>0</v>
      </c>
      <c r="BV326" s="152">
        <f>+LOOKUP(CALCULO[[#This Row],[72]],$CG$2:$CH$8,$CI$2:$CI$8)</f>
        <v>0</v>
      </c>
      <c r="BW326" s="151">
        <f>+LOOKUP(CALCULO[[#This Row],[72]],$CG$2:$CH$8,$CK$2:$CK$8)</f>
        <v>0</v>
      </c>
      <c r="BX326" s="155">
        <f>+(CALCULO[[#This Row],[72]]+CALCULO[[#This Row],[73]])*CALCULO[[#This Row],[74]]+CALCULO[[#This Row],[75]]</f>
        <v>0</v>
      </c>
      <c r="BY326" s="133">
        <f>+ROUND(CALCULO[[#This Row],[76]]*'Versión impresión'!$H$8,-3)</f>
        <v>0</v>
      </c>
      <c r="BZ326" s="180" t="str">
        <f>+IF(LOOKUP(CALCULO[[#This Row],[72]],$CG$2:$CH$8,$CM$2:$CM$8)=0,"",LOOKUP(CALCULO[[#This Row],[72]],$CG$2:$CH$8,$CM$2:$CM$8))</f>
        <v/>
      </c>
    </row>
    <row r="327" spans="1:78" x14ac:dyDescent="0.25">
      <c r="A327" s="78" t="str">
        <f t="shared" si="15"/>
        <v/>
      </c>
      <c r="B327" s="159"/>
      <c r="C327" s="29"/>
      <c r="D327" s="29"/>
      <c r="E327" s="29"/>
      <c r="F327" s="29"/>
      <c r="G327" s="29"/>
      <c r="H327" s="29"/>
      <c r="I327" s="29"/>
      <c r="J327" s="29"/>
      <c r="K327" s="29"/>
      <c r="L327" s="29"/>
      <c r="M327" s="29"/>
      <c r="N327" s="29"/>
      <c r="O327" s="144">
        <f>SUM(CALCULO[[#This Row],[5]:[ 14 ]])</f>
        <v>0</v>
      </c>
      <c r="P327" s="162"/>
      <c r="Q327" s="163">
        <f>+IF(AVERAGEIF(ING_NO_CONST_RENTA[Concepto],'Datos para cálculo'!P$4,ING_NO_CONST_RENTA[Monto Limite])=1,CALCULO[[#This Row],[16]],MIN(CALCULO[ [#This Row],[16] ],AVERAGEIF(ING_NO_CONST_RENTA[Concepto],'Datos para cálculo'!P$4,ING_NO_CONST_RENTA[Monto Limite]),+CALCULO[ [#This Row],[16] ]+1-1,CALCULO[ [#This Row],[16] ]))</f>
        <v>0</v>
      </c>
      <c r="R327" s="29"/>
      <c r="S327" s="163">
        <f>+IF(AVERAGEIF(ING_NO_CONST_RENTA[Concepto],'Datos para cálculo'!R$4,ING_NO_CONST_RENTA[Monto Limite])=1,CALCULO[[#This Row],[18]],MIN(CALCULO[ [#This Row],[18] ],AVERAGEIF(ING_NO_CONST_RENTA[Concepto],'Datos para cálculo'!R$4,ING_NO_CONST_RENTA[Monto Limite]),+CALCULO[ [#This Row],[18] ]+1-1,CALCULO[ [#This Row],[18] ]))</f>
        <v>0</v>
      </c>
      <c r="T327" s="29"/>
      <c r="U327" s="163">
        <f>+IF(AVERAGEIF(ING_NO_CONST_RENTA[Concepto],'Datos para cálculo'!T$4,ING_NO_CONST_RENTA[Monto Limite])=1,CALCULO[[#This Row],[20]],MIN(CALCULO[ [#This Row],[20] ],AVERAGEIF(ING_NO_CONST_RENTA[Concepto],'Datos para cálculo'!T$4,ING_NO_CONST_RENTA[Monto Limite]),+CALCULO[ [#This Row],[20] ]+1-1,CALCULO[ [#This Row],[20] ]))</f>
        <v>0</v>
      </c>
      <c r="V327" s="29"/>
      <c r="W3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7" s="164"/>
      <c r="Y327" s="163">
        <f>+IF(O327&lt;310*'Versión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7" s="165"/>
      <c r="AA327" s="163">
        <f>+IF(AVERAGEIF(ING_NO_CONST_RENTA[Concepto],'Datos para cálculo'!Z$4,ING_NO_CONST_RENTA[Monto Limite])=1,CALCULO[[#This Row],[ 26 ]],MIN(CALCULO[[#This Row],[ 26 ]],AVERAGEIF(ING_NO_CONST_RENTA[Concepto],'Datos para cálculo'!Z$4,ING_NO_CONST_RENTA[Monto Limite]),+CALCULO[[#This Row],[ 26 ]]+1-1,CALCULO[[#This Row],[ 26 ]]))</f>
        <v>0</v>
      </c>
      <c r="AB327" s="165"/>
      <c r="AC3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7" s="147"/>
      <c r="AE3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7" s="144">
        <f>+CALCULO[[#This Row],[ 31 ]]+CALCULO[[#This Row],[ 29 ]]+CALCULO[[#This Row],[ 27 ]]+CALCULO[[#This Row],[ 25 ]]+CALCULO[[#This Row],[ 23 ]]+CALCULO[[#This Row],[ 21 ]]+CALCULO[[#This Row],[ 19 ]]+CALCULO[[#This Row],[ 17 ]]</f>
        <v>0</v>
      </c>
      <c r="AG327" s="148">
        <f>+MAX(0,ROUND(CALCULO[[#This Row],[ 15 ]]-CALCULO[[#This Row],[32]],-3))</f>
        <v>0</v>
      </c>
      <c r="AH327" s="29"/>
      <c r="AI327" s="163">
        <f>+IF(AVERAGEIF(DEDUCCIONES[Concepto],'Datos para cálculo'!AH$4,DEDUCCIONES[Monto Limite])=1,CALCULO[[#This Row],[ 34 ]],MIN(CALCULO[[#This Row],[ 34 ]],AVERAGEIF(DEDUCCIONES[Concepto],'Datos para cálculo'!AH$4,DEDUCCIONES[Monto Limite]),+CALCULO[[#This Row],[ 34 ]]+1-1,CALCULO[[#This Row],[ 34 ]]))</f>
        <v>0</v>
      </c>
      <c r="AJ327" s="167"/>
      <c r="AK327" s="144">
        <f>+IF(CALCULO[[#This Row],[ 36 ]]="SI",MIN(CALCULO[[#This Row],[ 15 ]]*10%,VLOOKUP($AJ$4,DEDUCCIONES[],4,0)),0)</f>
        <v>0</v>
      </c>
      <c r="AL327" s="168"/>
      <c r="AM327" s="145">
        <f>+MIN(AL327+1-1,VLOOKUP($AL$4,DEDUCCIONES[],4,0))</f>
        <v>0</v>
      </c>
      <c r="AN327" s="144">
        <f>+CALCULO[[#This Row],[35]]+CALCULO[[#This Row],[37]]+CALCULO[[#This Row],[ 39 ]]</f>
        <v>0</v>
      </c>
      <c r="AO327" s="148">
        <f>+CALCULO[[#This Row],[33]]-CALCULO[[#This Row],[ 40 ]]</f>
        <v>0</v>
      </c>
      <c r="AP327" s="29"/>
      <c r="AQ327" s="163">
        <f>+MIN(CALCULO[[#This Row],[42]]+1-1,VLOOKUP($AP$4,RENTAS_EXCENTAS[],4,0))</f>
        <v>0</v>
      </c>
      <c r="AR327" s="29"/>
      <c r="AS327" s="163">
        <f>+MIN(CALCULO[[#This Row],[43]]+CALCULO[[#This Row],[ 44 ]]+1-1,VLOOKUP($AP$4,RENTAS_EXCENTAS[],4,0))-CALCULO[[#This Row],[43]]</f>
        <v>0</v>
      </c>
      <c r="AT327" s="163"/>
      <c r="AU327" s="163"/>
      <c r="AV327" s="163">
        <f>+CALCULO[[#This Row],[ 47 ]]</f>
        <v>0</v>
      </c>
      <c r="AW327" s="163"/>
      <c r="AX327" s="163">
        <f>+CALCULO[[#This Row],[ 49 ]]</f>
        <v>0</v>
      </c>
      <c r="AY327" s="163"/>
      <c r="AZ327" s="163">
        <f>+CALCULO[[#This Row],[ 51 ]]</f>
        <v>0</v>
      </c>
      <c r="BA327" s="163"/>
      <c r="BB327" s="163">
        <f>+CALCULO[[#This Row],[ 53 ]]</f>
        <v>0</v>
      </c>
      <c r="BC327" s="163"/>
      <c r="BD327" s="163">
        <f>+CALCULO[[#This Row],[ 55 ]]</f>
        <v>0</v>
      </c>
      <c r="BE327" s="163"/>
      <c r="BF327" s="163">
        <f>+CALCULO[[#This Row],[ 57 ]]</f>
        <v>0</v>
      </c>
      <c r="BG327" s="163"/>
      <c r="BH327" s="163">
        <f>+CALCULO[[#This Row],[ 59 ]]</f>
        <v>0</v>
      </c>
      <c r="BI327" s="163"/>
      <c r="BJ327" s="163"/>
      <c r="BK327" s="163"/>
      <c r="BL327" s="145">
        <f>+CALCULO[[#This Row],[ 63 ]]</f>
        <v>0</v>
      </c>
      <c r="BM327" s="144">
        <f>+CALCULO[[#This Row],[ 64 ]]+CALCULO[[#This Row],[ 62 ]]+CALCULO[[#This Row],[ 60 ]]+CALCULO[[#This Row],[ 58 ]]+CALCULO[[#This Row],[ 56 ]]+CALCULO[[#This Row],[ 54 ]]+CALCULO[[#This Row],[ 52 ]]+CALCULO[[#This Row],[ 50 ]]+CALCULO[[#This Row],[ 48 ]]+CALCULO[[#This Row],[ 45 ]]+CALCULO[[#This Row],[43]]</f>
        <v>0</v>
      </c>
      <c r="BN327" s="148">
        <f>+CALCULO[[#This Row],[ 41 ]]-CALCULO[[#This Row],[65]]</f>
        <v>0</v>
      </c>
      <c r="BO327" s="144">
        <f>+ROUND(MIN(CALCULO[[#This Row],[66]]*25%,240*'Versión impresión'!$H$8),-3)</f>
        <v>0</v>
      </c>
      <c r="BP327" s="148">
        <f>+CALCULO[[#This Row],[66]]-CALCULO[[#This Row],[67]]</f>
        <v>0</v>
      </c>
      <c r="BQ327" s="154">
        <f>+ROUND(CALCULO[[#This Row],[33]]*40%,-3)</f>
        <v>0</v>
      </c>
      <c r="BR327" s="149">
        <f t="shared" si="16"/>
        <v>0</v>
      </c>
      <c r="BS327" s="144">
        <f>+CALCULO[[#This Row],[33]]-MIN(CALCULO[[#This Row],[69]],CALCULO[[#This Row],[68]])</f>
        <v>0</v>
      </c>
      <c r="BT327" s="150">
        <f>+CALCULO[[#This Row],[71]]/'Versión impresión'!$H$8+1-1</f>
        <v>0</v>
      </c>
      <c r="BU327" s="151">
        <f>+LOOKUP(CALCULO[[#This Row],[72]],$CG$2:$CH$8,$CJ$2:$CJ$8)</f>
        <v>0</v>
      </c>
      <c r="BV327" s="152">
        <f>+LOOKUP(CALCULO[[#This Row],[72]],$CG$2:$CH$8,$CI$2:$CI$8)</f>
        <v>0</v>
      </c>
      <c r="BW327" s="151">
        <f>+LOOKUP(CALCULO[[#This Row],[72]],$CG$2:$CH$8,$CK$2:$CK$8)</f>
        <v>0</v>
      </c>
      <c r="BX327" s="155">
        <f>+(CALCULO[[#This Row],[72]]+CALCULO[[#This Row],[73]])*CALCULO[[#This Row],[74]]+CALCULO[[#This Row],[75]]</f>
        <v>0</v>
      </c>
      <c r="BY327" s="133">
        <f>+ROUND(CALCULO[[#This Row],[76]]*'Versión impresión'!$H$8,-3)</f>
        <v>0</v>
      </c>
      <c r="BZ327" s="180" t="str">
        <f>+IF(LOOKUP(CALCULO[[#This Row],[72]],$CG$2:$CH$8,$CM$2:$CM$8)=0,"",LOOKUP(CALCULO[[#This Row],[72]],$CG$2:$CH$8,$CM$2:$CM$8))</f>
        <v/>
      </c>
    </row>
    <row r="328" spans="1:78" x14ac:dyDescent="0.25">
      <c r="A328" s="78" t="str">
        <f t="shared" si="15"/>
        <v/>
      </c>
      <c r="B328" s="159"/>
      <c r="C328" s="29"/>
      <c r="D328" s="29"/>
      <c r="E328" s="29"/>
      <c r="F328" s="29"/>
      <c r="G328" s="29"/>
      <c r="H328" s="29"/>
      <c r="I328" s="29"/>
      <c r="J328" s="29"/>
      <c r="K328" s="29"/>
      <c r="L328" s="29"/>
      <c r="M328" s="29"/>
      <c r="N328" s="29"/>
      <c r="O328" s="144">
        <f>SUM(CALCULO[[#This Row],[5]:[ 14 ]])</f>
        <v>0</v>
      </c>
      <c r="P328" s="162"/>
      <c r="Q328" s="163">
        <f>+IF(AVERAGEIF(ING_NO_CONST_RENTA[Concepto],'Datos para cálculo'!P$4,ING_NO_CONST_RENTA[Monto Limite])=1,CALCULO[[#This Row],[16]],MIN(CALCULO[ [#This Row],[16] ],AVERAGEIF(ING_NO_CONST_RENTA[Concepto],'Datos para cálculo'!P$4,ING_NO_CONST_RENTA[Monto Limite]),+CALCULO[ [#This Row],[16] ]+1-1,CALCULO[ [#This Row],[16] ]))</f>
        <v>0</v>
      </c>
      <c r="R328" s="29"/>
      <c r="S328" s="163">
        <f>+IF(AVERAGEIF(ING_NO_CONST_RENTA[Concepto],'Datos para cálculo'!R$4,ING_NO_CONST_RENTA[Monto Limite])=1,CALCULO[[#This Row],[18]],MIN(CALCULO[ [#This Row],[18] ],AVERAGEIF(ING_NO_CONST_RENTA[Concepto],'Datos para cálculo'!R$4,ING_NO_CONST_RENTA[Monto Limite]),+CALCULO[ [#This Row],[18] ]+1-1,CALCULO[ [#This Row],[18] ]))</f>
        <v>0</v>
      </c>
      <c r="T328" s="29"/>
      <c r="U328" s="163">
        <f>+IF(AVERAGEIF(ING_NO_CONST_RENTA[Concepto],'Datos para cálculo'!T$4,ING_NO_CONST_RENTA[Monto Limite])=1,CALCULO[[#This Row],[20]],MIN(CALCULO[ [#This Row],[20] ],AVERAGEIF(ING_NO_CONST_RENTA[Concepto],'Datos para cálculo'!T$4,ING_NO_CONST_RENTA[Monto Limite]),+CALCULO[ [#This Row],[20] ]+1-1,CALCULO[ [#This Row],[20] ]))</f>
        <v>0</v>
      </c>
      <c r="V328" s="29"/>
      <c r="W3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8" s="164"/>
      <c r="Y328" s="163">
        <f>+IF(O328&lt;310*'Versión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8" s="165"/>
      <c r="AA328" s="163">
        <f>+IF(AVERAGEIF(ING_NO_CONST_RENTA[Concepto],'Datos para cálculo'!Z$4,ING_NO_CONST_RENTA[Monto Limite])=1,CALCULO[[#This Row],[ 26 ]],MIN(CALCULO[[#This Row],[ 26 ]],AVERAGEIF(ING_NO_CONST_RENTA[Concepto],'Datos para cálculo'!Z$4,ING_NO_CONST_RENTA[Monto Limite]),+CALCULO[[#This Row],[ 26 ]]+1-1,CALCULO[[#This Row],[ 26 ]]))</f>
        <v>0</v>
      </c>
      <c r="AB328" s="165"/>
      <c r="AC3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8" s="147"/>
      <c r="AE3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8" s="144">
        <f>+CALCULO[[#This Row],[ 31 ]]+CALCULO[[#This Row],[ 29 ]]+CALCULO[[#This Row],[ 27 ]]+CALCULO[[#This Row],[ 25 ]]+CALCULO[[#This Row],[ 23 ]]+CALCULO[[#This Row],[ 21 ]]+CALCULO[[#This Row],[ 19 ]]+CALCULO[[#This Row],[ 17 ]]</f>
        <v>0</v>
      </c>
      <c r="AG328" s="148">
        <f>+MAX(0,ROUND(CALCULO[[#This Row],[ 15 ]]-CALCULO[[#This Row],[32]],-3))</f>
        <v>0</v>
      </c>
      <c r="AH328" s="29"/>
      <c r="AI328" s="163">
        <f>+IF(AVERAGEIF(DEDUCCIONES[Concepto],'Datos para cálculo'!AH$4,DEDUCCIONES[Monto Limite])=1,CALCULO[[#This Row],[ 34 ]],MIN(CALCULO[[#This Row],[ 34 ]],AVERAGEIF(DEDUCCIONES[Concepto],'Datos para cálculo'!AH$4,DEDUCCIONES[Monto Limite]),+CALCULO[[#This Row],[ 34 ]]+1-1,CALCULO[[#This Row],[ 34 ]]))</f>
        <v>0</v>
      </c>
      <c r="AJ328" s="167"/>
      <c r="AK328" s="144">
        <f>+IF(CALCULO[[#This Row],[ 36 ]]="SI",MIN(CALCULO[[#This Row],[ 15 ]]*10%,VLOOKUP($AJ$4,DEDUCCIONES[],4,0)),0)</f>
        <v>0</v>
      </c>
      <c r="AL328" s="168"/>
      <c r="AM328" s="145">
        <f>+MIN(AL328+1-1,VLOOKUP($AL$4,DEDUCCIONES[],4,0))</f>
        <v>0</v>
      </c>
      <c r="AN328" s="144">
        <f>+CALCULO[[#This Row],[35]]+CALCULO[[#This Row],[37]]+CALCULO[[#This Row],[ 39 ]]</f>
        <v>0</v>
      </c>
      <c r="AO328" s="148">
        <f>+CALCULO[[#This Row],[33]]-CALCULO[[#This Row],[ 40 ]]</f>
        <v>0</v>
      </c>
      <c r="AP328" s="29"/>
      <c r="AQ328" s="163">
        <f>+MIN(CALCULO[[#This Row],[42]]+1-1,VLOOKUP($AP$4,RENTAS_EXCENTAS[],4,0))</f>
        <v>0</v>
      </c>
      <c r="AR328" s="29"/>
      <c r="AS328" s="163">
        <f>+MIN(CALCULO[[#This Row],[43]]+CALCULO[[#This Row],[ 44 ]]+1-1,VLOOKUP($AP$4,RENTAS_EXCENTAS[],4,0))-CALCULO[[#This Row],[43]]</f>
        <v>0</v>
      </c>
      <c r="AT328" s="163"/>
      <c r="AU328" s="163"/>
      <c r="AV328" s="163">
        <f>+CALCULO[[#This Row],[ 47 ]]</f>
        <v>0</v>
      </c>
      <c r="AW328" s="163"/>
      <c r="AX328" s="163">
        <f>+CALCULO[[#This Row],[ 49 ]]</f>
        <v>0</v>
      </c>
      <c r="AY328" s="163"/>
      <c r="AZ328" s="163">
        <f>+CALCULO[[#This Row],[ 51 ]]</f>
        <v>0</v>
      </c>
      <c r="BA328" s="163"/>
      <c r="BB328" s="163">
        <f>+CALCULO[[#This Row],[ 53 ]]</f>
        <v>0</v>
      </c>
      <c r="BC328" s="163"/>
      <c r="BD328" s="163">
        <f>+CALCULO[[#This Row],[ 55 ]]</f>
        <v>0</v>
      </c>
      <c r="BE328" s="163"/>
      <c r="BF328" s="163">
        <f>+CALCULO[[#This Row],[ 57 ]]</f>
        <v>0</v>
      </c>
      <c r="BG328" s="163"/>
      <c r="BH328" s="163">
        <f>+CALCULO[[#This Row],[ 59 ]]</f>
        <v>0</v>
      </c>
      <c r="BI328" s="163"/>
      <c r="BJ328" s="163"/>
      <c r="BK328" s="163"/>
      <c r="BL328" s="145">
        <f>+CALCULO[[#This Row],[ 63 ]]</f>
        <v>0</v>
      </c>
      <c r="BM328" s="144">
        <f>+CALCULO[[#This Row],[ 64 ]]+CALCULO[[#This Row],[ 62 ]]+CALCULO[[#This Row],[ 60 ]]+CALCULO[[#This Row],[ 58 ]]+CALCULO[[#This Row],[ 56 ]]+CALCULO[[#This Row],[ 54 ]]+CALCULO[[#This Row],[ 52 ]]+CALCULO[[#This Row],[ 50 ]]+CALCULO[[#This Row],[ 48 ]]+CALCULO[[#This Row],[ 45 ]]+CALCULO[[#This Row],[43]]</f>
        <v>0</v>
      </c>
      <c r="BN328" s="148">
        <f>+CALCULO[[#This Row],[ 41 ]]-CALCULO[[#This Row],[65]]</f>
        <v>0</v>
      </c>
      <c r="BO328" s="144">
        <f>+ROUND(MIN(CALCULO[[#This Row],[66]]*25%,240*'Versión impresión'!$H$8),-3)</f>
        <v>0</v>
      </c>
      <c r="BP328" s="148">
        <f>+CALCULO[[#This Row],[66]]-CALCULO[[#This Row],[67]]</f>
        <v>0</v>
      </c>
      <c r="BQ328" s="154">
        <f>+ROUND(CALCULO[[#This Row],[33]]*40%,-3)</f>
        <v>0</v>
      </c>
      <c r="BR328" s="149">
        <f t="shared" si="16"/>
        <v>0</v>
      </c>
      <c r="BS328" s="144">
        <f>+CALCULO[[#This Row],[33]]-MIN(CALCULO[[#This Row],[69]],CALCULO[[#This Row],[68]])</f>
        <v>0</v>
      </c>
      <c r="BT328" s="150">
        <f>+CALCULO[[#This Row],[71]]/'Versión impresión'!$H$8+1-1</f>
        <v>0</v>
      </c>
      <c r="BU328" s="151">
        <f>+LOOKUP(CALCULO[[#This Row],[72]],$CG$2:$CH$8,$CJ$2:$CJ$8)</f>
        <v>0</v>
      </c>
      <c r="BV328" s="152">
        <f>+LOOKUP(CALCULO[[#This Row],[72]],$CG$2:$CH$8,$CI$2:$CI$8)</f>
        <v>0</v>
      </c>
      <c r="BW328" s="151">
        <f>+LOOKUP(CALCULO[[#This Row],[72]],$CG$2:$CH$8,$CK$2:$CK$8)</f>
        <v>0</v>
      </c>
      <c r="BX328" s="155">
        <f>+(CALCULO[[#This Row],[72]]+CALCULO[[#This Row],[73]])*CALCULO[[#This Row],[74]]+CALCULO[[#This Row],[75]]</f>
        <v>0</v>
      </c>
      <c r="BY328" s="133">
        <f>+ROUND(CALCULO[[#This Row],[76]]*'Versión impresión'!$H$8,-3)</f>
        <v>0</v>
      </c>
      <c r="BZ328" s="180" t="str">
        <f>+IF(LOOKUP(CALCULO[[#This Row],[72]],$CG$2:$CH$8,$CM$2:$CM$8)=0,"",LOOKUP(CALCULO[[#This Row],[72]],$CG$2:$CH$8,$CM$2:$CM$8))</f>
        <v/>
      </c>
    </row>
    <row r="329" spans="1:78" x14ac:dyDescent="0.25">
      <c r="A329" s="78" t="str">
        <f t="shared" si="15"/>
        <v/>
      </c>
      <c r="B329" s="159"/>
      <c r="C329" s="29"/>
      <c r="D329" s="29"/>
      <c r="E329" s="29"/>
      <c r="F329" s="29"/>
      <c r="G329" s="29"/>
      <c r="H329" s="29"/>
      <c r="I329" s="29"/>
      <c r="J329" s="29"/>
      <c r="K329" s="29"/>
      <c r="L329" s="29"/>
      <c r="M329" s="29"/>
      <c r="N329" s="29"/>
      <c r="O329" s="144">
        <f>SUM(CALCULO[[#This Row],[5]:[ 14 ]])</f>
        <v>0</v>
      </c>
      <c r="P329" s="162"/>
      <c r="Q329" s="163">
        <f>+IF(AVERAGEIF(ING_NO_CONST_RENTA[Concepto],'Datos para cálculo'!P$4,ING_NO_CONST_RENTA[Monto Limite])=1,CALCULO[[#This Row],[16]],MIN(CALCULO[ [#This Row],[16] ],AVERAGEIF(ING_NO_CONST_RENTA[Concepto],'Datos para cálculo'!P$4,ING_NO_CONST_RENTA[Monto Limite]),+CALCULO[ [#This Row],[16] ]+1-1,CALCULO[ [#This Row],[16] ]))</f>
        <v>0</v>
      </c>
      <c r="R329" s="29"/>
      <c r="S329" s="163">
        <f>+IF(AVERAGEIF(ING_NO_CONST_RENTA[Concepto],'Datos para cálculo'!R$4,ING_NO_CONST_RENTA[Monto Limite])=1,CALCULO[[#This Row],[18]],MIN(CALCULO[ [#This Row],[18] ],AVERAGEIF(ING_NO_CONST_RENTA[Concepto],'Datos para cálculo'!R$4,ING_NO_CONST_RENTA[Monto Limite]),+CALCULO[ [#This Row],[18] ]+1-1,CALCULO[ [#This Row],[18] ]))</f>
        <v>0</v>
      </c>
      <c r="T329" s="29"/>
      <c r="U329" s="163">
        <f>+IF(AVERAGEIF(ING_NO_CONST_RENTA[Concepto],'Datos para cálculo'!T$4,ING_NO_CONST_RENTA[Monto Limite])=1,CALCULO[[#This Row],[20]],MIN(CALCULO[ [#This Row],[20] ],AVERAGEIF(ING_NO_CONST_RENTA[Concepto],'Datos para cálculo'!T$4,ING_NO_CONST_RENTA[Monto Limite]),+CALCULO[ [#This Row],[20] ]+1-1,CALCULO[ [#This Row],[20] ]))</f>
        <v>0</v>
      </c>
      <c r="V329" s="29"/>
      <c r="W3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29" s="164"/>
      <c r="Y329" s="163">
        <f>+IF(O329&lt;310*'Versión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29" s="165"/>
      <c r="AA329" s="163">
        <f>+IF(AVERAGEIF(ING_NO_CONST_RENTA[Concepto],'Datos para cálculo'!Z$4,ING_NO_CONST_RENTA[Monto Limite])=1,CALCULO[[#This Row],[ 26 ]],MIN(CALCULO[[#This Row],[ 26 ]],AVERAGEIF(ING_NO_CONST_RENTA[Concepto],'Datos para cálculo'!Z$4,ING_NO_CONST_RENTA[Monto Limite]),+CALCULO[[#This Row],[ 26 ]]+1-1,CALCULO[[#This Row],[ 26 ]]))</f>
        <v>0</v>
      </c>
      <c r="AB329" s="165"/>
      <c r="AC3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29" s="147"/>
      <c r="AE3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29" s="144">
        <f>+CALCULO[[#This Row],[ 31 ]]+CALCULO[[#This Row],[ 29 ]]+CALCULO[[#This Row],[ 27 ]]+CALCULO[[#This Row],[ 25 ]]+CALCULO[[#This Row],[ 23 ]]+CALCULO[[#This Row],[ 21 ]]+CALCULO[[#This Row],[ 19 ]]+CALCULO[[#This Row],[ 17 ]]</f>
        <v>0</v>
      </c>
      <c r="AG329" s="148">
        <f>+MAX(0,ROUND(CALCULO[[#This Row],[ 15 ]]-CALCULO[[#This Row],[32]],-3))</f>
        <v>0</v>
      </c>
      <c r="AH329" s="29"/>
      <c r="AI329" s="163">
        <f>+IF(AVERAGEIF(DEDUCCIONES[Concepto],'Datos para cálculo'!AH$4,DEDUCCIONES[Monto Limite])=1,CALCULO[[#This Row],[ 34 ]],MIN(CALCULO[[#This Row],[ 34 ]],AVERAGEIF(DEDUCCIONES[Concepto],'Datos para cálculo'!AH$4,DEDUCCIONES[Monto Limite]),+CALCULO[[#This Row],[ 34 ]]+1-1,CALCULO[[#This Row],[ 34 ]]))</f>
        <v>0</v>
      </c>
      <c r="AJ329" s="167"/>
      <c r="AK329" s="144">
        <f>+IF(CALCULO[[#This Row],[ 36 ]]="SI",MIN(CALCULO[[#This Row],[ 15 ]]*10%,VLOOKUP($AJ$4,DEDUCCIONES[],4,0)),0)</f>
        <v>0</v>
      </c>
      <c r="AL329" s="168"/>
      <c r="AM329" s="145">
        <f>+MIN(AL329+1-1,VLOOKUP($AL$4,DEDUCCIONES[],4,0))</f>
        <v>0</v>
      </c>
      <c r="AN329" s="144">
        <f>+CALCULO[[#This Row],[35]]+CALCULO[[#This Row],[37]]+CALCULO[[#This Row],[ 39 ]]</f>
        <v>0</v>
      </c>
      <c r="AO329" s="148">
        <f>+CALCULO[[#This Row],[33]]-CALCULO[[#This Row],[ 40 ]]</f>
        <v>0</v>
      </c>
      <c r="AP329" s="29"/>
      <c r="AQ329" s="163">
        <f>+MIN(CALCULO[[#This Row],[42]]+1-1,VLOOKUP($AP$4,RENTAS_EXCENTAS[],4,0))</f>
        <v>0</v>
      </c>
      <c r="AR329" s="29"/>
      <c r="AS329" s="163">
        <f>+MIN(CALCULO[[#This Row],[43]]+CALCULO[[#This Row],[ 44 ]]+1-1,VLOOKUP($AP$4,RENTAS_EXCENTAS[],4,0))-CALCULO[[#This Row],[43]]</f>
        <v>0</v>
      </c>
      <c r="AT329" s="163"/>
      <c r="AU329" s="163"/>
      <c r="AV329" s="163">
        <f>+CALCULO[[#This Row],[ 47 ]]</f>
        <v>0</v>
      </c>
      <c r="AW329" s="163"/>
      <c r="AX329" s="163">
        <f>+CALCULO[[#This Row],[ 49 ]]</f>
        <v>0</v>
      </c>
      <c r="AY329" s="163"/>
      <c r="AZ329" s="163">
        <f>+CALCULO[[#This Row],[ 51 ]]</f>
        <v>0</v>
      </c>
      <c r="BA329" s="163"/>
      <c r="BB329" s="163">
        <f>+CALCULO[[#This Row],[ 53 ]]</f>
        <v>0</v>
      </c>
      <c r="BC329" s="163"/>
      <c r="BD329" s="163">
        <f>+CALCULO[[#This Row],[ 55 ]]</f>
        <v>0</v>
      </c>
      <c r="BE329" s="163"/>
      <c r="BF329" s="163">
        <f>+CALCULO[[#This Row],[ 57 ]]</f>
        <v>0</v>
      </c>
      <c r="BG329" s="163"/>
      <c r="BH329" s="163">
        <f>+CALCULO[[#This Row],[ 59 ]]</f>
        <v>0</v>
      </c>
      <c r="BI329" s="163"/>
      <c r="BJ329" s="163"/>
      <c r="BK329" s="163"/>
      <c r="BL329" s="145">
        <f>+CALCULO[[#This Row],[ 63 ]]</f>
        <v>0</v>
      </c>
      <c r="BM329" s="144">
        <f>+CALCULO[[#This Row],[ 64 ]]+CALCULO[[#This Row],[ 62 ]]+CALCULO[[#This Row],[ 60 ]]+CALCULO[[#This Row],[ 58 ]]+CALCULO[[#This Row],[ 56 ]]+CALCULO[[#This Row],[ 54 ]]+CALCULO[[#This Row],[ 52 ]]+CALCULO[[#This Row],[ 50 ]]+CALCULO[[#This Row],[ 48 ]]+CALCULO[[#This Row],[ 45 ]]+CALCULO[[#This Row],[43]]</f>
        <v>0</v>
      </c>
      <c r="BN329" s="148">
        <f>+CALCULO[[#This Row],[ 41 ]]-CALCULO[[#This Row],[65]]</f>
        <v>0</v>
      </c>
      <c r="BO329" s="144">
        <f>+ROUND(MIN(CALCULO[[#This Row],[66]]*25%,240*'Versión impresión'!$H$8),-3)</f>
        <v>0</v>
      </c>
      <c r="BP329" s="148">
        <f>+CALCULO[[#This Row],[66]]-CALCULO[[#This Row],[67]]</f>
        <v>0</v>
      </c>
      <c r="BQ329" s="154">
        <f>+ROUND(CALCULO[[#This Row],[33]]*40%,-3)</f>
        <v>0</v>
      </c>
      <c r="BR329" s="149">
        <f t="shared" si="16"/>
        <v>0</v>
      </c>
      <c r="BS329" s="144">
        <f>+CALCULO[[#This Row],[33]]-MIN(CALCULO[[#This Row],[69]],CALCULO[[#This Row],[68]])</f>
        <v>0</v>
      </c>
      <c r="BT329" s="150">
        <f>+CALCULO[[#This Row],[71]]/'Versión impresión'!$H$8+1-1</f>
        <v>0</v>
      </c>
      <c r="BU329" s="151">
        <f>+LOOKUP(CALCULO[[#This Row],[72]],$CG$2:$CH$8,$CJ$2:$CJ$8)</f>
        <v>0</v>
      </c>
      <c r="BV329" s="152">
        <f>+LOOKUP(CALCULO[[#This Row],[72]],$CG$2:$CH$8,$CI$2:$CI$8)</f>
        <v>0</v>
      </c>
      <c r="BW329" s="151">
        <f>+LOOKUP(CALCULO[[#This Row],[72]],$CG$2:$CH$8,$CK$2:$CK$8)</f>
        <v>0</v>
      </c>
      <c r="BX329" s="155">
        <f>+(CALCULO[[#This Row],[72]]+CALCULO[[#This Row],[73]])*CALCULO[[#This Row],[74]]+CALCULO[[#This Row],[75]]</f>
        <v>0</v>
      </c>
      <c r="BY329" s="133">
        <f>+ROUND(CALCULO[[#This Row],[76]]*'Versión impresión'!$H$8,-3)</f>
        <v>0</v>
      </c>
      <c r="BZ329" s="180" t="str">
        <f>+IF(LOOKUP(CALCULO[[#This Row],[72]],$CG$2:$CH$8,$CM$2:$CM$8)=0,"",LOOKUP(CALCULO[[#This Row],[72]],$CG$2:$CH$8,$CM$2:$CM$8))</f>
        <v/>
      </c>
    </row>
    <row r="330" spans="1:78" x14ac:dyDescent="0.25">
      <c r="A330" s="78" t="str">
        <f t="shared" si="15"/>
        <v/>
      </c>
      <c r="B330" s="159"/>
      <c r="C330" s="29"/>
      <c r="D330" s="29"/>
      <c r="E330" s="29"/>
      <c r="F330" s="29"/>
      <c r="G330" s="29"/>
      <c r="H330" s="29"/>
      <c r="I330" s="29"/>
      <c r="J330" s="29"/>
      <c r="K330" s="29"/>
      <c r="L330" s="29"/>
      <c r="M330" s="29"/>
      <c r="N330" s="29"/>
      <c r="O330" s="144">
        <f>SUM(CALCULO[[#This Row],[5]:[ 14 ]])</f>
        <v>0</v>
      </c>
      <c r="P330" s="162"/>
      <c r="Q330" s="163">
        <f>+IF(AVERAGEIF(ING_NO_CONST_RENTA[Concepto],'Datos para cálculo'!P$4,ING_NO_CONST_RENTA[Monto Limite])=1,CALCULO[[#This Row],[16]],MIN(CALCULO[ [#This Row],[16] ],AVERAGEIF(ING_NO_CONST_RENTA[Concepto],'Datos para cálculo'!P$4,ING_NO_CONST_RENTA[Monto Limite]),+CALCULO[ [#This Row],[16] ]+1-1,CALCULO[ [#This Row],[16] ]))</f>
        <v>0</v>
      </c>
      <c r="R330" s="29"/>
      <c r="S330" s="163">
        <f>+IF(AVERAGEIF(ING_NO_CONST_RENTA[Concepto],'Datos para cálculo'!R$4,ING_NO_CONST_RENTA[Monto Limite])=1,CALCULO[[#This Row],[18]],MIN(CALCULO[ [#This Row],[18] ],AVERAGEIF(ING_NO_CONST_RENTA[Concepto],'Datos para cálculo'!R$4,ING_NO_CONST_RENTA[Monto Limite]),+CALCULO[ [#This Row],[18] ]+1-1,CALCULO[ [#This Row],[18] ]))</f>
        <v>0</v>
      </c>
      <c r="T330" s="29"/>
      <c r="U330" s="163">
        <f>+IF(AVERAGEIF(ING_NO_CONST_RENTA[Concepto],'Datos para cálculo'!T$4,ING_NO_CONST_RENTA[Monto Limite])=1,CALCULO[[#This Row],[20]],MIN(CALCULO[ [#This Row],[20] ],AVERAGEIF(ING_NO_CONST_RENTA[Concepto],'Datos para cálculo'!T$4,ING_NO_CONST_RENTA[Monto Limite]),+CALCULO[ [#This Row],[20] ]+1-1,CALCULO[ [#This Row],[20] ]))</f>
        <v>0</v>
      </c>
      <c r="V330" s="29"/>
      <c r="W3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0" s="164"/>
      <c r="Y330" s="163">
        <f>+IF(O330&lt;310*'Versión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0" s="165"/>
      <c r="AA330" s="163">
        <f>+IF(AVERAGEIF(ING_NO_CONST_RENTA[Concepto],'Datos para cálculo'!Z$4,ING_NO_CONST_RENTA[Monto Limite])=1,CALCULO[[#This Row],[ 26 ]],MIN(CALCULO[[#This Row],[ 26 ]],AVERAGEIF(ING_NO_CONST_RENTA[Concepto],'Datos para cálculo'!Z$4,ING_NO_CONST_RENTA[Monto Limite]),+CALCULO[[#This Row],[ 26 ]]+1-1,CALCULO[[#This Row],[ 26 ]]))</f>
        <v>0</v>
      </c>
      <c r="AB330" s="165"/>
      <c r="AC3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0" s="147"/>
      <c r="AE3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0" s="144">
        <f>+CALCULO[[#This Row],[ 31 ]]+CALCULO[[#This Row],[ 29 ]]+CALCULO[[#This Row],[ 27 ]]+CALCULO[[#This Row],[ 25 ]]+CALCULO[[#This Row],[ 23 ]]+CALCULO[[#This Row],[ 21 ]]+CALCULO[[#This Row],[ 19 ]]+CALCULO[[#This Row],[ 17 ]]</f>
        <v>0</v>
      </c>
      <c r="AG330" s="148">
        <f>+MAX(0,ROUND(CALCULO[[#This Row],[ 15 ]]-CALCULO[[#This Row],[32]],-3))</f>
        <v>0</v>
      </c>
      <c r="AH330" s="29"/>
      <c r="AI330" s="163">
        <f>+IF(AVERAGEIF(DEDUCCIONES[Concepto],'Datos para cálculo'!AH$4,DEDUCCIONES[Monto Limite])=1,CALCULO[[#This Row],[ 34 ]],MIN(CALCULO[[#This Row],[ 34 ]],AVERAGEIF(DEDUCCIONES[Concepto],'Datos para cálculo'!AH$4,DEDUCCIONES[Monto Limite]),+CALCULO[[#This Row],[ 34 ]]+1-1,CALCULO[[#This Row],[ 34 ]]))</f>
        <v>0</v>
      </c>
      <c r="AJ330" s="167"/>
      <c r="AK330" s="144">
        <f>+IF(CALCULO[[#This Row],[ 36 ]]="SI",MIN(CALCULO[[#This Row],[ 15 ]]*10%,VLOOKUP($AJ$4,DEDUCCIONES[],4,0)),0)</f>
        <v>0</v>
      </c>
      <c r="AL330" s="168"/>
      <c r="AM330" s="145">
        <f>+MIN(AL330+1-1,VLOOKUP($AL$4,DEDUCCIONES[],4,0))</f>
        <v>0</v>
      </c>
      <c r="AN330" s="144">
        <f>+CALCULO[[#This Row],[35]]+CALCULO[[#This Row],[37]]+CALCULO[[#This Row],[ 39 ]]</f>
        <v>0</v>
      </c>
      <c r="AO330" s="148">
        <f>+CALCULO[[#This Row],[33]]-CALCULO[[#This Row],[ 40 ]]</f>
        <v>0</v>
      </c>
      <c r="AP330" s="29"/>
      <c r="AQ330" s="163">
        <f>+MIN(CALCULO[[#This Row],[42]]+1-1,VLOOKUP($AP$4,RENTAS_EXCENTAS[],4,0))</f>
        <v>0</v>
      </c>
      <c r="AR330" s="29"/>
      <c r="AS330" s="163">
        <f>+MIN(CALCULO[[#This Row],[43]]+CALCULO[[#This Row],[ 44 ]]+1-1,VLOOKUP($AP$4,RENTAS_EXCENTAS[],4,0))-CALCULO[[#This Row],[43]]</f>
        <v>0</v>
      </c>
      <c r="AT330" s="163"/>
      <c r="AU330" s="163"/>
      <c r="AV330" s="163">
        <f>+CALCULO[[#This Row],[ 47 ]]</f>
        <v>0</v>
      </c>
      <c r="AW330" s="163"/>
      <c r="AX330" s="163">
        <f>+CALCULO[[#This Row],[ 49 ]]</f>
        <v>0</v>
      </c>
      <c r="AY330" s="163"/>
      <c r="AZ330" s="163">
        <f>+CALCULO[[#This Row],[ 51 ]]</f>
        <v>0</v>
      </c>
      <c r="BA330" s="163"/>
      <c r="BB330" s="163">
        <f>+CALCULO[[#This Row],[ 53 ]]</f>
        <v>0</v>
      </c>
      <c r="BC330" s="163"/>
      <c r="BD330" s="163">
        <f>+CALCULO[[#This Row],[ 55 ]]</f>
        <v>0</v>
      </c>
      <c r="BE330" s="163"/>
      <c r="BF330" s="163">
        <f>+CALCULO[[#This Row],[ 57 ]]</f>
        <v>0</v>
      </c>
      <c r="BG330" s="163"/>
      <c r="BH330" s="163">
        <f>+CALCULO[[#This Row],[ 59 ]]</f>
        <v>0</v>
      </c>
      <c r="BI330" s="163"/>
      <c r="BJ330" s="163"/>
      <c r="BK330" s="163"/>
      <c r="BL330" s="145">
        <f>+CALCULO[[#This Row],[ 63 ]]</f>
        <v>0</v>
      </c>
      <c r="BM330" s="144">
        <f>+CALCULO[[#This Row],[ 64 ]]+CALCULO[[#This Row],[ 62 ]]+CALCULO[[#This Row],[ 60 ]]+CALCULO[[#This Row],[ 58 ]]+CALCULO[[#This Row],[ 56 ]]+CALCULO[[#This Row],[ 54 ]]+CALCULO[[#This Row],[ 52 ]]+CALCULO[[#This Row],[ 50 ]]+CALCULO[[#This Row],[ 48 ]]+CALCULO[[#This Row],[ 45 ]]+CALCULO[[#This Row],[43]]</f>
        <v>0</v>
      </c>
      <c r="BN330" s="148">
        <f>+CALCULO[[#This Row],[ 41 ]]-CALCULO[[#This Row],[65]]</f>
        <v>0</v>
      </c>
      <c r="BO330" s="144">
        <f>+ROUND(MIN(CALCULO[[#This Row],[66]]*25%,240*'Versión impresión'!$H$8),-3)</f>
        <v>0</v>
      </c>
      <c r="BP330" s="148">
        <f>+CALCULO[[#This Row],[66]]-CALCULO[[#This Row],[67]]</f>
        <v>0</v>
      </c>
      <c r="BQ330" s="154">
        <f>+ROUND(CALCULO[[#This Row],[33]]*40%,-3)</f>
        <v>0</v>
      </c>
      <c r="BR330" s="149">
        <f t="shared" si="16"/>
        <v>0</v>
      </c>
      <c r="BS330" s="144">
        <f>+CALCULO[[#This Row],[33]]-MIN(CALCULO[[#This Row],[69]],CALCULO[[#This Row],[68]])</f>
        <v>0</v>
      </c>
      <c r="BT330" s="150">
        <f>+CALCULO[[#This Row],[71]]/'Versión impresión'!$H$8+1-1</f>
        <v>0</v>
      </c>
      <c r="BU330" s="151">
        <f>+LOOKUP(CALCULO[[#This Row],[72]],$CG$2:$CH$8,$CJ$2:$CJ$8)</f>
        <v>0</v>
      </c>
      <c r="BV330" s="152">
        <f>+LOOKUP(CALCULO[[#This Row],[72]],$CG$2:$CH$8,$CI$2:$CI$8)</f>
        <v>0</v>
      </c>
      <c r="BW330" s="151">
        <f>+LOOKUP(CALCULO[[#This Row],[72]],$CG$2:$CH$8,$CK$2:$CK$8)</f>
        <v>0</v>
      </c>
      <c r="BX330" s="155">
        <f>+(CALCULO[[#This Row],[72]]+CALCULO[[#This Row],[73]])*CALCULO[[#This Row],[74]]+CALCULO[[#This Row],[75]]</f>
        <v>0</v>
      </c>
      <c r="BY330" s="133">
        <f>+ROUND(CALCULO[[#This Row],[76]]*'Versión impresión'!$H$8,-3)</f>
        <v>0</v>
      </c>
      <c r="BZ330" s="180" t="str">
        <f>+IF(LOOKUP(CALCULO[[#This Row],[72]],$CG$2:$CH$8,$CM$2:$CM$8)=0,"",LOOKUP(CALCULO[[#This Row],[72]],$CG$2:$CH$8,$CM$2:$CM$8))</f>
        <v/>
      </c>
    </row>
    <row r="331" spans="1:78" x14ac:dyDescent="0.25">
      <c r="A331" s="78" t="str">
        <f t="shared" si="15"/>
        <v/>
      </c>
      <c r="B331" s="159"/>
      <c r="C331" s="29"/>
      <c r="D331" s="29"/>
      <c r="E331" s="29"/>
      <c r="F331" s="29"/>
      <c r="G331" s="29"/>
      <c r="H331" s="29"/>
      <c r="I331" s="29"/>
      <c r="J331" s="29"/>
      <c r="K331" s="29"/>
      <c r="L331" s="29"/>
      <c r="M331" s="29"/>
      <c r="N331" s="29"/>
      <c r="O331" s="144">
        <f>SUM(CALCULO[[#This Row],[5]:[ 14 ]])</f>
        <v>0</v>
      </c>
      <c r="P331" s="162"/>
      <c r="Q331" s="163">
        <f>+IF(AVERAGEIF(ING_NO_CONST_RENTA[Concepto],'Datos para cálculo'!P$4,ING_NO_CONST_RENTA[Monto Limite])=1,CALCULO[[#This Row],[16]],MIN(CALCULO[ [#This Row],[16] ],AVERAGEIF(ING_NO_CONST_RENTA[Concepto],'Datos para cálculo'!P$4,ING_NO_CONST_RENTA[Monto Limite]),+CALCULO[ [#This Row],[16] ]+1-1,CALCULO[ [#This Row],[16] ]))</f>
        <v>0</v>
      </c>
      <c r="R331" s="29"/>
      <c r="S331" s="163">
        <f>+IF(AVERAGEIF(ING_NO_CONST_RENTA[Concepto],'Datos para cálculo'!R$4,ING_NO_CONST_RENTA[Monto Limite])=1,CALCULO[[#This Row],[18]],MIN(CALCULO[ [#This Row],[18] ],AVERAGEIF(ING_NO_CONST_RENTA[Concepto],'Datos para cálculo'!R$4,ING_NO_CONST_RENTA[Monto Limite]),+CALCULO[ [#This Row],[18] ]+1-1,CALCULO[ [#This Row],[18] ]))</f>
        <v>0</v>
      </c>
      <c r="T331" s="29"/>
      <c r="U331" s="163">
        <f>+IF(AVERAGEIF(ING_NO_CONST_RENTA[Concepto],'Datos para cálculo'!T$4,ING_NO_CONST_RENTA[Monto Limite])=1,CALCULO[[#This Row],[20]],MIN(CALCULO[ [#This Row],[20] ],AVERAGEIF(ING_NO_CONST_RENTA[Concepto],'Datos para cálculo'!T$4,ING_NO_CONST_RENTA[Monto Limite]),+CALCULO[ [#This Row],[20] ]+1-1,CALCULO[ [#This Row],[20] ]))</f>
        <v>0</v>
      </c>
      <c r="V331" s="29"/>
      <c r="W3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1" s="164"/>
      <c r="Y331" s="163">
        <f>+IF(O331&lt;310*'Versión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1" s="165"/>
      <c r="AA331" s="163">
        <f>+IF(AVERAGEIF(ING_NO_CONST_RENTA[Concepto],'Datos para cálculo'!Z$4,ING_NO_CONST_RENTA[Monto Limite])=1,CALCULO[[#This Row],[ 26 ]],MIN(CALCULO[[#This Row],[ 26 ]],AVERAGEIF(ING_NO_CONST_RENTA[Concepto],'Datos para cálculo'!Z$4,ING_NO_CONST_RENTA[Monto Limite]),+CALCULO[[#This Row],[ 26 ]]+1-1,CALCULO[[#This Row],[ 26 ]]))</f>
        <v>0</v>
      </c>
      <c r="AB331" s="165"/>
      <c r="AC3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1" s="147"/>
      <c r="AE3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1" s="144">
        <f>+CALCULO[[#This Row],[ 31 ]]+CALCULO[[#This Row],[ 29 ]]+CALCULO[[#This Row],[ 27 ]]+CALCULO[[#This Row],[ 25 ]]+CALCULO[[#This Row],[ 23 ]]+CALCULO[[#This Row],[ 21 ]]+CALCULO[[#This Row],[ 19 ]]+CALCULO[[#This Row],[ 17 ]]</f>
        <v>0</v>
      </c>
      <c r="AG331" s="148">
        <f>+MAX(0,ROUND(CALCULO[[#This Row],[ 15 ]]-CALCULO[[#This Row],[32]],-3))</f>
        <v>0</v>
      </c>
      <c r="AH331" s="29"/>
      <c r="AI331" s="163">
        <f>+IF(AVERAGEIF(DEDUCCIONES[Concepto],'Datos para cálculo'!AH$4,DEDUCCIONES[Monto Limite])=1,CALCULO[[#This Row],[ 34 ]],MIN(CALCULO[[#This Row],[ 34 ]],AVERAGEIF(DEDUCCIONES[Concepto],'Datos para cálculo'!AH$4,DEDUCCIONES[Monto Limite]),+CALCULO[[#This Row],[ 34 ]]+1-1,CALCULO[[#This Row],[ 34 ]]))</f>
        <v>0</v>
      </c>
      <c r="AJ331" s="167"/>
      <c r="AK331" s="144">
        <f>+IF(CALCULO[[#This Row],[ 36 ]]="SI",MIN(CALCULO[[#This Row],[ 15 ]]*10%,VLOOKUP($AJ$4,DEDUCCIONES[],4,0)),0)</f>
        <v>0</v>
      </c>
      <c r="AL331" s="168"/>
      <c r="AM331" s="145">
        <f>+MIN(AL331+1-1,VLOOKUP($AL$4,DEDUCCIONES[],4,0))</f>
        <v>0</v>
      </c>
      <c r="AN331" s="144">
        <f>+CALCULO[[#This Row],[35]]+CALCULO[[#This Row],[37]]+CALCULO[[#This Row],[ 39 ]]</f>
        <v>0</v>
      </c>
      <c r="AO331" s="148">
        <f>+CALCULO[[#This Row],[33]]-CALCULO[[#This Row],[ 40 ]]</f>
        <v>0</v>
      </c>
      <c r="AP331" s="29"/>
      <c r="AQ331" s="163">
        <f>+MIN(CALCULO[[#This Row],[42]]+1-1,VLOOKUP($AP$4,RENTAS_EXCENTAS[],4,0))</f>
        <v>0</v>
      </c>
      <c r="AR331" s="29"/>
      <c r="AS331" s="163">
        <f>+MIN(CALCULO[[#This Row],[43]]+CALCULO[[#This Row],[ 44 ]]+1-1,VLOOKUP($AP$4,RENTAS_EXCENTAS[],4,0))-CALCULO[[#This Row],[43]]</f>
        <v>0</v>
      </c>
      <c r="AT331" s="163"/>
      <c r="AU331" s="163"/>
      <c r="AV331" s="163">
        <f>+CALCULO[[#This Row],[ 47 ]]</f>
        <v>0</v>
      </c>
      <c r="AW331" s="163"/>
      <c r="AX331" s="163">
        <f>+CALCULO[[#This Row],[ 49 ]]</f>
        <v>0</v>
      </c>
      <c r="AY331" s="163"/>
      <c r="AZ331" s="163">
        <f>+CALCULO[[#This Row],[ 51 ]]</f>
        <v>0</v>
      </c>
      <c r="BA331" s="163"/>
      <c r="BB331" s="163">
        <f>+CALCULO[[#This Row],[ 53 ]]</f>
        <v>0</v>
      </c>
      <c r="BC331" s="163"/>
      <c r="BD331" s="163">
        <f>+CALCULO[[#This Row],[ 55 ]]</f>
        <v>0</v>
      </c>
      <c r="BE331" s="163"/>
      <c r="BF331" s="163">
        <f>+CALCULO[[#This Row],[ 57 ]]</f>
        <v>0</v>
      </c>
      <c r="BG331" s="163"/>
      <c r="BH331" s="163">
        <f>+CALCULO[[#This Row],[ 59 ]]</f>
        <v>0</v>
      </c>
      <c r="BI331" s="163"/>
      <c r="BJ331" s="163"/>
      <c r="BK331" s="163"/>
      <c r="BL331" s="145">
        <f>+CALCULO[[#This Row],[ 63 ]]</f>
        <v>0</v>
      </c>
      <c r="BM331" s="144">
        <f>+CALCULO[[#This Row],[ 64 ]]+CALCULO[[#This Row],[ 62 ]]+CALCULO[[#This Row],[ 60 ]]+CALCULO[[#This Row],[ 58 ]]+CALCULO[[#This Row],[ 56 ]]+CALCULO[[#This Row],[ 54 ]]+CALCULO[[#This Row],[ 52 ]]+CALCULO[[#This Row],[ 50 ]]+CALCULO[[#This Row],[ 48 ]]+CALCULO[[#This Row],[ 45 ]]+CALCULO[[#This Row],[43]]</f>
        <v>0</v>
      </c>
      <c r="BN331" s="148">
        <f>+CALCULO[[#This Row],[ 41 ]]-CALCULO[[#This Row],[65]]</f>
        <v>0</v>
      </c>
      <c r="BO331" s="144">
        <f>+ROUND(MIN(CALCULO[[#This Row],[66]]*25%,240*'Versión impresión'!$H$8),-3)</f>
        <v>0</v>
      </c>
      <c r="BP331" s="148">
        <f>+CALCULO[[#This Row],[66]]-CALCULO[[#This Row],[67]]</f>
        <v>0</v>
      </c>
      <c r="BQ331" s="154">
        <f>+ROUND(CALCULO[[#This Row],[33]]*40%,-3)</f>
        <v>0</v>
      </c>
      <c r="BR331" s="149">
        <f t="shared" si="16"/>
        <v>0</v>
      </c>
      <c r="BS331" s="144">
        <f>+CALCULO[[#This Row],[33]]-MIN(CALCULO[[#This Row],[69]],CALCULO[[#This Row],[68]])</f>
        <v>0</v>
      </c>
      <c r="BT331" s="150">
        <f>+CALCULO[[#This Row],[71]]/'Versión impresión'!$H$8+1-1</f>
        <v>0</v>
      </c>
      <c r="BU331" s="151">
        <f>+LOOKUP(CALCULO[[#This Row],[72]],$CG$2:$CH$8,$CJ$2:$CJ$8)</f>
        <v>0</v>
      </c>
      <c r="BV331" s="152">
        <f>+LOOKUP(CALCULO[[#This Row],[72]],$CG$2:$CH$8,$CI$2:$CI$8)</f>
        <v>0</v>
      </c>
      <c r="BW331" s="151">
        <f>+LOOKUP(CALCULO[[#This Row],[72]],$CG$2:$CH$8,$CK$2:$CK$8)</f>
        <v>0</v>
      </c>
      <c r="BX331" s="155">
        <f>+(CALCULO[[#This Row],[72]]+CALCULO[[#This Row],[73]])*CALCULO[[#This Row],[74]]+CALCULO[[#This Row],[75]]</f>
        <v>0</v>
      </c>
      <c r="BY331" s="133">
        <f>+ROUND(CALCULO[[#This Row],[76]]*'Versión impresión'!$H$8,-3)</f>
        <v>0</v>
      </c>
      <c r="BZ331" s="180" t="str">
        <f>+IF(LOOKUP(CALCULO[[#This Row],[72]],$CG$2:$CH$8,$CM$2:$CM$8)=0,"",LOOKUP(CALCULO[[#This Row],[72]],$CG$2:$CH$8,$CM$2:$CM$8))</f>
        <v/>
      </c>
    </row>
    <row r="332" spans="1:78" x14ac:dyDescent="0.25">
      <c r="A332" s="78" t="str">
        <f t="shared" si="15"/>
        <v/>
      </c>
      <c r="B332" s="159"/>
      <c r="C332" s="29"/>
      <c r="D332" s="29"/>
      <c r="E332" s="29"/>
      <c r="F332" s="29"/>
      <c r="G332" s="29"/>
      <c r="H332" s="29"/>
      <c r="I332" s="29"/>
      <c r="J332" s="29"/>
      <c r="K332" s="29"/>
      <c r="L332" s="29"/>
      <c r="M332" s="29"/>
      <c r="N332" s="29"/>
      <c r="O332" s="144">
        <f>SUM(CALCULO[[#This Row],[5]:[ 14 ]])</f>
        <v>0</v>
      </c>
      <c r="P332" s="162"/>
      <c r="Q332" s="163">
        <f>+IF(AVERAGEIF(ING_NO_CONST_RENTA[Concepto],'Datos para cálculo'!P$4,ING_NO_CONST_RENTA[Monto Limite])=1,CALCULO[[#This Row],[16]],MIN(CALCULO[ [#This Row],[16] ],AVERAGEIF(ING_NO_CONST_RENTA[Concepto],'Datos para cálculo'!P$4,ING_NO_CONST_RENTA[Monto Limite]),+CALCULO[ [#This Row],[16] ]+1-1,CALCULO[ [#This Row],[16] ]))</f>
        <v>0</v>
      </c>
      <c r="R332" s="29"/>
      <c r="S332" s="163">
        <f>+IF(AVERAGEIF(ING_NO_CONST_RENTA[Concepto],'Datos para cálculo'!R$4,ING_NO_CONST_RENTA[Monto Limite])=1,CALCULO[[#This Row],[18]],MIN(CALCULO[ [#This Row],[18] ],AVERAGEIF(ING_NO_CONST_RENTA[Concepto],'Datos para cálculo'!R$4,ING_NO_CONST_RENTA[Monto Limite]),+CALCULO[ [#This Row],[18] ]+1-1,CALCULO[ [#This Row],[18] ]))</f>
        <v>0</v>
      </c>
      <c r="T332" s="29"/>
      <c r="U332" s="163">
        <f>+IF(AVERAGEIF(ING_NO_CONST_RENTA[Concepto],'Datos para cálculo'!T$4,ING_NO_CONST_RENTA[Monto Limite])=1,CALCULO[[#This Row],[20]],MIN(CALCULO[ [#This Row],[20] ],AVERAGEIF(ING_NO_CONST_RENTA[Concepto],'Datos para cálculo'!T$4,ING_NO_CONST_RENTA[Monto Limite]),+CALCULO[ [#This Row],[20] ]+1-1,CALCULO[ [#This Row],[20] ]))</f>
        <v>0</v>
      </c>
      <c r="V332" s="29"/>
      <c r="W3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2" s="164"/>
      <c r="Y332" s="163">
        <f>+IF(O332&lt;310*'Versión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2" s="165"/>
      <c r="AA332" s="163">
        <f>+IF(AVERAGEIF(ING_NO_CONST_RENTA[Concepto],'Datos para cálculo'!Z$4,ING_NO_CONST_RENTA[Monto Limite])=1,CALCULO[[#This Row],[ 26 ]],MIN(CALCULO[[#This Row],[ 26 ]],AVERAGEIF(ING_NO_CONST_RENTA[Concepto],'Datos para cálculo'!Z$4,ING_NO_CONST_RENTA[Monto Limite]),+CALCULO[[#This Row],[ 26 ]]+1-1,CALCULO[[#This Row],[ 26 ]]))</f>
        <v>0</v>
      </c>
      <c r="AB332" s="165"/>
      <c r="AC3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2" s="147"/>
      <c r="AE3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2" s="144">
        <f>+CALCULO[[#This Row],[ 31 ]]+CALCULO[[#This Row],[ 29 ]]+CALCULO[[#This Row],[ 27 ]]+CALCULO[[#This Row],[ 25 ]]+CALCULO[[#This Row],[ 23 ]]+CALCULO[[#This Row],[ 21 ]]+CALCULO[[#This Row],[ 19 ]]+CALCULO[[#This Row],[ 17 ]]</f>
        <v>0</v>
      </c>
      <c r="AG332" s="148">
        <f>+MAX(0,ROUND(CALCULO[[#This Row],[ 15 ]]-CALCULO[[#This Row],[32]],-3))</f>
        <v>0</v>
      </c>
      <c r="AH332" s="29"/>
      <c r="AI332" s="163">
        <f>+IF(AVERAGEIF(DEDUCCIONES[Concepto],'Datos para cálculo'!AH$4,DEDUCCIONES[Monto Limite])=1,CALCULO[[#This Row],[ 34 ]],MIN(CALCULO[[#This Row],[ 34 ]],AVERAGEIF(DEDUCCIONES[Concepto],'Datos para cálculo'!AH$4,DEDUCCIONES[Monto Limite]),+CALCULO[[#This Row],[ 34 ]]+1-1,CALCULO[[#This Row],[ 34 ]]))</f>
        <v>0</v>
      </c>
      <c r="AJ332" s="167"/>
      <c r="AK332" s="144">
        <f>+IF(CALCULO[[#This Row],[ 36 ]]="SI",MIN(CALCULO[[#This Row],[ 15 ]]*10%,VLOOKUP($AJ$4,DEDUCCIONES[],4,0)),0)</f>
        <v>0</v>
      </c>
      <c r="AL332" s="168"/>
      <c r="AM332" s="145">
        <f>+MIN(AL332+1-1,VLOOKUP($AL$4,DEDUCCIONES[],4,0))</f>
        <v>0</v>
      </c>
      <c r="AN332" s="144">
        <f>+CALCULO[[#This Row],[35]]+CALCULO[[#This Row],[37]]+CALCULO[[#This Row],[ 39 ]]</f>
        <v>0</v>
      </c>
      <c r="AO332" s="148">
        <f>+CALCULO[[#This Row],[33]]-CALCULO[[#This Row],[ 40 ]]</f>
        <v>0</v>
      </c>
      <c r="AP332" s="29"/>
      <c r="AQ332" s="163">
        <f>+MIN(CALCULO[[#This Row],[42]]+1-1,VLOOKUP($AP$4,RENTAS_EXCENTAS[],4,0))</f>
        <v>0</v>
      </c>
      <c r="AR332" s="29"/>
      <c r="AS332" s="163">
        <f>+MIN(CALCULO[[#This Row],[43]]+CALCULO[[#This Row],[ 44 ]]+1-1,VLOOKUP($AP$4,RENTAS_EXCENTAS[],4,0))-CALCULO[[#This Row],[43]]</f>
        <v>0</v>
      </c>
      <c r="AT332" s="163"/>
      <c r="AU332" s="163"/>
      <c r="AV332" s="163">
        <f>+CALCULO[[#This Row],[ 47 ]]</f>
        <v>0</v>
      </c>
      <c r="AW332" s="163"/>
      <c r="AX332" s="163">
        <f>+CALCULO[[#This Row],[ 49 ]]</f>
        <v>0</v>
      </c>
      <c r="AY332" s="163"/>
      <c r="AZ332" s="163">
        <f>+CALCULO[[#This Row],[ 51 ]]</f>
        <v>0</v>
      </c>
      <c r="BA332" s="163"/>
      <c r="BB332" s="163">
        <f>+CALCULO[[#This Row],[ 53 ]]</f>
        <v>0</v>
      </c>
      <c r="BC332" s="163"/>
      <c r="BD332" s="163">
        <f>+CALCULO[[#This Row],[ 55 ]]</f>
        <v>0</v>
      </c>
      <c r="BE332" s="163"/>
      <c r="BF332" s="163">
        <f>+CALCULO[[#This Row],[ 57 ]]</f>
        <v>0</v>
      </c>
      <c r="BG332" s="163"/>
      <c r="BH332" s="163">
        <f>+CALCULO[[#This Row],[ 59 ]]</f>
        <v>0</v>
      </c>
      <c r="BI332" s="163"/>
      <c r="BJ332" s="163"/>
      <c r="BK332" s="163"/>
      <c r="BL332" s="145">
        <f>+CALCULO[[#This Row],[ 63 ]]</f>
        <v>0</v>
      </c>
      <c r="BM332" s="144">
        <f>+CALCULO[[#This Row],[ 64 ]]+CALCULO[[#This Row],[ 62 ]]+CALCULO[[#This Row],[ 60 ]]+CALCULO[[#This Row],[ 58 ]]+CALCULO[[#This Row],[ 56 ]]+CALCULO[[#This Row],[ 54 ]]+CALCULO[[#This Row],[ 52 ]]+CALCULO[[#This Row],[ 50 ]]+CALCULO[[#This Row],[ 48 ]]+CALCULO[[#This Row],[ 45 ]]+CALCULO[[#This Row],[43]]</f>
        <v>0</v>
      </c>
      <c r="BN332" s="148">
        <f>+CALCULO[[#This Row],[ 41 ]]-CALCULO[[#This Row],[65]]</f>
        <v>0</v>
      </c>
      <c r="BO332" s="144">
        <f>+ROUND(MIN(CALCULO[[#This Row],[66]]*25%,240*'Versión impresión'!$H$8),-3)</f>
        <v>0</v>
      </c>
      <c r="BP332" s="148">
        <f>+CALCULO[[#This Row],[66]]-CALCULO[[#This Row],[67]]</f>
        <v>0</v>
      </c>
      <c r="BQ332" s="154">
        <f>+ROUND(CALCULO[[#This Row],[33]]*40%,-3)</f>
        <v>0</v>
      </c>
      <c r="BR332" s="149">
        <f t="shared" si="16"/>
        <v>0</v>
      </c>
      <c r="BS332" s="144">
        <f>+CALCULO[[#This Row],[33]]-MIN(CALCULO[[#This Row],[69]],CALCULO[[#This Row],[68]])</f>
        <v>0</v>
      </c>
      <c r="BT332" s="150">
        <f>+CALCULO[[#This Row],[71]]/'Versión impresión'!$H$8+1-1</f>
        <v>0</v>
      </c>
      <c r="BU332" s="151">
        <f>+LOOKUP(CALCULO[[#This Row],[72]],$CG$2:$CH$8,$CJ$2:$CJ$8)</f>
        <v>0</v>
      </c>
      <c r="BV332" s="152">
        <f>+LOOKUP(CALCULO[[#This Row],[72]],$CG$2:$CH$8,$CI$2:$CI$8)</f>
        <v>0</v>
      </c>
      <c r="BW332" s="151">
        <f>+LOOKUP(CALCULO[[#This Row],[72]],$CG$2:$CH$8,$CK$2:$CK$8)</f>
        <v>0</v>
      </c>
      <c r="BX332" s="155">
        <f>+(CALCULO[[#This Row],[72]]+CALCULO[[#This Row],[73]])*CALCULO[[#This Row],[74]]+CALCULO[[#This Row],[75]]</f>
        <v>0</v>
      </c>
      <c r="BY332" s="133">
        <f>+ROUND(CALCULO[[#This Row],[76]]*'Versión impresión'!$H$8,-3)</f>
        <v>0</v>
      </c>
      <c r="BZ332" s="180" t="str">
        <f>+IF(LOOKUP(CALCULO[[#This Row],[72]],$CG$2:$CH$8,$CM$2:$CM$8)=0,"",LOOKUP(CALCULO[[#This Row],[72]],$CG$2:$CH$8,$CM$2:$CM$8))</f>
        <v/>
      </c>
    </row>
    <row r="333" spans="1:78" x14ac:dyDescent="0.25">
      <c r="A333" s="78" t="str">
        <f t="shared" si="15"/>
        <v/>
      </c>
      <c r="B333" s="159"/>
      <c r="C333" s="29"/>
      <c r="D333" s="29"/>
      <c r="E333" s="29"/>
      <c r="F333" s="29"/>
      <c r="G333" s="29"/>
      <c r="H333" s="29"/>
      <c r="I333" s="29"/>
      <c r="J333" s="29"/>
      <c r="K333" s="29"/>
      <c r="L333" s="29"/>
      <c r="M333" s="29"/>
      <c r="N333" s="29"/>
      <c r="O333" s="144">
        <f>SUM(CALCULO[[#This Row],[5]:[ 14 ]])</f>
        <v>0</v>
      </c>
      <c r="P333" s="162"/>
      <c r="Q333" s="163">
        <f>+IF(AVERAGEIF(ING_NO_CONST_RENTA[Concepto],'Datos para cálculo'!P$4,ING_NO_CONST_RENTA[Monto Limite])=1,CALCULO[[#This Row],[16]],MIN(CALCULO[ [#This Row],[16] ],AVERAGEIF(ING_NO_CONST_RENTA[Concepto],'Datos para cálculo'!P$4,ING_NO_CONST_RENTA[Monto Limite]),+CALCULO[ [#This Row],[16] ]+1-1,CALCULO[ [#This Row],[16] ]))</f>
        <v>0</v>
      </c>
      <c r="R333" s="29"/>
      <c r="S333" s="163">
        <f>+IF(AVERAGEIF(ING_NO_CONST_RENTA[Concepto],'Datos para cálculo'!R$4,ING_NO_CONST_RENTA[Monto Limite])=1,CALCULO[[#This Row],[18]],MIN(CALCULO[ [#This Row],[18] ],AVERAGEIF(ING_NO_CONST_RENTA[Concepto],'Datos para cálculo'!R$4,ING_NO_CONST_RENTA[Monto Limite]),+CALCULO[ [#This Row],[18] ]+1-1,CALCULO[ [#This Row],[18] ]))</f>
        <v>0</v>
      </c>
      <c r="T333" s="29"/>
      <c r="U333" s="163">
        <f>+IF(AVERAGEIF(ING_NO_CONST_RENTA[Concepto],'Datos para cálculo'!T$4,ING_NO_CONST_RENTA[Monto Limite])=1,CALCULO[[#This Row],[20]],MIN(CALCULO[ [#This Row],[20] ],AVERAGEIF(ING_NO_CONST_RENTA[Concepto],'Datos para cálculo'!T$4,ING_NO_CONST_RENTA[Monto Limite]),+CALCULO[ [#This Row],[20] ]+1-1,CALCULO[ [#This Row],[20] ]))</f>
        <v>0</v>
      </c>
      <c r="V333" s="29"/>
      <c r="W3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3" s="164"/>
      <c r="Y333" s="163">
        <f>+IF(O333&lt;310*'Versión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3" s="165"/>
      <c r="AA333" s="163">
        <f>+IF(AVERAGEIF(ING_NO_CONST_RENTA[Concepto],'Datos para cálculo'!Z$4,ING_NO_CONST_RENTA[Monto Limite])=1,CALCULO[[#This Row],[ 26 ]],MIN(CALCULO[[#This Row],[ 26 ]],AVERAGEIF(ING_NO_CONST_RENTA[Concepto],'Datos para cálculo'!Z$4,ING_NO_CONST_RENTA[Monto Limite]),+CALCULO[[#This Row],[ 26 ]]+1-1,CALCULO[[#This Row],[ 26 ]]))</f>
        <v>0</v>
      </c>
      <c r="AB333" s="165"/>
      <c r="AC3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3" s="147"/>
      <c r="AE3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3" s="144">
        <f>+CALCULO[[#This Row],[ 31 ]]+CALCULO[[#This Row],[ 29 ]]+CALCULO[[#This Row],[ 27 ]]+CALCULO[[#This Row],[ 25 ]]+CALCULO[[#This Row],[ 23 ]]+CALCULO[[#This Row],[ 21 ]]+CALCULO[[#This Row],[ 19 ]]+CALCULO[[#This Row],[ 17 ]]</f>
        <v>0</v>
      </c>
      <c r="AG333" s="148">
        <f>+MAX(0,ROUND(CALCULO[[#This Row],[ 15 ]]-CALCULO[[#This Row],[32]],-3))</f>
        <v>0</v>
      </c>
      <c r="AH333" s="29"/>
      <c r="AI333" s="163">
        <f>+IF(AVERAGEIF(DEDUCCIONES[Concepto],'Datos para cálculo'!AH$4,DEDUCCIONES[Monto Limite])=1,CALCULO[[#This Row],[ 34 ]],MIN(CALCULO[[#This Row],[ 34 ]],AVERAGEIF(DEDUCCIONES[Concepto],'Datos para cálculo'!AH$4,DEDUCCIONES[Monto Limite]),+CALCULO[[#This Row],[ 34 ]]+1-1,CALCULO[[#This Row],[ 34 ]]))</f>
        <v>0</v>
      </c>
      <c r="AJ333" s="167"/>
      <c r="AK333" s="144">
        <f>+IF(CALCULO[[#This Row],[ 36 ]]="SI",MIN(CALCULO[[#This Row],[ 15 ]]*10%,VLOOKUP($AJ$4,DEDUCCIONES[],4,0)),0)</f>
        <v>0</v>
      </c>
      <c r="AL333" s="168"/>
      <c r="AM333" s="145">
        <f>+MIN(AL333+1-1,VLOOKUP($AL$4,DEDUCCIONES[],4,0))</f>
        <v>0</v>
      </c>
      <c r="AN333" s="144">
        <f>+CALCULO[[#This Row],[35]]+CALCULO[[#This Row],[37]]+CALCULO[[#This Row],[ 39 ]]</f>
        <v>0</v>
      </c>
      <c r="AO333" s="148">
        <f>+CALCULO[[#This Row],[33]]-CALCULO[[#This Row],[ 40 ]]</f>
        <v>0</v>
      </c>
      <c r="AP333" s="29"/>
      <c r="AQ333" s="163">
        <f>+MIN(CALCULO[[#This Row],[42]]+1-1,VLOOKUP($AP$4,RENTAS_EXCENTAS[],4,0))</f>
        <v>0</v>
      </c>
      <c r="AR333" s="29"/>
      <c r="AS333" s="163">
        <f>+MIN(CALCULO[[#This Row],[43]]+CALCULO[[#This Row],[ 44 ]]+1-1,VLOOKUP($AP$4,RENTAS_EXCENTAS[],4,0))-CALCULO[[#This Row],[43]]</f>
        <v>0</v>
      </c>
      <c r="AT333" s="163"/>
      <c r="AU333" s="163"/>
      <c r="AV333" s="163">
        <f>+CALCULO[[#This Row],[ 47 ]]</f>
        <v>0</v>
      </c>
      <c r="AW333" s="163"/>
      <c r="AX333" s="163">
        <f>+CALCULO[[#This Row],[ 49 ]]</f>
        <v>0</v>
      </c>
      <c r="AY333" s="163"/>
      <c r="AZ333" s="163">
        <f>+CALCULO[[#This Row],[ 51 ]]</f>
        <v>0</v>
      </c>
      <c r="BA333" s="163"/>
      <c r="BB333" s="163">
        <f>+CALCULO[[#This Row],[ 53 ]]</f>
        <v>0</v>
      </c>
      <c r="BC333" s="163"/>
      <c r="BD333" s="163">
        <f>+CALCULO[[#This Row],[ 55 ]]</f>
        <v>0</v>
      </c>
      <c r="BE333" s="163"/>
      <c r="BF333" s="163">
        <f>+CALCULO[[#This Row],[ 57 ]]</f>
        <v>0</v>
      </c>
      <c r="BG333" s="163"/>
      <c r="BH333" s="163">
        <f>+CALCULO[[#This Row],[ 59 ]]</f>
        <v>0</v>
      </c>
      <c r="BI333" s="163"/>
      <c r="BJ333" s="163"/>
      <c r="BK333" s="163"/>
      <c r="BL333" s="145">
        <f>+CALCULO[[#This Row],[ 63 ]]</f>
        <v>0</v>
      </c>
      <c r="BM333" s="144">
        <f>+CALCULO[[#This Row],[ 64 ]]+CALCULO[[#This Row],[ 62 ]]+CALCULO[[#This Row],[ 60 ]]+CALCULO[[#This Row],[ 58 ]]+CALCULO[[#This Row],[ 56 ]]+CALCULO[[#This Row],[ 54 ]]+CALCULO[[#This Row],[ 52 ]]+CALCULO[[#This Row],[ 50 ]]+CALCULO[[#This Row],[ 48 ]]+CALCULO[[#This Row],[ 45 ]]+CALCULO[[#This Row],[43]]</f>
        <v>0</v>
      </c>
      <c r="BN333" s="148">
        <f>+CALCULO[[#This Row],[ 41 ]]-CALCULO[[#This Row],[65]]</f>
        <v>0</v>
      </c>
      <c r="BO333" s="144">
        <f>+ROUND(MIN(CALCULO[[#This Row],[66]]*25%,240*'Versión impresión'!$H$8),-3)</f>
        <v>0</v>
      </c>
      <c r="BP333" s="148">
        <f>+CALCULO[[#This Row],[66]]-CALCULO[[#This Row],[67]]</f>
        <v>0</v>
      </c>
      <c r="BQ333" s="154">
        <f>+ROUND(CALCULO[[#This Row],[33]]*40%,-3)</f>
        <v>0</v>
      </c>
      <c r="BR333" s="149">
        <f t="shared" si="16"/>
        <v>0</v>
      </c>
      <c r="BS333" s="144">
        <f>+CALCULO[[#This Row],[33]]-MIN(CALCULO[[#This Row],[69]],CALCULO[[#This Row],[68]])</f>
        <v>0</v>
      </c>
      <c r="BT333" s="150">
        <f>+CALCULO[[#This Row],[71]]/'Versión impresión'!$H$8+1-1</f>
        <v>0</v>
      </c>
      <c r="BU333" s="151">
        <f>+LOOKUP(CALCULO[[#This Row],[72]],$CG$2:$CH$8,$CJ$2:$CJ$8)</f>
        <v>0</v>
      </c>
      <c r="BV333" s="152">
        <f>+LOOKUP(CALCULO[[#This Row],[72]],$CG$2:$CH$8,$CI$2:$CI$8)</f>
        <v>0</v>
      </c>
      <c r="BW333" s="151">
        <f>+LOOKUP(CALCULO[[#This Row],[72]],$CG$2:$CH$8,$CK$2:$CK$8)</f>
        <v>0</v>
      </c>
      <c r="BX333" s="155">
        <f>+(CALCULO[[#This Row],[72]]+CALCULO[[#This Row],[73]])*CALCULO[[#This Row],[74]]+CALCULO[[#This Row],[75]]</f>
        <v>0</v>
      </c>
      <c r="BY333" s="133">
        <f>+ROUND(CALCULO[[#This Row],[76]]*'Versión impresión'!$H$8,-3)</f>
        <v>0</v>
      </c>
      <c r="BZ333" s="180" t="str">
        <f>+IF(LOOKUP(CALCULO[[#This Row],[72]],$CG$2:$CH$8,$CM$2:$CM$8)=0,"",LOOKUP(CALCULO[[#This Row],[72]],$CG$2:$CH$8,$CM$2:$CM$8))</f>
        <v/>
      </c>
    </row>
    <row r="334" spans="1:78" x14ac:dyDescent="0.25">
      <c r="A334" s="78" t="str">
        <f t="shared" si="15"/>
        <v/>
      </c>
      <c r="B334" s="159"/>
      <c r="C334" s="29"/>
      <c r="D334" s="29"/>
      <c r="E334" s="29"/>
      <c r="F334" s="29"/>
      <c r="G334" s="29"/>
      <c r="H334" s="29"/>
      <c r="I334" s="29"/>
      <c r="J334" s="29"/>
      <c r="K334" s="29"/>
      <c r="L334" s="29"/>
      <c r="M334" s="29"/>
      <c r="N334" s="29"/>
      <c r="O334" s="144">
        <f>SUM(CALCULO[[#This Row],[5]:[ 14 ]])</f>
        <v>0</v>
      </c>
      <c r="P334" s="162"/>
      <c r="Q334" s="163">
        <f>+IF(AVERAGEIF(ING_NO_CONST_RENTA[Concepto],'Datos para cálculo'!P$4,ING_NO_CONST_RENTA[Monto Limite])=1,CALCULO[[#This Row],[16]],MIN(CALCULO[ [#This Row],[16] ],AVERAGEIF(ING_NO_CONST_RENTA[Concepto],'Datos para cálculo'!P$4,ING_NO_CONST_RENTA[Monto Limite]),+CALCULO[ [#This Row],[16] ]+1-1,CALCULO[ [#This Row],[16] ]))</f>
        <v>0</v>
      </c>
      <c r="R334" s="29"/>
      <c r="S334" s="163">
        <f>+IF(AVERAGEIF(ING_NO_CONST_RENTA[Concepto],'Datos para cálculo'!R$4,ING_NO_CONST_RENTA[Monto Limite])=1,CALCULO[[#This Row],[18]],MIN(CALCULO[ [#This Row],[18] ],AVERAGEIF(ING_NO_CONST_RENTA[Concepto],'Datos para cálculo'!R$4,ING_NO_CONST_RENTA[Monto Limite]),+CALCULO[ [#This Row],[18] ]+1-1,CALCULO[ [#This Row],[18] ]))</f>
        <v>0</v>
      </c>
      <c r="T334" s="29"/>
      <c r="U334" s="163">
        <f>+IF(AVERAGEIF(ING_NO_CONST_RENTA[Concepto],'Datos para cálculo'!T$4,ING_NO_CONST_RENTA[Monto Limite])=1,CALCULO[[#This Row],[20]],MIN(CALCULO[ [#This Row],[20] ],AVERAGEIF(ING_NO_CONST_RENTA[Concepto],'Datos para cálculo'!T$4,ING_NO_CONST_RENTA[Monto Limite]),+CALCULO[ [#This Row],[20] ]+1-1,CALCULO[ [#This Row],[20] ]))</f>
        <v>0</v>
      </c>
      <c r="V334" s="29"/>
      <c r="W3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4" s="164"/>
      <c r="Y334" s="163">
        <f>+IF(O334&lt;310*'Versión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4" s="165"/>
      <c r="AA334" s="163">
        <f>+IF(AVERAGEIF(ING_NO_CONST_RENTA[Concepto],'Datos para cálculo'!Z$4,ING_NO_CONST_RENTA[Monto Limite])=1,CALCULO[[#This Row],[ 26 ]],MIN(CALCULO[[#This Row],[ 26 ]],AVERAGEIF(ING_NO_CONST_RENTA[Concepto],'Datos para cálculo'!Z$4,ING_NO_CONST_RENTA[Monto Limite]),+CALCULO[[#This Row],[ 26 ]]+1-1,CALCULO[[#This Row],[ 26 ]]))</f>
        <v>0</v>
      </c>
      <c r="AB334" s="165"/>
      <c r="AC3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4" s="147"/>
      <c r="AE3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4" s="144">
        <f>+CALCULO[[#This Row],[ 31 ]]+CALCULO[[#This Row],[ 29 ]]+CALCULO[[#This Row],[ 27 ]]+CALCULO[[#This Row],[ 25 ]]+CALCULO[[#This Row],[ 23 ]]+CALCULO[[#This Row],[ 21 ]]+CALCULO[[#This Row],[ 19 ]]+CALCULO[[#This Row],[ 17 ]]</f>
        <v>0</v>
      </c>
      <c r="AG334" s="148">
        <f>+MAX(0,ROUND(CALCULO[[#This Row],[ 15 ]]-CALCULO[[#This Row],[32]],-3))</f>
        <v>0</v>
      </c>
      <c r="AH334" s="29"/>
      <c r="AI334" s="163">
        <f>+IF(AVERAGEIF(DEDUCCIONES[Concepto],'Datos para cálculo'!AH$4,DEDUCCIONES[Monto Limite])=1,CALCULO[[#This Row],[ 34 ]],MIN(CALCULO[[#This Row],[ 34 ]],AVERAGEIF(DEDUCCIONES[Concepto],'Datos para cálculo'!AH$4,DEDUCCIONES[Monto Limite]),+CALCULO[[#This Row],[ 34 ]]+1-1,CALCULO[[#This Row],[ 34 ]]))</f>
        <v>0</v>
      </c>
      <c r="AJ334" s="167"/>
      <c r="AK334" s="144">
        <f>+IF(CALCULO[[#This Row],[ 36 ]]="SI",MIN(CALCULO[[#This Row],[ 15 ]]*10%,VLOOKUP($AJ$4,DEDUCCIONES[],4,0)),0)</f>
        <v>0</v>
      </c>
      <c r="AL334" s="168"/>
      <c r="AM334" s="145">
        <f>+MIN(AL334+1-1,VLOOKUP($AL$4,DEDUCCIONES[],4,0))</f>
        <v>0</v>
      </c>
      <c r="AN334" s="144">
        <f>+CALCULO[[#This Row],[35]]+CALCULO[[#This Row],[37]]+CALCULO[[#This Row],[ 39 ]]</f>
        <v>0</v>
      </c>
      <c r="AO334" s="148">
        <f>+CALCULO[[#This Row],[33]]-CALCULO[[#This Row],[ 40 ]]</f>
        <v>0</v>
      </c>
      <c r="AP334" s="29"/>
      <c r="AQ334" s="163">
        <f>+MIN(CALCULO[[#This Row],[42]]+1-1,VLOOKUP($AP$4,RENTAS_EXCENTAS[],4,0))</f>
        <v>0</v>
      </c>
      <c r="AR334" s="29"/>
      <c r="AS334" s="163">
        <f>+MIN(CALCULO[[#This Row],[43]]+CALCULO[[#This Row],[ 44 ]]+1-1,VLOOKUP($AP$4,RENTAS_EXCENTAS[],4,0))-CALCULO[[#This Row],[43]]</f>
        <v>0</v>
      </c>
      <c r="AT334" s="163"/>
      <c r="AU334" s="163"/>
      <c r="AV334" s="163">
        <f>+CALCULO[[#This Row],[ 47 ]]</f>
        <v>0</v>
      </c>
      <c r="AW334" s="163"/>
      <c r="AX334" s="163">
        <f>+CALCULO[[#This Row],[ 49 ]]</f>
        <v>0</v>
      </c>
      <c r="AY334" s="163"/>
      <c r="AZ334" s="163">
        <f>+CALCULO[[#This Row],[ 51 ]]</f>
        <v>0</v>
      </c>
      <c r="BA334" s="163"/>
      <c r="BB334" s="163">
        <f>+CALCULO[[#This Row],[ 53 ]]</f>
        <v>0</v>
      </c>
      <c r="BC334" s="163"/>
      <c r="BD334" s="163">
        <f>+CALCULO[[#This Row],[ 55 ]]</f>
        <v>0</v>
      </c>
      <c r="BE334" s="163"/>
      <c r="BF334" s="163">
        <f>+CALCULO[[#This Row],[ 57 ]]</f>
        <v>0</v>
      </c>
      <c r="BG334" s="163"/>
      <c r="BH334" s="163">
        <f>+CALCULO[[#This Row],[ 59 ]]</f>
        <v>0</v>
      </c>
      <c r="BI334" s="163"/>
      <c r="BJ334" s="163"/>
      <c r="BK334" s="163"/>
      <c r="BL334" s="145">
        <f>+CALCULO[[#This Row],[ 63 ]]</f>
        <v>0</v>
      </c>
      <c r="BM334" s="144">
        <f>+CALCULO[[#This Row],[ 64 ]]+CALCULO[[#This Row],[ 62 ]]+CALCULO[[#This Row],[ 60 ]]+CALCULO[[#This Row],[ 58 ]]+CALCULO[[#This Row],[ 56 ]]+CALCULO[[#This Row],[ 54 ]]+CALCULO[[#This Row],[ 52 ]]+CALCULO[[#This Row],[ 50 ]]+CALCULO[[#This Row],[ 48 ]]+CALCULO[[#This Row],[ 45 ]]+CALCULO[[#This Row],[43]]</f>
        <v>0</v>
      </c>
      <c r="BN334" s="148">
        <f>+CALCULO[[#This Row],[ 41 ]]-CALCULO[[#This Row],[65]]</f>
        <v>0</v>
      </c>
      <c r="BO334" s="144">
        <f>+ROUND(MIN(CALCULO[[#This Row],[66]]*25%,240*'Versión impresión'!$H$8),-3)</f>
        <v>0</v>
      </c>
      <c r="BP334" s="148">
        <f>+CALCULO[[#This Row],[66]]-CALCULO[[#This Row],[67]]</f>
        <v>0</v>
      </c>
      <c r="BQ334" s="154">
        <f>+ROUND(CALCULO[[#This Row],[33]]*40%,-3)</f>
        <v>0</v>
      </c>
      <c r="BR334" s="149">
        <f t="shared" si="16"/>
        <v>0</v>
      </c>
      <c r="BS334" s="144">
        <f>+CALCULO[[#This Row],[33]]-MIN(CALCULO[[#This Row],[69]],CALCULO[[#This Row],[68]])</f>
        <v>0</v>
      </c>
      <c r="BT334" s="150">
        <f>+CALCULO[[#This Row],[71]]/'Versión impresión'!$H$8+1-1</f>
        <v>0</v>
      </c>
      <c r="BU334" s="151">
        <f>+LOOKUP(CALCULO[[#This Row],[72]],$CG$2:$CH$8,$CJ$2:$CJ$8)</f>
        <v>0</v>
      </c>
      <c r="BV334" s="152">
        <f>+LOOKUP(CALCULO[[#This Row],[72]],$CG$2:$CH$8,$CI$2:$CI$8)</f>
        <v>0</v>
      </c>
      <c r="BW334" s="151">
        <f>+LOOKUP(CALCULO[[#This Row],[72]],$CG$2:$CH$8,$CK$2:$CK$8)</f>
        <v>0</v>
      </c>
      <c r="BX334" s="155">
        <f>+(CALCULO[[#This Row],[72]]+CALCULO[[#This Row],[73]])*CALCULO[[#This Row],[74]]+CALCULO[[#This Row],[75]]</f>
        <v>0</v>
      </c>
      <c r="BY334" s="133">
        <f>+ROUND(CALCULO[[#This Row],[76]]*'Versión impresión'!$H$8,-3)</f>
        <v>0</v>
      </c>
      <c r="BZ334" s="180" t="str">
        <f>+IF(LOOKUP(CALCULO[[#This Row],[72]],$CG$2:$CH$8,$CM$2:$CM$8)=0,"",LOOKUP(CALCULO[[#This Row],[72]],$CG$2:$CH$8,$CM$2:$CM$8))</f>
        <v/>
      </c>
    </row>
    <row r="335" spans="1:78" x14ac:dyDescent="0.25">
      <c r="A335" s="78" t="str">
        <f t="shared" si="15"/>
        <v/>
      </c>
      <c r="B335" s="159"/>
      <c r="C335" s="29"/>
      <c r="D335" s="29"/>
      <c r="E335" s="29"/>
      <c r="F335" s="29"/>
      <c r="G335" s="29"/>
      <c r="H335" s="29"/>
      <c r="I335" s="29"/>
      <c r="J335" s="29"/>
      <c r="K335" s="29"/>
      <c r="L335" s="29"/>
      <c r="M335" s="29"/>
      <c r="N335" s="29"/>
      <c r="O335" s="144">
        <f>SUM(CALCULO[[#This Row],[5]:[ 14 ]])</f>
        <v>0</v>
      </c>
      <c r="P335" s="162"/>
      <c r="Q335" s="163">
        <f>+IF(AVERAGEIF(ING_NO_CONST_RENTA[Concepto],'Datos para cálculo'!P$4,ING_NO_CONST_RENTA[Monto Limite])=1,CALCULO[[#This Row],[16]],MIN(CALCULO[ [#This Row],[16] ],AVERAGEIF(ING_NO_CONST_RENTA[Concepto],'Datos para cálculo'!P$4,ING_NO_CONST_RENTA[Monto Limite]),+CALCULO[ [#This Row],[16] ]+1-1,CALCULO[ [#This Row],[16] ]))</f>
        <v>0</v>
      </c>
      <c r="R335" s="29"/>
      <c r="S335" s="163">
        <f>+IF(AVERAGEIF(ING_NO_CONST_RENTA[Concepto],'Datos para cálculo'!R$4,ING_NO_CONST_RENTA[Monto Limite])=1,CALCULO[[#This Row],[18]],MIN(CALCULO[ [#This Row],[18] ],AVERAGEIF(ING_NO_CONST_RENTA[Concepto],'Datos para cálculo'!R$4,ING_NO_CONST_RENTA[Monto Limite]),+CALCULO[ [#This Row],[18] ]+1-1,CALCULO[ [#This Row],[18] ]))</f>
        <v>0</v>
      </c>
      <c r="T335" s="29"/>
      <c r="U335" s="163">
        <f>+IF(AVERAGEIF(ING_NO_CONST_RENTA[Concepto],'Datos para cálculo'!T$4,ING_NO_CONST_RENTA[Monto Limite])=1,CALCULO[[#This Row],[20]],MIN(CALCULO[ [#This Row],[20] ],AVERAGEIF(ING_NO_CONST_RENTA[Concepto],'Datos para cálculo'!T$4,ING_NO_CONST_RENTA[Monto Limite]),+CALCULO[ [#This Row],[20] ]+1-1,CALCULO[ [#This Row],[20] ]))</f>
        <v>0</v>
      </c>
      <c r="V335" s="29"/>
      <c r="W3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5" s="164"/>
      <c r="Y335" s="163">
        <f>+IF(O335&lt;310*'Versión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5" s="165"/>
      <c r="AA335" s="163">
        <f>+IF(AVERAGEIF(ING_NO_CONST_RENTA[Concepto],'Datos para cálculo'!Z$4,ING_NO_CONST_RENTA[Monto Limite])=1,CALCULO[[#This Row],[ 26 ]],MIN(CALCULO[[#This Row],[ 26 ]],AVERAGEIF(ING_NO_CONST_RENTA[Concepto],'Datos para cálculo'!Z$4,ING_NO_CONST_RENTA[Monto Limite]),+CALCULO[[#This Row],[ 26 ]]+1-1,CALCULO[[#This Row],[ 26 ]]))</f>
        <v>0</v>
      </c>
      <c r="AB335" s="165"/>
      <c r="AC3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5" s="147"/>
      <c r="AE3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5" s="144">
        <f>+CALCULO[[#This Row],[ 31 ]]+CALCULO[[#This Row],[ 29 ]]+CALCULO[[#This Row],[ 27 ]]+CALCULO[[#This Row],[ 25 ]]+CALCULO[[#This Row],[ 23 ]]+CALCULO[[#This Row],[ 21 ]]+CALCULO[[#This Row],[ 19 ]]+CALCULO[[#This Row],[ 17 ]]</f>
        <v>0</v>
      </c>
      <c r="AG335" s="148">
        <f>+MAX(0,ROUND(CALCULO[[#This Row],[ 15 ]]-CALCULO[[#This Row],[32]],-3))</f>
        <v>0</v>
      </c>
      <c r="AH335" s="29"/>
      <c r="AI335" s="163">
        <f>+IF(AVERAGEIF(DEDUCCIONES[Concepto],'Datos para cálculo'!AH$4,DEDUCCIONES[Monto Limite])=1,CALCULO[[#This Row],[ 34 ]],MIN(CALCULO[[#This Row],[ 34 ]],AVERAGEIF(DEDUCCIONES[Concepto],'Datos para cálculo'!AH$4,DEDUCCIONES[Monto Limite]),+CALCULO[[#This Row],[ 34 ]]+1-1,CALCULO[[#This Row],[ 34 ]]))</f>
        <v>0</v>
      </c>
      <c r="AJ335" s="167"/>
      <c r="AK335" s="144">
        <f>+IF(CALCULO[[#This Row],[ 36 ]]="SI",MIN(CALCULO[[#This Row],[ 15 ]]*10%,VLOOKUP($AJ$4,DEDUCCIONES[],4,0)),0)</f>
        <v>0</v>
      </c>
      <c r="AL335" s="168"/>
      <c r="AM335" s="145">
        <f>+MIN(AL335+1-1,VLOOKUP($AL$4,DEDUCCIONES[],4,0))</f>
        <v>0</v>
      </c>
      <c r="AN335" s="144">
        <f>+CALCULO[[#This Row],[35]]+CALCULO[[#This Row],[37]]+CALCULO[[#This Row],[ 39 ]]</f>
        <v>0</v>
      </c>
      <c r="AO335" s="148">
        <f>+CALCULO[[#This Row],[33]]-CALCULO[[#This Row],[ 40 ]]</f>
        <v>0</v>
      </c>
      <c r="AP335" s="29"/>
      <c r="AQ335" s="163">
        <f>+MIN(CALCULO[[#This Row],[42]]+1-1,VLOOKUP($AP$4,RENTAS_EXCENTAS[],4,0))</f>
        <v>0</v>
      </c>
      <c r="AR335" s="29"/>
      <c r="AS335" s="163">
        <f>+MIN(CALCULO[[#This Row],[43]]+CALCULO[[#This Row],[ 44 ]]+1-1,VLOOKUP($AP$4,RENTAS_EXCENTAS[],4,0))-CALCULO[[#This Row],[43]]</f>
        <v>0</v>
      </c>
      <c r="AT335" s="163"/>
      <c r="AU335" s="163"/>
      <c r="AV335" s="163">
        <f>+CALCULO[[#This Row],[ 47 ]]</f>
        <v>0</v>
      </c>
      <c r="AW335" s="163"/>
      <c r="AX335" s="163">
        <f>+CALCULO[[#This Row],[ 49 ]]</f>
        <v>0</v>
      </c>
      <c r="AY335" s="163"/>
      <c r="AZ335" s="163">
        <f>+CALCULO[[#This Row],[ 51 ]]</f>
        <v>0</v>
      </c>
      <c r="BA335" s="163"/>
      <c r="BB335" s="163">
        <f>+CALCULO[[#This Row],[ 53 ]]</f>
        <v>0</v>
      </c>
      <c r="BC335" s="163"/>
      <c r="BD335" s="163">
        <f>+CALCULO[[#This Row],[ 55 ]]</f>
        <v>0</v>
      </c>
      <c r="BE335" s="163"/>
      <c r="BF335" s="163">
        <f>+CALCULO[[#This Row],[ 57 ]]</f>
        <v>0</v>
      </c>
      <c r="BG335" s="163"/>
      <c r="BH335" s="163">
        <f>+CALCULO[[#This Row],[ 59 ]]</f>
        <v>0</v>
      </c>
      <c r="BI335" s="163"/>
      <c r="BJ335" s="163"/>
      <c r="BK335" s="163"/>
      <c r="BL335" s="145">
        <f>+CALCULO[[#This Row],[ 63 ]]</f>
        <v>0</v>
      </c>
      <c r="BM335" s="144">
        <f>+CALCULO[[#This Row],[ 64 ]]+CALCULO[[#This Row],[ 62 ]]+CALCULO[[#This Row],[ 60 ]]+CALCULO[[#This Row],[ 58 ]]+CALCULO[[#This Row],[ 56 ]]+CALCULO[[#This Row],[ 54 ]]+CALCULO[[#This Row],[ 52 ]]+CALCULO[[#This Row],[ 50 ]]+CALCULO[[#This Row],[ 48 ]]+CALCULO[[#This Row],[ 45 ]]+CALCULO[[#This Row],[43]]</f>
        <v>0</v>
      </c>
      <c r="BN335" s="148">
        <f>+CALCULO[[#This Row],[ 41 ]]-CALCULO[[#This Row],[65]]</f>
        <v>0</v>
      </c>
      <c r="BO335" s="144">
        <f>+ROUND(MIN(CALCULO[[#This Row],[66]]*25%,240*'Versión impresión'!$H$8),-3)</f>
        <v>0</v>
      </c>
      <c r="BP335" s="148">
        <f>+CALCULO[[#This Row],[66]]-CALCULO[[#This Row],[67]]</f>
        <v>0</v>
      </c>
      <c r="BQ335" s="154">
        <f>+ROUND(CALCULO[[#This Row],[33]]*40%,-3)</f>
        <v>0</v>
      </c>
      <c r="BR335" s="149">
        <f t="shared" si="16"/>
        <v>0</v>
      </c>
      <c r="BS335" s="144">
        <f>+CALCULO[[#This Row],[33]]-MIN(CALCULO[[#This Row],[69]],CALCULO[[#This Row],[68]])</f>
        <v>0</v>
      </c>
      <c r="BT335" s="150">
        <f>+CALCULO[[#This Row],[71]]/'Versión impresión'!$H$8+1-1</f>
        <v>0</v>
      </c>
      <c r="BU335" s="151">
        <f>+LOOKUP(CALCULO[[#This Row],[72]],$CG$2:$CH$8,$CJ$2:$CJ$8)</f>
        <v>0</v>
      </c>
      <c r="BV335" s="152">
        <f>+LOOKUP(CALCULO[[#This Row],[72]],$CG$2:$CH$8,$CI$2:$CI$8)</f>
        <v>0</v>
      </c>
      <c r="BW335" s="151">
        <f>+LOOKUP(CALCULO[[#This Row],[72]],$CG$2:$CH$8,$CK$2:$CK$8)</f>
        <v>0</v>
      </c>
      <c r="BX335" s="155">
        <f>+(CALCULO[[#This Row],[72]]+CALCULO[[#This Row],[73]])*CALCULO[[#This Row],[74]]+CALCULO[[#This Row],[75]]</f>
        <v>0</v>
      </c>
      <c r="BY335" s="133">
        <f>+ROUND(CALCULO[[#This Row],[76]]*'Versión impresión'!$H$8,-3)</f>
        <v>0</v>
      </c>
      <c r="BZ335" s="180" t="str">
        <f>+IF(LOOKUP(CALCULO[[#This Row],[72]],$CG$2:$CH$8,$CM$2:$CM$8)=0,"",LOOKUP(CALCULO[[#This Row],[72]],$CG$2:$CH$8,$CM$2:$CM$8))</f>
        <v/>
      </c>
    </row>
    <row r="336" spans="1:78" x14ac:dyDescent="0.25">
      <c r="A336" s="78" t="str">
        <f t="shared" si="15"/>
        <v/>
      </c>
      <c r="B336" s="159"/>
      <c r="C336" s="29"/>
      <c r="D336" s="29"/>
      <c r="E336" s="29"/>
      <c r="F336" s="29"/>
      <c r="G336" s="29"/>
      <c r="H336" s="29"/>
      <c r="I336" s="29"/>
      <c r="J336" s="29"/>
      <c r="K336" s="29"/>
      <c r="L336" s="29"/>
      <c r="M336" s="29"/>
      <c r="N336" s="29"/>
      <c r="O336" s="144">
        <f>SUM(CALCULO[[#This Row],[5]:[ 14 ]])</f>
        <v>0</v>
      </c>
      <c r="P336" s="162"/>
      <c r="Q336" s="163">
        <f>+IF(AVERAGEIF(ING_NO_CONST_RENTA[Concepto],'Datos para cálculo'!P$4,ING_NO_CONST_RENTA[Monto Limite])=1,CALCULO[[#This Row],[16]],MIN(CALCULO[ [#This Row],[16] ],AVERAGEIF(ING_NO_CONST_RENTA[Concepto],'Datos para cálculo'!P$4,ING_NO_CONST_RENTA[Monto Limite]),+CALCULO[ [#This Row],[16] ]+1-1,CALCULO[ [#This Row],[16] ]))</f>
        <v>0</v>
      </c>
      <c r="R336" s="29"/>
      <c r="S336" s="163">
        <f>+IF(AVERAGEIF(ING_NO_CONST_RENTA[Concepto],'Datos para cálculo'!R$4,ING_NO_CONST_RENTA[Monto Limite])=1,CALCULO[[#This Row],[18]],MIN(CALCULO[ [#This Row],[18] ],AVERAGEIF(ING_NO_CONST_RENTA[Concepto],'Datos para cálculo'!R$4,ING_NO_CONST_RENTA[Monto Limite]),+CALCULO[ [#This Row],[18] ]+1-1,CALCULO[ [#This Row],[18] ]))</f>
        <v>0</v>
      </c>
      <c r="T336" s="29"/>
      <c r="U336" s="163">
        <f>+IF(AVERAGEIF(ING_NO_CONST_RENTA[Concepto],'Datos para cálculo'!T$4,ING_NO_CONST_RENTA[Monto Limite])=1,CALCULO[[#This Row],[20]],MIN(CALCULO[ [#This Row],[20] ],AVERAGEIF(ING_NO_CONST_RENTA[Concepto],'Datos para cálculo'!T$4,ING_NO_CONST_RENTA[Monto Limite]),+CALCULO[ [#This Row],[20] ]+1-1,CALCULO[ [#This Row],[20] ]))</f>
        <v>0</v>
      </c>
      <c r="V336" s="29"/>
      <c r="W3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6" s="164"/>
      <c r="Y336" s="163">
        <f>+IF(O336&lt;310*'Versión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6" s="165"/>
      <c r="AA336" s="163">
        <f>+IF(AVERAGEIF(ING_NO_CONST_RENTA[Concepto],'Datos para cálculo'!Z$4,ING_NO_CONST_RENTA[Monto Limite])=1,CALCULO[[#This Row],[ 26 ]],MIN(CALCULO[[#This Row],[ 26 ]],AVERAGEIF(ING_NO_CONST_RENTA[Concepto],'Datos para cálculo'!Z$4,ING_NO_CONST_RENTA[Monto Limite]),+CALCULO[[#This Row],[ 26 ]]+1-1,CALCULO[[#This Row],[ 26 ]]))</f>
        <v>0</v>
      </c>
      <c r="AB336" s="165"/>
      <c r="AC3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6" s="147"/>
      <c r="AE3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6" s="144">
        <f>+CALCULO[[#This Row],[ 31 ]]+CALCULO[[#This Row],[ 29 ]]+CALCULO[[#This Row],[ 27 ]]+CALCULO[[#This Row],[ 25 ]]+CALCULO[[#This Row],[ 23 ]]+CALCULO[[#This Row],[ 21 ]]+CALCULO[[#This Row],[ 19 ]]+CALCULO[[#This Row],[ 17 ]]</f>
        <v>0</v>
      </c>
      <c r="AG336" s="148">
        <f>+MAX(0,ROUND(CALCULO[[#This Row],[ 15 ]]-CALCULO[[#This Row],[32]],-3))</f>
        <v>0</v>
      </c>
      <c r="AH336" s="29"/>
      <c r="AI336" s="163">
        <f>+IF(AVERAGEIF(DEDUCCIONES[Concepto],'Datos para cálculo'!AH$4,DEDUCCIONES[Monto Limite])=1,CALCULO[[#This Row],[ 34 ]],MIN(CALCULO[[#This Row],[ 34 ]],AVERAGEIF(DEDUCCIONES[Concepto],'Datos para cálculo'!AH$4,DEDUCCIONES[Monto Limite]),+CALCULO[[#This Row],[ 34 ]]+1-1,CALCULO[[#This Row],[ 34 ]]))</f>
        <v>0</v>
      </c>
      <c r="AJ336" s="167"/>
      <c r="AK336" s="144">
        <f>+IF(CALCULO[[#This Row],[ 36 ]]="SI",MIN(CALCULO[[#This Row],[ 15 ]]*10%,VLOOKUP($AJ$4,DEDUCCIONES[],4,0)),0)</f>
        <v>0</v>
      </c>
      <c r="AL336" s="168"/>
      <c r="AM336" s="145">
        <f>+MIN(AL336+1-1,VLOOKUP($AL$4,DEDUCCIONES[],4,0))</f>
        <v>0</v>
      </c>
      <c r="AN336" s="144">
        <f>+CALCULO[[#This Row],[35]]+CALCULO[[#This Row],[37]]+CALCULO[[#This Row],[ 39 ]]</f>
        <v>0</v>
      </c>
      <c r="AO336" s="148">
        <f>+CALCULO[[#This Row],[33]]-CALCULO[[#This Row],[ 40 ]]</f>
        <v>0</v>
      </c>
      <c r="AP336" s="29"/>
      <c r="AQ336" s="163">
        <f>+MIN(CALCULO[[#This Row],[42]]+1-1,VLOOKUP($AP$4,RENTAS_EXCENTAS[],4,0))</f>
        <v>0</v>
      </c>
      <c r="AR336" s="29"/>
      <c r="AS336" s="163">
        <f>+MIN(CALCULO[[#This Row],[43]]+CALCULO[[#This Row],[ 44 ]]+1-1,VLOOKUP($AP$4,RENTAS_EXCENTAS[],4,0))-CALCULO[[#This Row],[43]]</f>
        <v>0</v>
      </c>
      <c r="AT336" s="163"/>
      <c r="AU336" s="163"/>
      <c r="AV336" s="163">
        <f>+CALCULO[[#This Row],[ 47 ]]</f>
        <v>0</v>
      </c>
      <c r="AW336" s="163"/>
      <c r="AX336" s="163">
        <f>+CALCULO[[#This Row],[ 49 ]]</f>
        <v>0</v>
      </c>
      <c r="AY336" s="163"/>
      <c r="AZ336" s="163">
        <f>+CALCULO[[#This Row],[ 51 ]]</f>
        <v>0</v>
      </c>
      <c r="BA336" s="163"/>
      <c r="BB336" s="163">
        <f>+CALCULO[[#This Row],[ 53 ]]</f>
        <v>0</v>
      </c>
      <c r="BC336" s="163"/>
      <c r="BD336" s="163">
        <f>+CALCULO[[#This Row],[ 55 ]]</f>
        <v>0</v>
      </c>
      <c r="BE336" s="163"/>
      <c r="BF336" s="163">
        <f>+CALCULO[[#This Row],[ 57 ]]</f>
        <v>0</v>
      </c>
      <c r="BG336" s="163"/>
      <c r="BH336" s="163">
        <f>+CALCULO[[#This Row],[ 59 ]]</f>
        <v>0</v>
      </c>
      <c r="BI336" s="163"/>
      <c r="BJ336" s="163"/>
      <c r="BK336" s="163"/>
      <c r="BL336" s="145">
        <f>+CALCULO[[#This Row],[ 63 ]]</f>
        <v>0</v>
      </c>
      <c r="BM336" s="144">
        <f>+CALCULO[[#This Row],[ 64 ]]+CALCULO[[#This Row],[ 62 ]]+CALCULO[[#This Row],[ 60 ]]+CALCULO[[#This Row],[ 58 ]]+CALCULO[[#This Row],[ 56 ]]+CALCULO[[#This Row],[ 54 ]]+CALCULO[[#This Row],[ 52 ]]+CALCULO[[#This Row],[ 50 ]]+CALCULO[[#This Row],[ 48 ]]+CALCULO[[#This Row],[ 45 ]]+CALCULO[[#This Row],[43]]</f>
        <v>0</v>
      </c>
      <c r="BN336" s="148">
        <f>+CALCULO[[#This Row],[ 41 ]]-CALCULO[[#This Row],[65]]</f>
        <v>0</v>
      </c>
      <c r="BO336" s="144">
        <f>+ROUND(MIN(CALCULO[[#This Row],[66]]*25%,240*'Versión impresión'!$H$8),-3)</f>
        <v>0</v>
      </c>
      <c r="BP336" s="148">
        <f>+CALCULO[[#This Row],[66]]-CALCULO[[#This Row],[67]]</f>
        <v>0</v>
      </c>
      <c r="BQ336" s="154">
        <f>+ROUND(CALCULO[[#This Row],[33]]*40%,-3)</f>
        <v>0</v>
      </c>
      <c r="BR336" s="149">
        <f t="shared" si="16"/>
        <v>0</v>
      </c>
      <c r="BS336" s="144">
        <f>+CALCULO[[#This Row],[33]]-MIN(CALCULO[[#This Row],[69]],CALCULO[[#This Row],[68]])</f>
        <v>0</v>
      </c>
      <c r="BT336" s="150">
        <f>+CALCULO[[#This Row],[71]]/'Versión impresión'!$H$8+1-1</f>
        <v>0</v>
      </c>
      <c r="BU336" s="151">
        <f>+LOOKUP(CALCULO[[#This Row],[72]],$CG$2:$CH$8,$CJ$2:$CJ$8)</f>
        <v>0</v>
      </c>
      <c r="BV336" s="152">
        <f>+LOOKUP(CALCULO[[#This Row],[72]],$CG$2:$CH$8,$CI$2:$CI$8)</f>
        <v>0</v>
      </c>
      <c r="BW336" s="151">
        <f>+LOOKUP(CALCULO[[#This Row],[72]],$CG$2:$CH$8,$CK$2:$CK$8)</f>
        <v>0</v>
      </c>
      <c r="BX336" s="155">
        <f>+(CALCULO[[#This Row],[72]]+CALCULO[[#This Row],[73]])*CALCULO[[#This Row],[74]]+CALCULO[[#This Row],[75]]</f>
        <v>0</v>
      </c>
      <c r="BY336" s="133">
        <f>+ROUND(CALCULO[[#This Row],[76]]*'Versión impresión'!$H$8,-3)</f>
        <v>0</v>
      </c>
      <c r="BZ336" s="180" t="str">
        <f>+IF(LOOKUP(CALCULO[[#This Row],[72]],$CG$2:$CH$8,$CM$2:$CM$8)=0,"",LOOKUP(CALCULO[[#This Row],[72]],$CG$2:$CH$8,$CM$2:$CM$8))</f>
        <v/>
      </c>
    </row>
    <row r="337" spans="1:78" x14ac:dyDescent="0.25">
      <c r="A337" s="78" t="str">
        <f t="shared" si="15"/>
        <v/>
      </c>
      <c r="B337" s="159"/>
      <c r="C337" s="29"/>
      <c r="D337" s="29"/>
      <c r="E337" s="29"/>
      <c r="F337" s="29"/>
      <c r="G337" s="29"/>
      <c r="H337" s="29"/>
      <c r="I337" s="29"/>
      <c r="J337" s="29"/>
      <c r="K337" s="29"/>
      <c r="L337" s="29"/>
      <c r="M337" s="29"/>
      <c r="N337" s="29"/>
      <c r="O337" s="144">
        <f>SUM(CALCULO[[#This Row],[5]:[ 14 ]])</f>
        <v>0</v>
      </c>
      <c r="P337" s="162"/>
      <c r="Q337" s="163">
        <f>+IF(AVERAGEIF(ING_NO_CONST_RENTA[Concepto],'Datos para cálculo'!P$4,ING_NO_CONST_RENTA[Monto Limite])=1,CALCULO[[#This Row],[16]],MIN(CALCULO[ [#This Row],[16] ],AVERAGEIF(ING_NO_CONST_RENTA[Concepto],'Datos para cálculo'!P$4,ING_NO_CONST_RENTA[Monto Limite]),+CALCULO[ [#This Row],[16] ]+1-1,CALCULO[ [#This Row],[16] ]))</f>
        <v>0</v>
      </c>
      <c r="R337" s="29"/>
      <c r="S337" s="163">
        <f>+IF(AVERAGEIF(ING_NO_CONST_RENTA[Concepto],'Datos para cálculo'!R$4,ING_NO_CONST_RENTA[Monto Limite])=1,CALCULO[[#This Row],[18]],MIN(CALCULO[ [#This Row],[18] ],AVERAGEIF(ING_NO_CONST_RENTA[Concepto],'Datos para cálculo'!R$4,ING_NO_CONST_RENTA[Monto Limite]),+CALCULO[ [#This Row],[18] ]+1-1,CALCULO[ [#This Row],[18] ]))</f>
        <v>0</v>
      </c>
      <c r="T337" s="29"/>
      <c r="U337" s="163">
        <f>+IF(AVERAGEIF(ING_NO_CONST_RENTA[Concepto],'Datos para cálculo'!T$4,ING_NO_CONST_RENTA[Monto Limite])=1,CALCULO[[#This Row],[20]],MIN(CALCULO[ [#This Row],[20] ],AVERAGEIF(ING_NO_CONST_RENTA[Concepto],'Datos para cálculo'!T$4,ING_NO_CONST_RENTA[Monto Limite]),+CALCULO[ [#This Row],[20] ]+1-1,CALCULO[ [#This Row],[20] ]))</f>
        <v>0</v>
      </c>
      <c r="V337" s="29"/>
      <c r="W3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7" s="164"/>
      <c r="Y337" s="163">
        <f>+IF(O337&lt;310*'Versión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7" s="165"/>
      <c r="AA337" s="163">
        <f>+IF(AVERAGEIF(ING_NO_CONST_RENTA[Concepto],'Datos para cálculo'!Z$4,ING_NO_CONST_RENTA[Monto Limite])=1,CALCULO[[#This Row],[ 26 ]],MIN(CALCULO[[#This Row],[ 26 ]],AVERAGEIF(ING_NO_CONST_RENTA[Concepto],'Datos para cálculo'!Z$4,ING_NO_CONST_RENTA[Monto Limite]),+CALCULO[[#This Row],[ 26 ]]+1-1,CALCULO[[#This Row],[ 26 ]]))</f>
        <v>0</v>
      </c>
      <c r="AB337" s="165"/>
      <c r="AC3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7" s="147"/>
      <c r="AE3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7" s="144">
        <f>+CALCULO[[#This Row],[ 31 ]]+CALCULO[[#This Row],[ 29 ]]+CALCULO[[#This Row],[ 27 ]]+CALCULO[[#This Row],[ 25 ]]+CALCULO[[#This Row],[ 23 ]]+CALCULO[[#This Row],[ 21 ]]+CALCULO[[#This Row],[ 19 ]]+CALCULO[[#This Row],[ 17 ]]</f>
        <v>0</v>
      </c>
      <c r="AG337" s="148">
        <f>+MAX(0,ROUND(CALCULO[[#This Row],[ 15 ]]-CALCULO[[#This Row],[32]],-3))</f>
        <v>0</v>
      </c>
      <c r="AH337" s="29"/>
      <c r="AI337" s="163">
        <f>+IF(AVERAGEIF(DEDUCCIONES[Concepto],'Datos para cálculo'!AH$4,DEDUCCIONES[Monto Limite])=1,CALCULO[[#This Row],[ 34 ]],MIN(CALCULO[[#This Row],[ 34 ]],AVERAGEIF(DEDUCCIONES[Concepto],'Datos para cálculo'!AH$4,DEDUCCIONES[Monto Limite]),+CALCULO[[#This Row],[ 34 ]]+1-1,CALCULO[[#This Row],[ 34 ]]))</f>
        <v>0</v>
      </c>
      <c r="AJ337" s="167"/>
      <c r="AK337" s="144">
        <f>+IF(CALCULO[[#This Row],[ 36 ]]="SI",MIN(CALCULO[[#This Row],[ 15 ]]*10%,VLOOKUP($AJ$4,DEDUCCIONES[],4,0)),0)</f>
        <v>0</v>
      </c>
      <c r="AL337" s="168"/>
      <c r="AM337" s="145">
        <f>+MIN(AL337+1-1,VLOOKUP($AL$4,DEDUCCIONES[],4,0))</f>
        <v>0</v>
      </c>
      <c r="AN337" s="144">
        <f>+CALCULO[[#This Row],[35]]+CALCULO[[#This Row],[37]]+CALCULO[[#This Row],[ 39 ]]</f>
        <v>0</v>
      </c>
      <c r="AO337" s="148">
        <f>+CALCULO[[#This Row],[33]]-CALCULO[[#This Row],[ 40 ]]</f>
        <v>0</v>
      </c>
      <c r="AP337" s="29"/>
      <c r="AQ337" s="163">
        <f>+MIN(CALCULO[[#This Row],[42]]+1-1,VLOOKUP($AP$4,RENTAS_EXCENTAS[],4,0))</f>
        <v>0</v>
      </c>
      <c r="AR337" s="29"/>
      <c r="AS337" s="163">
        <f>+MIN(CALCULO[[#This Row],[43]]+CALCULO[[#This Row],[ 44 ]]+1-1,VLOOKUP($AP$4,RENTAS_EXCENTAS[],4,0))-CALCULO[[#This Row],[43]]</f>
        <v>0</v>
      </c>
      <c r="AT337" s="163"/>
      <c r="AU337" s="163"/>
      <c r="AV337" s="163">
        <f>+CALCULO[[#This Row],[ 47 ]]</f>
        <v>0</v>
      </c>
      <c r="AW337" s="163"/>
      <c r="AX337" s="163">
        <f>+CALCULO[[#This Row],[ 49 ]]</f>
        <v>0</v>
      </c>
      <c r="AY337" s="163"/>
      <c r="AZ337" s="163">
        <f>+CALCULO[[#This Row],[ 51 ]]</f>
        <v>0</v>
      </c>
      <c r="BA337" s="163"/>
      <c r="BB337" s="163">
        <f>+CALCULO[[#This Row],[ 53 ]]</f>
        <v>0</v>
      </c>
      <c r="BC337" s="163"/>
      <c r="BD337" s="163">
        <f>+CALCULO[[#This Row],[ 55 ]]</f>
        <v>0</v>
      </c>
      <c r="BE337" s="163"/>
      <c r="BF337" s="163">
        <f>+CALCULO[[#This Row],[ 57 ]]</f>
        <v>0</v>
      </c>
      <c r="BG337" s="163"/>
      <c r="BH337" s="163">
        <f>+CALCULO[[#This Row],[ 59 ]]</f>
        <v>0</v>
      </c>
      <c r="BI337" s="163"/>
      <c r="BJ337" s="163"/>
      <c r="BK337" s="163"/>
      <c r="BL337" s="145">
        <f>+CALCULO[[#This Row],[ 63 ]]</f>
        <v>0</v>
      </c>
      <c r="BM337" s="144">
        <f>+CALCULO[[#This Row],[ 64 ]]+CALCULO[[#This Row],[ 62 ]]+CALCULO[[#This Row],[ 60 ]]+CALCULO[[#This Row],[ 58 ]]+CALCULO[[#This Row],[ 56 ]]+CALCULO[[#This Row],[ 54 ]]+CALCULO[[#This Row],[ 52 ]]+CALCULO[[#This Row],[ 50 ]]+CALCULO[[#This Row],[ 48 ]]+CALCULO[[#This Row],[ 45 ]]+CALCULO[[#This Row],[43]]</f>
        <v>0</v>
      </c>
      <c r="BN337" s="148">
        <f>+CALCULO[[#This Row],[ 41 ]]-CALCULO[[#This Row],[65]]</f>
        <v>0</v>
      </c>
      <c r="BO337" s="144">
        <f>+ROUND(MIN(CALCULO[[#This Row],[66]]*25%,240*'Versión impresión'!$H$8),-3)</f>
        <v>0</v>
      </c>
      <c r="BP337" s="148">
        <f>+CALCULO[[#This Row],[66]]-CALCULO[[#This Row],[67]]</f>
        <v>0</v>
      </c>
      <c r="BQ337" s="154">
        <f>+ROUND(CALCULO[[#This Row],[33]]*40%,-3)</f>
        <v>0</v>
      </c>
      <c r="BR337" s="149">
        <f t="shared" si="16"/>
        <v>0</v>
      </c>
      <c r="BS337" s="144">
        <f>+CALCULO[[#This Row],[33]]-MIN(CALCULO[[#This Row],[69]],CALCULO[[#This Row],[68]])</f>
        <v>0</v>
      </c>
      <c r="BT337" s="150">
        <f>+CALCULO[[#This Row],[71]]/'Versión impresión'!$H$8+1-1</f>
        <v>0</v>
      </c>
      <c r="BU337" s="151">
        <f>+LOOKUP(CALCULO[[#This Row],[72]],$CG$2:$CH$8,$CJ$2:$CJ$8)</f>
        <v>0</v>
      </c>
      <c r="BV337" s="152">
        <f>+LOOKUP(CALCULO[[#This Row],[72]],$CG$2:$CH$8,$CI$2:$CI$8)</f>
        <v>0</v>
      </c>
      <c r="BW337" s="151">
        <f>+LOOKUP(CALCULO[[#This Row],[72]],$CG$2:$CH$8,$CK$2:$CK$8)</f>
        <v>0</v>
      </c>
      <c r="BX337" s="155">
        <f>+(CALCULO[[#This Row],[72]]+CALCULO[[#This Row],[73]])*CALCULO[[#This Row],[74]]+CALCULO[[#This Row],[75]]</f>
        <v>0</v>
      </c>
      <c r="BY337" s="133">
        <f>+ROUND(CALCULO[[#This Row],[76]]*'Versión impresión'!$H$8,-3)</f>
        <v>0</v>
      </c>
      <c r="BZ337" s="180" t="str">
        <f>+IF(LOOKUP(CALCULO[[#This Row],[72]],$CG$2:$CH$8,$CM$2:$CM$8)=0,"",LOOKUP(CALCULO[[#This Row],[72]],$CG$2:$CH$8,$CM$2:$CM$8))</f>
        <v/>
      </c>
    </row>
    <row r="338" spans="1:78" x14ac:dyDescent="0.25">
      <c r="A338" s="78" t="str">
        <f t="shared" si="15"/>
        <v/>
      </c>
      <c r="B338" s="159"/>
      <c r="C338" s="29"/>
      <c r="D338" s="29"/>
      <c r="E338" s="29"/>
      <c r="F338" s="29"/>
      <c r="G338" s="29"/>
      <c r="H338" s="29"/>
      <c r="I338" s="29"/>
      <c r="J338" s="29"/>
      <c r="K338" s="29"/>
      <c r="L338" s="29"/>
      <c r="M338" s="29"/>
      <c r="N338" s="29"/>
      <c r="O338" s="144">
        <f>SUM(CALCULO[[#This Row],[5]:[ 14 ]])</f>
        <v>0</v>
      </c>
      <c r="P338" s="162"/>
      <c r="Q338" s="163">
        <f>+IF(AVERAGEIF(ING_NO_CONST_RENTA[Concepto],'Datos para cálculo'!P$4,ING_NO_CONST_RENTA[Monto Limite])=1,CALCULO[[#This Row],[16]],MIN(CALCULO[ [#This Row],[16] ],AVERAGEIF(ING_NO_CONST_RENTA[Concepto],'Datos para cálculo'!P$4,ING_NO_CONST_RENTA[Monto Limite]),+CALCULO[ [#This Row],[16] ]+1-1,CALCULO[ [#This Row],[16] ]))</f>
        <v>0</v>
      </c>
      <c r="R338" s="29"/>
      <c r="S338" s="163">
        <f>+IF(AVERAGEIF(ING_NO_CONST_RENTA[Concepto],'Datos para cálculo'!R$4,ING_NO_CONST_RENTA[Monto Limite])=1,CALCULO[[#This Row],[18]],MIN(CALCULO[ [#This Row],[18] ],AVERAGEIF(ING_NO_CONST_RENTA[Concepto],'Datos para cálculo'!R$4,ING_NO_CONST_RENTA[Monto Limite]),+CALCULO[ [#This Row],[18] ]+1-1,CALCULO[ [#This Row],[18] ]))</f>
        <v>0</v>
      </c>
      <c r="T338" s="29"/>
      <c r="U338" s="163">
        <f>+IF(AVERAGEIF(ING_NO_CONST_RENTA[Concepto],'Datos para cálculo'!T$4,ING_NO_CONST_RENTA[Monto Limite])=1,CALCULO[[#This Row],[20]],MIN(CALCULO[ [#This Row],[20] ],AVERAGEIF(ING_NO_CONST_RENTA[Concepto],'Datos para cálculo'!T$4,ING_NO_CONST_RENTA[Monto Limite]),+CALCULO[ [#This Row],[20] ]+1-1,CALCULO[ [#This Row],[20] ]))</f>
        <v>0</v>
      </c>
      <c r="V338" s="29"/>
      <c r="W3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8" s="164"/>
      <c r="Y338" s="163">
        <f>+IF(O338&lt;310*'Versión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8" s="165"/>
      <c r="AA338" s="163">
        <f>+IF(AVERAGEIF(ING_NO_CONST_RENTA[Concepto],'Datos para cálculo'!Z$4,ING_NO_CONST_RENTA[Monto Limite])=1,CALCULO[[#This Row],[ 26 ]],MIN(CALCULO[[#This Row],[ 26 ]],AVERAGEIF(ING_NO_CONST_RENTA[Concepto],'Datos para cálculo'!Z$4,ING_NO_CONST_RENTA[Monto Limite]),+CALCULO[[#This Row],[ 26 ]]+1-1,CALCULO[[#This Row],[ 26 ]]))</f>
        <v>0</v>
      </c>
      <c r="AB338" s="165"/>
      <c r="AC3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8" s="147"/>
      <c r="AE3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8" s="144">
        <f>+CALCULO[[#This Row],[ 31 ]]+CALCULO[[#This Row],[ 29 ]]+CALCULO[[#This Row],[ 27 ]]+CALCULO[[#This Row],[ 25 ]]+CALCULO[[#This Row],[ 23 ]]+CALCULO[[#This Row],[ 21 ]]+CALCULO[[#This Row],[ 19 ]]+CALCULO[[#This Row],[ 17 ]]</f>
        <v>0</v>
      </c>
      <c r="AG338" s="148">
        <f>+MAX(0,ROUND(CALCULO[[#This Row],[ 15 ]]-CALCULO[[#This Row],[32]],-3))</f>
        <v>0</v>
      </c>
      <c r="AH338" s="29"/>
      <c r="AI338" s="163">
        <f>+IF(AVERAGEIF(DEDUCCIONES[Concepto],'Datos para cálculo'!AH$4,DEDUCCIONES[Monto Limite])=1,CALCULO[[#This Row],[ 34 ]],MIN(CALCULO[[#This Row],[ 34 ]],AVERAGEIF(DEDUCCIONES[Concepto],'Datos para cálculo'!AH$4,DEDUCCIONES[Monto Limite]),+CALCULO[[#This Row],[ 34 ]]+1-1,CALCULO[[#This Row],[ 34 ]]))</f>
        <v>0</v>
      </c>
      <c r="AJ338" s="167"/>
      <c r="AK338" s="144">
        <f>+IF(CALCULO[[#This Row],[ 36 ]]="SI",MIN(CALCULO[[#This Row],[ 15 ]]*10%,VLOOKUP($AJ$4,DEDUCCIONES[],4,0)),0)</f>
        <v>0</v>
      </c>
      <c r="AL338" s="168"/>
      <c r="AM338" s="145">
        <f>+MIN(AL338+1-1,VLOOKUP($AL$4,DEDUCCIONES[],4,0))</f>
        <v>0</v>
      </c>
      <c r="AN338" s="144">
        <f>+CALCULO[[#This Row],[35]]+CALCULO[[#This Row],[37]]+CALCULO[[#This Row],[ 39 ]]</f>
        <v>0</v>
      </c>
      <c r="AO338" s="148">
        <f>+CALCULO[[#This Row],[33]]-CALCULO[[#This Row],[ 40 ]]</f>
        <v>0</v>
      </c>
      <c r="AP338" s="29"/>
      <c r="AQ338" s="163">
        <f>+MIN(CALCULO[[#This Row],[42]]+1-1,VLOOKUP($AP$4,RENTAS_EXCENTAS[],4,0))</f>
        <v>0</v>
      </c>
      <c r="AR338" s="29"/>
      <c r="AS338" s="163">
        <f>+MIN(CALCULO[[#This Row],[43]]+CALCULO[[#This Row],[ 44 ]]+1-1,VLOOKUP($AP$4,RENTAS_EXCENTAS[],4,0))-CALCULO[[#This Row],[43]]</f>
        <v>0</v>
      </c>
      <c r="AT338" s="163"/>
      <c r="AU338" s="163"/>
      <c r="AV338" s="163">
        <f>+CALCULO[[#This Row],[ 47 ]]</f>
        <v>0</v>
      </c>
      <c r="AW338" s="163"/>
      <c r="AX338" s="163">
        <f>+CALCULO[[#This Row],[ 49 ]]</f>
        <v>0</v>
      </c>
      <c r="AY338" s="163"/>
      <c r="AZ338" s="163">
        <f>+CALCULO[[#This Row],[ 51 ]]</f>
        <v>0</v>
      </c>
      <c r="BA338" s="163"/>
      <c r="BB338" s="163">
        <f>+CALCULO[[#This Row],[ 53 ]]</f>
        <v>0</v>
      </c>
      <c r="BC338" s="163"/>
      <c r="BD338" s="163">
        <f>+CALCULO[[#This Row],[ 55 ]]</f>
        <v>0</v>
      </c>
      <c r="BE338" s="163"/>
      <c r="BF338" s="163">
        <f>+CALCULO[[#This Row],[ 57 ]]</f>
        <v>0</v>
      </c>
      <c r="BG338" s="163"/>
      <c r="BH338" s="163">
        <f>+CALCULO[[#This Row],[ 59 ]]</f>
        <v>0</v>
      </c>
      <c r="BI338" s="163"/>
      <c r="BJ338" s="163"/>
      <c r="BK338" s="163"/>
      <c r="BL338" s="145">
        <f>+CALCULO[[#This Row],[ 63 ]]</f>
        <v>0</v>
      </c>
      <c r="BM338" s="144">
        <f>+CALCULO[[#This Row],[ 64 ]]+CALCULO[[#This Row],[ 62 ]]+CALCULO[[#This Row],[ 60 ]]+CALCULO[[#This Row],[ 58 ]]+CALCULO[[#This Row],[ 56 ]]+CALCULO[[#This Row],[ 54 ]]+CALCULO[[#This Row],[ 52 ]]+CALCULO[[#This Row],[ 50 ]]+CALCULO[[#This Row],[ 48 ]]+CALCULO[[#This Row],[ 45 ]]+CALCULO[[#This Row],[43]]</f>
        <v>0</v>
      </c>
      <c r="BN338" s="148">
        <f>+CALCULO[[#This Row],[ 41 ]]-CALCULO[[#This Row],[65]]</f>
        <v>0</v>
      </c>
      <c r="BO338" s="144">
        <f>+ROUND(MIN(CALCULO[[#This Row],[66]]*25%,240*'Versión impresión'!$H$8),-3)</f>
        <v>0</v>
      </c>
      <c r="BP338" s="148">
        <f>+CALCULO[[#This Row],[66]]-CALCULO[[#This Row],[67]]</f>
        <v>0</v>
      </c>
      <c r="BQ338" s="154">
        <f>+ROUND(CALCULO[[#This Row],[33]]*40%,-3)</f>
        <v>0</v>
      </c>
      <c r="BR338" s="149">
        <f t="shared" si="16"/>
        <v>0</v>
      </c>
      <c r="BS338" s="144">
        <f>+CALCULO[[#This Row],[33]]-MIN(CALCULO[[#This Row],[69]],CALCULO[[#This Row],[68]])</f>
        <v>0</v>
      </c>
      <c r="BT338" s="150">
        <f>+CALCULO[[#This Row],[71]]/'Versión impresión'!$H$8+1-1</f>
        <v>0</v>
      </c>
      <c r="BU338" s="151">
        <f>+LOOKUP(CALCULO[[#This Row],[72]],$CG$2:$CH$8,$CJ$2:$CJ$8)</f>
        <v>0</v>
      </c>
      <c r="BV338" s="152">
        <f>+LOOKUP(CALCULO[[#This Row],[72]],$CG$2:$CH$8,$CI$2:$CI$8)</f>
        <v>0</v>
      </c>
      <c r="BW338" s="151">
        <f>+LOOKUP(CALCULO[[#This Row],[72]],$CG$2:$CH$8,$CK$2:$CK$8)</f>
        <v>0</v>
      </c>
      <c r="BX338" s="155">
        <f>+(CALCULO[[#This Row],[72]]+CALCULO[[#This Row],[73]])*CALCULO[[#This Row],[74]]+CALCULO[[#This Row],[75]]</f>
        <v>0</v>
      </c>
      <c r="BY338" s="133">
        <f>+ROUND(CALCULO[[#This Row],[76]]*'Versión impresión'!$H$8,-3)</f>
        <v>0</v>
      </c>
      <c r="BZ338" s="180" t="str">
        <f>+IF(LOOKUP(CALCULO[[#This Row],[72]],$CG$2:$CH$8,$CM$2:$CM$8)=0,"",LOOKUP(CALCULO[[#This Row],[72]],$CG$2:$CH$8,$CM$2:$CM$8))</f>
        <v/>
      </c>
    </row>
    <row r="339" spans="1:78" x14ac:dyDescent="0.25">
      <c r="A339" s="78" t="str">
        <f t="shared" si="15"/>
        <v/>
      </c>
      <c r="B339" s="159"/>
      <c r="C339" s="29"/>
      <c r="D339" s="29"/>
      <c r="E339" s="29"/>
      <c r="F339" s="29"/>
      <c r="G339" s="29"/>
      <c r="H339" s="29"/>
      <c r="I339" s="29"/>
      <c r="J339" s="29"/>
      <c r="K339" s="29"/>
      <c r="L339" s="29"/>
      <c r="M339" s="29"/>
      <c r="N339" s="29"/>
      <c r="O339" s="144">
        <f>SUM(CALCULO[[#This Row],[5]:[ 14 ]])</f>
        <v>0</v>
      </c>
      <c r="P339" s="162"/>
      <c r="Q339" s="163">
        <f>+IF(AVERAGEIF(ING_NO_CONST_RENTA[Concepto],'Datos para cálculo'!P$4,ING_NO_CONST_RENTA[Monto Limite])=1,CALCULO[[#This Row],[16]],MIN(CALCULO[ [#This Row],[16] ],AVERAGEIF(ING_NO_CONST_RENTA[Concepto],'Datos para cálculo'!P$4,ING_NO_CONST_RENTA[Monto Limite]),+CALCULO[ [#This Row],[16] ]+1-1,CALCULO[ [#This Row],[16] ]))</f>
        <v>0</v>
      </c>
      <c r="R339" s="29"/>
      <c r="S339" s="163">
        <f>+IF(AVERAGEIF(ING_NO_CONST_RENTA[Concepto],'Datos para cálculo'!R$4,ING_NO_CONST_RENTA[Monto Limite])=1,CALCULO[[#This Row],[18]],MIN(CALCULO[ [#This Row],[18] ],AVERAGEIF(ING_NO_CONST_RENTA[Concepto],'Datos para cálculo'!R$4,ING_NO_CONST_RENTA[Monto Limite]),+CALCULO[ [#This Row],[18] ]+1-1,CALCULO[ [#This Row],[18] ]))</f>
        <v>0</v>
      </c>
      <c r="T339" s="29"/>
      <c r="U339" s="163">
        <f>+IF(AVERAGEIF(ING_NO_CONST_RENTA[Concepto],'Datos para cálculo'!T$4,ING_NO_CONST_RENTA[Monto Limite])=1,CALCULO[[#This Row],[20]],MIN(CALCULO[ [#This Row],[20] ],AVERAGEIF(ING_NO_CONST_RENTA[Concepto],'Datos para cálculo'!T$4,ING_NO_CONST_RENTA[Monto Limite]),+CALCULO[ [#This Row],[20] ]+1-1,CALCULO[ [#This Row],[20] ]))</f>
        <v>0</v>
      </c>
      <c r="V339" s="29"/>
      <c r="W3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39" s="164"/>
      <c r="Y339" s="163">
        <f>+IF(O339&lt;310*'Versión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39" s="165"/>
      <c r="AA339" s="163">
        <f>+IF(AVERAGEIF(ING_NO_CONST_RENTA[Concepto],'Datos para cálculo'!Z$4,ING_NO_CONST_RENTA[Monto Limite])=1,CALCULO[[#This Row],[ 26 ]],MIN(CALCULO[[#This Row],[ 26 ]],AVERAGEIF(ING_NO_CONST_RENTA[Concepto],'Datos para cálculo'!Z$4,ING_NO_CONST_RENTA[Monto Limite]),+CALCULO[[#This Row],[ 26 ]]+1-1,CALCULO[[#This Row],[ 26 ]]))</f>
        <v>0</v>
      </c>
      <c r="AB339" s="165"/>
      <c r="AC3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39" s="147"/>
      <c r="AE3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39" s="144">
        <f>+CALCULO[[#This Row],[ 31 ]]+CALCULO[[#This Row],[ 29 ]]+CALCULO[[#This Row],[ 27 ]]+CALCULO[[#This Row],[ 25 ]]+CALCULO[[#This Row],[ 23 ]]+CALCULO[[#This Row],[ 21 ]]+CALCULO[[#This Row],[ 19 ]]+CALCULO[[#This Row],[ 17 ]]</f>
        <v>0</v>
      </c>
      <c r="AG339" s="148">
        <f>+MAX(0,ROUND(CALCULO[[#This Row],[ 15 ]]-CALCULO[[#This Row],[32]],-3))</f>
        <v>0</v>
      </c>
      <c r="AH339" s="29"/>
      <c r="AI339" s="163">
        <f>+IF(AVERAGEIF(DEDUCCIONES[Concepto],'Datos para cálculo'!AH$4,DEDUCCIONES[Monto Limite])=1,CALCULO[[#This Row],[ 34 ]],MIN(CALCULO[[#This Row],[ 34 ]],AVERAGEIF(DEDUCCIONES[Concepto],'Datos para cálculo'!AH$4,DEDUCCIONES[Monto Limite]),+CALCULO[[#This Row],[ 34 ]]+1-1,CALCULO[[#This Row],[ 34 ]]))</f>
        <v>0</v>
      </c>
      <c r="AJ339" s="167"/>
      <c r="AK339" s="144">
        <f>+IF(CALCULO[[#This Row],[ 36 ]]="SI",MIN(CALCULO[[#This Row],[ 15 ]]*10%,VLOOKUP($AJ$4,DEDUCCIONES[],4,0)),0)</f>
        <v>0</v>
      </c>
      <c r="AL339" s="168"/>
      <c r="AM339" s="145">
        <f>+MIN(AL339+1-1,VLOOKUP($AL$4,DEDUCCIONES[],4,0))</f>
        <v>0</v>
      </c>
      <c r="AN339" s="144">
        <f>+CALCULO[[#This Row],[35]]+CALCULO[[#This Row],[37]]+CALCULO[[#This Row],[ 39 ]]</f>
        <v>0</v>
      </c>
      <c r="AO339" s="148">
        <f>+CALCULO[[#This Row],[33]]-CALCULO[[#This Row],[ 40 ]]</f>
        <v>0</v>
      </c>
      <c r="AP339" s="29"/>
      <c r="AQ339" s="163">
        <f>+MIN(CALCULO[[#This Row],[42]]+1-1,VLOOKUP($AP$4,RENTAS_EXCENTAS[],4,0))</f>
        <v>0</v>
      </c>
      <c r="AR339" s="29"/>
      <c r="AS339" s="163">
        <f>+MIN(CALCULO[[#This Row],[43]]+CALCULO[[#This Row],[ 44 ]]+1-1,VLOOKUP($AP$4,RENTAS_EXCENTAS[],4,0))-CALCULO[[#This Row],[43]]</f>
        <v>0</v>
      </c>
      <c r="AT339" s="163"/>
      <c r="AU339" s="163"/>
      <c r="AV339" s="163">
        <f>+CALCULO[[#This Row],[ 47 ]]</f>
        <v>0</v>
      </c>
      <c r="AW339" s="163"/>
      <c r="AX339" s="163">
        <f>+CALCULO[[#This Row],[ 49 ]]</f>
        <v>0</v>
      </c>
      <c r="AY339" s="163"/>
      <c r="AZ339" s="163">
        <f>+CALCULO[[#This Row],[ 51 ]]</f>
        <v>0</v>
      </c>
      <c r="BA339" s="163"/>
      <c r="BB339" s="163">
        <f>+CALCULO[[#This Row],[ 53 ]]</f>
        <v>0</v>
      </c>
      <c r="BC339" s="163"/>
      <c r="BD339" s="163">
        <f>+CALCULO[[#This Row],[ 55 ]]</f>
        <v>0</v>
      </c>
      <c r="BE339" s="163"/>
      <c r="BF339" s="163">
        <f>+CALCULO[[#This Row],[ 57 ]]</f>
        <v>0</v>
      </c>
      <c r="BG339" s="163"/>
      <c r="BH339" s="163">
        <f>+CALCULO[[#This Row],[ 59 ]]</f>
        <v>0</v>
      </c>
      <c r="BI339" s="163"/>
      <c r="BJ339" s="163"/>
      <c r="BK339" s="163"/>
      <c r="BL339" s="145">
        <f>+CALCULO[[#This Row],[ 63 ]]</f>
        <v>0</v>
      </c>
      <c r="BM339" s="144">
        <f>+CALCULO[[#This Row],[ 64 ]]+CALCULO[[#This Row],[ 62 ]]+CALCULO[[#This Row],[ 60 ]]+CALCULO[[#This Row],[ 58 ]]+CALCULO[[#This Row],[ 56 ]]+CALCULO[[#This Row],[ 54 ]]+CALCULO[[#This Row],[ 52 ]]+CALCULO[[#This Row],[ 50 ]]+CALCULO[[#This Row],[ 48 ]]+CALCULO[[#This Row],[ 45 ]]+CALCULO[[#This Row],[43]]</f>
        <v>0</v>
      </c>
      <c r="BN339" s="148">
        <f>+CALCULO[[#This Row],[ 41 ]]-CALCULO[[#This Row],[65]]</f>
        <v>0</v>
      </c>
      <c r="BO339" s="144">
        <f>+ROUND(MIN(CALCULO[[#This Row],[66]]*25%,240*'Versión impresión'!$H$8),-3)</f>
        <v>0</v>
      </c>
      <c r="BP339" s="148">
        <f>+CALCULO[[#This Row],[66]]-CALCULO[[#This Row],[67]]</f>
        <v>0</v>
      </c>
      <c r="BQ339" s="154">
        <f>+ROUND(CALCULO[[#This Row],[33]]*40%,-3)</f>
        <v>0</v>
      </c>
      <c r="BR339" s="149">
        <f t="shared" si="16"/>
        <v>0</v>
      </c>
      <c r="BS339" s="144">
        <f>+CALCULO[[#This Row],[33]]-MIN(CALCULO[[#This Row],[69]],CALCULO[[#This Row],[68]])</f>
        <v>0</v>
      </c>
      <c r="BT339" s="150">
        <f>+CALCULO[[#This Row],[71]]/'Versión impresión'!$H$8+1-1</f>
        <v>0</v>
      </c>
      <c r="BU339" s="151">
        <f>+LOOKUP(CALCULO[[#This Row],[72]],$CG$2:$CH$8,$CJ$2:$CJ$8)</f>
        <v>0</v>
      </c>
      <c r="BV339" s="152">
        <f>+LOOKUP(CALCULO[[#This Row],[72]],$CG$2:$CH$8,$CI$2:$CI$8)</f>
        <v>0</v>
      </c>
      <c r="BW339" s="151">
        <f>+LOOKUP(CALCULO[[#This Row],[72]],$CG$2:$CH$8,$CK$2:$CK$8)</f>
        <v>0</v>
      </c>
      <c r="BX339" s="155">
        <f>+(CALCULO[[#This Row],[72]]+CALCULO[[#This Row],[73]])*CALCULO[[#This Row],[74]]+CALCULO[[#This Row],[75]]</f>
        <v>0</v>
      </c>
      <c r="BY339" s="133">
        <f>+ROUND(CALCULO[[#This Row],[76]]*'Versión impresión'!$H$8,-3)</f>
        <v>0</v>
      </c>
      <c r="BZ339" s="180" t="str">
        <f>+IF(LOOKUP(CALCULO[[#This Row],[72]],$CG$2:$CH$8,$CM$2:$CM$8)=0,"",LOOKUP(CALCULO[[#This Row],[72]],$CG$2:$CH$8,$CM$2:$CM$8))</f>
        <v/>
      </c>
    </row>
    <row r="340" spans="1:78" x14ac:dyDescent="0.25">
      <c r="A340" s="78" t="str">
        <f t="shared" si="15"/>
        <v/>
      </c>
      <c r="B340" s="159"/>
      <c r="C340" s="29"/>
      <c r="D340" s="29"/>
      <c r="E340" s="29"/>
      <c r="F340" s="29"/>
      <c r="G340" s="29"/>
      <c r="H340" s="29"/>
      <c r="I340" s="29"/>
      <c r="J340" s="29"/>
      <c r="K340" s="29"/>
      <c r="L340" s="29"/>
      <c r="M340" s="29"/>
      <c r="N340" s="29"/>
      <c r="O340" s="144">
        <f>SUM(CALCULO[[#This Row],[5]:[ 14 ]])</f>
        <v>0</v>
      </c>
      <c r="P340" s="162"/>
      <c r="Q340" s="163">
        <f>+IF(AVERAGEIF(ING_NO_CONST_RENTA[Concepto],'Datos para cálculo'!P$4,ING_NO_CONST_RENTA[Monto Limite])=1,CALCULO[[#This Row],[16]],MIN(CALCULO[ [#This Row],[16] ],AVERAGEIF(ING_NO_CONST_RENTA[Concepto],'Datos para cálculo'!P$4,ING_NO_CONST_RENTA[Monto Limite]),+CALCULO[ [#This Row],[16] ]+1-1,CALCULO[ [#This Row],[16] ]))</f>
        <v>0</v>
      </c>
      <c r="R340" s="29"/>
      <c r="S340" s="163">
        <f>+IF(AVERAGEIF(ING_NO_CONST_RENTA[Concepto],'Datos para cálculo'!R$4,ING_NO_CONST_RENTA[Monto Limite])=1,CALCULO[[#This Row],[18]],MIN(CALCULO[ [#This Row],[18] ],AVERAGEIF(ING_NO_CONST_RENTA[Concepto],'Datos para cálculo'!R$4,ING_NO_CONST_RENTA[Monto Limite]),+CALCULO[ [#This Row],[18] ]+1-1,CALCULO[ [#This Row],[18] ]))</f>
        <v>0</v>
      </c>
      <c r="T340" s="29"/>
      <c r="U340" s="163">
        <f>+IF(AVERAGEIF(ING_NO_CONST_RENTA[Concepto],'Datos para cálculo'!T$4,ING_NO_CONST_RENTA[Monto Limite])=1,CALCULO[[#This Row],[20]],MIN(CALCULO[ [#This Row],[20] ],AVERAGEIF(ING_NO_CONST_RENTA[Concepto],'Datos para cálculo'!T$4,ING_NO_CONST_RENTA[Monto Limite]),+CALCULO[ [#This Row],[20] ]+1-1,CALCULO[ [#This Row],[20] ]))</f>
        <v>0</v>
      </c>
      <c r="V340" s="29"/>
      <c r="W3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0" s="164"/>
      <c r="Y340" s="163">
        <f>+IF(O340&lt;310*'Versión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0" s="165"/>
      <c r="AA340" s="163">
        <f>+IF(AVERAGEIF(ING_NO_CONST_RENTA[Concepto],'Datos para cálculo'!Z$4,ING_NO_CONST_RENTA[Monto Limite])=1,CALCULO[[#This Row],[ 26 ]],MIN(CALCULO[[#This Row],[ 26 ]],AVERAGEIF(ING_NO_CONST_RENTA[Concepto],'Datos para cálculo'!Z$4,ING_NO_CONST_RENTA[Monto Limite]),+CALCULO[[#This Row],[ 26 ]]+1-1,CALCULO[[#This Row],[ 26 ]]))</f>
        <v>0</v>
      </c>
      <c r="AB340" s="165"/>
      <c r="AC3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0" s="147"/>
      <c r="AE3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0" s="144">
        <f>+CALCULO[[#This Row],[ 31 ]]+CALCULO[[#This Row],[ 29 ]]+CALCULO[[#This Row],[ 27 ]]+CALCULO[[#This Row],[ 25 ]]+CALCULO[[#This Row],[ 23 ]]+CALCULO[[#This Row],[ 21 ]]+CALCULO[[#This Row],[ 19 ]]+CALCULO[[#This Row],[ 17 ]]</f>
        <v>0</v>
      </c>
      <c r="AG340" s="148">
        <f>+MAX(0,ROUND(CALCULO[[#This Row],[ 15 ]]-CALCULO[[#This Row],[32]],-3))</f>
        <v>0</v>
      </c>
      <c r="AH340" s="29"/>
      <c r="AI340" s="163">
        <f>+IF(AVERAGEIF(DEDUCCIONES[Concepto],'Datos para cálculo'!AH$4,DEDUCCIONES[Monto Limite])=1,CALCULO[[#This Row],[ 34 ]],MIN(CALCULO[[#This Row],[ 34 ]],AVERAGEIF(DEDUCCIONES[Concepto],'Datos para cálculo'!AH$4,DEDUCCIONES[Monto Limite]),+CALCULO[[#This Row],[ 34 ]]+1-1,CALCULO[[#This Row],[ 34 ]]))</f>
        <v>0</v>
      </c>
      <c r="AJ340" s="167"/>
      <c r="AK340" s="144">
        <f>+IF(CALCULO[[#This Row],[ 36 ]]="SI",MIN(CALCULO[[#This Row],[ 15 ]]*10%,VLOOKUP($AJ$4,DEDUCCIONES[],4,0)),0)</f>
        <v>0</v>
      </c>
      <c r="AL340" s="168"/>
      <c r="AM340" s="145">
        <f>+MIN(AL340+1-1,VLOOKUP($AL$4,DEDUCCIONES[],4,0))</f>
        <v>0</v>
      </c>
      <c r="AN340" s="144">
        <f>+CALCULO[[#This Row],[35]]+CALCULO[[#This Row],[37]]+CALCULO[[#This Row],[ 39 ]]</f>
        <v>0</v>
      </c>
      <c r="AO340" s="148">
        <f>+CALCULO[[#This Row],[33]]-CALCULO[[#This Row],[ 40 ]]</f>
        <v>0</v>
      </c>
      <c r="AP340" s="29"/>
      <c r="AQ340" s="163">
        <f>+MIN(CALCULO[[#This Row],[42]]+1-1,VLOOKUP($AP$4,RENTAS_EXCENTAS[],4,0))</f>
        <v>0</v>
      </c>
      <c r="AR340" s="29"/>
      <c r="AS340" s="163">
        <f>+MIN(CALCULO[[#This Row],[43]]+CALCULO[[#This Row],[ 44 ]]+1-1,VLOOKUP($AP$4,RENTAS_EXCENTAS[],4,0))-CALCULO[[#This Row],[43]]</f>
        <v>0</v>
      </c>
      <c r="AT340" s="163"/>
      <c r="AU340" s="163"/>
      <c r="AV340" s="163">
        <f>+CALCULO[[#This Row],[ 47 ]]</f>
        <v>0</v>
      </c>
      <c r="AW340" s="163"/>
      <c r="AX340" s="163">
        <f>+CALCULO[[#This Row],[ 49 ]]</f>
        <v>0</v>
      </c>
      <c r="AY340" s="163"/>
      <c r="AZ340" s="163">
        <f>+CALCULO[[#This Row],[ 51 ]]</f>
        <v>0</v>
      </c>
      <c r="BA340" s="163"/>
      <c r="BB340" s="163">
        <f>+CALCULO[[#This Row],[ 53 ]]</f>
        <v>0</v>
      </c>
      <c r="BC340" s="163"/>
      <c r="BD340" s="163">
        <f>+CALCULO[[#This Row],[ 55 ]]</f>
        <v>0</v>
      </c>
      <c r="BE340" s="163"/>
      <c r="BF340" s="163">
        <f>+CALCULO[[#This Row],[ 57 ]]</f>
        <v>0</v>
      </c>
      <c r="BG340" s="163"/>
      <c r="BH340" s="163">
        <f>+CALCULO[[#This Row],[ 59 ]]</f>
        <v>0</v>
      </c>
      <c r="BI340" s="163"/>
      <c r="BJ340" s="163"/>
      <c r="BK340" s="163"/>
      <c r="BL340" s="145">
        <f>+CALCULO[[#This Row],[ 63 ]]</f>
        <v>0</v>
      </c>
      <c r="BM340" s="144">
        <f>+CALCULO[[#This Row],[ 64 ]]+CALCULO[[#This Row],[ 62 ]]+CALCULO[[#This Row],[ 60 ]]+CALCULO[[#This Row],[ 58 ]]+CALCULO[[#This Row],[ 56 ]]+CALCULO[[#This Row],[ 54 ]]+CALCULO[[#This Row],[ 52 ]]+CALCULO[[#This Row],[ 50 ]]+CALCULO[[#This Row],[ 48 ]]+CALCULO[[#This Row],[ 45 ]]+CALCULO[[#This Row],[43]]</f>
        <v>0</v>
      </c>
      <c r="BN340" s="148">
        <f>+CALCULO[[#This Row],[ 41 ]]-CALCULO[[#This Row],[65]]</f>
        <v>0</v>
      </c>
      <c r="BO340" s="144">
        <f>+ROUND(MIN(CALCULO[[#This Row],[66]]*25%,240*'Versión impresión'!$H$8),-3)</f>
        <v>0</v>
      </c>
      <c r="BP340" s="148">
        <f>+CALCULO[[#This Row],[66]]-CALCULO[[#This Row],[67]]</f>
        <v>0</v>
      </c>
      <c r="BQ340" s="154">
        <f>+ROUND(CALCULO[[#This Row],[33]]*40%,-3)</f>
        <v>0</v>
      </c>
      <c r="BR340" s="149">
        <f t="shared" si="16"/>
        <v>0</v>
      </c>
      <c r="BS340" s="144">
        <f>+CALCULO[[#This Row],[33]]-MIN(CALCULO[[#This Row],[69]],CALCULO[[#This Row],[68]])</f>
        <v>0</v>
      </c>
      <c r="BT340" s="150">
        <f>+CALCULO[[#This Row],[71]]/'Versión impresión'!$H$8+1-1</f>
        <v>0</v>
      </c>
      <c r="BU340" s="151">
        <f>+LOOKUP(CALCULO[[#This Row],[72]],$CG$2:$CH$8,$CJ$2:$CJ$8)</f>
        <v>0</v>
      </c>
      <c r="BV340" s="152">
        <f>+LOOKUP(CALCULO[[#This Row],[72]],$CG$2:$CH$8,$CI$2:$CI$8)</f>
        <v>0</v>
      </c>
      <c r="BW340" s="151">
        <f>+LOOKUP(CALCULO[[#This Row],[72]],$CG$2:$CH$8,$CK$2:$CK$8)</f>
        <v>0</v>
      </c>
      <c r="BX340" s="155">
        <f>+(CALCULO[[#This Row],[72]]+CALCULO[[#This Row],[73]])*CALCULO[[#This Row],[74]]+CALCULO[[#This Row],[75]]</f>
        <v>0</v>
      </c>
      <c r="BY340" s="133">
        <f>+ROUND(CALCULO[[#This Row],[76]]*'Versión impresión'!$H$8,-3)</f>
        <v>0</v>
      </c>
      <c r="BZ340" s="180" t="str">
        <f>+IF(LOOKUP(CALCULO[[#This Row],[72]],$CG$2:$CH$8,$CM$2:$CM$8)=0,"",LOOKUP(CALCULO[[#This Row],[72]],$CG$2:$CH$8,$CM$2:$CM$8))</f>
        <v/>
      </c>
    </row>
    <row r="341" spans="1:78" x14ac:dyDescent="0.25">
      <c r="A341" s="78" t="str">
        <f t="shared" si="15"/>
        <v/>
      </c>
      <c r="B341" s="159"/>
      <c r="C341" s="29"/>
      <c r="D341" s="29"/>
      <c r="E341" s="29"/>
      <c r="F341" s="29"/>
      <c r="G341" s="29"/>
      <c r="H341" s="29"/>
      <c r="I341" s="29"/>
      <c r="J341" s="29"/>
      <c r="K341" s="29"/>
      <c r="L341" s="29"/>
      <c r="M341" s="29"/>
      <c r="N341" s="29"/>
      <c r="O341" s="144">
        <f>SUM(CALCULO[[#This Row],[5]:[ 14 ]])</f>
        <v>0</v>
      </c>
      <c r="P341" s="162"/>
      <c r="Q341" s="163">
        <f>+IF(AVERAGEIF(ING_NO_CONST_RENTA[Concepto],'Datos para cálculo'!P$4,ING_NO_CONST_RENTA[Monto Limite])=1,CALCULO[[#This Row],[16]],MIN(CALCULO[ [#This Row],[16] ],AVERAGEIF(ING_NO_CONST_RENTA[Concepto],'Datos para cálculo'!P$4,ING_NO_CONST_RENTA[Monto Limite]),+CALCULO[ [#This Row],[16] ]+1-1,CALCULO[ [#This Row],[16] ]))</f>
        <v>0</v>
      </c>
      <c r="R341" s="29"/>
      <c r="S341" s="163">
        <f>+IF(AVERAGEIF(ING_NO_CONST_RENTA[Concepto],'Datos para cálculo'!R$4,ING_NO_CONST_RENTA[Monto Limite])=1,CALCULO[[#This Row],[18]],MIN(CALCULO[ [#This Row],[18] ],AVERAGEIF(ING_NO_CONST_RENTA[Concepto],'Datos para cálculo'!R$4,ING_NO_CONST_RENTA[Monto Limite]),+CALCULO[ [#This Row],[18] ]+1-1,CALCULO[ [#This Row],[18] ]))</f>
        <v>0</v>
      </c>
      <c r="T341" s="29"/>
      <c r="U341" s="163">
        <f>+IF(AVERAGEIF(ING_NO_CONST_RENTA[Concepto],'Datos para cálculo'!T$4,ING_NO_CONST_RENTA[Monto Limite])=1,CALCULO[[#This Row],[20]],MIN(CALCULO[ [#This Row],[20] ],AVERAGEIF(ING_NO_CONST_RENTA[Concepto],'Datos para cálculo'!T$4,ING_NO_CONST_RENTA[Monto Limite]),+CALCULO[ [#This Row],[20] ]+1-1,CALCULO[ [#This Row],[20] ]))</f>
        <v>0</v>
      </c>
      <c r="V341" s="29"/>
      <c r="W3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1" s="164"/>
      <c r="Y341" s="163">
        <f>+IF(O341&lt;310*'Versión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1" s="165"/>
      <c r="AA341" s="163">
        <f>+IF(AVERAGEIF(ING_NO_CONST_RENTA[Concepto],'Datos para cálculo'!Z$4,ING_NO_CONST_RENTA[Monto Limite])=1,CALCULO[[#This Row],[ 26 ]],MIN(CALCULO[[#This Row],[ 26 ]],AVERAGEIF(ING_NO_CONST_RENTA[Concepto],'Datos para cálculo'!Z$4,ING_NO_CONST_RENTA[Monto Limite]),+CALCULO[[#This Row],[ 26 ]]+1-1,CALCULO[[#This Row],[ 26 ]]))</f>
        <v>0</v>
      </c>
      <c r="AB341" s="165"/>
      <c r="AC3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1" s="147"/>
      <c r="AE3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1" s="144">
        <f>+CALCULO[[#This Row],[ 31 ]]+CALCULO[[#This Row],[ 29 ]]+CALCULO[[#This Row],[ 27 ]]+CALCULO[[#This Row],[ 25 ]]+CALCULO[[#This Row],[ 23 ]]+CALCULO[[#This Row],[ 21 ]]+CALCULO[[#This Row],[ 19 ]]+CALCULO[[#This Row],[ 17 ]]</f>
        <v>0</v>
      </c>
      <c r="AG341" s="148">
        <f>+MAX(0,ROUND(CALCULO[[#This Row],[ 15 ]]-CALCULO[[#This Row],[32]],-3))</f>
        <v>0</v>
      </c>
      <c r="AH341" s="29"/>
      <c r="AI341" s="163">
        <f>+IF(AVERAGEIF(DEDUCCIONES[Concepto],'Datos para cálculo'!AH$4,DEDUCCIONES[Monto Limite])=1,CALCULO[[#This Row],[ 34 ]],MIN(CALCULO[[#This Row],[ 34 ]],AVERAGEIF(DEDUCCIONES[Concepto],'Datos para cálculo'!AH$4,DEDUCCIONES[Monto Limite]),+CALCULO[[#This Row],[ 34 ]]+1-1,CALCULO[[#This Row],[ 34 ]]))</f>
        <v>0</v>
      </c>
      <c r="AJ341" s="167"/>
      <c r="AK341" s="144">
        <f>+IF(CALCULO[[#This Row],[ 36 ]]="SI",MIN(CALCULO[[#This Row],[ 15 ]]*10%,VLOOKUP($AJ$4,DEDUCCIONES[],4,0)),0)</f>
        <v>0</v>
      </c>
      <c r="AL341" s="168"/>
      <c r="AM341" s="145">
        <f>+MIN(AL341+1-1,VLOOKUP($AL$4,DEDUCCIONES[],4,0))</f>
        <v>0</v>
      </c>
      <c r="AN341" s="144">
        <f>+CALCULO[[#This Row],[35]]+CALCULO[[#This Row],[37]]+CALCULO[[#This Row],[ 39 ]]</f>
        <v>0</v>
      </c>
      <c r="AO341" s="148">
        <f>+CALCULO[[#This Row],[33]]-CALCULO[[#This Row],[ 40 ]]</f>
        <v>0</v>
      </c>
      <c r="AP341" s="29"/>
      <c r="AQ341" s="163">
        <f>+MIN(CALCULO[[#This Row],[42]]+1-1,VLOOKUP($AP$4,RENTAS_EXCENTAS[],4,0))</f>
        <v>0</v>
      </c>
      <c r="AR341" s="29"/>
      <c r="AS341" s="163">
        <f>+MIN(CALCULO[[#This Row],[43]]+CALCULO[[#This Row],[ 44 ]]+1-1,VLOOKUP($AP$4,RENTAS_EXCENTAS[],4,0))-CALCULO[[#This Row],[43]]</f>
        <v>0</v>
      </c>
      <c r="AT341" s="163"/>
      <c r="AU341" s="163"/>
      <c r="AV341" s="163">
        <f>+CALCULO[[#This Row],[ 47 ]]</f>
        <v>0</v>
      </c>
      <c r="AW341" s="163"/>
      <c r="AX341" s="163">
        <f>+CALCULO[[#This Row],[ 49 ]]</f>
        <v>0</v>
      </c>
      <c r="AY341" s="163"/>
      <c r="AZ341" s="163">
        <f>+CALCULO[[#This Row],[ 51 ]]</f>
        <v>0</v>
      </c>
      <c r="BA341" s="163"/>
      <c r="BB341" s="163">
        <f>+CALCULO[[#This Row],[ 53 ]]</f>
        <v>0</v>
      </c>
      <c r="BC341" s="163"/>
      <c r="BD341" s="163">
        <f>+CALCULO[[#This Row],[ 55 ]]</f>
        <v>0</v>
      </c>
      <c r="BE341" s="163"/>
      <c r="BF341" s="163">
        <f>+CALCULO[[#This Row],[ 57 ]]</f>
        <v>0</v>
      </c>
      <c r="BG341" s="163"/>
      <c r="BH341" s="163">
        <f>+CALCULO[[#This Row],[ 59 ]]</f>
        <v>0</v>
      </c>
      <c r="BI341" s="163"/>
      <c r="BJ341" s="163"/>
      <c r="BK341" s="163"/>
      <c r="BL341" s="145">
        <f>+CALCULO[[#This Row],[ 63 ]]</f>
        <v>0</v>
      </c>
      <c r="BM341" s="144">
        <f>+CALCULO[[#This Row],[ 64 ]]+CALCULO[[#This Row],[ 62 ]]+CALCULO[[#This Row],[ 60 ]]+CALCULO[[#This Row],[ 58 ]]+CALCULO[[#This Row],[ 56 ]]+CALCULO[[#This Row],[ 54 ]]+CALCULO[[#This Row],[ 52 ]]+CALCULO[[#This Row],[ 50 ]]+CALCULO[[#This Row],[ 48 ]]+CALCULO[[#This Row],[ 45 ]]+CALCULO[[#This Row],[43]]</f>
        <v>0</v>
      </c>
      <c r="BN341" s="148">
        <f>+CALCULO[[#This Row],[ 41 ]]-CALCULO[[#This Row],[65]]</f>
        <v>0</v>
      </c>
      <c r="BO341" s="144">
        <f>+ROUND(MIN(CALCULO[[#This Row],[66]]*25%,240*'Versión impresión'!$H$8),-3)</f>
        <v>0</v>
      </c>
      <c r="BP341" s="148">
        <f>+CALCULO[[#This Row],[66]]-CALCULO[[#This Row],[67]]</f>
        <v>0</v>
      </c>
      <c r="BQ341" s="154">
        <f>+ROUND(CALCULO[[#This Row],[33]]*40%,-3)</f>
        <v>0</v>
      </c>
      <c r="BR341" s="149">
        <f t="shared" si="16"/>
        <v>0</v>
      </c>
      <c r="BS341" s="144">
        <f>+CALCULO[[#This Row],[33]]-MIN(CALCULO[[#This Row],[69]],CALCULO[[#This Row],[68]])</f>
        <v>0</v>
      </c>
      <c r="BT341" s="150">
        <f>+CALCULO[[#This Row],[71]]/'Versión impresión'!$H$8+1-1</f>
        <v>0</v>
      </c>
      <c r="BU341" s="151">
        <f>+LOOKUP(CALCULO[[#This Row],[72]],$CG$2:$CH$8,$CJ$2:$CJ$8)</f>
        <v>0</v>
      </c>
      <c r="BV341" s="152">
        <f>+LOOKUP(CALCULO[[#This Row],[72]],$CG$2:$CH$8,$CI$2:$CI$8)</f>
        <v>0</v>
      </c>
      <c r="BW341" s="151">
        <f>+LOOKUP(CALCULO[[#This Row],[72]],$CG$2:$CH$8,$CK$2:$CK$8)</f>
        <v>0</v>
      </c>
      <c r="BX341" s="155">
        <f>+(CALCULO[[#This Row],[72]]+CALCULO[[#This Row],[73]])*CALCULO[[#This Row],[74]]+CALCULO[[#This Row],[75]]</f>
        <v>0</v>
      </c>
      <c r="BY341" s="133">
        <f>+ROUND(CALCULO[[#This Row],[76]]*'Versión impresión'!$H$8,-3)</f>
        <v>0</v>
      </c>
      <c r="BZ341" s="180" t="str">
        <f>+IF(LOOKUP(CALCULO[[#This Row],[72]],$CG$2:$CH$8,$CM$2:$CM$8)=0,"",LOOKUP(CALCULO[[#This Row],[72]],$CG$2:$CH$8,$CM$2:$CM$8))</f>
        <v/>
      </c>
    </row>
    <row r="342" spans="1:78" x14ac:dyDescent="0.25">
      <c r="A342" s="78" t="str">
        <f t="shared" si="15"/>
        <v/>
      </c>
      <c r="B342" s="159"/>
      <c r="C342" s="29"/>
      <c r="D342" s="29"/>
      <c r="E342" s="29"/>
      <c r="F342" s="29"/>
      <c r="G342" s="29"/>
      <c r="H342" s="29"/>
      <c r="I342" s="29"/>
      <c r="J342" s="29"/>
      <c r="K342" s="29"/>
      <c r="L342" s="29"/>
      <c r="M342" s="29"/>
      <c r="N342" s="29"/>
      <c r="O342" s="144">
        <f>SUM(CALCULO[[#This Row],[5]:[ 14 ]])</f>
        <v>0</v>
      </c>
      <c r="P342" s="162"/>
      <c r="Q342" s="163">
        <f>+IF(AVERAGEIF(ING_NO_CONST_RENTA[Concepto],'Datos para cálculo'!P$4,ING_NO_CONST_RENTA[Monto Limite])=1,CALCULO[[#This Row],[16]],MIN(CALCULO[ [#This Row],[16] ],AVERAGEIF(ING_NO_CONST_RENTA[Concepto],'Datos para cálculo'!P$4,ING_NO_CONST_RENTA[Monto Limite]),+CALCULO[ [#This Row],[16] ]+1-1,CALCULO[ [#This Row],[16] ]))</f>
        <v>0</v>
      </c>
      <c r="R342" s="29"/>
      <c r="S342" s="163">
        <f>+IF(AVERAGEIF(ING_NO_CONST_RENTA[Concepto],'Datos para cálculo'!R$4,ING_NO_CONST_RENTA[Monto Limite])=1,CALCULO[[#This Row],[18]],MIN(CALCULO[ [#This Row],[18] ],AVERAGEIF(ING_NO_CONST_RENTA[Concepto],'Datos para cálculo'!R$4,ING_NO_CONST_RENTA[Monto Limite]),+CALCULO[ [#This Row],[18] ]+1-1,CALCULO[ [#This Row],[18] ]))</f>
        <v>0</v>
      </c>
      <c r="T342" s="29"/>
      <c r="U342" s="163">
        <f>+IF(AVERAGEIF(ING_NO_CONST_RENTA[Concepto],'Datos para cálculo'!T$4,ING_NO_CONST_RENTA[Monto Limite])=1,CALCULO[[#This Row],[20]],MIN(CALCULO[ [#This Row],[20] ],AVERAGEIF(ING_NO_CONST_RENTA[Concepto],'Datos para cálculo'!T$4,ING_NO_CONST_RENTA[Monto Limite]),+CALCULO[ [#This Row],[20] ]+1-1,CALCULO[ [#This Row],[20] ]))</f>
        <v>0</v>
      </c>
      <c r="V342" s="29"/>
      <c r="W3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2" s="164"/>
      <c r="Y342" s="163">
        <f>+IF(O342&lt;310*'Versión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2" s="165"/>
      <c r="AA342" s="163">
        <f>+IF(AVERAGEIF(ING_NO_CONST_RENTA[Concepto],'Datos para cálculo'!Z$4,ING_NO_CONST_RENTA[Monto Limite])=1,CALCULO[[#This Row],[ 26 ]],MIN(CALCULO[[#This Row],[ 26 ]],AVERAGEIF(ING_NO_CONST_RENTA[Concepto],'Datos para cálculo'!Z$4,ING_NO_CONST_RENTA[Monto Limite]),+CALCULO[[#This Row],[ 26 ]]+1-1,CALCULO[[#This Row],[ 26 ]]))</f>
        <v>0</v>
      </c>
      <c r="AB342" s="165"/>
      <c r="AC3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2" s="147"/>
      <c r="AE3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2" s="144">
        <f>+CALCULO[[#This Row],[ 31 ]]+CALCULO[[#This Row],[ 29 ]]+CALCULO[[#This Row],[ 27 ]]+CALCULO[[#This Row],[ 25 ]]+CALCULO[[#This Row],[ 23 ]]+CALCULO[[#This Row],[ 21 ]]+CALCULO[[#This Row],[ 19 ]]+CALCULO[[#This Row],[ 17 ]]</f>
        <v>0</v>
      </c>
      <c r="AG342" s="148">
        <f>+MAX(0,ROUND(CALCULO[[#This Row],[ 15 ]]-CALCULO[[#This Row],[32]],-3))</f>
        <v>0</v>
      </c>
      <c r="AH342" s="29"/>
      <c r="AI342" s="163">
        <f>+IF(AVERAGEIF(DEDUCCIONES[Concepto],'Datos para cálculo'!AH$4,DEDUCCIONES[Monto Limite])=1,CALCULO[[#This Row],[ 34 ]],MIN(CALCULO[[#This Row],[ 34 ]],AVERAGEIF(DEDUCCIONES[Concepto],'Datos para cálculo'!AH$4,DEDUCCIONES[Monto Limite]),+CALCULO[[#This Row],[ 34 ]]+1-1,CALCULO[[#This Row],[ 34 ]]))</f>
        <v>0</v>
      </c>
      <c r="AJ342" s="167"/>
      <c r="AK342" s="144">
        <f>+IF(CALCULO[[#This Row],[ 36 ]]="SI",MIN(CALCULO[[#This Row],[ 15 ]]*10%,VLOOKUP($AJ$4,DEDUCCIONES[],4,0)),0)</f>
        <v>0</v>
      </c>
      <c r="AL342" s="168"/>
      <c r="AM342" s="145">
        <f>+MIN(AL342+1-1,VLOOKUP($AL$4,DEDUCCIONES[],4,0))</f>
        <v>0</v>
      </c>
      <c r="AN342" s="144">
        <f>+CALCULO[[#This Row],[35]]+CALCULO[[#This Row],[37]]+CALCULO[[#This Row],[ 39 ]]</f>
        <v>0</v>
      </c>
      <c r="AO342" s="148">
        <f>+CALCULO[[#This Row],[33]]-CALCULO[[#This Row],[ 40 ]]</f>
        <v>0</v>
      </c>
      <c r="AP342" s="29"/>
      <c r="AQ342" s="163">
        <f>+MIN(CALCULO[[#This Row],[42]]+1-1,VLOOKUP($AP$4,RENTAS_EXCENTAS[],4,0))</f>
        <v>0</v>
      </c>
      <c r="AR342" s="29"/>
      <c r="AS342" s="163">
        <f>+MIN(CALCULO[[#This Row],[43]]+CALCULO[[#This Row],[ 44 ]]+1-1,VLOOKUP($AP$4,RENTAS_EXCENTAS[],4,0))-CALCULO[[#This Row],[43]]</f>
        <v>0</v>
      </c>
      <c r="AT342" s="163"/>
      <c r="AU342" s="163"/>
      <c r="AV342" s="163">
        <f>+CALCULO[[#This Row],[ 47 ]]</f>
        <v>0</v>
      </c>
      <c r="AW342" s="163"/>
      <c r="AX342" s="163">
        <f>+CALCULO[[#This Row],[ 49 ]]</f>
        <v>0</v>
      </c>
      <c r="AY342" s="163"/>
      <c r="AZ342" s="163">
        <f>+CALCULO[[#This Row],[ 51 ]]</f>
        <v>0</v>
      </c>
      <c r="BA342" s="163"/>
      <c r="BB342" s="163">
        <f>+CALCULO[[#This Row],[ 53 ]]</f>
        <v>0</v>
      </c>
      <c r="BC342" s="163"/>
      <c r="BD342" s="163">
        <f>+CALCULO[[#This Row],[ 55 ]]</f>
        <v>0</v>
      </c>
      <c r="BE342" s="163"/>
      <c r="BF342" s="163">
        <f>+CALCULO[[#This Row],[ 57 ]]</f>
        <v>0</v>
      </c>
      <c r="BG342" s="163"/>
      <c r="BH342" s="163">
        <f>+CALCULO[[#This Row],[ 59 ]]</f>
        <v>0</v>
      </c>
      <c r="BI342" s="163"/>
      <c r="BJ342" s="163"/>
      <c r="BK342" s="163"/>
      <c r="BL342" s="145">
        <f>+CALCULO[[#This Row],[ 63 ]]</f>
        <v>0</v>
      </c>
      <c r="BM342" s="144">
        <f>+CALCULO[[#This Row],[ 64 ]]+CALCULO[[#This Row],[ 62 ]]+CALCULO[[#This Row],[ 60 ]]+CALCULO[[#This Row],[ 58 ]]+CALCULO[[#This Row],[ 56 ]]+CALCULO[[#This Row],[ 54 ]]+CALCULO[[#This Row],[ 52 ]]+CALCULO[[#This Row],[ 50 ]]+CALCULO[[#This Row],[ 48 ]]+CALCULO[[#This Row],[ 45 ]]+CALCULO[[#This Row],[43]]</f>
        <v>0</v>
      </c>
      <c r="BN342" s="148">
        <f>+CALCULO[[#This Row],[ 41 ]]-CALCULO[[#This Row],[65]]</f>
        <v>0</v>
      </c>
      <c r="BO342" s="144">
        <f>+ROUND(MIN(CALCULO[[#This Row],[66]]*25%,240*'Versión impresión'!$H$8),-3)</f>
        <v>0</v>
      </c>
      <c r="BP342" s="148">
        <f>+CALCULO[[#This Row],[66]]-CALCULO[[#This Row],[67]]</f>
        <v>0</v>
      </c>
      <c r="BQ342" s="154">
        <f>+ROUND(CALCULO[[#This Row],[33]]*40%,-3)</f>
        <v>0</v>
      </c>
      <c r="BR342" s="149">
        <f t="shared" si="16"/>
        <v>0</v>
      </c>
      <c r="BS342" s="144">
        <f>+CALCULO[[#This Row],[33]]-MIN(CALCULO[[#This Row],[69]],CALCULO[[#This Row],[68]])</f>
        <v>0</v>
      </c>
      <c r="BT342" s="150">
        <f>+CALCULO[[#This Row],[71]]/'Versión impresión'!$H$8+1-1</f>
        <v>0</v>
      </c>
      <c r="BU342" s="151">
        <f>+LOOKUP(CALCULO[[#This Row],[72]],$CG$2:$CH$8,$CJ$2:$CJ$8)</f>
        <v>0</v>
      </c>
      <c r="BV342" s="152">
        <f>+LOOKUP(CALCULO[[#This Row],[72]],$CG$2:$CH$8,$CI$2:$CI$8)</f>
        <v>0</v>
      </c>
      <c r="BW342" s="151">
        <f>+LOOKUP(CALCULO[[#This Row],[72]],$CG$2:$CH$8,$CK$2:$CK$8)</f>
        <v>0</v>
      </c>
      <c r="BX342" s="155">
        <f>+(CALCULO[[#This Row],[72]]+CALCULO[[#This Row],[73]])*CALCULO[[#This Row],[74]]+CALCULO[[#This Row],[75]]</f>
        <v>0</v>
      </c>
      <c r="BY342" s="133">
        <f>+ROUND(CALCULO[[#This Row],[76]]*'Versión impresión'!$H$8,-3)</f>
        <v>0</v>
      </c>
      <c r="BZ342" s="180" t="str">
        <f>+IF(LOOKUP(CALCULO[[#This Row],[72]],$CG$2:$CH$8,$CM$2:$CM$8)=0,"",LOOKUP(CALCULO[[#This Row],[72]],$CG$2:$CH$8,$CM$2:$CM$8))</f>
        <v/>
      </c>
    </row>
    <row r="343" spans="1:78" x14ac:dyDescent="0.25">
      <c r="A343" s="78" t="str">
        <f t="shared" si="15"/>
        <v/>
      </c>
      <c r="B343" s="159"/>
      <c r="C343" s="29"/>
      <c r="D343" s="29"/>
      <c r="E343" s="29"/>
      <c r="F343" s="29"/>
      <c r="G343" s="29"/>
      <c r="H343" s="29"/>
      <c r="I343" s="29"/>
      <c r="J343" s="29"/>
      <c r="K343" s="29"/>
      <c r="L343" s="29"/>
      <c r="M343" s="29"/>
      <c r="N343" s="29"/>
      <c r="O343" s="144">
        <f>SUM(CALCULO[[#This Row],[5]:[ 14 ]])</f>
        <v>0</v>
      </c>
      <c r="P343" s="162"/>
      <c r="Q343" s="163">
        <f>+IF(AVERAGEIF(ING_NO_CONST_RENTA[Concepto],'Datos para cálculo'!P$4,ING_NO_CONST_RENTA[Monto Limite])=1,CALCULO[[#This Row],[16]],MIN(CALCULO[ [#This Row],[16] ],AVERAGEIF(ING_NO_CONST_RENTA[Concepto],'Datos para cálculo'!P$4,ING_NO_CONST_RENTA[Monto Limite]),+CALCULO[ [#This Row],[16] ]+1-1,CALCULO[ [#This Row],[16] ]))</f>
        <v>0</v>
      </c>
      <c r="R343" s="29"/>
      <c r="S343" s="163">
        <f>+IF(AVERAGEIF(ING_NO_CONST_RENTA[Concepto],'Datos para cálculo'!R$4,ING_NO_CONST_RENTA[Monto Limite])=1,CALCULO[[#This Row],[18]],MIN(CALCULO[ [#This Row],[18] ],AVERAGEIF(ING_NO_CONST_RENTA[Concepto],'Datos para cálculo'!R$4,ING_NO_CONST_RENTA[Monto Limite]),+CALCULO[ [#This Row],[18] ]+1-1,CALCULO[ [#This Row],[18] ]))</f>
        <v>0</v>
      </c>
      <c r="T343" s="29"/>
      <c r="U343" s="163">
        <f>+IF(AVERAGEIF(ING_NO_CONST_RENTA[Concepto],'Datos para cálculo'!T$4,ING_NO_CONST_RENTA[Monto Limite])=1,CALCULO[[#This Row],[20]],MIN(CALCULO[ [#This Row],[20] ],AVERAGEIF(ING_NO_CONST_RENTA[Concepto],'Datos para cálculo'!T$4,ING_NO_CONST_RENTA[Monto Limite]),+CALCULO[ [#This Row],[20] ]+1-1,CALCULO[ [#This Row],[20] ]))</f>
        <v>0</v>
      </c>
      <c r="V343" s="29"/>
      <c r="W3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3" s="164"/>
      <c r="Y343" s="163">
        <f>+IF(O343&lt;310*'Versión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3" s="165"/>
      <c r="AA343" s="163">
        <f>+IF(AVERAGEIF(ING_NO_CONST_RENTA[Concepto],'Datos para cálculo'!Z$4,ING_NO_CONST_RENTA[Monto Limite])=1,CALCULO[[#This Row],[ 26 ]],MIN(CALCULO[[#This Row],[ 26 ]],AVERAGEIF(ING_NO_CONST_RENTA[Concepto],'Datos para cálculo'!Z$4,ING_NO_CONST_RENTA[Monto Limite]),+CALCULO[[#This Row],[ 26 ]]+1-1,CALCULO[[#This Row],[ 26 ]]))</f>
        <v>0</v>
      </c>
      <c r="AB343" s="165"/>
      <c r="AC3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3" s="147"/>
      <c r="AE3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3" s="144">
        <f>+CALCULO[[#This Row],[ 31 ]]+CALCULO[[#This Row],[ 29 ]]+CALCULO[[#This Row],[ 27 ]]+CALCULO[[#This Row],[ 25 ]]+CALCULO[[#This Row],[ 23 ]]+CALCULO[[#This Row],[ 21 ]]+CALCULO[[#This Row],[ 19 ]]+CALCULO[[#This Row],[ 17 ]]</f>
        <v>0</v>
      </c>
      <c r="AG343" s="148">
        <f>+MAX(0,ROUND(CALCULO[[#This Row],[ 15 ]]-CALCULO[[#This Row],[32]],-3))</f>
        <v>0</v>
      </c>
      <c r="AH343" s="29"/>
      <c r="AI343" s="163">
        <f>+IF(AVERAGEIF(DEDUCCIONES[Concepto],'Datos para cálculo'!AH$4,DEDUCCIONES[Monto Limite])=1,CALCULO[[#This Row],[ 34 ]],MIN(CALCULO[[#This Row],[ 34 ]],AVERAGEIF(DEDUCCIONES[Concepto],'Datos para cálculo'!AH$4,DEDUCCIONES[Monto Limite]),+CALCULO[[#This Row],[ 34 ]]+1-1,CALCULO[[#This Row],[ 34 ]]))</f>
        <v>0</v>
      </c>
      <c r="AJ343" s="167"/>
      <c r="AK343" s="144">
        <f>+IF(CALCULO[[#This Row],[ 36 ]]="SI",MIN(CALCULO[[#This Row],[ 15 ]]*10%,VLOOKUP($AJ$4,DEDUCCIONES[],4,0)),0)</f>
        <v>0</v>
      </c>
      <c r="AL343" s="168"/>
      <c r="AM343" s="145">
        <f>+MIN(AL343+1-1,VLOOKUP($AL$4,DEDUCCIONES[],4,0))</f>
        <v>0</v>
      </c>
      <c r="AN343" s="144">
        <f>+CALCULO[[#This Row],[35]]+CALCULO[[#This Row],[37]]+CALCULO[[#This Row],[ 39 ]]</f>
        <v>0</v>
      </c>
      <c r="AO343" s="148">
        <f>+CALCULO[[#This Row],[33]]-CALCULO[[#This Row],[ 40 ]]</f>
        <v>0</v>
      </c>
      <c r="AP343" s="29"/>
      <c r="AQ343" s="163">
        <f>+MIN(CALCULO[[#This Row],[42]]+1-1,VLOOKUP($AP$4,RENTAS_EXCENTAS[],4,0))</f>
        <v>0</v>
      </c>
      <c r="AR343" s="29"/>
      <c r="AS343" s="163">
        <f>+MIN(CALCULO[[#This Row],[43]]+CALCULO[[#This Row],[ 44 ]]+1-1,VLOOKUP($AP$4,RENTAS_EXCENTAS[],4,0))-CALCULO[[#This Row],[43]]</f>
        <v>0</v>
      </c>
      <c r="AT343" s="163"/>
      <c r="AU343" s="163"/>
      <c r="AV343" s="163">
        <f>+CALCULO[[#This Row],[ 47 ]]</f>
        <v>0</v>
      </c>
      <c r="AW343" s="163"/>
      <c r="AX343" s="163">
        <f>+CALCULO[[#This Row],[ 49 ]]</f>
        <v>0</v>
      </c>
      <c r="AY343" s="163"/>
      <c r="AZ343" s="163">
        <f>+CALCULO[[#This Row],[ 51 ]]</f>
        <v>0</v>
      </c>
      <c r="BA343" s="163"/>
      <c r="BB343" s="163">
        <f>+CALCULO[[#This Row],[ 53 ]]</f>
        <v>0</v>
      </c>
      <c r="BC343" s="163"/>
      <c r="BD343" s="163">
        <f>+CALCULO[[#This Row],[ 55 ]]</f>
        <v>0</v>
      </c>
      <c r="BE343" s="163"/>
      <c r="BF343" s="163">
        <f>+CALCULO[[#This Row],[ 57 ]]</f>
        <v>0</v>
      </c>
      <c r="BG343" s="163"/>
      <c r="BH343" s="163">
        <f>+CALCULO[[#This Row],[ 59 ]]</f>
        <v>0</v>
      </c>
      <c r="BI343" s="163"/>
      <c r="BJ343" s="163"/>
      <c r="BK343" s="163"/>
      <c r="BL343" s="145">
        <f>+CALCULO[[#This Row],[ 63 ]]</f>
        <v>0</v>
      </c>
      <c r="BM343" s="144">
        <f>+CALCULO[[#This Row],[ 64 ]]+CALCULO[[#This Row],[ 62 ]]+CALCULO[[#This Row],[ 60 ]]+CALCULO[[#This Row],[ 58 ]]+CALCULO[[#This Row],[ 56 ]]+CALCULO[[#This Row],[ 54 ]]+CALCULO[[#This Row],[ 52 ]]+CALCULO[[#This Row],[ 50 ]]+CALCULO[[#This Row],[ 48 ]]+CALCULO[[#This Row],[ 45 ]]+CALCULO[[#This Row],[43]]</f>
        <v>0</v>
      </c>
      <c r="BN343" s="148">
        <f>+CALCULO[[#This Row],[ 41 ]]-CALCULO[[#This Row],[65]]</f>
        <v>0</v>
      </c>
      <c r="BO343" s="144">
        <f>+ROUND(MIN(CALCULO[[#This Row],[66]]*25%,240*'Versión impresión'!$H$8),-3)</f>
        <v>0</v>
      </c>
      <c r="BP343" s="148">
        <f>+CALCULO[[#This Row],[66]]-CALCULO[[#This Row],[67]]</f>
        <v>0</v>
      </c>
      <c r="BQ343" s="154">
        <f>+ROUND(CALCULO[[#This Row],[33]]*40%,-3)</f>
        <v>0</v>
      </c>
      <c r="BR343" s="149">
        <f t="shared" si="16"/>
        <v>0</v>
      </c>
      <c r="BS343" s="144">
        <f>+CALCULO[[#This Row],[33]]-MIN(CALCULO[[#This Row],[69]],CALCULO[[#This Row],[68]])</f>
        <v>0</v>
      </c>
      <c r="BT343" s="150">
        <f>+CALCULO[[#This Row],[71]]/'Versión impresión'!$H$8+1-1</f>
        <v>0</v>
      </c>
      <c r="BU343" s="151">
        <f>+LOOKUP(CALCULO[[#This Row],[72]],$CG$2:$CH$8,$CJ$2:$CJ$8)</f>
        <v>0</v>
      </c>
      <c r="BV343" s="152">
        <f>+LOOKUP(CALCULO[[#This Row],[72]],$CG$2:$CH$8,$CI$2:$CI$8)</f>
        <v>0</v>
      </c>
      <c r="BW343" s="151">
        <f>+LOOKUP(CALCULO[[#This Row],[72]],$CG$2:$CH$8,$CK$2:$CK$8)</f>
        <v>0</v>
      </c>
      <c r="BX343" s="155">
        <f>+(CALCULO[[#This Row],[72]]+CALCULO[[#This Row],[73]])*CALCULO[[#This Row],[74]]+CALCULO[[#This Row],[75]]</f>
        <v>0</v>
      </c>
      <c r="BY343" s="133">
        <f>+ROUND(CALCULO[[#This Row],[76]]*'Versión impresión'!$H$8,-3)</f>
        <v>0</v>
      </c>
      <c r="BZ343" s="180" t="str">
        <f>+IF(LOOKUP(CALCULO[[#This Row],[72]],$CG$2:$CH$8,$CM$2:$CM$8)=0,"",LOOKUP(CALCULO[[#This Row],[72]],$CG$2:$CH$8,$CM$2:$CM$8))</f>
        <v/>
      </c>
    </row>
    <row r="344" spans="1:78" x14ac:dyDescent="0.25">
      <c r="A344" s="78" t="str">
        <f t="shared" si="15"/>
        <v/>
      </c>
      <c r="B344" s="159"/>
      <c r="C344" s="29"/>
      <c r="D344" s="29"/>
      <c r="E344" s="29"/>
      <c r="F344" s="29"/>
      <c r="G344" s="29"/>
      <c r="H344" s="29"/>
      <c r="I344" s="29"/>
      <c r="J344" s="29"/>
      <c r="K344" s="29"/>
      <c r="L344" s="29"/>
      <c r="M344" s="29"/>
      <c r="N344" s="29"/>
      <c r="O344" s="144">
        <f>SUM(CALCULO[[#This Row],[5]:[ 14 ]])</f>
        <v>0</v>
      </c>
      <c r="P344" s="162"/>
      <c r="Q344" s="163">
        <f>+IF(AVERAGEIF(ING_NO_CONST_RENTA[Concepto],'Datos para cálculo'!P$4,ING_NO_CONST_RENTA[Monto Limite])=1,CALCULO[[#This Row],[16]],MIN(CALCULO[ [#This Row],[16] ],AVERAGEIF(ING_NO_CONST_RENTA[Concepto],'Datos para cálculo'!P$4,ING_NO_CONST_RENTA[Monto Limite]),+CALCULO[ [#This Row],[16] ]+1-1,CALCULO[ [#This Row],[16] ]))</f>
        <v>0</v>
      </c>
      <c r="R344" s="29"/>
      <c r="S344" s="163">
        <f>+IF(AVERAGEIF(ING_NO_CONST_RENTA[Concepto],'Datos para cálculo'!R$4,ING_NO_CONST_RENTA[Monto Limite])=1,CALCULO[[#This Row],[18]],MIN(CALCULO[ [#This Row],[18] ],AVERAGEIF(ING_NO_CONST_RENTA[Concepto],'Datos para cálculo'!R$4,ING_NO_CONST_RENTA[Monto Limite]),+CALCULO[ [#This Row],[18] ]+1-1,CALCULO[ [#This Row],[18] ]))</f>
        <v>0</v>
      </c>
      <c r="T344" s="29"/>
      <c r="U344" s="163">
        <f>+IF(AVERAGEIF(ING_NO_CONST_RENTA[Concepto],'Datos para cálculo'!T$4,ING_NO_CONST_RENTA[Monto Limite])=1,CALCULO[[#This Row],[20]],MIN(CALCULO[ [#This Row],[20] ],AVERAGEIF(ING_NO_CONST_RENTA[Concepto],'Datos para cálculo'!T$4,ING_NO_CONST_RENTA[Monto Limite]),+CALCULO[ [#This Row],[20] ]+1-1,CALCULO[ [#This Row],[20] ]))</f>
        <v>0</v>
      </c>
      <c r="V344" s="29"/>
      <c r="W3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4" s="164"/>
      <c r="Y344" s="163">
        <f>+IF(O344&lt;310*'Versión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4" s="165"/>
      <c r="AA344" s="163">
        <f>+IF(AVERAGEIF(ING_NO_CONST_RENTA[Concepto],'Datos para cálculo'!Z$4,ING_NO_CONST_RENTA[Monto Limite])=1,CALCULO[[#This Row],[ 26 ]],MIN(CALCULO[[#This Row],[ 26 ]],AVERAGEIF(ING_NO_CONST_RENTA[Concepto],'Datos para cálculo'!Z$4,ING_NO_CONST_RENTA[Monto Limite]),+CALCULO[[#This Row],[ 26 ]]+1-1,CALCULO[[#This Row],[ 26 ]]))</f>
        <v>0</v>
      </c>
      <c r="AB344" s="165"/>
      <c r="AC3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4" s="147"/>
      <c r="AE3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4" s="144">
        <f>+CALCULO[[#This Row],[ 31 ]]+CALCULO[[#This Row],[ 29 ]]+CALCULO[[#This Row],[ 27 ]]+CALCULO[[#This Row],[ 25 ]]+CALCULO[[#This Row],[ 23 ]]+CALCULO[[#This Row],[ 21 ]]+CALCULO[[#This Row],[ 19 ]]+CALCULO[[#This Row],[ 17 ]]</f>
        <v>0</v>
      </c>
      <c r="AG344" s="148">
        <f>+MAX(0,ROUND(CALCULO[[#This Row],[ 15 ]]-CALCULO[[#This Row],[32]],-3))</f>
        <v>0</v>
      </c>
      <c r="AH344" s="29"/>
      <c r="AI344" s="163">
        <f>+IF(AVERAGEIF(DEDUCCIONES[Concepto],'Datos para cálculo'!AH$4,DEDUCCIONES[Monto Limite])=1,CALCULO[[#This Row],[ 34 ]],MIN(CALCULO[[#This Row],[ 34 ]],AVERAGEIF(DEDUCCIONES[Concepto],'Datos para cálculo'!AH$4,DEDUCCIONES[Monto Limite]),+CALCULO[[#This Row],[ 34 ]]+1-1,CALCULO[[#This Row],[ 34 ]]))</f>
        <v>0</v>
      </c>
      <c r="AJ344" s="167"/>
      <c r="AK344" s="144">
        <f>+IF(CALCULO[[#This Row],[ 36 ]]="SI",MIN(CALCULO[[#This Row],[ 15 ]]*10%,VLOOKUP($AJ$4,DEDUCCIONES[],4,0)),0)</f>
        <v>0</v>
      </c>
      <c r="AL344" s="168"/>
      <c r="AM344" s="145">
        <f>+MIN(AL344+1-1,VLOOKUP($AL$4,DEDUCCIONES[],4,0))</f>
        <v>0</v>
      </c>
      <c r="AN344" s="144">
        <f>+CALCULO[[#This Row],[35]]+CALCULO[[#This Row],[37]]+CALCULO[[#This Row],[ 39 ]]</f>
        <v>0</v>
      </c>
      <c r="AO344" s="148">
        <f>+CALCULO[[#This Row],[33]]-CALCULO[[#This Row],[ 40 ]]</f>
        <v>0</v>
      </c>
      <c r="AP344" s="29"/>
      <c r="AQ344" s="163">
        <f>+MIN(CALCULO[[#This Row],[42]]+1-1,VLOOKUP($AP$4,RENTAS_EXCENTAS[],4,0))</f>
        <v>0</v>
      </c>
      <c r="AR344" s="29"/>
      <c r="AS344" s="163">
        <f>+MIN(CALCULO[[#This Row],[43]]+CALCULO[[#This Row],[ 44 ]]+1-1,VLOOKUP($AP$4,RENTAS_EXCENTAS[],4,0))-CALCULO[[#This Row],[43]]</f>
        <v>0</v>
      </c>
      <c r="AT344" s="163"/>
      <c r="AU344" s="163"/>
      <c r="AV344" s="163">
        <f>+CALCULO[[#This Row],[ 47 ]]</f>
        <v>0</v>
      </c>
      <c r="AW344" s="163"/>
      <c r="AX344" s="163">
        <f>+CALCULO[[#This Row],[ 49 ]]</f>
        <v>0</v>
      </c>
      <c r="AY344" s="163"/>
      <c r="AZ344" s="163">
        <f>+CALCULO[[#This Row],[ 51 ]]</f>
        <v>0</v>
      </c>
      <c r="BA344" s="163"/>
      <c r="BB344" s="163">
        <f>+CALCULO[[#This Row],[ 53 ]]</f>
        <v>0</v>
      </c>
      <c r="BC344" s="163"/>
      <c r="BD344" s="163">
        <f>+CALCULO[[#This Row],[ 55 ]]</f>
        <v>0</v>
      </c>
      <c r="BE344" s="163"/>
      <c r="BF344" s="163">
        <f>+CALCULO[[#This Row],[ 57 ]]</f>
        <v>0</v>
      </c>
      <c r="BG344" s="163"/>
      <c r="BH344" s="163">
        <f>+CALCULO[[#This Row],[ 59 ]]</f>
        <v>0</v>
      </c>
      <c r="BI344" s="163"/>
      <c r="BJ344" s="163"/>
      <c r="BK344" s="163"/>
      <c r="BL344" s="145">
        <f>+CALCULO[[#This Row],[ 63 ]]</f>
        <v>0</v>
      </c>
      <c r="BM344" s="144">
        <f>+CALCULO[[#This Row],[ 64 ]]+CALCULO[[#This Row],[ 62 ]]+CALCULO[[#This Row],[ 60 ]]+CALCULO[[#This Row],[ 58 ]]+CALCULO[[#This Row],[ 56 ]]+CALCULO[[#This Row],[ 54 ]]+CALCULO[[#This Row],[ 52 ]]+CALCULO[[#This Row],[ 50 ]]+CALCULO[[#This Row],[ 48 ]]+CALCULO[[#This Row],[ 45 ]]+CALCULO[[#This Row],[43]]</f>
        <v>0</v>
      </c>
      <c r="BN344" s="148">
        <f>+CALCULO[[#This Row],[ 41 ]]-CALCULO[[#This Row],[65]]</f>
        <v>0</v>
      </c>
      <c r="BO344" s="144">
        <f>+ROUND(MIN(CALCULO[[#This Row],[66]]*25%,240*'Versión impresión'!$H$8),-3)</f>
        <v>0</v>
      </c>
      <c r="BP344" s="148">
        <f>+CALCULO[[#This Row],[66]]-CALCULO[[#This Row],[67]]</f>
        <v>0</v>
      </c>
      <c r="BQ344" s="154">
        <f>+ROUND(CALCULO[[#This Row],[33]]*40%,-3)</f>
        <v>0</v>
      </c>
      <c r="BR344" s="149">
        <f t="shared" si="16"/>
        <v>0</v>
      </c>
      <c r="BS344" s="144">
        <f>+CALCULO[[#This Row],[33]]-MIN(CALCULO[[#This Row],[69]],CALCULO[[#This Row],[68]])</f>
        <v>0</v>
      </c>
      <c r="BT344" s="150">
        <f>+CALCULO[[#This Row],[71]]/'Versión impresión'!$H$8+1-1</f>
        <v>0</v>
      </c>
      <c r="BU344" s="151">
        <f>+LOOKUP(CALCULO[[#This Row],[72]],$CG$2:$CH$8,$CJ$2:$CJ$8)</f>
        <v>0</v>
      </c>
      <c r="BV344" s="152">
        <f>+LOOKUP(CALCULO[[#This Row],[72]],$CG$2:$CH$8,$CI$2:$CI$8)</f>
        <v>0</v>
      </c>
      <c r="BW344" s="151">
        <f>+LOOKUP(CALCULO[[#This Row],[72]],$CG$2:$CH$8,$CK$2:$CK$8)</f>
        <v>0</v>
      </c>
      <c r="BX344" s="155">
        <f>+(CALCULO[[#This Row],[72]]+CALCULO[[#This Row],[73]])*CALCULO[[#This Row],[74]]+CALCULO[[#This Row],[75]]</f>
        <v>0</v>
      </c>
      <c r="BY344" s="133">
        <f>+ROUND(CALCULO[[#This Row],[76]]*'Versión impresión'!$H$8,-3)</f>
        <v>0</v>
      </c>
      <c r="BZ344" s="180" t="str">
        <f>+IF(LOOKUP(CALCULO[[#This Row],[72]],$CG$2:$CH$8,$CM$2:$CM$8)=0,"",LOOKUP(CALCULO[[#This Row],[72]],$CG$2:$CH$8,$CM$2:$CM$8))</f>
        <v/>
      </c>
    </row>
    <row r="345" spans="1:78" x14ac:dyDescent="0.25">
      <c r="A345" s="78" t="str">
        <f t="shared" si="15"/>
        <v/>
      </c>
      <c r="B345" s="159"/>
      <c r="C345" s="29"/>
      <c r="D345" s="29"/>
      <c r="E345" s="29"/>
      <c r="F345" s="29"/>
      <c r="G345" s="29"/>
      <c r="H345" s="29"/>
      <c r="I345" s="29"/>
      <c r="J345" s="29"/>
      <c r="K345" s="29"/>
      <c r="L345" s="29"/>
      <c r="M345" s="29"/>
      <c r="N345" s="29"/>
      <c r="O345" s="144">
        <f>SUM(CALCULO[[#This Row],[5]:[ 14 ]])</f>
        <v>0</v>
      </c>
      <c r="P345" s="162"/>
      <c r="Q345" s="163">
        <f>+IF(AVERAGEIF(ING_NO_CONST_RENTA[Concepto],'Datos para cálculo'!P$4,ING_NO_CONST_RENTA[Monto Limite])=1,CALCULO[[#This Row],[16]],MIN(CALCULO[ [#This Row],[16] ],AVERAGEIF(ING_NO_CONST_RENTA[Concepto],'Datos para cálculo'!P$4,ING_NO_CONST_RENTA[Monto Limite]),+CALCULO[ [#This Row],[16] ]+1-1,CALCULO[ [#This Row],[16] ]))</f>
        <v>0</v>
      </c>
      <c r="R345" s="29"/>
      <c r="S345" s="163">
        <f>+IF(AVERAGEIF(ING_NO_CONST_RENTA[Concepto],'Datos para cálculo'!R$4,ING_NO_CONST_RENTA[Monto Limite])=1,CALCULO[[#This Row],[18]],MIN(CALCULO[ [#This Row],[18] ],AVERAGEIF(ING_NO_CONST_RENTA[Concepto],'Datos para cálculo'!R$4,ING_NO_CONST_RENTA[Monto Limite]),+CALCULO[ [#This Row],[18] ]+1-1,CALCULO[ [#This Row],[18] ]))</f>
        <v>0</v>
      </c>
      <c r="T345" s="29"/>
      <c r="U345" s="163">
        <f>+IF(AVERAGEIF(ING_NO_CONST_RENTA[Concepto],'Datos para cálculo'!T$4,ING_NO_CONST_RENTA[Monto Limite])=1,CALCULO[[#This Row],[20]],MIN(CALCULO[ [#This Row],[20] ],AVERAGEIF(ING_NO_CONST_RENTA[Concepto],'Datos para cálculo'!T$4,ING_NO_CONST_RENTA[Monto Limite]),+CALCULO[ [#This Row],[20] ]+1-1,CALCULO[ [#This Row],[20] ]))</f>
        <v>0</v>
      </c>
      <c r="V345" s="29"/>
      <c r="W3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5" s="164"/>
      <c r="Y345" s="163">
        <f>+IF(O345&lt;310*'Versión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5" s="165"/>
      <c r="AA345" s="163">
        <f>+IF(AVERAGEIF(ING_NO_CONST_RENTA[Concepto],'Datos para cálculo'!Z$4,ING_NO_CONST_RENTA[Monto Limite])=1,CALCULO[[#This Row],[ 26 ]],MIN(CALCULO[[#This Row],[ 26 ]],AVERAGEIF(ING_NO_CONST_RENTA[Concepto],'Datos para cálculo'!Z$4,ING_NO_CONST_RENTA[Monto Limite]),+CALCULO[[#This Row],[ 26 ]]+1-1,CALCULO[[#This Row],[ 26 ]]))</f>
        <v>0</v>
      </c>
      <c r="AB345" s="165"/>
      <c r="AC3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5" s="147"/>
      <c r="AE3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5" s="144">
        <f>+CALCULO[[#This Row],[ 31 ]]+CALCULO[[#This Row],[ 29 ]]+CALCULO[[#This Row],[ 27 ]]+CALCULO[[#This Row],[ 25 ]]+CALCULO[[#This Row],[ 23 ]]+CALCULO[[#This Row],[ 21 ]]+CALCULO[[#This Row],[ 19 ]]+CALCULO[[#This Row],[ 17 ]]</f>
        <v>0</v>
      </c>
      <c r="AG345" s="148">
        <f>+MAX(0,ROUND(CALCULO[[#This Row],[ 15 ]]-CALCULO[[#This Row],[32]],-3))</f>
        <v>0</v>
      </c>
      <c r="AH345" s="29"/>
      <c r="AI345" s="163">
        <f>+IF(AVERAGEIF(DEDUCCIONES[Concepto],'Datos para cálculo'!AH$4,DEDUCCIONES[Monto Limite])=1,CALCULO[[#This Row],[ 34 ]],MIN(CALCULO[[#This Row],[ 34 ]],AVERAGEIF(DEDUCCIONES[Concepto],'Datos para cálculo'!AH$4,DEDUCCIONES[Monto Limite]),+CALCULO[[#This Row],[ 34 ]]+1-1,CALCULO[[#This Row],[ 34 ]]))</f>
        <v>0</v>
      </c>
      <c r="AJ345" s="167"/>
      <c r="AK345" s="144">
        <f>+IF(CALCULO[[#This Row],[ 36 ]]="SI",MIN(CALCULO[[#This Row],[ 15 ]]*10%,VLOOKUP($AJ$4,DEDUCCIONES[],4,0)),0)</f>
        <v>0</v>
      </c>
      <c r="AL345" s="168"/>
      <c r="AM345" s="145">
        <f>+MIN(AL345+1-1,VLOOKUP($AL$4,DEDUCCIONES[],4,0))</f>
        <v>0</v>
      </c>
      <c r="AN345" s="144">
        <f>+CALCULO[[#This Row],[35]]+CALCULO[[#This Row],[37]]+CALCULO[[#This Row],[ 39 ]]</f>
        <v>0</v>
      </c>
      <c r="AO345" s="148">
        <f>+CALCULO[[#This Row],[33]]-CALCULO[[#This Row],[ 40 ]]</f>
        <v>0</v>
      </c>
      <c r="AP345" s="29"/>
      <c r="AQ345" s="163">
        <f>+MIN(CALCULO[[#This Row],[42]]+1-1,VLOOKUP($AP$4,RENTAS_EXCENTAS[],4,0))</f>
        <v>0</v>
      </c>
      <c r="AR345" s="29"/>
      <c r="AS345" s="163">
        <f>+MIN(CALCULO[[#This Row],[43]]+CALCULO[[#This Row],[ 44 ]]+1-1,VLOOKUP($AP$4,RENTAS_EXCENTAS[],4,0))-CALCULO[[#This Row],[43]]</f>
        <v>0</v>
      </c>
      <c r="AT345" s="163"/>
      <c r="AU345" s="163"/>
      <c r="AV345" s="163">
        <f>+CALCULO[[#This Row],[ 47 ]]</f>
        <v>0</v>
      </c>
      <c r="AW345" s="163"/>
      <c r="AX345" s="163">
        <f>+CALCULO[[#This Row],[ 49 ]]</f>
        <v>0</v>
      </c>
      <c r="AY345" s="163"/>
      <c r="AZ345" s="163">
        <f>+CALCULO[[#This Row],[ 51 ]]</f>
        <v>0</v>
      </c>
      <c r="BA345" s="163"/>
      <c r="BB345" s="163">
        <f>+CALCULO[[#This Row],[ 53 ]]</f>
        <v>0</v>
      </c>
      <c r="BC345" s="163"/>
      <c r="BD345" s="163">
        <f>+CALCULO[[#This Row],[ 55 ]]</f>
        <v>0</v>
      </c>
      <c r="BE345" s="163"/>
      <c r="BF345" s="163">
        <f>+CALCULO[[#This Row],[ 57 ]]</f>
        <v>0</v>
      </c>
      <c r="BG345" s="163"/>
      <c r="BH345" s="163">
        <f>+CALCULO[[#This Row],[ 59 ]]</f>
        <v>0</v>
      </c>
      <c r="BI345" s="163"/>
      <c r="BJ345" s="163"/>
      <c r="BK345" s="163"/>
      <c r="BL345" s="145">
        <f>+CALCULO[[#This Row],[ 63 ]]</f>
        <v>0</v>
      </c>
      <c r="BM345" s="144">
        <f>+CALCULO[[#This Row],[ 64 ]]+CALCULO[[#This Row],[ 62 ]]+CALCULO[[#This Row],[ 60 ]]+CALCULO[[#This Row],[ 58 ]]+CALCULO[[#This Row],[ 56 ]]+CALCULO[[#This Row],[ 54 ]]+CALCULO[[#This Row],[ 52 ]]+CALCULO[[#This Row],[ 50 ]]+CALCULO[[#This Row],[ 48 ]]+CALCULO[[#This Row],[ 45 ]]+CALCULO[[#This Row],[43]]</f>
        <v>0</v>
      </c>
      <c r="BN345" s="148">
        <f>+CALCULO[[#This Row],[ 41 ]]-CALCULO[[#This Row],[65]]</f>
        <v>0</v>
      </c>
      <c r="BO345" s="144">
        <f>+ROUND(MIN(CALCULO[[#This Row],[66]]*25%,240*'Versión impresión'!$H$8),-3)</f>
        <v>0</v>
      </c>
      <c r="BP345" s="148">
        <f>+CALCULO[[#This Row],[66]]-CALCULO[[#This Row],[67]]</f>
        <v>0</v>
      </c>
      <c r="BQ345" s="154">
        <f>+ROUND(CALCULO[[#This Row],[33]]*40%,-3)</f>
        <v>0</v>
      </c>
      <c r="BR345" s="149">
        <f t="shared" si="16"/>
        <v>0</v>
      </c>
      <c r="BS345" s="144">
        <f>+CALCULO[[#This Row],[33]]-MIN(CALCULO[[#This Row],[69]],CALCULO[[#This Row],[68]])</f>
        <v>0</v>
      </c>
      <c r="BT345" s="150">
        <f>+CALCULO[[#This Row],[71]]/'Versión impresión'!$H$8+1-1</f>
        <v>0</v>
      </c>
      <c r="BU345" s="151">
        <f>+LOOKUP(CALCULO[[#This Row],[72]],$CG$2:$CH$8,$CJ$2:$CJ$8)</f>
        <v>0</v>
      </c>
      <c r="BV345" s="152">
        <f>+LOOKUP(CALCULO[[#This Row],[72]],$CG$2:$CH$8,$CI$2:$CI$8)</f>
        <v>0</v>
      </c>
      <c r="BW345" s="151">
        <f>+LOOKUP(CALCULO[[#This Row],[72]],$CG$2:$CH$8,$CK$2:$CK$8)</f>
        <v>0</v>
      </c>
      <c r="BX345" s="155">
        <f>+(CALCULO[[#This Row],[72]]+CALCULO[[#This Row],[73]])*CALCULO[[#This Row],[74]]+CALCULO[[#This Row],[75]]</f>
        <v>0</v>
      </c>
      <c r="BY345" s="133">
        <f>+ROUND(CALCULO[[#This Row],[76]]*'Versión impresión'!$H$8,-3)</f>
        <v>0</v>
      </c>
      <c r="BZ345" s="180" t="str">
        <f>+IF(LOOKUP(CALCULO[[#This Row],[72]],$CG$2:$CH$8,$CM$2:$CM$8)=0,"",LOOKUP(CALCULO[[#This Row],[72]],$CG$2:$CH$8,$CM$2:$CM$8))</f>
        <v/>
      </c>
    </row>
    <row r="346" spans="1:78" x14ac:dyDescent="0.25">
      <c r="A346" s="78" t="str">
        <f t="shared" si="15"/>
        <v/>
      </c>
      <c r="B346" s="159"/>
      <c r="C346" s="29"/>
      <c r="D346" s="29"/>
      <c r="E346" s="29"/>
      <c r="F346" s="29"/>
      <c r="G346" s="29"/>
      <c r="H346" s="29"/>
      <c r="I346" s="29"/>
      <c r="J346" s="29"/>
      <c r="K346" s="29"/>
      <c r="L346" s="29"/>
      <c r="M346" s="29"/>
      <c r="N346" s="29"/>
      <c r="O346" s="144">
        <f>SUM(CALCULO[[#This Row],[5]:[ 14 ]])</f>
        <v>0</v>
      </c>
      <c r="P346" s="162"/>
      <c r="Q346" s="163">
        <f>+IF(AVERAGEIF(ING_NO_CONST_RENTA[Concepto],'Datos para cálculo'!P$4,ING_NO_CONST_RENTA[Monto Limite])=1,CALCULO[[#This Row],[16]],MIN(CALCULO[ [#This Row],[16] ],AVERAGEIF(ING_NO_CONST_RENTA[Concepto],'Datos para cálculo'!P$4,ING_NO_CONST_RENTA[Monto Limite]),+CALCULO[ [#This Row],[16] ]+1-1,CALCULO[ [#This Row],[16] ]))</f>
        <v>0</v>
      </c>
      <c r="R346" s="29"/>
      <c r="S346" s="163">
        <f>+IF(AVERAGEIF(ING_NO_CONST_RENTA[Concepto],'Datos para cálculo'!R$4,ING_NO_CONST_RENTA[Monto Limite])=1,CALCULO[[#This Row],[18]],MIN(CALCULO[ [#This Row],[18] ],AVERAGEIF(ING_NO_CONST_RENTA[Concepto],'Datos para cálculo'!R$4,ING_NO_CONST_RENTA[Monto Limite]),+CALCULO[ [#This Row],[18] ]+1-1,CALCULO[ [#This Row],[18] ]))</f>
        <v>0</v>
      </c>
      <c r="T346" s="29"/>
      <c r="U346" s="163">
        <f>+IF(AVERAGEIF(ING_NO_CONST_RENTA[Concepto],'Datos para cálculo'!T$4,ING_NO_CONST_RENTA[Monto Limite])=1,CALCULO[[#This Row],[20]],MIN(CALCULO[ [#This Row],[20] ],AVERAGEIF(ING_NO_CONST_RENTA[Concepto],'Datos para cálculo'!T$4,ING_NO_CONST_RENTA[Monto Limite]),+CALCULO[ [#This Row],[20] ]+1-1,CALCULO[ [#This Row],[20] ]))</f>
        <v>0</v>
      </c>
      <c r="V346" s="29"/>
      <c r="W3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6" s="164"/>
      <c r="Y346" s="163">
        <f>+IF(O346&lt;310*'Versión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6" s="165"/>
      <c r="AA346" s="163">
        <f>+IF(AVERAGEIF(ING_NO_CONST_RENTA[Concepto],'Datos para cálculo'!Z$4,ING_NO_CONST_RENTA[Monto Limite])=1,CALCULO[[#This Row],[ 26 ]],MIN(CALCULO[[#This Row],[ 26 ]],AVERAGEIF(ING_NO_CONST_RENTA[Concepto],'Datos para cálculo'!Z$4,ING_NO_CONST_RENTA[Monto Limite]),+CALCULO[[#This Row],[ 26 ]]+1-1,CALCULO[[#This Row],[ 26 ]]))</f>
        <v>0</v>
      </c>
      <c r="AB346" s="165"/>
      <c r="AC3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6" s="147"/>
      <c r="AE3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6" s="144">
        <f>+CALCULO[[#This Row],[ 31 ]]+CALCULO[[#This Row],[ 29 ]]+CALCULO[[#This Row],[ 27 ]]+CALCULO[[#This Row],[ 25 ]]+CALCULO[[#This Row],[ 23 ]]+CALCULO[[#This Row],[ 21 ]]+CALCULO[[#This Row],[ 19 ]]+CALCULO[[#This Row],[ 17 ]]</f>
        <v>0</v>
      </c>
      <c r="AG346" s="148">
        <f>+MAX(0,ROUND(CALCULO[[#This Row],[ 15 ]]-CALCULO[[#This Row],[32]],-3))</f>
        <v>0</v>
      </c>
      <c r="AH346" s="29"/>
      <c r="AI346" s="163">
        <f>+IF(AVERAGEIF(DEDUCCIONES[Concepto],'Datos para cálculo'!AH$4,DEDUCCIONES[Monto Limite])=1,CALCULO[[#This Row],[ 34 ]],MIN(CALCULO[[#This Row],[ 34 ]],AVERAGEIF(DEDUCCIONES[Concepto],'Datos para cálculo'!AH$4,DEDUCCIONES[Monto Limite]),+CALCULO[[#This Row],[ 34 ]]+1-1,CALCULO[[#This Row],[ 34 ]]))</f>
        <v>0</v>
      </c>
      <c r="AJ346" s="167"/>
      <c r="AK346" s="144">
        <f>+IF(CALCULO[[#This Row],[ 36 ]]="SI",MIN(CALCULO[[#This Row],[ 15 ]]*10%,VLOOKUP($AJ$4,DEDUCCIONES[],4,0)),0)</f>
        <v>0</v>
      </c>
      <c r="AL346" s="168"/>
      <c r="AM346" s="145">
        <f>+MIN(AL346+1-1,VLOOKUP($AL$4,DEDUCCIONES[],4,0))</f>
        <v>0</v>
      </c>
      <c r="AN346" s="144">
        <f>+CALCULO[[#This Row],[35]]+CALCULO[[#This Row],[37]]+CALCULO[[#This Row],[ 39 ]]</f>
        <v>0</v>
      </c>
      <c r="AO346" s="148">
        <f>+CALCULO[[#This Row],[33]]-CALCULO[[#This Row],[ 40 ]]</f>
        <v>0</v>
      </c>
      <c r="AP346" s="29"/>
      <c r="AQ346" s="163">
        <f>+MIN(CALCULO[[#This Row],[42]]+1-1,VLOOKUP($AP$4,RENTAS_EXCENTAS[],4,0))</f>
        <v>0</v>
      </c>
      <c r="AR346" s="29"/>
      <c r="AS346" s="163">
        <f>+MIN(CALCULO[[#This Row],[43]]+CALCULO[[#This Row],[ 44 ]]+1-1,VLOOKUP($AP$4,RENTAS_EXCENTAS[],4,0))-CALCULO[[#This Row],[43]]</f>
        <v>0</v>
      </c>
      <c r="AT346" s="163"/>
      <c r="AU346" s="163"/>
      <c r="AV346" s="163">
        <f>+CALCULO[[#This Row],[ 47 ]]</f>
        <v>0</v>
      </c>
      <c r="AW346" s="163"/>
      <c r="AX346" s="163">
        <f>+CALCULO[[#This Row],[ 49 ]]</f>
        <v>0</v>
      </c>
      <c r="AY346" s="163"/>
      <c r="AZ346" s="163">
        <f>+CALCULO[[#This Row],[ 51 ]]</f>
        <v>0</v>
      </c>
      <c r="BA346" s="163"/>
      <c r="BB346" s="163">
        <f>+CALCULO[[#This Row],[ 53 ]]</f>
        <v>0</v>
      </c>
      <c r="BC346" s="163"/>
      <c r="BD346" s="163">
        <f>+CALCULO[[#This Row],[ 55 ]]</f>
        <v>0</v>
      </c>
      <c r="BE346" s="163"/>
      <c r="BF346" s="163">
        <f>+CALCULO[[#This Row],[ 57 ]]</f>
        <v>0</v>
      </c>
      <c r="BG346" s="163"/>
      <c r="BH346" s="163">
        <f>+CALCULO[[#This Row],[ 59 ]]</f>
        <v>0</v>
      </c>
      <c r="BI346" s="163"/>
      <c r="BJ346" s="163"/>
      <c r="BK346" s="163"/>
      <c r="BL346" s="145">
        <f>+CALCULO[[#This Row],[ 63 ]]</f>
        <v>0</v>
      </c>
      <c r="BM346" s="144">
        <f>+CALCULO[[#This Row],[ 64 ]]+CALCULO[[#This Row],[ 62 ]]+CALCULO[[#This Row],[ 60 ]]+CALCULO[[#This Row],[ 58 ]]+CALCULO[[#This Row],[ 56 ]]+CALCULO[[#This Row],[ 54 ]]+CALCULO[[#This Row],[ 52 ]]+CALCULO[[#This Row],[ 50 ]]+CALCULO[[#This Row],[ 48 ]]+CALCULO[[#This Row],[ 45 ]]+CALCULO[[#This Row],[43]]</f>
        <v>0</v>
      </c>
      <c r="BN346" s="148">
        <f>+CALCULO[[#This Row],[ 41 ]]-CALCULO[[#This Row],[65]]</f>
        <v>0</v>
      </c>
      <c r="BO346" s="144">
        <f>+ROUND(MIN(CALCULO[[#This Row],[66]]*25%,240*'Versión impresión'!$H$8),-3)</f>
        <v>0</v>
      </c>
      <c r="BP346" s="148">
        <f>+CALCULO[[#This Row],[66]]-CALCULO[[#This Row],[67]]</f>
        <v>0</v>
      </c>
      <c r="BQ346" s="154">
        <f>+ROUND(CALCULO[[#This Row],[33]]*40%,-3)</f>
        <v>0</v>
      </c>
      <c r="BR346" s="149">
        <f t="shared" si="16"/>
        <v>0</v>
      </c>
      <c r="BS346" s="144">
        <f>+CALCULO[[#This Row],[33]]-MIN(CALCULO[[#This Row],[69]],CALCULO[[#This Row],[68]])</f>
        <v>0</v>
      </c>
      <c r="BT346" s="150">
        <f>+CALCULO[[#This Row],[71]]/'Versión impresión'!$H$8+1-1</f>
        <v>0</v>
      </c>
      <c r="BU346" s="151">
        <f>+LOOKUP(CALCULO[[#This Row],[72]],$CG$2:$CH$8,$CJ$2:$CJ$8)</f>
        <v>0</v>
      </c>
      <c r="BV346" s="152">
        <f>+LOOKUP(CALCULO[[#This Row],[72]],$CG$2:$CH$8,$CI$2:$CI$8)</f>
        <v>0</v>
      </c>
      <c r="BW346" s="151">
        <f>+LOOKUP(CALCULO[[#This Row],[72]],$CG$2:$CH$8,$CK$2:$CK$8)</f>
        <v>0</v>
      </c>
      <c r="BX346" s="155">
        <f>+(CALCULO[[#This Row],[72]]+CALCULO[[#This Row],[73]])*CALCULO[[#This Row],[74]]+CALCULO[[#This Row],[75]]</f>
        <v>0</v>
      </c>
      <c r="BY346" s="133">
        <f>+ROUND(CALCULO[[#This Row],[76]]*'Versión impresión'!$H$8,-3)</f>
        <v>0</v>
      </c>
      <c r="BZ346" s="180" t="str">
        <f>+IF(LOOKUP(CALCULO[[#This Row],[72]],$CG$2:$CH$8,$CM$2:$CM$8)=0,"",LOOKUP(CALCULO[[#This Row],[72]],$CG$2:$CH$8,$CM$2:$CM$8))</f>
        <v/>
      </c>
    </row>
    <row r="347" spans="1:78" x14ac:dyDescent="0.25">
      <c r="A347" s="78" t="str">
        <f t="shared" si="15"/>
        <v/>
      </c>
      <c r="B347" s="159"/>
      <c r="C347" s="29"/>
      <c r="D347" s="29"/>
      <c r="E347" s="29"/>
      <c r="F347" s="29"/>
      <c r="G347" s="29"/>
      <c r="H347" s="29"/>
      <c r="I347" s="29"/>
      <c r="J347" s="29"/>
      <c r="K347" s="29"/>
      <c r="L347" s="29"/>
      <c r="M347" s="29"/>
      <c r="N347" s="29"/>
      <c r="O347" s="144">
        <f>SUM(CALCULO[[#This Row],[5]:[ 14 ]])</f>
        <v>0</v>
      </c>
      <c r="P347" s="162"/>
      <c r="Q347" s="163">
        <f>+IF(AVERAGEIF(ING_NO_CONST_RENTA[Concepto],'Datos para cálculo'!P$4,ING_NO_CONST_RENTA[Monto Limite])=1,CALCULO[[#This Row],[16]],MIN(CALCULO[ [#This Row],[16] ],AVERAGEIF(ING_NO_CONST_RENTA[Concepto],'Datos para cálculo'!P$4,ING_NO_CONST_RENTA[Monto Limite]),+CALCULO[ [#This Row],[16] ]+1-1,CALCULO[ [#This Row],[16] ]))</f>
        <v>0</v>
      </c>
      <c r="R347" s="29"/>
      <c r="S347" s="163">
        <f>+IF(AVERAGEIF(ING_NO_CONST_RENTA[Concepto],'Datos para cálculo'!R$4,ING_NO_CONST_RENTA[Monto Limite])=1,CALCULO[[#This Row],[18]],MIN(CALCULO[ [#This Row],[18] ],AVERAGEIF(ING_NO_CONST_RENTA[Concepto],'Datos para cálculo'!R$4,ING_NO_CONST_RENTA[Monto Limite]),+CALCULO[ [#This Row],[18] ]+1-1,CALCULO[ [#This Row],[18] ]))</f>
        <v>0</v>
      </c>
      <c r="T347" s="29"/>
      <c r="U347" s="163">
        <f>+IF(AVERAGEIF(ING_NO_CONST_RENTA[Concepto],'Datos para cálculo'!T$4,ING_NO_CONST_RENTA[Monto Limite])=1,CALCULO[[#This Row],[20]],MIN(CALCULO[ [#This Row],[20] ],AVERAGEIF(ING_NO_CONST_RENTA[Concepto],'Datos para cálculo'!T$4,ING_NO_CONST_RENTA[Monto Limite]),+CALCULO[ [#This Row],[20] ]+1-1,CALCULO[ [#This Row],[20] ]))</f>
        <v>0</v>
      </c>
      <c r="V347" s="29"/>
      <c r="W3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7" s="164"/>
      <c r="Y347" s="163">
        <f>+IF(O347&lt;310*'Versión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7" s="165"/>
      <c r="AA347" s="163">
        <f>+IF(AVERAGEIF(ING_NO_CONST_RENTA[Concepto],'Datos para cálculo'!Z$4,ING_NO_CONST_RENTA[Monto Limite])=1,CALCULO[[#This Row],[ 26 ]],MIN(CALCULO[[#This Row],[ 26 ]],AVERAGEIF(ING_NO_CONST_RENTA[Concepto],'Datos para cálculo'!Z$4,ING_NO_CONST_RENTA[Monto Limite]),+CALCULO[[#This Row],[ 26 ]]+1-1,CALCULO[[#This Row],[ 26 ]]))</f>
        <v>0</v>
      </c>
      <c r="AB347" s="165"/>
      <c r="AC3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7" s="147"/>
      <c r="AE3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7" s="144">
        <f>+CALCULO[[#This Row],[ 31 ]]+CALCULO[[#This Row],[ 29 ]]+CALCULO[[#This Row],[ 27 ]]+CALCULO[[#This Row],[ 25 ]]+CALCULO[[#This Row],[ 23 ]]+CALCULO[[#This Row],[ 21 ]]+CALCULO[[#This Row],[ 19 ]]+CALCULO[[#This Row],[ 17 ]]</f>
        <v>0</v>
      </c>
      <c r="AG347" s="148">
        <f>+MAX(0,ROUND(CALCULO[[#This Row],[ 15 ]]-CALCULO[[#This Row],[32]],-3))</f>
        <v>0</v>
      </c>
      <c r="AH347" s="29"/>
      <c r="AI347" s="163">
        <f>+IF(AVERAGEIF(DEDUCCIONES[Concepto],'Datos para cálculo'!AH$4,DEDUCCIONES[Monto Limite])=1,CALCULO[[#This Row],[ 34 ]],MIN(CALCULO[[#This Row],[ 34 ]],AVERAGEIF(DEDUCCIONES[Concepto],'Datos para cálculo'!AH$4,DEDUCCIONES[Monto Limite]),+CALCULO[[#This Row],[ 34 ]]+1-1,CALCULO[[#This Row],[ 34 ]]))</f>
        <v>0</v>
      </c>
      <c r="AJ347" s="167"/>
      <c r="AK347" s="144">
        <f>+IF(CALCULO[[#This Row],[ 36 ]]="SI",MIN(CALCULO[[#This Row],[ 15 ]]*10%,VLOOKUP($AJ$4,DEDUCCIONES[],4,0)),0)</f>
        <v>0</v>
      </c>
      <c r="AL347" s="168"/>
      <c r="AM347" s="145">
        <f>+MIN(AL347+1-1,VLOOKUP($AL$4,DEDUCCIONES[],4,0))</f>
        <v>0</v>
      </c>
      <c r="AN347" s="144">
        <f>+CALCULO[[#This Row],[35]]+CALCULO[[#This Row],[37]]+CALCULO[[#This Row],[ 39 ]]</f>
        <v>0</v>
      </c>
      <c r="AO347" s="148">
        <f>+CALCULO[[#This Row],[33]]-CALCULO[[#This Row],[ 40 ]]</f>
        <v>0</v>
      </c>
      <c r="AP347" s="29"/>
      <c r="AQ347" s="163">
        <f>+MIN(CALCULO[[#This Row],[42]]+1-1,VLOOKUP($AP$4,RENTAS_EXCENTAS[],4,0))</f>
        <v>0</v>
      </c>
      <c r="AR347" s="29"/>
      <c r="AS347" s="163">
        <f>+MIN(CALCULO[[#This Row],[43]]+CALCULO[[#This Row],[ 44 ]]+1-1,VLOOKUP($AP$4,RENTAS_EXCENTAS[],4,0))-CALCULO[[#This Row],[43]]</f>
        <v>0</v>
      </c>
      <c r="AT347" s="163"/>
      <c r="AU347" s="163"/>
      <c r="AV347" s="163">
        <f>+CALCULO[[#This Row],[ 47 ]]</f>
        <v>0</v>
      </c>
      <c r="AW347" s="163"/>
      <c r="AX347" s="163">
        <f>+CALCULO[[#This Row],[ 49 ]]</f>
        <v>0</v>
      </c>
      <c r="AY347" s="163"/>
      <c r="AZ347" s="163">
        <f>+CALCULO[[#This Row],[ 51 ]]</f>
        <v>0</v>
      </c>
      <c r="BA347" s="163"/>
      <c r="BB347" s="163">
        <f>+CALCULO[[#This Row],[ 53 ]]</f>
        <v>0</v>
      </c>
      <c r="BC347" s="163"/>
      <c r="BD347" s="163">
        <f>+CALCULO[[#This Row],[ 55 ]]</f>
        <v>0</v>
      </c>
      <c r="BE347" s="163"/>
      <c r="BF347" s="163">
        <f>+CALCULO[[#This Row],[ 57 ]]</f>
        <v>0</v>
      </c>
      <c r="BG347" s="163"/>
      <c r="BH347" s="163">
        <f>+CALCULO[[#This Row],[ 59 ]]</f>
        <v>0</v>
      </c>
      <c r="BI347" s="163"/>
      <c r="BJ347" s="163"/>
      <c r="BK347" s="163"/>
      <c r="BL347" s="145">
        <f>+CALCULO[[#This Row],[ 63 ]]</f>
        <v>0</v>
      </c>
      <c r="BM347" s="144">
        <f>+CALCULO[[#This Row],[ 64 ]]+CALCULO[[#This Row],[ 62 ]]+CALCULO[[#This Row],[ 60 ]]+CALCULO[[#This Row],[ 58 ]]+CALCULO[[#This Row],[ 56 ]]+CALCULO[[#This Row],[ 54 ]]+CALCULO[[#This Row],[ 52 ]]+CALCULO[[#This Row],[ 50 ]]+CALCULO[[#This Row],[ 48 ]]+CALCULO[[#This Row],[ 45 ]]+CALCULO[[#This Row],[43]]</f>
        <v>0</v>
      </c>
      <c r="BN347" s="148">
        <f>+CALCULO[[#This Row],[ 41 ]]-CALCULO[[#This Row],[65]]</f>
        <v>0</v>
      </c>
      <c r="BO347" s="144">
        <f>+ROUND(MIN(CALCULO[[#This Row],[66]]*25%,240*'Versión impresión'!$H$8),-3)</f>
        <v>0</v>
      </c>
      <c r="BP347" s="148">
        <f>+CALCULO[[#This Row],[66]]-CALCULO[[#This Row],[67]]</f>
        <v>0</v>
      </c>
      <c r="BQ347" s="154">
        <f>+ROUND(CALCULO[[#This Row],[33]]*40%,-3)</f>
        <v>0</v>
      </c>
      <c r="BR347" s="149">
        <f t="shared" si="16"/>
        <v>0</v>
      </c>
      <c r="BS347" s="144">
        <f>+CALCULO[[#This Row],[33]]-MIN(CALCULO[[#This Row],[69]],CALCULO[[#This Row],[68]])</f>
        <v>0</v>
      </c>
      <c r="BT347" s="150">
        <f>+CALCULO[[#This Row],[71]]/'Versión impresión'!$H$8+1-1</f>
        <v>0</v>
      </c>
      <c r="BU347" s="151">
        <f>+LOOKUP(CALCULO[[#This Row],[72]],$CG$2:$CH$8,$CJ$2:$CJ$8)</f>
        <v>0</v>
      </c>
      <c r="BV347" s="152">
        <f>+LOOKUP(CALCULO[[#This Row],[72]],$CG$2:$CH$8,$CI$2:$CI$8)</f>
        <v>0</v>
      </c>
      <c r="BW347" s="151">
        <f>+LOOKUP(CALCULO[[#This Row],[72]],$CG$2:$CH$8,$CK$2:$CK$8)</f>
        <v>0</v>
      </c>
      <c r="BX347" s="155">
        <f>+(CALCULO[[#This Row],[72]]+CALCULO[[#This Row],[73]])*CALCULO[[#This Row],[74]]+CALCULO[[#This Row],[75]]</f>
        <v>0</v>
      </c>
      <c r="BY347" s="133">
        <f>+ROUND(CALCULO[[#This Row],[76]]*'Versión impresión'!$H$8,-3)</f>
        <v>0</v>
      </c>
      <c r="BZ347" s="180" t="str">
        <f>+IF(LOOKUP(CALCULO[[#This Row],[72]],$CG$2:$CH$8,$CM$2:$CM$8)=0,"",LOOKUP(CALCULO[[#This Row],[72]],$CG$2:$CH$8,$CM$2:$CM$8))</f>
        <v/>
      </c>
    </row>
    <row r="348" spans="1:78" x14ac:dyDescent="0.25">
      <c r="A348" s="78" t="str">
        <f t="shared" si="15"/>
        <v/>
      </c>
      <c r="B348" s="159"/>
      <c r="C348" s="29"/>
      <c r="D348" s="29"/>
      <c r="E348" s="29"/>
      <c r="F348" s="29"/>
      <c r="G348" s="29"/>
      <c r="H348" s="29"/>
      <c r="I348" s="29"/>
      <c r="J348" s="29"/>
      <c r="K348" s="29"/>
      <c r="L348" s="29"/>
      <c r="M348" s="29"/>
      <c r="N348" s="29"/>
      <c r="O348" s="144">
        <f>SUM(CALCULO[[#This Row],[5]:[ 14 ]])</f>
        <v>0</v>
      </c>
      <c r="P348" s="162"/>
      <c r="Q348" s="163">
        <f>+IF(AVERAGEIF(ING_NO_CONST_RENTA[Concepto],'Datos para cálculo'!P$4,ING_NO_CONST_RENTA[Monto Limite])=1,CALCULO[[#This Row],[16]],MIN(CALCULO[ [#This Row],[16] ],AVERAGEIF(ING_NO_CONST_RENTA[Concepto],'Datos para cálculo'!P$4,ING_NO_CONST_RENTA[Monto Limite]),+CALCULO[ [#This Row],[16] ]+1-1,CALCULO[ [#This Row],[16] ]))</f>
        <v>0</v>
      </c>
      <c r="R348" s="29"/>
      <c r="S348" s="163">
        <f>+IF(AVERAGEIF(ING_NO_CONST_RENTA[Concepto],'Datos para cálculo'!R$4,ING_NO_CONST_RENTA[Monto Limite])=1,CALCULO[[#This Row],[18]],MIN(CALCULO[ [#This Row],[18] ],AVERAGEIF(ING_NO_CONST_RENTA[Concepto],'Datos para cálculo'!R$4,ING_NO_CONST_RENTA[Monto Limite]),+CALCULO[ [#This Row],[18] ]+1-1,CALCULO[ [#This Row],[18] ]))</f>
        <v>0</v>
      </c>
      <c r="T348" s="29"/>
      <c r="U348" s="163">
        <f>+IF(AVERAGEIF(ING_NO_CONST_RENTA[Concepto],'Datos para cálculo'!T$4,ING_NO_CONST_RENTA[Monto Limite])=1,CALCULO[[#This Row],[20]],MIN(CALCULO[ [#This Row],[20] ],AVERAGEIF(ING_NO_CONST_RENTA[Concepto],'Datos para cálculo'!T$4,ING_NO_CONST_RENTA[Monto Limite]),+CALCULO[ [#This Row],[20] ]+1-1,CALCULO[ [#This Row],[20] ]))</f>
        <v>0</v>
      </c>
      <c r="V348" s="29"/>
      <c r="W3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8" s="164"/>
      <c r="Y348" s="163">
        <f>+IF(O348&lt;310*'Versión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8" s="165"/>
      <c r="AA348" s="163">
        <f>+IF(AVERAGEIF(ING_NO_CONST_RENTA[Concepto],'Datos para cálculo'!Z$4,ING_NO_CONST_RENTA[Monto Limite])=1,CALCULO[[#This Row],[ 26 ]],MIN(CALCULO[[#This Row],[ 26 ]],AVERAGEIF(ING_NO_CONST_RENTA[Concepto],'Datos para cálculo'!Z$4,ING_NO_CONST_RENTA[Monto Limite]),+CALCULO[[#This Row],[ 26 ]]+1-1,CALCULO[[#This Row],[ 26 ]]))</f>
        <v>0</v>
      </c>
      <c r="AB348" s="165"/>
      <c r="AC3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8" s="147"/>
      <c r="AE3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8" s="144">
        <f>+CALCULO[[#This Row],[ 31 ]]+CALCULO[[#This Row],[ 29 ]]+CALCULO[[#This Row],[ 27 ]]+CALCULO[[#This Row],[ 25 ]]+CALCULO[[#This Row],[ 23 ]]+CALCULO[[#This Row],[ 21 ]]+CALCULO[[#This Row],[ 19 ]]+CALCULO[[#This Row],[ 17 ]]</f>
        <v>0</v>
      </c>
      <c r="AG348" s="148">
        <f>+MAX(0,ROUND(CALCULO[[#This Row],[ 15 ]]-CALCULO[[#This Row],[32]],-3))</f>
        <v>0</v>
      </c>
      <c r="AH348" s="29"/>
      <c r="AI348" s="163">
        <f>+IF(AVERAGEIF(DEDUCCIONES[Concepto],'Datos para cálculo'!AH$4,DEDUCCIONES[Monto Limite])=1,CALCULO[[#This Row],[ 34 ]],MIN(CALCULO[[#This Row],[ 34 ]],AVERAGEIF(DEDUCCIONES[Concepto],'Datos para cálculo'!AH$4,DEDUCCIONES[Monto Limite]),+CALCULO[[#This Row],[ 34 ]]+1-1,CALCULO[[#This Row],[ 34 ]]))</f>
        <v>0</v>
      </c>
      <c r="AJ348" s="167"/>
      <c r="AK348" s="144">
        <f>+IF(CALCULO[[#This Row],[ 36 ]]="SI",MIN(CALCULO[[#This Row],[ 15 ]]*10%,VLOOKUP($AJ$4,DEDUCCIONES[],4,0)),0)</f>
        <v>0</v>
      </c>
      <c r="AL348" s="168"/>
      <c r="AM348" s="145">
        <f>+MIN(AL348+1-1,VLOOKUP($AL$4,DEDUCCIONES[],4,0))</f>
        <v>0</v>
      </c>
      <c r="AN348" s="144">
        <f>+CALCULO[[#This Row],[35]]+CALCULO[[#This Row],[37]]+CALCULO[[#This Row],[ 39 ]]</f>
        <v>0</v>
      </c>
      <c r="AO348" s="148">
        <f>+CALCULO[[#This Row],[33]]-CALCULO[[#This Row],[ 40 ]]</f>
        <v>0</v>
      </c>
      <c r="AP348" s="29"/>
      <c r="AQ348" s="163">
        <f>+MIN(CALCULO[[#This Row],[42]]+1-1,VLOOKUP($AP$4,RENTAS_EXCENTAS[],4,0))</f>
        <v>0</v>
      </c>
      <c r="AR348" s="29"/>
      <c r="AS348" s="163">
        <f>+MIN(CALCULO[[#This Row],[43]]+CALCULO[[#This Row],[ 44 ]]+1-1,VLOOKUP($AP$4,RENTAS_EXCENTAS[],4,0))-CALCULO[[#This Row],[43]]</f>
        <v>0</v>
      </c>
      <c r="AT348" s="163"/>
      <c r="AU348" s="163"/>
      <c r="AV348" s="163">
        <f>+CALCULO[[#This Row],[ 47 ]]</f>
        <v>0</v>
      </c>
      <c r="AW348" s="163"/>
      <c r="AX348" s="163">
        <f>+CALCULO[[#This Row],[ 49 ]]</f>
        <v>0</v>
      </c>
      <c r="AY348" s="163"/>
      <c r="AZ348" s="163">
        <f>+CALCULO[[#This Row],[ 51 ]]</f>
        <v>0</v>
      </c>
      <c r="BA348" s="163"/>
      <c r="BB348" s="163">
        <f>+CALCULO[[#This Row],[ 53 ]]</f>
        <v>0</v>
      </c>
      <c r="BC348" s="163"/>
      <c r="BD348" s="163">
        <f>+CALCULO[[#This Row],[ 55 ]]</f>
        <v>0</v>
      </c>
      <c r="BE348" s="163"/>
      <c r="BF348" s="163">
        <f>+CALCULO[[#This Row],[ 57 ]]</f>
        <v>0</v>
      </c>
      <c r="BG348" s="163"/>
      <c r="BH348" s="163">
        <f>+CALCULO[[#This Row],[ 59 ]]</f>
        <v>0</v>
      </c>
      <c r="BI348" s="163"/>
      <c r="BJ348" s="163"/>
      <c r="BK348" s="163"/>
      <c r="BL348" s="145">
        <f>+CALCULO[[#This Row],[ 63 ]]</f>
        <v>0</v>
      </c>
      <c r="BM348" s="144">
        <f>+CALCULO[[#This Row],[ 64 ]]+CALCULO[[#This Row],[ 62 ]]+CALCULO[[#This Row],[ 60 ]]+CALCULO[[#This Row],[ 58 ]]+CALCULO[[#This Row],[ 56 ]]+CALCULO[[#This Row],[ 54 ]]+CALCULO[[#This Row],[ 52 ]]+CALCULO[[#This Row],[ 50 ]]+CALCULO[[#This Row],[ 48 ]]+CALCULO[[#This Row],[ 45 ]]+CALCULO[[#This Row],[43]]</f>
        <v>0</v>
      </c>
      <c r="BN348" s="148">
        <f>+CALCULO[[#This Row],[ 41 ]]-CALCULO[[#This Row],[65]]</f>
        <v>0</v>
      </c>
      <c r="BO348" s="144">
        <f>+ROUND(MIN(CALCULO[[#This Row],[66]]*25%,240*'Versión impresión'!$H$8),-3)</f>
        <v>0</v>
      </c>
      <c r="BP348" s="148">
        <f>+CALCULO[[#This Row],[66]]-CALCULO[[#This Row],[67]]</f>
        <v>0</v>
      </c>
      <c r="BQ348" s="154">
        <f>+ROUND(CALCULO[[#This Row],[33]]*40%,-3)</f>
        <v>0</v>
      </c>
      <c r="BR348" s="149">
        <f t="shared" si="16"/>
        <v>0</v>
      </c>
      <c r="BS348" s="144">
        <f>+CALCULO[[#This Row],[33]]-MIN(CALCULO[[#This Row],[69]],CALCULO[[#This Row],[68]])</f>
        <v>0</v>
      </c>
      <c r="BT348" s="150">
        <f>+CALCULO[[#This Row],[71]]/'Versión impresión'!$H$8+1-1</f>
        <v>0</v>
      </c>
      <c r="BU348" s="151">
        <f>+LOOKUP(CALCULO[[#This Row],[72]],$CG$2:$CH$8,$CJ$2:$CJ$8)</f>
        <v>0</v>
      </c>
      <c r="BV348" s="152">
        <f>+LOOKUP(CALCULO[[#This Row],[72]],$CG$2:$CH$8,$CI$2:$CI$8)</f>
        <v>0</v>
      </c>
      <c r="BW348" s="151">
        <f>+LOOKUP(CALCULO[[#This Row],[72]],$CG$2:$CH$8,$CK$2:$CK$8)</f>
        <v>0</v>
      </c>
      <c r="BX348" s="155">
        <f>+(CALCULO[[#This Row],[72]]+CALCULO[[#This Row],[73]])*CALCULO[[#This Row],[74]]+CALCULO[[#This Row],[75]]</f>
        <v>0</v>
      </c>
      <c r="BY348" s="133">
        <f>+ROUND(CALCULO[[#This Row],[76]]*'Versión impresión'!$H$8,-3)</f>
        <v>0</v>
      </c>
      <c r="BZ348" s="180" t="str">
        <f>+IF(LOOKUP(CALCULO[[#This Row],[72]],$CG$2:$CH$8,$CM$2:$CM$8)=0,"",LOOKUP(CALCULO[[#This Row],[72]],$CG$2:$CH$8,$CM$2:$CM$8))</f>
        <v/>
      </c>
    </row>
    <row r="349" spans="1:78" x14ac:dyDescent="0.25">
      <c r="A349" s="78" t="str">
        <f t="shared" ref="A349:A412" si="17">+CONCATENATE(B349,D349)</f>
        <v/>
      </c>
      <c r="B349" s="159"/>
      <c r="C349" s="29"/>
      <c r="D349" s="29"/>
      <c r="E349" s="29"/>
      <c r="F349" s="29"/>
      <c r="G349" s="29"/>
      <c r="H349" s="29"/>
      <c r="I349" s="29"/>
      <c r="J349" s="29"/>
      <c r="K349" s="29"/>
      <c r="L349" s="29"/>
      <c r="M349" s="29"/>
      <c r="N349" s="29"/>
      <c r="O349" s="144">
        <f>SUM(CALCULO[[#This Row],[5]:[ 14 ]])</f>
        <v>0</v>
      </c>
      <c r="P349" s="162"/>
      <c r="Q349" s="163">
        <f>+IF(AVERAGEIF(ING_NO_CONST_RENTA[Concepto],'Datos para cálculo'!P$4,ING_NO_CONST_RENTA[Monto Limite])=1,CALCULO[[#This Row],[16]],MIN(CALCULO[ [#This Row],[16] ],AVERAGEIF(ING_NO_CONST_RENTA[Concepto],'Datos para cálculo'!P$4,ING_NO_CONST_RENTA[Monto Limite]),+CALCULO[ [#This Row],[16] ]+1-1,CALCULO[ [#This Row],[16] ]))</f>
        <v>0</v>
      </c>
      <c r="R349" s="29"/>
      <c r="S349" s="163">
        <f>+IF(AVERAGEIF(ING_NO_CONST_RENTA[Concepto],'Datos para cálculo'!R$4,ING_NO_CONST_RENTA[Monto Limite])=1,CALCULO[[#This Row],[18]],MIN(CALCULO[ [#This Row],[18] ],AVERAGEIF(ING_NO_CONST_RENTA[Concepto],'Datos para cálculo'!R$4,ING_NO_CONST_RENTA[Monto Limite]),+CALCULO[ [#This Row],[18] ]+1-1,CALCULO[ [#This Row],[18] ]))</f>
        <v>0</v>
      </c>
      <c r="T349" s="29"/>
      <c r="U349" s="163">
        <f>+IF(AVERAGEIF(ING_NO_CONST_RENTA[Concepto],'Datos para cálculo'!T$4,ING_NO_CONST_RENTA[Monto Limite])=1,CALCULO[[#This Row],[20]],MIN(CALCULO[ [#This Row],[20] ],AVERAGEIF(ING_NO_CONST_RENTA[Concepto],'Datos para cálculo'!T$4,ING_NO_CONST_RENTA[Monto Limite]),+CALCULO[ [#This Row],[20] ]+1-1,CALCULO[ [#This Row],[20] ]))</f>
        <v>0</v>
      </c>
      <c r="V349" s="29"/>
      <c r="W3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49" s="164"/>
      <c r="Y349" s="163">
        <f>+IF(O349&lt;310*'Versión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49" s="165"/>
      <c r="AA349" s="163">
        <f>+IF(AVERAGEIF(ING_NO_CONST_RENTA[Concepto],'Datos para cálculo'!Z$4,ING_NO_CONST_RENTA[Monto Limite])=1,CALCULO[[#This Row],[ 26 ]],MIN(CALCULO[[#This Row],[ 26 ]],AVERAGEIF(ING_NO_CONST_RENTA[Concepto],'Datos para cálculo'!Z$4,ING_NO_CONST_RENTA[Monto Limite]),+CALCULO[[#This Row],[ 26 ]]+1-1,CALCULO[[#This Row],[ 26 ]]))</f>
        <v>0</v>
      </c>
      <c r="AB349" s="165"/>
      <c r="AC3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49" s="147"/>
      <c r="AE3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49" s="144">
        <f>+CALCULO[[#This Row],[ 31 ]]+CALCULO[[#This Row],[ 29 ]]+CALCULO[[#This Row],[ 27 ]]+CALCULO[[#This Row],[ 25 ]]+CALCULO[[#This Row],[ 23 ]]+CALCULO[[#This Row],[ 21 ]]+CALCULO[[#This Row],[ 19 ]]+CALCULO[[#This Row],[ 17 ]]</f>
        <v>0</v>
      </c>
      <c r="AG349" s="148">
        <f>+MAX(0,ROUND(CALCULO[[#This Row],[ 15 ]]-CALCULO[[#This Row],[32]],-3))</f>
        <v>0</v>
      </c>
      <c r="AH349" s="29"/>
      <c r="AI349" s="163">
        <f>+IF(AVERAGEIF(DEDUCCIONES[Concepto],'Datos para cálculo'!AH$4,DEDUCCIONES[Monto Limite])=1,CALCULO[[#This Row],[ 34 ]],MIN(CALCULO[[#This Row],[ 34 ]],AVERAGEIF(DEDUCCIONES[Concepto],'Datos para cálculo'!AH$4,DEDUCCIONES[Monto Limite]),+CALCULO[[#This Row],[ 34 ]]+1-1,CALCULO[[#This Row],[ 34 ]]))</f>
        <v>0</v>
      </c>
      <c r="AJ349" s="167"/>
      <c r="AK349" s="144">
        <f>+IF(CALCULO[[#This Row],[ 36 ]]="SI",MIN(CALCULO[[#This Row],[ 15 ]]*10%,VLOOKUP($AJ$4,DEDUCCIONES[],4,0)),0)</f>
        <v>0</v>
      </c>
      <c r="AL349" s="168"/>
      <c r="AM349" s="145">
        <f>+MIN(AL349+1-1,VLOOKUP($AL$4,DEDUCCIONES[],4,0))</f>
        <v>0</v>
      </c>
      <c r="AN349" s="144">
        <f>+CALCULO[[#This Row],[35]]+CALCULO[[#This Row],[37]]+CALCULO[[#This Row],[ 39 ]]</f>
        <v>0</v>
      </c>
      <c r="AO349" s="148">
        <f>+CALCULO[[#This Row],[33]]-CALCULO[[#This Row],[ 40 ]]</f>
        <v>0</v>
      </c>
      <c r="AP349" s="29"/>
      <c r="AQ349" s="163">
        <f>+MIN(CALCULO[[#This Row],[42]]+1-1,VLOOKUP($AP$4,RENTAS_EXCENTAS[],4,0))</f>
        <v>0</v>
      </c>
      <c r="AR349" s="29"/>
      <c r="AS349" s="163">
        <f>+MIN(CALCULO[[#This Row],[43]]+CALCULO[[#This Row],[ 44 ]]+1-1,VLOOKUP($AP$4,RENTAS_EXCENTAS[],4,0))-CALCULO[[#This Row],[43]]</f>
        <v>0</v>
      </c>
      <c r="AT349" s="163"/>
      <c r="AU349" s="163"/>
      <c r="AV349" s="163">
        <f>+CALCULO[[#This Row],[ 47 ]]</f>
        <v>0</v>
      </c>
      <c r="AW349" s="163"/>
      <c r="AX349" s="163">
        <f>+CALCULO[[#This Row],[ 49 ]]</f>
        <v>0</v>
      </c>
      <c r="AY349" s="163"/>
      <c r="AZ349" s="163">
        <f>+CALCULO[[#This Row],[ 51 ]]</f>
        <v>0</v>
      </c>
      <c r="BA349" s="163"/>
      <c r="BB349" s="163">
        <f>+CALCULO[[#This Row],[ 53 ]]</f>
        <v>0</v>
      </c>
      <c r="BC349" s="163"/>
      <c r="BD349" s="163">
        <f>+CALCULO[[#This Row],[ 55 ]]</f>
        <v>0</v>
      </c>
      <c r="BE349" s="163"/>
      <c r="BF349" s="163">
        <f>+CALCULO[[#This Row],[ 57 ]]</f>
        <v>0</v>
      </c>
      <c r="BG349" s="163"/>
      <c r="BH349" s="163">
        <f>+CALCULO[[#This Row],[ 59 ]]</f>
        <v>0</v>
      </c>
      <c r="BI349" s="163"/>
      <c r="BJ349" s="163"/>
      <c r="BK349" s="163"/>
      <c r="BL349" s="145">
        <f>+CALCULO[[#This Row],[ 63 ]]</f>
        <v>0</v>
      </c>
      <c r="BM349" s="144">
        <f>+CALCULO[[#This Row],[ 64 ]]+CALCULO[[#This Row],[ 62 ]]+CALCULO[[#This Row],[ 60 ]]+CALCULO[[#This Row],[ 58 ]]+CALCULO[[#This Row],[ 56 ]]+CALCULO[[#This Row],[ 54 ]]+CALCULO[[#This Row],[ 52 ]]+CALCULO[[#This Row],[ 50 ]]+CALCULO[[#This Row],[ 48 ]]+CALCULO[[#This Row],[ 45 ]]+CALCULO[[#This Row],[43]]</f>
        <v>0</v>
      </c>
      <c r="BN349" s="148">
        <f>+CALCULO[[#This Row],[ 41 ]]-CALCULO[[#This Row],[65]]</f>
        <v>0</v>
      </c>
      <c r="BO349" s="144">
        <f>+ROUND(MIN(CALCULO[[#This Row],[66]]*25%,240*'Versión impresión'!$H$8),-3)</f>
        <v>0</v>
      </c>
      <c r="BP349" s="148">
        <f>+CALCULO[[#This Row],[66]]-CALCULO[[#This Row],[67]]</f>
        <v>0</v>
      </c>
      <c r="BQ349" s="154">
        <f>+ROUND(CALCULO[[#This Row],[33]]*40%,-3)</f>
        <v>0</v>
      </c>
      <c r="BR349" s="149">
        <f t="shared" ref="BR349:BR412" si="18">1-1</f>
        <v>0</v>
      </c>
      <c r="BS349" s="144">
        <f>+CALCULO[[#This Row],[33]]-MIN(CALCULO[[#This Row],[69]],CALCULO[[#This Row],[68]])</f>
        <v>0</v>
      </c>
      <c r="BT349" s="150">
        <f>+CALCULO[[#This Row],[71]]/'Versión impresión'!$H$8+1-1</f>
        <v>0</v>
      </c>
      <c r="BU349" s="151">
        <f>+LOOKUP(CALCULO[[#This Row],[72]],$CG$2:$CH$8,$CJ$2:$CJ$8)</f>
        <v>0</v>
      </c>
      <c r="BV349" s="152">
        <f>+LOOKUP(CALCULO[[#This Row],[72]],$CG$2:$CH$8,$CI$2:$CI$8)</f>
        <v>0</v>
      </c>
      <c r="BW349" s="151">
        <f>+LOOKUP(CALCULO[[#This Row],[72]],$CG$2:$CH$8,$CK$2:$CK$8)</f>
        <v>0</v>
      </c>
      <c r="BX349" s="155">
        <f>+(CALCULO[[#This Row],[72]]+CALCULO[[#This Row],[73]])*CALCULO[[#This Row],[74]]+CALCULO[[#This Row],[75]]</f>
        <v>0</v>
      </c>
      <c r="BY349" s="133">
        <f>+ROUND(CALCULO[[#This Row],[76]]*'Versión impresión'!$H$8,-3)</f>
        <v>0</v>
      </c>
      <c r="BZ349" s="180" t="str">
        <f>+IF(LOOKUP(CALCULO[[#This Row],[72]],$CG$2:$CH$8,$CM$2:$CM$8)=0,"",LOOKUP(CALCULO[[#This Row],[72]],$CG$2:$CH$8,$CM$2:$CM$8))</f>
        <v/>
      </c>
    </row>
    <row r="350" spans="1:78" x14ac:dyDescent="0.25">
      <c r="A350" s="78" t="str">
        <f t="shared" si="17"/>
        <v/>
      </c>
      <c r="B350" s="159"/>
      <c r="C350" s="29"/>
      <c r="D350" s="29"/>
      <c r="E350" s="29"/>
      <c r="F350" s="29"/>
      <c r="G350" s="29"/>
      <c r="H350" s="29"/>
      <c r="I350" s="29"/>
      <c r="J350" s="29"/>
      <c r="K350" s="29"/>
      <c r="L350" s="29"/>
      <c r="M350" s="29"/>
      <c r="N350" s="29"/>
      <c r="O350" s="144">
        <f>SUM(CALCULO[[#This Row],[5]:[ 14 ]])</f>
        <v>0</v>
      </c>
      <c r="P350" s="162"/>
      <c r="Q350" s="163">
        <f>+IF(AVERAGEIF(ING_NO_CONST_RENTA[Concepto],'Datos para cálculo'!P$4,ING_NO_CONST_RENTA[Monto Limite])=1,CALCULO[[#This Row],[16]],MIN(CALCULO[ [#This Row],[16] ],AVERAGEIF(ING_NO_CONST_RENTA[Concepto],'Datos para cálculo'!P$4,ING_NO_CONST_RENTA[Monto Limite]),+CALCULO[ [#This Row],[16] ]+1-1,CALCULO[ [#This Row],[16] ]))</f>
        <v>0</v>
      </c>
      <c r="R350" s="29"/>
      <c r="S350" s="163">
        <f>+IF(AVERAGEIF(ING_NO_CONST_RENTA[Concepto],'Datos para cálculo'!R$4,ING_NO_CONST_RENTA[Monto Limite])=1,CALCULO[[#This Row],[18]],MIN(CALCULO[ [#This Row],[18] ],AVERAGEIF(ING_NO_CONST_RENTA[Concepto],'Datos para cálculo'!R$4,ING_NO_CONST_RENTA[Monto Limite]),+CALCULO[ [#This Row],[18] ]+1-1,CALCULO[ [#This Row],[18] ]))</f>
        <v>0</v>
      </c>
      <c r="T350" s="29"/>
      <c r="U350" s="163">
        <f>+IF(AVERAGEIF(ING_NO_CONST_RENTA[Concepto],'Datos para cálculo'!T$4,ING_NO_CONST_RENTA[Monto Limite])=1,CALCULO[[#This Row],[20]],MIN(CALCULO[ [#This Row],[20] ],AVERAGEIF(ING_NO_CONST_RENTA[Concepto],'Datos para cálculo'!T$4,ING_NO_CONST_RENTA[Monto Limite]),+CALCULO[ [#This Row],[20] ]+1-1,CALCULO[ [#This Row],[20] ]))</f>
        <v>0</v>
      </c>
      <c r="V350" s="29"/>
      <c r="W3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0" s="164"/>
      <c r="Y350" s="163">
        <f>+IF(O350&lt;310*'Versión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0" s="165"/>
      <c r="AA350" s="163">
        <f>+IF(AVERAGEIF(ING_NO_CONST_RENTA[Concepto],'Datos para cálculo'!Z$4,ING_NO_CONST_RENTA[Monto Limite])=1,CALCULO[[#This Row],[ 26 ]],MIN(CALCULO[[#This Row],[ 26 ]],AVERAGEIF(ING_NO_CONST_RENTA[Concepto],'Datos para cálculo'!Z$4,ING_NO_CONST_RENTA[Monto Limite]),+CALCULO[[#This Row],[ 26 ]]+1-1,CALCULO[[#This Row],[ 26 ]]))</f>
        <v>0</v>
      </c>
      <c r="AB350" s="165"/>
      <c r="AC3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0" s="147"/>
      <c r="AE3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0" s="144">
        <f>+CALCULO[[#This Row],[ 31 ]]+CALCULO[[#This Row],[ 29 ]]+CALCULO[[#This Row],[ 27 ]]+CALCULO[[#This Row],[ 25 ]]+CALCULO[[#This Row],[ 23 ]]+CALCULO[[#This Row],[ 21 ]]+CALCULO[[#This Row],[ 19 ]]+CALCULO[[#This Row],[ 17 ]]</f>
        <v>0</v>
      </c>
      <c r="AG350" s="148">
        <f>+MAX(0,ROUND(CALCULO[[#This Row],[ 15 ]]-CALCULO[[#This Row],[32]],-3))</f>
        <v>0</v>
      </c>
      <c r="AH350" s="29"/>
      <c r="AI350" s="163">
        <f>+IF(AVERAGEIF(DEDUCCIONES[Concepto],'Datos para cálculo'!AH$4,DEDUCCIONES[Monto Limite])=1,CALCULO[[#This Row],[ 34 ]],MIN(CALCULO[[#This Row],[ 34 ]],AVERAGEIF(DEDUCCIONES[Concepto],'Datos para cálculo'!AH$4,DEDUCCIONES[Monto Limite]),+CALCULO[[#This Row],[ 34 ]]+1-1,CALCULO[[#This Row],[ 34 ]]))</f>
        <v>0</v>
      </c>
      <c r="AJ350" s="167"/>
      <c r="AK350" s="144">
        <f>+IF(CALCULO[[#This Row],[ 36 ]]="SI",MIN(CALCULO[[#This Row],[ 15 ]]*10%,VLOOKUP($AJ$4,DEDUCCIONES[],4,0)),0)</f>
        <v>0</v>
      </c>
      <c r="AL350" s="168"/>
      <c r="AM350" s="145">
        <f>+MIN(AL350+1-1,VLOOKUP($AL$4,DEDUCCIONES[],4,0))</f>
        <v>0</v>
      </c>
      <c r="AN350" s="144">
        <f>+CALCULO[[#This Row],[35]]+CALCULO[[#This Row],[37]]+CALCULO[[#This Row],[ 39 ]]</f>
        <v>0</v>
      </c>
      <c r="AO350" s="148">
        <f>+CALCULO[[#This Row],[33]]-CALCULO[[#This Row],[ 40 ]]</f>
        <v>0</v>
      </c>
      <c r="AP350" s="29"/>
      <c r="AQ350" s="163">
        <f>+MIN(CALCULO[[#This Row],[42]]+1-1,VLOOKUP($AP$4,RENTAS_EXCENTAS[],4,0))</f>
        <v>0</v>
      </c>
      <c r="AR350" s="29"/>
      <c r="AS350" s="163">
        <f>+MIN(CALCULO[[#This Row],[43]]+CALCULO[[#This Row],[ 44 ]]+1-1,VLOOKUP($AP$4,RENTAS_EXCENTAS[],4,0))-CALCULO[[#This Row],[43]]</f>
        <v>0</v>
      </c>
      <c r="AT350" s="163"/>
      <c r="AU350" s="163"/>
      <c r="AV350" s="163">
        <f>+CALCULO[[#This Row],[ 47 ]]</f>
        <v>0</v>
      </c>
      <c r="AW350" s="163"/>
      <c r="AX350" s="163">
        <f>+CALCULO[[#This Row],[ 49 ]]</f>
        <v>0</v>
      </c>
      <c r="AY350" s="163"/>
      <c r="AZ350" s="163">
        <f>+CALCULO[[#This Row],[ 51 ]]</f>
        <v>0</v>
      </c>
      <c r="BA350" s="163"/>
      <c r="BB350" s="163">
        <f>+CALCULO[[#This Row],[ 53 ]]</f>
        <v>0</v>
      </c>
      <c r="BC350" s="163"/>
      <c r="BD350" s="163">
        <f>+CALCULO[[#This Row],[ 55 ]]</f>
        <v>0</v>
      </c>
      <c r="BE350" s="163"/>
      <c r="BF350" s="163">
        <f>+CALCULO[[#This Row],[ 57 ]]</f>
        <v>0</v>
      </c>
      <c r="BG350" s="163"/>
      <c r="BH350" s="163">
        <f>+CALCULO[[#This Row],[ 59 ]]</f>
        <v>0</v>
      </c>
      <c r="BI350" s="163"/>
      <c r="BJ350" s="163"/>
      <c r="BK350" s="163"/>
      <c r="BL350" s="145">
        <f>+CALCULO[[#This Row],[ 63 ]]</f>
        <v>0</v>
      </c>
      <c r="BM350" s="144">
        <f>+CALCULO[[#This Row],[ 64 ]]+CALCULO[[#This Row],[ 62 ]]+CALCULO[[#This Row],[ 60 ]]+CALCULO[[#This Row],[ 58 ]]+CALCULO[[#This Row],[ 56 ]]+CALCULO[[#This Row],[ 54 ]]+CALCULO[[#This Row],[ 52 ]]+CALCULO[[#This Row],[ 50 ]]+CALCULO[[#This Row],[ 48 ]]+CALCULO[[#This Row],[ 45 ]]+CALCULO[[#This Row],[43]]</f>
        <v>0</v>
      </c>
      <c r="BN350" s="148">
        <f>+CALCULO[[#This Row],[ 41 ]]-CALCULO[[#This Row],[65]]</f>
        <v>0</v>
      </c>
      <c r="BO350" s="144">
        <f>+ROUND(MIN(CALCULO[[#This Row],[66]]*25%,240*'Versión impresión'!$H$8),-3)</f>
        <v>0</v>
      </c>
      <c r="BP350" s="148">
        <f>+CALCULO[[#This Row],[66]]-CALCULO[[#This Row],[67]]</f>
        <v>0</v>
      </c>
      <c r="BQ350" s="154">
        <f>+ROUND(CALCULO[[#This Row],[33]]*40%,-3)</f>
        <v>0</v>
      </c>
      <c r="BR350" s="149">
        <f t="shared" si="18"/>
        <v>0</v>
      </c>
      <c r="BS350" s="144">
        <f>+CALCULO[[#This Row],[33]]-MIN(CALCULO[[#This Row],[69]],CALCULO[[#This Row],[68]])</f>
        <v>0</v>
      </c>
      <c r="BT350" s="150">
        <f>+CALCULO[[#This Row],[71]]/'Versión impresión'!$H$8+1-1</f>
        <v>0</v>
      </c>
      <c r="BU350" s="151">
        <f>+LOOKUP(CALCULO[[#This Row],[72]],$CG$2:$CH$8,$CJ$2:$CJ$8)</f>
        <v>0</v>
      </c>
      <c r="BV350" s="152">
        <f>+LOOKUP(CALCULO[[#This Row],[72]],$CG$2:$CH$8,$CI$2:$CI$8)</f>
        <v>0</v>
      </c>
      <c r="BW350" s="151">
        <f>+LOOKUP(CALCULO[[#This Row],[72]],$CG$2:$CH$8,$CK$2:$CK$8)</f>
        <v>0</v>
      </c>
      <c r="BX350" s="155">
        <f>+(CALCULO[[#This Row],[72]]+CALCULO[[#This Row],[73]])*CALCULO[[#This Row],[74]]+CALCULO[[#This Row],[75]]</f>
        <v>0</v>
      </c>
      <c r="BY350" s="133">
        <f>+ROUND(CALCULO[[#This Row],[76]]*'Versión impresión'!$H$8,-3)</f>
        <v>0</v>
      </c>
      <c r="BZ350" s="180" t="str">
        <f>+IF(LOOKUP(CALCULO[[#This Row],[72]],$CG$2:$CH$8,$CM$2:$CM$8)=0,"",LOOKUP(CALCULO[[#This Row],[72]],$CG$2:$CH$8,$CM$2:$CM$8))</f>
        <v/>
      </c>
    </row>
    <row r="351" spans="1:78" x14ac:dyDescent="0.25">
      <c r="A351" s="78" t="str">
        <f t="shared" si="17"/>
        <v/>
      </c>
      <c r="B351" s="159"/>
      <c r="C351" s="29"/>
      <c r="D351" s="29"/>
      <c r="E351" s="29"/>
      <c r="F351" s="29"/>
      <c r="G351" s="29"/>
      <c r="H351" s="29"/>
      <c r="I351" s="29"/>
      <c r="J351" s="29"/>
      <c r="K351" s="29"/>
      <c r="L351" s="29"/>
      <c r="M351" s="29"/>
      <c r="N351" s="29"/>
      <c r="O351" s="144">
        <f>SUM(CALCULO[[#This Row],[5]:[ 14 ]])</f>
        <v>0</v>
      </c>
      <c r="P351" s="162"/>
      <c r="Q351" s="163">
        <f>+IF(AVERAGEIF(ING_NO_CONST_RENTA[Concepto],'Datos para cálculo'!P$4,ING_NO_CONST_RENTA[Monto Limite])=1,CALCULO[[#This Row],[16]],MIN(CALCULO[ [#This Row],[16] ],AVERAGEIF(ING_NO_CONST_RENTA[Concepto],'Datos para cálculo'!P$4,ING_NO_CONST_RENTA[Monto Limite]),+CALCULO[ [#This Row],[16] ]+1-1,CALCULO[ [#This Row],[16] ]))</f>
        <v>0</v>
      </c>
      <c r="R351" s="29"/>
      <c r="S351" s="163">
        <f>+IF(AVERAGEIF(ING_NO_CONST_RENTA[Concepto],'Datos para cálculo'!R$4,ING_NO_CONST_RENTA[Monto Limite])=1,CALCULO[[#This Row],[18]],MIN(CALCULO[ [#This Row],[18] ],AVERAGEIF(ING_NO_CONST_RENTA[Concepto],'Datos para cálculo'!R$4,ING_NO_CONST_RENTA[Monto Limite]),+CALCULO[ [#This Row],[18] ]+1-1,CALCULO[ [#This Row],[18] ]))</f>
        <v>0</v>
      </c>
      <c r="T351" s="29"/>
      <c r="U351" s="163">
        <f>+IF(AVERAGEIF(ING_NO_CONST_RENTA[Concepto],'Datos para cálculo'!T$4,ING_NO_CONST_RENTA[Monto Limite])=1,CALCULO[[#This Row],[20]],MIN(CALCULO[ [#This Row],[20] ],AVERAGEIF(ING_NO_CONST_RENTA[Concepto],'Datos para cálculo'!T$4,ING_NO_CONST_RENTA[Monto Limite]),+CALCULO[ [#This Row],[20] ]+1-1,CALCULO[ [#This Row],[20] ]))</f>
        <v>0</v>
      </c>
      <c r="V351" s="29"/>
      <c r="W3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1" s="164"/>
      <c r="Y351" s="163">
        <f>+IF(O351&lt;310*'Versión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1" s="165"/>
      <c r="AA351" s="163">
        <f>+IF(AVERAGEIF(ING_NO_CONST_RENTA[Concepto],'Datos para cálculo'!Z$4,ING_NO_CONST_RENTA[Monto Limite])=1,CALCULO[[#This Row],[ 26 ]],MIN(CALCULO[[#This Row],[ 26 ]],AVERAGEIF(ING_NO_CONST_RENTA[Concepto],'Datos para cálculo'!Z$4,ING_NO_CONST_RENTA[Monto Limite]),+CALCULO[[#This Row],[ 26 ]]+1-1,CALCULO[[#This Row],[ 26 ]]))</f>
        <v>0</v>
      </c>
      <c r="AB351" s="165"/>
      <c r="AC3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1" s="147"/>
      <c r="AE3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1" s="144">
        <f>+CALCULO[[#This Row],[ 31 ]]+CALCULO[[#This Row],[ 29 ]]+CALCULO[[#This Row],[ 27 ]]+CALCULO[[#This Row],[ 25 ]]+CALCULO[[#This Row],[ 23 ]]+CALCULO[[#This Row],[ 21 ]]+CALCULO[[#This Row],[ 19 ]]+CALCULO[[#This Row],[ 17 ]]</f>
        <v>0</v>
      </c>
      <c r="AG351" s="148">
        <f>+MAX(0,ROUND(CALCULO[[#This Row],[ 15 ]]-CALCULO[[#This Row],[32]],-3))</f>
        <v>0</v>
      </c>
      <c r="AH351" s="29"/>
      <c r="AI351" s="163">
        <f>+IF(AVERAGEIF(DEDUCCIONES[Concepto],'Datos para cálculo'!AH$4,DEDUCCIONES[Monto Limite])=1,CALCULO[[#This Row],[ 34 ]],MIN(CALCULO[[#This Row],[ 34 ]],AVERAGEIF(DEDUCCIONES[Concepto],'Datos para cálculo'!AH$4,DEDUCCIONES[Monto Limite]),+CALCULO[[#This Row],[ 34 ]]+1-1,CALCULO[[#This Row],[ 34 ]]))</f>
        <v>0</v>
      </c>
      <c r="AJ351" s="167"/>
      <c r="AK351" s="144">
        <f>+IF(CALCULO[[#This Row],[ 36 ]]="SI",MIN(CALCULO[[#This Row],[ 15 ]]*10%,VLOOKUP($AJ$4,DEDUCCIONES[],4,0)),0)</f>
        <v>0</v>
      </c>
      <c r="AL351" s="168"/>
      <c r="AM351" s="145">
        <f>+MIN(AL351+1-1,VLOOKUP($AL$4,DEDUCCIONES[],4,0))</f>
        <v>0</v>
      </c>
      <c r="AN351" s="144">
        <f>+CALCULO[[#This Row],[35]]+CALCULO[[#This Row],[37]]+CALCULO[[#This Row],[ 39 ]]</f>
        <v>0</v>
      </c>
      <c r="AO351" s="148">
        <f>+CALCULO[[#This Row],[33]]-CALCULO[[#This Row],[ 40 ]]</f>
        <v>0</v>
      </c>
      <c r="AP351" s="29"/>
      <c r="AQ351" s="163">
        <f>+MIN(CALCULO[[#This Row],[42]]+1-1,VLOOKUP($AP$4,RENTAS_EXCENTAS[],4,0))</f>
        <v>0</v>
      </c>
      <c r="AR351" s="29"/>
      <c r="AS351" s="163">
        <f>+MIN(CALCULO[[#This Row],[43]]+CALCULO[[#This Row],[ 44 ]]+1-1,VLOOKUP($AP$4,RENTAS_EXCENTAS[],4,0))-CALCULO[[#This Row],[43]]</f>
        <v>0</v>
      </c>
      <c r="AT351" s="163"/>
      <c r="AU351" s="163"/>
      <c r="AV351" s="163">
        <f>+CALCULO[[#This Row],[ 47 ]]</f>
        <v>0</v>
      </c>
      <c r="AW351" s="163"/>
      <c r="AX351" s="163">
        <f>+CALCULO[[#This Row],[ 49 ]]</f>
        <v>0</v>
      </c>
      <c r="AY351" s="163"/>
      <c r="AZ351" s="163">
        <f>+CALCULO[[#This Row],[ 51 ]]</f>
        <v>0</v>
      </c>
      <c r="BA351" s="163"/>
      <c r="BB351" s="163">
        <f>+CALCULO[[#This Row],[ 53 ]]</f>
        <v>0</v>
      </c>
      <c r="BC351" s="163"/>
      <c r="BD351" s="163">
        <f>+CALCULO[[#This Row],[ 55 ]]</f>
        <v>0</v>
      </c>
      <c r="BE351" s="163"/>
      <c r="BF351" s="163">
        <f>+CALCULO[[#This Row],[ 57 ]]</f>
        <v>0</v>
      </c>
      <c r="BG351" s="163"/>
      <c r="BH351" s="163">
        <f>+CALCULO[[#This Row],[ 59 ]]</f>
        <v>0</v>
      </c>
      <c r="BI351" s="163"/>
      <c r="BJ351" s="163"/>
      <c r="BK351" s="163"/>
      <c r="BL351" s="145">
        <f>+CALCULO[[#This Row],[ 63 ]]</f>
        <v>0</v>
      </c>
      <c r="BM351" s="144">
        <f>+CALCULO[[#This Row],[ 64 ]]+CALCULO[[#This Row],[ 62 ]]+CALCULO[[#This Row],[ 60 ]]+CALCULO[[#This Row],[ 58 ]]+CALCULO[[#This Row],[ 56 ]]+CALCULO[[#This Row],[ 54 ]]+CALCULO[[#This Row],[ 52 ]]+CALCULO[[#This Row],[ 50 ]]+CALCULO[[#This Row],[ 48 ]]+CALCULO[[#This Row],[ 45 ]]+CALCULO[[#This Row],[43]]</f>
        <v>0</v>
      </c>
      <c r="BN351" s="148">
        <f>+CALCULO[[#This Row],[ 41 ]]-CALCULO[[#This Row],[65]]</f>
        <v>0</v>
      </c>
      <c r="BO351" s="144">
        <f>+ROUND(MIN(CALCULO[[#This Row],[66]]*25%,240*'Versión impresión'!$H$8),-3)</f>
        <v>0</v>
      </c>
      <c r="BP351" s="148">
        <f>+CALCULO[[#This Row],[66]]-CALCULO[[#This Row],[67]]</f>
        <v>0</v>
      </c>
      <c r="BQ351" s="154">
        <f>+ROUND(CALCULO[[#This Row],[33]]*40%,-3)</f>
        <v>0</v>
      </c>
      <c r="BR351" s="149">
        <f t="shared" si="18"/>
        <v>0</v>
      </c>
      <c r="BS351" s="144">
        <f>+CALCULO[[#This Row],[33]]-MIN(CALCULO[[#This Row],[69]],CALCULO[[#This Row],[68]])</f>
        <v>0</v>
      </c>
      <c r="BT351" s="150">
        <f>+CALCULO[[#This Row],[71]]/'Versión impresión'!$H$8+1-1</f>
        <v>0</v>
      </c>
      <c r="BU351" s="151">
        <f>+LOOKUP(CALCULO[[#This Row],[72]],$CG$2:$CH$8,$CJ$2:$CJ$8)</f>
        <v>0</v>
      </c>
      <c r="BV351" s="152">
        <f>+LOOKUP(CALCULO[[#This Row],[72]],$CG$2:$CH$8,$CI$2:$CI$8)</f>
        <v>0</v>
      </c>
      <c r="BW351" s="151">
        <f>+LOOKUP(CALCULO[[#This Row],[72]],$CG$2:$CH$8,$CK$2:$CK$8)</f>
        <v>0</v>
      </c>
      <c r="BX351" s="155">
        <f>+(CALCULO[[#This Row],[72]]+CALCULO[[#This Row],[73]])*CALCULO[[#This Row],[74]]+CALCULO[[#This Row],[75]]</f>
        <v>0</v>
      </c>
      <c r="BY351" s="133">
        <f>+ROUND(CALCULO[[#This Row],[76]]*'Versión impresión'!$H$8,-3)</f>
        <v>0</v>
      </c>
      <c r="BZ351" s="180" t="str">
        <f>+IF(LOOKUP(CALCULO[[#This Row],[72]],$CG$2:$CH$8,$CM$2:$CM$8)=0,"",LOOKUP(CALCULO[[#This Row],[72]],$CG$2:$CH$8,$CM$2:$CM$8))</f>
        <v/>
      </c>
    </row>
    <row r="352" spans="1:78" x14ac:dyDescent="0.25">
      <c r="A352" s="78" t="str">
        <f t="shared" si="17"/>
        <v/>
      </c>
      <c r="B352" s="159"/>
      <c r="C352" s="29"/>
      <c r="D352" s="29"/>
      <c r="E352" s="29"/>
      <c r="F352" s="29"/>
      <c r="G352" s="29"/>
      <c r="H352" s="29"/>
      <c r="I352" s="29"/>
      <c r="J352" s="29"/>
      <c r="K352" s="29"/>
      <c r="L352" s="29"/>
      <c r="M352" s="29"/>
      <c r="N352" s="29"/>
      <c r="O352" s="144">
        <f>SUM(CALCULO[[#This Row],[5]:[ 14 ]])</f>
        <v>0</v>
      </c>
      <c r="P352" s="162"/>
      <c r="Q352" s="163">
        <f>+IF(AVERAGEIF(ING_NO_CONST_RENTA[Concepto],'Datos para cálculo'!P$4,ING_NO_CONST_RENTA[Monto Limite])=1,CALCULO[[#This Row],[16]],MIN(CALCULO[ [#This Row],[16] ],AVERAGEIF(ING_NO_CONST_RENTA[Concepto],'Datos para cálculo'!P$4,ING_NO_CONST_RENTA[Monto Limite]),+CALCULO[ [#This Row],[16] ]+1-1,CALCULO[ [#This Row],[16] ]))</f>
        <v>0</v>
      </c>
      <c r="R352" s="29"/>
      <c r="S352" s="163">
        <f>+IF(AVERAGEIF(ING_NO_CONST_RENTA[Concepto],'Datos para cálculo'!R$4,ING_NO_CONST_RENTA[Monto Limite])=1,CALCULO[[#This Row],[18]],MIN(CALCULO[ [#This Row],[18] ],AVERAGEIF(ING_NO_CONST_RENTA[Concepto],'Datos para cálculo'!R$4,ING_NO_CONST_RENTA[Monto Limite]),+CALCULO[ [#This Row],[18] ]+1-1,CALCULO[ [#This Row],[18] ]))</f>
        <v>0</v>
      </c>
      <c r="T352" s="29"/>
      <c r="U352" s="163">
        <f>+IF(AVERAGEIF(ING_NO_CONST_RENTA[Concepto],'Datos para cálculo'!T$4,ING_NO_CONST_RENTA[Monto Limite])=1,CALCULO[[#This Row],[20]],MIN(CALCULO[ [#This Row],[20] ],AVERAGEIF(ING_NO_CONST_RENTA[Concepto],'Datos para cálculo'!T$4,ING_NO_CONST_RENTA[Monto Limite]),+CALCULO[ [#This Row],[20] ]+1-1,CALCULO[ [#This Row],[20] ]))</f>
        <v>0</v>
      </c>
      <c r="V352" s="29"/>
      <c r="W3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2" s="164"/>
      <c r="Y352" s="163">
        <f>+IF(O352&lt;310*'Versión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2" s="165"/>
      <c r="AA352" s="163">
        <f>+IF(AVERAGEIF(ING_NO_CONST_RENTA[Concepto],'Datos para cálculo'!Z$4,ING_NO_CONST_RENTA[Monto Limite])=1,CALCULO[[#This Row],[ 26 ]],MIN(CALCULO[[#This Row],[ 26 ]],AVERAGEIF(ING_NO_CONST_RENTA[Concepto],'Datos para cálculo'!Z$4,ING_NO_CONST_RENTA[Monto Limite]),+CALCULO[[#This Row],[ 26 ]]+1-1,CALCULO[[#This Row],[ 26 ]]))</f>
        <v>0</v>
      </c>
      <c r="AB352" s="165"/>
      <c r="AC3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2" s="147"/>
      <c r="AE3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2" s="144">
        <f>+CALCULO[[#This Row],[ 31 ]]+CALCULO[[#This Row],[ 29 ]]+CALCULO[[#This Row],[ 27 ]]+CALCULO[[#This Row],[ 25 ]]+CALCULO[[#This Row],[ 23 ]]+CALCULO[[#This Row],[ 21 ]]+CALCULO[[#This Row],[ 19 ]]+CALCULO[[#This Row],[ 17 ]]</f>
        <v>0</v>
      </c>
      <c r="AG352" s="148">
        <f>+MAX(0,ROUND(CALCULO[[#This Row],[ 15 ]]-CALCULO[[#This Row],[32]],-3))</f>
        <v>0</v>
      </c>
      <c r="AH352" s="29"/>
      <c r="AI352" s="163">
        <f>+IF(AVERAGEIF(DEDUCCIONES[Concepto],'Datos para cálculo'!AH$4,DEDUCCIONES[Monto Limite])=1,CALCULO[[#This Row],[ 34 ]],MIN(CALCULO[[#This Row],[ 34 ]],AVERAGEIF(DEDUCCIONES[Concepto],'Datos para cálculo'!AH$4,DEDUCCIONES[Monto Limite]),+CALCULO[[#This Row],[ 34 ]]+1-1,CALCULO[[#This Row],[ 34 ]]))</f>
        <v>0</v>
      </c>
      <c r="AJ352" s="167"/>
      <c r="AK352" s="144">
        <f>+IF(CALCULO[[#This Row],[ 36 ]]="SI",MIN(CALCULO[[#This Row],[ 15 ]]*10%,VLOOKUP($AJ$4,DEDUCCIONES[],4,0)),0)</f>
        <v>0</v>
      </c>
      <c r="AL352" s="168"/>
      <c r="AM352" s="145">
        <f>+MIN(AL352+1-1,VLOOKUP($AL$4,DEDUCCIONES[],4,0))</f>
        <v>0</v>
      </c>
      <c r="AN352" s="144">
        <f>+CALCULO[[#This Row],[35]]+CALCULO[[#This Row],[37]]+CALCULO[[#This Row],[ 39 ]]</f>
        <v>0</v>
      </c>
      <c r="AO352" s="148">
        <f>+CALCULO[[#This Row],[33]]-CALCULO[[#This Row],[ 40 ]]</f>
        <v>0</v>
      </c>
      <c r="AP352" s="29"/>
      <c r="AQ352" s="163">
        <f>+MIN(CALCULO[[#This Row],[42]]+1-1,VLOOKUP($AP$4,RENTAS_EXCENTAS[],4,0))</f>
        <v>0</v>
      </c>
      <c r="AR352" s="29"/>
      <c r="AS352" s="163">
        <f>+MIN(CALCULO[[#This Row],[43]]+CALCULO[[#This Row],[ 44 ]]+1-1,VLOOKUP($AP$4,RENTAS_EXCENTAS[],4,0))-CALCULO[[#This Row],[43]]</f>
        <v>0</v>
      </c>
      <c r="AT352" s="163"/>
      <c r="AU352" s="163"/>
      <c r="AV352" s="163">
        <f>+CALCULO[[#This Row],[ 47 ]]</f>
        <v>0</v>
      </c>
      <c r="AW352" s="163"/>
      <c r="AX352" s="163">
        <f>+CALCULO[[#This Row],[ 49 ]]</f>
        <v>0</v>
      </c>
      <c r="AY352" s="163"/>
      <c r="AZ352" s="163">
        <f>+CALCULO[[#This Row],[ 51 ]]</f>
        <v>0</v>
      </c>
      <c r="BA352" s="163"/>
      <c r="BB352" s="163">
        <f>+CALCULO[[#This Row],[ 53 ]]</f>
        <v>0</v>
      </c>
      <c r="BC352" s="163"/>
      <c r="BD352" s="163">
        <f>+CALCULO[[#This Row],[ 55 ]]</f>
        <v>0</v>
      </c>
      <c r="BE352" s="163"/>
      <c r="BF352" s="163">
        <f>+CALCULO[[#This Row],[ 57 ]]</f>
        <v>0</v>
      </c>
      <c r="BG352" s="163"/>
      <c r="BH352" s="163">
        <f>+CALCULO[[#This Row],[ 59 ]]</f>
        <v>0</v>
      </c>
      <c r="BI352" s="163"/>
      <c r="BJ352" s="163"/>
      <c r="BK352" s="163"/>
      <c r="BL352" s="145">
        <f>+CALCULO[[#This Row],[ 63 ]]</f>
        <v>0</v>
      </c>
      <c r="BM352" s="144">
        <f>+CALCULO[[#This Row],[ 64 ]]+CALCULO[[#This Row],[ 62 ]]+CALCULO[[#This Row],[ 60 ]]+CALCULO[[#This Row],[ 58 ]]+CALCULO[[#This Row],[ 56 ]]+CALCULO[[#This Row],[ 54 ]]+CALCULO[[#This Row],[ 52 ]]+CALCULO[[#This Row],[ 50 ]]+CALCULO[[#This Row],[ 48 ]]+CALCULO[[#This Row],[ 45 ]]+CALCULO[[#This Row],[43]]</f>
        <v>0</v>
      </c>
      <c r="BN352" s="148">
        <f>+CALCULO[[#This Row],[ 41 ]]-CALCULO[[#This Row],[65]]</f>
        <v>0</v>
      </c>
      <c r="BO352" s="144">
        <f>+ROUND(MIN(CALCULO[[#This Row],[66]]*25%,240*'Versión impresión'!$H$8),-3)</f>
        <v>0</v>
      </c>
      <c r="BP352" s="148">
        <f>+CALCULO[[#This Row],[66]]-CALCULO[[#This Row],[67]]</f>
        <v>0</v>
      </c>
      <c r="BQ352" s="154">
        <f>+ROUND(CALCULO[[#This Row],[33]]*40%,-3)</f>
        <v>0</v>
      </c>
      <c r="BR352" s="149">
        <f t="shared" si="18"/>
        <v>0</v>
      </c>
      <c r="BS352" s="144">
        <f>+CALCULO[[#This Row],[33]]-MIN(CALCULO[[#This Row],[69]],CALCULO[[#This Row],[68]])</f>
        <v>0</v>
      </c>
      <c r="BT352" s="150">
        <f>+CALCULO[[#This Row],[71]]/'Versión impresión'!$H$8+1-1</f>
        <v>0</v>
      </c>
      <c r="BU352" s="151">
        <f>+LOOKUP(CALCULO[[#This Row],[72]],$CG$2:$CH$8,$CJ$2:$CJ$8)</f>
        <v>0</v>
      </c>
      <c r="BV352" s="152">
        <f>+LOOKUP(CALCULO[[#This Row],[72]],$CG$2:$CH$8,$CI$2:$CI$8)</f>
        <v>0</v>
      </c>
      <c r="BW352" s="151">
        <f>+LOOKUP(CALCULO[[#This Row],[72]],$CG$2:$CH$8,$CK$2:$CK$8)</f>
        <v>0</v>
      </c>
      <c r="BX352" s="155">
        <f>+(CALCULO[[#This Row],[72]]+CALCULO[[#This Row],[73]])*CALCULO[[#This Row],[74]]+CALCULO[[#This Row],[75]]</f>
        <v>0</v>
      </c>
      <c r="BY352" s="133">
        <f>+ROUND(CALCULO[[#This Row],[76]]*'Versión impresión'!$H$8,-3)</f>
        <v>0</v>
      </c>
      <c r="BZ352" s="180" t="str">
        <f>+IF(LOOKUP(CALCULO[[#This Row],[72]],$CG$2:$CH$8,$CM$2:$CM$8)=0,"",LOOKUP(CALCULO[[#This Row],[72]],$CG$2:$CH$8,$CM$2:$CM$8))</f>
        <v/>
      </c>
    </row>
    <row r="353" spans="1:78" x14ac:dyDescent="0.25">
      <c r="A353" s="78" t="str">
        <f t="shared" si="17"/>
        <v/>
      </c>
      <c r="B353" s="159"/>
      <c r="C353" s="29"/>
      <c r="D353" s="29"/>
      <c r="E353" s="29"/>
      <c r="F353" s="29"/>
      <c r="G353" s="29"/>
      <c r="H353" s="29"/>
      <c r="I353" s="29"/>
      <c r="J353" s="29"/>
      <c r="K353" s="29"/>
      <c r="L353" s="29"/>
      <c r="M353" s="29"/>
      <c r="N353" s="29"/>
      <c r="O353" s="144">
        <f>SUM(CALCULO[[#This Row],[5]:[ 14 ]])</f>
        <v>0</v>
      </c>
      <c r="P353" s="162"/>
      <c r="Q353" s="163">
        <f>+IF(AVERAGEIF(ING_NO_CONST_RENTA[Concepto],'Datos para cálculo'!P$4,ING_NO_CONST_RENTA[Monto Limite])=1,CALCULO[[#This Row],[16]],MIN(CALCULO[ [#This Row],[16] ],AVERAGEIF(ING_NO_CONST_RENTA[Concepto],'Datos para cálculo'!P$4,ING_NO_CONST_RENTA[Monto Limite]),+CALCULO[ [#This Row],[16] ]+1-1,CALCULO[ [#This Row],[16] ]))</f>
        <v>0</v>
      </c>
      <c r="R353" s="29"/>
      <c r="S353" s="163">
        <f>+IF(AVERAGEIF(ING_NO_CONST_RENTA[Concepto],'Datos para cálculo'!R$4,ING_NO_CONST_RENTA[Monto Limite])=1,CALCULO[[#This Row],[18]],MIN(CALCULO[ [#This Row],[18] ],AVERAGEIF(ING_NO_CONST_RENTA[Concepto],'Datos para cálculo'!R$4,ING_NO_CONST_RENTA[Monto Limite]),+CALCULO[ [#This Row],[18] ]+1-1,CALCULO[ [#This Row],[18] ]))</f>
        <v>0</v>
      </c>
      <c r="T353" s="29"/>
      <c r="U353" s="163">
        <f>+IF(AVERAGEIF(ING_NO_CONST_RENTA[Concepto],'Datos para cálculo'!T$4,ING_NO_CONST_RENTA[Monto Limite])=1,CALCULO[[#This Row],[20]],MIN(CALCULO[ [#This Row],[20] ],AVERAGEIF(ING_NO_CONST_RENTA[Concepto],'Datos para cálculo'!T$4,ING_NO_CONST_RENTA[Monto Limite]),+CALCULO[ [#This Row],[20] ]+1-1,CALCULO[ [#This Row],[20] ]))</f>
        <v>0</v>
      </c>
      <c r="V353" s="29"/>
      <c r="W3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3" s="164"/>
      <c r="Y353" s="163">
        <f>+IF(O353&lt;310*'Versión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3" s="165"/>
      <c r="AA353" s="163">
        <f>+IF(AVERAGEIF(ING_NO_CONST_RENTA[Concepto],'Datos para cálculo'!Z$4,ING_NO_CONST_RENTA[Monto Limite])=1,CALCULO[[#This Row],[ 26 ]],MIN(CALCULO[[#This Row],[ 26 ]],AVERAGEIF(ING_NO_CONST_RENTA[Concepto],'Datos para cálculo'!Z$4,ING_NO_CONST_RENTA[Monto Limite]),+CALCULO[[#This Row],[ 26 ]]+1-1,CALCULO[[#This Row],[ 26 ]]))</f>
        <v>0</v>
      </c>
      <c r="AB353" s="165"/>
      <c r="AC3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3" s="147"/>
      <c r="AE3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3" s="144">
        <f>+CALCULO[[#This Row],[ 31 ]]+CALCULO[[#This Row],[ 29 ]]+CALCULO[[#This Row],[ 27 ]]+CALCULO[[#This Row],[ 25 ]]+CALCULO[[#This Row],[ 23 ]]+CALCULO[[#This Row],[ 21 ]]+CALCULO[[#This Row],[ 19 ]]+CALCULO[[#This Row],[ 17 ]]</f>
        <v>0</v>
      </c>
      <c r="AG353" s="148">
        <f>+MAX(0,ROUND(CALCULO[[#This Row],[ 15 ]]-CALCULO[[#This Row],[32]],-3))</f>
        <v>0</v>
      </c>
      <c r="AH353" s="29"/>
      <c r="AI353" s="163">
        <f>+IF(AVERAGEIF(DEDUCCIONES[Concepto],'Datos para cálculo'!AH$4,DEDUCCIONES[Monto Limite])=1,CALCULO[[#This Row],[ 34 ]],MIN(CALCULO[[#This Row],[ 34 ]],AVERAGEIF(DEDUCCIONES[Concepto],'Datos para cálculo'!AH$4,DEDUCCIONES[Monto Limite]),+CALCULO[[#This Row],[ 34 ]]+1-1,CALCULO[[#This Row],[ 34 ]]))</f>
        <v>0</v>
      </c>
      <c r="AJ353" s="167"/>
      <c r="AK353" s="144">
        <f>+IF(CALCULO[[#This Row],[ 36 ]]="SI",MIN(CALCULO[[#This Row],[ 15 ]]*10%,VLOOKUP($AJ$4,DEDUCCIONES[],4,0)),0)</f>
        <v>0</v>
      </c>
      <c r="AL353" s="168"/>
      <c r="AM353" s="145">
        <f>+MIN(AL353+1-1,VLOOKUP($AL$4,DEDUCCIONES[],4,0))</f>
        <v>0</v>
      </c>
      <c r="AN353" s="144">
        <f>+CALCULO[[#This Row],[35]]+CALCULO[[#This Row],[37]]+CALCULO[[#This Row],[ 39 ]]</f>
        <v>0</v>
      </c>
      <c r="AO353" s="148">
        <f>+CALCULO[[#This Row],[33]]-CALCULO[[#This Row],[ 40 ]]</f>
        <v>0</v>
      </c>
      <c r="AP353" s="29"/>
      <c r="AQ353" s="163">
        <f>+MIN(CALCULO[[#This Row],[42]]+1-1,VLOOKUP($AP$4,RENTAS_EXCENTAS[],4,0))</f>
        <v>0</v>
      </c>
      <c r="AR353" s="29"/>
      <c r="AS353" s="163">
        <f>+MIN(CALCULO[[#This Row],[43]]+CALCULO[[#This Row],[ 44 ]]+1-1,VLOOKUP($AP$4,RENTAS_EXCENTAS[],4,0))-CALCULO[[#This Row],[43]]</f>
        <v>0</v>
      </c>
      <c r="AT353" s="163"/>
      <c r="AU353" s="163"/>
      <c r="AV353" s="163">
        <f>+CALCULO[[#This Row],[ 47 ]]</f>
        <v>0</v>
      </c>
      <c r="AW353" s="163"/>
      <c r="AX353" s="163">
        <f>+CALCULO[[#This Row],[ 49 ]]</f>
        <v>0</v>
      </c>
      <c r="AY353" s="163"/>
      <c r="AZ353" s="163">
        <f>+CALCULO[[#This Row],[ 51 ]]</f>
        <v>0</v>
      </c>
      <c r="BA353" s="163"/>
      <c r="BB353" s="163">
        <f>+CALCULO[[#This Row],[ 53 ]]</f>
        <v>0</v>
      </c>
      <c r="BC353" s="163"/>
      <c r="BD353" s="163">
        <f>+CALCULO[[#This Row],[ 55 ]]</f>
        <v>0</v>
      </c>
      <c r="BE353" s="163"/>
      <c r="BF353" s="163">
        <f>+CALCULO[[#This Row],[ 57 ]]</f>
        <v>0</v>
      </c>
      <c r="BG353" s="163"/>
      <c r="BH353" s="163">
        <f>+CALCULO[[#This Row],[ 59 ]]</f>
        <v>0</v>
      </c>
      <c r="BI353" s="163"/>
      <c r="BJ353" s="163"/>
      <c r="BK353" s="163"/>
      <c r="BL353" s="145">
        <f>+CALCULO[[#This Row],[ 63 ]]</f>
        <v>0</v>
      </c>
      <c r="BM353" s="144">
        <f>+CALCULO[[#This Row],[ 64 ]]+CALCULO[[#This Row],[ 62 ]]+CALCULO[[#This Row],[ 60 ]]+CALCULO[[#This Row],[ 58 ]]+CALCULO[[#This Row],[ 56 ]]+CALCULO[[#This Row],[ 54 ]]+CALCULO[[#This Row],[ 52 ]]+CALCULO[[#This Row],[ 50 ]]+CALCULO[[#This Row],[ 48 ]]+CALCULO[[#This Row],[ 45 ]]+CALCULO[[#This Row],[43]]</f>
        <v>0</v>
      </c>
      <c r="BN353" s="148">
        <f>+CALCULO[[#This Row],[ 41 ]]-CALCULO[[#This Row],[65]]</f>
        <v>0</v>
      </c>
      <c r="BO353" s="144">
        <f>+ROUND(MIN(CALCULO[[#This Row],[66]]*25%,240*'Versión impresión'!$H$8),-3)</f>
        <v>0</v>
      </c>
      <c r="BP353" s="148">
        <f>+CALCULO[[#This Row],[66]]-CALCULO[[#This Row],[67]]</f>
        <v>0</v>
      </c>
      <c r="BQ353" s="154">
        <f>+ROUND(CALCULO[[#This Row],[33]]*40%,-3)</f>
        <v>0</v>
      </c>
      <c r="BR353" s="149">
        <f t="shared" si="18"/>
        <v>0</v>
      </c>
      <c r="BS353" s="144">
        <f>+CALCULO[[#This Row],[33]]-MIN(CALCULO[[#This Row],[69]],CALCULO[[#This Row],[68]])</f>
        <v>0</v>
      </c>
      <c r="BT353" s="150">
        <f>+CALCULO[[#This Row],[71]]/'Versión impresión'!$H$8+1-1</f>
        <v>0</v>
      </c>
      <c r="BU353" s="151">
        <f>+LOOKUP(CALCULO[[#This Row],[72]],$CG$2:$CH$8,$CJ$2:$CJ$8)</f>
        <v>0</v>
      </c>
      <c r="BV353" s="152">
        <f>+LOOKUP(CALCULO[[#This Row],[72]],$CG$2:$CH$8,$CI$2:$CI$8)</f>
        <v>0</v>
      </c>
      <c r="BW353" s="151">
        <f>+LOOKUP(CALCULO[[#This Row],[72]],$CG$2:$CH$8,$CK$2:$CK$8)</f>
        <v>0</v>
      </c>
      <c r="BX353" s="155">
        <f>+(CALCULO[[#This Row],[72]]+CALCULO[[#This Row],[73]])*CALCULO[[#This Row],[74]]+CALCULO[[#This Row],[75]]</f>
        <v>0</v>
      </c>
      <c r="BY353" s="133">
        <f>+ROUND(CALCULO[[#This Row],[76]]*'Versión impresión'!$H$8,-3)</f>
        <v>0</v>
      </c>
      <c r="BZ353" s="180" t="str">
        <f>+IF(LOOKUP(CALCULO[[#This Row],[72]],$CG$2:$CH$8,$CM$2:$CM$8)=0,"",LOOKUP(CALCULO[[#This Row],[72]],$CG$2:$CH$8,$CM$2:$CM$8))</f>
        <v/>
      </c>
    </row>
    <row r="354" spans="1:78" x14ac:dyDescent="0.25">
      <c r="A354" s="78" t="str">
        <f t="shared" si="17"/>
        <v/>
      </c>
      <c r="B354" s="159"/>
      <c r="C354" s="29"/>
      <c r="D354" s="29"/>
      <c r="E354" s="29"/>
      <c r="F354" s="29"/>
      <c r="G354" s="29"/>
      <c r="H354" s="29"/>
      <c r="I354" s="29"/>
      <c r="J354" s="29"/>
      <c r="K354" s="29"/>
      <c r="L354" s="29"/>
      <c r="M354" s="29"/>
      <c r="N354" s="29"/>
      <c r="O354" s="144">
        <f>SUM(CALCULO[[#This Row],[5]:[ 14 ]])</f>
        <v>0</v>
      </c>
      <c r="P354" s="162"/>
      <c r="Q354" s="163">
        <f>+IF(AVERAGEIF(ING_NO_CONST_RENTA[Concepto],'Datos para cálculo'!P$4,ING_NO_CONST_RENTA[Monto Limite])=1,CALCULO[[#This Row],[16]],MIN(CALCULO[ [#This Row],[16] ],AVERAGEIF(ING_NO_CONST_RENTA[Concepto],'Datos para cálculo'!P$4,ING_NO_CONST_RENTA[Monto Limite]),+CALCULO[ [#This Row],[16] ]+1-1,CALCULO[ [#This Row],[16] ]))</f>
        <v>0</v>
      </c>
      <c r="R354" s="29"/>
      <c r="S354" s="163">
        <f>+IF(AVERAGEIF(ING_NO_CONST_RENTA[Concepto],'Datos para cálculo'!R$4,ING_NO_CONST_RENTA[Monto Limite])=1,CALCULO[[#This Row],[18]],MIN(CALCULO[ [#This Row],[18] ],AVERAGEIF(ING_NO_CONST_RENTA[Concepto],'Datos para cálculo'!R$4,ING_NO_CONST_RENTA[Monto Limite]),+CALCULO[ [#This Row],[18] ]+1-1,CALCULO[ [#This Row],[18] ]))</f>
        <v>0</v>
      </c>
      <c r="T354" s="29"/>
      <c r="U354" s="163">
        <f>+IF(AVERAGEIF(ING_NO_CONST_RENTA[Concepto],'Datos para cálculo'!T$4,ING_NO_CONST_RENTA[Monto Limite])=1,CALCULO[[#This Row],[20]],MIN(CALCULO[ [#This Row],[20] ],AVERAGEIF(ING_NO_CONST_RENTA[Concepto],'Datos para cálculo'!T$4,ING_NO_CONST_RENTA[Monto Limite]),+CALCULO[ [#This Row],[20] ]+1-1,CALCULO[ [#This Row],[20] ]))</f>
        <v>0</v>
      </c>
      <c r="V354" s="29"/>
      <c r="W3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4" s="164"/>
      <c r="Y354" s="163">
        <f>+IF(O354&lt;310*'Versión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4" s="165"/>
      <c r="AA354" s="163">
        <f>+IF(AVERAGEIF(ING_NO_CONST_RENTA[Concepto],'Datos para cálculo'!Z$4,ING_NO_CONST_RENTA[Monto Limite])=1,CALCULO[[#This Row],[ 26 ]],MIN(CALCULO[[#This Row],[ 26 ]],AVERAGEIF(ING_NO_CONST_RENTA[Concepto],'Datos para cálculo'!Z$4,ING_NO_CONST_RENTA[Monto Limite]),+CALCULO[[#This Row],[ 26 ]]+1-1,CALCULO[[#This Row],[ 26 ]]))</f>
        <v>0</v>
      </c>
      <c r="AB354" s="165"/>
      <c r="AC3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4" s="147"/>
      <c r="AE3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4" s="144">
        <f>+CALCULO[[#This Row],[ 31 ]]+CALCULO[[#This Row],[ 29 ]]+CALCULO[[#This Row],[ 27 ]]+CALCULO[[#This Row],[ 25 ]]+CALCULO[[#This Row],[ 23 ]]+CALCULO[[#This Row],[ 21 ]]+CALCULO[[#This Row],[ 19 ]]+CALCULO[[#This Row],[ 17 ]]</f>
        <v>0</v>
      </c>
      <c r="AG354" s="148">
        <f>+MAX(0,ROUND(CALCULO[[#This Row],[ 15 ]]-CALCULO[[#This Row],[32]],-3))</f>
        <v>0</v>
      </c>
      <c r="AH354" s="29"/>
      <c r="AI354" s="163">
        <f>+IF(AVERAGEIF(DEDUCCIONES[Concepto],'Datos para cálculo'!AH$4,DEDUCCIONES[Monto Limite])=1,CALCULO[[#This Row],[ 34 ]],MIN(CALCULO[[#This Row],[ 34 ]],AVERAGEIF(DEDUCCIONES[Concepto],'Datos para cálculo'!AH$4,DEDUCCIONES[Monto Limite]),+CALCULO[[#This Row],[ 34 ]]+1-1,CALCULO[[#This Row],[ 34 ]]))</f>
        <v>0</v>
      </c>
      <c r="AJ354" s="167"/>
      <c r="AK354" s="144">
        <f>+IF(CALCULO[[#This Row],[ 36 ]]="SI",MIN(CALCULO[[#This Row],[ 15 ]]*10%,VLOOKUP($AJ$4,DEDUCCIONES[],4,0)),0)</f>
        <v>0</v>
      </c>
      <c r="AL354" s="168"/>
      <c r="AM354" s="145">
        <f>+MIN(AL354+1-1,VLOOKUP($AL$4,DEDUCCIONES[],4,0))</f>
        <v>0</v>
      </c>
      <c r="AN354" s="144">
        <f>+CALCULO[[#This Row],[35]]+CALCULO[[#This Row],[37]]+CALCULO[[#This Row],[ 39 ]]</f>
        <v>0</v>
      </c>
      <c r="AO354" s="148">
        <f>+CALCULO[[#This Row],[33]]-CALCULO[[#This Row],[ 40 ]]</f>
        <v>0</v>
      </c>
      <c r="AP354" s="29"/>
      <c r="AQ354" s="163">
        <f>+MIN(CALCULO[[#This Row],[42]]+1-1,VLOOKUP($AP$4,RENTAS_EXCENTAS[],4,0))</f>
        <v>0</v>
      </c>
      <c r="AR354" s="29"/>
      <c r="AS354" s="163">
        <f>+MIN(CALCULO[[#This Row],[43]]+CALCULO[[#This Row],[ 44 ]]+1-1,VLOOKUP($AP$4,RENTAS_EXCENTAS[],4,0))-CALCULO[[#This Row],[43]]</f>
        <v>0</v>
      </c>
      <c r="AT354" s="163"/>
      <c r="AU354" s="163"/>
      <c r="AV354" s="163">
        <f>+CALCULO[[#This Row],[ 47 ]]</f>
        <v>0</v>
      </c>
      <c r="AW354" s="163"/>
      <c r="AX354" s="163">
        <f>+CALCULO[[#This Row],[ 49 ]]</f>
        <v>0</v>
      </c>
      <c r="AY354" s="163"/>
      <c r="AZ354" s="163">
        <f>+CALCULO[[#This Row],[ 51 ]]</f>
        <v>0</v>
      </c>
      <c r="BA354" s="163"/>
      <c r="BB354" s="163">
        <f>+CALCULO[[#This Row],[ 53 ]]</f>
        <v>0</v>
      </c>
      <c r="BC354" s="163"/>
      <c r="BD354" s="163">
        <f>+CALCULO[[#This Row],[ 55 ]]</f>
        <v>0</v>
      </c>
      <c r="BE354" s="163"/>
      <c r="BF354" s="163">
        <f>+CALCULO[[#This Row],[ 57 ]]</f>
        <v>0</v>
      </c>
      <c r="BG354" s="163"/>
      <c r="BH354" s="163">
        <f>+CALCULO[[#This Row],[ 59 ]]</f>
        <v>0</v>
      </c>
      <c r="BI354" s="163"/>
      <c r="BJ354" s="163"/>
      <c r="BK354" s="163"/>
      <c r="BL354" s="145">
        <f>+CALCULO[[#This Row],[ 63 ]]</f>
        <v>0</v>
      </c>
      <c r="BM354" s="144">
        <f>+CALCULO[[#This Row],[ 64 ]]+CALCULO[[#This Row],[ 62 ]]+CALCULO[[#This Row],[ 60 ]]+CALCULO[[#This Row],[ 58 ]]+CALCULO[[#This Row],[ 56 ]]+CALCULO[[#This Row],[ 54 ]]+CALCULO[[#This Row],[ 52 ]]+CALCULO[[#This Row],[ 50 ]]+CALCULO[[#This Row],[ 48 ]]+CALCULO[[#This Row],[ 45 ]]+CALCULO[[#This Row],[43]]</f>
        <v>0</v>
      </c>
      <c r="BN354" s="148">
        <f>+CALCULO[[#This Row],[ 41 ]]-CALCULO[[#This Row],[65]]</f>
        <v>0</v>
      </c>
      <c r="BO354" s="144">
        <f>+ROUND(MIN(CALCULO[[#This Row],[66]]*25%,240*'Versión impresión'!$H$8),-3)</f>
        <v>0</v>
      </c>
      <c r="BP354" s="148">
        <f>+CALCULO[[#This Row],[66]]-CALCULO[[#This Row],[67]]</f>
        <v>0</v>
      </c>
      <c r="BQ354" s="154">
        <f>+ROUND(CALCULO[[#This Row],[33]]*40%,-3)</f>
        <v>0</v>
      </c>
      <c r="BR354" s="149">
        <f t="shared" si="18"/>
        <v>0</v>
      </c>
      <c r="BS354" s="144">
        <f>+CALCULO[[#This Row],[33]]-MIN(CALCULO[[#This Row],[69]],CALCULO[[#This Row],[68]])</f>
        <v>0</v>
      </c>
      <c r="BT354" s="150">
        <f>+CALCULO[[#This Row],[71]]/'Versión impresión'!$H$8+1-1</f>
        <v>0</v>
      </c>
      <c r="BU354" s="151">
        <f>+LOOKUP(CALCULO[[#This Row],[72]],$CG$2:$CH$8,$CJ$2:$CJ$8)</f>
        <v>0</v>
      </c>
      <c r="BV354" s="152">
        <f>+LOOKUP(CALCULO[[#This Row],[72]],$CG$2:$CH$8,$CI$2:$CI$8)</f>
        <v>0</v>
      </c>
      <c r="BW354" s="151">
        <f>+LOOKUP(CALCULO[[#This Row],[72]],$CG$2:$CH$8,$CK$2:$CK$8)</f>
        <v>0</v>
      </c>
      <c r="BX354" s="155">
        <f>+(CALCULO[[#This Row],[72]]+CALCULO[[#This Row],[73]])*CALCULO[[#This Row],[74]]+CALCULO[[#This Row],[75]]</f>
        <v>0</v>
      </c>
      <c r="BY354" s="133">
        <f>+ROUND(CALCULO[[#This Row],[76]]*'Versión impresión'!$H$8,-3)</f>
        <v>0</v>
      </c>
      <c r="BZ354" s="180" t="str">
        <f>+IF(LOOKUP(CALCULO[[#This Row],[72]],$CG$2:$CH$8,$CM$2:$CM$8)=0,"",LOOKUP(CALCULO[[#This Row],[72]],$CG$2:$CH$8,$CM$2:$CM$8))</f>
        <v/>
      </c>
    </row>
    <row r="355" spans="1:78" x14ac:dyDescent="0.25">
      <c r="A355" s="78" t="str">
        <f t="shared" si="17"/>
        <v/>
      </c>
      <c r="B355" s="159"/>
      <c r="C355" s="29"/>
      <c r="D355" s="29"/>
      <c r="E355" s="29"/>
      <c r="F355" s="29"/>
      <c r="G355" s="29"/>
      <c r="H355" s="29"/>
      <c r="I355" s="29"/>
      <c r="J355" s="29"/>
      <c r="K355" s="29"/>
      <c r="L355" s="29"/>
      <c r="M355" s="29"/>
      <c r="N355" s="29"/>
      <c r="O355" s="144">
        <f>SUM(CALCULO[[#This Row],[5]:[ 14 ]])</f>
        <v>0</v>
      </c>
      <c r="P355" s="162"/>
      <c r="Q355" s="163">
        <f>+IF(AVERAGEIF(ING_NO_CONST_RENTA[Concepto],'Datos para cálculo'!P$4,ING_NO_CONST_RENTA[Monto Limite])=1,CALCULO[[#This Row],[16]],MIN(CALCULO[ [#This Row],[16] ],AVERAGEIF(ING_NO_CONST_RENTA[Concepto],'Datos para cálculo'!P$4,ING_NO_CONST_RENTA[Monto Limite]),+CALCULO[ [#This Row],[16] ]+1-1,CALCULO[ [#This Row],[16] ]))</f>
        <v>0</v>
      </c>
      <c r="R355" s="29"/>
      <c r="S355" s="163">
        <f>+IF(AVERAGEIF(ING_NO_CONST_RENTA[Concepto],'Datos para cálculo'!R$4,ING_NO_CONST_RENTA[Monto Limite])=1,CALCULO[[#This Row],[18]],MIN(CALCULO[ [#This Row],[18] ],AVERAGEIF(ING_NO_CONST_RENTA[Concepto],'Datos para cálculo'!R$4,ING_NO_CONST_RENTA[Monto Limite]),+CALCULO[ [#This Row],[18] ]+1-1,CALCULO[ [#This Row],[18] ]))</f>
        <v>0</v>
      </c>
      <c r="T355" s="29"/>
      <c r="U355" s="163">
        <f>+IF(AVERAGEIF(ING_NO_CONST_RENTA[Concepto],'Datos para cálculo'!T$4,ING_NO_CONST_RENTA[Monto Limite])=1,CALCULO[[#This Row],[20]],MIN(CALCULO[ [#This Row],[20] ],AVERAGEIF(ING_NO_CONST_RENTA[Concepto],'Datos para cálculo'!T$4,ING_NO_CONST_RENTA[Monto Limite]),+CALCULO[ [#This Row],[20] ]+1-1,CALCULO[ [#This Row],[20] ]))</f>
        <v>0</v>
      </c>
      <c r="V355" s="29"/>
      <c r="W3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5" s="164"/>
      <c r="Y355" s="163">
        <f>+IF(O355&lt;310*'Versión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5" s="165"/>
      <c r="AA355" s="163">
        <f>+IF(AVERAGEIF(ING_NO_CONST_RENTA[Concepto],'Datos para cálculo'!Z$4,ING_NO_CONST_RENTA[Monto Limite])=1,CALCULO[[#This Row],[ 26 ]],MIN(CALCULO[[#This Row],[ 26 ]],AVERAGEIF(ING_NO_CONST_RENTA[Concepto],'Datos para cálculo'!Z$4,ING_NO_CONST_RENTA[Monto Limite]),+CALCULO[[#This Row],[ 26 ]]+1-1,CALCULO[[#This Row],[ 26 ]]))</f>
        <v>0</v>
      </c>
      <c r="AB355" s="165"/>
      <c r="AC3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5" s="147"/>
      <c r="AE3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5" s="144">
        <f>+CALCULO[[#This Row],[ 31 ]]+CALCULO[[#This Row],[ 29 ]]+CALCULO[[#This Row],[ 27 ]]+CALCULO[[#This Row],[ 25 ]]+CALCULO[[#This Row],[ 23 ]]+CALCULO[[#This Row],[ 21 ]]+CALCULO[[#This Row],[ 19 ]]+CALCULO[[#This Row],[ 17 ]]</f>
        <v>0</v>
      </c>
      <c r="AG355" s="148">
        <f>+MAX(0,ROUND(CALCULO[[#This Row],[ 15 ]]-CALCULO[[#This Row],[32]],-3))</f>
        <v>0</v>
      </c>
      <c r="AH355" s="29"/>
      <c r="AI355" s="163">
        <f>+IF(AVERAGEIF(DEDUCCIONES[Concepto],'Datos para cálculo'!AH$4,DEDUCCIONES[Monto Limite])=1,CALCULO[[#This Row],[ 34 ]],MIN(CALCULO[[#This Row],[ 34 ]],AVERAGEIF(DEDUCCIONES[Concepto],'Datos para cálculo'!AH$4,DEDUCCIONES[Monto Limite]),+CALCULO[[#This Row],[ 34 ]]+1-1,CALCULO[[#This Row],[ 34 ]]))</f>
        <v>0</v>
      </c>
      <c r="AJ355" s="167"/>
      <c r="AK355" s="144">
        <f>+IF(CALCULO[[#This Row],[ 36 ]]="SI",MIN(CALCULO[[#This Row],[ 15 ]]*10%,VLOOKUP($AJ$4,DEDUCCIONES[],4,0)),0)</f>
        <v>0</v>
      </c>
      <c r="AL355" s="168"/>
      <c r="AM355" s="145">
        <f>+MIN(AL355+1-1,VLOOKUP($AL$4,DEDUCCIONES[],4,0))</f>
        <v>0</v>
      </c>
      <c r="AN355" s="144">
        <f>+CALCULO[[#This Row],[35]]+CALCULO[[#This Row],[37]]+CALCULO[[#This Row],[ 39 ]]</f>
        <v>0</v>
      </c>
      <c r="AO355" s="148">
        <f>+CALCULO[[#This Row],[33]]-CALCULO[[#This Row],[ 40 ]]</f>
        <v>0</v>
      </c>
      <c r="AP355" s="29"/>
      <c r="AQ355" s="163">
        <f>+MIN(CALCULO[[#This Row],[42]]+1-1,VLOOKUP($AP$4,RENTAS_EXCENTAS[],4,0))</f>
        <v>0</v>
      </c>
      <c r="AR355" s="29"/>
      <c r="AS355" s="163">
        <f>+MIN(CALCULO[[#This Row],[43]]+CALCULO[[#This Row],[ 44 ]]+1-1,VLOOKUP($AP$4,RENTAS_EXCENTAS[],4,0))-CALCULO[[#This Row],[43]]</f>
        <v>0</v>
      </c>
      <c r="AT355" s="163"/>
      <c r="AU355" s="163"/>
      <c r="AV355" s="163">
        <f>+CALCULO[[#This Row],[ 47 ]]</f>
        <v>0</v>
      </c>
      <c r="AW355" s="163"/>
      <c r="AX355" s="163">
        <f>+CALCULO[[#This Row],[ 49 ]]</f>
        <v>0</v>
      </c>
      <c r="AY355" s="163"/>
      <c r="AZ355" s="163">
        <f>+CALCULO[[#This Row],[ 51 ]]</f>
        <v>0</v>
      </c>
      <c r="BA355" s="163"/>
      <c r="BB355" s="163">
        <f>+CALCULO[[#This Row],[ 53 ]]</f>
        <v>0</v>
      </c>
      <c r="BC355" s="163"/>
      <c r="BD355" s="163">
        <f>+CALCULO[[#This Row],[ 55 ]]</f>
        <v>0</v>
      </c>
      <c r="BE355" s="163"/>
      <c r="BF355" s="163">
        <f>+CALCULO[[#This Row],[ 57 ]]</f>
        <v>0</v>
      </c>
      <c r="BG355" s="163"/>
      <c r="BH355" s="163">
        <f>+CALCULO[[#This Row],[ 59 ]]</f>
        <v>0</v>
      </c>
      <c r="BI355" s="163"/>
      <c r="BJ355" s="163"/>
      <c r="BK355" s="163"/>
      <c r="BL355" s="145">
        <f>+CALCULO[[#This Row],[ 63 ]]</f>
        <v>0</v>
      </c>
      <c r="BM355" s="144">
        <f>+CALCULO[[#This Row],[ 64 ]]+CALCULO[[#This Row],[ 62 ]]+CALCULO[[#This Row],[ 60 ]]+CALCULO[[#This Row],[ 58 ]]+CALCULO[[#This Row],[ 56 ]]+CALCULO[[#This Row],[ 54 ]]+CALCULO[[#This Row],[ 52 ]]+CALCULO[[#This Row],[ 50 ]]+CALCULO[[#This Row],[ 48 ]]+CALCULO[[#This Row],[ 45 ]]+CALCULO[[#This Row],[43]]</f>
        <v>0</v>
      </c>
      <c r="BN355" s="148">
        <f>+CALCULO[[#This Row],[ 41 ]]-CALCULO[[#This Row],[65]]</f>
        <v>0</v>
      </c>
      <c r="BO355" s="144">
        <f>+ROUND(MIN(CALCULO[[#This Row],[66]]*25%,240*'Versión impresión'!$H$8),-3)</f>
        <v>0</v>
      </c>
      <c r="BP355" s="148">
        <f>+CALCULO[[#This Row],[66]]-CALCULO[[#This Row],[67]]</f>
        <v>0</v>
      </c>
      <c r="BQ355" s="154">
        <f>+ROUND(CALCULO[[#This Row],[33]]*40%,-3)</f>
        <v>0</v>
      </c>
      <c r="BR355" s="149">
        <f t="shared" si="18"/>
        <v>0</v>
      </c>
      <c r="BS355" s="144">
        <f>+CALCULO[[#This Row],[33]]-MIN(CALCULO[[#This Row],[69]],CALCULO[[#This Row],[68]])</f>
        <v>0</v>
      </c>
      <c r="BT355" s="150">
        <f>+CALCULO[[#This Row],[71]]/'Versión impresión'!$H$8+1-1</f>
        <v>0</v>
      </c>
      <c r="BU355" s="151">
        <f>+LOOKUP(CALCULO[[#This Row],[72]],$CG$2:$CH$8,$CJ$2:$CJ$8)</f>
        <v>0</v>
      </c>
      <c r="BV355" s="152">
        <f>+LOOKUP(CALCULO[[#This Row],[72]],$CG$2:$CH$8,$CI$2:$CI$8)</f>
        <v>0</v>
      </c>
      <c r="BW355" s="151">
        <f>+LOOKUP(CALCULO[[#This Row],[72]],$CG$2:$CH$8,$CK$2:$CK$8)</f>
        <v>0</v>
      </c>
      <c r="BX355" s="155">
        <f>+(CALCULO[[#This Row],[72]]+CALCULO[[#This Row],[73]])*CALCULO[[#This Row],[74]]+CALCULO[[#This Row],[75]]</f>
        <v>0</v>
      </c>
      <c r="BY355" s="133">
        <f>+ROUND(CALCULO[[#This Row],[76]]*'Versión impresión'!$H$8,-3)</f>
        <v>0</v>
      </c>
      <c r="BZ355" s="180" t="str">
        <f>+IF(LOOKUP(CALCULO[[#This Row],[72]],$CG$2:$CH$8,$CM$2:$CM$8)=0,"",LOOKUP(CALCULO[[#This Row],[72]],$CG$2:$CH$8,$CM$2:$CM$8))</f>
        <v/>
      </c>
    </row>
    <row r="356" spans="1:78" x14ac:dyDescent="0.25">
      <c r="A356" s="78" t="str">
        <f t="shared" si="17"/>
        <v/>
      </c>
      <c r="B356" s="159"/>
      <c r="C356" s="29"/>
      <c r="D356" s="29"/>
      <c r="E356" s="29"/>
      <c r="F356" s="29"/>
      <c r="G356" s="29"/>
      <c r="H356" s="29"/>
      <c r="I356" s="29"/>
      <c r="J356" s="29"/>
      <c r="K356" s="29"/>
      <c r="L356" s="29"/>
      <c r="M356" s="29"/>
      <c r="N356" s="29"/>
      <c r="O356" s="144">
        <f>SUM(CALCULO[[#This Row],[5]:[ 14 ]])</f>
        <v>0</v>
      </c>
      <c r="P356" s="162"/>
      <c r="Q356" s="163">
        <f>+IF(AVERAGEIF(ING_NO_CONST_RENTA[Concepto],'Datos para cálculo'!P$4,ING_NO_CONST_RENTA[Monto Limite])=1,CALCULO[[#This Row],[16]],MIN(CALCULO[ [#This Row],[16] ],AVERAGEIF(ING_NO_CONST_RENTA[Concepto],'Datos para cálculo'!P$4,ING_NO_CONST_RENTA[Monto Limite]),+CALCULO[ [#This Row],[16] ]+1-1,CALCULO[ [#This Row],[16] ]))</f>
        <v>0</v>
      </c>
      <c r="R356" s="29"/>
      <c r="S356" s="163">
        <f>+IF(AVERAGEIF(ING_NO_CONST_RENTA[Concepto],'Datos para cálculo'!R$4,ING_NO_CONST_RENTA[Monto Limite])=1,CALCULO[[#This Row],[18]],MIN(CALCULO[ [#This Row],[18] ],AVERAGEIF(ING_NO_CONST_RENTA[Concepto],'Datos para cálculo'!R$4,ING_NO_CONST_RENTA[Monto Limite]),+CALCULO[ [#This Row],[18] ]+1-1,CALCULO[ [#This Row],[18] ]))</f>
        <v>0</v>
      </c>
      <c r="T356" s="29"/>
      <c r="U356" s="163">
        <f>+IF(AVERAGEIF(ING_NO_CONST_RENTA[Concepto],'Datos para cálculo'!T$4,ING_NO_CONST_RENTA[Monto Limite])=1,CALCULO[[#This Row],[20]],MIN(CALCULO[ [#This Row],[20] ],AVERAGEIF(ING_NO_CONST_RENTA[Concepto],'Datos para cálculo'!T$4,ING_NO_CONST_RENTA[Monto Limite]),+CALCULO[ [#This Row],[20] ]+1-1,CALCULO[ [#This Row],[20] ]))</f>
        <v>0</v>
      </c>
      <c r="V356" s="29"/>
      <c r="W3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6" s="164"/>
      <c r="Y356" s="163">
        <f>+IF(O356&lt;310*'Versión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6" s="165"/>
      <c r="AA356" s="163">
        <f>+IF(AVERAGEIF(ING_NO_CONST_RENTA[Concepto],'Datos para cálculo'!Z$4,ING_NO_CONST_RENTA[Monto Limite])=1,CALCULO[[#This Row],[ 26 ]],MIN(CALCULO[[#This Row],[ 26 ]],AVERAGEIF(ING_NO_CONST_RENTA[Concepto],'Datos para cálculo'!Z$4,ING_NO_CONST_RENTA[Monto Limite]),+CALCULO[[#This Row],[ 26 ]]+1-1,CALCULO[[#This Row],[ 26 ]]))</f>
        <v>0</v>
      </c>
      <c r="AB356" s="165"/>
      <c r="AC3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6" s="147"/>
      <c r="AE3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6" s="144">
        <f>+CALCULO[[#This Row],[ 31 ]]+CALCULO[[#This Row],[ 29 ]]+CALCULO[[#This Row],[ 27 ]]+CALCULO[[#This Row],[ 25 ]]+CALCULO[[#This Row],[ 23 ]]+CALCULO[[#This Row],[ 21 ]]+CALCULO[[#This Row],[ 19 ]]+CALCULO[[#This Row],[ 17 ]]</f>
        <v>0</v>
      </c>
      <c r="AG356" s="148">
        <f>+MAX(0,ROUND(CALCULO[[#This Row],[ 15 ]]-CALCULO[[#This Row],[32]],-3))</f>
        <v>0</v>
      </c>
      <c r="AH356" s="29"/>
      <c r="AI356" s="163">
        <f>+IF(AVERAGEIF(DEDUCCIONES[Concepto],'Datos para cálculo'!AH$4,DEDUCCIONES[Monto Limite])=1,CALCULO[[#This Row],[ 34 ]],MIN(CALCULO[[#This Row],[ 34 ]],AVERAGEIF(DEDUCCIONES[Concepto],'Datos para cálculo'!AH$4,DEDUCCIONES[Monto Limite]),+CALCULO[[#This Row],[ 34 ]]+1-1,CALCULO[[#This Row],[ 34 ]]))</f>
        <v>0</v>
      </c>
      <c r="AJ356" s="167"/>
      <c r="AK356" s="144">
        <f>+IF(CALCULO[[#This Row],[ 36 ]]="SI",MIN(CALCULO[[#This Row],[ 15 ]]*10%,VLOOKUP($AJ$4,DEDUCCIONES[],4,0)),0)</f>
        <v>0</v>
      </c>
      <c r="AL356" s="168"/>
      <c r="AM356" s="145">
        <f>+MIN(AL356+1-1,VLOOKUP($AL$4,DEDUCCIONES[],4,0))</f>
        <v>0</v>
      </c>
      <c r="AN356" s="144">
        <f>+CALCULO[[#This Row],[35]]+CALCULO[[#This Row],[37]]+CALCULO[[#This Row],[ 39 ]]</f>
        <v>0</v>
      </c>
      <c r="AO356" s="148">
        <f>+CALCULO[[#This Row],[33]]-CALCULO[[#This Row],[ 40 ]]</f>
        <v>0</v>
      </c>
      <c r="AP356" s="29"/>
      <c r="AQ356" s="163">
        <f>+MIN(CALCULO[[#This Row],[42]]+1-1,VLOOKUP($AP$4,RENTAS_EXCENTAS[],4,0))</f>
        <v>0</v>
      </c>
      <c r="AR356" s="29"/>
      <c r="AS356" s="163">
        <f>+MIN(CALCULO[[#This Row],[43]]+CALCULO[[#This Row],[ 44 ]]+1-1,VLOOKUP($AP$4,RENTAS_EXCENTAS[],4,0))-CALCULO[[#This Row],[43]]</f>
        <v>0</v>
      </c>
      <c r="AT356" s="163"/>
      <c r="AU356" s="163"/>
      <c r="AV356" s="163">
        <f>+CALCULO[[#This Row],[ 47 ]]</f>
        <v>0</v>
      </c>
      <c r="AW356" s="163"/>
      <c r="AX356" s="163">
        <f>+CALCULO[[#This Row],[ 49 ]]</f>
        <v>0</v>
      </c>
      <c r="AY356" s="163"/>
      <c r="AZ356" s="163">
        <f>+CALCULO[[#This Row],[ 51 ]]</f>
        <v>0</v>
      </c>
      <c r="BA356" s="163"/>
      <c r="BB356" s="163">
        <f>+CALCULO[[#This Row],[ 53 ]]</f>
        <v>0</v>
      </c>
      <c r="BC356" s="163"/>
      <c r="BD356" s="163">
        <f>+CALCULO[[#This Row],[ 55 ]]</f>
        <v>0</v>
      </c>
      <c r="BE356" s="163"/>
      <c r="BF356" s="163">
        <f>+CALCULO[[#This Row],[ 57 ]]</f>
        <v>0</v>
      </c>
      <c r="BG356" s="163"/>
      <c r="BH356" s="163">
        <f>+CALCULO[[#This Row],[ 59 ]]</f>
        <v>0</v>
      </c>
      <c r="BI356" s="163"/>
      <c r="BJ356" s="163"/>
      <c r="BK356" s="163"/>
      <c r="BL356" s="145">
        <f>+CALCULO[[#This Row],[ 63 ]]</f>
        <v>0</v>
      </c>
      <c r="BM356" s="144">
        <f>+CALCULO[[#This Row],[ 64 ]]+CALCULO[[#This Row],[ 62 ]]+CALCULO[[#This Row],[ 60 ]]+CALCULO[[#This Row],[ 58 ]]+CALCULO[[#This Row],[ 56 ]]+CALCULO[[#This Row],[ 54 ]]+CALCULO[[#This Row],[ 52 ]]+CALCULO[[#This Row],[ 50 ]]+CALCULO[[#This Row],[ 48 ]]+CALCULO[[#This Row],[ 45 ]]+CALCULO[[#This Row],[43]]</f>
        <v>0</v>
      </c>
      <c r="BN356" s="148">
        <f>+CALCULO[[#This Row],[ 41 ]]-CALCULO[[#This Row],[65]]</f>
        <v>0</v>
      </c>
      <c r="BO356" s="144">
        <f>+ROUND(MIN(CALCULO[[#This Row],[66]]*25%,240*'Versión impresión'!$H$8),-3)</f>
        <v>0</v>
      </c>
      <c r="BP356" s="148">
        <f>+CALCULO[[#This Row],[66]]-CALCULO[[#This Row],[67]]</f>
        <v>0</v>
      </c>
      <c r="BQ356" s="154">
        <f>+ROUND(CALCULO[[#This Row],[33]]*40%,-3)</f>
        <v>0</v>
      </c>
      <c r="BR356" s="149">
        <f t="shared" si="18"/>
        <v>0</v>
      </c>
      <c r="BS356" s="144">
        <f>+CALCULO[[#This Row],[33]]-MIN(CALCULO[[#This Row],[69]],CALCULO[[#This Row],[68]])</f>
        <v>0</v>
      </c>
      <c r="BT356" s="150">
        <f>+CALCULO[[#This Row],[71]]/'Versión impresión'!$H$8+1-1</f>
        <v>0</v>
      </c>
      <c r="BU356" s="151">
        <f>+LOOKUP(CALCULO[[#This Row],[72]],$CG$2:$CH$8,$CJ$2:$CJ$8)</f>
        <v>0</v>
      </c>
      <c r="BV356" s="152">
        <f>+LOOKUP(CALCULO[[#This Row],[72]],$CG$2:$CH$8,$CI$2:$CI$8)</f>
        <v>0</v>
      </c>
      <c r="BW356" s="151">
        <f>+LOOKUP(CALCULO[[#This Row],[72]],$CG$2:$CH$8,$CK$2:$CK$8)</f>
        <v>0</v>
      </c>
      <c r="BX356" s="155">
        <f>+(CALCULO[[#This Row],[72]]+CALCULO[[#This Row],[73]])*CALCULO[[#This Row],[74]]+CALCULO[[#This Row],[75]]</f>
        <v>0</v>
      </c>
      <c r="BY356" s="133">
        <f>+ROUND(CALCULO[[#This Row],[76]]*'Versión impresión'!$H$8,-3)</f>
        <v>0</v>
      </c>
      <c r="BZ356" s="180" t="str">
        <f>+IF(LOOKUP(CALCULO[[#This Row],[72]],$CG$2:$CH$8,$CM$2:$CM$8)=0,"",LOOKUP(CALCULO[[#This Row],[72]],$CG$2:$CH$8,$CM$2:$CM$8))</f>
        <v/>
      </c>
    </row>
    <row r="357" spans="1:78" x14ac:dyDescent="0.25">
      <c r="A357" s="78" t="str">
        <f t="shared" si="17"/>
        <v/>
      </c>
      <c r="B357" s="159"/>
      <c r="C357" s="29"/>
      <c r="D357" s="29"/>
      <c r="E357" s="29"/>
      <c r="F357" s="29"/>
      <c r="G357" s="29"/>
      <c r="H357" s="29"/>
      <c r="I357" s="29"/>
      <c r="J357" s="29"/>
      <c r="K357" s="29"/>
      <c r="L357" s="29"/>
      <c r="M357" s="29"/>
      <c r="N357" s="29"/>
      <c r="O357" s="144">
        <f>SUM(CALCULO[[#This Row],[5]:[ 14 ]])</f>
        <v>0</v>
      </c>
      <c r="P357" s="162"/>
      <c r="Q357" s="163">
        <f>+IF(AVERAGEIF(ING_NO_CONST_RENTA[Concepto],'Datos para cálculo'!P$4,ING_NO_CONST_RENTA[Monto Limite])=1,CALCULO[[#This Row],[16]],MIN(CALCULO[ [#This Row],[16] ],AVERAGEIF(ING_NO_CONST_RENTA[Concepto],'Datos para cálculo'!P$4,ING_NO_CONST_RENTA[Monto Limite]),+CALCULO[ [#This Row],[16] ]+1-1,CALCULO[ [#This Row],[16] ]))</f>
        <v>0</v>
      </c>
      <c r="R357" s="29"/>
      <c r="S357" s="163">
        <f>+IF(AVERAGEIF(ING_NO_CONST_RENTA[Concepto],'Datos para cálculo'!R$4,ING_NO_CONST_RENTA[Monto Limite])=1,CALCULO[[#This Row],[18]],MIN(CALCULO[ [#This Row],[18] ],AVERAGEIF(ING_NO_CONST_RENTA[Concepto],'Datos para cálculo'!R$4,ING_NO_CONST_RENTA[Monto Limite]),+CALCULO[ [#This Row],[18] ]+1-1,CALCULO[ [#This Row],[18] ]))</f>
        <v>0</v>
      </c>
      <c r="T357" s="29"/>
      <c r="U357" s="163">
        <f>+IF(AVERAGEIF(ING_NO_CONST_RENTA[Concepto],'Datos para cálculo'!T$4,ING_NO_CONST_RENTA[Monto Limite])=1,CALCULO[[#This Row],[20]],MIN(CALCULO[ [#This Row],[20] ],AVERAGEIF(ING_NO_CONST_RENTA[Concepto],'Datos para cálculo'!T$4,ING_NO_CONST_RENTA[Monto Limite]),+CALCULO[ [#This Row],[20] ]+1-1,CALCULO[ [#This Row],[20] ]))</f>
        <v>0</v>
      </c>
      <c r="V357" s="29"/>
      <c r="W3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7" s="164"/>
      <c r="Y357" s="163">
        <f>+IF(O357&lt;310*'Versión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7" s="165"/>
      <c r="AA357" s="163">
        <f>+IF(AVERAGEIF(ING_NO_CONST_RENTA[Concepto],'Datos para cálculo'!Z$4,ING_NO_CONST_RENTA[Monto Limite])=1,CALCULO[[#This Row],[ 26 ]],MIN(CALCULO[[#This Row],[ 26 ]],AVERAGEIF(ING_NO_CONST_RENTA[Concepto],'Datos para cálculo'!Z$4,ING_NO_CONST_RENTA[Monto Limite]),+CALCULO[[#This Row],[ 26 ]]+1-1,CALCULO[[#This Row],[ 26 ]]))</f>
        <v>0</v>
      </c>
      <c r="AB357" s="165"/>
      <c r="AC3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7" s="147"/>
      <c r="AE3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7" s="144">
        <f>+CALCULO[[#This Row],[ 31 ]]+CALCULO[[#This Row],[ 29 ]]+CALCULO[[#This Row],[ 27 ]]+CALCULO[[#This Row],[ 25 ]]+CALCULO[[#This Row],[ 23 ]]+CALCULO[[#This Row],[ 21 ]]+CALCULO[[#This Row],[ 19 ]]+CALCULO[[#This Row],[ 17 ]]</f>
        <v>0</v>
      </c>
      <c r="AG357" s="148">
        <f>+MAX(0,ROUND(CALCULO[[#This Row],[ 15 ]]-CALCULO[[#This Row],[32]],-3))</f>
        <v>0</v>
      </c>
      <c r="AH357" s="29"/>
      <c r="AI357" s="163">
        <f>+IF(AVERAGEIF(DEDUCCIONES[Concepto],'Datos para cálculo'!AH$4,DEDUCCIONES[Monto Limite])=1,CALCULO[[#This Row],[ 34 ]],MIN(CALCULO[[#This Row],[ 34 ]],AVERAGEIF(DEDUCCIONES[Concepto],'Datos para cálculo'!AH$4,DEDUCCIONES[Monto Limite]),+CALCULO[[#This Row],[ 34 ]]+1-1,CALCULO[[#This Row],[ 34 ]]))</f>
        <v>0</v>
      </c>
      <c r="AJ357" s="167"/>
      <c r="AK357" s="144">
        <f>+IF(CALCULO[[#This Row],[ 36 ]]="SI",MIN(CALCULO[[#This Row],[ 15 ]]*10%,VLOOKUP($AJ$4,DEDUCCIONES[],4,0)),0)</f>
        <v>0</v>
      </c>
      <c r="AL357" s="168"/>
      <c r="AM357" s="145">
        <f>+MIN(AL357+1-1,VLOOKUP($AL$4,DEDUCCIONES[],4,0))</f>
        <v>0</v>
      </c>
      <c r="AN357" s="144">
        <f>+CALCULO[[#This Row],[35]]+CALCULO[[#This Row],[37]]+CALCULO[[#This Row],[ 39 ]]</f>
        <v>0</v>
      </c>
      <c r="AO357" s="148">
        <f>+CALCULO[[#This Row],[33]]-CALCULO[[#This Row],[ 40 ]]</f>
        <v>0</v>
      </c>
      <c r="AP357" s="29"/>
      <c r="AQ357" s="163">
        <f>+MIN(CALCULO[[#This Row],[42]]+1-1,VLOOKUP($AP$4,RENTAS_EXCENTAS[],4,0))</f>
        <v>0</v>
      </c>
      <c r="AR357" s="29"/>
      <c r="AS357" s="163">
        <f>+MIN(CALCULO[[#This Row],[43]]+CALCULO[[#This Row],[ 44 ]]+1-1,VLOOKUP($AP$4,RENTAS_EXCENTAS[],4,0))-CALCULO[[#This Row],[43]]</f>
        <v>0</v>
      </c>
      <c r="AT357" s="163"/>
      <c r="AU357" s="163"/>
      <c r="AV357" s="163">
        <f>+CALCULO[[#This Row],[ 47 ]]</f>
        <v>0</v>
      </c>
      <c r="AW357" s="163"/>
      <c r="AX357" s="163">
        <f>+CALCULO[[#This Row],[ 49 ]]</f>
        <v>0</v>
      </c>
      <c r="AY357" s="163"/>
      <c r="AZ357" s="163">
        <f>+CALCULO[[#This Row],[ 51 ]]</f>
        <v>0</v>
      </c>
      <c r="BA357" s="163"/>
      <c r="BB357" s="163">
        <f>+CALCULO[[#This Row],[ 53 ]]</f>
        <v>0</v>
      </c>
      <c r="BC357" s="163"/>
      <c r="BD357" s="163">
        <f>+CALCULO[[#This Row],[ 55 ]]</f>
        <v>0</v>
      </c>
      <c r="BE357" s="163"/>
      <c r="BF357" s="163">
        <f>+CALCULO[[#This Row],[ 57 ]]</f>
        <v>0</v>
      </c>
      <c r="BG357" s="163"/>
      <c r="BH357" s="163">
        <f>+CALCULO[[#This Row],[ 59 ]]</f>
        <v>0</v>
      </c>
      <c r="BI357" s="163"/>
      <c r="BJ357" s="163"/>
      <c r="BK357" s="163"/>
      <c r="BL357" s="145">
        <f>+CALCULO[[#This Row],[ 63 ]]</f>
        <v>0</v>
      </c>
      <c r="BM357" s="144">
        <f>+CALCULO[[#This Row],[ 64 ]]+CALCULO[[#This Row],[ 62 ]]+CALCULO[[#This Row],[ 60 ]]+CALCULO[[#This Row],[ 58 ]]+CALCULO[[#This Row],[ 56 ]]+CALCULO[[#This Row],[ 54 ]]+CALCULO[[#This Row],[ 52 ]]+CALCULO[[#This Row],[ 50 ]]+CALCULO[[#This Row],[ 48 ]]+CALCULO[[#This Row],[ 45 ]]+CALCULO[[#This Row],[43]]</f>
        <v>0</v>
      </c>
      <c r="BN357" s="148">
        <f>+CALCULO[[#This Row],[ 41 ]]-CALCULO[[#This Row],[65]]</f>
        <v>0</v>
      </c>
      <c r="BO357" s="144">
        <f>+ROUND(MIN(CALCULO[[#This Row],[66]]*25%,240*'Versión impresión'!$H$8),-3)</f>
        <v>0</v>
      </c>
      <c r="BP357" s="148">
        <f>+CALCULO[[#This Row],[66]]-CALCULO[[#This Row],[67]]</f>
        <v>0</v>
      </c>
      <c r="BQ357" s="154">
        <f>+ROUND(CALCULO[[#This Row],[33]]*40%,-3)</f>
        <v>0</v>
      </c>
      <c r="BR357" s="149">
        <f t="shared" si="18"/>
        <v>0</v>
      </c>
      <c r="BS357" s="144">
        <f>+CALCULO[[#This Row],[33]]-MIN(CALCULO[[#This Row],[69]],CALCULO[[#This Row],[68]])</f>
        <v>0</v>
      </c>
      <c r="BT357" s="150">
        <f>+CALCULO[[#This Row],[71]]/'Versión impresión'!$H$8+1-1</f>
        <v>0</v>
      </c>
      <c r="BU357" s="151">
        <f>+LOOKUP(CALCULO[[#This Row],[72]],$CG$2:$CH$8,$CJ$2:$CJ$8)</f>
        <v>0</v>
      </c>
      <c r="BV357" s="152">
        <f>+LOOKUP(CALCULO[[#This Row],[72]],$CG$2:$CH$8,$CI$2:$CI$8)</f>
        <v>0</v>
      </c>
      <c r="BW357" s="151">
        <f>+LOOKUP(CALCULO[[#This Row],[72]],$CG$2:$CH$8,$CK$2:$CK$8)</f>
        <v>0</v>
      </c>
      <c r="BX357" s="155">
        <f>+(CALCULO[[#This Row],[72]]+CALCULO[[#This Row],[73]])*CALCULO[[#This Row],[74]]+CALCULO[[#This Row],[75]]</f>
        <v>0</v>
      </c>
      <c r="BY357" s="133">
        <f>+ROUND(CALCULO[[#This Row],[76]]*'Versión impresión'!$H$8,-3)</f>
        <v>0</v>
      </c>
      <c r="BZ357" s="180" t="str">
        <f>+IF(LOOKUP(CALCULO[[#This Row],[72]],$CG$2:$CH$8,$CM$2:$CM$8)=0,"",LOOKUP(CALCULO[[#This Row],[72]],$CG$2:$CH$8,$CM$2:$CM$8))</f>
        <v/>
      </c>
    </row>
    <row r="358" spans="1:78" x14ac:dyDescent="0.25">
      <c r="A358" s="78" t="str">
        <f t="shared" si="17"/>
        <v/>
      </c>
      <c r="B358" s="159"/>
      <c r="C358" s="29"/>
      <c r="D358" s="29"/>
      <c r="E358" s="29"/>
      <c r="F358" s="29"/>
      <c r="G358" s="29"/>
      <c r="H358" s="29"/>
      <c r="I358" s="29"/>
      <c r="J358" s="29"/>
      <c r="K358" s="29"/>
      <c r="L358" s="29"/>
      <c r="M358" s="29"/>
      <c r="N358" s="29"/>
      <c r="O358" s="144">
        <f>SUM(CALCULO[[#This Row],[5]:[ 14 ]])</f>
        <v>0</v>
      </c>
      <c r="P358" s="162"/>
      <c r="Q358" s="163">
        <f>+IF(AVERAGEIF(ING_NO_CONST_RENTA[Concepto],'Datos para cálculo'!P$4,ING_NO_CONST_RENTA[Monto Limite])=1,CALCULO[[#This Row],[16]],MIN(CALCULO[ [#This Row],[16] ],AVERAGEIF(ING_NO_CONST_RENTA[Concepto],'Datos para cálculo'!P$4,ING_NO_CONST_RENTA[Monto Limite]),+CALCULO[ [#This Row],[16] ]+1-1,CALCULO[ [#This Row],[16] ]))</f>
        <v>0</v>
      </c>
      <c r="R358" s="29"/>
      <c r="S358" s="163">
        <f>+IF(AVERAGEIF(ING_NO_CONST_RENTA[Concepto],'Datos para cálculo'!R$4,ING_NO_CONST_RENTA[Monto Limite])=1,CALCULO[[#This Row],[18]],MIN(CALCULO[ [#This Row],[18] ],AVERAGEIF(ING_NO_CONST_RENTA[Concepto],'Datos para cálculo'!R$4,ING_NO_CONST_RENTA[Monto Limite]),+CALCULO[ [#This Row],[18] ]+1-1,CALCULO[ [#This Row],[18] ]))</f>
        <v>0</v>
      </c>
      <c r="T358" s="29"/>
      <c r="U358" s="163">
        <f>+IF(AVERAGEIF(ING_NO_CONST_RENTA[Concepto],'Datos para cálculo'!T$4,ING_NO_CONST_RENTA[Monto Limite])=1,CALCULO[[#This Row],[20]],MIN(CALCULO[ [#This Row],[20] ],AVERAGEIF(ING_NO_CONST_RENTA[Concepto],'Datos para cálculo'!T$4,ING_NO_CONST_RENTA[Monto Limite]),+CALCULO[ [#This Row],[20] ]+1-1,CALCULO[ [#This Row],[20] ]))</f>
        <v>0</v>
      </c>
      <c r="V358" s="29"/>
      <c r="W3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8" s="164"/>
      <c r="Y358" s="163">
        <f>+IF(O358&lt;310*'Versión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8" s="165"/>
      <c r="AA358" s="163">
        <f>+IF(AVERAGEIF(ING_NO_CONST_RENTA[Concepto],'Datos para cálculo'!Z$4,ING_NO_CONST_RENTA[Monto Limite])=1,CALCULO[[#This Row],[ 26 ]],MIN(CALCULO[[#This Row],[ 26 ]],AVERAGEIF(ING_NO_CONST_RENTA[Concepto],'Datos para cálculo'!Z$4,ING_NO_CONST_RENTA[Monto Limite]),+CALCULO[[#This Row],[ 26 ]]+1-1,CALCULO[[#This Row],[ 26 ]]))</f>
        <v>0</v>
      </c>
      <c r="AB358" s="165"/>
      <c r="AC3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8" s="147"/>
      <c r="AE3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8" s="144">
        <f>+CALCULO[[#This Row],[ 31 ]]+CALCULO[[#This Row],[ 29 ]]+CALCULO[[#This Row],[ 27 ]]+CALCULO[[#This Row],[ 25 ]]+CALCULO[[#This Row],[ 23 ]]+CALCULO[[#This Row],[ 21 ]]+CALCULO[[#This Row],[ 19 ]]+CALCULO[[#This Row],[ 17 ]]</f>
        <v>0</v>
      </c>
      <c r="AG358" s="148">
        <f>+MAX(0,ROUND(CALCULO[[#This Row],[ 15 ]]-CALCULO[[#This Row],[32]],-3))</f>
        <v>0</v>
      </c>
      <c r="AH358" s="29"/>
      <c r="AI358" s="163">
        <f>+IF(AVERAGEIF(DEDUCCIONES[Concepto],'Datos para cálculo'!AH$4,DEDUCCIONES[Monto Limite])=1,CALCULO[[#This Row],[ 34 ]],MIN(CALCULO[[#This Row],[ 34 ]],AVERAGEIF(DEDUCCIONES[Concepto],'Datos para cálculo'!AH$4,DEDUCCIONES[Monto Limite]),+CALCULO[[#This Row],[ 34 ]]+1-1,CALCULO[[#This Row],[ 34 ]]))</f>
        <v>0</v>
      </c>
      <c r="AJ358" s="167"/>
      <c r="AK358" s="144">
        <f>+IF(CALCULO[[#This Row],[ 36 ]]="SI",MIN(CALCULO[[#This Row],[ 15 ]]*10%,VLOOKUP($AJ$4,DEDUCCIONES[],4,0)),0)</f>
        <v>0</v>
      </c>
      <c r="AL358" s="168"/>
      <c r="AM358" s="145">
        <f>+MIN(AL358+1-1,VLOOKUP($AL$4,DEDUCCIONES[],4,0))</f>
        <v>0</v>
      </c>
      <c r="AN358" s="144">
        <f>+CALCULO[[#This Row],[35]]+CALCULO[[#This Row],[37]]+CALCULO[[#This Row],[ 39 ]]</f>
        <v>0</v>
      </c>
      <c r="AO358" s="148">
        <f>+CALCULO[[#This Row],[33]]-CALCULO[[#This Row],[ 40 ]]</f>
        <v>0</v>
      </c>
      <c r="AP358" s="29"/>
      <c r="AQ358" s="163">
        <f>+MIN(CALCULO[[#This Row],[42]]+1-1,VLOOKUP($AP$4,RENTAS_EXCENTAS[],4,0))</f>
        <v>0</v>
      </c>
      <c r="AR358" s="29"/>
      <c r="AS358" s="163">
        <f>+MIN(CALCULO[[#This Row],[43]]+CALCULO[[#This Row],[ 44 ]]+1-1,VLOOKUP($AP$4,RENTAS_EXCENTAS[],4,0))-CALCULO[[#This Row],[43]]</f>
        <v>0</v>
      </c>
      <c r="AT358" s="163"/>
      <c r="AU358" s="163"/>
      <c r="AV358" s="163">
        <f>+CALCULO[[#This Row],[ 47 ]]</f>
        <v>0</v>
      </c>
      <c r="AW358" s="163"/>
      <c r="AX358" s="163">
        <f>+CALCULO[[#This Row],[ 49 ]]</f>
        <v>0</v>
      </c>
      <c r="AY358" s="163"/>
      <c r="AZ358" s="163">
        <f>+CALCULO[[#This Row],[ 51 ]]</f>
        <v>0</v>
      </c>
      <c r="BA358" s="163"/>
      <c r="BB358" s="163">
        <f>+CALCULO[[#This Row],[ 53 ]]</f>
        <v>0</v>
      </c>
      <c r="BC358" s="163"/>
      <c r="BD358" s="163">
        <f>+CALCULO[[#This Row],[ 55 ]]</f>
        <v>0</v>
      </c>
      <c r="BE358" s="163"/>
      <c r="BF358" s="163">
        <f>+CALCULO[[#This Row],[ 57 ]]</f>
        <v>0</v>
      </c>
      <c r="BG358" s="163"/>
      <c r="BH358" s="163">
        <f>+CALCULO[[#This Row],[ 59 ]]</f>
        <v>0</v>
      </c>
      <c r="BI358" s="163"/>
      <c r="BJ358" s="163"/>
      <c r="BK358" s="163"/>
      <c r="BL358" s="145">
        <f>+CALCULO[[#This Row],[ 63 ]]</f>
        <v>0</v>
      </c>
      <c r="BM358" s="144">
        <f>+CALCULO[[#This Row],[ 64 ]]+CALCULO[[#This Row],[ 62 ]]+CALCULO[[#This Row],[ 60 ]]+CALCULO[[#This Row],[ 58 ]]+CALCULO[[#This Row],[ 56 ]]+CALCULO[[#This Row],[ 54 ]]+CALCULO[[#This Row],[ 52 ]]+CALCULO[[#This Row],[ 50 ]]+CALCULO[[#This Row],[ 48 ]]+CALCULO[[#This Row],[ 45 ]]+CALCULO[[#This Row],[43]]</f>
        <v>0</v>
      </c>
      <c r="BN358" s="148">
        <f>+CALCULO[[#This Row],[ 41 ]]-CALCULO[[#This Row],[65]]</f>
        <v>0</v>
      </c>
      <c r="BO358" s="144">
        <f>+ROUND(MIN(CALCULO[[#This Row],[66]]*25%,240*'Versión impresión'!$H$8),-3)</f>
        <v>0</v>
      </c>
      <c r="BP358" s="148">
        <f>+CALCULO[[#This Row],[66]]-CALCULO[[#This Row],[67]]</f>
        <v>0</v>
      </c>
      <c r="BQ358" s="154">
        <f>+ROUND(CALCULO[[#This Row],[33]]*40%,-3)</f>
        <v>0</v>
      </c>
      <c r="BR358" s="149">
        <f t="shared" si="18"/>
        <v>0</v>
      </c>
      <c r="BS358" s="144">
        <f>+CALCULO[[#This Row],[33]]-MIN(CALCULO[[#This Row],[69]],CALCULO[[#This Row],[68]])</f>
        <v>0</v>
      </c>
      <c r="BT358" s="150">
        <f>+CALCULO[[#This Row],[71]]/'Versión impresión'!$H$8+1-1</f>
        <v>0</v>
      </c>
      <c r="BU358" s="151">
        <f>+LOOKUP(CALCULO[[#This Row],[72]],$CG$2:$CH$8,$CJ$2:$CJ$8)</f>
        <v>0</v>
      </c>
      <c r="BV358" s="152">
        <f>+LOOKUP(CALCULO[[#This Row],[72]],$CG$2:$CH$8,$CI$2:$CI$8)</f>
        <v>0</v>
      </c>
      <c r="BW358" s="151">
        <f>+LOOKUP(CALCULO[[#This Row],[72]],$CG$2:$CH$8,$CK$2:$CK$8)</f>
        <v>0</v>
      </c>
      <c r="BX358" s="155">
        <f>+(CALCULO[[#This Row],[72]]+CALCULO[[#This Row],[73]])*CALCULO[[#This Row],[74]]+CALCULO[[#This Row],[75]]</f>
        <v>0</v>
      </c>
      <c r="BY358" s="133">
        <f>+ROUND(CALCULO[[#This Row],[76]]*'Versión impresión'!$H$8,-3)</f>
        <v>0</v>
      </c>
      <c r="BZ358" s="180" t="str">
        <f>+IF(LOOKUP(CALCULO[[#This Row],[72]],$CG$2:$CH$8,$CM$2:$CM$8)=0,"",LOOKUP(CALCULO[[#This Row],[72]],$CG$2:$CH$8,$CM$2:$CM$8))</f>
        <v/>
      </c>
    </row>
    <row r="359" spans="1:78" x14ac:dyDescent="0.25">
      <c r="A359" s="78" t="str">
        <f t="shared" si="17"/>
        <v/>
      </c>
      <c r="B359" s="159"/>
      <c r="C359" s="29"/>
      <c r="D359" s="29"/>
      <c r="E359" s="29"/>
      <c r="F359" s="29"/>
      <c r="G359" s="29"/>
      <c r="H359" s="29"/>
      <c r="I359" s="29"/>
      <c r="J359" s="29"/>
      <c r="K359" s="29"/>
      <c r="L359" s="29"/>
      <c r="M359" s="29"/>
      <c r="N359" s="29"/>
      <c r="O359" s="144">
        <f>SUM(CALCULO[[#This Row],[5]:[ 14 ]])</f>
        <v>0</v>
      </c>
      <c r="P359" s="162"/>
      <c r="Q359" s="163">
        <f>+IF(AVERAGEIF(ING_NO_CONST_RENTA[Concepto],'Datos para cálculo'!P$4,ING_NO_CONST_RENTA[Monto Limite])=1,CALCULO[[#This Row],[16]],MIN(CALCULO[ [#This Row],[16] ],AVERAGEIF(ING_NO_CONST_RENTA[Concepto],'Datos para cálculo'!P$4,ING_NO_CONST_RENTA[Monto Limite]),+CALCULO[ [#This Row],[16] ]+1-1,CALCULO[ [#This Row],[16] ]))</f>
        <v>0</v>
      </c>
      <c r="R359" s="29"/>
      <c r="S359" s="163">
        <f>+IF(AVERAGEIF(ING_NO_CONST_RENTA[Concepto],'Datos para cálculo'!R$4,ING_NO_CONST_RENTA[Monto Limite])=1,CALCULO[[#This Row],[18]],MIN(CALCULO[ [#This Row],[18] ],AVERAGEIF(ING_NO_CONST_RENTA[Concepto],'Datos para cálculo'!R$4,ING_NO_CONST_RENTA[Monto Limite]),+CALCULO[ [#This Row],[18] ]+1-1,CALCULO[ [#This Row],[18] ]))</f>
        <v>0</v>
      </c>
      <c r="T359" s="29"/>
      <c r="U359" s="163">
        <f>+IF(AVERAGEIF(ING_NO_CONST_RENTA[Concepto],'Datos para cálculo'!T$4,ING_NO_CONST_RENTA[Monto Limite])=1,CALCULO[[#This Row],[20]],MIN(CALCULO[ [#This Row],[20] ],AVERAGEIF(ING_NO_CONST_RENTA[Concepto],'Datos para cálculo'!T$4,ING_NO_CONST_RENTA[Monto Limite]),+CALCULO[ [#This Row],[20] ]+1-1,CALCULO[ [#This Row],[20] ]))</f>
        <v>0</v>
      </c>
      <c r="V359" s="29"/>
      <c r="W3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59" s="164"/>
      <c r="Y359" s="163">
        <f>+IF(O359&lt;310*'Versión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59" s="165"/>
      <c r="AA359" s="163">
        <f>+IF(AVERAGEIF(ING_NO_CONST_RENTA[Concepto],'Datos para cálculo'!Z$4,ING_NO_CONST_RENTA[Monto Limite])=1,CALCULO[[#This Row],[ 26 ]],MIN(CALCULO[[#This Row],[ 26 ]],AVERAGEIF(ING_NO_CONST_RENTA[Concepto],'Datos para cálculo'!Z$4,ING_NO_CONST_RENTA[Monto Limite]),+CALCULO[[#This Row],[ 26 ]]+1-1,CALCULO[[#This Row],[ 26 ]]))</f>
        <v>0</v>
      </c>
      <c r="AB359" s="165"/>
      <c r="AC3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59" s="147"/>
      <c r="AE3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59" s="144">
        <f>+CALCULO[[#This Row],[ 31 ]]+CALCULO[[#This Row],[ 29 ]]+CALCULO[[#This Row],[ 27 ]]+CALCULO[[#This Row],[ 25 ]]+CALCULO[[#This Row],[ 23 ]]+CALCULO[[#This Row],[ 21 ]]+CALCULO[[#This Row],[ 19 ]]+CALCULO[[#This Row],[ 17 ]]</f>
        <v>0</v>
      </c>
      <c r="AG359" s="148">
        <f>+MAX(0,ROUND(CALCULO[[#This Row],[ 15 ]]-CALCULO[[#This Row],[32]],-3))</f>
        <v>0</v>
      </c>
      <c r="AH359" s="29"/>
      <c r="AI359" s="163">
        <f>+IF(AVERAGEIF(DEDUCCIONES[Concepto],'Datos para cálculo'!AH$4,DEDUCCIONES[Monto Limite])=1,CALCULO[[#This Row],[ 34 ]],MIN(CALCULO[[#This Row],[ 34 ]],AVERAGEIF(DEDUCCIONES[Concepto],'Datos para cálculo'!AH$4,DEDUCCIONES[Monto Limite]),+CALCULO[[#This Row],[ 34 ]]+1-1,CALCULO[[#This Row],[ 34 ]]))</f>
        <v>0</v>
      </c>
      <c r="AJ359" s="167"/>
      <c r="AK359" s="144">
        <f>+IF(CALCULO[[#This Row],[ 36 ]]="SI",MIN(CALCULO[[#This Row],[ 15 ]]*10%,VLOOKUP($AJ$4,DEDUCCIONES[],4,0)),0)</f>
        <v>0</v>
      </c>
      <c r="AL359" s="168"/>
      <c r="AM359" s="145">
        <f>+MIN(AL359+1-1,VLOOKUP($AL$4,DEDUCCIONES[],4,0))</f>
        <v>0</v>
      </c>
      <c r="AN359" s="144">
        <f>+CALCULO[[#This Row],[35]]+CALCULO[[#This Row],[37]]+CALCULO[[#This Row],[ 39 ]]</f>
        <v>0</v>
      </c>
      <c r="AO359" s="148">
        <f>+CALCULO[[#This Row],[33]]-CALCULO[[#This Row],[ 40 ]]</f>
        <v>0</v>
      </c>
      <c r="AP359" s="29"/>
      <c r="AQ359" s="163">
        <f>+MIN(CALCULO[[#This Row],[42]]+1-1,VLOOKUP($AP$4,RENTAS_EXCENTAS[],4,0))</f>
        <v>0</v>
      </c>
      <c r="AR359" s="29"/>
      <c r="AS359" s="163">
        <f>+MIN(CALCULO[[#This Row],[43]]+CALCULO[[#This Row],[ 44 ]]+1-1,VLOOKUP($AP$4,RENTAS_EXCENTAS[],4,0))-CALCULO[[#This Row],[43]]</f>
        <v>0</v>
      </c>
      <c r="AT359" s="163"/>
      <c r="AU359" s="163"/>
      <c r="AV359" s="163">
        <f>+CALCULO[[#This Row],[ 47 ]]</f>
        <v>0</v>
      </c>
      <c r="AW359" s="163"/>
      <c r="AX359" s="163">
        <f>+CALCULO[[#This Row],[ 49 ]]</f>
        <v>0</v>
      </c>
      <c r="AY359" s="163"/>
      <c r="AZ359" s="163">
        <f>+CALCULO[[#This Row],[ 51 ]]</f>
        <v>0</v>
      </c>
      <c r="BA359" s="163"/>
      <c r="BB359" s="163">
        <f>+CALCULO[[#This Row],[ 53 ]]</f>
        <v>0</v>
      </c>
      <c r="BC359" s="163"/>
      <c r="BD359" s="163">
        <f>+CALCULO[[#This Row],[ 55 ]]</f>
        <v>0</v>
      </c>
      <c r="BE359" s="163"/>
      <c r="BF359" s="163">
        <f>+CALCULO[[#This Row],[ 57 ]]</f>
        <v>0</v>
      </c>
      <c r="BG359" s="163"/>
      <c r="BH359" s="163">
        <f>+CALCULO[[#This Row],[ 59 ]]</f>
        <v>0</v>
      </c>
      <c r="BI359" s="163"/>
      <c r="BJ359" s="163"/>
      <c r="BK359" s="163"/>
      <c r="BL359" s="145">
        <f>+CALCULO[[#This Row],[ 63 ]]</f>
        <v>0</v>
      </c>
      <c r="BM359" s="144">
        <f>+CALCULO[[#This Row],[ 64 ]]+CALCULO[[#This Row],[ 62 ]]+CALCULO[[#This Row],[ 60 ]]+CALCULO[[#This Row],[ 58 ]]+CALCULO[[#This Row],[ 56 ]]+CALCULO[[#This Row],[ 54 ]]+CALCULO[[#This Row],[ 52 ]]+CALCULO[[#This Row],[ 50 ]]+CALCULO[[#This Row],[ 48 ]]+CALCULO[[#This Row],[ 45 ]]+CALCULO[[#This Row],[43]]</f>
        <v>0</v>
      </c>
      <c r="BN359" s="148">
        <f>+CALCULO[[#This Row],[ 41 ]]-CALCULO[[#This Row],[65]]</f>
        <v>0</v>
      </c>
      <c r="BO359" s="144">
        <f>+ROUND(MIN(CALCULO[[#This Row],[66]]*25%,240*'Versión impresión'!$H$8),-3)</f>
        <v>0</v>
      </c>
      <c r="BP359" s="148">
        <f>+CALCULO[[#This Row],[66]]-CALCULO[[#This Row],[67]]</f>
        <v>0</v>
      </c>
      <c r="BQ359" s="154">
        <f>+ROUND(CALCULO[[#This Row],[33]]*40%,-3)</f>
        <v>0</v>
      </c>
      <c r="BR359" s="149">
        <f t="shared" si="18"/>
        <v>0</v>
      </c>
      <c r="BS359" s="144">
        <f>+CALCULO[[#This Row],[33]]-MIN(CALCULO[[#This Row],[69]],CALCULO[[#This Row],[68]])</f>
        <v>0</v>
      </c>
      <c r="BT359" s="150">
        <f>+CALCULO[[#This Row],[71]]/'Versión impresión'!$H$8+1-1</f>
        <v>0</v>
      </c>
      <c r="BU359" s="151">
        <f>+LOOKUP(CALCULO[[#This Row],[72]],$CG$2:$CH$8,$CJ$2:$CJ$8)</f>
        <v>0</v>
      </c>
      <c r="BV359" s="152">
        <f>+LOOKUP(CALCULO[[#This Row],[72]],$CG$2:$CH$8,$CI$2:$CI$8)</f>
        <v>0</v>
      </c>
      <c r="BW359" s="151">
        <f>+LOOKUP(CALCULO[[#This Row],[72]],$CG$2:$CH$8,$CK$2:$CK$8)</f>
        <v>0</v>
      </c>
      <c r="BX359" s="155">
        <f>+(CALCULO[[#This Row],[72]]+CALCULO[[#This Row],[73]])*CALCULO[[#This Row],[74]]+CALCULO[[#This Row],[75]]</f>
        <v>0</v>
      </c>
      <c r="BY359" s="133">
        <f>+ROUND(CALCULO[[#This Row],[76]]*'Versión impresión'!$H$8,-3)</f>
        <v>0</v>
      </c>
      <c r="BZ359" s="180" t="str">
        <f>+IF(LOOKUP(CALCULO[[#This Row],[72]],$CG$2:$CH$8,$CM$2:$CM$8)=0,"",LOOKUP(CALCULO[[#This Row],[72]],$CG$2:$CH$8,$CM$2:$CM$8))</f>
        <v/>
      </c>
    </row>
    <row r="360" spans="1:78" x14ac:dyDescent="0.25">
      <c r="A360" s="78" t="str">
        <f t="shared" si="17"/>
        <v/>
      </c>
      <c r="B360" s="159"/>
      <c r="C360" s="29"/>
      <c r="D360" s="29"/>
      <c r="E360" s="29"/>
      <c r="F360" s="29"/>
      <c r="G360" s="29"/>
      <c r="H360" s="29"/>
      <c r="I360" s="29"/>
      <c r="J360" s="29"/>
      <c r="K360" s="29"/>
      <c r="L360" s="29"/>
      <c r="M360" s="29"/>
      <c r="N360" s="29"/>
      <c r="O360" s="144">
        <f>SUM(CALCULO[[#This Row],[5]:[ 14 ]])</f>
        <v>0</v>
      </c>
      <c r="P360" s="162"/>
      <c r="Q360" s="163">
        <f>+IF(AVERAGEIF(ING_NO_CONST_RENTA[Concepto],'Datos para cálculo'!P$4,ING_NO_CONST_RENTA[Monto Limite])=1,CALCULO[[#This Row],[16]],MIN(CALCULO[ [#This Row],[16] ],AVERAGEIF(ING_NO_CONST_RENTA[Concepto],'Datos para cálculo'!P$4,ING_NO_CONST_RENTA[Monto Limite]),+CALCULO[ [#This Row],[16] ]+1-1,CALCULO[ [#This Row],[16] ]))</f>
        <v>0</v>
      </c>
      <c r="R360" s="29"/>
      <c r="S360" s="163">
        <f>+IF(AVERAGEIF(ING_NO_CONST_RENTA[Concepto],'Datos para cálculo'!R$4,ING_NO_CONST_RENTA[Monto Limite])=1,CALCULO[[#This Row],[18]],MIN(CALCULO[ [#This Row],[18] ],AVERAGEIF(ING_NO_CONST_RENTA[Concepto],'Datos para cálculo'!R$4,ING_NO_CONST_RENTA[Monto Limite]),+CALCULO[ [#This Row],[18] ]+1-1,CALCULO[ [#This Row],[18] ]))</f>
        <v>0</v>
      </c>
      <c r="T360" s="29"/>
      <c r="U360" s="163">
        <f>+IF(AVERAGEIF(ING_NO_CONST_RENTA[Concepto],'Datos para cálculo'!T$4,ING_NO_CONST_RENTA[Monto Limite])=1,CALCULO[[#This Row],[20]],MIN(CALCULO[ [#This Row],[20] ],AVERAGEIF(ING_NO_CONST_RENTA[Concepto],'Datos para cálculo'!T$4,ING_NO_CONST_RENTA[Monto Limite]),+CALCULO[ [#This Row],[20] ]+1-1,CALCULO[ [#This Row],[20] ]))</f>
        <v>0</v>
      </c>
      <c r="V360" s="29"/>
      <c r="W3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0" s="164"/>
      <c r="Y360" s="163">
        <f>+IF(O360&lt;310*'Versión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0" s="165"/>
      <c r="AA360" s="163">
        <f>+IF(AVERAGEIF(ING_NO_CONST_RENTA[Concepto],'Datos para cálculo'!Z$4,ING_NO_CONST_RENTA[Monto Limite])=1,CALCULO[[#This Row],[ 26 ]],MIN(CALCULO[[#This Row],[ 26 ]],AVERAGEIF(ING_NO_CONST_RENTA[Concepto],'Datos para cálculo'!Z$4,ING_NO_CONST_RENTA[Monto Limite]),+CALCULO[[#This Row],[ 26 ]]+1-1,CALCULO[[#This Row],[ 26 ]]))</f>
        <v>0</v>
      </c>
      <c r="AB360" s="165"/>
      <c r="AC3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0" s="147"/>
      <c r="AE3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0" s="144">
        <f>+CALCULO[[#This Row],[ 31 ]]+CALCULO[[#This Row],[ 29 ]]+CALCULO[[#This Row],[ 27 ]]+CALCULO[[#This Row],[ 25 ]]+CALCULO[[#This Row],[ 23 ]]+CALCULO[[#This Row],[ 21 ]]+CALCULO[[#This Row],[ 19 ]]+CALCULO[[#This Row],[ 17 ]]</f>
        <v>0</v>
      </c>
      <c r="AG360" s="148">
        <f>+MAX(0,ROUND(CALCULO[[#This Row],[ 15 ]]-CALCULO[[#This Row],[32]],-3))</f>
        <v>0</v>
      </c>
      <c r="AH360" s="29"/>
      <c r="AI360" s="163">
        <f>+IF(AVERAGEIF(DEDUCCIONES[Concepto],'Datos para cálculo'!AH$4,DEDUCCIONES[Monto Limite])=1,CALCULO[[#This Row],[ 34 ]],MIN(CALCULO[[#This Row],[ 34 ]],AVERAGEIF(DEDUCCIONES[Concepto],'Datos para cálculo'!AH$4,DEDUCCIONES[Monto Limite]),+CALCULO[[#This Row],[ 34 ]]+1-1,CALCULO[[#This Row],[ 34 ]]))</f>
        <v>0</v>
      </c>
      <c r="AJ360" s="167"/>
      <c r="AK360" s="144">
        <f>+IF(CALCULO[[#This Row],[ 36 ]]="SI",MIN(CALCULO[[#This Row],[ 15 ]]*10%,VLOOKUP($AJ$4,DEDUCCIONES[],4,0)),0)</f>
        <v>0</v>
      </c>
      <c r="AL360" s="168"/>
      <c r="AM360" s="145">
        <f>+MIN(AL360+1-1,VLOOKUP($AL$4,DEDUCCIONES[],4,0))</f>
        <v>0</v>
      </c>
      <c r="AN360" s="144">
        <f>+CALCULO[[#This Row],[35]]+CALCULO[[#This Row],[37]]+CALCULO[[#This Row],[ 39 ]]</f>
        <v>0</v>
      </c>
      <c r="AO360" s="148">
        <f>+CALCULO[[#This Row],[33]]-CALCULO[[#This Row],[ 40 ]]</f>
        <v>0</v>
      </c>
      <c r="AP360" s="29"/>
      <c r="AQ360" s="163">
        <f>+MIN(CALCULO[[#This Row],[42]]+1-1,VLOOKUP($AP$4,RENTAS_EXCENTAS[],4,0))</f>
        <v>0</v>
      </c>
      <c r="AR360" s="29"/>
      <c r="AS360" s="163">
        <f>+MIN(CALCULO[[#This Row],[43]]+CALCULO[[#This Row],[ 44 ]]+1-1,VLOOKUP($AP$4,RENTAS_EXCENTAS[],4,0))-CALCULO[[#This Row],[43]]</f>
        <v>0</v>
      </c>
      <c r="AT360" s="163"/>
      <c r="AU360" s="163"/>
      <c r="AV360" s="163">
        <f>+CALCULO[[#This Row],[ 47 ]]</f>
        <v>0</v>
      </c>
      <c r="AW360" s="163"/>
      <c r="AX360" s="163">
        <f>+CALCULO[[#This Row],[ 49 ]]</f>
        <v>0</v>
      </c>
      <c r="AY360" s="163"/>
      <c r="AZ360" s="163">
        <f>+CALCULO[[#This Row],[ 51 ]]</f>
        <v>0</v>
      </c>
      <c r="BA360" s="163"/>
      <c r="BB360" s="163">
        <f>+CALCULO[[#This Row],[ 53 ]]</f>
        <v>0</v>
      </c>
      <c r="BC360" s="163"/>
      <c r="BD360" s="163">
        <f>+CALCULO[[#This Row],[ 55 ]]</f>
        <v>0</v>
      </c>
      <c r="BE360" s="163"/>
      <c r="BF360" s="163">
        <f>+CALCULO[[#This Row],[ 57 ]]</f>
        <v>0</v>
      </c>
      <c r="BG360" s="163"/>
      <c r="BH360" s="163">
        <f>+CALCULO[[#This Row],[ 59 ]]</f>
        <v>0</v>
      </c>
      <c r="BI360" s="163"/>
      <c r="BJ360" s="163"/>
      <c r="BK360" s="163"/>
      <c r="BL360" s="145">
        <f>+CALCULO[[#This Row],[ 63 ]]</f>
        <v>0</v>
      </c>
      <c r="BM360" s="144">
        <f>+CALCULO[[#This Row],[ 64 ]]+CALCULO[[#This Row],[ 62 ]]+CALCULO[[#This Row],[ 60 ]]+CALCULO[[#This Row],[ 58 ]]+CALCULO[[#This Row],[ 56 ]]+CALCULO[[#This Row],[ 54 ]]+CALCULO[[#This Row],[ 52 ]]+CALCULO[[#This Row],[ 50 ]]+CALCULO[[#This Row],[ 48 ]]+CALCULO[[#This Row],[ 45 ]]+CALCULO[[#This Row],[43]]</f>
        <v>0</v>
      </c>
      <c r="BN360" s="148">
        <f>+CALCULO[[#This Row],[ 41 ]]-CALCULO[[#This Row],[65]]</f>
        <v>0</v>
      </c>
      <c r="BO360" s="144">
        <f>+ROUND(MIN(CALCULO[[#This Row],[66]]*25%,240*'Versión impresión'!$H$8),-3)</f>
        <v>0</v>
      </c>
      <c r="BP360" s="148">
        <f>+CALCULO[[#This Row],[66]]-CALCULO[[#This Row],[67]]</f>
        <v>0</v>
      </c>
      <c r="BQ360" s="154">
        <f>+ROUND(CALCULO[[#This Row],[33]]*40%,-3)</f>
        <v>0</v>
      </c>
      <c r="BR360" s="149">
        <f t="shared" si="18"/>
        <v>0</v>
      </c>
      <c r="BS360" s="144">
        <f>+CALCULO[[#This Row],[33]]-MIN(CALCULO[[#This Row],[69]],CALCULO[[#This Row],[68]])</f>
        <v>0</v>
      </c>
      <c r="BT360" s="150">
        <f>+CALCULO[[#This Row],[71]]/'Versión impresión'!$H$8+1-1</f>
        <v>0</v>
      </c>
      <c r="BU360" s="151">
        <f>+LOOKUP(CALCULO[[#This Row],[72]],$CG$2:$CH$8,$CJ$2:$CJ$8)</f>
        <v>0</v>
      </c>
      <c r="BV360" s="152">
        <f>+LOOKUP(CALCULO[[#This Row],[72]],$CG$2:$CH$8,$CI$2:$CI$8)</f>
        <v>0</v>
      </c>
      <c r="BW360" s="151">
        <f>+LOOKUP(CALCULO[[#This Row],[72]],$CG$2:$CH$8,$CK$2:$CK$8)</f>
        <v>0</v>
      </c>
      <c r="BX360" s="155">
        <f>+(CALCULO[[#This Row],[72]]+CALCULO[[#This Row],[73]])*CALCULO[[#This Row],[74]]+CALCULO[[#This Row],[75]]</f>
        <v>0</v>
      </c>
      <c r="BY360" s="133">
        <f>+ROUND(CALCULO[[#This Row],[76]]*'Versión impresión'!$H$8,-3)</f>
        <v>0</v>
      </c>
      <c r="BZ360" s="180" t="str">
        <f>+IF(LOOKUP(CALCULO[[#This Row],[72]],$CG$2:$CH$8,$CM$2:$CM$8)=0,"",LOOKUP(CALCULO[[#This Row],[72]],$CG$2:$CH$8,$CM$2:$CM$8))</f>
        <v/>
      </c>
    </row>
    <row r="361" spans="1:78" x14ac:dyDescent="0.25">
      <c r="A361" s="78" t="str">
        <f t="shared" si="17"/>
        <v/>
      </c>
      <c r="B361" s="159"/>
      <c r="C361" s="29"/>
      <c r="D361" s="29"/>
      <c r="E361" s="29"/>
      <c r="F361" s="29"/>
      <c r="G361" s="29"/>
      <c r="H361" s="29"/>
      <c r="I361" s="29"/>
      <c r="J361" s="29"/>
      <c r="K361" s="29"/>
      <c r="L361" s="29"/>
      <c r="M361" s="29"/>
      <c r="N361" s="29"/>
      <c r="O361" s="144">
        <f>SUM(CALCULO[[#This Row],[5]:[ 14 ]])</f>
        <v>0</v>
      </c>
      <c r="P361" s="162"/>
      <c r="Q361" s="163">
        <f>+IF(AVERAGEIF(ING_NO_CONST_RENTA[Concepto],'Datos para cálculo'!P$4,ING_NO_CONST_RENTA[Monto Limite])=1,CALCULO[[#This Row],[16]],MIN(CALCULO[ [#This Row],[16] ],AVERAGEIF(ING_NO_CONST_RENTA[Concepto],'Datos para cálculo'!P$4,ING_NO_CONST_RENTA[Monto Limite]),+CALCULO[ [#This Row],[16] ]+1-1,CALCULO[ [#This Row],[16] ]))</f>
        <v>0</v>
      </c>
      <c r="R361" s="29"/>
      <c r="S361" s="163">
        <f>+IF(AVERAGEIF(ING_NO_CONST_RENTA[Concepto],'Datos para cálculo'!R$4,ING_NO_CONST_RENTA[Monto Limite])=1,CALCULO[[#This Row],[18]],MIN(CALCULO[ [#This Row],[18] ],AVERAGEIF(ING_NO_CONST_RENTA[Concepto],'Datos para cálculo'!R$4,ING_NO_CONST_RENTA[Monto Limite]),+CALCULO[ [#This Row],[18] ]+1-1,CALCULO[ [#This Row],[18] ]))</f>
        <v>0</v>
      </c>
      <c r="T361" s="29"/>
      <c r="U361" s="163">
        <f>+IF(AVERAGEIF(ING_NO_CONST_RENTA[Concepto],'Datos para cálculo'!T$4,ING_NO_CONST_RENTA[Monto Limite])=1,CALCULO[[#This Row],[20]],MIN(CALCULO[ [#This Row],[20] ],AVERAGEIF(ING_NO_CONST_RENTA[Concepto],'Datos para cálculo'!T$4,ING_NO_CONST_RENTA[Monto Limite]),+CALCULO[ [#This Row],[20] ]+1-1,CALCULO[ [#This Row],[20] ]))</f>
        <v>0</v>
      </c>
      <c r="V361" s="29"/>
      <c r="W3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1" s="164"/>
      <c r="Y361" s="163">
        <f>+IF(O361&lt;310*'Versión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1" s="165"/>
      <c r="AA361" s="163">
        <f>+IF(AVERAGEIF(ING_NO_CONST_RENTA[Concepto],'Datos para cálculo'!Z$4,ING_NO_CONST_RENTA[Monto Limite])=1,CALCULO[[#This Row],[ 26 ]],MIN(CALCULO[[#This Row],[ 26 ]],AVERAGEIF(ING_NO_CONST_RENTA[Concepto],'Datos para cálculo'!Z$4,ING_NO_CONST_RENTA[Monto Limite]),+CALCULO[[#This Row],[ 26 ]]+1-1,CALCULO[[#This Row],[ 26 ]]))</f>
        <v>0</v>
      </c>
      <c r="AB361" s="165"/>
      <c r="AC3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1" s="147"/>
      <c r="AE3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1" s="144">
        <f>+CALCULO[[#This Row],[ 31 ]]+CALCULO[[#This Row],[ 29 ]]+CALCULO[[#This Row],[ 27 ]]+CALCULO[[#This Row],[ 25 ]]+CALCULO[[#This Row],[ 23 ]]+CALCULO[[#This Row],[ 21 ]]+CALCULO[[#This Row],[ 19 ]]+CALCULO[[#This Row],[ 17 ]]</f>
        <v>0</v>
      </c>
      <c r="AG361" s="148">
        <f>+MAX(0,ROUND(CALCULO[[#This Row],[ 15 ]]-CALCULO[[#This Row],[32]],-3))</f>
        <v>0</v>
      </c>
      <c r="AH361" s="29"/>
      <c r="AI361" s="163">
        <f>+IF(AVERAGEIF(DEDUCCIONES[Concepto],'Datos para cálculo'!AH$4,DEDUCCIONES[Monto Limite])=1,CALCULO[[#This Row],[ 34 ]],MIN(CALCULO[[#This Row],[ 34 ]],AVERAGEIF(DEDUCCIONES[Concepto],'Datos para cálculo'!AH$4,DEDUCCIONES[Monto Limite]),+CALCULO[[#This Row],[ 34 ]]+1-1,CALCULO[[#This Row],[ 34 ]]))</f>
        <v>0</v>
      </c>
      <c r="AJ361" s="167"/>
      <c r="AK361" s="144">
        <f>+IF(CALCULO[[#This Row],[ 36 ]]="SI",MIN(CALCULO[[#This Row],[ 15 ]]*10%,VLOOKUP($AJ$4,DEDUCCIONES[],4,0)),0)</f>
        <v>0</v>
      </c>
      <c r="AL361" s="168"/>
      <c r="AM361" s="145">
        <f>+MIN(AL361+1-1,VLOOKUP($AL$4,DEDUCCIONES[],4,0))</f>
        <v>0</v>
      </c>
      <c r="AN361" s="144">
        <f>+CALCULO[[#This Row],[35]]+CALCULO[[#This Row],[37]]+CALCULO[[#This Row],[ 39 ]]</f>
        <v>0</v>
      </c>
      <c r="AO361" s="148">
        <f>+CALCULO[[#This Row],[33]]-CALCULO[[#This Row],[ 40 ]]</f>
        <v>0</v>
      </c>
      <c r="AP361" s="29"/>
      <c r="AQ361" s="163">
        <f>+MIN(CALCULO[[#This Row],[42]]+1-1,VLOOKUP($AP$4,RENTAS_EXCENTAS[],4,0))</f>
        <v>0</v>
      </c>
      <c r="AR361" s="29"/>
      <c r="AS361" s="163">
        <f>+MIN(CALCULO[[#This Row],[43]]+CALCULO[[#This Row],[ 44 ]]+1-1,VLOOKUP($AP$4,RENTAS_EXCENTAS[],4,0))-CALCULO[[#This Row],[43]]</f>
        <v>0</v>
      </c>
      <c r="AT361" s="163"/>
      <c r="AU361" s="163"/>
      <c r="AV361" s="163">
        <f>+CALCULO[[#This Row],[ 47 ]]</f>
        <v>0</v>
      </c>
      <c r="AW361" s="163"/>
      <c r="AX361" s="163">
        <f>+CALCULO[[#This Row],[ 49 ]]</f>
        <v>0</v>
      </c>
      <c r="AY361" s="163"/>
      <c r="AZ361" s="163">
        <f>+CALCULO[[#This Row],[ 51 ]]</f>
        <v>0</v>
      </c>
      <c r="BA361" s="163"/>
      <c r="BB361" s="163">
        <f>+CALCULO[[#This Row],[ 53 ]]</f>
        <v>0</v>
      </c>
      <c r="BC361" s="163"/>
      <c r="BD361" s="163">
        <f>+CALCULO[[#This Row],[ 55 ]]</f>
        <v>0</v>
      </c>
      <c r="BE361" s="163"/>
      <c r="BF361" s="163">
        <f>+CALCULO[[#This Row],[ 57 ]]</f>
        <v>0</v>
      </c>
      <c r="BG361" s="163"/>
      <c r="BH361" s="163">
        <f>+CALCULO[[#This Row],[ 59 ]]</f>
        <v>0</v>
      </c>
      <c r="BI361" s="163"/>
      <c r="BJ361" s="163"/>
      <c r="BK361" s="163"/>
      <c r="BL361" s="145">
        <f>+CALCULO[[#This Row],[ 63 ]]</f>
        <v>0</v>
      </c>
      <c r="BM361" s="144">
        <f>+CALCULO[[#This Row],[ 64 ]]+CALCULO[[#This Row],[ 62 ]]+CALCULO[[#This Row],[ 60 ]]+CALCULO[[#This Row],[ 58 ]]+CALCULO[[#This Row],[ 56 ]]+CALCULO[[#This Row],[ 54 ]]+CALCULO[[#This Row],[ 52 ]]+CALCULO[[#This Row],[ 50 ]]+CALCULO[[#This Row],[ 48 ]]+CALCULO[[#This Row],[ 45 ]]+CALCULO[[#This Row],[43]]</f>
        <v>0</v>
      </c>
      <c r="BN361" s="148">
        <f>+CALCULO[[#This Row],[ 41 ]]-CALCULO[[#This Row],[65]]</f>
        <v>0</v>
      </c>
      <c r="BO361" s="144">
        <f>+ROUND(MIN(CALCULO[[#This Row],[66]]*25%,240*'Versión impresión'!$H$8),-3)</f>
        <v>0</v>
      </c>
      <c r="BP361" s="148">
        <f>+CALCULO[[#This Row],[66]]-CALCULO[[#This Row],[67]]</f>
        <v>0</v>
      </c>
      <c r="BQ361" s="154">
        <f>+ROUND(CALCULO[[#This Row],[33]]*40%,-3)</f>
        <v>0</v>
      </c>
      <c r="BR361" s="149">
        <f t="shared" si="18"/>
        <v>0</v>
      </c>
      <c r="BS361" s="144">
        <f>+CALCULO[[#This Row],[33]]-MIN(CALCULO[[#This Row],[69]],CALCULO[[#This Row],[68]])</f>
        <v>0</v>
      </c>
      <c r="BT361" s="150">
        <f>+CALCULO[[#This Row],[71]]/'Versión impresión'!$H$8+1-1</f>
        <v>0</v>
      </c>
      <c r="BU361" s="151">
        <f>+LOOKUP(CALCULO[[#This Row],[72]],$CG$2:$CH$8,$CJ$2:$CJ$8)</f>
        <v>0</v>
      </c>
      <c r="BV361" s="152">
        <f>+LOOKUP(CALCULO[[#This Row],[72]],$CG$2:$CH$8,$CI$2:$CI$8)</f>
        <v>0</v>
      </c>
      <c r="BW361" s="151">
        <f>+LOOKUP(CALCULO[[#This Row],[72]],$CG$2:$CH$8,$CK$2:$CK$8)</f>
        <v>0</v>
      </c>
      <c r="BX361" s="155">
        <f>+(CALCULO[[#This Row],[72]]+CALCULO[[#This Row],[73]])*CALCULO[[#This Row],[74]]+CALCULO[[#This Row],[75]]</f>
        <v>0</v>
      </c>
      <c r="BY361" s="133">
        <f>+ROUND(CALCULO[[#This Row],[76]]*'Versión impresión'!$H$8,-3)</f>
        <v>0</v>
      </c>
      <c r="BZ361" s="180" t="str">
        <f>+IF(LOOKUP(CALCULO[[#This Row],[72]],$CG$2:$CH$8,$CM$2:$CM$8)=0,"",LOOKUP(CALCULO[[#This Row],[72]],$CG$2:$CH$8,$CM$2:$CM$8))</f>
        <v/>
      </c>
    </row>
    <row r="362" spans="1:78" x14ac:dyDescent="0.25">
      <c r="A362" s="78" t="str">
        <f t="shared" si="17"/>
        <v/>
      </c>
      <c r="B362" s="159"/>
      <c r="C362" s="29"/>
      <c r="D362" s="29"/>
      <c r="E362" s="29"/>
      <c r="F362" s="29"/>
      <c r="G362" s="29"/>
      <c r="H362" s="29"/>
      <c r="I362" s="29"/>
      <c r="J362" s="29"/>
      <c r="K362" s="29"/>
      <c r="L362" s="29"/>
      <c r="M362" s="29"/>
      <c r="N362" s="29"/>
      <c r="O362" s="144">
        <f>SUM(CALCULO[[#This Row],[5]:[ 14 ]])</f>
        <v>0</v>
      </c>
      <c r="P362" s="162"/>
      <c r="Q362" s="163">
        <f>+IF(AVERAGEIF(ING_NO_CONST_RENTA[Concepto],'Datos para cálculo'!P$4,ING_NO_CONST_RENTA[Monto Limite])=1,CALCULO[[#This Row],[16]],MIN(CALCULO[ [#This Row],[16] ],AVERAGEIF(ING_NO_CONST_RENTA[Concepto],'Datos para cálculo'!P$4,ING_NO_CONST_RENTA[Monto Limite]),+CALCULO[ [#This Row],[16] ]+1-1,CALCULO[ [#This Row],[16] ]))</f>
        <v>0</v>
      </c>
      <c r="R362" s="29"/>
      <c r="S362" s="163">
        <f>+IF(AVERAGEIF(ING_NO_CONST_RENTA[Concepto],'Datos para cálculo'!R$4,ING_NO_CONST_RENTA[Monto Limite])=1,CALCULO[[#This Row],[18]],MIN(CALCULO[ [#This Row],[18] ],AVERAGEIF(ING_NO_CONST_RENTA[Concepto],'Datos para cálculo'!R$4,ING_NO_CONST_RENTA[Monto Limite]),+CALCULO[ [#This Row],[18] ]+1-1,CALCULO[ [#This Row],[18] ]))</f>
        <v>0</v>
      </c>
      <c r="T362" s="29"/>
      <c r="U362" s="163">
        <f>+IF(AVERAGEIF(ING_NO_CONST_RENTA[Concepto],'Datos para cálculo'!T$4,ING_NO_CONST_RENTA[Monto Limite])=1,CALCULO[[#This Row],[20]],MIN(CALCULO[ [#This Row],[20] ],AVERAGEIF(ING_NO_CONST_RENTA[Concepto],'Datos para cálculo'!T$4,ING_NO_CONST_RENTA[Monto Limite]),+CALCULO[ [#This Row],[20] ]+1-1,CALCULO[ [#This Row],[20] ]))</f>
        <v>0</v>
      </c>
      <c r="V362" s="29"/>
      <c r="W3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2" s="164"/>
      <c r="Y362" s="163">
        <f>+IF(O362&lt;310*'Versión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2" s="165"/>
      <c r="AA362" s="163">
        <f>+IF(AVERAGEIF(ING_NO_CONST_RENTA[Concepto],'Datos para cálculo'!Z$4,ING_NO_CONST_RENTA[Monto Limite])=1,CALCULO[[#This Row],[ 26 ]],MIN(CALCULO[[#This Row],[ 26 ]],AVERAGEIF(ING_NO_CONST_RENTA[Concepto],'Datos para cálculo'!Z$4,ING_NO_CONST_RENTA[Monto Limite]),+CALCULO[[#This Row],[ 26 ]]+1-1,CALCULO[[#This Row],[ 26 ]]))</f>
        <v>0</v>
      </c>
      <c r="AB362" s="165"/>
      <c r="AC3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2" s="147"/>
      <c r="AE3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2" s="144">
        <f>+CALCULO[[#This Row],[ 31 ]]+CALCULO[[#This Row],[ 29 ]]+CALCULO[[#This Row],[ 27 ]]+CALCULO[[#This Row],[ 25 ]]+CALCULO[[#This Row],[ 23 ]]+CALCULO[[#This Row],[ 21 ]]+CALCULO[[#This Row],[ 19 ]]+CALCULO[[#This Row],[ 17 ]]</f>
        <v>0</v>
      </c>
      <c r="AG362" s="148">
        <f>+MAX(0,ROUND(CALCULO[[#This Row],[ 15 ]]-CALCULO[[#This Row],[32]],-3))</f>
        <v>0</v>
      </c>
      <c r="AH362" s="29"/>
      <c r="AI362" s="163">
        <f>+IF(AVERAGEIF(DEDUCCIONES[Concepto],'Datos para cálculo'!AH$4,DEDUCCIONES[Monto Limite])=1,CALCULO[[#This Row],[ 34 ]],MIN(CALCULO[[#This Row],[ 34 ]],AVERAGEIF(DEDUCCIONES[Concepto],'Datos para cálculo'!AH$4,DEDUCCIONES[Monto Limite]),+CALCULO[[#This Row],[ 34 ]]+1-1,CALCULO[[#This Row],[ 34 ]]))</f>
        <v>0</v>
      </c>
      <c r="AJ362" s="167"/>
      <c r="AK362" s="144">
        <f>+IF(CALCULO[[#This Row],[ 36 ]]="SI",MIN(CALCULO[[#This Row],[ 15 ]]*10%,VLOOKUP($AJ$4,DEDUCCIONES[],4,0)),0)</f>
        <v>0</v>
      </c>
      <c r="AL362" s="168"/>
      <c r="AM362" s="145">
        <f>+MIN(AL362+1-1,VLOOKUP($AL$4,DEDUCCIONES[],4,0))</f>
        <v>0</v>
      </c>
      <c r="AN362" s="144">
        <f>+CALCULO[[#This Row],[35]]+CALCULO[[#This Row],[37]]+CALCULO[[#This Row],[ 39 ]]</f>
        <v>0</v>
      </c>
      <c r="AO362" s="148">
        <f>+CALCULO[[#This Row],[33]]-CALCULO[[#This Row],[ 40 ]]</f>
        <v>0</v>
      </c>
      <c r="AP362" s="29"/>
      <c r="AQ362" s="163">
        <f>+MIN(CALCULO[[#This Row],[42]]+1-1,VLOOKUP($AP$4,RENTAS_EXCENTAS[],4,0))</f>
        <v>0</v>
      </c>
      <c r="AR362" s="29"/>
      <c r="AS362" s="163">
        <f>+MIN(CALCULO[[#This Row],[43]]+CALCULO[[#This Row],[ 44 ]]+1-1,VLOOKUP($AP$4,RENTAS_EXCENTAS[],4,0))-CALCULO[[#This Row],[43]]</f>
        <v>0</v>
      </c>
      <c r="AT362" s="163"/>
      <c r="AU362" s="163"/>
      <c r="AV362" s="163">
        <f>+CALCULO[[#This Row],[ 47 ]]</f>
        <v>0</v>
      </c>
      <c r="AW362" s="163"/>
      <c r="AX362" s="163">
        <f>+CALCULO[[#This Row],[ 49 ]]</f>
        <v>0</v>
      </c>
      <c r="AY362" s="163"/>
      <c r="AZ362" s="163">
        <f>+CALCULO[[#This Row],[ 51 ]]</f>
        <v>0</v>
      </c>
      <c r="BA362" s="163"/>
      <c r="BB362" s="163">
        <f>+CALCULO[[#This Row],[ 53 ]]</f>
        <v>0</v>
      </c>
      <c r="BC362" s="163"/>
      <c r="BD362" s="163">
        <f>+CALCULO[[#This Row],[ 55 ]]</f>
        <v>0</v>
      </c>
      <c r="BE362" s="163"/>
      <c r="BF362" s="163">
        <f>+CALCULO[[#This Row],[ 57 ]]</f>
        <v>0</v>
      </c>
      <c r="BG362" s="163"/>
      <c r="BH362" s="163">
        <f>+CALCULO[[#This Row],[ 59 ]]</f>
        <v>0</v>
      </c>
      <c r="BI362" s="163"/>
      <c r="BJ362" s="163"/>
      <c r="BK362" s="163"/>
      <c r="BL362" s="145">
        <f>+CALCULO[[#This Row],[ 63 ]]</f>
        <v>0</v>
      </c>
      <c r="BM362" s="144">
        <f>+CALCULO[[#This Row],[ 64 ]]+CALCULO[[#This Row],[ 62 ]]+CALCULO[[#This Row],[ 60 ]]+CALCULO[[#This Row],[ 58 ]]+CALCULO[[#This Row],[ 56 ]]+CALCULO[[#This Row],[ 54 ]]+CALCULO[[#This Row],[ 52 ]]+CALCULO[[#This Row],[ 50 ]]+CALCULO[[#This Row],[ 48 ]]+CALCULO[[#This Row],[ 45 ]]+CALCULO[[#This Row],[43]]</f>
        <v>0</v>
      </c>
      <c r="BN362" s="148">
        <f>+CALCULO[[#This Row],[ 41 ]]-CALCULO[[#This Row],[65]]</f>
        <v>0</v>
      </c>
      <c r="BO362" s="144">
        <f>+ROUND(MIN(CALCULO[[#This Row],[66]]*25%,240*'Versión impresión'!$H$8),-3)</f>
        <v>0</v>
      </c>
      <c r="BP362" s="148">
        <f>+CALCULO[[#This Row],[66]]-CALCULO[[#This Row],[67]]</f>
        <v>0</v>
      </c>
      <c r="BQ362" s="154">
        <f>+ROUND(CALCULO[[#This Row],[33]]*40%,-3)</f>
        <v>0</v>
      </c>
      <c r="BR362" s="149">
        <f t="shared" si="18"/>
        <v>0</v>
      </c>
      <c r="BS362" s="144">
        <f>+CALCULO[[#This Row],[33]]-MIN(CALCULO[[#This Row],[69]],CALCULO[[#This Row],[68]])</f>
        <v>0</v>
      </c>
      <c r="BT362" s="150">
        <f>+CALCULO[[#This Row],[71]]/'Versión impresión'!$H$8+1-1</f>
        <v>0</v>
      </c>
      <c r="BU362" s="151">
        <f>+LOOKUP(CALCULO[[#This Row],[72]],$CG$2:$CH$8,$CJ$2:$CJ$8)</f>
        <v>0</v>
      </c>
      <c r="BV362" s="152">
        <f>+LOOKUP(CALCULO[[#This Row],[72]],$CG$2:$CH$8,$CI$2:$CI$8)</f>
        <v>0</v>
      </c>
      <c r="BW362" s="151">
        <f>+LOOKUP(CALCULO[[#This Row],[72]],$CG$2:$CH$8,$CK$2:$CK$8)</f>
        <v>0</v>
      </c>
      <c r="BX362" s="155">
        <f>+(CALCULO[[#This Row],[72]]+CALCULO[[#This Row],[73]])*CALCULO[[#This Row],[74]]+CALCULO[[#This Row],[75]]</f>
        <v>0</v>
      </c>
      <c r="BY362" s="133">
        <f>+ROUND(CALCULO[[#This Row],[76]]*'Versión impresión'!$H$8,-3)</f>
        <v>0</v>
      </c>
      <c r="BZ362" s="180" t="str">
        <f>+IF(LOOKUP(CALCULO[[#This Row],[72]],$CG$2:$CH$8,$CM$2:$CM$8)=0,"",LOOKUP(CALCULO[[#This Row],[72]],$CG$2:$CH$8,$CM$2:$CM$8))</f>
        <v/>
      </c>
    </row>
    <row r="363" spans="1:78" x14ac:dyDescent="0.25">
      <c r="A363" s="78" t="str">
        <f t="shared" si="17"/>
        <v/>
      </c>
      <c r="B363" s="159"/>
      <c r="C363" s="29"/>
      <c r="D363" s="29"/>
      <c r="E363" s="29"/>
      <c r="F363" s="29"/>
      <c r="G363" s="29"/>
      <c r="H363" s="29"/>
      <c r="I363" s="29"/>
      <c r="J363" s="29"/>
      <c r="K363" s="29"/>
      <c r="L363" s="29"/>
      <c r="M363" s="29"/>
      <c r="N363" s="29"/>
      <c r="O363" s="144">
        <f>SUM(CALCULO[[#This Row],[5]:[ 14 ]])</f>
        <v>0</v>
      </c>
      <c r="P363" s="162"/>
      <c r="Q363" s="163">
        <f>+IF(AVERAGEIF(ING_NO_CONST_RENTA[Concepto],'Datos para cálculo'!P$4,ING_NO_CONST_RENTA[Monto Limite])=1,CALCULO[[#This Row],[16]],MIN(CALCULO[ [#This Row],[16] ],AVERAGEIF(ING_NO_CONST_RENTA[Concepto],'Datos para cálculo'!P$4,ING_NO_CONST_RENTA[Monto Limite]),+CALCULO[ [#This Row],[16] ]+1-1,CALCULO[ [#This Row],[16] ]))</f>
        <v>0</v>
      </c>
      <c r="R363" s="29"/>
      <c r="S363" s="163">
        <f>+IF(AVERAGEIF(ING_NO_CONST_RENTA[Concepto],'Datos para cálculo'!R$4,ING_NO_CONST_RENTA[Monto Limite])=1,CALCULO[[#This Row],[18]],MIN(CALCULO[ [#This Row],[18] ],AVERAGEIF(ING_NO_CONST_RENTA[Concepto],'Datos para cálculo'!R$4,ING_NO_CONST_RENTA[Monto Limite]),+CALCULO[ [#This Row],[18] ]+1-1,CALCULO[ [#This Row],[18] ]))</f>
        <v>0</v>
      </c>
      <c r="T363" s="29"/>
      <c r="U363" s="163">
        <f>+IF(AVERAGEIF(ING_NO_CONST_RENTA[Concepto],'Datos para cálculo'!T$4,ING_NO_CONST_RENTA[Monto Limite])=1,CALCULO[[#This Row],[20]],MIN(CALCULO[ [#This Row],[20] ],AVERAGEIF(ING_NO_CONST_RENTA[Concepto],'Datos para cálculo'!T$4,ING_NO_CONST_RENTA[Monto Limite]),+CALCULO[ [#This Row],[20] ]+1-1,CALCULO[ [#This Row],[20] ]))</f>
        <v>0</v>
      </c>
      <c r="V363" s="29"/>
      <c r="W3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3" s="164"/>
      <c r="Y363" s="163">
        <f>+IF(O363&lt;310*'Versión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3" s="165"/>
      <c r="AA363" s="163">
        <f>+IF(AVERAGEIF(ING_NO_CONST_RENTA[Concepto],'Datos para cálculo'!Z$4,ING_NO_CONST_RENTA[Monto Limite])=1,CALCULO[[#This Row],[ 26 ]],MIN(CALCULO[[#This Row],[ 26 ]],AVERAGEIF(ING_NO_CONST_RENTA[Concepto],'Datos para cálculo'!Z$4,ING_NO_CONST_RENTA[Monto Limite]),+CALCULO[[#This Row],[ 26 ]]+1-1,CALCULO[[#This Row],[ 26 ]]))</f>
        <v>0</v>
      </c>
      <c r="AB363" s="165"/>
      <c r="AC3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3" s="147"/>
      <c r="AE3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3" s="144">
        <f>+CALCULO[[#This Row],[ 31 ]]+CALCULO[[#This Row],[ 29 ]]+CALCULO[[#This Row],[ 27 ]]+CALCULO[[#This Row],[ 25 ]]+CALCULO[[#This Row],[ 23 ]]+CALCULO[[#This Row],[ 21 ]]+CALCULO[[#This Row],[ 19 ]]+CALCULO[[#This Row],[ 17 ]]</f>
        <v>0</v>
      </c>
      <c r="AG363" s="148">
        <f>+MAX(0,ROUND(CALCULO[[#This Row],[ 15 ]]-CALCULO[[#This Row],[32]],-3))</f>
        <v>0</v>
      </c>
      <c r="AH363" s="29"/>
      <c r="AI363" s="163">
        <f>+IF(AVERAGEIF(DEDUCCIONES[Concepto],'Datos para cálculo'!AH$4,DEDUCCIONES[Monto Limite])=1,CALCULO[[#This Row],[ 34 ]],MIN(CALCULO[[#This Row],[ 34 ]],AVERAGEIF(DEDUCCIONES[Concepto],'Datos para cálculo'!AH$4,DEDUCCIONES[Monto Limite]),+CALCULO[[#This Row],[ 34 ]]+1-1,CALCULO[[#This Row],[ 34 ]]))</f>
        <v>0</v>
      </c>
      <c r="AJ363" s="167"/>
      <c r="AK363" s="144">
        <f>+IF(CALCULO[[#This Row],[ 36 ]]="SI",MIN(CALCULO[[#This Row],[ 15 ]]*10%,VLOOKUP($AJ$4,DEDUCCIONES[],4,0)),0)</f>
        <v>0</v>
      </c>
      <c r="AL363" s="168"/>
      <c r="AM363" s="145">
        <f>+MIN(AL363+1-1,VLOOKUP($AL$4,DEDUCCIONES[],4,0))</f>
        <v>0</v>
      </c>
      <c r="AN363" s="144">
        <f>+CALCULO[[#This Row],[35]]+CALCULO[[#This Row],[37]]+CALCULO[[#This Row],[ 39 ]]</f>
        <v>0</v>
      </c>
      <c r="AO363" s="148">
        <f>+CALCULO[[#This Row],[33]]-CALCULO[[#This Row],[ 40 ]]</f>
        <v>0</v>
      </c>
      <c r="AP363" s="29"/>
      <c r="AQ363" s="163">
        <f>+MIN(CALCULO[[#This Row],[42]]+1-1,VLOOKUP($AP$4,RENTAS_EXCENTAS[],4,0))</f>
        <v>0</v>
      </c>
      <c r="AR363" s="29"/>
      <c r="AS363" s="163">
        <f>+MIN(CALCULO[[#This Row],[43]]+CALCULO[[#This Row],[ 44 ]]+1-1,VLOOKUP($AP$4,RENTAS_EXCENTAS[],4,0))-CALCULO[[#This Row],[43]]</f>
        <v>0</v>
      </c>
      <c r="AT363" s="163"/>
      <c r="AU363" s="163"/>
      <c r="AV363" s="163">
        <f>+CALCULO[[#This Row],[ 47 ]]</f>
        <v>0</v>
      </c>
      <c r="AW363" s="163"/>
      <c r="AX363" s="163">
        <f>+CALCULO[[#This Row],[ 49 ]]</f>
        <v>0</v>
      </c>
      <c r="AY363" s="163"/>
      <c r="AZ363" s="163">
        <f>+CALCULO[[#This Row],[ 51 ]]</f>
        <v>0</v>
      </c>
      <c r="BA363" s="163"/>
      <c r="BB363" s="163">
        <f>+CALCULO[[#This Row],[ 53 ]]</f>
        <v>0</v>
      </c>
      <c r="BC363" s="163"/>
      <c r="BD363" s="163">
        <f>+CALCULO[[#This Row],[ 55 ]]</f>
        <v>0</v>
      </c>
      <c r="BE363" s="163"/>
      <c r="BF363" s="163">
        <f>+CALCULO[[#This Row],[ 57 ]]</f>
        <v>0</v>
      </c>
      <c r="BG363" s="163"/>
      <c r="BH363" s="163">
        <f>+CALCULO[[#This Row],[ 59 ]]</f>
        <v>0</v>
      </c>
      <c r="BI363" s="163"/>
      <c r="BJ363" s="163"/>
      <c r="BK363" s="163"/>
      <c r="BL363" s="145">
        <f>+CALCULO[[#This Row],[ 63 ]]</f>
        <v>0</v>
      </c>
      <c r="BM363" s="144">
        <f>+CALCULO[[#This Row],[ 64 ]]+CALCULO[[#This Row],[ 62 ]]+CALCULO[[#This Row],[ 60 ]]+CALCULO[[#This Row],[ 58 ]]+CALCULO[[#This Row],[ 56 ]]+CALCULO[[#This Row],[ 54 ]]+CALCULO[[#This Row],[ 52 ]]+CALCULO[[#This Row],[ 50 ]]+CALCULO[[#This Row],[ 48 ]]+CALCULO[[#This Row],[ 45 ]]+CALCULO[[#This Row],[43]]</f>
        <v>0</v>
      </c>
      <c r="BN363" s="148">
        <f>+CALCULO[[#This Row],[ 41 ]]-CALCULO[[#This Row],[65]]</f>
        <v>0</v>
      </c>
      <c r="BO363" s="144">
        <f>+ROUND(MIN(CALCULO[[#This Row],[66]]*25%,240*'Versión impresión'!$H$8),-3)</f>
        <v>0</v>
      </c>
      <c r="BP363" s="148">
        <f>+CALCULO[[#This Row],[66]]-CALCULO[[#This Row],[67]]</f>
        <v>0</v>
      </c>
      <c r="BQ363" s="154">
        <f>+ROUND(CALCULO[[#This Row],[33]]*40%,-3)</f>
        <v>0</v>
      </c>
      <c r="BR363" s="149">
        <f t="shared" si="18"/>
        <v>0</v>
      </c>
      <c r="BS363" s="144">
        <f>+CALCULO[[#This Row],[33]]-MIN(CALCULO[[#This Row],[69]],CALCULO[[#This Row],[68]])</f>
        <v>0</v>
      </c>
      <c r="BT363" s="150">
        <f>+CALCULO[[#This Row],[71]]/'Versión impresión'!$H$8+1-1</f>
        <v>0</v>
      </c>
      <c r="BU363" s="151">
        <f>+LOOKUP(CALCULO[[#This Row],[72]],$CG$2:$CH$8,$CJ$2:$CJ$8)</f>
        <v>0</v>
      </c>
      <c r="BV363" s="152">
        <f>+LOOKUP(CALCULO[[#This Row],[72]],$CG$2:$CH$8,$CI$2:$CI$8)</f>
        <v>0</v>
      </c>
      <c r="BW363" s="151">
        <f>+LOOKUP(CALCULO[[#This Row],[72]],$CG$2:$CH$8,$CK$2:$CK$8)</f>
        <v>0</v>
      </c>
      <c r="BX363" s="155">
        <f>+(CALCULO[[#This Row],[72]]+CALCULO[[#This Row],[73]])*CALCULO[[#This Row],[74]]+CALCULO[[#This Row],[75]]</f>
        <v>0</v>
      </c>
      <c r="BY363" s="133">
        <f>+ROUND(CALCULO[[#This Row],[76]]*'Versión impresión'!$H$8,-3)</f>
        <v>0</v>
      </c>
      <c r="BZ363" s="180" t="str">
        <f>+IF(LOOKUP(CALCULO[[#This Row],[72]],$CG$2:$CH$8,$CM$2:$CM$8)=0,"",LOOKUP(CALCULO[[#This Row],[72]],$CG$2:$CH$8,$CM$2:$CM$8))</f>
        <v/>
      </c>
    </row>
    <row r="364" spans="1:78" x14ac:dyDescent="0.25">
      <c r="A364" s="78" t="str">
        <f t="shared" si="17"/>
        <v/>
      </c>
      <c r="B364" s="159"/>
      <c r="C364" s="29"/>
      <c r="D364" s="29"/>
      <c r="E364" s="29"/>
      <c r="F364" s="29"/>
      <c r="G364" s="29"/>
      <c r="H364" s="29"/>
      <c r="I364" s="29"/>
      <c r="J364" s="29"/>
      <c r="K364" s="29"/>
      <c r="L364" s="29"/>
      <c r="M364" s="29"/>
      <c r="N364" s="29"/>
      <c r="O364" s="144">
        <f>SUM(CALCULO[[#This Row],[5]:[ 14 ]])</f>
        <v>0</v>
      </c>
      <c r="P364" s="162"/>
      <c r="Q364" s="163">
        <f>+IF(AVERAGEIF(ING_NO_CONST_RENTA[Concepto],'Datos para cálculo'!P$4,ING_NO_CONST_RENTA[Monto Limite])=1,CALCULO[[#This Row],[16]],MIN(CALCULO[ [#This Row],[16] ],AVERAGEIF(ING_NO_CONST_RENTA[Concepto],'Datos para cálculo'!P$4,ING_NO_CONST_RENTA[Monto Limite]),+CALCULO[ [#This Row],[16] ]+1-1,CALCULO[ [#This Row],[16] ]))</f>
        <v>0</v>
      </c>
      <c r="R364" s="29"/>
      <c r="S364" s="163">
        <f>+IF(AVERAGEIF(ING_NO_CONST_RENTA[Concepto],'Datos para cálculo'!R$4,ING_NO_CONST_RENTA[Monto Limite])=1,CALCULO[[#This Row],[18]],MIN(CALCULO[ [#This Row],[18] ],AVERAGEIF(ING_NO_CONST_RENTA[Concepto],'Datos para cálculo'!R$4,ING_NO_CONST_RENTA[Monto Limite]),+CALCULO[ [#This Row],[18] ]+1-1,CALCULO[ [#This Row],[18] ]))</f>
        <v>0</v>
      </c>
      <c r="T364" s="29"/>
      <c r="U364" s="163">
        <f>+IF(AVERAGEIF(ING_NO_CONST_RENTA[Concepto],'Datos para cálculo'!T$4,ING_NO_CONST_RENTA[Monto Limite])=1,CALCULO[[#This Row],[20]],MIN(CALCULO[ [#This Row],[20] ],AVERAGEIF(ING_NO_CONST_RENTA[Concepto],'Datos para cálculo'!T$4,ING_NO_CONST_RENTA[Monto Limite]),+CALCULO[ [#This Row],[20] ]+1-1,CALCULO[ [#This Row],[20] ]))</f>
        <v>0</v>
      </c>
      <c r="V364" s="29"/>
      <c r="W3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4" s="164"/>
      <c r="Y364" s="163">
        <f>+IF(O364&lt;310*'Versión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4" s="165"/>
      <c r="AA364" s="163">
        <f>+IF(AVERAGEIF(ING_NO_CONST_RENTA[Concepto],'Datos para cálculo'!Z$4,ING_NO_CONST_RENTA[Monto Limite])=1,CALCULO[[#This Row],[ 26 ]],MIN(CALCULO[[#This Row],[ 26 ]],AVERAGEIF(ING_NO_CONST_RENTA[Concepto],'Datos para cálculo'!Z$4,ING_NO_CONST_RENTA[Monto Limite]),+CALCULO[[#This Row],[ 26 ]]+1-1,CALCULO[[#This Row],[ 26 ]]))</f>
        <v>0</v>
      </c>
      <c r="AB364" s="165"/>
      <c r="AC3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4" s="147"/>
      <c r="AE3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4" s="144">
        <f>+CALCULO[[#This Row],[ 31 ]]+CALCULO[[#This Row],[ 29 ]]+CALCULO[[#This Row],[ 27 ]]+CALCULO[[#This Row],[ 25 ]]+CALCULO[[#This Row],[ 23 ]]+CALCULO[[#This Row],[ 21 ]]+CALCULO[[#This Row],[ 19 ]]+CALCULO[[#This Row],[ 17 ]]</f>
        <v>0</v>
      </c>
      <c r="AG364" s="148">
        <f>+MAX(0,ROUND(CALCULO[[#This Row],[ 15 ]]-CALCULO[[#This Row],[32]],-3))</f>
        <v>0</v>
      </c>
      <c r="AH364" s="29"/>
      <c r="AI364" s="163">
        <f>+IF(AVERAGEIF(DEDUCCIONES[Concepto],'Datos para cálculo'!AH$4,DEDUCCIONES[Monto Limite])=1,CALCULO[[#This Row],[ 34 ]],MIN(CALCULO[[#This Row],[ 34 ]],AVERAGEIF(DEDUCCIONES[Concepto],'Datos para cálculo'!AH$4,DEDUCCIONES[Monto Limite]),+CALCULO[[#This Row],[ 34 ]]+1-1,CALCULO[[#This Row],[ 34 ]]))</f>
        <v>0</v>
      </c>
      <c r="AJ364" s="167"/>
      <c r="AK364" s="144">
        <f>+IF(CALCULO[[#This Row],[ 36 ]]="SI",MIN(CALCULO[[#This Row],[ 15 ]]*10%,VLOOKUP($AJ$4,DEDUCCIONES[],4,0)),0)</f>
        <v>0</v>
      </c>
      <c r="AL364" s="168"/>
      <c r="AM364" s="145">
        <f>+MIN(AL364+1-1,VLOOKUP($AL$4,DEDUCCIONES[],4,0))</f>
        <v>0</v>
      </c>
      <c r="AN364" s="144">
        <f>+CALCULO[[#This Row],[35]]+CALCULO[[#This Row],[37]]+CALCULO[[#This Row],[ 39 ]]</f>
        <v>0</v>
      </c>
      <c r="AO364" s="148">
        <f>+CALCULO[[#This Row],[33]]-CALCULO[[#This Row],[ 40 ]]</f>
        <v>0</v>
      </c>
      <c r="AP364" s="29"/>
      <c r="AQ364" s="163">
        <f>+MIN(CALCULO[[#This Row],[42]]+1-1,VLOOKUP($AP$4,RENTAS_EXCENTAS[],4,0))</f>
        <v>0</v>
      </c>
      <c r="AR364" s="29"/>
      <c r="AS364" s="163">
        <f>+MIN(CALCULO[[#This Row],[43]]+CALCULO[[#This Row],[ 44 ]]+1-1,VLOOKUP($AP$4,RENTAS_EXCENTAS[],4,0))-CALCULO[[#This Row],[43]]</f>
        <v>0</v>
      </c>
      <c r="AT364" s="163"/>
      <c r="AU364" s="163"/>
      <c r="AV364" s="163">
        <f>+CALCULO[[#This Row],[ 47 ]]</f>
        <v>0</v>
      </c>
      <c r="AW364" s="163"/>
      <c r="AX364" s="163">
        <f>+CALCULO[[#This Row],[ 49 ]]</f>
        <v>0</v>
      </c>
      <c r="AY364" s="163"/>
      <c r="AZ364" s="163">
        <f>+CALCULO[[#This Row],[ 51 ]]</f>
        <v>0</v>
      </c>
      <c r="BA364" s="163"/>
      <c r="BB364" s="163">
        <f>+CALCULO[[#This Row],[ 53 ]]</f>
        <v>0</v>
      </c>
      <c r="BC364" s="163"/>
      <c r="BD364" s="163">
        <f>+CALCULO[[#This Row],[ 55 ]]</f>
        <v>0</v>
      </c>
      <c r="BE364" s="163"/>
      <c r="BF364" s="163">
        <f>+CALCULO[[#This Row],[ 57 ]]</f>
        <v>0</v>
      </c>
      <c r="BG364" s="163"/>
      <c r="BH364" s="163">
        <f>+CALCULO[[#This Row],[ 59 ]]</f>
        <v>0</v>
      </c>
      <c r="BI364" s="163"/>
      <c r="BJ364" s="163"/>
      <c r="BK364" s="163"/>
      <c r="BL364" s="145">
        <f>+CALCULO[[#This Row],[ 63 ]]</f>
        <v>0</v>
      </c>
      <c r="BM364" s="144">
        <f>+CALCULO[[#This Row],[ 64 ]]+CALCULO[[#This Row],[ 62 ]]+CALCULO[[#This Row],[ 60 ]]+CALCULO[[#This Row],[ 58 ]]+CALCULO[[#This Row],[ 56 ]]+CALCULO[[#This Row],[ 54 ]]+CALCULO[[#This Row],[ 52 ]]+CALCULO[[#This Row],[ 50 ]]+CALCULO[[#This Row],[ 48 ]]+CALCULO[[#This Row],[ 45 ]]+CALCULO[[#This Row],[43]]</f>
        <v>0</v>
      </c>
      <c r="BN364" s="148">
        <f>+CALCULO[[#This Row],[ 41 ]]-CALCULO[[#This Row],[65]]</f>
        <v>0</v>
      </c>
      <c r="BO364" s="144">
        <f>+ROUND(MIN(CALCULO[[#This Row],[66]]*25%,240*'Versión impresión'!$H$8),-3)</f>
        <v>0</v>
      </c>
      <c r="BP364" s="148">
        <f>+CALCULO[[#This Row],[66]]-CALCULO[[#This Row],[67]]</f>
        <v>0</v>
      </c>
      <c r="BQ364" s="154">
        <f>+ROUND(CALCULO[[#This Row],[33]]*40%,-3)</f>
        <v>0</v>
      </c>
      <c r="BR364" s="149">
        <f t="shared" si="18"/>
        <v>0</v>
      </c>
      <c r="BS364" s="144">
        <f>+CALCULO[[#This Row],[33]]-MIN(CALCULO[[#This Row],[69]],CALCULO[[#This Row],[68]])</f>
        <v>0</v>
      </c>
      <c r="BT364" s="150">
        <f>+CALCULO[[#This Row],[71]]/'Versión impresión'!$H$8+1-1</f>
        <v>0</v>
      </c>
      <c r="BU364" s="151">
        <f>+LOOKUP(CALCULO[[#This Row],[72]],$CG$2:$CH$8,$CJ$2:$CJ$8)</f>
        <v>0</v>
      </c>
      <c r="BV364" s="152">
        <f>+LOOKUP(CALCULO[[#This Row],[72]],$CG$2:$CH$8,$CI$2:$CI$8)</f>
        <v>0</v>
      </c>
      <c r="BW364" s="151">
        <f>+LOOKUP(CALCULO[[#This Row],[72]],$CG$2:$CH$8,$CK$2:$CK$8)</f>
        <v>0</v>
      </c>
      <c r="BX364" s="155">
        <f>+(CALCULO[[#This Row],[72]]+CALCULO[[#This Row],[73]])*CALCULO[[#This Row],[74]]+CALCULO[[#This Row],[75]]</f>
        <v>0</v>
      </c>
      <c r="BY364" s="133">
        <f>+ROUND(CALCULO[[#This Row],[76]]*'Versión impresión'!$H$8,-3)</f>
        <v>0</v>
      </c>
      <c r="BZ364" s="180" t="str">
        <f>+IF(LOOKUP(CALCULO[[#This Row],[72]],$CG$2:$CH$8,$CM$2:$CM$8)=0,"",LOOKUP(CALCULO[[#This Row],[72]],$CG$2:$CH$8,$CM$2:$CM$8))</f>
        <v/>
      </c>
    </row>
    <row r="365" spans="1:78" x14ac:dyDescent="0.25">
      <c r="A365" s="78" t="str">
        <f t="shared" si="17"/>
        <v/>
      </c>
      <c r="B365" s="159"/>
      <c r="C365" s="29"/>
      <c r="D365" s="29"/>
      <c r="E365" s="29"/>
      <c r="F365" s="29"/>
      <c r="G365" s="29"/>
      <c r="H365" s="29"/>
      <c r="I365" s="29"/>
      <c r="J365" s="29"/>
      <c r="K365" s="29"/>
      <c r="L365" s="29"/>
      <c r="M365" s="29"/>
      <c r="N365" s="29"/>
      <c r="O365" s="144">
        <f>SUM(CALCULO[[#This Row],[5]:[ 14 ]])</f>
        <v>0</v>
      </c>
      <c r="P365" s="162"/>
      <c r="Q365" s="163">
        <f>+IF(AVERAGEIF(ING_NO_CONST_RENTA[Concepto],'Datos para cálculo'!P$4,ING_NO_CONST_RENTA[Monto Limite])=1,CALCULO[[#This Row],[16]],MIN(CALCULO[ [#This Row],[16] ],AVERAGEIF(ING_NO_CONST_RENTA[Concepto],'Datos para cálculo'!P$4,ING_NO_CONST_RENTA[Monto Limite]),+CALCULO[ [#This Row],[16] ]+1-1,CALCULO[ [#This Row],[16] ]))</f>
        <v>0</v>
      </c>
      <c r="R365" s="29"/>
      <c r="S365" s="163">
        <f>+IF(AVERAGEIF(ING_NO_CONST_RENTA[Concepto],'Datos para cálculo'!R$4,ING_NO_CONST_RENTA[Monto Limite])=1,CALCULO[[#This Row],[18]],MIN(CALCULO[ [#This Row],[18] ],AVERAGEIF(ING_NO_CONST_RENTA[Concepto],'Datos para cálculo'!R$4,ING_NO_CONST_RENTA[Monto Limite]),+CALCULO[ [#This Row],[18] ]+1-1,CALCULO[ [#This Row],[18] ]))</f>
        <v>0</v>
      </c>
      <c r="T365" s="29"/>
      <c r="U365" s="163">
        <f>+IF(AVERAGEIF(ING_NO_CONST_RENTA[Concepto],'Datos para cálculo'!T$4,ING_NO_CONST_RENTA[Monto Limite])=1,CALCULO[[#This Row],[20]],MIN(CALCULO[ [#This Row],[20] ],AVERAGEIF(ING_NO_CONST_RENTA[Concepto],'Datos para cálculo'!T$4,ING_NO_CONST_RENTA[Monto Limite]),+CALCULO[ [#This Row],[20] ]+1-1,CALCULO[ [#This Row],[20] ]))</f>
        <v>0</v>
      </c>
      <c r="V365" s="29"/>
      <c r="W3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5" s="164"/>
      <c r="Y365" s="163">
        <f>+IF(O365&lt;310*'Versión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5" s="165"/>
      <c r="AA365" s="163">
        <f>+IF(AVERAGEIF(ING_NO_CONST_RENTA[Concepto],'Datos para cálculo'!Z$4,ING_NO_CONST_RENTA[Monto Limite])=1,CALCULO[[#This Row],[ 26 ]],MIN(CALCULO[[#This Row],[ 26 ]],AVERAGEIF(ING_NO_CONST_RENTA[Concepto],'Datos para cálculo'!Z$4,ING_NO_CONST_RENTA[Monto Limite]),+CALCULO[[#This Row],[ 26 ]]+1-1,CALCULO[[#This Row],[ 26 ]]))</f>
        <v>0</v>
      </c>
      <c r="AB365" s="165"/>
      <c r="AC3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5" s="147"/>
      <c r="AE3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5" s="144">
        <f>+CALCULO[[#This Row],[ 31 ]]+CALCULO[[#This Row],[ 29 ]]+CALCULO[[#This Row],[ 27 ]]+CALCULO[[#This Row],[ 25 ]]+CALCULO[[#This Row],[ 23 ]]+CALCULO[[#This Row],[ 21 ]]+CALCULO[[#This Row],[ 19 ]]+CALCULO[[#This Row],[ 17 ]]</f>
        <v>0</v>
      </c>
      <c r="AG365" s="148">
        <f>+MAX(0,ROUND(CALCULO[[#This Row],[ 15 ]]-CALCULO[[#This Row],[32]],-3))</f>
        <v>0</v>
      </c>
      <c r="AH365" s="29"/>
      <c r="AI365" s="163">
        <f>+IF(AVERAGEIF(DEDUCCIONES[Concepto],'Datos para cálculo'!AH$4,DEDUCCIONES[Monto Limite])=1,CALCULO[[#This Row],[ 34 ]],MIN(CALCULO[[#This Row],[ 34 ]],AVERAGEIF(DEDUCCIONES[Concepto],'Datos para cálculo'!AH$4,DEDUCCIONES[Monto Limite]),+CALCULO[[#This Row],[ 34 ]]+1-1,CALCULO[[#This Row],[ 34 ]]))</f>
        <v>0</v>
      </c>
      <c r="AJ365" s="167"/>
      <c r="AK365" s="144">
        <f>+IF(CALCULO[[#This Row],[ 36 ]]="SI",MIN(CALCULO[[#This Row],[ 15 ]]*10%,VLOOKUP($AJ$4,DEDUCCIONES[],4,0)),0)</f>
        <v>0</v>
      </c>
      <c r="AL365" s="168"/>
      <c r="AM365" s="145">
        <f>+MIN(AL365+1-1,VLOOKUP($AL$4,DEDUCCIONES[],4,0))</f>
        <v>0</v>
      </c>
      <c r="AN365" s="144">
        <f>+CALCULO[[#This Row],[35]]+CALCULO[[#This Row],[37]]+CALCULO[[#This Row],[ 39 ]]</f>
        <v>0</v>
      </c>
      <c r="AO365" s="148">
        <f>+CALCULO[[#This Row],[33]]-CALCULO[[#This Row],[ 40 ]]</f>
        <v>0</v>
      </c>
      <c r="AP365" s="29"/>
      <c r="AQ365" s="163">
        <f>+MIN(CALCULO[[#This Row],[42]]+1-1,VLOOKUP($AP$4,RENTAS_EXCENTAS[],4,0))</f>
        <v>0</v>
      </c>
      <c r="AR365" s="29"/>
      <c r="AS365" s="163">
        <f>+MIN(CALCULO[[#This Row],[43]]+CALCULO[[#This Row],[ 44 ]]+1-1,VLOOKUP($AP$4,RENTAS_EXCENTAS[],4,0))-CALCULO[[#This Row],[43]]</f>
        <v>0</v>
      </c>
      <c r="AT365" s="163"/>
      <c r="AU365" s="163"/>
      <c r="AV365" s="163">
        <f>+CALCULO[[#This Row],[ 47 ]]</f>
        <v>0</v>
      </c>
      <c r="AW365" s="163"/>
      <c r="AX365" s="163">
        <f>+CALCULO[[#This Row],[ 49 ]]</f>
        <v>0</v>
      </c>
      <c r="AY365" s="163"/>
      <c r="AZ365" s="163">
        <f>+CALCULO[[#This Row],[ 51 ]]</f>
        <v>0</v>
      </c>
      <c r="BA365" s="163"/>
      <c r="BB365" s="163">
        <f>+CALCULO[[#This Row],[ 53 ]]</f>
        <v>0</v>
      </c>
      <c r="BC365" s="163"/>
      <c r="BD365" s="163">
        <f>+CALCULO[[#This Row],[ 55 ]]</f>
        <v>0</v>
      </c>
      <c r="BE365" s="163"/>
      <c r="BF365" s="163">
        <f>+CALCULO[[#This Row],[ 57 ]]</f>
        <v>0</v>
      </c>
      <c r="BG365" s="163"/>
      <c r="BH365" s="163">
        <f>+CALCULO[[#This Row],[ 59 ]]</f>
        <v>0</v>
      </c>
      <c r="BI365" s="163"/>
      <c r="BJ365" s="163"/>
      <c r="BK365" s="163"/>
      <c r="BL365" s="145">
        <f>+CALCULO[[#This Row],[ 63 ]]</f>
        <v>0</v>
      </c>
      <c r="BM365" s="144">
        <f>+CALCULO[[#This Row],[ 64 ]]+CALCULO[[#This Row],[ 62 ]]+CALCULO[[#This Row],[ 60 ]]+CALCULO[[#This Row],[ 58 ]]+CALCULO[[#This Row],[ 56 ]]+CALCULO[[#This Row],[ 54 ]]+CALCULO[[#This Row],[ 52 ]]+CALCULO[[#This Row],[ 50 ]]+CALCULO[[#This Row],[ 48 ]]+CALCULO[[#This Row],[ 45 ]]+CALCULO[[#This Row],[43]]</f>
        <v>0</v>
      </c>
      <c r="BN365" s="148">
        <f>+CALCULO[[#This Row],[ 41 ]]-CALCULO[[#This Row],[65]]</f>
        <v>0</v>
      </c>
      <c r="BO365" s="144">
        <f>+ROUND(MIN(CALCULO[[#This Row],[66]]*25%,240*'Versión impresión'!$H$8),-3)</f>
        <v>0</v>
      </c>
      <c r="BP365" s="148">
        <f>+CALCULO[[#This Row],[66]]-CALCULO[[#This Row],[67]]</f>
        <v>0</v>
      </c>
      <c r="BQ365" s="154">
        <f>+ROUND(CALCULO[[#This Row],[33]]*40%,-3)</f>
        <v>0</v>
      </c>
      <c r="BR365" s="149">
        <f t="shared" si="18"/>
        <v>0</v>
      </c>
      <c r="BS365" s="144">
        <f>+CALCULO[[#This Row],[33]]-MIN(CALCULO[[#This Row],[69]],CALCULO[[#This Row],[68]])</f>
        <v>0</v>
      </c>
      <c r="BT365" s="150">
        <f>+CALCULO[[#This Row],[71]]/'Versión impresión'!$H$8+1-1</f>
        <v>0</v>
      </c>
      <c r="BU365" s="151">
        <f>+LOOKUP(CALCULO[[#This Row],[72]],$CG$2:$CH$8,$CJ$2:$CJ$8)</f>
        <v>0</v>
      </c>
      <c r="BV365" s="152">
        <f>+LOOKUP(CALCULO[[#This Row],[72]],$CG$2:$CH$8,$CI$2:$CI$8)</f>
        <v>0</v>
      </c>
      <c r="BW365" s="151">
        <f>+LOOKUP(CALCULO[[#This Row],[72]],$CG$2:$CH$8,$CK$2:$CK$8)</f>
        <v>0</v>
      </c>
      <c r="BX365" s="155">
        <f>+(CALCULO[[#This Row],[72]]+CALCULO[[#This Row],[73]])*CALCULO[[#This Row],[74]]+CALCULO[[#This Row],[75]]</f>
        <v>0</v>
      </c>
      <c r="BY365" s="133">
        <f>+ROUND(CALCULO[[#This Row],[76]]*'Versión impresión'!$H$8,-3)</f>
        <v>0</v>
      </c>
      <c r="BZ365" s="180" t="str">
        <f>+IF(LOOKUP(CALCULO[[#This Row],[72]],$CG$2:$CH$8,$CM$2:$CM$8)=0,"",LOOKUP(CALCULO[[#This Row],[72]],$CG$2:$CH$8,$CM$2:$CM$8))</f>
        <v/>
      </c>
    </row>
    <row r="366" spans="1:78" x14ac:dyDescent="0.25">
      <c r="A366" s="78" t="str">
        <f t="shared" si="17"/>
        <v/>
      </c>
      <c r="B366" s="159"/>
      <c r="C366" s="29"/>
      <c r="D366" s="29"/>
      <c r="E366" s="29"/>
      <c r="F366" s="29"/>
      <c r="G366" s="29"/>
      <c r="H366" s="29"/>
      <c r="I366" s="29"/>
      <c r="J366" s="29"/>
      <c r="K366" s="29"/>
      <c r="L366" s="29"/>
      <c r="M366" s="29"/>
      <c r="N366" s="29"/>
      <c r="O366" s="144">
        <f>SUM(CALCULO[[#This Row],[5]:[ 14 ]])</f>
        <v>0</v>
      </c>
      <c r="P366" s="162"/>
      <c r="Q366" s="163">
        <f>+IF(AVERAGEIF(ING_NO_CONST_RENTA[Concepto],'Datos para cálculo'!P$4,ING_NO_CONST_RENTA[Monto Limite])=1,CALCULO[[#This Row],[16]],MIN(CALCULO[ [#This Row],[16] ],AVERAGEIF(ING_NO_CONST_RENTA[Concepto],'Datos para cálculo'!P$4,ING_NO_CONST_RENTA[Monto Limite]),+CALCULO[ [#This Row],[16] ]+1-1,CALCULO[ [#This Row],[16] ]))</f>
        <v>0</v>
      </c>
      <c r="R366" s="29"/>
      <c r="S366" s="163">
        <f>+IF(AVERAGEIF(ING_NO_CONST_RENTA[Concepto],'Datos para cálculo'!R$4,ING_NO_CONST_RENTA[Monto Limite])=1,CALCULO[[#This Row],[18]],MIN(CALCULO[ [#This Row],[18] ],AVERAGEIF(ING_NO_CONST_RENTA[Concepto],'Datos para cálculo'!R$4,ING_NO_CONST_RENTA[Monto Limite]),+CALCULO[ [#This Row],[18] ]+1-1,CALCULO[ [#This Row],[18] ]))</f>
        <v>0</v>
      </c>
      <c r="T366" s="29"/>
      <c r="U366" s="163">
        <f>+IF(AVERAGEIF(ING_NO_CONST_RENTA[Concepto],'Datos para cálculo'!T$4,ING_NO_CONST_RENTA[Monto Limite])=1,CALCULO[[#This Row],[20]],MIN(CALCULO[ [#This Row],[20] ],AVERAGEIF(ING_NO_CONST_RENTA[Concepto],'Datos para cálculo'!T$4,ING_NO_CONST_RENTA[Monto Limite]),+CALCULO[ [#This Row],[20] ]+1-1,CALCULO[ [#This Row],[20] ]))</f>
        <v>0</v>
      </c>
      <c r="V366" s="29"/>
      <c r="W3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6" s="164"/>
      <c r="Y366" s="163">
        <f>+IF(O366&lt;310*'Versión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6" s="165"/>
      <c r="AA366" s="163">
        <f>+IF(AVERAGEIF(ING_NO_CONST_RENTA[Concepto],'Datos para cálculo'!Z$4,ING_NO_CONST_RENTA[Monto Limite])=1,CALCULO[[#This Row],[ 26 ]],MIN(CALCULO[[#This Row],[ 26 ]],AVERAGEIF(ING_NO_CONST_RENTA[Concepto],'Datos para cálculo'!Z$4,ING_NO_CONST_RENTA[Monto Limite]),+CALCULO[[#This Row],[ 26 ]]+1-1,CALCULO[[#This Row],[ 26 ]]))</f>
        <v>0</v>
      </c>
      <c r="AB366" s="165"/>
      <c r="AC3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6" s="147"/>
      <c r="AE3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6" s="144">
        <f>+CALCULO[[#This Row],[ 31 ]]+CALCULO[[#This Row],[ 29 ]]+CALCULO[[#This Row],[ 27 ]]+CALCULO[[#This Row],[ 25 ]]+CALCULO[[#This Row],[ 23 ]]+CALCULO[[#This Row],[ 21 ]]+CALCULO[[#This Row],[ 19 ]]+CALCULO[[#This Row],[ 17 ]]</f>
        <v>0</v>
      </c>
      <c r="AG366" s="148">
        <f>+MAX(0,ROUND(CALCULO[[#This Row],[ 15 ]]-CALCULO[[#This Row],[32]],-3))</f>
        <v>0</v>
      </c>
      <c r="AH366" s="29"/>
      <c r="AI366" s="163">
        <f>+IF(AVERAGEIF(DEDUCCIONES[Concepto],'Datos para cálculo'!AH$4,DEDUCCIONES[Monto Limite])=1,CALCULO[[#This Row],[ 34 ]],MIN(CALCULO[[#This Row],[ 34 ]],AVERAGEIF(DEDUCCIONES[Concepto],'Datos para cálculo'!AH$4,DEDUCCIONES[Monto Limite]),+CALCULO[[#This Row],[ 34 ]]+1-1,CALCULO[[#This Row],[ 34 ]]))</f>
        <v>0</v>
      </c>
      <c r="AJ366" s="167"/>
      <c r="AK366" s="144">
        <f>+IF(CALCULO[[#This Row],[ 36 ]]="SI",MIN(CALCULO[[#This Row],[ 15 ]]*10%,VLOOKUP($AJ$4,DEDUCCIONES[],4,0)),0)</f>
        <v>0</v>
      </c>
      <c r="AL366" s="168"/>
      <c r="AM366" s="145">
        <f>+MIN(AL366+1-1,VLOOKUP($AL$4,DEDUCCIONES[],4,0))</f>
        <v>0</v>
      </c>
      <c r="AN366" s="144">
        <f>+CALCULO[[#This Row],[35]]+CALCULO[[#This Row],[37]]+CALCULO[[#This Row],[ 39 ]]</f>
        <v>0</v>
      </c>
      <c r="AO366" s="148">
        <f>+CALCULO[[#This Row],[33]]-CALCULO[[#This Row],[ 40 ]]</f>
        <v>0</v>
      </c>
      <c r="AP366" s="29"/>
      <c r="AQ366" s="163">
        <f>+MIN(CALCULO[[#This Row],[42]]+1-1,VLOOKUP($AP$4,RENTAS_EXCENTAS[],4,0))</f>
        <v>0</v>
      </c>
      <c r="AR366" s="29"/>
      <c r="AS366" s="163">
        <f>+MIN(CALCULO[[#This Row],[43]]+CALCULO[[#This Row],[ 44 ]]+1-1,VLOOKUP($AP$4,RENTAS_EXCENTAS[],4,0))-CALCULO[[#This Row],[43]]</f>
        <v>0</v>
      </c>
      <c r="AT366" s="163"/>
      <c r="AU366" s="163"/>
      <c r="AV366" s="163">
        <f>+CALCULO[[#This Row],[ 47 ]]</f>
        <v>0</v>
      </c>
      <c r="AW366" s="163"/>
      <c r="AX366" s="163">
        <f>+CALCULO[[#This Row],[ 49 ]]</f>
        <v>0</v>
      </c>
      <c r="AY366" s="163"/>
      <c r="AZ366" s="163">
        <f>+CALCULO[[#This Row],[ 51 ]]</f>
        <v>0</v>
      </c>
      <c r="BA366" s="163"/>
      <c r="BB366" s="163">
        <f>+CALCULO[[#This Row],[ 53 ]]</f>
        <v>0</v>
      </c>
      <c r="BC366" s="163"/>
      <c r="BD366" s="163">
        <f>+CALCULO[[#This Row],[ 55 ]]</f>
        <v>0</v>
      </c>
      <c r="BE366" s="163"/>
      <c r="BF366" s="163">
        <f>+CALCULO[[#This Row],[ 57 ]]</f>
        <v>0</v>
      </c>
      <c r="BG366" s="163"/>
      <c r="BH366" s="163">
        <f>+CALCULO[[#This Row],[ 59 ]]</f>
        <v>0</v>
      </c>
      <c r="BI366" s="163"/>
      <c r="BJ366" s="163"/>
      <c r="BK366" s="163"/>
      <c r="BL366" s="145">
        <f>+CALCULO[[#This Row],[ 63 ]]</f>
        <v>0</v>
      </c>
      <c r="BM366" s="144">
        <f>+CALCULO[[#This Row],[ 64 ]]+CALCULO[[#This Row],[ 62 ]]+CALCULO[[#This Row],[ 60 ]]+CALCULO[[#This Row],[ 58 ]]+CALCULO[[#This Row],[ 56 ]]+CALCULO[[#This Row],[ 54 ]]+CALCULO[[#This Row],[ 52 ]]+CALCULO[[#This Row],[ 50 ]]+CALCULO[[#This Row],[ 48 ]]+CALCULO[[#This Row],[ 45 ]]+CALCULO[[#This Row],[43]]</f>
        <v>0</v>
      </c>
      <c r="BN366" s="148">
        <f>+CALCULO[[#This Row],[ 41 ]]-CALCULO[[#This Row],[65]]</f>
        <v>0</v>
      </c>
      <c r="BO366" s="144">
        <f>+ROUND(MIN(CALCULO[[#This Row],[66]]*25%,240*'Versión impresión'!$H$8),-3)</f>
        <v>0</v>
      </c>
      <c r="BP366" s="148">
        <f>+CALCULO[[#This Row],[66]]-CALCULO[[#This Row],[67]]</f>
        <v>0</v>
      </c>
      <c r="BQ366" s="154">
        <f>+ROUND(CALCULO[[#This Row],[33]]*40%,-3)</f>
        <v>0</v>
      </c>
      <c r="BR366" s="149">
        <f t="shared" si="18"/>
        <v>0</v>
      </c>
      <c r="BS366" s="144">
        <f>+CALCULO[[#This Row],[33]]-MIN(CALCULO[[#This Row],[69]],CALCULO[[#This Row],[68]])</f>
        <v>0</v>
      </c>
      <c r="BT366" s="150">
        <f>+CALCULO[[#This Row],[71]]/'Versión impresión'!$H$8+1-1</f>
        <v>0</v>
      </c>
      <c r="BU366" s="151">
        <f>+LOOKUP(CALCULO[[#This Row],[72]],$CG$2:$CH$8,$CJ$2:$CJ$8)</f>
        <v>0</v>
      </c>
      <c r="BV366" s="152">
        <f>+LOOKUP(CALCULO[[#This Row],[72]],$CG$2:$CH$8,$CI$2:$CI$8)</f>
        <v>0</v>
      </c>
      <c r="BW366" s="151">
        <f>+LOOKUP(CALCULO[[#This Row],[72]],$CG$2:$CH$8,$CK$2:$CK$8)</f>
        <v>0</v>
      </c>
      <c r="BX366" s="155">
        <f>+(CALCULO[[#This Row],[72]]+CALCULO[[#This Row],[73]])*CALCULO[[#This Row],[74]]+CALCULO[[#This Row],[75]]</f>
        <v>0</v>
      </c>
      <c r="BY366" s="133">
        <f>+ROUND(CALCULO[[#This Row],[76]]*'Versión impresión'!$H$8,-3)</f>
        <v>0</v>
      </c>
      <c r="BZ366" s="180" t="str">
        <f>+IF(LOOKUP(CALCULO[[#This Row],[72]],$CG$2:$CH$8,$CM$2:$CM$8)=0,"",LOOKUP(CALCULO[[#This Row],[72]],$CG$2:$CH$8,$CM$2:$CM$8))</f>
        <v/>
      </c>
    </row>
    <row r="367" spans="1:78" x14ac:dyDescent="0.25">
      <c r="A367" s="78" t="str">
        <f t="shared" si="17"/>
        <v/>
      </c>
      <c r="B367" s="159"/>
      <c r="C367" s="29"/>
      <c r="D367" s="29"/>
      <c r="E367" s="29"/>
      <c r="F367" s="29"/>
      <c r="G367" s="29"/>
      <c r="H367" s="29"/>
      <c r="I367" s="29"/>
      <c r="J367" s="29"/>
      <c r="K367" s="29"/>
      <c r="L367" s="29"/>
      <c r="M367" s="29"/>
      <c r="N367" s="29"/>
      <c r="O367" s="144">
        <f>SUM(CALCULO[[#This Row],[5]:[ 14 ]])</f>
        <v>0</v>
      </c>
      <c r="P367" s="162"/>
      <c r="Q367" s="163">
        <f>+IF(AVERAGEIF(ING_NO_CONST_RENTA[Concepto],'Datos para cálculo'!P$4,ING_NO_CONST_RENTA[Monto Limite])=1,CALCULO[[#This Row],[16]],MIN(CALCULO[ [#This Row],[16] ],AVERAGEIF(ING_NO_CONST_RENTA[Concepto],'Datos para cálculo'!P$4,ING_NO_CONST_RENTA[Monto Limite]),+CALCULO[ [#This Row],[16] ]+1-1,CALCULO[ [#This Row],[16] ]))</f>
        <v>0</v>
      </c>
      <c r="R367" s="29"/>
      <c r="S367" s="163">
        <f>+IF(AVERAGEIF(ING_NO_CONST_RENTA[Concepto],'Datos para cálculo'!R$4,ING_NO_CONST_RENTA[Monto Limite])=1,CALCULO[[#This Row],[18]],MIN(CALCULO[ [#This Row],[18] ],AVERAGEIF(ING_NO_CONST_RENTA[Concepto],'Datos para cálculo'!R$4,ING_NO_CONST_RENTA[Monto Limite]),+CALCULO[ [#This Row],[18] ]+1-1,CALCULO[ [#This Row],[18] ]))</f>
        <v>0</v>
      </c>
      <c r="T367" s="29"/>
      <c r="U367" s="163">
        <f>+IF(AVERAGEIF(ING_NO_CONST_RENTA[Concepto],'Datos para cálculo'!T$4,ING_NO_CONST_RENTA[Monto Limite])=1,CALCULO[[#This Row],[20]],MIN(CALCULO[ [#This Row],[20] ],AVERAGEIF(ING_NO_CONST_RENTA[Concepto],'Datos para cálculo'!T$4,ING_NO_CONST_RENTA[Monto Limite]),+CALCULO[ [#This Row],[20] ]+1-1,CALCULO[ [#This Row],[20] ]))</f>
        <v>0</v>
      </c>
      <c r="V367" s="29"/>
      <c r="W3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7" s="164"/>
      <c r="Y367" s="163">
        <f>+IF(O367&lt;310*'Versión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7" s="165"/>
      <c r="AA367" s="163">
        <f>+IF(AVERAGEIF(ING_NO_CONST_RENTA[Concepto],'Datos para cálculo'!Z$4,ING_NO_CONST_RENTA[Monto Limite])=1,CALCULO[[#This Row],[ 26 ]],MIN(CALCULO[[#This Row],[ 26 ]],AVERAGEIF(ING_NO_CONST_RENTA[Concepto],'Datos para cálculo'!Z$4,ING_NO_CONST_RENTA[Monto Limite]),+CALCULO[[#This Row],[ 26 ]]+1-1,CALCULO[[#This Row],[ 26 ]]))</f>
        <v>0</v>
      </c>
      <c r="AB367" s="165"/>
      <c r="AC3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7" s="147"/>
      <c r="AE3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7" s="144">
        <f>+CALCULO[[#This Row],[ 31 ]]+CALCULO[[#This Row],[ 29 ]]+CALCULO[[#This Row],[ 27 ]]+CALCULO[[#This Row],[ 25 ]]+CALCULO[[#This Row],[ 23 ]]+CALCULO[[#This Row],[ 21 ]]+CALCULO[[#This Row],[ 19 ]]+CALCULO[[#This Row],[ 17 ]]</f>
        <v>0</v>
      </c>
      <c r="AG367" s="148">
        <f>+MAX(0,ROUND(CALCULO[[#This Row],[ 15 ]]-CALCULO[[#This Row],[32]],-3))</f>
        <v>0</v>
      </c>
      <c r="AH367" s="29"/>
      <c r="AI367" s="163">
        <f>+IF(AVERAGEIF(DEDUCCIONES[Concepto],'Datos para cálculo'!AH$4,DEDUCCIONES[Monto Limite])=1,CALCULO[[#This Row],[ 34 ]],MIN(CALCULO[[#This Row],[ 34 ]],AVERAGEIF(DEDUCCIONES[Concepto],'Datos para cálculo'!AH$4,DEDUCCIONES[Monto Limite]),+CALCULO[[#This Row],[ 34 ]]+1-1,CALCULO[[#This Row],[ 34 ]]))</f>
        <v>0</v>
      </c>
      <c r="AJ367" s="167"/>
      <c r="AK367" s="144">
        <f>+IF(CALCULO[[#This Row],[ 36 ]]="SI",MIN(CALCULO[[#This Row],[ 15 ]]*10%,VLOOKUP($AJ$4,DEDUCCIONES[],4,0)),0)</f>
        <v>0</v>
      </c>
      <c r="AL367" s="168"/>
      <c r="AM367" s="145">
        <f>+MIN(AL367+1-1,VLOOKUP($AL$4,DEDUCCIONES[],4,0))</f>
        <v>0</v>
      </c>
      <c r="AN367" s="144">
        <f>+CALCULO[[#This Row],[35]]+CALCULO[[#This Row],[37]]+CALCULO[[#This Row],[ 39 ]]</f>
        <v>0</v>
      </c>
      <c r="AO367" s="148">
        <f>+CALCULO[[#This Row],[33]]-CALCULO[[#This Row],[ 40 ]]</f>
        <v>0</v>
      </c>
      <c r="AP367" s="29"/>
      <c r="AQ367" s="163">
        <f>+MIN(CALCULO[[#This Row],[42]]+1-1,VLOOKUP($AP$4,RENTAS_EXCENTAS[],4,0))</f>
        <v>0</v>
      </c>
      <c r="AR367" s="29"/>
      <c r="AS367" s="163">
        <f>+MIN(CALCULO[[#This Row],[43]]+CALCULO[[#This Row],[ 44 ]]+1-1,VLOOKUP($AP$4,RENTAS_EXCENTAS[],4,0))-CALCULO[[#This Row],[43]]</f>
        <v>0</v>
      </c>
      <c r="AT367" s="163"/>
      <c r="AU367" s="163"/>
      <c r="AV367" s="163">
        <f>+CALCULO[[#This Row],[ 47 ]]</f>
        <v>0</v>
      </c>
      <c r="AW367" s="163"/>
      <c r="AX367" s="163">
        <f>+CALCULO[[#This Row],[ 49 ]]</f>
        <v>0</v>
      </c>
      <c r="AY367" s="163"/>
      <c r="AZ367" s="163">
        <f>+CALCULO[[#This Row],[ 51 ]]</f>
        <v>0</v>
      </c>
      <c r="BA367" s="163"/>
      <c r="BB367" s="163">
        <f>+CALCULO[[#This Row],[ 53 ]]</f>
        <v>0</v>
      </c>
      <c r="BC367" s="163"/>
      <c r="BD367" s="163">
        <f>+CALCULO[[#This Row],[ 55 ]]</f>
        <v>0</v>
      </c>
      <c r="BE367" s="163"/>
      <c r="BF367" s="163">
        <f>+CALCULO[[#This Row],[ 57 ]]</f>
        <v>0</v>
      </c>
      <c r="BG367" s="163"/>
      <c r="BH367" s="163">
        <f>+CALCULO[[#This Row],[ 59 ]]</f>
        <v>0</v>
      </c>
      <c r="BI367" s="163"/>
      <c r="BJ367" s="163"/>
      <c r="BK367" s="163"/>
      <c r="BL367" s="145">
        <f>+CALCULO[[#This Row],[ 63 ]]</f>
        <v>0</v>
      </c>
      <c r="BM367" s="144">
        <f>+CALCULO[[#This Row],[ 64 ]]+CALCULO[[#This Row],[ 62 ]]+CALCULO[[#This Row],[ 60 ]]+CALCULO[[#This Row],[ 58 ]]+CALCULO[[#This Row],[ 56 ]]+CALCULO[[#This Row],[ 54 ]]+CALCULO[[#This Row],[ 52 ]]+CALCULO[[#This Row],[ 50 ]]+CALCULO[[#This Row],[ 48 ]]+CALCULO[[#This Row],[ 45 ]]+CALCULO[[#This Row],[43]]</f>
        <v>0</v>
      </c>
      <c r="BN367" s="148">
        <f>+CALCULO[[#This Row],[ 41 ]]-CALCULO[[#This Row],[65]]</f>
        <v>0</v>
      </c>
      <c r="BO367" s="144">
        <f>+ROUND(MIN(CALCULO[[#This Row],[66]]*25%,240*'Versión impresión'!$H$8),-3)</f>
        <v>0</v>
      </c>
      <c r="BP367" s="148">
        <f>+CALCULO[[#This Row],[66]]-CALCULO[[#This Row],[67]]</f>
        <v>0</v>
      </c>
      <c r="BQ367" s="154">
        <f>+ROUND(CALCULO[[#This Row],[33]]*40%,-3)</f>
        <v>0</v>
      </c>
      <c r="BR367" s="149">
        <f t="shared" si="18"/>
        <v>0</v>
      </c>
      <c r="BS367" s="144">
        <f>+CALCULO[[#This Row],[33]]-MIN(CALCULO[[#This Row],[69]],CALCULO[[#This Row],[68]])</f>
        <v>0</v>
      </c>
      <c r="BT367" s="150">
        <f>+CALCULO[[#This Row],[71]]/'Versión impresión'!$H$8+1-1</f>
        <v>0</v>
      </c>
      <c r="BU367" s="151">
        <f>+LOOKUP(CALCULO[[#This Row],[72]],$CG$2:$CH$8,$CJ$2:$CJ$8)</f>
        <v>0</v>
      </c>
      <c r="BV367" s="152">
        <f>+LOOKUP(CALCULO[[#This Row],[72]],$CG$2:$CH$8,$CI$2:$CI$8)</f>
        <v>0</v>
      </c>
      <c r="BW367" s="151">
        <f>+LOOKUP(CALCULO[[#This Row],[72]],$CG$2:$CH$8,$CK$2:$CK$8)</f>
        <v>0</v>
      </c>
      <c r="BX367" s="155">
        <f>+(CALCULO[[#This Row],[72]]+CALCULO[[#This Row],[73]])*CALCULO[[#This Row],[74]]+CALCULO[[#This Row],[75]]</f>
        <v>0</v>
      </c>
      <c r="BY367" s="133">
        <f>+ROUND(CALCULO[[#This Row],[76]]*'Versión impresión'!$H$8,-3)</f>
        <v>0</v>
      </c>
      <c r="BZ367" s="180" t="str">
        <f>+IF(LOOKUP(CALCULO[[#This Row],[72]],$CG$2:$CH$8,$CM$2:$CM$8)=0,"",LOOKUP(CALCULO[[#This Row],[72]],$CG$2:$CH$8,$CM$2:$CM$8))</f>
        <v/>
      </c>
    </row>
    <row r="368" spans="1:78" x14ac:dyDescent="0.25">
      <c r="A368" s="78" t="str">
        <f t="shared" si="17"/>
        <v/>
      </c>
      <c r="B368" s="159"/>
      <c r="C368" s="29"/>
      <c r="D368" s="29"/>
      <c r="E368" s="29"/>
      <c r="F368" s="29"/>
      <c r="G368" s="29"/>
      <c r="H368" s="29"/>
      <c r="I368" s="29"/>
      <c r="J368" s="29"/>
      <c r="K368" s="29"/>
      <c r="L368" s="29"/>
      <c r="M368" s="29"/>
      <c r="N368" s="29"/>
      <c r="O368" s="144">
        <f>SUM(CALCULO[[#This Row],[5]:[ 14 ]])</f>
        <v>0</v>
      </c>
      <c r="P368" s="162"/>
      <c r="Q368" s="163">
        <f>+IF(AVERAGEIF(ING_NO_CONST_RENTA[Concepto],'Datos para cálculo'!P$4,ING_NO_CONST_RENTA[Monto Limite])=1,CALCULO[[#This Row],[16]],MIN(CALCULO[ [#This Row],[16] ],AVERAGEIF(ING_NO_CONST_RENTA[Concepto],'Datos para cálculo'!P$4,ING_NO_CONST_RENTA[Monto Limite]),+CALCULO[ [#This Row],[16] ]+1-1,CALCULO[ [#This Row],[16] ]))</f>
        <v>0</v>
      </c>
      <c r="R368" s="29"/>
      <c r="S368" s="163">
        <f>+IF(AVERAGEIF(ING_NO_CONST_RENTA[Concepto],'Datos para cálculo'!R$4,ING_NO_CONST_RENTA[Monto Limite])=1,CALCULO[[#This Row],[18]],MIN(CALCULO[ [#This Row],[18] ],AVERAGEIF(ING_NO_CONST_RENTA[Concepto],'Datos para cálculo'!R$4,ING_NO_CONST_RENTA[Monto Limite]),+CALCULO[ [#This Row],[18] ]+1-1,CALCULO[ [#This Row],[18] ]))</f>
        <v>0</v>
      </c>
      <c r="T368" s="29"/>
      <c r="U368" s="163">
        <f>+IF(AVERAGEIF(ING_NO_CONST_RENTA[Concepto],'Datos para cálculo'!T$4,ING_NO_CONST_RENTA[Monto Limite])=1,CALCULO[[#This Row],[20]],MIN(CALCULO[ [#This Row],[20] ],AVERAGEIF(ING_NO_CONST_RENTA[Concepto],'Datos para cálculo'!T$4,ING_NO_CONST_RENTA[Monto Limite]),+CALCULO[ [#This Row],[20] ]+1-1,CALCULO[ [#This Row],[20] ]))</f>
        <v>0</v>
      </c>
      <c r="V368" s="29"/>
      <c r="W3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8" s="164"/>
      <c r="Y368" s="163">
        <f>+IF(O368&lt;310*'Versión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8" s="165"/>
      <c r="AA368" s="163">
        <f>+IF(AVERAGEIF(ING_NO_CONST_RENTA[Concepto],'Datos para cálculo'!Z$4,ING_NO_CONST_RENTA[Monto Limite])=1,CALCULO[[#This Row],[ 26 ]],MIN(CALCULO[[#This Row],[ 26 ]],AVERAGEIF(ING_NO_CONST_RENTA[Concepto],'Datos para cálculo'!Z$4,ING_NO_CONST_RENTA[Monto Limite]),+CALCULO[[#This Row],[ 26 ]]+1-1,CALCULO[[#This Row],[ 26 ]]))</f>
        <v>0</v>
      </c>
      <c r="AB368" s="165"/>
      <c r="AC3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8" s="147"/>
      <c r="AE3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8" s="144">
        <f>+CALCULO[[#This Row],[ 31 ]]+CALCULO[[#This Row],[ 29 ]]+CALCULO[[#This Row],[ 27 ]]+CALCULO[[#This Row],[ 25 ]]+CALCULO[[#This Row],[ 23 ]]+CALCULO[[#This Row],[ 21 ]]+CALCULO[[#This Row],[ 19 ]]+CALCULO[[#This Row],[ 17 ]]</f>
        <v>0</v>
      </c>
      <c r="AG368" s="148">
        <f>+MAX(0,ROUND(CALCULO[[#This Row],[ 15 ]]-CALCULO[[#This Row],[32]],-3))</f>
        <v>0</v>
      </c>
      <c r="AH368" s="29"/>
      <c r="AI368" s="163">
        <f>+IF(AVERAGEIF(DEDUCCIONES[Concepto],'Datos para cálculo'!AH$4,DEDUCCIONES[Monto Limite])=1,CALCULO[[#This Row],[ 34 ]],MIN(CALCULO[[#This Row],[ 34 ]],AVERAGEIF(DEDUCCIONES[Concepto],'Datos para cálculo'!AH$4,DEDUCCIONES[Monto Limite]),+CALCULO[[#This Row],[ 34 ]]+1-1,CALCULO[[#This Row],[ 34 ]]))</f>
        <v>0</v>
      </c>
      <c r="AJ368" s="167"/>
      <c r="AK368" s="144">
        <f>+IF(CALCULO[[#This Row],[ 36 ]]="SI",MIN(CALCULO[[#This Row],[ 15 ]]*10%,VLOOKUP($AJ$4,DEDUCCIONES[],4,0)),0)</f>
        <v>0</v>
      </c>
      <c r="AL368" s="168"/>
      <c r="AM368" s="145">
        <f>+MIN(AL368+1-1,VLOOKUP($AL$4,DEDUCCIONES[],4,0))</f>
        <v>0</v>
      </c>
      <c r="AN368" s="144">
        <f>+CALCULO[[#This Row],[35]]+CALCULO[[#This Row],[37]]+CALCULO[[#This Row],[ 39 ]]</f>
        <v>0</v>
      </c>
      <c r="AO368" s="148">
        <f>+CALCULO[[#This Row],[33]]-CALCULO[[#This Row],[ 40 ]]</f>
        <v>0</v>
      </c>
      <c r="AP368" s="29"/>
      <c r="AQ368" s="163">
        <f>+MIN(CALCULO[[#This Row],[42]]+1-1,VLOOKUP($AP$4,RENTAS_EXCENTAS[],4,0))</f>
        <v>0</v>
      </c>
      <c r="AR368" s="29"/>
      <c r="AS368" s="163">
        <f>+MIN(CALCULO[[#This Row],[43]]+CALCULO[[#This Row],[ 44 ]]+1-1,VLOOKUP($AP$4,RENTAS_EXCENTAS[],4,0))-CALCULO[[#This Row],[43]]</f>
        <v>0</v>
      </c>
      <c r="AT368" s="163"/>
      <c r="AU368" s="163"/>
      <c r="AV368" s="163">
        <f>+CALCULO[[#This Row],[ 47 ]]</f>
        <v>0</v>
      </c>
      <c r="AW368" s="163"/>
      <c r="AX368" s="163">
        <f>+CALCULO[[#This Row],[ 49 ]]</f>
        <v>0</v>
      </c>
      <c r="AY368" s="163"/>
      <c r="AZ368" s="163">
        <f>+CALCULO[[#This Row],[ 51 ]]</f>
        <v>0</v>
      </c>
      <c r="BA368" s="163"/>
      <c r="BB368" s="163">
        <f>+CALCULO[[#This Row],[ 53 ]]</f>
        <v>0</v>
      </c>
      <c r="BC368" s="163"/>
      <c r="BD368" s="163">
        <f>+CALCULO[[#This Row],[ 55 ]]</f>
        <v>0</v>
      </c>
      <c r="BE368" s="163"/>
      <c r="BF368" s="163">
        <f>+CALCULO[[#This Row],[ 57 ]]</f>
        <v>0</v>
      </c>
      <c r="BG368" s="163"/>
      <c r="BH368" s="163">
        <f>+CALCULO[[#This Row],[ 59 ]]</f>
        <v>0</v>
      </c>
      <c r="BI368" s="163"/>
      <c r="BJ368" s="163"/>
      <c r="BK368" s="163"/>
      <c r="BL368" s="145">
        <f>+CALCULO[[#This Row],[ 63 ]]</f>
        <v>0</v>
      </c>
      <c r="BM368" s="144">
        <f>+CALCULO[[#This Row],[ 64 ]]+CALCULO[[#This Row],[ 62 ]]+CALCULO[[#This Row],[ 60 ]]+CALCULO[[#This Row],[ 58 ]]+CALCULO[[#This Row],[ 56 ]]+CALCULO[[#This Row],[ 54 ]]+CALCULO[[#This Row],[ 52 ]]+CALCULO[[#This Row],[ 50 ]]+CALCULO[[#This Row],[ 48 ]]+CALCULO[[#This Row],[ 45 ]]+CALCULO[[#This Row],[43]]</f>
        <v>0</v>
      </c>
      <c r="BN368" s="148">
        <f>+CALCULO[[#This Row],[ 41 ]]-CALCULO[[#This Row],[65]]</f>
        <v>0</v>
      </c>
      <c r="BO368" s="144">
        <f>+ROUND(MIN(CALCULO[[#This Row],[66]]*25%,240*'Versión impresión'!$H$8),-3)</f>
        <v>0</v>
      </c>
      <c r="BP368" s="148">
        <f>+CALCULO[[#This Row],[66]]-CALCULO[[#This Row],[67]]</f>
        <v>0</v>
      </c>
      <c r="BQ368" s="154">
        <f>+ROUND(CALCULO[[#This Row],[33]]*40%,-3)</f>
        <v>0</v>
      </c>
      <c r="BR368" s="149">
        <f t="shared" si="18"/>
        <v>0</v>
      </c>
      <c r="BS368" s="144">
        <f>+CALCULO[[#This Row],[33]]-MIN(CALCULO[[#This Row],[69]],CALCULO[[#This Row],[68]])</f>
        <v>0</v>
      </c>
      <c r="BT368" s="150">
        <f>+CALCULO[[#This Row],[71]]/'Versión impresión'!$H$8+1-1</f>
        <v>0</v>
      </c>
      <c r="BU368" s="151">
        <f>+LOOKUP(CALCULO[[#This Row],[72]],$CG$2:$CH$8,$CJ$2:$CJ$8)</f>
        <v>0</v>
      </c>
      <c r="BV368" s="152">
        <f>+LOOKUP(CALCULO[[#This Row],[72]],$CG$2:$CH$8,$CI$2:$CI$8)</f>
        <v>0</v>
      </c>
      <c r="BW368" s="151">
        <f>+LOOKUP(CALCULO[[#This Row],[72]],$CG$2:$CH$8,$CK$2:$CK$8)</f>
        <v>0</v>
      </c>
      <c r="BX368" s="155">
        <f>+(CALCULO[[#This Row],[72]]+CALCULO[[#This Row],[73]])*CALCULO[[#This Row],[74]]+CALCULO[[#This Row],[75]]</f>
        <v>0</v>
      </c>
      <c r="BY368" s="133">
        <f>+ROUND(CALCULO[[#This Row],[76]]*'Versión impresión'!$H$8,-3)</f>
        <v>0</v>
      </c>
      <c r="BZ368" s="180" t="str">
        <f>+IF(LOOKUP(CALCULO[[#This Row],[72]],$CG$2:$CH$8,$CM$2:$CM$8)=0,"",LOOKUP(CALCULO[[#This Row],[72]],$CG$2:$CH$8,$CM$2:$CM$8))</f>
        <v/>
      </c>
    </row>
    <row r="369" spans="1:78" x14ac:dyDescent="0.25">
      <c r="A369" s="78" t="str">
        <f t="shared" si="17"/>
        <v/>
      </c>
      <c r="B369" s="159"/>
      <c r="C369" s="29"/>
      <c r="D369" s="29"/>
      <c r="E369" s="29"/>
      <c r="F369" s="29"/>
      <c r="G369" s="29"/>
      <c r="H369" s="29"/>
      <c r="I369" s="29"/>
      <c r="J369" s="29"/>
      <c r="K369" s="29"/>
      <c r="L369" s="29"/>
      <c r="M369" s="29"/>
      <c r="N369" s="29"/>
      <c r="O369" s="144">
        <f>SUM(CALCULO[[#This Row],[5]:[ 14 ]])</f>
        <v>0</v>
      </c>
      <c r="P369" s="162"/>
      <c r="Q369" s="163">
        <f>+IF(AVERAGEIF(ING_NO_CONST_RENTA[Concepto],'Datos para cálculo'!P$4,ING_NO_CONST_RENTA[Monto Limite])=1,CALCULO[[#This Row],[16]],MIN(CALCULO[ [#This Row],[16] ],AVERAGEIF(ING_NO_CONST_RENTA[Concepto],'Datos para cálculo'!P$4,ING_NO_CONST_RENTA[Monto Limite]),+CALCULO[ [#This Row],[16] ]+1-1,CALCULO[ [#This Row],[16] ]))</f>
        <v>0</v>
      </c>
      <c r="R369" s="29"/>
      <c r="S369" s="163">
        <f>+IF(AVERAGEIF(ING_NO_CONST_RENTA[Concepto],'Datos para cálculo'!R$4,ING_NO_CONST_RENTA[Monto Limite])=1,CALCULO[[#This Row],[18]],MIN(CALCULO[ [#This Row],[18] ],AVERAGEIF(ING_NO_CONST_RENTA[Concepto],'Datos para cálculo'!R$4,ING_NO_CONST_RENTA[Monto Limite]),+CALCULO[ [#This Row],[18] ]+1-1,CALCULO[ [#This Row],[18] ]))</f>
        <v>0</v>
      </c>
      <c r="T369" s="29"/>
      <c r="U369" s="163">
        <f>+IF(AVERAGEIF(ING_NO_CONST_RENTA[Concepto],'Datos para cálculo'!T$4,ING_NO_CONST_RENTA[Monto Limite])=1,CALCULO[[#This Row],[20]],MIN(CALCULO[ [#This Row],[20] ],AVERAGEIF(ING_NO_CONST_RENTA[Concepto],'Datos para cálculo'!T$4,ING_NO_CONST_RENTA[Monto Limite]),+CALCULO[ [#This Row],[20] ]+1-1,CALCULO[ [#This Row],[20] ]))</f>
        <v>0</v>
      </c>
      <c r="V369" s="29"/>
      <c r="W3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69" s="164"/>
      <c r="Y369" s="163">
        <f>+IF(O369&lt;310*'Versión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69" s="165"/>
      <c r="AA369" s="163">
        <f>+IF(AVERAGEIF(ING_NO_CONST_RENTA[Concepto],'Datos para cálculo'!Z$4,ING_NO_CONST_RENTA[Monto Limite])=1,CALCULO[[#This Row],[ 26 ]],MIN(CALCULO[[#This Row],[ 26 ]],AVERAGEIF(ING_NO_CONST_RENTA[Concepto],'Datos para cálculo'!Z$4,ING_NO_CONST_RENTA[Monto Limite]),+CALCULO[[#This Row],[ 26 ]]+1-1,CALCULO[[#This Row],[ 26 ]]))</f>
        <v>0</v>
      </c>
      <c r="AB369" s="165"/>
      <c r="AC3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69" s="147"/>
      <c r="AE3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69" s="144">
        <f>+CALCULO[[#This Row],[ 31 ]]+CALCULO[[#This Row],[ 29 ]]+CALCULO[[#This Row],[ 27 ]]+CALCULO[[#This Row],[ 25 ]]+CALCULO[[#This Row],[ 23 ]]+CALCULO[[#This Row],[ 21 ]]+CALCULO[[#This Row],[ 19 ]]+CALCULO[[#This Row],[ 17 ]]</f>
        <v>0</v>
      </c>
      <c r="AG369" s="148">
        <f>+MAX(0,ROUND(CALCULO[[#This Row],[ 15 ]]-CALCULO[[#This Row],[32]],-3))</f>
        <v>0</v>
      </c>
      <c r="AH369" s="29"/>
      <c r="AI369" s="163">
        <f>+IF(AVERAGEIF(DEDUCCIONES[Concepto],'Datos para cálculo'!AH$4,DEDUCCIONES[Monto Limite])=1,CALCULO[[#This Row],[ 34 ]],MIN(CALCULO[[#This Row],[ 34 ]],AVERAGEIF(DEDUCCIONES[Concepto],'Datos para cálculo'!AH$4,DEDUCCIONES[Monto Limite]),+CALCULO[[#This Row],[ 34 ]]+1-1,CALCULO[[#This Row],[ 34 ]]))</f>
        <v>0</v>
      </c>
      <c r="AJ369" s="167"/>
      <c r="AK369" s="144">
        <f>+IF(CALCULO[[#This Row],[ 36 ]]="SI",MIN(CALCULO[[#This Row],[ 15 ]]*10%,VLOOKUP($AJ$4,DEDUCCIONES[],4,0)),0)</f>
        <v>0</v>
      </c>
      <c r="AL369" s="168"/>
      <c r="AM369" s="145">
        <f>+MIN(AL369+1-1,VLOOKUP($AL$4,DEDUCCIONES[],4,0))</f>
        <v>0</v>
      </c>
      <c r="AN369" s="144">
        <f>+CALCULO[[#This Row],[35]]+CALCULO[[#This Row],[37]]+CALCULO[[#This Row],[ 39 ]]</f>
        <v>0</v>
      </c>
      <c r="AO369" s="148">
        <f>+CALCULO[[#This Row],[33]]-CALCULO[[#This Row],[ 40 ]]</f>
        <v>0</v>
      </c>
      <c r="AP369" s="29"/>
      <c r="AQ369" s="163">
        <f>+MIN(CALCULO[[#This Row],[42]]+1-1,VLOOKUP($AP$4,RENTAS_EXCENTAS[],4,0))</f>
        <v>0</v>
      </c>
      <c r="AR369" s="29"/>
      <c r="AS369" s="163">
        <f>+MIN(CALCULO[[#This Row],[43]]+CALCULO[[#This Row],[ 44 ]]+1-1,VLOOKUP($AP$4,RENTAS_EXCENTAS[],4,0))-CALCULO[[#This Row],[43]]</f>
        <v>0</v>
      </c>
      <c r="AT369" s="163"/>
      <c r="AU369" s="163"/>
      <c r="AV369" s="163">
        <f>+CALCULO[[#This Row],[ 47 ]]</f>
        <v>0</v>
      </c>
      <c r="AW369" s="163"/>
      <c r="AX369" s="163">
        <f>+CALCULO[[#This Row],[ 49 ]]</f>
        <v>0</v>
      </c>
      <c r="AY369" s="163"/>
      <c r="AZ369" s="163">
        <f>+CALCULO[[#This Row],[ 51 ]]</f>
        <v>0</v>
      </c>
      <c r="BA369" s="163"/>
      <c r="BB369" s="163">
        <f>+CALCULO[[#This Row],[ 53 ]]</f>
        <v>0</v>
      </c>
      <c r="BC369" s="163"/>
      <c r="BD369" s="163">
        <f>+CALCULO[[#This Row],[ 55 ]]</f>
        <v>0</v>
      </c>
      <c r="BE369" s="163"/>
      <c r="BF369" s="163">
        <f>+CALCULO[[#This Row],[ 57 ]]</f>
        <v>0</v>
      </c>
      <c r="BG369" s="163"/>
      <c r="BH369" s="163">
        <f>+CALCULO[[#This Row],[ 59 ]]</f>
        <v>0</v>
      </c>
      <c r="BI369" s="163"/>
      <c r="BJ369" s="163"/>
      <c r="BK369" s="163"/>
      <c r="BL369" s="145">
        <f>+CALCULO[[#This Row],[ 63 ]]</f>
        <v>0</v>
      </c>
      <c r="BM369" s="144">
        <f>+CALCULO[[#This Row],[ 64 ]]+CALCULO[[#This Row],[ 62 ]]+CALCULO[[#This Row],[ 60 ]]+CALCULO[[#This Row],[ 58 ]]+CALCULO[[#This Row],[ 56 ]]+CALCULO[[#This Row],[ 54 ]]+CALCULO[[#This Row],[ 52 ]]+CALCULO[[#This Row],[ 50 ]]+CALCULO[[#This Row],[ 48 ]]+CALCULO[[#This Row],[ 45 ]]+CALCULO[[#This Row],[43]]</f>
        <v>0</v>
      </c>
      <c r="BN369" s="148">
        <f>+CALCULO[[#This Row],[ 41 ]]-CALCULO[[#This Row],[65]]</f>
        <v>0</v>
      </c>
      <c r="BO369" s="144">
        <f>+ROUND(MIN(CALCULO[[#This Row],[66]]*25%,240*'Versión impresión'!$H$8),-3)</f>
        <v>0</v>
      </c>
      <c r="BP369" s="148">
        <f>+CALCULO[[#This Row],[66]]-CALCULO[[#This Row],[67]]</f>
        <v>0</v>
      </c>
      <c r="BQ369" s="154">
        <f>+ROUND(CALCULO[[#This Row],[33]]*40%,-3)</f>
        <v>0</v>
      </c>
      <c r="BR369" s="149">
        <f t="shared" si="18"/>
        <v>0</v>
      </c>
      <c r="BS369" s="144">
        <f>+CALCULO[[#This Row],[33]]-MIN(CALCULO[[#This Row],[69]],CALCULO[[#This Row],[68]])</f>
        <v>0</v>
      </c>
      <c r="BT369" s="150">
        <f>+CALCULO[[#This Row],[71]]/'Versión impresión'!$H$8+1-1</f>
        <v>0</v>
      </c>
      <c r="BU369" s="151">
        <f>+LOOKUP(CALCULO[[#This Row],[72]],$CG$2:$CH$8,$CJ$2:$CJ$8)</f>
        <v>0</v>
      </c>
      <c r="BV369" s="152">
        <f>+LOOKUP(CALCULO[[#This Row],[72]],$CG$2:$CH$8,$CI$2:$CI$8)</f>
        <v>0</v>
      </c>
      <c r="BW369" s="151">
        <f>+LOOKUP(CALCULO[[#This Row],[72]],$CG$2:$CH$8,$CK$2:$CK$8)</f>
        <v>0</v>
      </c>
      <c r="BX369" s="155">
        <f>+(CALCULO[[#This Row],[72]]+CALCULO[[#This Row],[73]])*CALCULO[[#This Row],[74]]+CALCULO[[#This Row],[75]]</f>
        <v>0</v>
      </c>
      <c r="BY369" s="133">
        <f>+ROUND(CALCULO[[#This Row],[76]]*'Versión impresión'!$H$8,-3)</f>
        <v>0</v>
      </c>
      <c r="BZ369" s="180" t="str">
        <f>+IF(LOOKUP(CALCULO[[#This Row],[72]],$CG$2:$CH$8,$CM$2:$CM$8)=0,"",LOOKUP(CALCULO[[#This Row],[72]],$CG$2:$CH$8,$CM$2:$CM$8))</f>
        <v/>
      </c>
    </row>
    <row r="370" spans="1:78" x14ac:dyDescent="0.25">
      <c r="A370" s="78" t="str">
        <f t="shared" si="17"/>
        <v/>
      </c>
      <c r="B370" s="159"/>
      <c r="C370" s="29"/>
      <c r="D370" s="29"/>
      <c r="E370" s="29"/>
      <c r="F370" s="29"/>
      <c r="G370" s="29"/>
      <c r="H370" s="29"/>
      <c r="I370" s="29"/>
      <c r="J370" s="29"/>
      <c r="K370" s="29"/>
      <c r="L370" s="29"/>
      <c r="M370" s="29"/>
      <c r="N370" s="29"/>
      <c r="O370" s="144">
        <f>SUM(CALCULO[[#This Row],[5]:[ 14 ]])</f>
        <v>0</v>
      </c>
      <c r="P370" s="162"/>
      <c r="Q370" s="163">
        <f>+IF(AVERAGEIF(ING_NO_CONST_RENTA[Concepto],'Datos para cálculo'!P$4,ING_NO_CONST_RENTA[Monto Limite])=1,CALCULO[[#This Row],[16]],MIN(CALCULO[ [#This Row],[16] ],AVERAGEIF(ING_NO_CONST_RENTA[Concepto],'Datos para cálculo'!P$4,ING_NO_CONST_RENTA[Monto Limite]),+CALCULO[ [#This Row],[16] ]+1-1,CALCULO[ [#This Row],[16] ]))</f>
        <v>0</v>
      </c>
      <c r="R370" s="29"/>
      <c r="S370" s="163">
        <f>+IF(AVERAGEIF(ING_NO_CONST_RENTA[Concepto],'Datos para cálculo'!R$4,ING_NO_CONST_RENTA[Monto Limite])=1,CALCULO[[#This Row],[18]],MIN(CALCULO[ [#This Row],[18] ],AVERAGEIF(ING_NO_CONST_RENTA[Concepto],'Datos para cálculo'!R$4,ING_NO_CONST_RENTA[Monto Limite]),+CALCULO[ [#This Row],[18] ]+1-1,CALCULO[ [#This Row],[18] ]))</f>
        <v>0</v>
      </c>
      <c r="T370" s="29"/>
      <c r="U370" s="163">
        <f>+IF(AVERAGEIF(ING_NO_CONST_RENTA[Concepto],'Datos para cálculo'!T$4,ING_NO_CONST_RENTA[Monto Limite])=1,CALCULO[[#This Row],[20]],MIN(CALCULO[ [#This Row],[20] ],AVERAGEIF(ING_NO_CONST_RENTA[Concepto],'Datos para cálculo'!T$4,ING_NO_CONST_RENTA[Monto Limite]),+CALCULO[ [#This Row],[20] ]+1-1,CALCULO[ [#This Row],[20] ]))</f>
        <v>0</v>
      </c>
      <c r="V370" s="29"/>
      <c r="W3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0" s="164"/>
      <c r="Y370" s="163">
        <f>+IF(O370&lt;310*'Versión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0" s="165"/>
      <c r="AA370" s="163">
        <f>+IF(AVERAGEIF(ING_NO_CONST_RENTA[Concepto],'Datos para cálculo'!Z$4,ING_NO_CONST_RENTA[Monto Limite])=1,CALCULO[[#This Row],[ 26 ]],MIN(CALCULO[[#This Row],[ 26 ]],AVERAGEIF(ING_NO_CONST_RENTA[Concepto],'Datos para cálculo'!Z$4,ING_NO_CONST_RENTA[Monto Limite]),+CALCULO[[#This Row],[ 26 ]]+1-1,CALCULO[[#This Row],[ 26 ]]))</f>
        <v>0</v>
      </c>
      <c r="AB370" s="165"/>
      <c r="AC3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0" s="147"/>
      <c r="AE3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0" s="144">
        <f>+CALCULO[[#This Row],[ 31 ]]+CALCULO[[#This Row],[ 29 ]]+CALCULO[[#This Row],[ 27 ]]+CALCULO[[#This Row],[ 25 ]]+CALCULO[[#This Row],[ 23 ]]+CALCULO[[#This Row],[ 21 ]]+CALCULO[[#This Row],[ 19 ]]+CALCULO[[#This Row],[ 17 ]]</f>
        <v>0</v>
      </c>
      <c r="AG370" s="148">
        <f>+MAX(0,ROUND(CALCULO[[#This Row],[ 15 ]]-CALCULO[[#This Row],[32]],-3))</f>
        <v>0</v>
      </c>
      <c r="AH370" s="29"/>
      <c r="AI370" s="163">
        <f>+IF(AVERAGEIF(DEDUCCIONES[Concepto],'Datos para cálculo'!AH$4,DEDUCCIONES[Monto Limite])=1,CALCULO[[#This Row],[ 34 ]],MIN(CALCULO[[#This Row],[ 34 ]],AVERAGEIF(DEDUCCIONES[Concepto],'Datos para cálculo'!AH$4,DEDUCCIONES[Monto Limite]),+CALCULO[[#This Row],[ 34 ]]+1-1,CALCULO[[#This Row],[ 34 ]]))</f>
        <v>0</v>
      </c>
      <c r="AJ370" s="167"/>
      <c r="AK370" s="144">
        <f>+IF(CALCULO[[#This Row],[ 36 ]]="SI",MIN(CALCULO[[#This Row],[ 15 ]]*10%,VLOOKUP($AJ$4,DEDUCCIONES[],4,0)),0)</f>
        <v>0</v>
      </c>
      <c r="AL370" s="168"/>
      <c r="AM370" s="145">
        <f>+MIN(AL370+1-1,VLOOKUP($AL$4,DEDUCCIONES[],4,0))</f>
        <v>0</v>
      </c>
      <c r="AN370" s="144">
        <f>+CALCULO[[#This Row],[35]]+CALCULO[[#This Row],[37]]+CALCULO[[#This Row],[ 39 ]]</f>
        <v>0</v>
      </c>
      <c r="AO370" s="148">
        <f>+CALCULO[[#This Row],[33]]-CALCULO[[#This Row],[ 40 ]]</f>
        <v>0</v>
      </c>
      <c r="AP370" s="29"/>
      <c r="AQ370" s="163">
        <f>+MIN(CALCULO[[#This Row],[42]]+1-1,VLOOKUP($AP$4,RENTAS_EXCENTAS[],4,0))</f>
        <v>0</v>
      </c>
      <c r="AR370" s="29"/>
      <c r="AS370" s="163">
        <f>+MIN(CALCULO[[#This Row],[43]]+CALCULO[[#This Row],[ 44 ]]+1-1,VLOOKUP($AP$4,RENTAS_EXCENTAS[],4,0))-CALCULO[[#This Row],[43]]</f>
        <v>0</v>
      </c>
      <c r="AT370" s="163"/>
      <c r="AU370" s="163"/>
      <c r="AV370" s="163">
        <f>+CALCULO[[#This Row],[ 47 ]]</f>
        <v>0</v>
      </c>
      <c r="AW370" s="163"/>
      <c r="AX370" s="163">
        <f>+CALCULO[[#This Row],[ 49 ]]</f>
        <v>0</v>
      </c>
      <c r="AY370" s="163"/>
      <c r="AZ370" s="163">
        <f>+CALCULO[[#This Row],[ 51 ]]</f>
        <v>0</v>
      </c>
      <c r="BA370" s="163"/>
      <c r="BB370" s="163">
        <f>+CALCULO[[#This Row],[ 53 ]]</f>
        <v>0</v>
      </c>
      <c r="BC370" s="163"/>
      <c r="BD370" s="163">
        <f>+CALCULO[[#This Row],[ 55 ]]</f>
        <v>0</v>
      </c>
      <c r="BE370" s="163"/>
      <c r="BF370" s="163">
        <f>+CALCULO[[#This Row],[ 57 ]]</f>
        <v>0</v>
      </c>
      <c r="BG370" s="163"/>
      <c r="BH370" s="163">
        <f>+CALCULO[[#This Row],[ 59 ]]</f>
        <v>0</v>
      </c>
      <c r="BI370" s="163"/>
      <c r="BJ370" s="163"/>
      <c r="BK370" s="163"/>
      <c r="BL370" s="145">
        <f>+CALCULO[[#This Row],[ 63 ]]</f>
        <v>0</v>
      </c>
      <c r="BM370" s="144">
        <f>+CALCULO[[#This Row],[ 64 ]]+CALCULO[[#This Row],[ 62 ]]+CALCULO[[#This Row],[ 60 ]]+CALCULO[[#This Row],[ 58 ]]+CALCULO[[#This Row],[ 56 ]]+CALCULO[[#This Row],[ 54 ]]+CALCULO[[#This Row],[ 52 ]]+CALCULO[[#This Row],[ 50 ]]+CALCULO[[#This Row],[ 48 ]]+CALCULO[[#This Row],[ 45 ]]+CALCULO[[#This Row],[43]]</f>
        <v>0</v>
      </c>
      <c r="BN370" s="148">
        <f>+CALCULO[[#This Row],[ 41 ]]-CALCULO[[#This Row],[65]]</f>
        <v>0</v>
      </c>
      <c r="BO370" s="144">
        <f>+ROUND(MIN(CALCULO[[#This Row],[66]]*25%,240*'Versión impresión'!$H$8),-3)</f>
        <v>0</v>
      </c>
      <c r="BP370" s="148">
        <f>+CALCULO[[#This Row],[66]]-CALCULO[[#This Row],[67]]</f>
        <v>0</v>
      </c>
      <c r="BQ370" s="154">
        <f>+ROUND(CALCULO[[#This Row],[33]]*40%,-3)</f>
        <v>0</v>
      </c>
      <c r="BR370" s="149">
        <f t="shared" si="18"/>
        <v>0</v>
      </c>
      <c r="BS370" s="144">
        <f>+CALCULO[[#This Row],[33]]-MIN(CALCULO[[#This Row],[69]],CALCULO[[#This Row],[68]])</f>
        <v>0</v>
      </c>
      <c r="BT370" s="150">
        <f>+CALCULO[[#This Row],[71]]/'Versión impresión'!$H$8+1-1</f>
        <v>0</v>
      </c>
      <c r="BU370" s="151">
        <f>+LOOKUP(CALCULO[[#This Row],[72]],$CG$2:$CH$8,$CJ$2:$CJ$8)</f>
        <v>0</v>
      </c>
      <c r="BV370" s="152">
        <f>+LOOKUP(CALCULO[[#This Row],[72]],$CG$2:$CH$8,$CI$2:$CI$8)</f>
        <v>0</v>
      </c>
      <c r="BW370" s="151">
        <f>+LOOKUP(CALCULO[[#This Row],[72]],$CG$2:$CH$8,$CK$2:$CK$8)</f>
        <v>0</v>
      </c>
      <c r="BX370" s="155">
        <f>+(CALCULO[[#This Row],[72]]+CALCULO[[#This Row],[73]])*CALCULO[[#This Row],[74]]+CALCULO[[#This Row],[75]]</f>
        <v>0</v>
      </c>
      <c r="BY370" s="133">
        <f>+ROUND(CALCULO[[#This Row],[76]]*'Versión impresión'!$H$8,-3)</f>
        <v>0</v>
      </c>
      <c r="BZ370" s="180" t="str">
        <f>+IF(LOOKUP(CALCULO[[#This Row],[72]],$CG$2:$CH$8,$CM$2:$CM$8)=0,"",LOOKUP(CALCULO[[#This Row],[72]],$CG$2:$CH$8,$CM$2:$CM$8))</f>
        <v/>
      </c>
    </row>
    <row r="371" spans="1:78" x14ac:dyDescent="0.25">
      <c r="A371" s="78" t="str">
        <f t="shared" si="17"/>
        <v/>
      </c>
      <c r="B371" s="159"/>
      <c r="C371" s="29"/>
      <c r="D371" s="29"/>
      <c r="E371" s="29"/>
      <c r="F371" s="29"/>
      <c r="G371" s="29"/>
      <c r="H371" s="29"/>
      <c r="I371" s="29"/>
      <c r="J371" s="29"/>
      <c r="K371" s="29"/>
      <c r="L371" s="29"/>
      <c r="M371" s="29"/>
      <c r="N371" s="29"/>
      <c r="O371" s="144">
        <f>SUM(CALCULO[[#This Row],[5]:[ 14 ]])</f>
        <v>0</v>
      </c>
      <c r="P371" s="162"/>
      <c r="Q371" s="163">
        <f>+IF(AVERAGEIF(ING_NO_CONST_RENTA[Concepto],'Datos para cálculo'!P$4,ING_NO_CONST_RENTA[Monto Limite])=1,CALCULO[[#This Row],[16]],MIN(CALCULO[ [#This Row],[16] ],AVERAGEIF(ING_NO_CONST_RENTA[Concepto],'Datos para cálculo'!P$4,ING_NO_CONST_RENTA[Monto Limite]),+CALCULO[ [#This Row],[16] ]+1-1,CALCULO[ [#This Row],[16] ]))</f>
        <v>0</v>
      </c>
      <c r="R371" s="29"/>
      <c r="S371" s="163">
        <f>+IF(AVERAGEIF(ING_NO_CONST_RENTA[Concepto],'Datos para cálculo'!R$4,ING_NO_CONST_RENTA[Monto Limite])=1,CALCULO[[#This Row],[18]],MIN(CALCULO[ [#This Row],[18] ],AVERAGEIF(ING_NO_CONST_RENTA[Concepto],'Datos para cálculo'!R$4,ING_NO_CONST_RENTA[Monto Limite]),+CALCULO[ [#This Row],[18] ]+1-1,CALCULO[ [#This Row],[18] ]))</f>
        <v>0</v>
      </c>
      <c r="T371" s="29"/>
      <c r="U371" s="163">
        <f>+IF(AVERAGEIF(ING_NO_CONST_RENTA[Concepto],'Datos para cálculo'!T$4,ING_NO_CONST_RENTA[Monto Limite])=1,CALCULO[[#This Row],[20]],MIN(CALCULO[ [#This Row],[20] ],AVERAGEIF(ING_NO_CONST_RENTA[Concepto],'Datos para cálculo'!T$4,ING_NO_CONST_RENTA[Monto Limite]),+CALCULO[ [#This Row],[20] ]+1-1,CALCULO[ [#This Row],[20] ]))</f>
        <v>0</v>
      </c>
      <c r="V371" s="29"/>
      <c r="W3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1" s="164"/>
      <c r="Y371" s="163">
        <f>+IF(O371&lt;310*'Versión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1" s="165"/>
      <c r="AA371" s="163">
        <f>+IF(AVERAGEIF(ING_NO_CONST_RENTA[Concepto],'Datos para cálculo'!Z$4,ING_NO_CONST_RENTA[Monto Limite])=1,CALCULO[[#This Row],[ 26 ]],MIN(CALCULO[[#This Row],[ 26 ]],AVERAGEIF(ING_NO_CONST_RENTA[Concepto],'Datos para cálculo'!Z$4,ING_NO_CONST_RENTA[Monto Limite]),+CALCULO[[#This Row],[ 26 ]]+1-1,CALCULO[[#This Row],[ 26 ]]))</f>
        <v>0</v>
      </c>
      <c r="AB371" s="165"/>
      <c r="AC3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1" s="147"/>
      <c r="AE3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1" s="144">
        <f>+CALCULO[[#This Row],[ 31 ]]+CALCULO[[#This Row],[ 29 ]]+CALCULO[[#This Row],[ 27 ]]+CALCULO[[#This Row],[ 25 ]]+CALCULO[[#This Row],[ 23 ]]+CALCULO[[#This Row],[ 21 ]]+CALCULO[[#This Row],[ 19 ]]+CALCULO[[#This Row],[ 17 ]]</f>
        <v>0</v>
      </c>
      <c r="AG371" s="148">
        <f>+MAX(0,ROUND(CALCULO[[#This Row],[ 15 ]]-CALCULO[[#This Row],[32]],-3))</f>
        <v>0</v>
      </c>
      <c r="AH371" s="29"/>
      <c r="AI371" s="163">
        <f>+IF(AVERAGEIF(DEDUCCIONES[Concepto],'Datos para cálculo'!AH$4,DEDUCCIONES[Monto Limite])=1,CALCULO[[#This Row],[ 34 ]],MIN(CALCULO[[#This Row],[ 34 ]],AVERAGEIF(DEDUCCIONES[Concepto],'Datos para cálculo'!AH$4,DEDUCCIONES[Monto Limite]),+CALCULO[[#This Row],[ 34 ]]+1-1,CALCULO[[#This Row],[ 34 ]]))</f>
        <v>0</v>
      </c>
      <c r="AJ371" s="167"/>
      <c r="AK371" s="144">
        <f>+IF(CALCULO[[#This Row],[ 36 ]]="SI",MIN(CALCULO[[#This Row],[ 15 ]]*10%,VLOOKUP($AJ$4,DEDUCCIONES[],4,0)),0)</f>
        <v>0</v>
      </c>
      <c r="AL371" s="168"/>
      <c r="AM371" s="145">
        <f>+MIN(AL371+1-1,VLOOKUP($AL$4,DEDUCCIONES[],4,0))</f>
        <v>0</v>
      </c>
      <c r="AN371" s="144">
        <f>+CALCULO[[#This Row],[35]]+CALCULO[[#This Row],[37]]+CALCULO[[#This Row],[ 39 ]]</f>
        <v>0</v>
      </c>
      <c r="AO371" s="148">
        <f>+CALCULO[[#This Row],[33]]-CALCULO[[#This Row],[ 40 ]]</f>
        <v>0</v>
      </c>
      <c r="AP371" s="29"/>
      <c r="AQ371" s="163">
        <f>+MIN(CALCULO[[#This Row],[42]]+1-1,VLOOKUP($AP$4,RENTAS_EXCENTAS[],4,0))</f>
        <v>0</v>
      </c>
      <c r="AR371" s="29"/>
      <c r="AS371" s="163">
        <f>+MIN(CALCULO[[#This Row],[43]]+CALCULO[[#This Row],[ 44 ]]+1-1,VLOOKUP($AP$4,RENTAS_EXCENTAS[],4,0))-CALCULO[[#This Row],[43]]</f>
        <v>0</v>
      </c>
      <c r="AT371" s="163"/>
      <c r="AU371" s="163"/>
      <c r="AV371" s="163">
        <f>+CALCULO[[#This Row],[ 47 ]]</f>
        <v>0</v>
      </c>
      <c r="AW371" s="163"/>
      <c r="AX371" s="163">
        <f>+CALCULO[[#This Row],[ 49 ]]</f>
        <v>0</v>
      </c>
      <c r="AY371" s="163"/>
      <c r="AZ371" s="163">
        <f>+CALCULO[[#This Row],[ 51 ]]</f>
        <v>0</v>
      </c>
      <c r="BA371" s="163"/>
      <c r="BB371" s="163">
        <f>+CALCULO[[#This Row],[ 53 ]]</f>
        <v>0</v>
      </c>
      <c r="BC371" s="163"/>
      <c r="BD371" s="163">
        <f>+CALCULO[[#This Row],[ 55 ]]</f>
        <v>0</v>
      </c>
      <c r="BE371" s="163"/>
      <c r="BF371" s="163">
        <f>+CALCULO[[#This Row],[ 57 ]]</f>
        <v>0</v>
      </c>
      <c r="BG371" s="163"/>
      <c r="BH371" s="163">
        <f>+CALCULO[[#This Row],[ 59 ]]</f>
        <v>0</v>
      </c>
      <c r="BI371" s="163"/>
      <c r="BJ371" s="163"/>
      <c r="BK371" s="163"/>
      <c r="BL371" s="145">
        <f>+CALCULO[[#This Row],[ 63 ]]</f>
        <v>0</v>
      </c>
      <c r="BM371" s="144">
        <f>+CALCULO[[#This Row],[ 64 ]]+CALCULO[[#This Row],[ 62 ]]+CALCULO[[#This Row],[ 60 ]]+CALCULO[[#This Row],[ 58 ]]+CALCULO[[#This Row],[ 56 ]]+CALCULO[[#This Row],[ 54 ]]+CALCULO[[#This Row],[ 52 ]]+CALCULO[[#This Row],[ 50 ]]+CALCULO[[#This Row],[ 48 ]]+CALCULO[[#This Row],[ 45 ]]+CALCULO[[#This Row],[43]]</f>
        <v>0</v>
      </c>
      <c r="BN371" s="148">
        <f>+CALCULO[[#This Row],[ 41 ]]-CALCULO[[#This Row],[65]]</f>
        <v>0</v>
      </c>
      <c r="BO371" s="144">
        <f>+ROUND(MIN(CALCULO[[#This Row],[66]]*25%,240*'Versión impresión'!$H$8),-3)</f>
        <v>0</v>
      </c>
      <c r="BP371" s="148">
        <f>+CALCULO[[#This Row],[66]]-CALCULO[[#This Row],[67]]</f>
        <v>0</v>
      </c>
      <c r="BQ371" s="154">
        <f>+ROUND(CALCULO[[#This Row],[33]]*40%,-3)</f>
        <v>0</v>
      </c>
      <c r="BR371" s="149">
        <f t="shared" si="18"/>
        <v>0</v>
      </c>
      <c r="BS371" s="144">
        <f>+CALCULO[[#This Row],[33]]-MIN(CALCULO[[#This Row],[69]],CALCULO[[#This Row],[68]])</f>
        <v>0</v>
      </c>
      <c r="BT371" s="150">
        <f>+CALCULO[[#This Row],[71]]/'Versión impresión'!$H$8+1-1</f>
        <v>0</v>
      </c>
      <c r="BU371" s="151">
        <f>+LOOKUP(CALCULO[[#This Row],[72]],$CG$2:$CH$8,$CJ$2:$CJ$8)</f>
        <v>0</v>
      </c>
      <c r="BV371" s="152">
        <f>+LOOKUP(CALCULO[[#This Row],[72]],$CG$2:$CH$8,$CI$2:$CI$8)</f>
        <v>0</v>
      </c>
      <c r="BW371" s="151">
        <f>+LOOKUP(CALCULO[[#This Row],[72]],$CG$2:$CH$8,$CK$2:$CK$8)</f>
        <v>0</v>
      </c>
      <c r="BX371" s="155">
        <f>+(CALCULO[[#This Row],[72]]+CALCULO[[#This Row],[73]])*CALCULO[[#This Row],[74]]+CALCULO[[#This Row],[75]]</f>
        <v>0</v>
      </c>
      <c r="BY371" s="133">
        <f>+ROUND(CALCULO[[#This Row],[76]]*'Versión impresión'!$H$8,-3)</f>
        <v>0</v>
      </c>
      <c r="BZ371" s="180" t="str">
        <f>+IF(LOOKUP(CALCULO[[#This Row],[72]],$CG$2:$CH$8,$CM$2:$CM$8)=0,"",LOOKUP(CALCULO[[#This Row],[72]],$CG$2:$CH$8,$CM$2:$CM$8))</f>
        <v/>
      </c>
    </row>
    <row r="372" spans="1:78" x14ac:dyDescent="0.25">
      <c r="A372" s="78" t="str">
        <f t="shared" si="17"/>
        <v/>
      </c>
      <c r="B372" s="159"/>
      <c r="C372" s="29"/>
      <c r="D372" s="29"/>
      <c r="E372" s="29"/>
      <c r="F372" s="29"/>
      <c r="G372" s="29"/>
      <c r="H372" s="29"/>
      <c r="I372" s="29"/>
      <c r="J372" s="29"/>
      <c r="K372" s="29"/>
      <c r="L372" s="29"/>
      <c r="M372" s="29"/>
      <c r="N372" s="29"/>
      <c r="O372" s="144">
        <f>SUM(CALCULO[[#This Row],[5]:[ 14 ]])</f>
        <v>0</v>
      </c>
      <c r="P372" s="162"/>
      <c r="Q372" s="163">
        <f>+IF(AVERAGEIF(ING_NO_CONST_RENTA[Concepto],'Datos para cálculo'!P$4,ING_NO_CONST_RENTA[Monto Limite])=1,CALCULO[[#This Row],[16]],MIN(CALCULO[ [#This Row],[16] ],AVERAGEIF(ING_NO_CONST_RENTA[Concepto],'Datos para cálculo'!P$4,ING_NO_CONST_RENTA[Monto Limite]),+CALCULO[ [#This Row],[16] ]+1-1,CALCULO[ [#This Row],[16] ]))</f>
        <v>0</v>
      </c>
      <c r="R372" s="29"/>
      <c r="S372" s="163">
        <f>+IF(AVERAGEIF(ING_NO_CONST_RENTA[Concepto],'Datos para cálculo'!R$4,ING_NO_CONST_RENTA[Monto Limite])=1,CALCULO[[#This Row],[18]],MIN(CALCULO[ [#This Row],[18] ],AVERAGEIF(ING_NO_CONST_RENTA[Concepto],'Datos para cálculo'!R$4,ING_NO_CONST_RENTA[Monto Limite]),+CALCULO[ [#This Row],[18] ]+1-1,CALCULO[ [#This Row],[18] ]))</f>
        <v>0</v>
      </c>
      <c r="T372" s="29"/>
      <c r="U372" s="163">
        <f>+IF(AVERAGEIF(ING_NO_CONST_RENTA[Concepto],'Datos para cálculo'!T$4,ING_NO_CONST_RENTA[Monto Limite])=1,CALCULO[[#This Row],[20]],MIN(CALCULO[ [#This Row],[20] ],AVERAGEIF(ING_NO_CONST_RENTA[Concepto],'Datos para cálculo'!T$4,ING_NO_CONST_RENTA[Monto Limite]),+CALCULO[ [#This Row],[20] ]+1-1,CALCULO[ [#This Row],[20] ]))</f>
        <v>0</v>
      </c>
      <c r="V372" s="29"/>
      <c r="W3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2" s="164"/>
      <c r="Y372" s="163">
        <f>+IF(O372&lt;310*'Versión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2" s="165"/>
      <c r="AA372" s="163">
        <f>+IF(AVERAGEIF(ING_NO_CONST_RENTA[Concepto],'Datos para cálculo'!Z$4,ING_NO_CONST_RENTA[Monto Limite])=1,CALCULO[[#This Row],[ 26 ]],MIN(CALCULO[[#This Row],[ 26 ]],AVERAGEIF(ING_NO_CONST_RENTA[Concepto],'Datos para cálculo'!Z$4,ING_NO_CONST_RENTA[Monto Limite]),+CALCULO[[#This Row],[ 26 ]]+1-1,CALCULO[[#This Row],[ 26 ]]))</f>
        <v>0</v>
      </c>
      <c r="AB372" s="165"/>
      <c r="AC3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2" s="147"/>
      <c r="AE3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2" s="144">
        <f>+CALCULO[[#This Row],[ 31 ]]+CALCULO[[#This Row],[ 29 ]]+CALCULO[[#This Row],[ 27 ]]+CALCULO[[#This Row],[ 25 ]]+CALCULO[[#This Row],[ 23 ]]+CALCULO[[#This Row],[ 21 ]]+CALCULO[[#This Row],[ 19 ]]+CALCULO[[#This Row],[ 17 ]]</f>
        <v>0</v>
      </c>
      <c r="AG372" s="148">
        <f>+MAX(0,ROUND(CALCULO[[#This Row],[ 15 ]]-CALCULO[[#This Row],[32]],-3))</f>
        <v>0</v>
      </c>
      <c r="AH372" s="29"/>
      <c r="AI372" s="163">
        <f>+IF(AVERAGEIF(DEDUCCIONES[Concepto],'Datos para cálculo'!AH$4,DEDUCCIONES[Monto Limite])=1,CALCULO[[#This Row],[ 34 ]],MIN(CALCULO[[#This Row],[ 34 ]],AVERAGEIF(DEDUCCIONES[Concepto],'Datos para cálculo'!AH$4,DEDUCCIONES[Monto Limite]),+CALCULO[[#This Row],[ 34 ]]+1-1,CALCULO[[#This Row],[ 34 ]]))</f>
        <v>0</v>
      </c>
      <c r="AJ372" s="167"/>
      <c r="AK372" s="144">
        <f>+IF(CALCULO[[#This Row],[ 36 ]]="SI",MIN(CALCULO[[#This Row],[ 15 ]]*10%,VLOOKUP($AJ$4,DEDUCCIONES[],4,0)),0)</f>
        <v>0</v>
      </c>
      <c r="AL372" s="168"/>
      <c r="AM372" s="145">
        <f>+MIN(AL372+1-1,VLOOKUP($AL$4,DEDUCCIONES[],4,0))</f>
        <v>0</v>
      </c>
      <c r="AN372" s="144">
        <f>+CALCULO[[#This Row],[35]]+CALCULO[[#This Row],[37]]+CALCULO[[#This Row],[ 39 ]]</f>
        <v>0</v>
      </c>
      <c r="AO372" s="148">
        <f>+CALCULO[[#This Row],[33]]-CALCULO[[#This Row],[ 40 ]]</f>
        <v>0</v>
      </c>
      <c r="AP372" s="29"/>
      <c r="AQ372" s="163">
        <f>+MIN(CALCULO[[#This Row],[42]]+1-1,VLOOKUP($AP$4,RENTAS_EXCENTAS[],4,0))</f>
        <v>0</v>
      </c>
      <c r="AR372" s="29"/>
      <c r="AS372" s="163">
        <f>+MIN(CALCULO[[#This Row],[43]]+CALCULO[[#This Row],[ 44 ]]+1-1,VLOOKUP($AP$4,RENTAS_EXCENTAS[],4,0))-CALCULO[[#This Row],[43]]</f>
        <v>0</v>
      </c>
      <c r="AT372" s="163"/>
      <c r="AU372" s="163"/>
      <c r="AV372" s="163">
        <f>+CALCULO[[#This Row],[ 47 ]]</f>
        <v>0</v>
      </c>
      <c r="AW372" s="163"/>
      <c r="AX372" s="163">
        <f>+CALCULO[[#This Row],[ 49 ]]</f>
        <v>0</v>
      </c>
      <c r="AY372" s="163"/>
      <c r="AZ372" s="163">
        <f>+CALCULO[[#This Row],[ 51 ]]</f>
        <v>0</v>
      </c>
      <c r="BA372" s="163"/>
      <c r="BB372" s="163">
        <f>+CALCULO[[#This Row],[ 53 ]]</f>
        <v>0</v>
      </c>
      <c r="BC372" s="163"/>
      <c r="BD372" s="163">
        <f>+CALCULO[[#This Row],[ 55 ]]</f>
        <v>0</v>
      </c>
      <c r="BE372" s="163"/>
      <c r="BF372" s="163">
        <f>+CALCULO[[#This Row],[ 57 ]]</f>
        <v>0</v>
      </c>
      <c r="BG372" s="163"/>
      <c r="BH372" s="163">
        <f>+CALCULO[[#This Row],[ 59 ]]</f>
        <v>0</v>
      </c>
      <c r="BI372" s="163"/>
      <c r="BJ372" s="163"/>
      <c r="BK372" s="163"/>
      <c r="BL372" s="145">
        <f>+CALCULO[[#This Row],[ 63 ]]</f>
        <v>0</v>
      </c>
      <c r="BM372" s="144">
        <f>+CALCULO[[#This Row],[ 64 ]]+CALCULO[[#This Row],[ 62 ]]+CALCULO[[#This Row],[ 60 ]]+CALCULO[[#This Row],[ 58 ]]+CALCULO[[#This Row],[ 56 ]]+CALCULO[[#This Row],[ 54 ]]+CALCULO[[#This Row],[ 52 ]]+CALCULO[[#This Row],[ 50 ]]+CALCULO[[#This Row],[ 48 ]]+CALCULO[[#This Row],[ 45 ]]+CALCULO[[#This Row],[43]]</f>
        <v>0</v>
      </c>
      <c r="BN372" s="148">
        <f>+CALCULO[[#This Row],[ 41 ]]-CALCULO[[#This Row],[65]]</f>
        <v>0</v>
      </c>
      <c r="BO372" s="144">
        <f>+ROUND(MIN(CALCULO[[#This Row],[66]]*25%,240*'Versión impresión'!$H$8),-3)</f>
        <v>0</v>
      </c>
      <c r="BP372" s="148">
        <f>+CALCULO[[#This Row],[66]]-CALCULO[[#This Row],[67]]</f>
        <v>0</v>
      </c>
      <c r="BQ372" s="154">
        <f>+ROUND(CALCULO[[#This Row],[33]]*40%,-3)</f>
        <v>0</v>
      </c>
      <c r="BR372" s="149">
        <f t="shared" si="18"/>
        <v>0</v>
      </c>
      <c r="BS372" s="144">
        <f>+CALCULO[[#This Row],[33]]-MIN(CALCULO[[#This Row],[69]],CALCULO[[#This Row],[68]])</f>
        <v>0</v>
      </c>
      <c r="BT372" s="150">
        <f>+CALCULO[[#This Row],[71]]/'Versión impresión'!$H$8+1-1</f>
        <v>0</v>
      </c>
      <c r="BU372" s="151">
        <f>+LOOKUP(CALCULO[[#This Row],[72]],$CG$2:$CH$8,$CJ$2:$CJ$8)</f>
        <v>0</v>
      </c>
      <c r="BV372" s="152">
        <f>+LOOKUP(CALCULO[[#This Row],[72]],$CG$2:$CH$8,$CI$2:$CI$8)</f>
        <v>0</v>
      </c>
      <c r="BW372" s="151">
        <f>+LOOKUP(CALCULO[[#This Row],[72]],$CG$2:$CH$8,$CK$2:$CK$8)</f>
        <v>0</v>
      </c>
      <c r="BX372" s="155">
        <f>+(CALCULO[[#This Row],[72]]+CALCULO[[#This Row],[73]])*CALCULO[[#This Row],[74]]+CALCULO[[#This Row],[75]]</f>
        <v>0</v>
      </c>
      <c r="BY372" s="133">
        <f>+ROUND(CALCULO[[#This Row],[76]]*'Versión impresión'!$H$8,-3)</f>
        <v>0</v>
      </c>
      <c r="BZ372" s="180" t="str">
        <f>+IF(LOOKUP(CALCULO[[#This Row],[72]],$CG$2:$CH$8,$CM$2:$CM$8)=0,"",LOOKUP(CALCULO[[#This Row],[72]],$CG$2:$CH$8,$CM$2:$CM$8))</f>
        <v/>
      </c>
    </row>
    <row r="373" spans="1:78" x14ac:dyDescent="0.25">
      <c r="A373" s="78" t="str">
        <f t="shared" si="17"/>
        <v/>
      </c>
      <c r="B373" s="159"/>
      <c r="C373" s="29"/>
      <c r="D373" s="29"/>
      <c r="E373" s="29"/>
      <c r="F373" s="29"/>
      <c r="G373" s="29"/>
      <c r="H373" s="29"/>
      <c r="I373" s="29"/>
      <c r="J373" s="29"/>
      <c r="K373" s="29"/>
      <c r="L373" s="29"/>
      <c r="M373" s="29"/>
      <c r="N373" s="29"/>
      <c r="O373" s="144">
        <f>SUM(CALCULO[[#This Row],[5]:[ 14 ]])</f>
        <v>0</v>
      </c>
      <c r="P373" s="162"/>
      <c r="Q373" s="163">
        <f>+IF(AVERAGEIF(ING_NO_CONST_RENTA[Concepto],'Datos para cálculo'!P$4,ING_NO_CONST_RENTA[Monto Limite])=1,CALCULO[[#This Row],[16]],MIN(CALCULO[ [#This Row],[16] ],AVERAGEIF(ING_NO_CONST_RENTA[Concepto],'Datos para cálculo'!P$4,ING_NO_CONST_RENTA[Monto Limite]),+CALCULO[ [#This Row],[16] ]+1-1,CALCULO[ [#This Row],[16] ]))</f>
        <v>0</v>
      </c>
      <c r="R373" s="29"/>
      <c r="S373" s="163">
        <f>+IF(AVERAGEIF(ING_NO_CONST_RENTA[Concepto],'Datos para cálculo'!R$4,ING_NO_CONST_RENTA[Monto Limite])=1,CALCULO[[#This Row],[18]],MIN(CALCULO[ [#This Row],[18] ],AVERAGEIF(ING_NO_CONST_RENTA[Concepto],'Datos para cálculo'!R$4,ING_NO_CONST_RENTA[Monto Limite]),+CALCULO[ [#This Row],[18] ]+1-1,CALCULO[ [#This Row],[18] ]))</f>
        <v>0</v>
      </c>
      <c r="T373" s="29"/>
      <c r="U373" s="163">
        <f>+IF(AVERAGEIF(ING_NO_CONST_RENTA[Concepto],'Datos para cálculo'!T$4,ING_NO_CONST_RENTA[Monto Limite])=1,CALCULO[[#This Row],[20]],MIN(CALCULO[ [#This Row],[20] ],AVERAGEIF(ING_NO_CONST_RENTA[Concepto],'Datos para cálculo'!T$4,ING_NO_CONST_RENTA[Monto Limite]),+CALCULO[ [#This Row],[20] ]+1-1,CALCULO[ [#This Row],[20] ]))</f>
        <v>0</v>
      </c>
      <c r="V373" s="29"/>
      <c r="W3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3" s="164"/>
      <c r="Y373" s="163">
        <f>+IF(O373&lt;310*'Versión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3" s="165"/>
      <c r="AA373" s="163">
        <f>+IF(AVERAGEIF(ING_NO_CONST_RENTA[Concepto],'Datos para cálculo'!Z$4,ING_NO_CONST_RENTA[Monto Limite])=1,CALCULO[[#This Row],[ 26 ]],MIN(CALCULO[[#This Row],[ 26 ]],AVERAGEIF(ING_NO_CONST_RENTA[Concepto],'Datos para cálculo'!Z$4,ING_NO_CONST_RENTA[Monto Limite]),+CALCULO[[#This Row],[ 26 ]]+1-1,CALCULO[[#This Row],[ 26 ]]))</f>
        <v>0</v>
      </c>
      <c r="AB373" s="165"/>
      <c r="AC3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3" s="147"/>
      <c r="AE3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3" s="144">
        <f>+CALCULO[[#This Row],[ 31 ]]+CALCULO[[#This Row],[ 29 ]]+CALCULO[[#This Row],[ 27 ]]+CALCULO[[#This Row],[ 25 ]]+CALCULO[[#This Row],[ 23 ]]+CALCULO[[#This Row],[ 21 ]]+CALCULO[[#This Row],[ 19 ]]+CALCULO[[#This Row],[ 17 ]]</f>
        <v>0</v>
      </c>
      <c r="AG373" s="148">
        <f>+MAX(0,ROUND(CALCULO[[#This Row],[ 15 ]]-CALCULO[[#This Row],[32]],-3))</f>
        <v>0</v>
      </c>
      <c r="AH373" s="29"/>
      <c r="AI373" s="163">
        <f>+IF(AVERAGEIF(DEDUCCIONES[Concepto],'Datos para cálculo'!AH$4,DEDUCCIONES[Monto Limite])=1,CALCULO[[#This Row],[ 34 ]],MIN(CALCULO[[#This Row],[ 34 ]],AVERAGEIF(DEDUCCIONES[Concepto],'Datos para cálculo'!AH$4,DEDUCCIONES[Monto Limite]),+CALCULO[[#This Row],[ 34 ]]+1-1,CALCULO[[#This Row],[ 34 ]]))</f>
        <v>0</v>
      </c>
      <c r="AJ373" s="167"/>
      <c r="AK373" s="144">
        <f>+IF(CALCULO[[#This Row],[ 36 ]]="SI",MIN(CALCULO[[#This Row],[ 15 ]]*10%,VLOOKUP($AJ$4,DEDUCCIONES[],4,0)),0)</f>
        <v>0</v>
      </c>
      <c r="AL373" s="168"/>
      <c r="AM373" s="145">
        <f>+MIN(AL373+1-1,VLOOKUP($AL$4,DEDUCCIONES[],4,0))</f>
        <v>0</v>
      </c>
      <c r="AN373" s="144">
        <f>+CALCULO[[#This Row],[35]]+CALCULO[[#This Row],[37]]+CALCULO[[#This Row],[ 39 ]]</f>
        <v>0</v>
      </c>
      <c r="AO373" s="148">
        <f>+CALCULO[[#This Row],[33]]-CALCULO[[#This Row],[ 40 ]]</f>
        <v>0</v>
      </c>
      <c r="AP373" s="29"/>
      <c r="AQ373" s="163">
        <f>+MIN(CALCULO[[#This Row],[42]]+1-1,VLOOKUP($AP$4,RENTAS_EXCENTAS[],4,0))</f>
        <v>0</v>
      </c>
      <c r="AR373" s="29"/>
      <c r="AS373" s="163">
        <f>+MIN(CALCULO[[#This Row],[43]]+CALCULO[[#This Row],[ 44 ]]+1-1,VLOOKUP($AP$4,RENTAS_EXCENTAS[],4,0))-CALCULO[[#This Row],[43]]</f>
        <v>0</v>
      </c>
      <c r="AT373" s="163"/>
      <c r="AU373" s="163"/>
      <c r="AV373" s="163">
        <f>+CALCULO[[#This Row],[ 47 ]]</f>
        <v>0</v>
      </c>
      <c r="AW373" s="163"/>
      <c r="AX373" s="163">
        <f>+CALCULO[[#This Row],[ 49 ]]</f>
        <v>0</v>
      </c>
      <c r="AY373" s="163"/>
      <c r="AZ373" s="163">
        <f>+CALCULO[[#This Row],[ 51 ]]</f>
        <v>0</v>
      </c>
      <c r="BA373" s="163"/>
      <c r="BB373" s="163">
        <f>+CALCULO[[#This Row],[ 53 ]]</f>
        <v>0</v>
      </c>
      <c r="BC373" s="163"/>
      <c r="BD373" s="163">
        <f>+CALCULO[[#This Row],[ 55 ]]</f>
        <v>0</v>
      </c>
      <c r="BE373" s="163"/>
      <c r="BF373" s="163">
        <f>+CALCULO[[#This Row],[ 57 ]]</f>
        <v>0</v>
      </c>
      <c r="BG373" s="163"/>
      <c r="BH373" s="163">
        <f>+CALCULO[[#This Row],[ 59 ]]</f>
        <v>0</v>
      </c>
      <c r="BI373" s="163"/>
      <c r="BJ373" s="163"/>
      <c r="BK373" s="163"/>
      <c r="BL373" s="145">
        <f>+CALCULO[[#This Row],[ 63 ]]</f>
        <v>0</v>
      </c>
      <c r="BM373" s="144">
        <f>+CALCULO[[#This Row],[ 64 ]]+CALCULO[[#This Row],[ 62 ]]+CALCULO[[#This Row],[ 60 ]]+CALCULO[[#This Row],[ 58 ]]+CALCULO[[#This Row],[ 56 ]]+CALCULO[[#This Row],[ 54 ]]+CALCULO[[#This Row],[ 52 ]]+CALCULO[[#This Row],[ 50 ]]+CALCULO[[#This Row],[ 48 ]]+CALCULO[[#This Row],[ 45 ]]+CALCULO[[#This Row],[43]]</f>
        <v>0</v>
      </c>
      <c r="BN373" s="148">
        <f>+CALCULO[[#This Row],[ 41 ]]-CALCULO[[#This Row],[65]]</f>
        <v>0</v>
      </c>
      <c r="BO373" s="144">
        <f>+ROUND(MIN(CALCULO[[#This Row],[66]]*25%,240*'Versión impresión'!$H$8),-3)</f>
        <v>0</v>
      </c>
      <c r="BP373" s="148">
        <f>+CALCULO[[#This Row],[66]]-CALCULO[[#This Row],[67]]</f>
        <v>0</v>
      </c>
      <c r="BQ373" s="154">
        <f>+ROUND(CALCULO[[#This Row],[33]]*40%,-3)</f>
        <v>0</v>
      </c>
      <c r="BR373" s="149">
        <f t="shared" si="18"/>
        <v>0</v>
      </c>
      <c r="BS373" s="144">
        <f>+CALCULO[[#This Row],[33]]-MIN(CALCULO[[#This Row],[69]],CALCULO[[#This Row],[68]])</f>
        <v>0</v>
      </c>
      <c r="BT373" s="150">
        <f>+CALCULO[[#This Row],[71]]/'Versión impresión'!$H$8+1-1</f>
        <v>0</v>
      </c>
      <c r="BU373" s="151">
        <f>+LOOKUP(CALCULO[[#This Row],[72]],$CG$2:$CH$8,$CJ$2:$CJ$8)</f>
        <v>0</v>
      </c>
      <c r="BV373" s="152">
        <f>+LOOKUP(CALCULO[[#This Row],[72]],$CG$2:$CH$8,$CI$2:$CI$8)</f>
        <v>0</v>
      </c>
      <c r="BW373" s="151">
        <f>+LOOKUP(CALCULO[[#This Row],[72]],$CG$2:$CH$8,$CK$2:$CK$8)</f>
        <v>0</v>
      </c>
      <c r="BX373" s="155">
        <f>+(CALCULO[[#This Row],[72]]+CALCULO[[#This Row],[73]])*CALCULO[[#This Row],[74]]+CALCULO[[#This Row],[75]]</f>
        <v>0</v>
      </c>
      <c r="BY373" s="133">
        <f>+ROUND(CALCULO[[#This Row],[76]]*'Versión impresión'!$H$8,-3)</f>
        <v>0</v>
      </c>
      <c r="BZ373" s="180" t="str">
        <f>+IF(LOOKUP(CALCULO[[#This Row],[72]],$CG$2:$CH$8,$CM$2:$CM$8)=0,"",LOOKUP(CALCULO[[#This Row],[72]],$CG$2:$CH$8,$CM$2:$CM$8))</f>
        <v/>
      </c>
    </row>
    <row r="374" spans="1:78" x14ac:dyDescent="0.25">
      <c r="A374" s="78" t="str">
        <f t="shared" si="17"/>
        <v/>
      </c>
      <c r="B374" s="159"/>
      <c r="C374" s="29"/>
      <c r="D374" s="29"/>
      <c r="E374" s="29"/>
      <c r="F374" s="29"/>
      <c r="G374" s="29"/>
      <c r="H374" s="29"/>
      <c r="I374" s="29"/>
      <c r="J374" s="29"/>
      <c r="K374" s="29"/>
      <c r="L374" s="29"/>
      <c r="M374" s="29"/>
      <c r="N374" s="29"/>
      <c r="O374" s="144">
        <f>SUM(CALCULO[[#This Row],[5]:[ 14 ]])</f>
        <v>0</v>
      </c>
      <c r="P374" s="162"/>
      <c r="Q374" s="163">
        <f>+IF(AVERAGEIF(ING_NO_CONST_RENTA[Concepto],'Datos para cálculo'!P$4,ING_NO_CONST_RENTA[Monto Limite])=1,CALCULO[[#This Row],[16]],MIN(CALCULO[ [#This Row],[16] ],AVERAGEIF(ING_NO_CONST_RENTA[Concepto],'Datos para cálculo'!P$4,ING_NO_CONST_RENTA[Monto Limite]),+CALCULO[ [#This Row],[16] ]+1-1,CALCULO[ [#This Row],[16] ]))</f>
        <v>0</v>
      </c>
      <c r="R374" s="29"/>
      <c r="S374" s="163">
        <f>+IF(AVERAGEIF(ING_NO_CONST_RENTA[Concepto],'Datos para cálculo'!R$4,ING_NO_CONST_RENTA[Monto Limite])=1,CALCULO[[#This Row],[18]],MIN(CALCULO[ [#This Row],[18] ],AVERAGEIF(ING_NO_CONST_RENTA[Concepto],'Datos para cálculo'!R$4,ING_NO_CONST_RENTA[Monto Limite]),+CALCULO[ [#This Row],[18] ]+1-1,CALCULO[ [#This Row],[18] ]))</f>
        <v>0</v>
      </c>
      <c r="T374" s="29"/>
      <c r="U374" s="163">
        <f>+IF(AVERAGEIF(ING_NO_CONST_RENTA[Concepto],'Datos para cálculo'!T$4,ING_NO_CONST_RENTA[Monto Limite])=1,CALCULO[[#This Row],[20]],MIN(CALCULO[ [#This Row],[20] ],AVERAGEIF(ING_NO_CONST_RENTA[Concepto],'Datos para cálculo'!T$4,ING_NO_CONST_RENTA[Monto Limite]),+CALCULO[ [#This Row],[20] ]+1-1,CALCULO[ [#This Row],[20] ]))</f>
        <v>0</v>
      </c>
      <c r="V374" s="29"/>
      <c r="W3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4" s="164"/>
      <c r="Y374" s="163">
        <f>+IF(O374&lt;310*'Versión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4" s="165"/>
      <c r="AA374" s="163">
        <f>+IF(AVERAGEIF(ING_NO_CONST_RENTA[Concepto],'Datos para cálculo'!Z$4,ING_NO_CONST_RENTA[Monto Limite])=1,CALCULO[[#This Row],[ 26 ]],MIN(CALCULO[[#This Row],[ 26 ]],AVERAGEIF(ING_NO_CONST_RENTA[Concepto],'Datos para cálculo'!Z$4,ING_NO_CONST_RENTA[Monto Limite]),+CALCULO[[#This Row],[ 26 ]]+1-1,CALCULO[[#This Row],[ 26 ]]))</f>
        <v>0</v>
      </c>
      <c r="AB374" s="165"/>
      <c r="AC3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4" s="147"/>
      <c r="AE3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4" s="144">
        <f>+CALCULO[[#This Row],[ 31 ]]+CALCULO[[#This Row],[ 29 ]]+CALCULO[[#This Row],[ 27 ]]+CALCULO[[#This Row],[ 25 ]]+CALCULO[[#This Row],[ 23 ]]+CALCULO[[#This Row],[ 21 ]]+CALCULO[[#This Row],[ 19 ]]+CALCULO[[#This Row],[ 17 ]]</f>
        <v>0</v>
      </c>
      <c r="AG374" s="148">
        <f>+MAX(0,ROUND(CALCULO[[#This Row],[ 15 ]]-CALCULO[[#This Row],[32]],-3))</f>
        <v>0</v>
      </c>
      <c r="AH374" s="29"/>
      <c r="AI374" s="163">
        <f>+IF(AVERAGEIF(DEDUCCIONES[Concepto],'Datos para cálculo'!AH$4,DEDUCCIONES[Monto Limite])=1,CALCULO[[#This Row],[ 34 ]],MIN(CALCULO[[#This Row],[ 34 ]],AVERAGEIF(DEDUCCIONES[Concepto],'Datos para cálculo'!AH$4,DEDUCCIONES[Monto Limite]),+CALCULO[[#This Row],[ 34 ]]+1-1,CALCULO[[#This Row],[ 34 ]]))</f>
        <v>0</v>
      </c>
      <c r="AJ374" s="167"/>
      <c r="AK374" s="144">
        <f>+IF(CALCULO[[#This Row],[ 36 ]]="SI",MIN(CALCULO[[#This Row],[ 15 ]]*10%,VLOOKUP($AJ$4,DEDUCCIONES[],4,0)),0)</f>
        <v>0</v>
      </c>
      <c r="AL374" s="168"/>
      <c r="AM374" s="145">
        <f>+MIN(AL374+1-1,VLOOKUP($AL$4,DEDUCCIONES[],4,0))</f>
        <v>0</v>
      </c>
      <c r="AN374" s="144">
        <f>+CALCULO[[#This Row],[35]]+CALCULO[[#This Row],[37]]+CALCULO[[#This Row],[ 39 ]]</f>
        <v>0</v>
      </c>
      <c r="AO374" s="148">
        <f>+CALCULO[[#This Row],[33]]-CALCULO[[#This Row],[ 40 ]]</f>
        <v>0</v>
      </c>
      <c r="AP374" s="29"/>
      <c r="AQ374" s="163">
        <f>+MIN(CALCULO[[#This Row],[42]]+1-1,VLOOKUP($AP$4,RENTAS_EXCENTAS[],4,0))</f>
        <v>0</v>
      </c>
      <c r="AR374" s="29"/>
      <c r="AS374" s="163">
        <f>+MIN(CALCULO[[#This Row],[43]]+CALCULO[[#This Row],[ 44 ]]+1-1,VLOOKUP($AP$4,RENTAS_EXCENTAS[],4,0))-CALCULO[[#This Row],[43]]</f>
        <v>0</v>
      </c>
      <c r="AT374" s="163"/>
      <c r="AU374" s="163"/>
      <c r="AV374" s="163">
        <f>+CALCULO[[#This Row],[ 47 ]]</f>
        <v>0</v>
      </c>
      <c r="AW374" s="163"/>
      <c r="AX374" s="163">
        <f>+CALCULO[[#This Row],[ 49 ]]</f>
        <v>0</v>
      </c>
      <c r="AY374" s="163"/>
      <c r="AZ374" s="163">
        <f>+CALCULO[[#This Row],[ 51 ]]</f>
        <v>0</v>
      </c>
      <c r="BA374" s="163"/>
      <c r="BB374" s="163">
        <f>+CALCULO[[#This Row],[ 53 ]]</f>
        <v>0</v>
      </c>
      <c r="BC374" s="163"/>
      <c r="BD374" s="163">
        <f>+CALCULO[[#This Row],[ 55 ]]</f>
        <v>0</v>
      </c>
      <c r="BE374" s="163"/>
      <c r="BF374" s="163">
        <f>+CALCULO[[#This Row],[ 57 ]]</f>
        <v>0</v>
      </c>
      <c r="BG374" s="163"/>
      <c r="BH374" s="163">
        <f>+CALCULO[[#This Row],[ 59 ]]</f>
        <v>0</v>
      </c>
      <c r="BI374" s="163"/>
      <c r="BJ374" s="163"/>
      <c r="BK374" s="163"/>
      <c r="BL374" s="145">
        <f>+CALCULO[[#This Row],[ 63 ]]</f>
        <v>0</v>
      </c>
      <c r="BM374" s="144">
        <f>+CALCULO[[#This Row],[ 64 ]]+CALCULO[[#This Row],[ 62 ]]+CALCULO[[#This Row],[ 60 ]]+CALCULO[[#This Row],[ 58 ]]+CALCULO[[#This Row],[ 56 ]]+CALCULO[[#This Row],[ 54 ]]+CALCULO[[#This Row],[ 52 ]]+CALCULO[[#This Row],[ 50 ]]+CALCULO[[#This Row],[ 48 ]]+CALCULO[[#This Row],[ 45 ]]+CALCULO[[#This Row],[43]]</f>
        <v>0</v>
      </c>
      <c r="BN374" s="148">
        <f>+CALCULO[[#This Row],[ 41 ]]-CALCULO[[#This Row],[65]]</f>
        <v>0</v>
      </c>
      <c r="BO374" s="144">
        <f>+ROUND(MIN(CALCULO[[#This Row],[66]]*25%,240*'Versión impresión'!$H$8),-3)</f>
        <v>0</v>
      </c>
      <c r="BP374" s="148">
        <f>+CALCULO[[#This Row],[66]]-CALCULO[[#This Row],[67]]</f>
        <v>0</v>
      </c>
      <c r="BQ374" s="154">
        <f>+ROUND(CALCULO[[#This Row],[33]]*40%,-3)</f>
        <v>0</v>
      </c>
      <c r="BR374" s="149">
        <f t="shared" si="18"/>
        <v>0</v>
      </c>
      <c r="BS374" s="144">
        <f>+CALCULO[[#This Row],[33]]-MIN(CALCULO[[#This Row],[69]],CALCULO[[#This Row],[68]])</f>
        <v>0</v>
      </c>
      <c r="BT374" s="150">
        <f>+CALCULO[[#This Row],[71]]/'Versión impresión'!$H$8+1-1</f>
        <v>0</v>
      </c>
      <c r="BU374" s="151">
        <f>+LOOKUP(CALCULO[[#This Row],[72]],$CG$2:$CH$8,$CJ$2:$CJ$8)</f>
        <v>0</v>
      </c>
      <c r="BV374" s="152">
        <f>+LOOKUP(CALCULO[[#This Row],[72]],$CG$2:$CH$8,$CI$2:$CI$8)</f>
        <v>0</v>
      </c>
      <c r="BW374" s="151">
        <f>+LOOKUP(CALCULO[[#This Row],[72]],$CG$2:$CH$8,$CK$2:$CK$8)</f>
        <v>0</v>
      </c>
      <c r="BX374" s="155">
        <f>+(CALCULO[[#This Row],[72]]+CALCULO[[#This Row],[73]])*CALCULO[[#This Row],[74]]+CALCULO[[#This Row],[75]]</f>
        <v>0</v>
      </c>
      <c r="BY374" s="133">
        <f>+ROUND(CALCULO[[#This Row],[76]]*'Versión impresión'!$H$8,-3)</f>
        <v>0</v>
      </c>
      <c r="BZ374" s="180" t="str">
        <f>+IF(LOOKUP(CALCULO[[#This Row],[72]],$CG$2:$CH$8,$CM$2:$CM$8)=0,"",LOOKUP(CALCULO[[#This Row],[72]],$CG$2:$CH$8,$CM$2:$CM$8))</f>
        <v/>
      </c>
    </row>
    <row r="375" spans="1:78" x14ac:dyDescent="0.25">
      <c r="A375" s="78" t="str">
        <f t="shared" si="17"/>
        <v/>
      </c>
      <c r="B375" s="159"/>
      <c r="C375" s="29"/>
      <c r="D375" s="29"/>
      <c r="E375" s="29"/>
      <c r="F375" s="29"/>
      <c r="G375" s="29"/>
      <c r="H375" s="29"/>
      <c r="I375" s="29"/>
      <c r="J375" s="29"/>
      <c r="K375" s="29"/>
      <c r="L375" s="29"/>
      <c r="M375" s="29"/>
      <c r="N375" s="29"/>
      <c r="O375" s="144">
        <f>SUM(CALCULO[[#This Row],[5]:[ 14 ]])</f>
        <v>0</v>
      </c>
      <c r="P375" s="162"/>
      <c r="Q375" s="163">
        <f>+IF(AVERAGEIF(ING_NO_CONST_RENTA[Concepto],'Datos para cálculo'!P$4,ING_NO_CONST_RENTA[Monto Limite])=1,CALCULO[[#This Row],[16]],MIN(CALCULO[ [#This Row],[16] ],AVERAGEIF(ING_NO_CONST_RENTA[Concepto],'Datos para cálculo'!P$4,ING_NO_CONST_RENTA[Monto Limite]),+CALCULO[ [#This Row],[16] ]+1-1,CALCULO[ [#This Row],[16] ]))</f>
        <v>0</v>
      </c>
      <c r="R375" s="29"/>
      <c r="S375" s="163">
        <f>+IF(AVERAGEIF(ING_NO_CONST_RENTA[Concepto],'Datos para cálculo'!R$4,ING_NO_CONST_RENTA[Monto Limite])=1,CALCULO[[#This Row],[18]],MIN(CALCULO[ [#This Row],[18] ],AVERAGEIF(ING_NO_CONST_RENTA[Concepto],'Datos para cálculo'!R$4,ING_NO_CONST_RENTA[Monto Limite]),+CALCULO[ [#This Row],[18] ]+1-1,CALCULO[ [#This Row],[18] ]))</f>
        <v>0</v>
      </c>
      <c r="T375" s="29"/>
      <c r="U375" s="163">
        <f>+IF(AVERAGEIF(ING_NO_CONST_RENTA[Concepto],'Datos para cálculo'!T$4,ING_NO_CONST_RENTA[Monto Limite])=1,CALCULO[[#This Row],[20]],MIN(CALCULO[ [#This Row],[20] ],AVERAGEIF(ING_NO_CONST_RENTA[Concepto],'Datos para cálculo'!T$4,ING_NO_CONST_RENTA[Monto Limite]),+CALCULO[ [#This Row],[20] ]+1-1,CALCULO[ [#This Row],[20] ]))</f>
        <v>0</v>
      </c>
      <c r="V375" s="29"/>
      <c r="W3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5" s="164"/>
      <c r="Y375" s="163">
        <f>+IF(O375&lt;310*'Versión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5" s="165"/>
      <c r="AA375" s="163">
        <f>+IF(AVERAGEIF(ING_NO_CONST_RENTA[Concepto],'Datos para cálculo'!Z$4,ING_NO_CONST_RENTA[Monto Limite])=1,CALCULO[[#This Row],[ 26 ]],MIN(CALCULO[[#This Row],[ 26 ]],AVERAGEIF(ING_NO_CONST_RENTA[Concepto],'Datos para cálculo'!Z$4,ING_NO_CONST_RENTA[Monto Limite]),+CALCULO[[#This Row],[ 26 ]]+1-1,CALCULO[[#This Row],[ 26 ]]))</f>
        <v>0</v>
      </c>
      <c r="AB375" s="165"/>
      <c r="AC3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5" s="147"/>
      <c r="AE3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5" s="144">
        <f>+CALCULO[[#This Row],[ 31 ]]+CALCULO[[#This Row],[ 29 ]]+CALCULO[[#This Row],[ 27 ]]+CALCULO[[#This Row],[ 25 ]]+CALCULO[[#This Row],[ 23 ]]+CALCULO[[#This Row],[ 21 ]]+CALCULO[[#This Row],[ 19 ]]+CALCULO[[#This Row],[ 17 ]]</f>
        <v>0</v>
      </c>
      <c r="AG375" s="148">
        <f>+MAX(0,ROUND(CALCULO[[#This Row],[ 15 ]]-CALCULO[[#This Row],[32]],-3))</f>
        <v>0</v>
      </c>
      <c r="AH375" s="29"/>
      <c r="AI375" s="163">
        <f>+IF(AVERAGEIF(DEDUCCIONES[Concepto],'Datos para cálculo'!AH$4,DEDUCCIONES[Monto Limite])=1,CALCULO[[#This Row],[ 34 ]],MIN(CALCULO[[#This Row],[ 34 ]],AVERAGEIF(DEDUCCIONES[Concepto],'Datos para cálculo'!AH$4,DEDUCCIONES[Monto Limite]),+CALCULO[[#This Row],[ 34 ]]+1-1,CALCULO[[#This Row],[ 34 ]]))</f>
        <v>0</v>
      </c>
      <c r="AJ375" s="167"/>
      <c r="AK375" s="144">
        <f>+IF(CALCULO[[#This Row],[ 36 ]]="SI",MIN(CALCULO[[#This Row],[ 15 ]]*10%,VLOOKUP($AJ$4,DEDUCCIONES[],4,0)),0)</f>
        <v>0</v>
      </c>
      <c r="AL375" s="168"/>
      <c r="AM375" s="145">
        <f>+MIN(AL375+1-1,VLOOKUP($AL$4,DEDUCCIONES[],4,0))</f>
        <v>0</v>
      </c>
      <c r="AN375" s="144">
        <f>+CALCULO[[#This Row],[35]]+CALCULO[[#This Row],[37]]+CALCULO[[#This Row],[ 39 ]]</f>
        <v>0</v>
      </c>
      <c r="AO375" s="148">
        <f>+CALCULO[[#This Row],[33]]-CALCULO[[#This Row],[ 40 ]]</f>
        <v>0</v>
      </c>
      <c r="AP375" s="29"/>
      <c r="AQ375" s="163">
        <f>+MIN(CALCULO[[#This Row],[42]]+1-1,VLOOKUP($AP$4,RENTAS_EXCENTAS[],4,0))</f>
        <v>0</v>
      </c>
      <c r="AR375" s="29"/>
      <c r="AS375" s="163">
        <f>+MIN(CALCULO[[#This Row],[43]]+CALCULO[[#This Row],[ 44 ]]+1-1,VLOOKUP($AP$4,RENTAS_EXCENTAS[],4,0))-CALCULO[[#This Row],[43]]</f>
        <v>0</v>
      </c>
      <c r="AT375" s="163"/>
      <c r="AU375" s="163"/>
      <c r="AV375" s="163">
        <f>+CALCULO[[#This Row],[ 47 ]]</f>
        <v>0</v>
      </c>
      <c r="AW375" s="163"/>
      <c r="AX375" s="163">
        <f>+CALCULO[[#This Row],[ 49 ]]</f>
        <v>0</v>
      </c>
      <c r="AY375" s="163"/>
      <c r="AZ375" s="163">
        <f>+CALCULO[[#This Row],[ 51 ]]</f>
        <v>0</v>
      </c>
      <c r="BA375" s="163"/>
      <c r="BB375" s="163">
        <f>+CALCULO[[#This Row],[ 53 ]]</f>
        <v>0</v>
      </c>
      <c r="BC375" s="163"/>
      <c r="BD375" s="163">
        <f>+CALCULO[[#This Row],[ 55 ]]</f>
        <v>0</v>
      </c>
      <c r="BE375" s="163"/>
      <c r="BF375" s="163">
        <f>+CALCULO[[#This Row],[ 57 ]]</f>
        <v>0</v>
      </c>
      <c r="BG375" s="163"/>
      <c r="BH375" s="163">
        <f>+CALCULO[[#This Row],[ 59 ]]</f>
        <v>0</v>
      </c>
      <c r="BI375" s="163"/>
      <c r="BJ375" s="163"/>
      <c r="BK375" s="163"/>
      <c r="BL375" s="145">
        <f>+CALCULO[[#This Row],[ 63 ]]</f>
        <v>0</v>
      </c>
      <c r="BM375" s="144">
        <f>+CALCULO[[#This Row],[ 64 ]]+CALCULO[[#This Row],[ 62 ]]+CALCULO[[#This Row],[ 60 ]]+CALCULO[[#This Row],[ 58 ]]+CALCULO[[#This Row],[ 56 ]]+CALCULO[[#This Row],[ 54 ]]+CALCULO[[#This Row],[ 52 ]]+CALCULO[[#This Row],[ 50 ]]+CALCULO[[#This Row],[ 48 ]]+CALCULO[[#This Row],[ 45 ]]+CALCULO[[#This Row],[43]]</f>
        <v>0</v>
      </c>
      <c r="BN375" s="148">
        <f>+CALCULO[[#This Row],[ 41 ]]-CALCULO[[#This Row],[65]]</f>
        <v>0</v>
      </c>
      <c r="BO375" s="144">
        <f>+ROUND(MIN(CALCULO[[#This Row],[66]]*25%,240*'Versión impresión'!$H$8),-3)</f>
        <v>0</v>
      </c>
      <c r="BP375" s="148">
        <f>+CALCULO[[#This Row],[66]]-CALCULO[[#This Row],[67]]</f>
        <v>0</v>
      </c>
      <c r="BQ375" s="154">
        <f>+ROUND(CALCULO[[#This Row],[33]]*40%,-3)</f>
        <v>0</v>
      </c>
      <c r="BR375" s="149">
        <f t="shared" si="18"/>
        <v>0</v>
      </c>
      <c r="BS375" s="144">
        <f>+CALCULO[[#This Row],[33]]-MIN(CALCULO[[#This Row],[69]],CALCULO[[#This Row],[68]])</f>
        <v>0</v>
      </c>
      <c r="BT375" s="150">
        <f>+CALCULO[[#This Row],[71]]/'Versión impresión'!$H$8+1-1</f>
        <v>0</v>
      </c>
      <c r="BU375" s="151">
        <f>+LOOKUP(CALCULO[[#This Row],[72]],$CG$2:$CH$8,$CJ$2:$CJ$8)</f>
        <v>0</v>
      </c>
      <c r="BV375" s="152">
        <f>+LOOKUP(CALCULO[[#This Row],[72]],$CG$2:$CH$8,$CI$2:$CI$8)</f>
        <v>0</v>
      </c>
      <c r="BW375" s="151">
        <f>+LOOKUP(CALCULO[[#This Row],[72]],$CG$2:$CH$8,$CK$2:$CK$8)</f>
        <v>0</v>
      </c>
      <c r="BX375" s="155">
        <f>+(CALCULO[[#This Row],[72]]+CALCULO[[#This Row],[73]])*CALCULO[[#This Row],[74]]+CALCULO[[#This Row],[75]]</f>
        <v>0</v>
      </c>
      <c r="BY375" s="133">
        <f>+ROUND(CALCULO[[#This Row],[76]]*'Versión impresión'!$H$8,-3)</f>
        <v>0</v>
      </c>
      <c r="BZ375" s="180" t="str">
        <f>+IF(LOOKUP(CALCULO[[#This Row],[72]],$CG$2:$CH$8,$CM$2:$CM$8)=0,"",LOOKUP(CALCULO[[#This Row],[72]],$CG$2:$CH$8,$CM$2:$CM$8))</f>
        <v/>
      </c>
    </row>
    <row r="376" spans="1:78" x14ac:dyDescent="0.25">
      <c r="A376" s="78" t="str">
        <f t="shared" si="17"/>
        <v/>
      </c>
      <c r="B376" s="159"/>
      <c r="C376" s="29"/>
      <c r="D376" s="29"/>
      <c r="E376" s="29"/>
      <c r="F376" s="29"/>
      <c r="G376" s="29"/>
      <c r="H376" s="29"/>
      <c r="I376" s="29"/>
      <c r="J376" s="29"/>
      <c r="K376" s="29"/>
      <c r="L376" s="29"/>
      <c r="M376" s="29"/>
      <c r="N376" s="29"/>
      <c r="O376" s="144">
        <f>SUM(CALCULO[[#This Row],[5]:[ 14 ]])</f>
        <v>0</v>
      </c>
      <c r="P376" s="162"/>
      <c r="Q376" s="163">
        <f>+IF(AVERAGEIF(ING_NO_CONST_RENTA[Concepto],'Datos para cálculo'!P$4,ING_NO_CONST_RENTA[Monto Limite])=1,CALCULO[[#This Row],[16]],MIN(CALCULO[ [#This Row],[16] ],AVERAGEIF(ING_NO_CONST_RENTA[Concepto],'Datos para cálculo'!P$4,ING_NO_CONST_RENTA[Monto Limite]),+CALCULO[ [#This Row],[16] ]+1-1,CALCULO[ [#This Row],[16] ]))</f>
        <v>0</v>
      </c>
      <c r="R376" s="29"/>
      <c r="S376" s="163">
        <f>+IF(AVERAGEIF(ING_NO_CONST_RENTA[Concepto],'Datos para cálculo'!R$4,ING_NO_CONST_RENTA[Monto Limite])=1,CALCULO[[#This Row],[18]],MIN(CALCULO[ [#This Row],[18] ],AVERAGEIF(ING_NO_CONST_RENTA[Concepto],'Datos para cálculo'!R$4,ING_NO_CONST_RENTA[Monto Limite]),+CALCULO[ [#This Row],[18] ]+1-1,CALCULO[ [#This Row],[18] ]))</f>
        <v>0</v>
      </c>
      <c r="T376" s="29"/>
      <c r="U376" s="163">
        <f>+IF(AVERAGEIF(ING_NO_CONST_RENTA[Concepto],'Datos para cálculo'!T$4,ING_NO_CONST_RENTA[Monto Limite])=1,CALCULO[[#This Row],[20]],MIN(CALCULO[ [#This Row],[20] ],AVERAGEIF(ING_NO_CONST_RENTA[Concepto],'Datos para cálculo'!T$4,ING_NO_CONST_RENTA[Monto Limite]),+CALCULO[ [#This Row],[20] ]+1-1,CALCULO[ [#This Row],[20] ]))</f>
        <v>0</v>
      </c>
      <c r="V376" s="29"/>
      <c r="W3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6" s="164"/>
      <c r="Y376" s="163">
        <f>+IF(O376&lt;310*'Versión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6" s="165"/>
      <c r="AA376" s="163">
        <f>+IF(AVERAGEIF(ING_NO_CONST_RENTA[Concepto],'Datos para cálculo'!Z$4,ING_NO_CONST_RENTA[Monto Limite])=1,CALCULO[[#This Row],[ 26 ]],MIN(CALCULO[[#This Row],[ 26 ]],AVERAGEIF(ING_NO_CONST_RENTA[Concepto],'Datos para cálculo'!Z$4,ING_NO_CONST_RENTA[Monto Limite]),+CALCULO[[#This Row],[ 26 ]]+1-1,CALCULO[[#This Row],[ 26 ]]))</f>
        <v>0</v>
      </c>
      <c r="AB376" s="165"/>
      <c r="AC3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6" s="147"/>
      <c r="AE3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6" s="144">
        <f>+CALCULO[[#This Row],[ 31 ]]+CALCULO[[#This Row],[ 29 ]]+CALCULO[[#This Row],[ 27 ]]+CALCULO[[#This Row],[ 25 ]]+CALCULO[[#This Row],[ 23 ]]+CALCULO[[#This Row],[ 21 ]]+CALCULO[[#This Row],[ 19 ]]+CALCULO[[#This Row],[ 17 ]]</f>
        <v>0</v>
      </c>
      <c r="AG376" s="148">
        <f>+MAX(0,ROUND(CALCULO[[#This Row],[ 15 ]]-CALCULO[[#This Row],[32]],-3))</f>
        <v>0</v>
      </c>
      <c r="AH376" s="29"/>
      <c r="AI376" s="163">
        <f>+IF(AVERAGEIF(DEDUCCIONES[Concepto],'Datos para cálculo'!AH$4,DEDUCCIONES[Monto Limite])=1,CALCULO[[#This Row],[ 34 ]],MIN(CALCULO[[#This Row],[ 34 ]],AVERAGEIF(DEDUCCIONES[Concepto],'Datos para cálculo'!AH$4,DEDUCCIONES[Monto Limite]),+CALCULO[[#This Row],[ 34 ]]+1-1,CALCULO[[#This Row],[ 34 ]]))</f>
        <v>0</v>
      </c>
      <c r="AJ376" s="167"/>
      <c r="AK376" s="144">
        <f>+IF(CALCULO[[#This Row],[ 36 ]]="SI",MIN(CALCULO[[#This Row],[ 15 ]]*10%,VLOOKUP($AJ$4,DEDUCCIONES[],4,0)),0)</f>
        <v>0</v>
      </c>
      <c r="AL376" s="168"/>
      <c r="AM376" s="145">
        <f>+MIN(AL376+1-1,VLOOKUP($AL$4,DEDUCCIONES[],4,0))</f>
        <v>0</v>
      </c>
      <c r="AN376" s="144">
        <f>+CALCULO[[#This Row],[35]]+CALCULO[[#This Row],[37]]+CALCULO[[#This Row],[ 39 ]]</f>
        <v>0</v>
      </c>
      <c r="AO376" s="148">
        <f>+CALCULO[[#This Row],[33]]-CALCULO[[#This Row],[ 40 ]]</f>
        <v>0</v>
      </c>
      <c r="AP376" s="29"/>
      <c r="AQ376" s="163">
        <f>+MIN(CALCULO[[#This Row],[42]]+1-1,VLOOKUP($AP$4,RENTAS_EXCENTAS[],4,0))</f>
        <v>0</v>
      </c>
      <c r="AR376" s="29"/>
      <c r="AS376" s="163">
        <f>+MIN(CALCULO[[#This Row],[43]]+CALCULO[[#This Row],[ 44 ]]+1-1,VLOOKUP($AP$4,RENTAS_EXCENTAS[],4,0))-CALCULO[[#This Row],[43]]</f>
        <v>0</v>
      </c>
      <c r="AT376" s="163"/>
      <c r="AU376" s="163"/>
      <c r="AV376" s="163">
        <f>+CALCULO[[#This Row],[ 47 ]]</f>
        <v>0</v>
      </c>
      <c r="AW376" s="163"/>
      <c r="AX376" s="163">
        <f>+CALCULO[[#This Row],[ 49 ]]</f>
        <v>0</v>
      </c>
      <c r="AY376" s="163"/>
      <c r="AZ376" s="163">
        <f>+CALCULO[[#This Row],[ 51 ]]</f>
        <v>0</v>
      </c>
      <c r="BA376" s="163"/>
      <c r="BB376" s="163">
        <f>+CALCULO[[#This Row],[ 53 ]]</f>
        <v>0</v>
      </c>
      <c r="BC376" s="163"/>
      <c r="BD376" s="163">
        <f>+CALCULO[[#This Row],[ 55 ]]</f>
        <v>0</v>
      </c>
      <c r="BE376" s="163"/>
      <c r="BF376" s="163">
        <f>+CALCULO[[#This Row],[ 57 ]]</f>
        <v>0</v>
      </c>
      <c r="BG376" s="163"/>
      <c r="BH376" s="163">
        <f>+CALCULO[[#This Row],[ 59 ]]</f>
        <v>0</v>
      </c>
      <c r="BI376" s="163"/>
      <c r="BJ376" s="163"/>
      <c r="BK376" s="163"/>
      <c r="BL376" s="145">
        <f>+CALCULO[[#This Row],[ 63 ]]</f>
        <v>0</v>
      </c>
      <c r="BM376" s="144">
        <f>+CALCULO[[#This Row],[ 64 ]]+CALCULO[[#This Row],[ 62 ]]+CALCULO[[#This Row],[ 60 ]]+CALCULO[[#This Row],[ 58 ]]+CALCULO[[#This Row],[ 56 ]]+CALCULO[[#This Row],[ 54 ]]+CALCULO[[#This Row],[ 52 ]]+CALCULO[[#This Row],[ 50 ]]+CALCULO[[#This Row],[ 48 ]]+CALCULO[[#This Row],[ 45 ]]+CALCULO[[#This Row],[43]]</f>
        <v>0</v>
      </c>
      <c r="BN376" s="148">
        <f>+CALCULO[[#This Row],[ 41 ]]-CALCULO[[#This Row],[65]]</f>
        <v>0</v>
      </c>
      <c r="BO376" s="144">
        <f>+ROUND(MIN(CALCULO[[#This Row],[66]]*25%,240*'Versión impresión'!$H$8),-3)</f>
        <v>0</v>
      </c>
      <c r="BP376" s="148">
        <f>+CALCULO[[#This Row],[66]]-CALCULO[[#This Row],[67]]</f>
        <v>0</v>
      </c>
      <c r="BQ376" s="154">
        <f>+ROUND(CALCULO[[#This Row],[33]]*40%,-3)</f>
        <v>0</v>
      </c>
      <c r="BR376" s="149">
        <f t="shared" si="18"/>
        <v>0</v>
      </c>
      <c r="BS376" s="144">
        <f>+CALCULO[[#This Row],[33]]-MIN(CALCULO[[#This Row],[69]],CALCULO[[#This Row],[68]])</f>
        <v>0</v>
      </c>
      <c r="BT376" s="150">
        <f>+CALCULO[[#This Row],[71]]/'Versión impresión'!$H$8+1-1</f>
        <v>0</v>
      </c>
      <c r="BU376" s="151">
        <f>+LOOKUP(CALCULO[[#This Row],[72]],$CG$2:$CH$8,$CJ$2:$CJ$8)</f>
        <v>0</v>
      </c>
      <c r="BV376" s="152">
        <f>+LOOKUP(CALCULO[[#This Row],[72]],$CG$2:$CH$8,$CI$2:$CI$8)</f>
        <v>0</v>
      </c>
      <c r="BW376" s="151">
        <f>+LOOKUP(CALCULO[[#This Row],[72]],$CG$2:$CH$8,$CK$2:$CK$8)</f>
        <v>0</v>
      </c>
      <c r="BX376" s="155">
        <f>+(CALCULO[[#This Row],[72]]+CALCULO[[#This Row],[73]])*CALCULO[[#This Row],[74]]+CALCULO[[#This Row],[75]]</f>
        <v>0</v>
      </c>
      <c r="BY376" s="133">
        <f>+ROUND(CALCULO[[#This Row],[76]]*'Versión impresión'!$H$8,-3)</f>
        <v>0</v>
      </c>
      <c r="BZ376" s="180" t="str">
        <f>+IF(LOOKUP(CALCULO[[#This Row],[72]],$CG$2:$CH$8,$CM$2:$CM$8)=0,"",LOOKUP(CALCULO[[#This Row],[72]],$CG$2:$CH$8,$CM$2:$CM$8))</f>
        <v/>
      </c>
    </row>
    <row r="377" spans="1:78" x14ac:dyDescent="0.25">
      <c r="A377" s="78" t="str">
        <f t="shared" si="17"/>
        <v/>
      </c>
      <c r="B377" s="159"/>
      <c r="C377" s="29"/>
      <c r="D377" s="29"/>
      <c r="E377" s="29"/>
      <c r="F377" s="29"/>
      <c r="G377" s="29"/>
      <c r="H377" s="29"/>
      <c r="I377" s="29"/>
      <c r="J377" s="29"/>
      <c r="K377" s="29"/>
      <c r="L377" s="29"/>
      <c r="M377" s="29"/>
      <c r="N377" s="29"/>
      <c r="O377" s="144">
        <f>SUM(CALCULO[[#This Row],[5]:[ 14 ]])</f>
        <v>0</v>
      </c>
      <c r="P377" s="162"/>
      <c r="Q377" s="163">
        <f>+IF(AVERAGEIF(ING_NO_CONST_RENTA[Concepto],'Datos para cálculo'!P$4,ING_NO_CONST_RENTA[Monto Limite])=1,CALCULO[[#This Row],[16]],MIN(CALCULO[ [#This Row],[16] ],AVERAGEIF(ING_NO_CONST_RENTA[Concepto],'Datos para cálculo'!P$4,ING_NO_CONST_RENTA[Monto Limite]),+CALCULO[ [#This Row],[16] ]+1-1,CALCULO[ [#This Row],[16] ]))</f>
        <v>0</v>
      </c>
      <c r="R377" s="29"/>
      <c r="S377" s="163">
        <f>+IF(AVERAGEIF(ING_NO_CONST_RENTA[Concepto],'Datos para cálculo'!R$4,ING_NO_CONST_RENTA[Monto Limite])=1,CALCULO[[#This Row],[18]],MIN(CALCULO[ [#This Row],[18] ],AVERAGEIF(ING_NO_CONST_RENTA[Concepto],'Datos para cálculo'!R$4,ING_NO_CONST_RENTA[Monto Limite]),+CALCULO[ [#This Row],[18] ]+1-1,CALCULO[ [#This Row],[18] ]))</f>
        <v>0</v>
      </c>
      <c r="T377" s="29"/>
      <c r="U377" s="163">
        <f>+IF(AVERAGEIF(ING_NO_CONST_RENTA[Concepto],'Datos para cálculo'!T$4,ING_NO_CONST_RENTA[Monto Limite])=1,CALCULO[[#This Row],[20]],MIN(CALCULO[ [#This Row],[20] ],AVERAGEIF(ING_NO_CONST_RENTA[Concepto],'Datos para cálculo'!T$4,ING_NO_CONST_RENTA[Monto Limite]),+CALCULO[ [#This Row],[20] ]+1-1,CALCULO[ [#This Row],[20] ]))</f>
        <v>0</v>
      </c>
      <c r="V377" s="29"/>
      <c r="W3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7" s="164"/>
      <c r="Y377" s="163">
        <f>+IF(O377&lt;310*'Versión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7" s="165"/>
      <c r="AA377" s="163">
        <f>+IF(AVERAGEIF(ING_NO_CONST_RENTA[Concepto],'Datos para cálculo'!Z$4,ING_NO_CONST_RENTA[Monto Limite])=1,CALCULO[[#This Row],[ 26 ]],MIN(CALCULO[[#This Row],[ 26 ]],AVERAGEIF(ING_NO_CONST_RENTA[Concepto],'Datos para cálculo'!Z$4,ING_NO_CONST_RENTA[Monto Limite]),+CALCULO[[#This Row],[ 26 ]]+1-1,CALCULO[[#This Row],[ 26 ]]))</f>
        <v>0</v>
      </c>
      <c r="AB377" s="165"/>
      <c r="AC3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7" s="147"/>
      <c r="AE3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7" s="144">
        <f>+CALCULO[[#This Row],[ 31 ]]+CALCULO[[#This Row],[ 29 ]]+CALCULO[[#This Row],[ 27 ]]+CALCULO[[#This Row],[ 25 ]]+CALCULO[[#This Row],[ 23 ]]+CALCULO[[#This Row],[ 21 ]]+CALCULO[[#This Row],[ 19 ]]+CALCULO[[#This Row],[ 17 ]]</f>
        <v>0</v>
      </c>
      <c r="AG377" s="148">
        <f>+MAX(0,ROUND(CALCULO[[#This Row],[ 15 ]]-CALCULO[[#This Row],[32]],-3))</f>
        <v>0</v>
      </c>
      <c r="AH377" s="29"/>
      <c r="AI377" s="163">
        <f>+IF(AVERAGEIF(DEDUCCIONES[Concepto],'Datos para cálculo'!AH$4,DEDUCCIONES[Monto Limite])=1,CALCULO[[#This Row],[ 34 ]],MIN(CALCULO[[#This Row],[ 34 ]],AVERAGEIF(DEDUCCIONES[Concepto],'Datos para cálculo'!AH$4,DEDUCCIONES[Monto Limite]),+CALCULO[[#This Row],[ 34 ]]+1-1,CALCULO[[#This Row],[ 34 ]]))</f>
        <v>0</v>
      </c>
      <c r="AJ377" s="167"/>
      <c r="AK377" s="144">
        <f>+IF(CALCULO[[#This Row],[ 36 ]]="SI",MIN(CALCULO[[#This Row],[ 15 ]]*10%,VLOOKUP($AJ$4,DEDUCCIONES[],4,0)),0)</f>
        <v>0</v>
      </c>
      <c r="AL377" s="168"/>
      <c r="AM377" s="145">
        <f>+MIN(AL377+1-1,VLOOKUP($AL$4,DEDUCCIONES[],4,0))</f>
        <v>0</v>
      </c>
      <c r="AN377" s="144">
        <f>+CALCULO[[#This Row],[35]]+CALCULO[[#This Row],[37]]+CALCULO[[#This Row],[ 39 ]]</f>
        <v>0</v>
      </c>
      <c r="AO377" s="148">
        <f>+CALCULO[[#This Row],[33]]-CALCULO[[#This Row],[ 40 ]]</f>
        <v>0</v>
      </c>
      <c r="AP377" s="29"/>
      <c r="AQ377" s="163">
        <f>+MIN(CALCULO[[#This Row],[42]]+1-1,VLOOKUP($AP$4,RENTAS_EXCENTAS[],4,0))</f>
        <v>0</v>
      </c>
      <c r="AR377" s="29"/>
      <c r="AS377" s="163">
        <f>+MIN(CALCULO[[#This Row],[43]]+CALCULO[[#This Row],[ 44 ]]+1-1,VLOOKUP($AP$4,RENTAS_EXCENTAS[],4,0))-CALCULO[[#This Row],[43]]</f>
        <v>0</v>
      </c>
      <c r="AT377" s="163"/>
      <c r="AU377" s="163"/>
      <c r="AV377" s="163">
        <f>+CALCULO[[#This Row],[ 47 ]]</f>
        <v>0</v>
      </c>
      <c r="AW377" s="163"/>
      <c r="AX377" s="163">
        <f>+CALCULO[[#This Row],[ 49 ]]</f>
        <v>0</v>
      </c>
      <c r="AY377" s="163"/>
      <c r="AZ377" s="163">
        <f>+CALCULO[[#This Row],[ 51 ]]</f>
        <v>0</v>
      </c>
      <c r="BA377" s="163"/>
      <c r="BB377" s="163">
        <f>+CALCULO[[#This Row],[ 53 ]]</f>
        <v>0</v>
      </c>
      <c r="BC377" s="163"/>
      <c r="BD377" s="163">
        <f>+CALCULO[[#This Row],[ 55 ]]</f>
        <v>0</v>
      </c>
      <c r="BE377" s="163"/>
      <c r="BF377" s="163">
        <f>+CALCULO[[#This Row],[ 57 ]]</f>
        <v>0</v>
      </c>
      <c r="BG377" s="163"/>
      <c r="BH377" s="163">
        <f>+CALCULO[[#This Row],[ 59 ]]</f>
        <v>0</v>
      </c>
      <c r="BI377" s="163"/>
      <c r="BJ377" s="163"/>
      <c r="BK377" s="163"/>
      <c r="BL377" s="145">
        <f>+CALCULO[[#This Row],[ 63 ]]</f>
        <v>0</v>
      </c>
      <c r="BM377" s="144">
        <f>+CALCULO[[#This Row],[ 64 ]]+CALCULO[[#This Row],[ 62 ]]+CALCULO[[#This Row],[ 60 ]]+CALCULO[[#This Row],[ 58 ]]+CALCULO[[#This Row],[ 56 ]]+CALCULO[[#This Row],[ 54 ]]+CALCULO[[#This Row],[ 52 ]]+CALCULO[[#This Row],[ 50 ]]+CALCULO[[#This Row],[ 48 ]]+CALCULO[[#This Row],[ 45 ]]+CALCULO[[#This Row],[43]]</f>
        <v>0</v>
      </c>
      <c r="BN377" s="148">
        <f>+CALCULO[[#This Row],[ 41 ]]-CALCULO[[#This Row],[65]]</f>
        <v>0</v>
      </c>
      <c r="BO377" s="144">
        <f>+ROUND(MIN(CALCULO[[#This Row],[66]]*25%,240*'Versión impresión'!$H$8),-3)</f>
        <v>0</v>
      </c>
      <c r="BP377" s="148">
        <f>+CALCULO[[#This Row],[66]]-CALCULO[[#This Row],[67]]</f>
        <v>0</v>
      </c>
      <c r="BQ377" s="154">
        <f>+ROUND(CALCULO[[#This Row],[33]]*40%,-3)</f>
        <v>0</v>
      </c>
      <c r="BR377" s="149">
        <f t="shared" si="18"/>
        <v>0</v>
      </c>
      <c r="BS377" s="144">
        <f>+CALCULO[[#This Row],[33]]-MIN(CALCULO[[#This Row],[69]],CALCULO[[#This Row],[68]])</f>
        <v>0</v>
      </c>
      <c r="BT377" s="150">
        <f>+CALCULO[[#This Row],[71]]/'Versión impresión'!$H$8+1-1</f>
        <v>0</v>
      </c>
      <c r="BU377" s="151">
        <f>+LOOKUP(CALCULO[[#This Row],[72]],$CG$2:$CH$8,$CJ$2:$CJ$8)</f>
        <v>0</v>
      </c>
      <c r="BV377" s="152">
        <f>+LOOKUP(CALCULO[[#This Row],[72]],$CG$2:$CH$8,$CI$2:$CI$8)</f>
        <v>0</v>
      </c>
      <c r="BW377" s="151">
        <f>+LOOKUP(CALCULO[[#This Row],[72]],$CG$2:$CH$8,$CK$2:$CK$8)</f>
        <v>0</v>
      </c>
      <c r="BX377" s="155">
        <f>+(CALCULO[[#This Row],[72]]+CALCULO[[#This Row],[73]])*CALCULO[[#This Row],[74]]+CALCULO[[#This Row],[75]]</f>
        <v>0</v>
      </c>
      <c r="BY377" s="133">
        <f>+ROUND(CALCULO[[#This Row],[76]]*'Versión impresión'!$H$8,-3)</f>
        <v>0</v>
      </c>
      <c r="BZ377" s="180" t="str">
        <f>+IF(LOOKUP(CALCULO[[#This Row],[72]],$CG$2:$CH$8,$CM$2:$CM$8)=0,"",LOOKUP(CALCULO[[#This Row],[72]],$CG$2:$CH$8,$CM$2:$CM$8))</f>
        <v/>
      </c>
    </row>
    <row r="378" spans="1:78" x14ac:dyDescent="0.25">
      <c r="A378" s="78" t="str">
        <f t="shared" si="17"/>
        <v/>
      </c>
      <c r="B378" s="159"/>
      <c r="C378" s="29"/>
      <c r="D378" s="29"/>
      <c r="E378" s="29"/>
      <c r="F378" s="29"/>
      <c r="G378" s="29"/>
      <c r="H378" s="29"/>
      <c r="I378" s="29"/>
      <c r="J378" s="29"/>
      <c r="K378" s="29"/>
      <c r="L378" s="29"/>
      <c r="M378" s="29"/>
      <c r="N378" s="29"/>
      <c r="O378" s="144">
        <f>SUM(CALCULO[[#This Row],[5]:[ 14 ]])</f>
        <v>0</v>
      </c>
      <c r="P378" s="162"/>
      <c r="Q378" s="163">
        <f>+IF(AVERAGEIF(ING_NO_CONST_RENTA[Concepto],'Datos para cálculo'!P$4,ING_NO_CONST_RENTA[Monto Limite])=1,CALCULO[[#This Row],[16]],MIN(CALCULO[ [#This Row],[16] ],AVERAGEIF(ING_NO_CONST_RENTA[Concepto],'Datos para cálculo'!P$4,ING_NO_CONST_RENTA[Monto Limite]),+CALCULO[ [#This Row],[16] ]+1-1,CALCULO[ [#This Row],[16] ]))</f>
        <v>0</v>
      </c>
      <c r="R378" s="29"/>
      <c r="S378" s="163">
        <f>+IF(AVERAGEIF(ING_NO_CONST_RENTA[Concepto],'Datos para cálculo'!R$4,ING_NO_CONST_RENTA[Monto Limite])=1,CALCULO[[#This Row],[18]],MIN(CALCULO[ [#This Row],[18] ],AVERAGEIF(ING_NO_CONST_RENTA[Concepto],'Datos para cálculo'!R$4,ING_NO_CONST_RENTA[Monto Limite]),+CALCULO[ [#This Row],[18] ]+1-1,CALCULO[ [#This Row],[18] ]))</f>
        <v>0</v>
      </c>
      <c r="T378" s="29"/>
      <c r="U378" s="163">
        <f>+IF(AVERAGEIF(ING_NO_CONST_RENTA[Concepto],'Datos para cálculo'!T$4,ING_NO_CONST_RENTA[Monto Limite])=1,CALCULO[[#This Row],[20]],MIN(CALCULO[ [#This Row],[20] ],AVERAGEIF(ING_NO_CONST_RENTA[Concepto],'Datos para cálculo'!T$4,ING_NO_CONST_RENTA[Monto Limite]),+CALCULO[ [#This Row],[20] ]+1-1,CALCULO[ [#This Row],[20] ]))</f>
        <v>0</v>
      </c>
      <c r="V378" s="29"/>
      <c r="W3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8" s="164"/>
      <c r="Y378" s="163">
        <f>+IF(O378&lt;310*'Versión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8" s="165"/>
      <c r="AA378" s="163">
        <f>+IF(AVERAGEIF(ING_NO_CONST_RENTA[Concepto],'Datos para cálculo'!Z$4,ING_NO_CONST_RENTA[Monto Limite])=1,CALCULO[[#This Row],[ 26 ]],MIN(CALCULO[[#This Row],[ 26 ]],AVERAGEIF(ING_NO_CONST_RENTA[Concepto],'Datos para cálculo'!Z$4,ING_NO_CONST_RENTA[Monto Limite]),+CALCULO[[#This Row],[ 26 ]]+1-1,CALCULO[[#This Row],[ 26 ]]))</f>
        <v>0</v>
      </c>
      <c r="AB378" s="165"/>
      <c r="AC3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8" s="147"/>
      <c r="AE3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8" s="144">
        <f>+CALCULO[[#This Row],[ 31 ]]+CALCULO[[#This Row],[ 29 ]]+CALCULO[[#This Row],[ 27 ]]+CALCULO[[#This Row],[ 25 ]]+CALCULO[[#This Row],[ 23 ]]+CALCULO[[#This Row],[ 21 ]]+CALCULO[[#This Row],[ 19 ]]+CALCULO[[#This Row],[ 17 ]]</f>
        <v>0</v>
      </c>
      <c r="AG378" s="148">
        <f>+MAX(0,ROUND(CALCULO[[#This Row],[ 15 ]]-CALCULO[[#This Row],[32]],-3))</f>
        <v>0</v>
      </c>
      <c r="AH378" s="29"/>
      <c r="AI378" s="163">
        <f>+IF(AVERAGEIF(DEDUCCIONES[Concepto],'Datos para cálculo'!AH$4,DEDUCCIONES[Monto Limite])=1,CALCULO[[#This Row],[ 34 ]],MIN(CALCULO[[#This Row],[ 34 ]],AVERAGEIF(DEDUCCIONES[Concepto],'Datos para cálculo'!AH$4,DEDUCCIONES[Monto Limite]),+CALCULO[[#This Row],[ 34 ]]+1-1,CALCULO[[#This Row],[ 34 ]]))</f>
        <v>0</v>
      </c>
      <c r="AJ378" s="167"/>
      <c r="AK378" s="144">
        <f>+IF(CALCULO[[#This Row],[ 36 ]]="SI",MIN(CALCULO[[#This Row],[ 15 ]]*10%,VLOOKUP($AJ$4,DEDUCCIONES[],4,0)),0)</f>
        <v>0</v>
      </c>
      <c r="AL378" s="168"/>
      <c r="AM378" s="145">
        <f>+MIN(AL378+1-1,VLOOKUP($AL$4,DEDUCCIONES[],4,0))</f>
        <v>0</v>
      </c>
      <c r="AN378" s="144">
        <f>+CALCULO[[#This Row],[35]]+CALCULO[[#This Row],[37]]+CALCULO[[#This Row],[ 39 ]]</f>
        <v>0</v>
      </c>
      <c r="AO378" s="148">
        <f>+CALCULO[[#This Row],[33]]-CALCULO[[#This Row],[ 40 ]]</f>
        <v>0</v>
      </c>
      <c r="AP378" s="29"/>
      <c r="AQ378" s="163">
        <f>+MIN(CALCULO[[#This Row],[42]]+1-1,VLOOKUP($AP$4,RENTAS_EXCENTAS[],4,0))</f>
        <v>0</v>
      </c>
      <c r="AR378" s="29"/>
      <c r="AS378" s="163">
        <f>+MIN(CALCULO[[#This Row],[43]]+CALCULO[[#This Row],[ 44 ]]+1-1,VLOOKUP($AP$4,RENTAS_EXCENTAS[],4,0))-CALCULO[[#This Row],[43]]</f>
        <v>0</v>
      </c>
      <c r="AT378" s="163"/>
      <c r="AU378" s="163"/>
      <c r="AV378" s="163">
        <f>+CALCULO[[#This Row],[ 47 ]]</f>
        <v>0</v>
      </c>
      <c r="AW378" s="163"/>
      <c r="AX378" s="163">
        <f>+CALCULO[[#This Row],[ 49 ]]</f>
        <v>0</v>
      </c>
      <c r="AY378" s="163"/>
      <c r="AZ378" s="163">
        <f>+CALCULO[[#This Row],[ 51 ]]</f>
        <v>0</v>
      </c>
      <c r="BA378" s="163"/>
      <c r="BB378" s="163">
        <f>+CALCULO[[#This Row],[ 53 ]]</f>
        <v>0</v>
      </c>
      <c r="BC378" s="163"/>
      <c r="BD378" s="163">
        <f>+CALCULO[[#This Row],[ 55 ]]</f>
        <v>0</v>
      </c>
      <c r="BE378" s="163"/>
      <c r="BF378" s="163">
        <f>+CALCULO[[#This Row],[ 57 ]]</f>
        <v>0</v>
      </c>
      <c r="BG378" s="163"/>
      <c r="BH378" s="163">
        <f>+CALCULO[[#This Row],[ 59 ]]</f>
        <v>0</v>
      </c>
      <c r="BI378" s="163"/>
      <c r="BJ378" s="163"/>
      <c r="BK378" s="163"/>
      <c r="BL378" s="145">
        <f>+CALCULO[[#This Row],[ 63 ]]</f>
        <v>0</v>
      </c>
      <c r="BM378" s="144">
        <f>+CALCULO[[#This Row],[ 64 ]]+CALCULO[[#This Row],[ 62 ]]+CALCULO[[#This Row],[ 60 ]]+CALCULO[[#This Row],[ 58 ]]+CALCULO[[#This Row],[ 56 ]]+CALCULO[[#This Row],[ 54 ]]+CALCULO[[#This Row],[ 52 ]]+CALCULO[[#This Row],[ 50 ]]+CALCULO[[#This Row],[ 48 ]]+CALCULO[[#This Row],[ 45 ]]+CALCULO[[#This Row],[43]]</f>
        <v>0</v>
      </c>
      <c r="BN378" s="148">
        <f>+CALCULO[[#This Row],[ 41 ]]-CALCULO[[#This Row],[65]]</f>
        <v>0</v>
      </c>
      <c r="BO378" s="144">
        <f>+ROUND(MIN(CALCULO[[#This Row],[66]]*25%,240*'Versión impresión'!$H$8),-3)</f>
        <v>0</v>
      </c>
      <c r="BP378" s="148">
        <f>+CALCULO[[#This Row],[66]]-CALCULO[[#This Row],[67]]</f>
        <v>0</v>
      </c>
      <c r="BQ378" s="154">
        <f>+ROUND(CALCULO[[#This Row],[33]]*40%,-3)</f>
        <v>0</v>
      </c>
      <c r="BR378" s="149">
        <f t="shared" si="18"/>
        <v>0</v>
      </c>
      <c r="BS378" s="144">
        <f>+CALCULO[[#This Row],[33]]-MIN(CALCULO[[#This Row],[69]],CALCULO[[#This Row],[68]])</f>
        <v>0</v>
      </c>
      <c r="BT378" s="150">
        <f>+CALCULO[[#This Row],[71]]/'Versión impresión'!$H$8+1-1</f>
        <v>0</v>
      </c>
      <c r="BU378" s="151">
        <f>+LOOKUP(CALCULO[[#This Row],[72]],$CG$2:$CH$8,$CJ$2:$CJ$8)</f>
        <v>0</v>
      </c>
      <c r="BV378" s="152">
        <f>+LOOKUP(CALCULO[[#This Row],[72]],$CG$2:$CH$8,$CI$2:$CI$8)</f>
        <v>0</v>
      </c>
      <c r="BW378" s="151">
        <f>+LOOKUP(CALCULO[[#This Row],[72]],$CG$2:$CH$8,$CK$2:$CK$8)</f>
        <v>0</v>
      </c>
      <c r="BX378" s="155">
        <f>+(CALCULO[[#This Row],[72]]+CALCULO[[#This Row],[73]])*CALCULO[[#This Row],[74]]+CALCULO[[#This Row],[75]]</f>
        <v>0</v>
      </c>
      <c r="BY378" s="133">
        <f>+ROUND(CALCULO[[#This Row],[76]]*'Versión impresión'!$H$8,-3)</f>
        <v>0</v>
      </c>
      <c r="BZ378" s="180" t="str">
        <f>+IF(LOOKUP(CALCULO[[#This Row],[72]],$CG$2:$CH$8,$CM$2:$CM$8)=0,"",LOOKUP(CALCULO[[#This Row],[72]],$CG$2:$CH$8,$CM$2:$CM$8))</f>
        <v/>
      </c>
    </row>
    <row r="379" spans="1:78" x14ac:dyDescent="0.25">
      <c r="A379" s="78" t="str">
        <f t="shared" si="17"/>
        <v/>
      </c>
      <c r="B379" s="159"/>
      <c r="C379" s="29"/>
      <c r="D379" s="29"/>
      <c r="E379" s="29"/>
      <c r="F379" s="29"/>
      <c r="G379" s="29"/>
      <c r="H379" s="29"/>
      <c r="I379" s="29"/>
      <c r="J379" s="29"/>
      <c r="K379" s="29"/>
      <c r="L379" s="29"/>
      <c r="M379" s="29"/>
      <c r="N379" s="29"/>
      <c r="O379" s="144">
        <f>SUM(CALCULO[[#This Row],[5]:[ 14 ]])</f>
        <v>0</v>
      </c>
      <c r="P379" s="162"/>
      <c r="Q379" s="163">
        <f>+IF(AVERAGEIF(ING_NO_CONST_RENTA[Concepto],'Datos para cálculo'!P$4,ING_NO_CONST_RENTA[Monto Limite])=1,CALCULO[[#This Row],[16]],MIN(CALCULO[ [#This Row],[16] ],AVERAGEIF(ING_NO_CONST_RENTA[Concepto],'Datos para cálculo'!P$4,ING_NO_CONST_RENTA[Monto Limite]),+CALCULO[ [#This Row],[16] ]+1-1,CALCULO[ [#This Row],[16] ]))</f>
        <v>0</v>
      </c>
      <c r="R379" s="29"/>
      <c r="S379" s="163">
        <f>+IF(AVERAGEIF(ING_NO_CONST_RENTA[Concepto],'Datos para cálculo'!R$4,ING_NO_CONST_RENTA[Monto Limite])=1,CALCULO[[#This Row],[18]],MIN(CALCULO[ [#This Row],[18] ],AVERAGEIF(ING_NO_CONST_RENTA[Concepto],'Datos para cálculo'!R$4,ING_NO_CONST_RENTA[Monto Limite]),+CALCULO[ [#This Row],[18] ]+1-1,CALCULO[ [#This Row],[18] ]))</f>
        <v>0</v>
      </c>
      <c r="T379" s="29"/>
      <c r="U379" s="163">
        <f>+IF(AVERAGEIF(ING_NO_CONST_RENTA[Concepto],'Datos para cálculo'!T$4,ING_NO_CONST_RENTA[Monto Limite])=1,CALCULO[[#This Row],[20]],MIN(CALCULO[ [#This Row],[20] ],AVERAGEIF(ING_NO_CONST_RENTA[Concepto],'Datos para cálculo'!T$4,ING_NO_CONST_RENTA[Monto Limite]),+CALCULO[ [#This Row],[20] ]+1-1,CALCULO[ [#This Row],[20] ]))</f>
        <v>0</v>
      </c>
      <c r="V379" s="29"/>
      <c r="W3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79" s="164"/>
      <c r="Y379" s="163">
        <f>+IF(O379&lt;310*'Versión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79" s="165"/>
      <c r="AA379" s="163">
        <f>+IF(AVERAGEIF(ING_NO_CONST_RENTA[Concepto],'Datos para cálculo'!Z$4,ING_NO_CONST_RENTA[Monto Limite])=1,CALCULO[[#This Row],[ 26 ]],MIN(CALCULO[[#This Row],[ 26 ]],AVERAGEIF(ING_NO_CONST_RENTA[Concepto],'Datos para cálculo'!Z$4,ING_NO_CONST_RENTA[Monto Limite]),+CALCULO[[#This Row],[ 26 ]]+1-1,CALCULO[[#This Row],[ 26 ]]))</f>
        <v>0</v>
      </c>
      <c r="AB379" s="165"/>
      <c r="AC3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79" s="147"/>
      <c r="AE3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79" s="144">
        <f>+CALCULO[[#This Row],[ 31 ]]+CALCULO[[#This Row],[ 29 ]]+CALCULO[[#This Row],[ 27 ]]+CALCULO[[#This Row],[ 25 ]]+CALCULO[[#This Row],[ 23 ]]+CALCULO[[#This Row],[ 21 ]]+CALCULO[[#This Row],[ 19 ]]+CALCULO[[#This Row],[ 17 ]]</f>
        <v>0</v>
      </c>
      <c r="AG379" s="148">
        <f>+MAX(0,ROUND(CALCULO[[#This Row],[ 15 ]]-CALCULO[[#This Row],[32]],-3))</f>
        <v>0</v>
      </c>
      <c r="AH379" s="29"/>
      <c r="AI379" s="163">
        <f>+IF(AVERAGEIF(DEDUCCIONES[Concepto],'Datos para cálculo'!AH$4,DEDUCCIONES[Monto Limite])=1,CALCULO[[#This Row],[ 34 ]],MIN(CALCULO[[#This Row],[ 34 ]],AVERAGEIF(DEDUCCIONES[Concepto],'Datos para cálculo'!AH$4,DEDUCCIONES[Monto Limite]),+CALCULO[[#This Row],[ 34 ]]+1-1,CALCULO[[#This Row],[ 34 ]]))</f>
        <v>0</v>
      </c>
      <c r="AJ379" s="167"/>
      <c r="AK379" s="144">
        <f>+IF(CALCULO[[#This Row],[ 36 ]]="SI",MIN(CALCULO[[#This Row],[ 15 ]]*10%,VLOOKUP($AJ$4,DEDUCCIONES[],4,0)),0)</f>
        <v>0</v>
      </c>
      <c r="AL379" s="168"/>
      <c r="AM379" s="145">
        <f>+MIN(AL379+1-1,VLOOKUP($AL$4,DEDUCCIONES[],4,0))</f>
        <v>0</v>
      </c>
      <c r="AN379" s="144">
        <f>+CALCULO[[#This Row],[35]]+CALCULO[[#This Row],[37]]+CALCULO[[#This Row],[ 39 ]]</f>
        <v>0</v>
      </c>
      <c r="AO379" s="148">
        <f>+CALCULO[[#This Row],[33]]-CALCULO[[#This Row],[ 40 ]]</f>
        <v>0</v>
      </c>
      <c r="AP379" s="29"/>
      <c r="AQ379" s="163">
        <f>+MIN(CALCULO[[#This Row],[42]]+1-1,VLOOKUP($AP$4,RENTAS_EXCENTAS[],4,0))</f>
        <v>0</v>
      </c>
      <c r="AR379" s="29"/>
      <c r="AS379" s="163">
        <f>+MIN(CALCULO[[#This Row],[43]]+CALCULO[[#This Row],[ 44 ]]+1-1,VLOOKUP($AP$4,RENTAS_EXCENTAS[],4,0))-CALCULO[[#This Row],[43]]</f>
        <v>0</v>
      </c>
      <c r="AT379" s="163"/>
      <c r="AU379" s="163"/>
      <c r="AV379" s="163">
        <f>+CALCULO[[#This Row],[ 47 ]]</f>
        <v>0</v>
      </c>
      <c r="AW379" s="163"/>
      <c r="AX379" s="163">
        <f>+CALCULO[[#This Row],[ 49 ]]</f>
        <v>0</v>
      </c>
      <c r="AY379" s="163"/>
      <c r="AZ379" s="163">
        <f>+CALCULO[[#This Row],[ 51 ]]</f>
        <v>0</v>
      </c>
      <c r="BA379" s="163"/>
      <c r="BB379" s="163">
        <f>+CALCULO[[#This Row],[ 53 ]]</f>
        <v>0</v>
      </c>
      <c r="BC379" s="163"/>
      <c r="BD379" s="163">
        <f>+CALCULO[[#This Row],[ 55 ]]</f>
        <v>0</v>
      </c>
      <c r="BE379" s="163"/>
      <c r="BF379" s="163">
        <f>+CALCULO[[#This Row],[ 57 ]]</f>
        <v>0</v>
      </c>
      <c r="BG379" s="163"/>
      <c r="BH379" s="163">
        <f>+CALCULO[[#This Row],[ 59 ]]</f>
        <v>0</v>
      </c>
      <c r="BI379" s="163"/>
      <c r="BJ379" s="163"/>
      <c r="BK379" s="163"/>
      <c r="BL379" s="145">
        <f>+CALCULO[[#This Row],[ 63 ]]</f>
        <v>0</v>
      </c>
      <c r="BM379" s="144">
        <f>+CALCULO[[#This Row],[ 64 ]]+CALCULO[[#This Row],[ 62 ]]+CALCULO[[#This Row],[ 60 ]]+CALCULO[[#This Row],[ 58 ]]+CALCULO[[#This Row],[ 56 ]]+CALCULO[[#This Row],[ 54 ]]+CALCULO[[#This Row],[ 52 ]]+CALCULO[[#This Row],[ 50 ]]+CALCULO[[#This Row],[ 48 ]]+CALCULO[[#This Row],[ 45 ]]+CALCULO[[#This Row],[43]]</f>
        <v>0</v>
      </c>
      <c r="BN379" s="148">
        <f>+CALCULO[[#This Row],[ 41 ]]-CALCULO[[#This Row],[65]]</f>
        <v>0</v>
      </c>
      <c r="BO379" s="144">
        <f>+ROUND(MIN(CALCULO[[#This Row],[66]]*25%,240*'Versión impresión'!$H$8),-3)</f>
        <v>0</v>
      </c>
      <c r="BP379" s="148">
        <f>+CALCULO[[#This Row],[66]]-CALCULO[[#This Row],[67]]</f>
        <v>0</v>
      </c>
      <c r="BQ379" s="154">
        <f>+ROUND(CALCULO[[#This Row],[33]]*40%,-3)</f>
        <v>0</v>
      </c>
      <c r="BR379" s="149">
        <f t="shared" si="18"/>
        <v>0</v>
      </c>
      <c r="BS379" s="144">
        <f>+CALCULO[[#This Row],[33]]-MIN(CALCULO[[#This Row],[69]],CALCULO[[#This Row],[68]])</f>
        <v>0</v>
      </c>
      <c r="BT379" s="150">
        <f>+CALCULO[[#This Row],[71]]/'Versión impresión'!$H$8+1-1</f>
        <v>0</v>
      </c>
      <c r="BU379" s="151">
        <f>+LOOKUP(CALCULO[[#This Row],[72]],$CG$2:$CH$8,$CJ$2:$CJ$8)</f>
        <v>0</v>
      </c>
      <c r="BV379" s="152">
        <f>+LOOKUP(CALCULO[[#This Row],[72]],$CG$2:$CH$8,$CI$2:$CI$8)</f>
        <v>0</v>
      </c>
      <c r="BW379" s="151">
        <f>+LOOKUP(CALCULO[[#This Row],[72]],$CG$2:$CH$8,$CK$2:$CK$8)</f>
        <v>0</v>
      </c>
      <c r="BX379" s="155">
        <f>+(CALCULO[[#This Row],[72]]+CALCULO[[#This Row],[73]])*CALCULO[[#This Row],[74]]+CALCULO[[#This Row],[75]]</f>
        <v>0</v>
      </c>
      <c r="BY379" s="133">
        <f>+ROUND(CALCULO[[#This Row],[76]]*'Versión impresión'!$H$8,-3)</f>
        <v>0</v>
      </c>
      <c r="BZ379" s="180" t="str">
        <f>+IF(LOOKUP(CALCULO[[#This Row],[72]],$CG$2:$CH$8,$CM$2:$CM$8)=0,"",LOOKUP(CALCULO[[#This Row],[72]],$CG$2:$CH$8,$CM$2:$CM$8))</f>
        <v/>
      </c>
    </row>
    <row r="380" spans="1:78" x14ac:dyDescent="0.25">
      <c r="A380" s="78" t="str">
        <f t="shared" si="17"/>
        <v/>
      </c>
      <c r="B380" s="159"/>
      <c r="C380" s="29"/>
      <c r="D380" s="29"/>
      <c r="E380" s="29"/>
      <c r="F380" s="29"/>
      <c r="G380" s="29"/>
      <c r="H380" s="29"/>
      <c r="I380" s="29"/>
      <c r="J380" s="29"/>
      <c r="K380" s="29"/>
      <c r="L380" s="29"/>
      <c r="M380" s="29"/>
      <c r="N380" s="29"/>
      <c r="O380" s="144">
        <f>SUM(CALCULO[[#This Row],[5]:[ 14 ]])</f>
        <v>0</v>
      </c>
      <c r="P380" s="162"/>
      <c r="Q380" s="163">
        <f>+IF(AVERAGEIF(ING_NO_CONST_RENTA[Concepto],'Datos para cálculo'!P$4,ING_NO_CONST_RENTA[Monto Limite])=1,CALCULO[[#This Row],[16]],MIN(CALCULO[ [#This Row],[16] ],AVERAGEIF(ING_NO_CONST_RENTA[Concepto],'Datos para cálculo'!P$4,ING_NO_CONST_RENTA[Monto Limite]),+CALCULO[ [#This Row],[16] ]+1-1,CALCULO[ [#This Row],[16] ]))</f>
        <v>0</v>
      </c>
      <c r="R380" s="29"/>
      <c r="S380" s="163">
        <f>+IF(AVERAGEIF(ING_NO_CONST_RENTA[Concepto],'Datos para cálculo'!R$4,ING_NO_CONST_RENTA[Monto Limite])=1,CALCULO[[#This Row],[18]],MIN(CALCULO[ [#This Row],[18] ],AVERAGEIF(ING_NO_CONST_RENTA[Concepto],'Datos para cálculo'!R$4,ING_NO_CONST_RENTA[Monto Limite]),+CALCULO[ [#This Row],[18] ]+1-1,CALCULO[ [#This Row],[18] ]))</f>
        <v>0</v>
      </c>
      <c r="T380" s="29"/>
      <c r="U380" s="163">
        <f>+IF(AVERAGEIF(ING_NO_CONST_RENTA[Concepto],'Datos para cálculo'!T$4,ING_NO_CONST_RENTA[Monto Limite])=1,CALCULO[[#This Row],[20]],MIN(CALCULO[ [#This Row],[20] ],AVERAGEIF(ING_NO_CONST_RENTA[Concepto],'Datos para cálculo'!T$4,ING_NO_CONST_RENTA[Monto Limite]),+CALCULO[ [#This Row],[20] ]+1-1,CALCULO[ [#This Row],[20] ]))</f>
        <v>0</v>
      </c>
      <c r="V380" s="29"/>
      <c r="W3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0" s="164"/>
      <c r="Y380" s="163">
        <f>+IF(O380&lt;310*'Versión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0" s="165"/>
      <c r="AA380" s="163">
        <f>+IF(AVERAGEIF(ING_NO_CONST_RENTA[Concepto],'Datos para cálculo'!Z$4,ING_NO_CONST_RENTA[Monto Limite])=1,CALCULO[[#This Row],[ 26 ]],MIN(CALCULO[[#This Row],[ 26 ]],AVERAGEIF(ING_NO_CONST_RENTA[Concepto],'Datos para cálculo'!Z$4,ING_NO_CONST_RENTA[Monto Limite]),+CALCULO[[#This Row],[ 26 ]]+1-1,CALCULO[[#This Row],[ 26 ]]))</f>
        <v>0</v>
      </c>
      <c r="AB380" s="165"/>
      <c r="AC3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0" s="147"/>
      <c r="AE3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0" s="144">
        <f>+CALCULO[[#This Row],[ 31 ]]+CALCULO[[#This Row],[ 29 ]]+CALCULO[[#This Row],[ 27 ]]+CALCULO[[#This Row],[ 25 ]]+CALCULO[[#This Row],[ 23 ]]+CALCULO[[#This Row],[ 21 ]]+CALCULO[[#This Row],[ 19 ]]+CALCULO[[#This Row],[ 17 ]]</f>
        <v>0</v>
      </c>
      <c r="AG380" s="148">
        <f>+MAX(0,ROUND(CALCULO[[#This Row],[ 15 ]]-CALCULO[[#This Row],[32]],-3))</f>
        <v>0</v>
      </c>
      <c r="AH380" s="29"/>
      <c r="AI380" s="163">
        <f>+IF(AVERAGEIF(DEDUCCIONES[Concepto],'Datos para cálculo'!AH$4,DEDUCCIONES[Monto Limite])=1,CALCULO[[#This Row],[ 34 ]],MIN(CALCULO[[#This Row],[ 34 ]],AVERAGEIF(DEDUCCIONES[Concepto],'Datos para cálculo'!AH$4,DEDUCCIONES[Monto Limite]),+CALCULO[[#This Row],[ 34 ]]+1-1,CALCULO[[#This Row],[ 34 ]]))</f>
        <v>0</v>
      </c>
      <c r="AJ380" s="167"/>
      <c r="AK380" s="144">
        <f>+IF(CALCULO[[#This Row],[ 36 ]]="SI",MIN(CALCULO[[#This Row],[ 15 ]]*10%,VLOOKUP($AJ$4,DEDUCCIONES[],4,0)),0)</f>
        <v>0</v>
      </c>
      <c r="AL380" s="168"/>
      <c r="AM380" s="145">
        <f>+MIN(AL380+1-1,VLOOKUP($AL$4,DEDUCCIONES[],4,0))</f>
        <v>0</v>
      </c>
      <c r="AN380" s="144">
        <f>+CALCULO[[#This Row],[35]]+CALCULO[[#This Row],[37]]+CALCULO[[#This Row],[ 39 ]]</f>
        <v>0</v>
      </c>
      <c r="AO380" s="148">
        <f>+CALCULO[[#This Row],[33]]-CALCULO[[#This Row],[ 40 ]]</f>
        <v>0</v>
      </c>
      <c r="AP380" s="29"/>
      <c r="AQ380" s="163">
        <f>+MIN(CALCULO[[#This Row],[42]]+1-1,VLOOKUP($AP$4,RENTAS_EXCENTAS[],4,0))</f>
        <v>0</v>
      </c>
      <c r="AR380" s="29"/>
      <c r="AS380" s="163">
        <f>+MIN(CALCULO[[#This Row],[43]]+CALCULO[[#This Row],[ 44 ]]+1-1,VLOOKUP($AP$4,RENTAS_EXCENTAS[],4,0))-CALCULO[[#This Row],[43]]</f>
        <v>0</v>
      </c>
      <c r="AT380" s="163"/>
      <c r="AU380" s="163"/>
      <c r="AV380" s="163">
        <f>+CALCULO[[#This Row],[ 47 ]]</f>
        <v>0</v>
      </c>
      <c r="AW380" s="163"/>
      <c r="AX380" s="163">
        <f>+CALCULO[[#This Row],[ 49 ]]</f>
        <v>0</v>
      </c>
      <c r="AY380" s="163"/>
      <c r="AZ380" s="163">
        <f>+CALCULO[[#This Row],[ 51 ]]</f>
        <v>0</v>
      </c>
      <c r="BA380" s="163"/>
      <c r="BB380" s="163">
        <f>+CALCULO[[#This Row],[ 53 ]]</f>
        <v>0</v>
      </c>
      <c r="BC380" s="163"/>
      <c r="BD380" s="163">
        <f>+CALCULO[[#This Row],[ 55 ]]</f>
        <v>0</v>
      </c>
      <c r="BE380" s="163"/>
      <c r="BF380" s="163">
        <f>+CALCULO[[#This Row],[ 57 ]]</f>
        <v>0</v>
      </c>
      <c r="BG380" s="163"/>
      <c r="BH380" s="163">
        <f>+CALCULO[[#This Row],[ 59 ]]</f>
        <v>0</v>
      </c>
      <c r="BI380" s="163"/>
      <c r="BJ380" s="163"/>
      <c r="BK380" s="163"/>
      <c r="BL380" s="145">
        <f>+CALCULO[[#This Row],[ 63 ]]</f>
        <v>0</v>
      </c>
      <c r="BM380" s="144">
        <f>+CALCULO[[#This Row],[ 64 ]]+CALCULO[[#This Row],[ 62 ]]+CALCULO[[#This Row],[ 60 ]]+CALCULO[[#This Row],[ 58 ]]+CALCULO[[#This Row],[ 56 ]]+CALCULO[[#This Row],[ 54 ]]+CALCULO[[#This Row],[ 52 ]]+CALCULO[[#This Row],[ 50 ]]+CALCULO[[#This Row],[ 48 ]]+CALCULO[[#This Row],[ 45 ]]+CALCULO[[#This Row],[43]]</f>
        <v>0</v>
      </c>
      <c r="BN380" s="148">
        <f>+CALCULO[[#This Row],[ 41 ]]-CALCULO[[#This Row],[65]]</f>
        <v>0</v>
      </c>
      <c r="BO380" s="144">
        <f>+ROUND(MIN(CALCULO[[#This Row],[66]]*25%,240*'Versión impresión'!$H$8),-3)</f>
        <v>0</v>
      </c>
      <c r="BP380" s="148">
        <f>+CALCULO[[#This Row],[66]]-CALCULO[[#This Row],[67]]</f>
        <v>0</v>
      </c>
      <c r="BQ380" s="154">
        <f>+ROUND(CALCULO[[#This Row],[33]]*40%,-3)</f>
        <v>0</v>
      </c>
      <c r="BR380" s="149">
        <f t="shared" si="18"/>
        <v>0</v>
      </c>
      <c r="BS380" s="144">
        <f>+CALCULO[[#This Row],[33]]-MIN(CALCULO[[#This Row],[69]],CALCULO[[#This Row],[68]])</f>
        <v>0</v>
      </c>
      <c r="BT380" s="150">
        <f>+CALCULO[[#This Row],[71]]/'Versión impresión'!$H$8+1-1</f>
        <v>0</v>
      </c>
      <c r="BU380" s="151">
        <f>+LOOKUP(CALCULO[[#This Row],[72]],$CG$2:$CH$8,$CJ$2:$CJ$8)</f>
        <v>0</v>
      </c>
      <c r="BV380" s="152">
        <f>+LOOKUP(CALCULO[[#This Row],[72]],$CG$2:$CH$8,$CI$2:$CI$8)</f>
        <v>0</v>
      </c>
      <c r="BW380" s="151">
        <f>+LOOKUP(CALCULO[[#This Row],[72]],$CG$2:$CH$8,$CK$2:$CK$8)</f>
        <v>0</v>
      </c>
      <c r="BX380" s="155">
        <f>+(CALCULO[[#This Row],[72]]+CALCULO[[#This Row],[73]])*CALCULO[[#This Row],[74]]+CALCULO[[#This Row],[75]]</f>
        <v>0</v>
      </c>
      <c r="BY380" s="133">
        <f>+ROUND(CALCULO[[#This Row],[76]]*'Versión impresión'!$H$8,-3)</f>
        <v>0</v>
      </c>
      <c r="BZ380" s="180" t="str">
        <f>+IF(LOOKUP(CALCULO[[#This Row],[72]],$CG$2:$CH$8,$CM$2:$CM$8)=0,"",LOOKUP(CALCULO[[#This Row],[72]],$CG$2:$CH$8,$CM$2:$CM$8))</f>
        <v/>
      </c>
    </row>
    <row r="381" spans="1:78" x14ac:dyDescent="0.25">
      <c r="A381" s="78" t="str">
        <f t="shared" si="17"/>
        <v/>
      </c>
      <c r="B381" s="159"/>
      <c r="C381" s="29"/>
      <c r="D381" s="29"/>
      <c r="E381" s="29"/>
      <c r="F381" s="29"/>
      <c r="G381" s="29"/>
      <c r="H381" s="29"/>
      <c r="I381" s="29"/>
      <c r="J381" s="29"/>
      <c r="K381" s="29"/>
      <c r="L381" s="29"/>
      <c r="M381" s="29"/>
      <c r="N381" s="29"/>
      <c r="O381" s="144">
        <f>SUM(CALCULO[[#This Row],[5]:[ 14 ]])</f>
        <v>0</v>
      </c>
      <c r="P381" s="162"/>
      <c r="Q381" s="163">
        <f>+IF(AVERAGEIF(ING_NO_CONST_RENTA[Concepto],'Datos para cálculo'!P$4,ING_NO_CONST_RENTA[Monto Limite])=1,CALCULO[[#This Row],[16]],MIN(CALCULO[ [#This Row],[16] ],AVERAGEIF(ING_NO_CONST_RENTA[Concepto],'Datos para cálculo'!P$4,ING_NO_CONST_RENTA[Monto Limite]),+CALCULO[ [#This Row],[16] ]+1-1,CALCULO[ [#This Row],[16] ]))</f>
        <v>0</v>
      </c>
      <c r="R381" s="29"/>
      <c r="S381" s="163">
        <f>+IF(AVERAGEIF(ING_NO_CONST_RENTA[Concepto],'Datos para cálculo'!R$4,ING_NO_CONST_RENTA[Monto Limite])=1,CALCULO[[#This Row],[18]],MIN(CALCULO[ [#This Row],[18] ],AVERAGEIF(ING_NO_CONST_RENTA[Concepto],'Datos para cálculo'!R$4,ING_NO_CONST_RENTA[Monto Limite]),+CALCULO[ [#This Row],[18] ]+1-1,CALCULO[ [#This Row],[18] ]))</f>
        <v>0</v>
      </c>
      <c r="T381" s="29"/>
      <c r="U381" s="163">
        <f>+IF(AVERAGEIF(ING_NO_CONST_RENTA[Concepto],'Datos para cálculo'!T$4,ING_NO_CONST_RENTA[Monto Limite])=1,CALCULO[[#This Row],[20]],MIN(CALCULO[ [#This Row],[20] ],AVERAGEIF(ING_NO_CONST_RENTA[Concepto],'Datos para cálculo'!T$4,ING_NO_CONST_RENTA[Monto Limite]),+CALCULO[ [#This Row],[20] ]+1-1,CALCULO[ [#This Row],[20] ]))</f>
        <v>0</v>
      </c>
      <c r="V381" s="29"/>
      <c r="W3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1" s="164"/>
      <c r="Y381" s="163">
        <f>+IF(O381&lt;310*'Versión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1" s="165"/>
      <c r="AA381" s="163">
        <f>+IF(AVERAGEIF(ING_NO_CONST_RENTA[Concepto],'Datos para cálculo'!Z$4,ING_NO_CONST_RENTA[Monto Limite])=1,CALCULO[[#This Row],[ 26 ]],MIN(CALCULO[[#This Row],[ 26 ]],AVERAGEIF(ING_NO_CONST_RENTA[Concepto],'Datos para cálculo'!Z$4,ING_NO_CONST_RENTA[Monto Limite]),+CALCULO[[#This Row],[ 26 ]]+1-1,CALCULO[[#This Row],[ 26 ]]))</f>
        <v>0</v>
      </c>
      <c r="AB381" s="165"/>
      <c r="AC3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1" s="147"/>
      <c r="AE3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1" s="144">
        <f>+CALCULO[[#This Row],[ 31 ]]+CALCULO[[#This Row],[ 29 ]]+CALCULO[[#This Row],[ 27 ]]+CALCULO[[#This Row],[ 25 ]]+CALCULO[[#This Row],[ 23 ]]+CALCULO[[#This Row],[ 21 ]]+CALCULO[[#This Row],[ 19 ]]+CALCULO[[#This Row],[ 17 ]]</f>
        <v>0</v>
      </c>
      <c r="AG381" s="148">
        <f>+MAX(0,ROUND(CALCULO[[#This Row],[ 15 ]]-CALCULO[[#This Row],[32]],-3))</f>
        <v>0</v>
      </c>
      <c r="AH381" s="29"/>
      <c r="AI381" s="163">
        <f>+IF(AVERAGEIF(DEDUCCIONES[Concepto],'Datos para cálculo'!AH$4,DEDUCCIONES[Monto Limite])=1,CALCULO[[#This Row],[ 34 ]],MIN(CALCULO[[#This Row],[ 34 ]],AVERAGEIF(DEDUCCIONES[Concepto],'Datos para cálculo'!AH$4,DEDUCCIONES[Monto Limite]),+CALCULO[[#This Row],[ 34 ]]+1-1,CALCULO[[#This Row],[ 34 ]]))</f>
        <v>0</v>
      </c>
      <c r="AJ381" s="167"/>
      <c r="AK381" s="144">
        <f>+IF(CALCULO[[#This Row],[ 36 ]]="SI",MIN(CALCULO[[#This Row],[ 15 ]]*10%,VLOOKUP($AJ$4,DEDUCCIONES[],4,0)),0)</f>
        <v>0</v>
      </c>
      <c r="AL381" s="168"/>
      <c r="AM381" s="145">
        <f>+MIN(AL381+1-1,VLOOKUP($AL$4,DEDUCCIONES[],4,0))</f>
        <v>0</v>
      </c>
      <c r="AN381" s="144">
        <f>+CALCULO[[#This Row],[35]]+CALCULO[[#This Row],[37]]+CALCULO[[#This Row],[ 39 ]]</f>
        <v>0</v>
      </c>
      <c r="AO381" s="148">
        <f>+CALCULO[[#This Row],[33]]-CALCULO[[#This Row],[ 40 ]]</f>
        <v>0</v>
      </c>
      <c r="AP381" s="29"/>
      <c r="AQ381" s="163">
        <f>+MIN(CALCULO[[#This Row],[42]]+1-1,VLOOKUP($AP$4,RENTAS_EXCENTAS[],4,0))</f>
        <v>0</v>
      </c>
      <c r="AR381" s="29"/>
      <c r="AS381" s="163">
        <f>+MIN(CALCULO[[#This Row],[43]]+CALCULO[[#This Row],[ 44 ]]+1-1,VLOOKUP($AP$4,RENTAS_EXCENTAS[],4,0))-CALCULO[[#This Row],[43]]</f>
        <v>0</v>
      </c>
      <c r="AT381" s="163"/>
      <c r="AU381" s="163"/>
      <c r="AV381" s="163">
        <f>+CALCULO[[#This Row],[ 47 ]]</f>
        <v>0</v>
      </c>
      <c r="AW381" s="163"/>
      <c r="AX381" s="163">
        <f>+CALCULO[[#This Row],[ 49 ]]</f>
        <v>0</v>
      </c>
      <c r="AY381" s="163"/>
      <c r="AZ381" s="163">
        <f>+CALCULO[[#This Row],[ 51 ]]</f>
        <v>0</v>
      </c>
      <c r="BA381" s="163"/>
      <c r="BB381" s="163">
        <f>+CALCULO[[#This Row],[ 53 ]]</f>
        <v>0</v>
      </c>
      <c r="BC381" s="163"/>
      <c r="BD381" s="163">
        <f>+CALCULO[[#This Row],[ 55 ]]</f>
        <v>0</v>
      </c>
      <c r="BE381" s="163"/>
      <c r="BF381" s="163">
        <f>+CALCULO[[#This Row],[ 57 ]]</f>
        <v>0</v>
      </c>
      <c r="BG381" s="163"/>
      <c r="BH381" s="163">
        <f>+CALCULO[[#This Row],[ 59 ]]</f>
        <v>0</v>
      </c>
      <c r="BI381" s="163"/>
      <c r="BJ381" s="163"/>
      <c r="BK381" s="163"/>
      <c r="BL381" s="145">
        <f>+CALCULO[[#This Row],[ 63 ]]</f>
        <v>0</v>
      </c>
      <c r="BM381" s="144">
        <f>+CALCULO[[#This Row],[ 64 ]]+CALCULO[[#This Row],[ 62 ]]+CALCULO[[#This Row],[ 60 ]]+CALCULO[[#This Row],[ 58 ]]+CALCULO[[#This Row],[ 56 ]]+CALCULO[[#This Row],[ 54 ]]+CALCULO[[#This Row],[ 52 ]]+CALCULO[[#This Row],[ 50 ]]+CALCULO[[#This Row],[ 48 ]]+CALCULO[[#This Row],[ 45 ]]+CALCULO[[#This Row],[43]]</f>
        <v>0</v>
      </c>
      <c r="BN381" s="148">
        <f>+CALCULO[[#This Row],[ 41 ]]-CALCULO[[#This Row],[65]]</f>
        <v>0</v>
      </c>
      <c r="BO381" s="144">
        <f>+ROUND(MIN(CALCULO[[#This Row],[66]]*25%,240*'Versión impresión'!$H$8),-3)</f>
        <v>0</v>
      </c>
      <c r="BP381" s="148">
        <f>+CALCULO[[#This Row],[66]]-CALCULO[[#This Row],[67]]</f>
        <v>0</v>
      </c>
      <c r="BQ381" s="154">
        <f>+ROUND(CALCULO[[#This Row],[33]]*40%,-3)</f>
        <v>0</v>
      </c>
      <c r="BR381" s="149">
        <f t="shared" si="18"/>
        <v>0</v>
      </c>
      <c r="BS381" s="144">
        <f>+CALCULO[[#This Row],[33]]-MIN(CALCULO[[#This Row],[69]],CALCULO[[#This Row],[68]])</f>
        <v>0</v>
      </c>
      <c r="BT381" s="150">
        <f>+CALCULO[[#This Row],[71]]/'Versión impresión'!$H$8+1-1</f>
        <v>0</v>
      </c>
      <c r="BU381" s="151">
        <f>+LOOKUP(CALCULO[[#This Row],[72]],$CG$2:$CH$8,$CJ$2:$CJ$8)</f>
        <v>0</v>
      </c>
      <c r="BV381" s="152">
        <f>+LOOKUP(CALCULO[[#This Row],[72]],$CG$2:$CH$8,$CI$2:$CI$8)</f>
        <v>0</v>
      </c>
      <c r="BW381" s="151">
        <f>+LOOKUP(CALCULO[[#This Row],[72]],$CG$2:$CH$8,$CK$2:$CK$8)</f>
        <v>0</v>
      </c>
      <c r="BX381" s="155">
        <f>+(CALCULO[[#This Row],[72]]+CALCULO[[#This Row],[73]])*CALCULO[[#This Row],[74]]+CALCULO[[#This Row],[75]]</f>
        <v>0</v>
      </c>
      <c r="BY381" s="133">
        <f>+ROUND(CALCULO[[#This Row],[76]]*'Versión impresión'!$H$8,-3)</f>
        <v>0</v>
      </c>
      <c r="BZ381" s="180" t="str">
        <f>+IF(LOOKUP(CALCULO[[#This Row],[72]],$CG$2:$CH$8,$CM$2:$CM$8)=0,"",LOOKUP(CALCULO[[#This Row],[72]],$CG$2:$CH$8,$CM$2:$CM$8))</f>
        <v/>
      </c>
    </row>
    <row r="382" spans="1:78" x14ac:dyDescent="0.25">
      <c r="A382" s="78" t="str">
        <f t="shared" si="17"/>
        <v/>
      </c>
      <c r="B382" s="159"/>
      <c r="C382" s="29"/>
      <c r="D382" s="29"/>
      <c r="E382" s="29"/>
      <c r="F382" s="29"/>
      <c r="G382" s="29"/>
      <c r="H382" s="29"/>
      <c r="I382" s="29"/>
      <c r="J382" s="29"/>
      <c r="K382" s="29"/>
      <c r="L382" s="29"/>
      <c r="M382" s="29"/>
      <c r="N382" s="29"/>
      <c r="O382" s="144">
        <f>SUM(CALCULO[[#This Row],[5]:[ 14 ]])</f>
        <v>0</v>
      </c>
      <c r="P382" s="162"/>
      <c r="Q382" s="163">
        <f>+IF(AVERAGEIF(ING_NO_CONST_RENTA[Concepto],'Datos para cálculo'!P$4,ING_NO_CONST_RENTA[Monto Limite])=1,CALCULO[[#This Row],[16]],MIN(CALCULO[ [#This Row],[16] ],AVERAGEIF(ING_NO_CONST_RENTA[Concepto],'Datos para cálculo'!P$4,ING_NO_CONST_RENTA[Monto Limite]),+CALCULO[ [#This Row],[16] ]+1-1,CALCULO[ [#This Row],[16] ]))</f>
        <v>0</v>
      </c>
      <c r="R382" s="29"/>
      <c r="S382" s="163">
        <f>+IF(AVERAGEIF(ING_NO_CONST_RENTA[Concepto],'Datos para cálculo'!R$4,ING_NO_CONST_RENTA[Monto Limite])=1,CALCULO[[#This Row],[18]],MIN(CALCULO[ [#This Row],[18] ],AVERAGEIF(ING_NO_CONST_RENTA[Concepto],'Datos para cálculo'!R$4,ING_NO_CONST_RENTA[Monto Limite]),+CALCULO[ [#This Row],[18] ]+1-1,CALCULO[ [#This Row],[18] ]))</f>
        <v>0</v>
      </c>
      <c r="T382" s="29"/>
      <c r="U382" s="163">
        <f>+IF(AVERAGEIF(ING_NO_CONST_RENTA[Concepto],'Datos para cálculo'!T$4,ING_NO_CONST_RENTA[Monto Limite])=1,CALCULO[[#This Row],[20]],MIN(CALCULO[ [#This Row],[20] ],AVERAGEIF(ING_NO_CONST_RENTA[Concepto],'Datos para cálculo'!T$4,ING_NO_CONST_RENTA[Monto Limite]),+CALCULO[ [#This Row],[20] ]+1-1,CALCULO[ [#This Row],[20] ]))</f>
        <v>0</v>
      </c>
      <c r="V382" s="29"/>
      <c r="W3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2" s="164"/>
      <c r="Y382" s="163">
        <f>+IF(O382&lt;310*'Versión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2" s="165"/>
      <c r="AA382" s="163">
        <f>+IF(AVERAGEIF(ING_NO_CONST_RENTA[Concepto],'Datos para cálculo'!Z$4,ING_NO_CONST_RENTA[Monto Limite])=1,CALCULO[[#This Row],[ 26 ]],MIN(CALCULO[[#This Row],[ 26 ]],AVERAGEIF(ING_NO_CONST_RENTA[Concepto],'Datos para cálculo'!Z$4,ING_NO_CONST_RENTA[Monto Limite]),+CALCULO[[#This Row],[ 26 ]]+1-1,CALCULO[[#This Row],[ 26 ]]))</f>
        <v>0</v>
      </c>
      <c r="AB382" s="165"/>
      <c r="AC3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2" s="147"/>
      <c r="AE3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2" s="144">
        <f>+CALCULO[[#This Row],[ 31 ]]+CALCULO[[#This Row],[ 29 ]]+CALCULO[[#This Row],[ 27 ]]+CALCULO[[#This Row],[ 25 ]]+CALCULO[[#This Row],[ 23 ]]+CALCULO[[#This Row],[ 21 ]]+CALCULO[[#This Row],[ 19 ]]+CALCULO[[#This Row],[ 17 ]]</f>
        <v>0</v>
      </c>
      <c r="AG382" s="148">
        <f>+MAX(0,ROUND(CALCULO[[#This Row],[ 15 ]]-CALCULO[[#This Row],[32]],-3))</f>
        <v>0</v>
      </c>
      <c r="AH382" s="29"/>
      <c r="AI382" s="163">
        <f>+IF(AVERAGEIF(DEDUCCIONES[Concepto],'Datos para cálculo'!AH$4,DEDUCCIONES[Monto Limite])=1,CALCULO[[#This Row],[ 34 ]],MIN(CALCULO[[#This Row],[ 34 ]],AVERAGEIF(DEDUCCIONES[Concepto],'Datos para cálculo'!AH$4,DEDUCCIONES[Monto Limite]),+CALCULO[[#This Row],[ 34 ]]+1-1,CALCULO[[#This Row],[ 34 ]]))</f>
        <v>0</v>
      </c>
      <c r="AJ382" s="167"/>
      <c r="AK382" s="144">
        <f>+IF(CALCULO[[#This Row],[ 36 ]]="SI",MIN(CALCULO[[#This Row],[ 15 ]]*10%,VLOOKUP($AJ$4,DEDUCCIONES[],4,0)),0)</f>
        <v>0</v>
      </c>
      <c r="AL382" s="168"/>
      <c r="AM382" s="145">
        <f>+MIN(AL382+1-1,VLOOKUP($AL$4,DEDUCCIONES[],4,0))</f>
        <v>0</v>
      </c>
      <c r="AN382" s="144">
        <f>+CALCULO[[#This Row],[35]]+CALCULO[[#This Row],[37]]+CALCULO[[#This Row],[ 39 ]]</f>
        <v>0</v>
      </c>
      <c r="AO382" s="148">
        <f>+CALCULO[[#This Row],[33]]-CALCULO[[#This Row],[ 40 ]]</f>
        <v>0</v>
      </c>
      <c r="AP382" s="29"/>
      <c r="AQ382" s="163">
        <f>+MIN(CALCULO[[#This Row],[42]]+1-1,VLOOKUP($AP$4,RENTAS_EXCENTAS[],4,0))</f>
        <v>0</v>
      </c>
      <c r="AR382" s="29"/>
      <c r="AS382" s="163">
        <f>+MIN(CALCULO[[#This Row],[43]]+CALCULO[[#This Row],[ 44 ]]+1-1,VLOOKUP($AP$4,RENTAS_EXCENTAS[],4,0))-CALCULO[[#This Row],[43]]</f>
        <v>0</v>
      </c>
      <c r="AT382" s="163"/>
      <c r="AU382" s="163"/>
      <c r="AV382" s="163">
        <f>+CALCULO[[#This Row],[ 47 ]]</f>
        <v>0</v>
      </c>
      <c r="AW382" s="163"/>
      <c r="AX382" s="163">
        <f>+CALCULO[[#This Row],[ 49 ]]</f>
        <v>0</v>
      </c>
      <c r="AY382" s="163"/>
      <c r="AZ382" s="163">
        <f>+CALCULO[[#This Row],[ 51 ]]</f>
        <v>0</v>
      </c>
      <c r="BA382" s="163"/>
      <c r="BB382" s="163">
        <f>+CALCULO[[#This Row],[ 53 ]]</f>
        <v>0</v>
      </c>
      <c r="BC382" s="163"/>
      <c r="BD382" s="163">
        <f>+CALCULO[[#This Row],[ 55 ]]</f>
        <v>0</v>
      </c>
      <c r="BE382" s="163"/>
      <c r="BF382" s="163">
        <f>+CALCULO[[#This Row],[ 57 ]]</f>
        <v>0</v>
      </c>
      <c r="BG382" s="163"/>
      <c r="BH382" s="163">
        <f>+CALCULO[[#This Row],[ 59 ]]</f>
        <v>0</v>
      </c>
      <c r="BI382" s="163"/>
      <c r="BJ382" s="163"/>
      <c r="BK382" s="163"/>
      <c r="BL382" s="145">
        <f>+CALCULO[[#This Row],[ 63 ]]</f>
        <v>0</v>
      </c>
      <c r="BM382" s="144">
        <f>+CALCULO[[#This Row],[ 64 ]]+CALCULO[[#This Row],[ 62 ]]+CALCULO[[#This Row],[ 60 ]]+CALCULO[[#This Row],[ 58 ]]+CALCULO[[#This Row],[ 56 ]]+CALCULO[[#This Row],[ 54 ]]+CALCULO[[#This Row],[ 52 ]]+CALCULO[[#This Row],[ 50 ]]+CALCULO[[#This Row],[ 48 ]]+CALCULO[[#This Row],[ 45 ]]+CALCULO[[#This Row],[43]]</f>
        <v>0</v>
      </c>
      <c r="BN382" s="148">
        <f>+CALCULO[[#This Row],[ 41 ]]-CALCULO[[#This Row],[65]]</f>
        <v>0</v>
      </c>
      <c r="BO382" s="144">
        <f>+ROUND(MIN(CALCULO[[#This Row],[66]]*25%,240*'Versión impresión'!$H$8),-3)</f>
        <v>0</v>
      </c>
      <c r="BP382" s="148">
        <f>+CALCULO[[#This Row],[66]]-CALCULO[[#This Row],[67]]</f>
        <v>0</v>
      </c>
      <c r="BQ382" s="154">
        <f>+ROUND(CALCULO[[#This Row],[33]]*40%,-3)</f>
        <v>0</v>
      </c>
      <c r="BR382" s="149">
        <f t="shared" si="18"/>
        <v>0</v>
      </c>
      <c r="BS382" s="144">
        <f>+CALCULO[[#This Row],[33]]-MIN(CALCULO[[#This Row],[69]],CALCULO[[#This Row],[68]])</f>
        <v>0</v>
      </c>
      <c r="BT382" s="150">
        <f>+CALCULO[[#This Row],[71]]/'Versión impresión'!$H$8+1-1</f>
        <v>0</v>
      </c>
      <c r="BU382" s="151">
        <f>+LOOKUP(CALCULO[[#This Row],[72]],$CG$2:$CH$8,$CJ$2:$CJ$8)</f>
        <v>0</v>
      </c>
      <c r="BV382" s="152">
        <f>+LOOKUP(CALCULO[[#This Row],[72]],$CG$2:$CH$8,$CI$2:$CI$8)</f>
        <v>0</v>
      </c>
      <c r="BW382" s="151">
        <f>+LOOKUP(CALCULO[[#This Row],[72]],$CG$2:$CH$8,$CK$2:$CK$8)</f>
        <v>0</v>
      </c>
      <c r="BX382" s="155">
        <f>+(CALCULO[[#This Row],[72]]+CALCULO[[#This Row],[73]])*CALCULO[[#This Row],[74]]+CALCULO[[#This Row],[75]]</f>
        <v>0</v>
      </c>
      <c r="BY382" s="133">
        <f>+ROUND(CALCULO[[#This Row],[76]]*'Versión impresión'!$H$8,-3)</f>
        <v>0</v>
      </c>
      <c r="BZ382" s="180" t="str">
        <f>+IF(LOOKUP(CALCULO[[#This Row],[72]],$CG$2:$CH$8,$CM$2:$CM$8)=0,"",LOOKUP(CALCULO[[#This Row],[72]],$CG$2:$CH$8,$CM$2:$CM$8))</f>
        <v/>
      </c>
    </row>
    <row r="383" spans="1:78" x14ac:dyDescent="0.25">
      <c r="A383" s="78" t="str">
        <f t="shared" si="17"/>
        <v/>
      </c>
      <c r="B383" s="159"/>
      <c r="C383" s="29"/>
      <c r="D383" s="29"/>
      <c r="E383" s="29"/>
      <c r="F383" s="29"/>
      <c r="G383" s="29"/>
      <c r="H383" s="29"/>
      <c r="I383" s="29"/>
      <c r="J383" s="29"/>
      <c r="K383" s="29"/>
      <c r="L383" s="29"/>
      <c r="M383" s="29"/>
      <c r="N383" s="29"/>
      <c r="O383" s="144">
        <f>SUM(CALCULO[[#This Row],[5]:[ 14 ]])</f>
        <v>0</v>
      </c>
      <c r="P383" s="162"/>
      <c r="Q383" s="163">
        <f>+IF(AVERAGEIF(ING_NO_CONST_RENTA[Concepto],'Datos para cálculo'!P$4,ING_NO_CONST_RENTA[Monto Limite])=1,CALCULO[[#This Row],[16]],MIN(CALCULO[ [#This Row],[16] ],AVERAGEIF(ING_NO_CONST_RENTA[Concepto],'Datos para cálculo'!P$4,ING_NO_CONST_RENTA[Monto Limite]),+CALCULO[ [#This Row],[16] ]+1-1,CALCULO[ [#This Row],[16] ]))</f>
        <v>0</v>
      </c>
      <c r="R383" s="29"/>
      <c r="S383" s="163">
        <f>+IF(AVERAGEIF(ING_NO_CONST_RENTA[Concepto],'Datos para cálculo'!R$4,ING_NO_CONST_RENTA[Monto Limite])=1,CALCULO[[#This Row],[18]],MIN(CALCULO[ [#This Row],[18] ],AVERAGEIF(ING_NO_CONST_RENTA[Concepto],'Datos para cálculo'!R$4,ING_NO_CONST_RENTA[Monto Limite]),+CALCULO[ [#This Row],[18] ]+1-1,CALCULO[ [#This Row],[18] ]))</f>
        <v>0</v>
      </c>
      <c r="T383" s="29"/>
      <c r="U383" s="163">
        <f>+IF(AVERAGEIF(ING_NO_CONST_RENTA[Concepto],'Datos para cálculo'!T$4,ING_NO_CONST_RENTA[Monto Limite])=1,CALCULO[[#This Row],[20]],MIN(CALCULO[ [#This Row],[20] ],AVERAGEIF(ING_NO_CONST_RENTA[Concepto],'Datos para cálculo'!T$4,ING_NO_CONST_RENTA[Monto Limite]),+CALCULO[ [#This Row],[20] ]+1-1,CALCULO[ [#This Row],[20] ]))</f>
        <v>0</v>
      </c>
      <c r="V383" s="29"/>
      <c r="W3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3" s="164"/>
      <c r="Y383" s="163">
        <f>+IF(O383&lt;310*'Versión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3" s="165"/>
      <c r="AA383" s="163">
        <f>+IF(AVERAGEIF(ING_NO_CONST_RENTA[Concepto],'Datos para cálculo'!Z$4,ING_NO_CONST_RENTA[Monto Limite])=1,CALCULO[[#This Row],[ 26 ]],MIN(CALCULO[[#This Row],[ 26 ]],AVERAGEIF(ING_NO_CONST_RENTA[Concepto],'Datos para cálculo'!Z$4,ING_NO_CONST_RENTA[Monto Limite]),+CALCULO[[#This Row],[ 26 ]]+1-1,CALCULO[[#This Row],[ 26 ]]))</f>
        <v>0</v>
      </c>
      <c r="AB383" s="165"/>
      <c r="AC3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3" s="147"/>
      <c r="AE3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3" s="144">
        <f>+CALCULO[[#This Row],[ 31 ]]+CALCULO[[#This Row],[ 29 ]]+CALCULO[[#This Row],[ 27 ]]+CALCULO[[#This Row],[ 25 ]]+CALCULO[[#This Row],[ 23 ]]+CALCULO[[#This Row],[ 21 ]]+CALCULO[[#This Row],[ 19 ]]+CALCULO[[#This Row],[ 17 ]]</f>
        <v>0</v>
      </c>
      <c r="AG383" s="148">
        <f>+MAX(0,ROUND(CALCULO[[#This Row],[ 15 ]]-CALCULO[[#This Row],[32]],-3))</f>
        <v>0</v>
      </c>
      <c r="AH383" s="29"/>
      <c r="AI383" s="163">
        <f>+IF(AVERAGEIF(DEDUCCIONES[Concepto],'Datos para cálculo'!AH$4,DEDUCCIONES[Monto Limite])=1,CALCULO[[#This Row],[ 34 ]],MIN(CALCULO[[#This Row],[ 34 ]],AVERAGEIF(DEDUCCIONES[Concepto],'Datos para cálculo'!AH$4,DEDUCCIONES[Monto Limite]),+CALCULO[[#This Row],[ 34 ]]+1-1,CALCULO[[#This Row],[ 34 ]]))</f>
        <v>0</v>
      </c>
      <c r="AJ383" s="167"/>
      <c r="AK383" s="144">
        <f>+IF(CALCULO[[#This Row],[ 36 ]]="SI",MIN(CALCULO[[#This Row],[ 15 ]]*10%,VLOOKUP($AJ$4,DEDUCCIONES[],4,0)),0)</f>
        <v>0</v>
      </c>
      <c r="AL383" s="168"/>
      <c r="AM383" s="145">
        <f>+MIN(AL383+1-1,VLOOKUP($AL$4,DEDUCCIONES[],4,0))</f>
        <v>0</v>
      </c>
      <c r="AN383" s="144">
        <f>+CALCULO[[#This Row],[35]]+CALCULO[[#This Row],[37]]+CALCULO[[#This Row],[ 39 ]]</f>
        <v>0</v>
      </c>
      <c r="AO383" s="148">
        <f>+CALCULO[[#This Row],[33]]-CALCULO[[#This Row],[ 40 ]]</f>
        <v>0</v>
      </c>
      <c r="AP383" s="29"/>
      <c r="AQ383" s="163">
        <f>+MIN(CALCULO[[#This Row],[42]]+1-1,VLOOKUP($AP$4,RENTAS_EXCENTAS[],4,0))</f>
        <v>0</v>
      </c>
      <c r="AR383" s="29"/>
      <c r="AS383" s="163">
        <f>+MIN(CALCULO[[#This Row],[43]]+CALCULO[[#This Row],[ 44 ]]+1-1,VLOOKUP($AP$4,RENTAS_EXCENTAS[],4,0))-CALCULO[[#This Row],[43]]</f>
        <v>0</v>
      </c>
      <c r="AT383" s="163"/>
      <c r="AU383" s="163"/>
      <c r="AV383" s="163">
        <f>+CALCULO[[#This Row],[ 47 ]]</f>
        <v>0</v>
      </c>
      <c r="AW383" s="163"/>
      <c r="AX383" s="163">
        <f>+CALCULO[[#This Row],[ 49 ]]</f>
        <v>0</v>
      </c>
      <c r="AY383" s="163"/>
      <c r="AZ383" s="163">
        <f>+CALCULO[[#This Row],[ 51 ]]</f>
        <v>0</v>
      </c>
      <c r="BA383" s="163"/>
      <c r="BB383" s="163">
        <f>+CALCULO[[#This Row],[ 53 ]]</f>
        <v>0</v>
      </c>
      <c r="BC383" s="163"/>
      <c r="BD383" s="163">
        <f>+CALCULO[[#This Row],[ 55 ]]</f>
        <v>0</v>
      </c>
      <c r="BE383" s="163"/>
      <c r="BF383" s="163">
        <f>+CALCULO[[#This Row],[ 57 ]]</f>
        <v>0</v>
      </c>
      <c r="BG383" s="163"/>
      <c r="BH383" s="163">
        <f>+CALCULO[[#This Row],[ 59 ]]</f>
        <v>0</v>
      </c>
      <c r="BI383" s="163"/>
      <c r="BJ383" s="163"/>
      <c r="BK383" s="163"/>
      <c r="BL383" s="145">
        <f>+CALCULO[[#This Row],[ 63 ]]</f>
        <v>0</v>
      </c>
      <c r="BM383" s="144">
        <f>+CALCULO[[#This Row],[ 64 ]]+CALCULO[[#This Row],[ 62 ]]+CALCULO[[#This Row],[ 60 ]]+CALCULO[[#This Row],[ 58 ]]+CALCULO[[#This Row],[ 56 ]]+CALCULO[[#This Row],[ 54 ]]+CALCULO[[#This Row],[ 52 ]]+CALCULO[[#This Row],[ 50 ]]+CALCULO[[#This Row],[ 48 ]]+CALCULO[[#This Row],[ 45 ]]+CALCULO[[#This Row],[43]]</f>
        <v>0</v>
      </c>
      <c r="BN383" s="148">
        <f>+CALCULO[[#This Row],[ 41 ]]-CALCULO[[#This Row],[65]]</f>
        <v>0</v>
      </c>
      <c r="BO383" s="144">
        <f>+ROUND(MIN(CALCULO[[#This Row],[66]]*25%,240*'Versión impresión'!$H$8),-3)</f>
        <v>0</v>
      </c>
      <c r="BP383" s="148">
        <f>+CALCULO[[#This Row],[66]]-CALCULO[[#This Row],[67]]</f>
        <v>0</v>
      </c>
      <c r="BQ383" s="154">
        <f>+ROUND(CALCULO[[#This Row],[33]]*40%,-3)</f>
        <v>0</v>
      </c>
      <c r="BR383" s="149">
        <f t="shared" si="18"/>
        <v>0</v>
      </c>
      <c r="BS383" s="144">
        <f>+CALCULO[[#This Row],[33]]-MIN(CALCULO[[#This Row],[69]],CALCULO[[#This Row],[68]])</f>
        <v>0</v>
      </c>
      <c r="BT383" s="150">
        <f>+CALCULO[[#This Row],[71]]/'Versión impresión'!$H$8+1-1</f>
        <v>0</v>
      </c>
      <c r="BU383" s="151">
        <f>+LOOKUP(CALCULO[[#This Row],[72]],$CG$2:$CH$8,$CJ$2:$CJ$8)</f>
        <v>0</v>
      </c>
      <c r="BV383" s="152">
        <f>+LOOKUP(CALCULO[[#This Row],[72]],$CG$2:$CH$8,$CI$2:$CI$8)</f>
        <v>0</v>
      </c>
      <c r="BW383" s="151">
        <f>+LOOKUP(CALCULO[[#This Row],[72]],$CG$2:$CH$8,$CK$2:$CK$8)</f>
        <v>0</v>
      </c>
      <c r="BX383" s="155">
        <f>+(CALCULO[[#This Row],[72]]+CALCULO[[#This Row],[73]])*CALCULO[[#This Row],[74]]+CALCULO[[#This Row],[75]]</f>
        <v>0</v>
      </c>
      <c r="BY383" s="133">
        <f>+ROUND(CALCULO[[#This Row],[76]]*'Versión impresión'!$H$8,-3)</f>
        <v>0</v>
      </c>
      <c r="BZ383" s="180" t="str">
        <f>+IF(LOOKUP(CALCULO[[#This Row],[72]],$CG$2:$CH$8,$CM$2:$CM$8)=0,"",LOOKUP(CALCULO[[#This Row],[72]],$CG$2:$CH$8,$CM$2:$CM$8))</f>
        <v/>
      </c>
    </row>
    <row r="384" spans="1:78" x14ac:dyDescent="0.25">
      <c r="A384" s="78" t="str">
        <f t="shared" si="17"/>
        <v/>
      </c>
      <c r="B384" s="159"/>
      <c r="C384" s="29"/>
      <c r="D384" s="29"/>
      <c r="E384" s="29"/>
      <c r="F384" s="29"/>
      <c r="G384" s="29"/>
      <c r="H384" s="29"/>
      <c r="I384" s="29"/>
      <c r="J384" s="29"/>
      <c r="K384" s="29"/>
      <c r="L384" s="29"/>
      <c r="M384" s="29"/>
      <c r="N384" s="29"/>
      <c r="O384" s="144">
        <f>SUM(CALCULO[[#This Row],[5]:[ 14 ]])</f>
        <v>0</v>
      </c>
      <c r="P384" s="162"/>
      <c r="Q384" s="163">
        <f>+IF(AVERAGEIF(ING_NO_CONST_RENTA[Concepto],'Datos para cálculo'!P$4,ING_NO_CONST_RENTA[Monto Limite])=1,CALCULO[[#This Row],[16]],MIN(CALCULO[ [#This Row],[16] ],AVERAGEIF(ING_NO_CONST_RENTA[Concepto],'Datos para cálculo'!P$4,ING_NO_CONST_RENTA[Monto Limite]),+CALCULO[ [#This Row],[16] ]+1-1,CALCULO[ [#This Row],[16] ]))</f>
        <v>0</v>
      </c>
      <c r="R384" s="29"/>
      <c r="S384" s="163">
        <f>+IF(AVERAGEIF(ING_NO_CONST_RENTA[Concepto],'Datos para cálculo'!R$4,ING_NO_CONST_RENTA[Monto Limite])=1,CALCULO[[#This Row],[18]],MIN(CALCULO[ [#This Row],[18] ],AVERAGEIF(ING_NO_CONST_RENTA[Concepto],'Datos para cálculo'!R$4,ING_NO_CONST_RENTA[Monto Limite]),+CALCULO[ [#This Row],[18] ]+1-1,CALCULO[ [#This Row],[18] ]))</f>
        <v>0</v>
      </c>
      <c r="T384" s="29"/>
      <c r="U384" s="163">
        <f>+IF(AVERAGEIF(ING_NO_CONST_RENTA[Concepto],'Datos para cálculo'!T$4,ING_NO_CONST_RENTA[Monto Limite])=1,CALCULO[[#This Row],[20]],MIN(CALCULO[ [#This Row],[20] ],AVERAGEIF(ING_NO_CONST_RENTA[Concepto],'Datos para cálculo'!T$4,ING_NO_CONST_RENTA[Monto Limite]),+CALCULO[ [#This Row],[20] ]+1-1,CALCULO[ [#This Row],[20] ]))</f>
        <v>0</v>
      </c>
      <c r="V384" s="29"/>
      <c r="W3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4" s="164"/>
      <c r="Y384" s="163">
        <f>+IF(O384&lt;310*'Versión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4" s="165"/>
      <c r="AA384" s="163">
        <f>+IF(AVERAGEIF(ING_NO_CONST_RENTA[Concepto],'Datos para cálculo'!Z$4,ING_NO_CONST_RENTA[Monto Limite])=1,CALCULO[[#This Row],[ 26 ]],MIN(CALCULO[[#This Row],[ 26 ]],AVERAGEIF(ING_NO_CONST_RENTA[Concepto],'Datos para cálculo'!Z$4,ING_NO_CONST_RENTA[Monto Limite]),+CALCULO[[#This Row],[ 26 ]]+1-1,CALCULO[[#This Row],[ 26 ]]))</f>
        <v>0</v>
      </c>
      <c r="AB384" s="165"/>
      <c r="AC3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4" s="147"/>
      <c r="AE3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4" s="144">
        <f>+CALCULO[[#This Row],[ 31 ]]+CALCULO[[#This Row],[ 29 ]]+CALCULO[[#This Row],[ 27 ]]+CALCULO[[#This Row],[ 25 ]]+CALCULO[[#This Row],[ 23 ]]+CALCULO[[#This Row],[ 21 ]]+CALCULO[[#This Row],[ 19 ]]+CALCULO[[#This Row],[ 17 ]]</f>
        <v>0</v>
      </c>
      <c r="AG384" s="148">
        <f>+MAX(0,ROUND(CALCULO[[#This Row],[ 15 ]]-CALCULO[[#This Row],[32]],-3))</f>
        <v>0</v>
      </c>
      <c r="AH384" s="29"/>
      <c r="AI384" s="163">
        <f>+IF(AVERAGEIF(DEDUCCIONES[Concepto],'Datos para cálculo'!AH$4,DEDUCCIONES[Monto Limite])=1,CALCULO[[#This Row],[ 34 ]],MIN(CALCULO[[#This Row],[ 34 ]],AVERAGEIF(DEDUCCIONES[Concepto],'Datos para cálculo'!AH$4,DEDUCCIONES[Monto Limite]),+CALCULO[[#This Row],[ 34 ]]+1-1,CALCULO[[#This Row],[ 34 ]]))</f>
        <v>0</v>
      </c>
      <c r="AJ384" s="167"/>
      <c r="AK384" s="144">
        <f>+IF(CALCULO[[#This Row],[ 36 ]]="SI",MIN(CALCULO[[#This Row],[ 15 ]]*10%,VLOOKUP($AJ$4,DEDUCCIONES[],4,0)),0)</f>
        <v>0</v>
      </c>
      <c r="AL384" s="168"/>
      <c r="AM384" s="145">
        <f>+MIN(AL384+1-1,VLOOKUP($AL$4,DEDUCCIONES[],4,0))</f>
        <v>0</v>
      </c>
      <c r="AN384" s="144">
        <f>+CALCULO[[#This Row],[35]]+CALCULO[[#This Row],[37]]+CALCULO[[#This Row],[ 39 ]]</f>
        <v>0</v>
      </c>
      <c r="AO384" s="148">
        <f>+CALCULO[[#This Row],[33]]-CALCULO[[#This Row],[ 40 ]]</f>
        <v>0</v>
      </c>
      <c r="AP384" s="29"/>
      <c r="AQ384" s="163">
        <f>+MIN(CALCULO[[#This Row],[42]]+1-1,VLOOKUP($AP$4,RENTAS_EXCENTAS[],4,0))</f>
        <v>0</v>
      </c>
      <c r="AR384" s="29"/>
      <c r="AS384" s="163">
        <f>+MIN(CALCULO[[#This Row],[43]]+CALCULO[[#This Row],[ 44 ]]+1-1,VLOOKUP($AP$4,RENTAS_EXCENTAS[],4,0))-CALCULO[[#This Row],[43]]</f>
        <v>0</v>
      </c>
      <c r="AT384" s="163"/>
      <c r="AU384" s="163"/>
      <c r="AV384" s="163">
        <f>+CALCULO[[#This Row],[ 47 ]]</f>
        <v>0</v>
      </c>
      <c r="AW384" s="163"/>
      <c r="AX384" s="163">
        <f>+CALCULO[[#This Row],[ 49 ]]</f>
        <v>0</v>
      </c>
      <c r="AY384" s="163"/>
      <c r="AZ384" s="163">
        <f>+CALCULO[[#This Row],[ 51 ]]</f>
        <v>0</v>
      </c>
      <c r="BA384" s="163"/>
      <c r="BB384" s="163">
        <f>+CALCULO[[#This Row],[ 53 ]]</f>
        <v>0</v>
      </c>
      <c r="BC384" s="163"/>
      <c r="BD384" s="163">
        <f>+CALCULO[[#This Row],[ 55 ]]</f>
        <v>0</v>
      </c>
      <c r="BE384" s="163"/>
      <c r="BF384" s="163">
        <f>+CALCULO[[#This Row],[ 57 ]]</f>
        <v>0</v>
      </c>
      <c r="BG384" s="163"/>
      <c r="BH384" s="163">
        <f>+CALCULO[[#This Row],[ 59 ]]</f>
        <v>0</v>
      </c>
      <c r="BI384" s="163"/>
      <c r="BJ384" s="163"/>
      <c r="BK384" s="163"/>
      <c r="BL384" s="145">
        <f>+CALCULO[[#This Row],[ 63 ]]</f>
        <v>0</v>
      </c>
      <c r="BM384" s="144">
        <f>+CALCULO[[#This Row],[ 64 ]]+CALCULO[[#This Row],[ 62 ]]+CALCULO[[#This Row],[ 60 ]]+CALCULO[[#This Row],[ 58 ]]+CALCULO[[#This Row],[ 56 ]]+CALCULO[[#This Row],[ 54 ]]+CALCULO[[#This Row],[ 52 ]]+CALCULO[[#This Row],[ 50 ]]+CALCULO[[#This Row],[ 48 ]]+CALCULO[[#This Row],[ 45 ]]+CALCULO[[#This Row],[43]]</f>
        <v>0</v>
      </c>
      <c r="BN384" s="148">
        <f>+CALCULO[[#This Row],[ 41 ]]-CALCULO[[#This Row],[65]]</f>
        <v>0</v>
      </c>
      <c r="BO384" s="144">
        <f>+ROUND(MIN(CALCULO[[#This Row],[66]]*25%,240*'Versión impresión'!$H$8),-3)</f>
        <v>0</v>
      </c>
      <c r="BP384" s="148">
        <f>+CALCULO[[#This Row],[66]]-CALCULO[[#This Row],[67]]</f>
        <v>0</v>
      </c>
      <c r="BQ384" s="154">
        <f>+ROUND(CALCULO[[#This Row],[33]]*40%,-3)</f>
        <v>0</v>
      </c>
      <c r="BR384" s="149">
        <f t="shared" si="18"/>
        <v>0</v>
      </c>
      <c r="BS384" s="144">
        <f>+CALCULO[[#This Row],[33]]-MIN(CALCULO[[#This Row],[69]],CALCULO[[#This Row],[68]])</f>
        <v>0</v>
      </c>
      <c r="BT384" s="150">
        <f>+CALCULO[[#This Row],[71]]/'Versión impresión'!$H$8+1-1</f>
        <v>0</v>
      </c>
      <c r="BU384" s="151">
        <f>+LOOKUP(CALCULO[[#This Row],[72]],$CG$2:$CH$8,$CJ$2:$CJ$8)</f>
        <v>0</v>
      </c>
      <c r="BV384" s="152">
        <f>+LOOKUP(CALCULO[[#This Row],[72]],$CG$2:$CH$8,$CI$2:$CI$8)</f>
        <v>0</v>
      </c>
      <c r="BW384" s="151">
        <f>+LOOKUP(CALCULO[[#This Row],[72]],$CG$2:$CH$8,$CK$2:$CK$8)</f>
        <v>0</v>
      </c>
      <c r="BX384" s="155">
        <f>+(CALCULO[[#This Row],[72]]+CALCULO[[#This Row],[73]])*CALCULO[[#This Row],[74]]+CALCULO[[#This Row],[75]]</f>
        <v>0</v>
      </c>
      <c r="BY384" s="133">
        <f>+ROUND(CALCULO[[#This Row],[76]]*'Versión impresión'!$H$8,-3)</f>
        <v>0</v>
      </c>
      <c r="BZ384" s="180" t="str">
        <f>+IF(LOOKUP(CALCULO[[#This Row],[72]],$CG$2:$CH$8,$CM$2:$CM$8)=0,"",LOOKUP(CALCULO[[#This Row],[72]],$CG$2:$CH$8,$CM$2:$CM$8))</f>
        <v/>
      </c>
    </row>
    <row r="385" spans="1:78" x14ac:dyDescent="0.25">
      <c r="A385" s="78" t="str">
        <f t="shared" si="17"/>
        <v/>
      </c>
      <c r="B385" s="159"/>
      <c r="C385" s="29"/>
      <c r="D385" s="29"/>
      <c r="E385" s="29"/>
      <c r="F385" s="29"/>
      <c r="G385" s="29"/>
      <c r="H385" s="29"/>
      <c r="I385" s="29"/>
      <c r="J385" s="29"/>
      <c r="K385" s="29"/>
      <c r="L385" s="29"/>
      <c r="M385" s="29"/>
      <c r="N385" s="29"/>
      <c r="O385" s="144">
        <f>SUM(CALCULO[[#This Row],[5]:[ 14 ]])</f>
        <v>0</v>
      </c>
      <c r="P385" s="162"/>
      <c r="Q385" s="163">
        <f>+IF(AVERAGEIF(ING_NO_CONST_RENTA[Concepto],'Datos para cálculo'!P$4,ING_NO_CONST_RENTA[Monto Limite])=1,CALCULO[[#This Row],[16]],MIN(CALCULO[ [#This Row],[16] ],AVERAGEIF(ING_NO_CONST_RENTA[Concepto],'Datos para cálculo'!P$4,ING_NO_CONST_RENTA[Monto Limite]),+CALCULO[ [#This Row],[16] ]+1-1,CALCULO[ [#This Row],[16] ]))</f>
        <v>0</v>
      </c>
      <c r="R385" s="29"/>
      <c r="S385" s="163">
        <f>+IF(AVERAGEIF(ING_NO_CONST_RENTA[Concepto],'Datos para cálculo'!R$4,ING_NO_CONST_RENTA[Monto Limite])=1,CALCULO[[#This Row],[18]],MIN(CALCULO[ [#This Row],[18] ],AVERAGEIF(ING_NO_CONST_RENTA[Concepto],'Datos para cálculo'!R$4,ING_NO_CONST_RENTA[Monto Limite]),+CALCULO[ [#This Row],[18] ]+1-1,CALCULO[ [#This Row],[18] ]))</f>
        <v>0</v>
      </c>
      <c r="T385" s="29"/>
      <c r="U385" s="163">
        <f>+IF(AVERAGEIF(ING_NO_CONST_RENTA[Concepto],'Datos para cálculo'!T$4,ING_NO_CONST_RENTA[Monto Limite])=1,CALCULO[[#This Row],[20]],MIN(CALCULO[ [#This Row],[20] ],AVERAGEIF(ING_NO_CONST_RENTA[Concepto],'Datos para cálculo'!T$4,ING_NO_CONST_RENTA[Monto Limite]),+CALCULO[ [#This Row],[20] ]+1-1,CALCULO[ [#This Row],[20] ]))</f>
        <v>0</v>
      </c>
      <c r="V385" s="29"/>
      <c r="W3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5" s="164"/>
      <c r="Y385" s="163">
        <f>+IF(O385&lt;310*'Versión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5" s="165"/>
      <c r="AA385" s="163">
        <f>+IF(AVERAGEIF(ING_NO_CONST_RENTA[Concepto],'Datos para cálculo'!Z$4,ING_NO_CONST_RENTA[Monto Limite])=1,CALCULO[[#This Row],[ 26 ]],MIN(CALCULO[[#This Row],[ 26 ]],AVERAGEIF(ING_NO_CONST_RENTA[Concepto],'Datos para cálculo'!Z$4,ING_NO_CONST_RENTA[Monto Limite]),+CALCULO[[#This Row],[ 26 ]]+1-1,CALCULO[[#This Row],[ 26 ]]))</f>
        <v>0</v>
      </c>
      <c r="AB385" s="165"/>
      <c r="AC3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5" s="147"/>
      <c r="AE3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5" s="144">
        <f>+CALCULO[[#This Row],[ 31 ]]+CALCULO[[#This Row],[ 29 ]]+CALCULO[[#This Row],[ 27 ]]+CALCULO[[#This Row],[ 25 ]]+CALCULO[[#This Row],[ 23 ]]+CALCULO[[#This Row],[ 21 ]]+CALCULO[[#This Row],[ 19 ]]+CALCULO[[#This Row],[ 17 ]]</f>
        <v>0</v>
      </c>
      <c r="AG385" s="148">
        <f>+MAX(0,ROUND(CALCULO[[#This Row],[ 15 ]]-CALCULO[[#This Row],[32]],-3))</f>
        <v>0</v>
      </c>
      <c r="AH385" s="29"/>
      <c r="AI385" s="163">
        <f>+IF(AVERAGEIF(DEDUCCIONES[Concepto],'Datos para cálculo'!AH$4,DEDUCCIONES[Monto Limite])=1,CALCULO[[#This Row],[ 34 ]],MIN(CALCULO[[#This Row],[ 34 ]],AVERAGEIF(DEDUCCIONES[Concepto],'Datos para cálculo'!AH$4,DEDUCCIONES[Monto Limite]),+CALCULO[[#This Row],[ 34 ]]+1-1,CALCULO[[#This Row],[ 34 ]]))</f>
        <v>0</v>
      </c>
      <c r="AJ385" s="167"/>
      <c r="AK385" s="144">
        <f>+IF(CALCULO[[#This Row],[ 36 ]]="SI",MIN(CALCULO[[#This Row],[ 15 ]]*10%,VLOOKUP($AJ$4,DEDUCCIONES[],4,0)),0)</f>
        <v>0</v>
      </c>
      <c r="AL385" s="168"/>
      <c r="AM385" s="145">
        <f>+MIN(AL385+1-1,VLOOKUP($AL$4,DEDUCCIONES[],4,0))</f>
        <v>0</v>
      </c>
      <c r="AN385" s="144">
        <f>+CALCULO[[#This Row],[35]]+CALCULO[[#This Row],[37]]+CALCULO[[#This Row],[ 39 ]]</f>
        <v>0</v>
      </c>
      <c r="AO385" s="148">
        <f>+CALCULO[[#This Row],[33]]-CALCULO[[#This Row],[ 40 ]]</f>
        <v>0</v>
      </c>
      <c r="AP385" s="29"/>
      <c r="AQ385" s="163">
        <f>+MIN(CALCULO[[#This Row],[42]]+1-1,VLOOKUP($AP$4,RENTAS_EXCENTAS[],4,0))</f>
        <v>0</v>
      </c>
      <c r="AR385" s="29"/>
      <c r="AS385" s="163">
        <f>+MIN(CALCULO[[#This Row],[43]]+CALCULO[[#This Row],[ 44 ]]+1-1,VLOOKUP($AP$4,RENTAS_EXCENTAS[],4,0))-CALCULO[[#This Row],[43]]</f>
        <v>0</v>
      </c>
      <c r="AT385" s="163"/>
      <c r="AU385" s="163"/>
      <c r="AV385" s="163">
        <f>+CALCULO[[#This Row],[ 47 ]]</f>
        <v>0</v>
      </c>
      <c r="AW385" s="163"/>
      <c r="AX385" s="163">
        <f>+CALCULO[[#This Row],[ 49 ]]</f>
        <v>0</v>
      </c>
      <c r="AY385" s="163"/>
      <c r="AZ385" s="163">
        <f>+CALCULO[[#This Row],[ 51 ]]</f>
        <v>0</v>
      </c>
      <c r="BA385" s="163"/>
      <c r="BB385" s="163">
        <f>+CALCULO[[#This Row],[ 53 ]]</f>
        <v>0</v>
      </c>
      <c r="BC385" s="163"/>
      <c r="BD385" s="163">
        <f>+CALCULO[[#This Row],[ 55 ]]</f>
        <v>0</v>
      </c>
      <c r="BE385" s="163"/>
      <c r="BF385" s="163">
        <f>+CALCULO[[#This Row],[ 57 ]]</f>
        <v>0</v>
      </c>
      <c r="BG385" s="163"/>
      <c r="BH385" s="163">
        <f>+CALCULO[[#This Row],[ 59 ]]</f>
        <v>0</v>
      </c>
      <c r="BI385" s="163"/>
      <c r="BJ385" s="163"/>
      <c r="BK385" s="163"/>
      <c r="BL385" s="145">
        <f>+CALCULO[[#This Row],[ 63 ]]</f>
        <v>0</v>
      </c>
      <c r="BM385" s="144">
        <f>+CALCULO[[#This Row],[ 64 ]]+CALCULO[[#This Row],[ 62 ]]+CALCULO[[#This Row],[ 60 ]]+CALCULO[[#This Row],[ 58 ]]+CALCULO[[#This Row],[ 56 ]]+CALCULO[[#This Row],[ 54 ]]+CALCULO[[#This Row],[ 52 ]]+CALCULO[[#This Row],[ 50 ]]+CALCULO[[#This Row],[ 48 ]]+CALCULO[[#This Row],[ 45 ]]+CALCULO[[#This Row],[43]]</f>
        <v>0</v>
      </c>
      <c r="BN385" s="148">
        <f>+CALCULO[[#This Row],[ 41 ]]-CALCULO[[#This Row],[65]]</f>
        <v>0</v>
      </c>
      <c r="BO385" s="144">
        <f>+ROUND(MIN(CALCULO[[#This Row],[66]]*25%,240*'Versión impresión'!$H$8),-3)</f>
        <v>0</v>
      </c>
      <c r="BP385" s="148">
        <f>+CALCULO[[#This Row],[66]]-CALCULO[[#This Row],[67]]</f>
        <v>0</v>
      </c>
      <c r="BQ385" s="154">
        <f>+ROUND(CALCULO[[#This Row],[33]]*40%,-3)</f>
        <v>0</v>
      </c>
      <c r="BR385" s="149">
        <f t="shared" si="18"/>
        <v>0</v>
      </c>
      <c r="BS385" s="144">
        <f>+CALCULO[[#This Row],[33]]-MIN(CALCULO[[#This Row],[69]],CALCULO[[#This Row],[68]])</f>
        <v>0</v>
      </c>
      <c r="BT385" s="150">
        <f>+CALCULO[[#This Row],[71]]/'Versión impresión'!$H$8+1-1</f>
        <v>0</v>
      </c>
      <c r="BU385" s="151">
        <f>+LOOKUP(CALCULO[[#This Row],[72]],$CG$2:$CH$8,$CJ$2:$CJ$8)</f>
        <v>0</v>
      </c>
      <c r="BV385" s="152">
        <f>+LOOKUP(CALCULO[[#This Row],[72]],$CG$2:$CH$8,$CI$2:$CI$8)</f>
        <v>0</v>
      </c>
      <c r="BW385" s="151">
        <f>+LOOKUP(CALCULO[[#This Row],[72]],$CG$2:$CH$8,$CK$2:$CK$8)</f>
        <v>0</v>
      </c>
      <c r="BX385" s="155">
        <f>+(CALCULO[[#This Row],[72]]+CALCULO[[#This Row],[73]])*CALCULO[[#This Row],[74]]+CALCULO[[#This Row],[75]]</f>
        <v>0</v>
      </c>
      <c r="BY385" s="133">
        <f>+ROUND(CALCULO[[#This Row],[76]]*'Versión impresión'!$H$8,-3)</f>
        <v>0</v>
      </c>
      <c r="BZ385" s="180" t="str">
        <f>+IF(LOOKUP(CALCULO[[#This Row],[72]],$CG$2:$CH$8,$CM$2:$CM$8)=0,"",LOOKUP(CALCULO[[#This Row],[72]],$CG$2:$CH$8,$CM$2:$CM$8))</f>
        <v/>
      </c>
    </row>
    <row r="386" spans="1:78" x14ac:dyDescent="0.25">
      <c r="A386" s="78" t="str">
        <f t="shared" si="17"/>
        <v/>
      </c>
      <c r="B386" s="159"/>
      <c r="C386" s="29"/>
      <c r="D386" s="29"/>
      <c r="E386" s="29"/>
      <c r="F386" s="29"/>
      <c r="G386" s="29"/>
      <c r="H386" s="29"/>
      <c r="I386" s="29"/>
      <c r="J386" s="29"/>
      <c r="K386" s="29"/>
      <c r="L386" s="29"/>
      <c r="M386" s="29"/>
      <c r="N386" s="29"/>
      <c r="O386" s="144">
        <f>SUM(CALCULO[[#This Row],[5]:[ 14 ]])</f>
        <v>0</v>
      </c>
      <c r="P386" s="162"/>
      <c r="Q386" s="163">
        <f>+IF(AVERAGEIF(ING_NO_CONST_RENTA[Concepto],'Datos para cálculo'!P$4,ING_NO_CONST_RENTA[Monto Limite])=1,CALCULO[[#This Row],[16]],MIN(CALCULO[ [#This Row],[16] ],AVERAGEIF(ING_NO_CONST_RENTA[Concepto],'Datos para cálculo'!P$4,ING_NO_CONST_RENTA[Monto Limite]),+CALCULO[ [#This Row],[16] ]+1-1,CALCULO[ [#This Row],[16] ]))</f>
        <v>0</v>
      </c>
      <c r="R386" s="29"/>
      <c r="S386" s="163">
        <f>+IF(AVERAGEIF(ING_NO_CONST_RENTA[Concepto],'Datos para cálculo'!R$4,ING_NO_CONST_RENTA[Monto Limite])=1,CALCULO[[#This Row],[18]],MIN(CALCULO[ [#This Row],[18] ],AVERAGEIF(ING_NO_CONST_RENTA[Concepto],'Datos para cálculo'!R$4,ING_NO_CONST_RENTA[Monto Limite]),+CALCULO[ [#This Row],[18] ]+1-1,CALCULO[ [#This Row],[18] ]))</f>
        <v>0</v>
      </c>
      <c r="T386" s="29"/>
      <c r="U386" s="163">
        <f>+IF(AVERAGEIF(ING_NO_CONST_RENTA[Concepto],'Datos para cálculo'!T$4,ING_NO_CONST_RENTA[Monto Limite])=1,CALCULO[[#This Row],[20]],MIN(CALCULO[ [#This Row],[20] ],AVERAGEIF(ING_NO_CONST_RENTA[Concepto],'Datos para cálculo'!T$4,ING_NO_CONST_RENTA[Monto Limite]),+CALCULO[ [#This Row],[20] ]+1-1,CALCULO[ [#This Row],[20] ]))</f>
        <v>0</v>
      </c>
      <c r="V386" s="29"/>
      <c r="W3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6" s="164"/>
      <c r="Y386" s="163">
        <f>+IF(O386&lt;310*'Versión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6" s="165"/>
      <c r="AA386" s="163">
        <f>+IF(AVERAGEIF(ING_NO_CONST_RENTA[Concepto],'Datos para cálculo'!Z$4,ING_NO_CONST_RENTA[Monto Limite])=1,CALCULO[[#This Row],[ 26 ]],MIN(CALCULO[[#This Row],[ 26 ]],AVERAGEIF(ING_NO_CONST_RENTA[Concepto],'Datos para cálculo'!Z$4,ING_NO_CONST_RENTA[Monto Limite]),+CALCULO[[#This Row],[ 26 ]]+1-1,CALCULO[[#This Row],[ 26 ]]))</f>
        <v>0</v>
      </c>
      <c r="AB386" s="165"/>
      <c r="AC3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6" s="147"/>
      <c r="AE3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6" s="144">
        <f>+CALCULO[[#This Row],[ 31 ]]+CALCULO[[#This Row],[ 29 ]]+CALCULO[[#This Row],[ 27 ]]+CALCULO[[#This Row],[ 25 ]]+CALCULO[[#This Row],[ 23 ]]+CALCULO[[#This Row],[ 21 ]]+CALCULO[[#This Row],[ 19 ]]+CALCULO[[#This Row],[ 17 ]]</f>
        <v>0</v>
      </c>
      <c r="AG386" s="148">
        <f>+MAX(0,ROUND(CALCULO[[#This Row],[ 15 ]]-CALCULO[[#This Row],[32]],-3))</f>
        <v>0</v>
      </c>
      <c r="AH386" s="29"/>
      <c r="AI386" s="163">
        <f>+IF(AVERAGEIF(DEDUCCIONES[Concepto],'Datos para cálculo'!AH$4,DEDUCCIONES[Monto Limite])=1,CALCULO[[#This Row],[ 34 ]],MIN(CALCULO[[#This Row],[ 34 ]],AVERAGEIF(DEDUCCIONES[Concepto],'Datos para cálculo'!AH$4,DEDUCCIONES[Monto Limite]),+CALCULO[[#This Row],[ 34 ]]+1-1,CALCULO[[#This Row],[ 34 ]]))</f>
        <v>0</v>
      </c>
      <c r="AJ386" s="167"/>
      <c r="AK386" s="144">
        <f>+IF(CALCULO[[#This Row],[ 36 ]]="SI",MIN(CALCULO[[#This Row],[ 15 ]]*10%,VLOOKUP($AJ$4,DEDUCCIONES[],4,0)),0)</f>
        <v>0</v>
      </c>
      <c r="AL386" s="168"/>
      <c r="AM386" s="145">
        <f>+MIN(AL386+1-1,VLOOKUP($AL$4,DEDUCCIONES[],4,0))</f>
        <v>0</v>
      </c>
      <c r="AN386" s="144">
        <f>+CALCULO[[#This Row],[35]]+CALCULO[[#This Row],[37]]+CALCULO[[#This Row],[ 39 ]]</f>
        <v>0</v>
      </c>
      <c r="AO386" s="148">
        <f>+CALCULO[[#This Row],[33]]-CALCULO[[#This Row],[ 40 ]]</f>
        <v>0</v>
      </c>
      <c r="AP386" s="29"/>
      <c r="AQ386" s="163">
        <f>+MIN(CALCULO[[#This Row],[42]]+1-1,VLOOKUP($AP$4,RENTAS_EXCENTAS[],4,0))</f>
        <v>0</v>
      </c>
      <c r="AR386" s="29"/>
      <c r="AS386" s="163">
        <f>+MIN(CALCULO[[#This Row],[43]]+CALCULO[[#This Row],[ 44 ]]+1-1,VLOOKUP($AP$4,RENTAS_EXCENTAS[],4,0))-CALCULO[[#This Row],[43]]</f>
        <v>0</v>
      </c>
      <c r="AT386" s="163"/>
      <c r="AU386" s="163"/>
      <c r="AV386" s="163">
        <f>+CALCULO[[#This Row],[ 47 ]]</f>
        <v>0</v>
      </c>
      <c r="AW386" s="163"/>
      <c r="AX386" s="163">
        <f>+CALCULO[[#This Row],[ 49 ]]</f>
        <v>0</v>
      </c>
      <c r="AY386" s="163"/>
      <c r="AZ386" s="163">
        <f>+CALCULO[[#This Row],[ 51 ]]</f>
        <v>0</v>
      </c>
      <c r="BA386" s="163"/>
      <c r="BB386" s="163">
        <f>+CALCULO[[#This Row],[ 53 ]]</f>
        <v>0</v>
      </c>
      <c r="BC386" s="163"/>
      <c r="BD386" s="163">
        <f>+CALCULO[[#This Row],[ 55 ]]</f>
        <v>0</v>
      </c>
      <c r="BE386" s="163"/>
      <c r="BF386" s="163">
        <f>+CALCULO[[#This Row],[ 57 ]]</f>
        <v>0</v>
      </c>
      <c r="BG386" s="163"/>
      <c r="BH386" s="163">
        <f>+CALCULO[[#This Row],[ 59 ]]</f>
        <v>0</v>
      </c>
      <c r="BI386" s="163"/>
      <c r="BJ386" s="163"/>
      <c r="BK386" s="163"/>
      <c r="BL386" s="145">
        <f>+CALCULO[[#This Row],[ 63 ]]</f>
        <v>0</v>
      </c>
      <c r="BM386" s="144">
        <f>+CALCULO[[#This Row],[ 64 ]]+CALCULO[[#This Row],[ 62 ]]+CALCULO[[#This Row],[ 60 ]]+CALCULO[[#This Row],[ 58 ]]+CALCULO[[#This Row],[ 56 ]]+CALCULO[[#This Row],[ 54 ]]+CALCULO[[#This Row],[ 52 ]]+CALCULO[[#This Row],[ 50 ]]+CALCULO[[#This Row],[ 48 ]]+CALCULO[[#This Row],[ 45 ]]+CALCULO[[#This Row],[43]]</f>
        <v>0</v>
      </c>
      <c r="BN386" s="148">
        <f>+CALCULO[[#This Row],[ 41 ]]-CALCULO[[#This Row],[65]]</f>
        <v>0</v>
      </c>
      <c r="BO386" s="144">
        <f>+ROUND(MIN(CALCULO[[#This Row],[66]]*25%,240*'Versión impresión'!$H$8),-3)</f>
        <v>0</v>
      </c>
      <c r="BP386" s="148">
        <f>+CALCULO[[#This Row],[66]]-CALCULO[[#This Row],[67]]</f>
        <v>0</v>
      </c>
      <c r="BQ386" s="154">
        <f>+ROUND(CALCULO[[#This Row],[33]]*40%,-3)</f>
        <v>0</v>
      </c>
      <c r="BR386" s="149">
        <f t="shared" si="18"/>
        <v>0</v>
      </c>
      <c r="BS386" s="144">
        <f>+CALCULO[[#This Row],[33]]-MIN(CALCULO[[#This Row],[69]],CALCULO[[#This Row],[68]])</f>
        <v>0</v>
      </c>
      <c r="BT386" s="150">
        <f>+CALCULO[[#This Row],[71]]/'Versión impresión'!$H$8+1-1</f>
        <v>0</v>
      </c>
      <c r="BU386" s="151">
        <f>+LOOKUP(CALCULO[[#This Row],[72]],$CG$2:$CH$8,$CJ$2:$CJ$8)</f>
        <v>0</v>
      </c>
      <c r="BV386" s="152">
        <f>+LOOKUP(CALCULO[[#This Row],[72]],$CG$2:$CH$8,$CI$2:$CI$8)</f>
        <v>0</v>
      </c>
      <c r="BW386" s="151">
        <f>+LOOKUP(CALCULO[[#This Row],[72]],$CG$2:$CH$8,$CK$2:$CK$8)</f>
        <v>0</v>
      </c>
      <c r="BX386" s="155">
        <f>+(CALCULO[[#This Row],[72]]+CALCULO[[#This Row],[73]])*CALCULO[[#This Row],[74]]+CALCULO[[#This Row],[75]]</f>
        <v>0</v>
      </c>
      <c r="BY386" s="133">
        <f>+ROUND(CALCULO[[#This Row],[76]]*'Versión impresión'!$H$8,-3)</f>
        <v>0</v>
      </c>
      <c r="BZ386" s="180" t="str">
        <f>+IF(LOOKUP(CALCULO[[#This Row],[72]],$CG$2:$CH$8,$CM$2:$CM$8)=0,"",LOOKUP(CALCULO[[#This Row],[72]],$CG$2:$CH$8,$CM$2:$CM$8))</f>
        <v/>
      </c>
    </row>
    <row r="387" spans="1:78" x14ac:dyDescent="0.25">
      <c r="A387" s="78" t="str">
        <f t="shared" si="17"/>
        <v/>
      </c>
      <c r="B387" s="159"/>
      <c r="C387" s="29"/>
      <c r="D387" s="29"/>
      <c r="E387" s="29"/>
      <c r="F387" s="29"/>
      <c r="G387" s="29"/>
      <c r="H387" s="29"/>
      <c r="I387" s="29"/>
      <c r="J387" s="29"/>
      <c r="K387" s="29"/>
      <c r="L387" s="29"/>
      <c r="M387" s="29"/>
      <c r="N387" s="29"/>
      <c r="O387" s="144">
        <f>SUM(CALCULO[[#This Row],[5]:[ 14 ]])</f>
        <v>0</v>
      </c>
      <c r="P387" s="162"/>
      <c r="Q387" s="163">
        <f>+IF(AVERAGEIF(ING_NO_CONST_RENTA[Concepto],'Datos para cálculo'!P$4,ING_NO_CONST_RENTA[Monto Limite])=1,CALCULO[[#This Row],[16]],MIN(CALCULO[ [#This Row],[16] ],AVERAGEIF(ING_NO_CONST_RENTA[Concepto],'Datos para cálculo'!P$4,ING_NO_CONST_RENTA[Monto Limite]),+CALCULO[ [#This Row],[16] ]+1-1,CALCULO[ [#This Row],[16] ]))</f>
        <v>0</v>
      </c>
      <c r="R387" s="29"/>
      <c r="S387" s="163">
        <f>+IF(AVERAGEIF(ING_NO_CONST_RENTA[Concepto],'Datos para cálculo'!R$4,ING_NO_CONST_RENTA[Monto Limite])=1,CALCULO[[#This Row],[18]],MIN(CALCULO[ [#This Row],[18] ],AVERAGEIF(ING_NO_CONST_RENTA[Concepto],'Datos para cálculo'!R$4,ING_NO_CONST_RENTA[Monto Limite]),+CALCULO[ [#This Row],[18] ]+1-1,CALCULO[ [#This Row],[18] ]))</f>
        <v>0</v>
      </c>
      <c r="T387" s="29"/>
      <c r="U387" s="163">
        <f>+IF(AVERAGEIF(ING_NO_CONST_RENTA[Concepto],'Datos para cálculo'!T$4,ING_NO_CONST_RENTA[Monto Limite])=1,CALCULO[[#This Row],[20]],MIN(CALCULO[ [#This Row],[20] ],AVERAGEIF(ING_NO_CONST_RENTA[Concepto],'Datos para cálculo'!T$4,ING_NO_CONST_RENTA[Monto Limite]),+CALCULO[ [#This Row],[20] ]+1-1,CALCULO[ [#This Row],[20] ]))</f>
        <v>0</v>
      </c>
      <c r="V387" s="29"/>
      <c r="W3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7" s="164"/>
      <c r="Y387" s="163">
        <f>+IF(O387&lt;310*'Versión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7" s="165"/>
      <c r="AA387" s="163">
        <f>+IF(AVERAGEIF(ING_NO_CONST_RENTA[Concepto],'Datos para cálculo'!Z$4,ING_NO_CONST_RENTA[Monto Limite])=1,CALCULO[[#This Row],[ 26 ]],MIN(CALCULO[[#This Row],[ 26 ]],AVERAGEIF(ING_NO_CONST_RENTA[Concepto],'Datos para cálculo'!Z$4,ING_NO_CONST_RENTA[Monto Limite]),+CALCULO[[#This Row],[ 26 ]]+1-1,CALCULO[[#This Row],[ 26 ]]))</f>
        <v>0</v>
      </c>
      <c r="AB387" s="165"/>
      <c r="AC3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7" s="147"/>
      <c r="AE3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7" s="144">
        <f>+CALCULO[[#This Row],[ 31 ]]+CALCULO[[#This Row],[ 29 ]]+CALCULO[[#This Row],[ 27 ]]+CALCULO[[#This Row],[ 25 ]]+CALCULO[[#This Row],[ 23 ]]+CALCULO[[#This Row],[ 21 ]]+CALCULO[[#This Row],[ 19 ]]+CALCULO[[#This Row],[ 17 ]]</f>
        <v>0</v>
      </c>
      <c r="AG387" s="148">
        <f>+MAX(0,ROUND(CALCULO[[#This Row],[ 15 ]]-CALCULO[[#This Row],[32]],-3))</f>
        <v>0</v>
      </c>
      <c r="AH387" s="29"/>
      <c r="AI387" s="163">
        <f>+IF(AVERAGEIF(DEDUCCIONES[Concepto],'Datos para cálculo'!AH$4,DEDUCCIONES[Monto Limite])=1,CALCULO[[#This Row],[ 34 ]],MIN(CALCULO[[#This Row],[ 34 ]],AVERAGEIF(DEDUCCIONES[Concepto],'Datos para cálculo'!AH$4,DEDUCCIONES[Monto Limite]),+CALCULO[[#This Row],[ 34 ]]+1-1,CALCULO[[#This Row],[ 34 ]]))</f>
        <v>0</v>
      </c>
      <c r="AJ387" s="167"/>
      <c r="AK387" s="144">
        <f>+IF(CALCULO[[#This Row],[ 36 ]]="SI",MIN(CALCULO[[#This Row],[ 15 ]]*10%,VLOOKUP($AJ$4,DEDUCCIONES[],4,0)),0)</f>
        <v>0</v>
      </c>
      <c r="AL387" s="168"/>
      <c r="AM387" s="145">
        <f>+MIN(AL387+1-1,VLOOKUP($AL$4,DEDUCCIONES[],4,0))</f>
        <v>0</v>
      </c>
      <c r="AN387" s="144">
        <f>+CALCULO[[#This Row],[35]]+CALCULO[[#This Row],[37]]+CALCULO[[#This Row],[ 39 ]]</f>
        <v>0</v>
      </c>
      <c r="AO387" s="148">
        <f>+CALCULO[[#This Row],[33]]-CALCULO[[#This Row],[ 40 ]]</f>
        <v>0</v>
      </c>
      <c r="AP387" s="29"/>
      <c r="AQ387" s="163">
        <f>+MIN(CALCULO[[#This Row],[42]]+1-1,VLOOKUP($AP$4,RENTAS_EXCENTAS[],4,0))</f>
        <v>0</v>
      </c>
      <c r="AR387" s="29"/>
      <c r="AS387" s="163">
        <f>+MIN(CALCULO[[#This Row],[43]]+CALCULO[[#This Row],[ 44 ]]+1-1,VLOOKUP($AP$4,RENTAS_EXCENTAS[],4,0))-CALCULO[[#This Row],[43]]</f>
        <v>0</v>
      </c>
      <c r="AT387" s="163"/>
      <c r="AU387" s="163"/>
      <c r="AV387" s="163">
        <f>+CALCULO[[#This Row],[ 47 ]]</f>
        <v>0</v>
      </c>
      <c r="AW387" s="163"/>
      <c r="AX387" s="163">
        <f>+CALCULO[[#This Row],[ 49 ]]</f>
        <v>0</v>
      </c>
      <c r="AY387" s="163"/>
      <c r="AZ387" s="163">
        <f>+CALCULO[[#This Row],[ 51 ]]</f>
        <v>0</v>
      </c>
      <c r="BA387" s="163"/>
      <c r="BB387" s="163">
        <f>+CALCULO[[#This Row],[ 53 ]]</f>
        <v>0</v>
      </c>
      <c r="BC387" s="163"/>
      <c r="BD387" s="163">
        <f>+CALCULO[[#This Row],[ 55 ]]</f>
        <v>0</v>
      </c>
      <c r="BE387" s="163"/>
      <c r="BF387" s="163">
        <f>+CALCULO[[#This Row],[ 57 ]]</f>
        <v>0</v>
      </c>
      <c r="BG387" s="163"/>
      <c r="BH387" s="163">
        <f>+CALCULO[[#This Row],[ 59 ]]</f>
        <v>0</v>
      </c>
      <c r="BI387" s="163"/>
      <c r="BJ387" s="163"/>
      <c r="BK387" s="163"/>
      <c r="BL387" s="145">
        <f>+CALCULO[[#This Row],[ 63 ]]</f>
        <v>0</v>
      </c>
      <c r="BM387" s="144">
        <f>+CALCULO[[#This Row],[ 64 ]]+CALCULO[[#This Row],[ 62 ]]+CALCULO[[#This Row],[ 60 ]]+CALCULO[[#This Row],[ 58 ]]+CALCULO[[#This Row],[ 56 ]]+CALCULO[[#This Row],[ 54 ]]+CALCULO[[#This Row],[ 52 ]]+CALCULO[[#This Row],[ 50 ]]+CALCULO[[#This Row],[ 48 ]]+CALCULO[[#This Row],[ 45 ]]+CALCULO[[#This Row],[43]]</f>
        <v>0</v>
      </c>
      <c r="BN387" s="148">
        <f>+CALCULO[[#This Row],[ 41 ]]-CALCULO[[#This Row],[65]]</f>
        <v>0</v>
      </c>
      <c r="BO387" s="144">
        <f>+ROUND(MIN(CALCULO[[#This Row],[66]]*25%,240*'Versión impresión'!$H$8),-3)</f>
        <v>0</v>
      </c>
      <c r="BP387" s="148">
        <f>+CALCULO[[#This Row],[66]]-CALCULO[[#This Row],[67]]</f>
        <v>0</v>
      </c>
      <c r="BQ387" s="154">
        <f>+ROUND(CALCULO[[#This Row],[33]]*40%,-3)</f>
        <v>0</v>
      </c>
      <c r="BR387" s="149">
        <f t="shared" si="18"/>
        <v>0</v>
      </c>
      <c r="BS387" s="144">
        <f>+CALCULO[[#This Row],[33]]-MIN(CALCULO[[#This Row],[69]],CALCULO[[#This Row],[68]])</f>
        <v>0</v>
      </c>
      <c r="BT387" s="150">
        <f>+CALCULO[[#This Row],[71]]/'Versión impresión'!$H$8+1-1</f>
        <v>0</v>
      </c>
      <c r="BU387" s="151">
        <f>+LOOKUP(CALCULO[[#This Row],[72]],$CG$2:$CH$8,$CJ$2:$CJ$8)</f>
        <v>0</v>
      </c>
      <c r="BV387" s="152">
        <f>+LOOKUP(CALCULO[[#This Row],[72]],$CG$2:$CH$8,$CI$2:$CI$8)</f>
        <v>0</v>
      </c>
      <c r="BW387" s="151">
        <f>+LOOKUP(CALCULO[[#This Row],[72]],$CG$2:$CH$8,$CK$2:$CK$8)</f>
        <v>0</v>
      </c>
      <c r="BX387" s="155">
        <f>+(CALCULO[[#This Row],[72]]+CALCULO[[#This Row],[73]])*CALCULO[[#This Row],[74]]+CALCULO[[#This Row],[75]]</f>
        <v>0</v>
      </c>
      <c r="BY387" s="133">
        <f>+ROUND(CALCULO[[#This Row],[76]]*'Versión impresión'!$H$8,-3)</f>
        <v>0</v>
      </c>
      <c r="BZ387" s="180" t="str">
        <f>+IF(LOOKUP(CALCULO[[#This Row],[72]],$CG$2:$CH$8,$CM$2:$CM$8)=0,"",LOOKUP(CALCULO[[#This Row],[72]],$CG$2:$CH$8,$CM$2:$CM$8))</f>
        <v/>
      </c>
    </row>
    <row r="388" spans="1:78" x14ac:dyDescent="0.25">
      <c r="A388" s="78" t="str">
        <f t="shared" si="17"/>
        <v/>
      </c>
      <c r="B388" s="159"/>
      <c r="C388" s="29"/>
      <c r="D388" s="29"/>
      <c r="E388" s="29"/>
      <c r="F388" s="29"/>
      <c r="G388" s="29"/>
      <c r="H388" s="29"/>
      <c r="I388" s="29"/>
      <c r="J388" s="29"/>
      <c r="K388" s="29"/>
      <c r="L388" s="29"/>
      <c r="M388" s="29"/>
      <c r="N388" s="29"/>
      <c r="O388" s="144">
        <f>SUM(CALCULO[[#This Row],[5]:[ 14 ]])</f>
        <v>0</v>
      </c>
      <c r="P388" s="162"/>
      <c r="Q388" s="163">
        <f>+IF(AVERAGEIF(ING_NO_CONST_RENTA[Concepto],'Datos para cálculo'!P$4,ING_NO_CONST_RENTA[Monto Limite])=1,CALCULO[[#This Row],[16]],MIN(CALCULO[ [#This Row],[16] ],AVERAGEIF(ING_NO_CONST_RENTA[Concepto],'Datos para cálculo'!P$4,ING_NO_CONST_RENTA[Monto Limite]),+CALCULO[ [#This Row],[16] ]+1-1,CALCULO[ [#This Row],[16] ]))</f>
        <v>0</v>
      </c>
      <c r="R388" s="29"/>
      <c r="S388" s="163">
        <f>+IF(AVERAGEIF(ING_NO_CONST_RENTA[Concepto],'Datos para cálculo'!R$4,ING_NO_CONST_RENTA[Monto Limite])=1,CALCULO[[#This Row],[18]],MIN(CALCULO[ [#This Row],[18] ],AVERAGEIF(ING_NO_CONST_RENTA[Concepto],'Datos para cálculo'!R$4,ING_NO_CONST_RENTA[Monto Limite]),+CALCULO[ [#This Row],[18] ]+1-1,CALCULO[ [#This Row],[18] ]))</f>
        <v>0</v>
      </c>
      <c r="T388" s="29"/>
      <c r="U388" s="163">
        <f>+IF(AVERAGEIF(ING_NO_CONST_RENTA[Concepto],'Datos para cálculo'!T$4,ING_NO_CONST_RENTA[Monto Limite])=1,CALCULO[[#This Row],[20]],MIN(CALCULO[ [#This Row],[20] ],AVERAGEIF(ING_NO_CONST_RENTA[Concepto],'Datos para cálculo'!T$4,ING_NO_CONST_RENTA[Monto Limite]),+CALCULO[ [#This Row],[20] ]+1-1,CALCULO[ [#This Row],[20] ]))</f>
        <v>0</v>
      </c>
      <c r="V388" s="29"/>
      <c r="W3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8" s="164"/>
      <c r="Y388" s="163">
        <f>+IF(O388&lt;310*'Versión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8" s="165"/>
      <c r="AA388" s="163">
        <f>+IF(AVERAGEIF(ING_NO_CONST_RENTA[Concepto],'Datos para cálculo'!Z$4,ING_NO_CONST_RENTA[Monto Limite])=1,CALCULO[[#This Row],[ 26 ]],MIN(CALCULO[[#This Row],[ 26 ]],AVERAGEIF(ING_NO_CONST_RENTA[Concepto],'Datos para cálculo'!Z$4,ING_NO_CONST_RENTA[Monto Limite]),+CALCULO[[#This Row],[ 26 ]]+1-1,CALCULO[[#This Row],[ 26 ]]))</f>
        <v>0</v>
      </c>
      <c r="AB388" s="165"/>
      <c r="AC3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8" s="147"/>
      <c r="AE3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8" s="144">
        <f>+CALCULO[[#This Row],[ 31 ]]+CALCULO[[#This Row],[ 29 ]]+CALCULO[[#This Row],[ 27 ]]+CALCULO[[#This Row],[ 25 ]]+CALCULO[[#This Row],[ 23 ]]+CALCULO[[#This Row],[ 21 ]]+CALCULO[[#This Row],[ 19 ]]+CALCULO[[#This Row],[ 17 ]]</f>
        <v>0</v>
      </c>
      <c r="AG388" s="148">
        <f>+MAX(0,ROUND(CALCULO[[#This Row],[ 15 ]]-CALCULO[[#This Row],[32]],-3))</f>
        <v>0</v>
      </c>
      <c r="AH388" s="29"/>
      <c r="AI388" s="163">
        <f>+IF(AVERAGEIF(DEDUCCIONES[Concepto],'Datos para cálculo'!AH$4,DEDUCCIONES[Monto Limite])=1,CALCULO[[#This Row],[ 34 ]],MIN(CALCULO[[#This Row],[ 34 ]],AVERAGEIF(DEDUCCIONES[Concepto],'Datos para cálculo'!AH$4,DEDUCCIONES[Monto Limite]),+CALCULO[[#This Row],[ 34 ]]+1-1,CALCULO[[#This Row],[ 34 ]]))</f>
        <v>0</v>
      </c>
      <c r="AJ388" s="167"/>
      <c r="AK388" s="144">
        <f>+IF(CALCULO[[#This Row],[ 36 ]]="SI",MIN(CALCULO[[#This Row],[ 15 ]]*10%,VLOOKUP($AJ$4,DEDUCCIONES[],4,0)),0)</f>
        <v>0</v>
      </c>
      <c r="AL388" s="168"/>
      <c r="AM388" s="145">
        <f>+MIN(AL388+1-1,VLOOKUP($AL$4,DEDUCCIONES[],4,0))</f>
        <v>0</v>
      </c>
      <c r="AN388" s="144">
        <f>+CALCULO[[#This Row],[35]]+CALCULO[[#This Row],[37]]+CALCULO[[#This Row],[ 39 ]]</f>
        <v>0</v>
      </c>
      <c r="AO388" s="148">
        <f>+CALCULO[[#This Row],[33]]-CALCULO[[#This Row],[ 40 ]]</f>
        <v>0</v>
      </c>
      <c r="AP388" s="29"/>
      <c r="AQ388" s="163">
        <f>+MIN(CALCULO[[#This Row],[42]]+1-1,VLOOKUP($AP$4,RENTAS_EXCENTAS[],4,0))</f>
        <v>0</v>
      </c>
      <c r="AR388" s="29"/>
      <c r="AS388" s="163">
        <f>+MIN(CALCULO[[#This Row],[43]]+CALCULO[[#This Row],[ 44 ]]+1-1,VLOOKUP($AP$4,RENTAS_EXCENTAS[],4,0))-CALCULO[[#This Row],[43]]</f>
        <v>0</v>
      </c>
      <c r="AT388" s="163"/>
      <c r="AU388" s="163"/>
      <c r="AV388" s="163">
        <f>+CALCULO[[#This Row],[ 47 ]]</f>
        <v>0</v>
      </c>
      <c r="AW388" s="163"/>
      <c r="AX388" s="163">
        <f>+CALCULO[[#This Row],[ 49 ]]</f>
        <v>0</v>
      </c>
      <c r="AY388" s="163"/>
      <c r="AZ388" s="163">
        <f>+CALCULO[[#This Row],[ 51 ]]</f>
        <v>0</v>
      </c>
      <c r="BA388" s="163"/>
      <c r="BB388" s="163">
        <f>+CALCULO[[#This Row],[ 53 ]]</f>
        <v>0</v>
      </c>
      <c r="BC388" s="163"/>
      <c r="BD388" s="163">
        <f>+CALCULO[[#This Row],[ 55 ]]</f>
        <v>0</v>
      </c>
      <c r="BE388" s="163"/>
      <c r="BF388" s="163">
        <f>+CALCULO[[#This Row],[ 57 ]]</f>
        <v>0</v>
      </c>
      <c r="BG388" s="163"/>
      <c r="BH388" s="163">
        <f>+CALCULO[[#This Row],[ 59 ]]</f>
        <v>0</v>
      </c>
      <c r="BI388" s="163"/>
      <c r="BJ388" s="163"/>
      <c r="BK388" s="163"/>
      <c r="BL388" s="145">
        <f>+CALCULO[[#This Row],[ 63 ]]</f>
        <v>0</v>
      </c>
      <c r="BM388" s="144">
        <f>+CALCULO[[#This Row],[ 64 ]]+CALCULO[[#This Row],[ 62 ]]+CALCULO[[#This Row],[ 60 ]]+CALCULO[[#This Row],[ 58 ]]+CALCULO[[#This Row],[ 56 ]]+CALCULO[[#This Row],[ 54 ]]+CALCULO[[#This Row],[ 52 ]]+CALCULO[[#This Row],[ 50 ]]+CALCULO[[#This Row],[ 48 ]]+CALCULO[[#This Row],[ 45 ]]+CALCULO[[#This Row],[43]]</f>
        <v>0</v>
      </c>
      <c r="BN388" s="148">
        <f>+CALCULO[[#This Row],[ 41 ]]-CALCULO[[#This Row],[65]]</f>
        <v>0</v>
      </c>
      <c r="BO388" s="144">
        <f>+ROUND(MIN(CALCULO[[#This Row],[66]]*25%,240*'Versión impresión'!$H$8),-3)</f>
        <v>0</v>
      </c>
      <c r="BP388" s="148">
        <f>+CALCULO[[#This Row],[66]]-CALCULO[[#This Row],[67]]</f>
        <v>0</v>
      </c>
      <c r="BQ388" s="154">
        <f>+ROUND(CALCULO[[#This Row],[33]]*40%,-3)</f>
        <v>0</v>
      </c>
      <c r="BR388" s="149">
        <f t="shared" si="18"/>
        <v>0</v>
      </c>
      <c r="BS388" s="144">
        <f>+CALCULO[[#This Row],[33]]-MIN(CALCULO[[#This Row],[69]],CALCULO[[#This Row],[68]])</f>
        <v>0</v>
      </c>
      <c r="BT388" s="150">
        <f>+CALCULO[[#This Row],[71]]/'Versión impresión'!$H$8+1-1</f>
        <v>0</v>
      </c>
      <c r="BU388" s="151">
        <f>+LOOKUP(CALCULO[[#This Row],[72]],$CG$2:$CH$8,$CJ$2:$CJ$8)</f>
        <v>0</v>
      </c>
      <c r="BV388" s="152">
        <f>+LOOKUP(CALCULO[[#This Row],[72]],$CG$2:$CH$8,$CI$2:$CI$8)</f>
        <v>0</v>
      </c>
      <c r="BW388" s="151">
        <f>+LOOKUP(CALCULO[[#This Row],[72]],$CG$2:$CH$8,$CK$2:$CK$8)</f>
        <v>0</v>
      </c>
      <c r="BX388" s="155">
        <f>+(CALCULO[[#This Row],[72]]+CALCULO[[#This Row],[73]])*CALCULO[[#This Row],[74]]+CALCULO[[#This Row],[75]]</f>
        <v>0</v>
      </c>
      <c r="BY388" s="133">
        <f>+ROUND(CALCULO[[#This Row],[76]]*'Versión impresión'!$H$8,-3)</f>
        <v>0</v>
      </c>
      <c r="BZ388" s="180" t="str">
        <f>+IF(LOOKUP(CALCULO[[#This Row],[72]],$CG$2:$CH$8,$CM$2:$CM$8)=0,"",LOOKUP(CALCULO[[#This Row],[72]],$CG$2:$CH$8,$CM$2:$CM$8))</f>
        <v/>
      </c>
    </row>
    <row r="389" spans="1:78" x14ac:dyDescent="0.25">
      <c r="A389" s="78" t="str">
        <f t="shared" si="17"/>
        <v/>
      </c>
      <c r="B389" s="159"/>
      <c r="C389" s="29"/>
      <c r="D389" s="29"/>
      <c r="E389" s="29"/>
      <c r="F389" s="29"/>
      <c r="G389" s="29"/>
      <c r="H389" s="29"/>
      <c r="I389" s="29"/>
      <c r="J389" s="29"/>
      <c r="K389" s="29"/>
      <c r="L389" s="29"/>
      <c r="M389" s="29"/>
      <c r="N389" s="29"/>
      <c r="O389" s="144">
        <f>SUM(CALCULO[[#This Row],[5]:[ 14 ]])</f>
        <v>0</v>
      </c>
      <c r="P389" s="162"/>
      <c r="Q389" s="163">
        <f>+IF(AVERAGEIF(ING_NO_CONST_RENTA[Concepto],'Datos para cálculo'!P$4,ING_NO_CONST_RENTA[Monto Limite])=1,CALCULO[[#This Row],[16]],MIN(CALCULO[ [#This Row],[16] ],AVERAGEIF(ING_NO_CONST_RENTA[Concepto],'Datos para cálculo'!P$4,ING_NO_CONST_RENTA[Monto Limite]),+CALCULO[ [#This Row],[16] ]+1-1,CALCULO[ [#This Row],[16] ]))</f>
        <v>0</v>
      </c>
      <c r="R389" s="29"/>
      <c r="S389" s="163">
        <f>+IF(AVERAGEIF(ING_NO_CONST_RENTA[Concepto],'Datos para cálculo'!R$4,ING_NO_CONST_RENTA[Monto Limite])=1,CALCULO[[#This Row],[18]],MIN(CALCULO[ [#This Row],[18] ],AVERAGEIF(ING_NO_CONST_RENTA[Concepto],'Datos para cálculo'!R$4,ING_NO_CONST_RENTA[Monto Limite]),+CALCULO[ [#This Row],[18] ]+1-1,CALCULO[ [#This Row],[18] ]))</f>
        <v>0</v>
      </c>
      <c r="T389" s="29"/>
      <c r="U389" s="163">
        <f>+IF(AVERAGEIF(ING_NO_CONST_RENTA[Concepto],'Datos para cálculo'!T$4,ING_NO_CONST_RENTA[Monto Limite])=1,CALCULO[[#This Row],[20]],MIN(CALCULO[ [#This Row],[20] ],AVERAGEIF(ING_NO_CONST_RENTA[Concepto],'Datos para cálculo'!T$4,ING_NO_CONST_RENTA[Monto Limite]),+CALCULO[ [#This Row],[20] ]+1-1,CALCULO[ [#This Row],[20] ]))</f>
        <v>0</v>
      </c>
      <c r="V389" s="29"/>
      <c r="W3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89" s="164"/>
      <c r="Y389" s="163">
        <f>+IF(O389&lt;310*'Versión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89" s="165"/>
      <c r="AA389" s="163">
        <f>+IF(AVERAGEIF(ING_NO_CONST_RENTA[Concepto],'Datos para cálculo'!Z$4,ING_NO_CONST_RENTA[Monto Limite])=1,CALCULO[[#This Row],[ 26 ]],MIN(CALCULO[[#This Row],[ 26 ]],AVERAGEIF(ING_NO_CONST_RENTA[Concepto],'Datos para cálculo'!Z$4,ING_NO_CONST_RENTA[Monto Limite]),+CALCULO[[#This Row],[ 26 ]]+1-1,CALCULO[[#This Row],[ 26 ]]))</f>
        <v>0</v>
      </c>
      <c r="AB389" s="165"/>
      <c r="AC3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89" s="147"/>
      <c r="AE3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89" s="144">
        <f>+CALCULO[[#This Row],[ 31 ]]+CALCULO[[#This Row],[ 29 ]]+CALCULO[[#This Row],[ 27 ]]+CALCULO[[#This Row],[ 25 ]]+CALCULO[[#This Row],[ 23 ]]+CALCULO[[#This Row],[ 21 ]]+CALCULO[[#This Row],[ 19 ]]+CALCULO[[#This Row],[ 17 ]]</f>
        <v>0</v>
      </c>
      <c r="AG389" s="148">
        <f>+MAX(0,ROUND(CALCULO[[#This Row],[ 15 ]]-CALCULO[[#This Row],[32]],-3))</f>
        <v>0</v>
      </c>
      <c r="AH389" s="29"/>
      <c r="AI389" s="163">
        <f>+IF(AVERAGEIF(DEDUCCIONES[Concepto],'Datos para cálculo'!AH$4,DEDUCCIONES[Monto Limite])=1,CALCULO[[#This Row],[ 34 ]],MIN(CALCULO[[#This Row],[ 34 ]],AVERAGEIF(DEDUCCIONES[Concepto],'Datos para cálculo'!AH$4,DEDUCCIONES[Monto Limite]),+CALCULO[[#This Row],[ 34 ]]+1-1,CALCULO[[#This Row],[ 34 ]]))</f>
        <v>0</v>
      </c>
      <c r="AJ389" s="167"/>
      <c r="AK389" s="144">
        <f>+IF(CALCULO[[#This Row],[ 36 ]]="SI",MIN(CALCULO[[#This Row],[ 15 ]]*10%,VLOOKUP($AJ$4,DEDUCCIONES[],4,0)),0)</f>
        <v>0</v>
      </c>
      <c r="AL389" s="168"/>
      <c r="AM389" s="145">
        <f>+MIN(AL389+1-1,VLOOKUP($AL$4,DEDUCCIONES[],4,0))</f>
        <v>0</v>
      </c>
      <c r="AN389" s="144">
        <f>+CALCULO[[#This Row],[35]]+CALCULO[[#This Row],[37]]+CALCULO[[#This Row],[ 39 ]]</f>
        <v>0</v>
      </c>
      <c r="AO389" s="148">
        <f>+CALCULO[[#This Row],[33]]-CALCULO[[#This Row],[ 40 ]]</f>
        <v>0</v>
      </c>
      <c r="AP389" s="29"/>
      <c r="AQ389" s="163">
        <f>+MIN(CALCULO[[#This Row],[42]]+1-1,VLOOKUP($AP$4,RENTAS_EXCENTAS[],4,0))</f>
        <v>0</v>
      </c>
      <c r="AR389" s="29"/>
      <c r="AS389" s="163">
        <f>+MIN(CALCULO[[#This Row],[43]]+CALCULO[[#This Row],[ 44 ]]+1-1,VLOOKUP($AP$4,RENTAS_EXCENTAS[],4,0))-CALCULO[[#This Row],[43]]</f>
        <v>0</v>
      </c>
      <c r="AT389" s="163"/>
      <c r="AU389" s="163"/>
      <c r="AV389" s="163">
        <f>+CALCULO[[#This Row],[ 47 ]]</f>
        <v>0</v>
      </c>
      <c r="AW389" s="163"/>
      <c r="AX389" s="163">
        <f>+CALCULO[[#This Row],[ 49 ]]</f>
        <v>0</v>
      </c>
      <c r="AY389" s="163"/>
      <c r="AZ389" s="163">
        <f>+CALCULO[[#This Row],[ 51 ]]</f>
        <v>0</v>
      </c>
      <c r="BA389" s="163"/>
      <c r="BB389" s="163">
        <f>+CALCULO[[#This Row],[ 53 ]]</f>
        <v>0</v>
      </c>
      <c r="BC389" s="163"/>
      <c r="BD389" s="163">
        <f>+CALCULO[[#This Row],[ 55 ]]</f>
        <v>0</v>
      </c>
      <c r="BE389" s="163"/>
      <c r="BF389" s="163">
        <f>+CALCULO[[#This Row],[ 57 ]]</f>
        <v>0</v>
      </c>
      <c r="BG389" s="163"/>
      <c r="BH389" s="163">
        <f>+CALCULO[[#This Row],[ 59 ]]</f>
        <v>0</v>
      </c>
      <c r="BI389" s="163"/>
      <c r="BJ389" s="163"/>
      <c r="BK389" s="163"/>
      <c r="BL389" s="145">
        <f>+CALCULO[[#This Row],[ 63 ]]</f>
        <v>0</v>
      </c>
      <c r="BM389" s="144">
        <f>+CALCULO[[#This Row],[ 64 ]]+CALCULO[[#This Row],[ 62 ]]+CALCULO[[#This Row],[ 60 ]]+CALCULO[[#This Row],[ 58 ]]+CALCULO[[#This Row],[ 56 ]]+CALCULO[[#This Row],[ 54 ]]+CALCULO[[#This Row],[ 52 ]]+CALCULO[[#This Row],[ 50 ]]+CALCULO[[#This Row],[ 48 ]]+CALCULO[[#This Row],[ 45 ]]+CALCULO[[#This Row],[43]]</f>
        <v>0</v>
      </c>
      <c r="BN389" s="148">
        <f>+CALCULO[[#This Row],[ 41 ]]-CALCULO[[#This Row],[65]]</f>
        <v>0</v>
      </c>
      <c r="BO389" s="144">
        <f>+ROUND(MIN(CALCULO[[#This Row],[66]]*25%,240*'Versión impresión'!$H$8),-3)</f>
        <v>0</v>
      </c>
      <c r="BP389" s="148">
        <f>+CALCULO[[#This Row],[66]]-CALCULO[[#This Row],[67]]</f>
        <v>0</v>
      </c>
      <c r="BQ389" s="154">
        <f>+ROUND(CALCULO[[#This Row],[33]]*40%,-3)</f>
        <v>0</v>
      </c>
      <c r="BR389" s="149">
        <f t="shared" si="18"/>
        <v>0</v>
      </c>
      <c r="BS389" s="144">
        <f>+CALCULO[[#This Row],[33]]-MIN(CALCULO[[#This Row],[69]],CALCULO[[#This Row],[68]])</f>
        <v>0</v>
      </c>
      <c r="BT389" s="150">
        <f>+CALCULO[[#This Row],[71]]/'Versión impresión'!$H$8+1-1</f>
        <v>0</v>
      </c>
      <c r="BU389" s="151">
        <f>+LOOKUP(CALCULO[[#This Row],[72]],$CG$2:$CH$8,$CJ$2:$CJ$8)</f>
        <v>0</v>
      </c>
      <c r="BV389" s="152">
        <f>+LOOKUP(CALCULO[[#This Row],[72]],$CG$2:$CH$8,$CI$2:$CI$8)</f>
        <v>0</v>
      </c>
      <c r="BW389" s="151">
        <f>+LOOKUP(CALCULO[[#This Row],[72]],$CG$2:$CH$8,$CK$2:$CK$8)</f>
        <v>0</v>
      </c>
      <c r="BX389" s="155">
        <f>+(CALCULO[[#This Row],[72]]+CALCULO[[#This Row],[73]])*CALCULO[[#This Row],[74]]+CALCULO[[#This Row],[75]]</f>
        <v>0</v>
      </c>
      <c r="BY389" s="133">
        <f>+ROUND(CALCULO[[#This Row],[76]]*'Versión impresión'!$H$8,-3)</f>
        <v>0</v>
      </c>
      <c r="BZ389" s="180" t="str">
        <f>+IF(LOOKUP(CALCULO[[#This Row],[72]],$CG$2:$CH$8,$CM$2:$CM$8)=0,"",LOOKUP(CALCULO[[#This Row],[72]],$CG$2:$CH$8,$CM$2:$CM$8))</f>
        <v/>
      </c>
    </row>
    <row r="390" spans="1:78" x14ac:dyDescent="0.25">
      <c r="A390" s="78" t="str">
        <f t="shared" si="17"/>
        <v/>
      </c>
      <c r="B390" s="159"/>
      <c r="C390" s="29"/>
      <c r="D390" s="29"/>
      <c r="E390" s="29"/>
      <c r="F390" s="29"/>
      <c r="G390" s="29"/>
      <c r="H390" s="29"/>
      <c r="I390" s="29"/>
      <c r="J390" s="29"/>
      <c r="K390" s="29"/>
      <c r="L390" s="29"/>
      <c r="M390" s="29"/>
      <c r="N390" s="29"/>
      <c r="O390" s="144">
        <f>SUM(CALCULO[[#This Row],[5]:[ 14 ]])</f>
        <v>0</v>
      </c>
      <c r="P390" s="162"/>
      <c r="Q390" s="163">
        <f>+IF(AVERAGEIF(ING_NO_CONST_RENTA[Concepto],'Datos para cálculo'!P$4,ING_NO_CONST_RENTA[Monto Limite])=1,CALCULO[[#This Row],[16]],MIN(CALCULO[ [#This Row],[16] ],AVERAGEIF(ING_NO_CONST_RENTA[Concepto],'Datos para cálculo'!P$4,ING_NO_CONST_RENTA[Monto Limite]),+CALCULO[ [#This Row],[16] ]+1-1,CALCULO[ [#This Row],[16] ]))</f>
        <v>0</v>
      </c>
      <c r="R390" s="29"/>
      <c r="S390" s="163">
        <f>+IF(AVERAGEIF(ING_NO_CONST_RENTA[Concepto],'Datos para cálculo'!R$4,ING_NO_CONST_RENTA[Monto Limite])=1,CALCULO[[#This Row],[18]],MIN(CALCULO[ [#This Row],[18] ],AVERAGEIF(ING_NO_CONST_RENTA[Concepto],'Datos para cálculo'!R$4,ING_NO_CONST_RENTA[Monto Limite]),+CALCULO[ [#This Row],[18] ]+1-1,CALCULO[ [#This Row],[18] ]))</f>
        <v>0</v>
      </c>
      <c r="T390" s="29"/>
      <c r="U390" s="163">
        <f>+IF(AVERAGEIF(ING_NO_CONST_RENTA[Concepto],'Datos para cálculo'!T$4,ING_NO_CONST_RENTA[Monto Limite])=1,CALCULO[[#This Row],[20]],MIN(CALCULO[ [#This Row],[20] ],AVERAGEIF(ING_NO_CONST_RENTA[Concepto],'Datos para cálculo'!T$4,ING_NO_CONST_RENTA[Monto Limite]),+CALCULO[ [#This Row],[20] ]+1-1,CALCULO[ [#This Row],[20] ]))</f>
        <v>0</v>
      </c>
      <c r="V390" s="29"/>
      <c r="W3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0" s="164"/>
      <c r="Y390" s="163">
        <f>+IF(O390&lt;310*'Versión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0" s="165"/>
      <c r="AA390" s="163">
        <f>+IF(AVERAGEIF(ING_NO_CONST_RENTA[Concepto],'Datos para cálculo'!Z$4,ING_NO_CONST_RENTA[Monto Limite])=1,CALCULO[[#This Row],[ 26 ]],MIN(CALCULO[[#This Row],[ 26 ]],AVERAGEIF(ING_NO_CONST_RENTA[Concepto],'Datos para cálculo'!Z$4,ING_NO_CONST_RENTA[Monto Limite]),+CALCULO[[#This Row],[ 26 ]]+1-1,CALCULO[[#This Row],[ 26 ]]))</f>
        <v>0</v>
      </c>
      <c r="AB390" s="165"/>
      <c r="AC3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0" s="147"/>
      <c r="AE3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0" s="144">
        <f>+CALCULO[[#This Row],[ 31 ]]+CALCULO[[#This Row],[ 29 ]]+CALCULO[[#This Row],[ 27 ]]+CALCULO[[#This Row],[ 25 ]]+CALCULO[[#This Row],[ 23 ]]+CALCULO[[#This Row],[ 21 ]]+CALCULO[[#This Row],[ 19 ]]+CALCULO[[#This Row],[ 17 ]]</f>
        <v>0</v>
      </c>
      <c r="AG390" s="148">
        <f>+MAX(0,ROUND(CALCULO[[#This Row],[ 15 ]]-CALCULO[[#This Row],[32]],-3))</f>
        <v>0</v>
      </c>
      <c r="AH390" s="29"/>
      <c r="AI390" s="163">
        <f>+IF(AVERAGEIF(DEDUCCIONES[Concepto],'Datos para cálculo'!AH$4,DEDUCCIONES[Monto Limite])=1,CALCULO[[#This Row],[ 34 ]],MIN(CALCULO[[#This Row],[ 34 ]],AVERAGEIF(DEDUCCIONES[Concepto],'Datos para cálculo'!AH$4,DEDUCCIONES[Monto Limite]),+CALCULO[[#This Row],[ 34 ]]+1-1,CALCULO[[#This Row],[ 34 ]]))</f>
        <v>0</v>
      </c>
      <c r="AJ390" s="167"/>
      <c r="AK390" s="144">
        <f>+IF(CALCULO[[#This Row],[ 36 ]]="SI",MIN(CALCULO[[#This Row],[ 15 ]]*10%,VLOOKUP($AJ$4,DEDUCCIONES[],4,0)),0)</f>
        <v>0</v>
      </c>
      <c r="AL390" s="168"/>
      <c r="AM390" s="145">
        <f>+MIN(AL390+1-1,VLOOKUP($AL$4,DEDUCCIONES[],4,0))</f>
        <v>0</v>
      </c>
      <c r="AN390" s="144">
        <f>+CALCULO[[#This Row],[35]]+CALCULO[[#This Row],[37]]+CALCULO[[#This Row],[ 39 ]]</f>
        <v>0</v>
      </c>
      <c r="AO390" s="148">
        <f>+CALCULO[[#This Row],[33]]-CALCULO[[#This Row],[ 40 ]]</f>
        <v>0</v>
      </c>
      <c r="AP390" s="29"/>
      <c r="AQ390" s="163">
        <f>+MIN(CALCULO[[#This Row],[42]]+1-1,VLOOKUP($AP$4,RENTAS_EXCENTAS[],4,0))</f>
        <v>0</v>
      </c>
      <c r="AR390" s="29"/>
      <c r="AS390" s="163">
        <f>+MIN(CALCULO[[#This Row],[43]]+CALCULO[[#This Row],[ 44 ]]+1-1,VLOOKUP($AP$4,RENTAS_EXCENTAS[],4,0))-CALCULO[[#This Row],[43]]</f>
        <v>0</v>
      </c>
      <c r="AT390" s="163"/>
      <c r="AU390" s="163"/>
      <c r="AV390" s="163">
        <f>+CALCULO[[#This Row],[ 47 ]]</f>
        <v>0</v>
      </c>
      <c r="AW390" s="163"/>
      <c r="AX390" s="163">
        <f>+CALCULO[[#This Row],[ 49 ]]</f>
        <v>0</v>
      </c>
      <c r="AY390" s="163"/>
      <c r="AZ390" s="163">
        <f>+CALCULO[[#This Row],[ 51 ]]</f>
        <v>0</v>
      </c>
      <c r="BA390" s="163"/>
      <c r="BB390" s="163">
        <f>+CALCULO[[#This Row],[ 53 ]]</f>
        <v>0</v>
      </c>
      <c r="BC390" s="163"/>
      <c r="BD390" s="163">
        <f>+CALCULO[[#This Row],[ 55 ]]</f>
        <v>0</v>
      </c>
      <c r="BE390" s="163"/>
      <c r="BF390" s="163">
        <f>+CALCULO[[#This Row],[ 57 ]]</f>
        <v>0</v>
      </c>
      <c r="BG390" s="163"/>
      <c r="BH390" s="163">
        <f>+CALCULO[[#This Row],[ 59 ]]</f>
        <v>0</v>
      </c>
      <c r="BI390" s="163"/>
      <c r="BJ390" s="163"/>
      <c r="BK390" s="163"/>
      <c r="BL390" s="145">
        <f>+CALCULO[[#This Row],[ 63 ]]</f>
        <v>0</v>
      </c>
      <c r="BM390" s="144">
        <f>+CALCULO[[#This Row],[ 64 ]]+CALCULO[[#This Row],[ 62 ]]+CALCULO[[#This Row],[ 60 ]]+CALCULO[[#This Row],[ 58 ]]+CALCULO[[#This Row],[ 56 ]]+CALCULO[[#This Row],[ 54 ]]+CALCULO[[#This Row],[ 52 ]]+CALCULO[[#This Row],[ 50 ]]+CALCULO[[#This Row],[ 48 ]]+CALCULO[[#This Row],[ 45 ]]+CALCULO[[#This Row],[43]]</f>
        <v>0</v>
      </c>
      <c r="BN390" s="148">
        <f>+CALCULO[[#This Row],[ 41 ]]-CALCULO[[#This Row],[65]]</f>
        <v>0</v>
      </c>
      <c r="BO390" s="144">
        <f>+ROUND(MIN(CALCULO[[#This Row],[66]]*25%,240*'Versión impresión'!$H$8),-3)</f>
        <v>0</v>
      </c>
      <c r="BP390" s="148">
        <f>+CALCULO[[#This Row],[66]]-CALCULO[[#This Row],[67]]</f>
        <v>0</v>
      </c>
      <c r="BQ390" s="154">
        <f>+ROUND(CALCULO[[#This Row],[33]]*40%,-3)</f>
        <v>0</v>
      </c>
      <c r="BR390" s="149">
        <f t="shared" si="18"/>
        <v>0</v>
      </c>
      <c r="BS390" s="144">
        <f>+CALCULO[[#This Row],[33]]-MIN(CALCULO[[#This Row],[69]],CALCULO[[#This Row],[68]])</f>
        <v>0</v>
      </c>
      <c r="BT390" s="150">
        <f>+CALCULO[[#This Row],[71]]/'Versión impresión'!$H$8+1-1</f>
        <v>0</v>
      </c>
      <c r="BU390" s="151">
        <f>+LOOKUP(CALCULO[[#This Row],[72]],$CG$2:$CH$8,$CJ$2:$CJ$8)</f>
        <v>0</v>
      </c>
      <c r="BV390" s="152">
        <f>+LOOKUP(CALCULO[[#This Row],[72]],$CG$2:$CH$8,$CI$2:$CI$8)</f>
        <v>0</v>
      </c>
      <c r="BW390" s="151">
        <f>+LOOKUP(CALCULO[[#This Row],[72]],$CG$2:$CH$8,$CK$2:$CK$8)</f>
        <v>0</v>
      </c>
      <c r="BX390" s="155">
        <f>+(CALCULO[[#This Row],[72]]+CALCULO[[#This Row],[73]])*CALCULO[[#This Row],[74]]+CALCULO[[#This Row],[75]]</f>
        <v>0</v>
      </c>
      <c r="BY390" s="133">
        <f>+ROUND(CALCULO[[#This Row],[76]]*'Versión impresión'!$H$8,-3)</f>
        <v>0</v>
      </c>
      <c r="BZ390" s="180" t="str">
        <f>+IF(LOOKUP(CALCULO[[#This Row],[72]],$CG$2:$CH$8,$CM$2:$CM$8)=0,"",LOOKUP(CALCULO[[#This Row],[72]],$CG$2:$CH$8,$CM$2:$CM$8))</f>
        <v/>
      </c>
    </row>
    <row r="391" spans="1:78" x14ac:dyDescent="0.25">
      <c r="A391" s="78" t="str">
        <f t="shared" si="17"/>
        <v/>
      </c>
      <c r="B391" s="159"/>
      <c r="C391" s="29"/>
      <c r="D391" s="29"/>
      <c r="E391" s="29"/>
      <c r="F391" s="29"/>
      <c r="G391" s="29"/>
      <c r="H391" s="29"/>
      <c r="I391" s="29"/>
      <c r="J391" s="29"/>
      <c r="K391" s="29"/>
      <c r="L391" s="29"/>
      <c r="M391" s="29"/>
      <c r="N391" s="29"/>
      <c r="O391" s="144">
        <f>SUM(CALCULO[[#This Row],[5]:[ 14 ]])</f>
        <v>0</v>
      </c>
      <c r="P391" s="162"/>
      <c r="Q391" s="163">
        <f>+IF(AVERAGEIF(ING_NO_CONST_RENTA[Concepto],'Datos para cálculo'!P$4,ING_NO_CONST_RENTA[Monto Limite])=1,CALCULO[[#This Row],[16]],MIN(CALCULO[ [#This Row],[16] ],AVERAGEIF(ING_NO_CONST_RENTA[Concepto],'Datos para cálculo'!P$4,ING_NO_CONST_RENTA[Monto Limite]),+CALCULO[ [#This Row],[16] ]+1-1,CALCULO[ [#This Row],[16] ]))</f>
        <v>0</v>
      </c>
      <c r="R391" s="29"/>
      <c r="S391" s="163">
        <f>+IF(AVERAGEIF(ING_NO_CONST_RENTA[Concepto],'Datos para cálculo'!R$4,ING_NO_CONST_RENTA[Monto Limite])=1,CALCULO[[#This Row],[18]],MIN(CALCULO[ [#This Row],[18] ],AVERAGEIF(ING_NO_CONST_RENTA[Concepto],'Datos para cálculo'!R$4,ING_NO_CONST_RENTA[Monto Limite]),+CALCULO[ [#This Row],[18] ]+1-1,CALCULO[ [#This Row],[18] ]))</f>
        <v>0</v>
      </c>
      <c r="T391" s="29"/>
      <c r="U391" s="163">
        <f>+IF(AVERAGEIF(ING_NO_CONST_RENTA[Concepto],'Datos para cálculo'!T$4,ING_NO_CONST_RENTA[Monto Limite])=1,CALCULO[[#This Row],[20]],MIN(CALCULO[ [#This Row],[20] ],AVERAGEIF(ING_NO_CONST_RENTA[Concepto],'Datos para cálculo'!T$4,ING_NO_CONST_RENTA[Monto Limite]),+CALCULO[ [#This Row],[20] ]+1-1,CALCULO[ [#This Row],[20] ]))</f>
        <v>0</v>
      </c>
      <c r="V391" s="29"/>
      <c r="W3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1" s="164"/>
      <c r="Y391" s="163">
        <f>+IF(O391&lt;310*'Versión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1" s="165"/>
      <c r="AA391" s="163">
        <f>+IF(AVERAGEIF(ING_NO_CONST_RENTA[Concepto],'Datos para cálculo'!Z$4,ING_NO_CONST_RENTA[Monto Limite])=1,CALCULO[[#This Row],[ 26 ]],MIN(CALCULO[[#This Row],[ 26 ]],AVERAGEIF(ING_NO_CONST_RENTA[Concepto],'Datos para cálculo'!Z$4,ING_NO_CONST_RENTA[Monto Limite]),+CALCULO[[#This Row],[ 26 ]]+1-1,CALCULO[[#This Row],[ 26 ]]))</f>
        <v>0</v>
      </c>
      <c r="AB391" s="165"/>
      <c r="AC3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1" s="147"/>
      <c r="AE3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1" s="144">
        <f>+CALCULO[[#This Row],[ 31 ]]+CALCULO[[#This Row],[ 29 ]]+CALCULO[[#This Row],[ 27 ]]+CALCULO[[#This Row],[ 25 ]]+CALCULO[[#This Row],[ 23 ]]+CALCULO[[#This Row],[ 21 ]]+CALCULO[[#This Row],[ 19 ]]+CALCULO[[#This Row],[ 17 ]]</f>
        <v>0</v>
      </c>
      <c r="AG391" s="148">
        <f>+MAX(0,ROUND(CALCULO[[#This Row],[ 15 ]]-CALCULO[[#This Row],[32]],-3))</f>
        <v>0</v>
      </c>
      <c r="AH391" s="29"/>
      <c r="AI391" s="163">
        <f>+IF(AVERAGEIF(DEDUCCIONES[Concepto],'Datos para cálculo'!AH$4,DEDUCCIONES[Monto Limite])=1,CALCULO[[#This Row],[ 34 ]],MIN(CALCULO[[#This Row],[ 34 ]],AVERAGEIF(DEDUCCIONES[Concepto],'Datos para cálculo'!AH$4,DEDUCCIONES[Monto Limite]),+CALCULO[[#This Row],[ 34 ]]+1-1,CALCULO[[#This Row],[ 34 ]]))</f>
        <v>0</v>
      </c>
      <c r="AJ391" s="167"/>
      <c r="AK391" s="144">
        <f>+IF(CALCULO[[#This Row],[ 36 ]]="SI",MIN(CALCULO[[#This Row],[ 15 ]]*10%,VLOOKUP($AJ$4,DEDUCCIONES[],4,0)),0)</f>
        <v>0</v>
      </c>
      <c r="AL391" s="168"/>
      <c r="AM391" s="145">
        <f>+MIN(AL391+1-1,VLOOKUP($AL$4,DEDUCCIONES[],4,0))</f>
        <v>0</v>
      </c>
      <c r="AN391" s="144">
        <f>+CALCULO[[#This Row],[35]]+CALCULO[[#This Row],[37]]+CALCULO[[#This Row],[ 39 ]]</f>
        <v>0</v>
      </c>
      <c r="AO391" s="148">
        <f>+CALCULO[[#This Row],[33]]-CALCULO[[#This Row],[ 40 ]]</f>
        <v>0</v>
      </c>
      <c r="AP391" s="29"/>
      <c r="AQ391" s="163">
        <f>+MIN(CALCULO[[#This Row],[42]]+1-1,VLOOKUP($AP$4,RENTAS_EXCENTAS[],4,0))</f>
        <v>0</v>
      </c>
      <c r="AR391" s="29"/>
      <c r="AS391" s="163">
        <f>+MIN(CALCULO[[#This Row],[43]]+CALCULO[[#This Row],[ 44 ]]+1-1,VLOOKUP($AP$4,RENTAS_EXCENTAS[],4,0))-CALCULO[[#This Row],[43]]</f>
        <v>0</v>
      </c>
      <c r="AT391" s="163"/>
      <c r="AU391" s="163"/>
      <c r="AV391" s="163">
        <f>+CALCULO[[#This Row],[ 47 ]]</f>
        <v>0</v>
      </c>
      <c r="AW391" s="163"/>
      <c r="AX391" s="163">
        <f>+CALCULO[[#This Row],[ 49 ]]</f>
        <v>0</v>
      </c>
      <c r="AY391" s="163"/>
      <c r="AZ391" s="163">
        <f>+CALCULO[[#This Row],[ 51 ]]</f>
        <v>0</v>
      </c>
      <c r="BA391" s="163"/>
      <c r="BB391" s="163">
        <f>+CALCULO[[#This Row],[ 53 ]]</f>
        <v>0</v>
      </c>
      <c r="BC391" s="163"/>
      <c r="BD391" s="163">
        <f>+CALCULO[[#This Row],[ 55 ]]</f>
        <v>0</v>
      </c>
      <c r="BE391" s="163"/>
      <c r="BF391" s="163">
        <f>+CALCULO[[#This Row],[ 57 ]]</f>
        <v>0</v>
      </c>
      <c r="BG391" s="163"/>
      <c r="BH391" s="163">
        <f>+CALCULO[[#This Row],[ 59 ]]</f>
        <v>0</v>
      </c>
      <c r="BI391" s="163"/>
      <c r="BJ391" s="163"/>
      <c r="BK391" s="163"/>
      <c r="BL391" s="145">
        <f>+CALCULO[[#This Row],[ 63 ]]</f>
        <v>0</v>
      </c>
      <c r="BM391" s="144">
        <f>+CALCULO[[#This Row],[ 64 ]]+CALCULO[[#This Row],[ 62 ]]+CALCULO[[#This Row],[ 60 ]]+CALCULO[[#This Row],[ 58 ]]+CALCULO[[#This Row],[ 56 ]]+CALCULO[[#This Row],[ 54 ]]+CALCULO[[#This Row],[ 52 ]]+CALCULO[[#This Row],[ 50 ]]+CALCULO[[#This Row],[ 48 ]]+CALCULO[[#This Row],[ 45 ]]+CALCULO[[#This Row],[43]]</f>
        <v>0</v>
      </c>
      <c r="BN391" s="148">
        <f>+CALCULO[[#This Row],[ 41 ]]-CALCULO[[#This Row],[65]]</f>
        <v>0</v>
      </c>
      <c r="BO391" s="144">
        <f>+ROUND(MIN(CALCULO[[#This Row],[66]]*25%,240*'Versión impresión'!$H$8),-3)</f>
        <v>0</v>
      </c>
      <c r="BP391" s="148">
        <f>+CALCULO[[#This Row],[66]]-CALCULO[[#This Row],[67]]</f>
        <v>0</v>
      </c>
      <c r="BQ391" s="154">
        <f>+ROUND(CALCULO[[#This Row],[33]]*40%,-3)</f>
        <v>0</v>
      </c>
      <c r="BR391" s="149">
        <f t="shared" si="18"/>
        <v>0</v>
      </c>
      <c r="BS391" s="144">
        <f>+CALCULO[[#This Row],[33]]-MIN(CALCULO[[#This Row],[69]],CALCULO[[#This Row],[68]])</f>
        <v>0</v>
      </c>
      <c r="BT391" s="150">
        <f>+CALCULO[[#This Row],[71]]/'Versión impresión'!$H$8+1-1</f>
        <v>0</v>
      </c>
      <c r="BU391" s="151">
        <f>+LOOKUP(CALCULO[[#This Row],[72]],$CG$2:$CH$8,$CJ$2:$CJ$8)</f>
        <v>0</v>
      </c>
      <c r="BV391" s="152">
        <f>+LOOKUP(CALCULO[[#This Row],[72]],$CG$2:$CH$8,$CI$2:$CI$8)</f>
        <v>0</v>
      </c>
      <c r="BW391" s="151">
        <f>+LOOKUP(CALCULO[[#This Row],[72]],$CG$2:$CH$8,$CK$2:$CK$8)</f>
        <v>0</v>
      </c>
      <c r="BX391" s="155">
        <f>+(CALCULO[[#This Row],[72]]+CALCULO[[#This Row],[73]])*CALCULO[[#This Row],[74]]+CALCULO[[#This Row],[75]]</f>
        <v>0</v>
      </c>
      <c r="BY391" s="133">
        <f>+ROUND(CALCULO[[#This Row],[76]]*'Versión impresión'!$H$8,-3)</f>
        <v>0</v>
      </c>
      <c r="BZ391" s="180" t="str">
        <f>+IF(LOOKUP(CALCULO[[#This Row],[72]],$CG$2:$CH$8,$CM$2:$CM$8)=0,"",LOOKUP(CALCULO[[#This Row],[72]],$CG$2:$CH$8,$CM$2:$CM$8))</f>
        <v/>
      </c>
    </row>
    <row r="392" spans="1:78" x14ac:dyDescent="0.25">
      <c r="A392" s="78" t="str">
        <f t="shared" si="17"/>
        <v/>
      </c>
      <c r="B392" s="159"/>
      <c r="C392" s="29"/>
      <c r="D392" s="29"/>
      <c r="E392" s="29"/>
      <c r="F392" s="29"/>
      <c r="G392" s="29"/>
      <c r="H392" s="29"/>
      <c r="I392" s="29"/>
      <c r="J392" s="29"/>
      <c r="K392" s="29"/>
      <c r="L392" s="29"/>
      <c r="M392" s="29"/>
      <c r="N392" s="29"/>
      <c r="O392" s="144">
        <f>SUM(CALCULO[[#This Row],[5]:[ 14 ]])</f>
        <v>0</v>
      </c>
      <c r="P392" s="162"/>
      <c r="Q392" s="163">
        <f>+IF(AVERAGEIF(ING_NO_CONST_RENTA[Concepto],'Datos para cálculo'!P$4,ING_NO_CONST_RENTA[Monto Limite])=1,CALCULO[[#This Row],[16]],MIN(CALCULO[ [#This Row],[16] ],AVERAGEIF(ING_NO_CONST_RENTA[Concepto],'Datos para cálculo'!P$4,ING_NO_CONST_RENTA[Monto Limite]),+CALCULO[ [#This Row],[16] ]+1-1,CALCULO[ [#This Row],[16] ]))</f>
        <v>0</v>
      </c>
      <c r="R392" s="29"/>
      <c r="S392" s="163">
        <f>+IF(AVERAGEIF(ING_NO_CONST_RENTA[Concepto],'Datos para cálculo'!R$4,ING_NO_CONST_RENTA[Monto Limite])=1,CALCULO[[#This Row],[18]],MIN(CALCULO[ [#This Row],[18] ],AVERAGEIF(ING_NO_CONST_RENTA[Concepto],'Datos para cálculo'!R$4,ING_NO_CONST_RENTA[Monto Limite]),+CALCULO[ [#This Row],[18] ]+1-1,CALCULO[ [#This Row],[18] ]))</f>
        <v>0</v>
      </c>
      <c r="T392" s="29"/>
      <c r="U392" s="163">
        <f>+IF(AVERAGEIF(ING_NO_CONST_RENTA[Concepto],'Datos para cálculo'!T$4,ING_NO_CONST_RENTA[Monto Limite])=1,CALCULO[[#This Row],[20]],MIN(CALCULO[ [#This Row],[20] ],AVERAGEIF(ING_NO_CONST_RENTA[Concepto],'Datos para cálculo'!T$4,ING_NO_CONST_RENTA[Monto Limite]),+CALCULO[ [#This Row],[20] ]+1-1,CALCULO[ [#This Row],[20] ]))</f>
        <v>0</v>
      </c>
      <c r="V392" s="29"/>
      <c r="W3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2" s="164"/>
      <c r="Y392" s="163">
        <f>+IF(O392&lt;310*'Versión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2" s="165"/>
      <c r="AA392" s="163">
        <f>+IF(AVERAGEIF(ING_NO_CONST_RENTA[Concepto],'Datos para cálculo'!Z$4,ING_NO_CONST_RENTA[Monto Limite])=1,CALCULO[[#This Row],[ 26 ]],MIN(CALCULO[[#This Row],[ 26 ]],AVERAGEIF(ING_NO_CONST_RENTA[Concepto],'Datos para cálculo'!Z$4,ING_NO_CONST_RENTA[Monto Limite]),+CALCULO[[#This Row],[ 26 ]]+1-1,CALCULO[[#This Row],[ 26 ]]))</f>
        <v>0</v>
      </c>
      <c r="AB392" s="165"/>
      <c r="AC3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2" s="147"/>
      <c r="AE3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2" s="144">
        <f>+CALCULO[[#This Row],[ 31 ]]+CALCULO[[#This Row],[ 29 ]]+CALCULO[[#This Row],[ 27 ]]+CALCULO[[#This Row],[ 25 ]]+CALCULO[[#This Row],[ 23 ]]+CALCULO[[#This Row],[ 21 ]]+CALCULO[[#This Row],[ 19 ]]+CALCULO[[#This Row],[ 17 ]]</f>
        <v>0</v>
      </c>
      <c r="AG392" s="148">
        <f>+MAX(0,ROUND(CALCULO[[#This Row],[ 15 ]]-CALCULO[[#This Row],[32]],-3))</f>
        <v>0</v>
      </c>
      <c r="AH392" s="29"/>
      <c r="AI392" s="163">
        <f>+IF(AVERAGEIF(DEDUCCIONES[Concepto],'Datos para cálculo'!AH$4,DEDUCCIONES[Monto Limite])=1,CALCULO[[#This Row],[ 34 ]],MIN(CALCULO[[#This Row],[ 34 ]],AVERAGEIF(DEDUCCIONES[Concepto],'Datos para cálculo'!AH$4,DEDUCCIONES[Monto Limite]),+CALCULO[[#This Row],[ 34 ]]+1-1,CALCULO[[#This Row],[ 34 ]]))</f>
        <v>0</v>
      </c>
      <c r="AJ392" s="167"/>
      <c r="AK392" s="144">
        <f>+IF(CALCULO[[#This Row],[ 36 ]]="SI",MIN(CALCULO[[#This Row],[ 15 ]]*10%,VLOOKUP($AJ$4,DEDUCCIONES[],4,0)),0)</f>
        <v>0</v>
      </c>
      <c r="AL392" s="168"/>
      <c r="AM392" s="145">
        <f>+MIN(AL392+1-1,VLOOKUP($AL$4,DEDUCCIONES[],4,0))</f>
        <v>0</v>
      </c>
      <c r="AN392" s="144">
        <f>+CALCULO[[#This Row],[35]]+CALCULO[[#This Row],[37]]+CALCULO[[#This Row],[ 39 ]]</f>
        <v>0</v>
      </c>
      <c r="AO392" s="148">
        <f>+CALCULO[[#This Row],[33]]-CALCULO[[#This Row],[ 40 ]]</f>
        <v>0</v>
      </c>
      <c r="AP392" s="29"/>
      <c r="AQ392" s="163">
        <f>+MIN(CALCULO[[#This Row],[42]]+1-1,VLOOKUP($AP$4,RENTAS_EXCENTAS[],4,0))</f>
        <v>0</v>
      </c>
      <c r="AR392" s="29"/>
      <c r="AS392" s="163">
        <f>+MIN(CALCULO[[#This Row],[43]]+CALCULO[[#This Row],[ 44 ]]+1-1,VLOOKUP($AP$4,RENTAS_EXCENTAS[],4,0))-CALCULO[[#This Row],[43]]</f>
        <v>0</v>
      </c>
      <c r="AT392" s="163"/>
      <c r="AU392" s="163"/>
      <c r="AV392" s="163">
        <f>+CALCULO[[#This Row],[ 47 ]]</f>
        <v>0</v>
      </c>
      <c r="AW392" s="163"/>
      <c r="AX392" s="163">
        <f>+CALCULO[[#This Row],[ 49 ]]</f>
        <v>0</v>
      </c>
      <c r="AY392" s="163"/>
      <c r="AZ392" s="163">
        <f>+CALCULO[[#This Row],[ 51 ]]</f>
        <v>0</v>
      </c>
      <c r="BA392" s="163"/>
      <c r="BB392" s="163">
        <f>+CALCULO[[#This Row],[ 53 ]]</f>
        <v>0</v>
      </c>
      <c r="BC392" s="163"/>
      <c r="BD392" s="163">
        <f>+CALCULO[[#This Row],[ 55 ]]</f>
        <v>0</v>
      </c>
      <c r="BE392" s="163"/>
      <c r="BF392" s="163">
        <f>+CALCULO[[#This Row],[ 57 ]]</f>
        <v>0</v>
      </c>
      <c r="BG392" s="163"/>
      <c r="BH392" s="163">
        <f>+CALCULO[[#This Row],[ 59 ]]</f>
        <v>0</v>
      </c>
      <c r="BI392" s="163"/>
      <c r="BJ392" s="163"/>
      <c r="BK392" s="163"/>
      <c r="BL392" s="145">
        <f>+CALCULO[[#This Row],[ 63 ]]</f>
        <v>0</v>
      </c>
      <c r="BM392" s="144">
        <f>+CALCULO[[#This Row],[ 64 ]]+CALCULO[[#This Row],[ 62 ]]+CALCULO[[#This Row],[ 60 ]]+CALCULO[[#This Row],[ 58 ]]+CALCULO[[#This Row],[ 56 ]]+CALCULO[[#This Row],[ 54 ]]+CALCULO[[#This Row],[ 52 ]]+CALCULO[[#This Row],[ 50 ]]+CALCULO[[#This Row],[ 48 ]]+CALCULO[[#This Row],[ 45 ]]+CALCULO[[#This Row],[43]]</f>
        <v>0</v>
      </c>
      <c r="BN392" s="148">
        <f>+CALCULO[[#This Row],[ 41 ]]-CALCULO[[#This Row],[65]]</f>
        <v>0</v>
      </c>
      <c r="BO392" s="144">
        <f>+ROUND(MIN(CALCULO[[#This Row],[66]]*25%,240*'Versión impresión'!$H$8),-3)</f>
        <v>0</v>
      </c>
      <c r="BP392" s="148">
        <f>+CALCULO[[#This Row],[66]]-CALCULO[[#This Row],[67]]</f>
        <v>0</v>
      </c>
      <c r="BQ392" s="154">
        <f>+ROUND(CALCULO[[#This Row],[33]]*40%,-3)</f>
        <v>0</v>
      </c>
      <c r="BR392" s="149">
        <f t="shared" si="18"/>
        <v>0</v>
      </c>
      <c r="BS392" s="144">
        <f>+CALCULO[[#This Row],[33]]-MIN(CALCULO[[#This Row],[69]],CALCULO[[#This Row],[68]])</f>
        <v>0</v>
      </c>
      <c r="BT392" s="150">
        <f>+CALCULO[[#This Row],[71]]/'Versión impresión'!$H$8+1-1</f>
        <v>0</v>
      </c>
      <c r="BU392" s="151">
        <f>+LOOKUP(CALCULO[[#This Row],[72]],$CG$2:$CH$8,$CJ$2:$CJ$8)</f>
        <v>0</v>
      </c>
      <c r="BV392" s="152">
        <f>+LOOKUP(CALCULO[[#This Row],[72]],$CG$2:$CH$8,$CI$2:$CI$8)</f>
        <v>0</v>
      </c>
      <c r="BW392" s="151">
        <f>+LOOKUP(CALCULO[[#This Row],[72]],$CG$2:$CH$8,$CK$2:$CK$8)</f>
        <v>0</v>
      </c>
      <c r="BX392" s="155">
        <f>+(CALCULO[[#This Row],[72]]+CALCULO[[#This Row],[73]])*CALCULO[[#This Row],[74]]+CALCULO[[#This Row],[75]]</f>
        <v>0</v>
      </c>
      <c r="BY392" s="133">
        <f>+ROUND(CALCULO[[#This Row],[76]]*'Versión impresión'!$H$8,-3)</f>
        <v>0</v>
      </c>
      <c r="BZ392" s="180" t="str">
        <f>+IF(LOOKUP(CALCULO[[#This Row],[72]],$CG$2:$CH$8,$CM$2:$CM$8)=0,"",LOOKUP(CALCULO[[#This Row],[72]],$CG$2:$CH$8,$CM$2:$CM$8))</f>
        <v/>
      </c>
    </row>
    <row r="393" spans="1:78" x14ac:dyDescent="0.25">
      <c r="A393" s="78" t="str">
        <f t="shared" si="17"/>
        <v/>
      </c>
      <c r="B393" s="159"/>
      <c r="C393" s="29"/>
      <c r="D393" s="29"/>
      <c r="E393" s="29"/>
      <c r="F393" s="29"/>
      <c r="G393" s="29"/>
      <c r="H393" s="29"/>
      <c r="I393" s="29"/>
      <c r="J393" s="29"/>
      <c r="K393" s="29"/>
      <c r="L393" s="29"/>
      <c r="M393" s="29"/>
      <c r="N393" s="29"/>
      <c r="O393" s="144">
        <f>SUM(CALCULO[[#This Row],[5]:[ 14 ]])</f>
        <v>0</v>
      </c>
      <c r="P393" s="162"/>
      <c r="Q393" s="163">
        <f>+IF(AVERAGEIF(ING_NO_CONST_RENTA[Concepto],'Datos para cálculo'!P$4,ING_NO_CONST_RENTA[Monto Limite])=1,CALCULO[[#This Row],[16]],MIN(CALCULO[ [#This Row],[16] ],AVERAGEIF(ING_NO_CONST_RENTA[Concepto],'Datos para cálculo'!P$4,ING_NO_CONST_RENTA[Monto Limite]),+CALCULO[ [#This Row],[16] ]+1-1,CALCULO[ [#This Row],[16] ]))</f>
        <v>0</v>
      </c>
      <c r="R393" s="29"/>
      <c r="S393" s="163">
        <f>+IF(AVERAGEIF(ING_NO_CONST_RENTA[Concepto],'Datos para cálculo'!R$4,ING_NO_CONST_RENTA[Monto Limite])=1,CALCULO[[#This Row],[18]],MIN(CALCULO[ [#This Row],[18] ],AVERAGEIF(ING_NO_CONST_RENTA[Concepto],'Datos para cálculo'!R$4,ING_NO_CONST_RENTA[Monto Limite]),+CALCULO[ [#This Row],[18] ]+1-1,CALCULO[ [#This Row],[18] ]))</f>
        <v>0</v>
      </c>
      <c r="T393" s="29"/>
      <c r="U393" s="163">
        <f>+IF(AVERAGEIF(ING_NO_CONST_RENTA[Concepto],'Datos para cálculo'!T$4,ING_NO_CONST_RENTA[Monto Limite])=1,CALCULO[[#This Row],[20]],MIN(CALCULO[ [#This Row],[20] ],AVERAGEIF(ING_NO_CONST_RENTA[Concepto],'Datos para cálculo'!T$4,ING_NO_CONST_RENTA[Monto Limite]),+CALCULO[ [#This Row],[20] ]+1-1,CALCULO[ [#This Row],[20] ]))</f>
        <v>0</v>
      </c>
      <c r="V393" s="29"/>
      <c r="W3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3" s="164"/>
      <c r="Y393" s="163">
        <f>+IF(O393&lt;310*'Versión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3" s="165"/>
      <c r="AA393" s="163">
        <f>+IF(AVERAGEIF(ING_NO_CONST_RENTA[Concepto],'Datos para cálculo'!Z$4,ING_NO_CONST_RENTA[Monto Limite])=1,CALCULO[[#This Row],[ 26 ]],MIN(CALCULO[[#This Row],[ 26 ]],AVERAGEIF(ING_NO_CONST_RENTA[Concepto],'Datos para cálculo'!Z$4,ING_NO_CONST_RENTA[Monto Limite]),+CALCULO[[#This Row],[ 26 ]]+1-1,CALCULO[[#This Row],[ 26 ]]))</f>
        <v>0</v>
      </c>
      <c r="AB393" s="165"/>
      <c r="AC3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3" s="147"/>
      <c r="AE3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3" s="144">
        <f>+CALCULO[[#This Row],[ 31 ]]+CALCULO[[#This Row],[ 29 ]]+CALCULO[[#This Row],[ 27 ]]+CALCULO[[#This Row],[ 25 ]]+CALCULO[[#This Row],[ 23 ]]+CALCULO[[#This Row],[ 21 ]]+CALCULO[[#This Row],[ 19 ]]+CALCULO[[#This Row],[ 17 ]]</f>
        <v>0</v>
      </c>
      <c r="AG393" s="148">
        <f>+MAX(0,ROUND(CALCULO[[#This Row],[ 15 ]]-CALCULO[[#This Row],[32]],-3))</f>
        <v>0</v>
      </c>
      <c r="AH393" s="29"/>
      <c r="AI393" s="163">
        <f>+IF(AVERAGEIF(DEDUCCIONES[Concepto],'Datos para cálculo'!AH$4,DEDUCCIONES[Monto Limite])=1,CALCULO[[#This Row],[ 34 ]],MIN(CALCULO[[#This Row],[ 34 ]],AVERAGEIF(DEDUCCIONES[Concepto],'Datos para cálculo'!AH$4,DEDUCCIONES[Monto Limite]),+CALCULO[[#This Row],[ 34 ]]+1-1,CALCULO[[#This Row],[ 34 ]]))</f>
        <v>0</v>
      </c>
      <c r="AJ393" s="167"/>
      <c r="AK393" s="144">
        <f>+IF(CALCULO[[#This Row],[ 36 ]]="SI",MIN(CALCULO[[#This Row],[ 15 ]]*10%,VLOOKUP($AJ$4,DEDUCCIONES[],4,0)),0)</f>
        <v>0</v>
      </c>
      <c r="AL393" s="168"/>
      <c r="AM393" s="145">
        <f>+MIN(AL393+1-1,VLOOKUP($AL$4,DEDUCCIONES[],4,0))</f>
        <v>0</v>
      </c>
      <c r="AN393" s="144">
        <f>+CALCULO[[#This Row],[35]]+CALCULO[[#This Row],[37]]+CALCULO[[#This Row],[ 39 ]]</f>
        <v>0</v>
      </c>
      <c r="AO393" s="148">
        <f>+CALCULO[[#This Row],[33]]-CALCULO[[#This Row],[ 40 ]]</f>
        <v>0</v>
      </c>
      <c r="AP393" s="29"/>
      <c r="AQ393" s="163">
        <f>+MIN(CALCULO[[#This Row],[42]]+1-1,VLOOKUP($AP$4,RENTAS_EXCENTAS[],4,0))</f>
        <v>0</v>
      </c>
      <c r="AR393" s="29"/>
      <c r="AS393" s="163">
        <f>+MIN(CALCULO[[#This Row],[43]]+CALCULO[[#This Row],[ 44 ]]+1-1,VLOOKUP($AP$4,RENTAS_EXCENTAS[],4,0))-CALCULO[[#This Row],[43]]</f>
        <v>0</v>
      </c>
      <c r="AT393" s="163"/>
      <c r="AU393" s="163"/>
      <c r="AV393" s="163">
        <f>+CALCULO[[#This Row],[ 47 ]]</f>
        <v>0</v>
      </c>
      <c r="AW393" s="163"/>
      <c r="AX393" s="163">
        <f>+CALCULO[[#This Row],[ 49 ]]</f>
        <v>0</v>
      </c>
      <c r="AY393" s="163"/>
      <c r="AZ393" s="163">
        <f>+CALCULO[[#This Row],[ 51 ]]</f>
        <v>0</v>
      </c>
      <c r="BA393" s="163"/>
      <c r="BB393" s="163">
        <f>+CALCULO[[#This Row],[ 53 ]]</f>
        <v>0</v>
      </c>
      <c r="BC393" s="163"/>
      <c r="BD393" s="163">
        <f>+CALCULO[[#This Row],[ 55 ]]</f>
        <v>0</v>
      </c>
      <c r="BE393" s="163"/>
      <c r="BF393" s="163">
        <f>+CALCULO[[#This Row],[ 57 ]]</f>
        <v>0</v>
      </c>
      <c r="BG393" s="163"/>
      <c r="BH393" s="163">
        <f>+CALCULO[[#This Row],[ 59 ]]</f>
        <v>0</v>
      </c>
      <c r="BI393" s="163"/>
      <c r="BJ393" s="163"/>
      <c r="BK393" s="163"/>
      <c r="BL393" s="145">
        <f>+CALCULO[[#This Row],[ 63 ]]</f>
        <v>0</v>
      </c>
      <c r="BM393" s="144">
        <f>+CALCULO[[#This Row],[ 64 ]]+CALCULO[[#This Row],[ 62 ]]+CALCULO[[#This Row],[ 60 ]]+CALCULO[[#This Row],[ 58 ]]+CALCULO[[#This Row],[ 56 ]]+CALCULO[[#This Row],[ 54 ]]+CALCULO[[#This Row],[ 52 ]]+CALCULO[[#This Row],[ 50 ]]+CALCULO[[#This Row],[ 48 ]]+CALCULO[[#This Row],[ 45 ]]+CALCULO[[#This Row],[43]]</f>
        <v>0</v>
      </c>
      <c r="BN393" s="148">
        <f>+CALCULO[[#This Row],[ 41 ]]-CALCULO[[#This Row],[65]]</f>
        <v>0</v>
      </c>
      <c r="BO393" s="144">
        <f>+ROUND(MIN(CALCULO[[#This Row],[66]]*25%,240*'Versión impresión'!$H$8),-3)</f>
        <v>0</v>
      </c>
      <c r="BP393" s="148">
        <f>+CALCULO[[#This Row],[66]]-CALCULO[[#This Row],[67]]</f>
        <v>0</v>
      </c>
      <c r="BQ393" s="154">
        <f>+ROUND(CALCULO[[#This Row],[33]]*40%,-3)</f>
        <v>0</v>
      </c>
      <c r="BR393" s="149">
        <f t="shared" si="18"/>
        <v>0</v>
      </c>
      <c r="BS393" s="144">
        <f>+CALCULO[[#This Row],[33]]-MIN(CALCULO[[#This Row],[69]],CALCULO[[#This Row],[68]])</f>
        <v>0</v>
      </c>
      <c r="BT393" s="150">
        <f>+CALCULO[[#This Row],[71]]/'Versión impresión'!$H$8+1-1</f>
        <v>0</v>
      </c>
      <c r="BU393" s="151">
        <f>+LOOKUP(CALCULO[[#This Row],[72]],$CG$2:$CH$8,$CJ$2:$CJ$8)</f>
        <v>0</v>
      </c>
      <c r="BV393" s="152">
        <f>+LOOKUP(CALCULO[[#This Row],[72]],$CG$2:$CH$8,$CI$2:$CI$8)</f>
        <v>0</v>
      </c>
      <c r="BW393" s="151">
        <f>+LOOKUP(CALCULO[[#This Row],[72]],$CG$2:$CH$8,$CK$2:$CK$8)</f>
        <v>0</v>
      </c>
      <c r="BX393" s="155">
        <f>+(CALCULO[[#This Row],[72]]+CALCULO[[#This Row],[73]])*CALCULO[[#This Row],[74]]+CALCULO[[#This Row],[75]]</f>
        <v>0</v>
      </c>
      <c r="BY393" s="133">
        <f>+ROUND(CALCULO[[#This Row],[76]]*'Versión impresión'!$H$8,-3)</f>
        <v>0</v>
      </c>
      <c r="BZ393" s="180" t="str">
        <f>+IF(LOOKUP(CALCULO[[#This Row],[72]],$CG$2:$CH$8,$CM$2:$CM$8)=0,"",LOOKUP(CALCULO[[#This Row],[72]],$CG$2:$CH$8,$CM$2:$CM$8))</f>
        <v/>
      </c>
    </row>
    <row r="394" spans="1:78" x14ac:dyDescent="0.25">
      <c r="A394" s="78" t="str">
        <f t="shared" si="17"/>
        <v/>
      </c>
      <c r="B394" s="159"/>
      <c r="C394" s="29"/>
      <c r="D394" s="29"/>
      <c r="E394" s="29"/>
      <c r="F394" s="29"/>
      <c r="G394" s="29"/>
      <c r="H394" s="29"/>
      <c r="I394" s="29"/>
      <c r="J394" s="29"/>
      <c r="K394" s="29"/>
      <c r="L394" s="29"/>
      <c r="M394" s="29"/>
      <c r="N394" s="29"/>
      <c r="O394" s="144">
        <f>SUM(CALCULO[[#This Row],[5]:[ 14 ]])</f>
        <v>0</v>
      </c>
      <c r="P394" s="162"/>
      <c r="Q394" s="163">
        <f>+IF(AVERAGEIF(ING_NO_CONST_RENTA[Concepto],'Datos para cálculo'!P$4,ING_NO_CONST_RENTA[Monto Limite])=1,CALCULO[[#This Row],[16]],MIN(CALCULO[ [#This Row],[16] ],AVERAGEIF(ING_NO_CONST_RENTA[Concepto],'Datos para cálculo'!P$4,ING_NO_CONST_RENTA[Monto Limite]),+CALCULO[ [#This Row],[16] ]+1-1,CALCULO[ [#This Row],[16] ]))</f>
        <v>0</v>
      </c>
      <c r="R394" s="29"/>
      <c r="S394" s="163">
        <f>+IF(AVERAGEIF(ING_NO_CONST_RENTA[Concepto],'Datos para cálculo'!R$4,ING_NO_CONST_RENTA[Monto Limite])=1,CALCULO[[#This Row],[18]],MIN(CALCULO[ [#This Row],[18] ],AVERAGEIF(ING_NO_CONST_RENTA[Concepto],'Datos para cálculo'!R$4,ING_NO_CONST_RENTA[Monto Limite]),+CALCULO[ [#This Row],[18] ]+1-1,CALCULO[ [#This Row],[18] ]))</f>
        <v>0</v>
      </c>
      <c r="T394" s="29"/>
      <c r="U394" s="163">
        <f>+IF(AVERAGEIF(ING_NO_CONST_RENTA[Concepto],'Datos para cálculo'!T$4,ING_NO_CONST_RENTA[Monto Limite])=1,CALCULO[[#This Row],[20]],MIN(CALCULO[ [#This Row],[20] ],AVERAGEIF(ING_NO_CONST_RENTA[Concepto],'Datos para cálculo'!T$4,ING_NO_CONST_RENTA[Monto Limite]),+CALCULO[ [#This Row],[20] ]+1-1,CALCULO[ [#This Row],[20] ]))</f>
        <v>0</v>
      </c>
      <c r="V394" s="29"/>
      <c r="W3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4" s="164"/>
      <c r="Y394" s="163">
        <f>+IF(O394&lt;310*'Versión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4" s="165"/>
      <c r="AA394" s="163">
        <f>+IF(AVERAGEIF(ING_NO_CONST_RENTA[Concepto],'Datos para cálculo'!Z$4,ING_NO_CONST_RENTA[Monto Limite])=1,CALCULO[[#This Row],[ 26 ]],MIN(CALCULO[[#This Row],[ 26 ]],AVERAGEIF(ING_NO_CONST_RENTA[Concepto],'Datos para cálculo'!Z$4,ING_NO_CONST_RENTA[Monto Limite]),+CALCULO[[#This Row],[ 26 ]]+1-1,CALCULO[[#This Row],[ 26 ]]))</f>
        <v>0</v>
      </c>
      <c r="AB394" s="165"/>
      <c r="AC3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4" s="147"/>
      <c r="AE3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4" s="144">
        <f>+CALCULO[[#This Row],[ 31 ]]+CALCULO[[#This Row],[ 29 ]]+CALCULO[[#This Row],[ 27 ]]+CALCULO[[#This Row],[ 25 ]]+CALCULO[[#This Row],[ 23 ]]+CALCULO[[#This Row],[ 21 ]]+CALCULO[[#This Row],[ 19 ]]+CALCULO[[#This Row],[ 17 ]]</f>
        <v>0</v>
      </c>
      <c r="AG394" s="148">
        <f>+MAX(0,ROUND(CALCULO[[#This Row],[ 15 ]]-CALCULO[[#This Row],[32]],-3))</f>
        <v>0</v>
      </c>
      <c r="AH394" s="29"/>
      <c r="AI394" s="163">
        <f>+IF(AVERAGEIF(DEDUCCIONES[Concepto],'Datos para cálculo'!AH$4,DEDUCCIONES[Monto Limite])=1,CALCULO[[#This Row],[ 34 ]],MIN(CALCULO[[#This Row],[ 34 ]],AVERAGEIF(DEDUCCIONES[Concepto],'Datos para cálculo'!AH$4,DEDUCCIONES[Monto Limite]),+CALCULO[[#This Row],[ 34 ]]+1-1,CALCULO[[#This Row],[ 34 ]]))</f>
        <v>0</v>
      </c>
      <c r="AJ394" s="167"/>
      <c r="AK394" s="144">
        <f>+IF(CALCULO[[#This Row],[ 36 ]]="SI",MIN(CALCULO[[#This Row],[ 15 ]]*10%,VLOOKUP($AJ$4,DEDUCCIONES[],4,0)),0)</f>
        <v>0</v>
      </c>
      <c r="AL394" s="168"/>
      <c r="AM394" s="145">
        <f>+MIN(AL394+1-1,VLOOKUP($AL$4,DEDUCCIONES[],4,0))</f>
        <v>0</v>
      </c>
      <c r="AN394" s="144">
        <f>+CALCULO[[#This Row],[35]]+CALCULO[[#This Row],[37]]+CALCULO[[#This Row],[ 39 ]]</f>
        <v>0</v>
      </c>
      <c r="AO394" s="148">
        <f>+CALCULO[[#This Row],[33]]-CALCULO[[#This Row],[ 40 ]]</f>
        <v>0</v>
      </c>
      <c r="AP394" s="29"/>
      <c r="AQ394" s="163">
        <f>+MIN(CALCULO[[#This Row],[42]]+1-1,VLOOKUP($AP$4,RENTAS_EXCENTAS[],4,0))</f>
        <v>0</v>
      </c>
      <c r="AR394" s="29"/>
      <c r="AS394" s="163">
        <f>+MIN(CALCULO[[#This Row],[43]]+CALCULO[[#This Row],[ 44 ]]+1-1,VLOOKUP($AP$4,RENTAS_EXCENTAS[],4,0))-CALCULO[[#This Row],[43]]</f>
        <v>0</v>
      </c>
      <c r="AT394" s="163"/>
      <c r="AU394" s="163"/>
      <c r="AV394" s="163">
        <f>+CALCULO[[#This Row],[ 47 ]]</f>
        <v>0</v>
      </c>
      <c r="AW394" s="163"/>
      <c r="AX394" s="163">
        <f>+CALCULO[[#This Row],[ 49 ]]</f>
        <v>0</v>
      </c>
      <c r="AY394" s="163"/>
      <c r="AZ394" s="163">
        <f>+CALCULO[[#This Row],[ 51 ]]</f>
        <v>0</v>
      </c>
      <c r="BA394" s="163"/>
      <c r="BB394" s="163">
        <f>+CALCULO[[#This Row],[ 53 ]]</f>
        <v>0</v>
      </c>
      <c r="BC394" s="163"/>
      <c r="BD394" s="163">
        <f>+CALCULO[[#This Row],[ 55 ]]</f>
        <v>0</v>
      </c>
      <c r="BE394" s="163"/>
      <c r="BF394" s="163">
        <f>+CALCULO[[#This Row],[ 57 ]]</f>
        <v>0</v>
      </c>
      <c r="BG394" s="163"/>
      <c r="BH394" s="163">
        <f>+CALCULO[[#This Row],[ 59 ]]</f>
        <v>0</v>
      </c>
      <c r="BI394" s="163"/>
      <c r="BJ394" s="163"/>
      <c r="BK394" s="163"/>
      <c r="BL394" s="145">
        <f>+CALCULO[[#This Row],[ 63 ]]</f>
        <v>0</v>
      </c>
      <c r="BM394" s="144">
        <f>+CALCULO[[#This Row],[ 64 ]]+CALCULO[[#This Row],[ 62 ]]+CALCULO[[#This Row],[ 60 ]]+CALCULO[[#This Row],[ 58 ]]+CALCULO[[#This Row],[ 56 ]]+CALCULO[[#This Row],[ 54 ]]+CALCULO[[#This Row],[ 52 ]]+CALCULO[[#This Row],[ 50 ]]+CALCULO[[#This Row],[ 48 ]]+CALCULO[[#This Row],[ 45 ]]+CALCULO[[#This Row],[43]]</f>
        <v>0</v>
      </c>
      <c r="BN394" s="148">
        <f>+CALCULO[[#This Row],[ 41 ]]-CALCULO[[#This Row],[65]]</f>
        <v>0</v>
      </c>
      <c r="BO394" s="144">
        <f>+ROUND(MIN(CALCULO[[#This Row],[66]]*25%,240*'Versión impresión'!$H$8),-3)</f>
        <v>0</v>
      </c>
      <c r="BP394" s="148">
        <f>+CALCULO[[#This Row],[66]]-CALCULO[[#This Row],[67]]</f>
        <v>0</v>
      </c>
      <c r="BQ394" s="154">
        <f>+ROUND(CALCULO[[#This Row],[33]]*40%,-3)</f>
        <v>0</v>
      </c>
      <c r="BR394" s="149">
        <f t="shared" si="18"/>
        <v>0</v>
      </c>
      <c r="BS394" s="144">
        <f>+CALCULO[[#This Row],[33]]-MIN(CALCULO[[#This Row],[69]],CALCULO[[#This Row],[68]])</f>
        <v>0</v>
      </c>
      <c r="BT394" s="150">
        <f>+CALCULO[[#This Row],[71]]/'Versión impresión'!$H$8+1-1</f>
        <v>0</v>
      </c>
      <c r="BU394" s="151">
        <f>+LOOKUP(CALCULO[[#This Row],[72]],$CG$2:$CH$8,$CJ$2:$CJ$8)</f>
        <v>0</v>
      </c>
      <c r="BV394" s="152">
        <f>+LOOKUP(CALCULO[[#This Row],[72]],$CG$2:$CH$8,$CI$2:$CI$8)</f>
        <v>0</v>
      </c>
      <c r="BW394" s="151">
        <f>+LOOKUP(CALCULO[[#This Row],[72]],$CG$2:$CH$8,$CK$2:$CK$8)</f>
        <v>0</v>
      </c>
      <c r="BX394" s="155">
        <f>+(CALCULO[[#This Row],[72]]+CALCULO[[#This Row],[73]])*CALCULO[[#This Row],[74]]+CALCULO[[#This Row],[75]]</f>
        <v>0</v>
      </c>
      <c r="BY394" s="133">
        <f>+ROUND(CALCULO[[#This Row],[76]]*'Versión impresión'!$H$8,-3)</f>
        <v>0</v>
      </c>
      <c r="BZ394" s="180" t="str">
        <f>+IF(LOOKUP(CALCULO[[#This Row],[72]],$CG$2:$CH$8,$CM$2:$CM$8)=0,"",LOOKUP(CALCULO[[#This Row],[72]],$CG$2:$CH$8,$CM$2:$CM$8))</f>
        <v/>
      </c>
    </row>
    <row r="395" spans="1:78" x14ac:dyDescent="0.25">
      <c r="A395" s="78" t="str">
        <f t="shared" si="17"/>
        <v/>
      </c>
      <c r="B395" s="159"/>
      <c r="C395" s="29"/>
      <c r="D395" s="29"/>
      <c r="E395" s="29"/>
      <c r="F395" s="29"/>
      <c r="G395" s="29"/>
      <c r="H395" s="29"/>
      <c r="I395" s="29"/>
      <c r="J395" s="29"/>
      <c r="K395" s="29"/>
      <c r="L395" s="29"/>
      <c r="M395" s="29"/>
      <c r="N395" s="29"/>
      <c r="O395" s="144">
        <f>SUM(CALCULO[[#This Row],[5]:[ 14 ]])</f>
        <v>0</v>
      </c>
      <c r="P395" s="162"/>
      <c r="Q395" s="163">
        <f>+IF(AVERAGEIF(ING_NO_CONST_RENTA[Concepto],'Datos para cálculo'!P$4,ING_NO_CONST_RENTA[Monto Limite])=1,CALCULO[[#This Row],[16]],MIN(CALCULO[ [#This Row],[16] ],AVERAGEIF(ING_NO_CONST_RENTA[Concepto],'Datos para cálculo'!P$4,ING_NO_CONST_RENTA[Monto Limite]),+CALCULO[ [#This Row],[16] ]+1-1,CALCULO[ [#This Row],[16] ]))</f>
        <v>0</v>
      </c>
      <c r="R395" s="29"/>
      <c r="S395" s="163">
        <f>+IF(AVERAGEIF(ING_NO_CONST_RENTA[Concepto],'Datos para cálculo'!R$4,ING_NO_CONST_RENTA[Monto Limite])=1,CALCULO[[#This Row],[18]],MIN(CALCULO[ [#This Row],[18] ],AVERAGEIF(ING_NO_CONST_RENTA[Concepto],'Datos para cálculo'!R$4,ING_NO_CONST_RENTA[Monto Limite]),+CALCULO[ [#This Row],[18] ]+1-1,CALCULO[ [#This Row],[18] ]))</f>
        <v>0</v>
      </c>
      <c r="T395" s="29"/>
      <c r="U395" s="163">
        <f>+IF(AVERAGEIF(ING_NO_CONST_RENTA[Concepto],'Datos para cálculo'!T$4,ING_NO_CONST_RENTA[Monto Limite])=1,CALCULO[[#This Row],[20]],MIN(CALCULO[ [#This Row],[20] ],AVERAGEIF(ING_NO_CONST_RENTA[Concepto],'Datos para cálculo'!T$4,ING_NO_CONST_RENTA[Monto Limite]),+CALCULO[ [#This Row],[20] ]+1-1,CALCULO[ [#This Row],[20] ]))</f>
        <v>0</v>
      </c>
      <c r="V395" s="29"/>
      <c r="W3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5" s="164"/>
      <c r="Y395" s="163">
        <f>+IF(O395&lt;310*'Versión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5" s="165"/>
      <c r="AA395" s="163">
        <f>+IF(AVERAGEIF(ING_NO_CONST_RENTA[Concepto],'Datos para cálculo'!Z$4,ING_NO_CONST_RENTA[Monto Limite])=1,CALCULO[[#This Row],[ 26 ]],MIN(CALCULO[[#This Row],[ 26 ]],AVERAGEIF(ING_NO_CONST_RENTA[Concepto],'Datos para cálculo'!Z$4,ING_NO_CONST_RENTA[Monto Limite]),+CALCULO[[#This Row],[ 26 ]]+1-1,CALCULO[[#This Row],[ 26 ]]))</f>
        <v>0</v>
      </c>
      <c r="AB395" s="165"/>
      <c r="AC3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5" s="147"/>
      <c r="AE3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5" s="144">
        <f>+CALCULO[[#This Row],[ 31 ]]+CALCULO[[#This Row],[ 29 ]]+CALCULO[[#This Row],[ 27 ]]+CALCULO[[#This Row],[ 25 ]]+CALCULO[[#This Row],[ 23 ]]+CALCULO[[#This Row],[ 21 ]]+CALCULO[[#This Row],[ 19 ]]+CALCULO[[#This Row],[ 17 ]]</f>
        <v>0</v>
      </c>
      <c r="AG395" s="148">
        <f>+MAX(0,ROUND(CALCULO[[#This Row],[ 15 ]]-CALCULO[[#This Row],[32]],-3))</f>
        <v>0</v>
      </c>
      <c r="AH395" s="29"/>
      <c r="AI395" s="163">
        <f>+IF(AVERAGEIF(DEDUCCIONES[Concepto],'Datos para cálculo'!AH$4,DEDUCCIONES[Monto Limite])=1,CALCULO[[#This Row],[ 34 ]],MIN(CALCULO[[#This Row],[ 34 ]],AVERAGEIF(DEDUCCIONES[Concepto],'Datos para cálculo'!AH$4,DEDUCCIONES[Monto Limite]),+CALCULO[[#This Row],[ 34 ]]+1-1,CALCULO[[#This Row],[ 34 ]]))</f>
        <v>0</v>
      </c>
      <c r="AJ395" s="167"/>
      <c r="AK395" s="144">
        <f>+IF(CALCULO[[#This Row],[ 36 ]]="SI",MIN(CALCULO[[#This Row],[ 15 ]]*10%,VLOOKUP($AJ$4,DEDUCCIONES[],4,0)),0)</f>
        <v>0</v>
      </c>
      <c r="AL395" s="168"/>
      <c r="AM395" s="145">
        <f>+MIN(AL395+1-1,VLOOKUP($AL$4,DEDUCCIONES[],4,0))</f>
        <v>0</v>
      </c>
      <c r="AN395" s="144">
        <f>+CALCULO[[#This Row],[35]]+CALCULO[[#This Row],[37]]+CALCULO[[#This Row],[ 39 ]]</f>
        <v>0</v>
      </c>
      <c r="AO395" s="148">
        <f>+CALCULO[[#This Row],[33]]-CALCULO[[#This Row],[ 40 ]]</f>
        <v>0</v>
      </c>
      <c r="AP395" s="29"/>
      <c r="AQ395" s="163">
        <f>+MIN(CALCULO[[#This Row],[42]]+1-1,VLOOKUP($AP$4,RENTAS_EXCENTAS[],4,0))</f>
        <v>0</v>
      </c>
      <c r="AR395" s="29"/>
      <c r="AS395" s="163">
        <f>+MIN(CALCULO[[#This Row],[43]]+CALCULO[[#This Row],[ 44 ]]+1-1,VLOOKUP($AP$4,RENTAS_EXCENTAS[],4,0))-CALCULO[[#This Row],[43]]</f>
        <v>0</v>
      </c>
      <c r="AT395" s="163"/>
      <c r="AU395" s="163"/>
      <c r="AV395" s="163">
        <f>+CALCULO[[#This Row],[ 47 ]]</f>
        <v>0</v>
      </c>
      <c r="AW395" s="163"/>
      <c r="AX395" s="163">
        <f>+CALCULO[[#This Row],[ 49 ]]</f>
        <v>0</v>
      </c>
      <c r="AY395" s="163"/>
      <c r="AZ395" s="163">
        <f>+CALCULO[[#This Row],[ 51 ]]</f>
        <v>0</v>
      </c>
      <c r="BA395" s="163"/>
      <c r="BB395" s="163">
        <f>+CALCULO[[#This Row],[ 53 ]]</f>
        <v>0</v>
      </c>
      <c r="BC395" s="163"/>
      <c r="BD395" s="163">
        <f>+CALCULO[[#This Row],[ 55 ]]</f>
        <v>0</v>
      </c>
      <c r="BE395" s="163"/>
      <c r="BF395" s="163">
        <f>+CALCULO[[#This Row],[ 57 ]]</f>
        <v>0</v>
      </c>
      <c r="BG395" s="163"/>
      <c r="BH395" s="163">
        <f>+CALCULO[[#This Row],[ 59 ]]</f>
        <v>0</v>
      </c>
      <c r="BI395" s="163"/>
      <c r="BJ395" s="163"/>
      <c r="BK395" s="163"/>
      <c r="BL395" s="145">
        <f>+CALCULO[[#This Row],[ 63 ]]</f>
        <v>0</v>
      </c>
      <c r="BM395" s="144">
        <f>+CALCULO[[#This Row],[ 64 ]]+CALCULO[[#This Row],[ 62 ]]+CALCULO[[#This Row],[ 60 ]]+CALCULO[[#This Row],[ 58 ]]+CALCULO[[#This Row],[ 56 ]]+CALCULO[[#This Row],[ 54 ]]+CALCULO[[#This Row],[ 52 ]]+CALCULO[[#This Row],[ 50 ]]+CALCULO[[#This Row],[ 48 ]]+CALCULO[[#This Row],[ 45 ]]+CALCULO[[#This Row],[43]]</f>
        <v>0</v>
      </c>
      <c r="BN395" s="148">
        <f>+CALCULO[[#This Row],[ 41 ]]-CALCULO[[#This Row],[65]]</f>
        <v>0</v>
      </c>
      <c r="BO395" s="144">
        <f>+ROUND(MIN(CALCULO[[#This Row],[66]]*25%,240*'Versión impresión'!$H$8),-3)</f>
        <v>0</v>
      </c>
      <c r="BP395" s="148">
        <f>+CALCULO[[#This Row],[66]]-CALCULO[[#This Row],[67]]</f>
        <v>0</v>
      </c>
      <c r="BQ395" s="154">
        <f>+ROUND(CALCULO[[#This Row],[33]]*40%,-3)</f>
        <v>0</v>
      </c>
      <c r="BR395" s="149">
        <f t="shared" si="18"/>
        <v>0</v>
      </c>
      <c r="BS395" s="144">
        <f>+CALCULO[[#This Row],[33]]-MIN(CALCULO[[#This Row],[69]],CALCULO[[#This Row],[68]])</f>
        <v>0</v>
      </c>
      <c r="BT395" s="150">
        <f>+CALCULO[[#This Row],[71]]/'Versión impresión'!$H$8+1-1</f>
        <v>0</v>
      </c>
      <c r="BU395" s="151">
        <f>+LOOKUP(CALCULO[[#This Row],[72]],$CG$2:$CH$8,$CJ$2:$CJ$8)</f>
        <v>0</v>
      </c>
      <c r="BV395" s="152">
        <f>+LOOKUP(CALCULO[[#This Row],[72]],$CG$2:$CH$8,$CI$2:$CI$8)</f>
        <v>0</v>
      </c>
      <c r="BW395" s="151">
        <f>+LOOKUP(CALCULO[[#This Row],[72]],$CG$2:$CH$8,$CK$2:$CK$8)</f>
        <v>0</v>
      </c>
      <c r="BX395" s="155">
        <f>+(CALCULO[[#This Row],[72]]+CALCULO[[#This Row],[73]])*CALCULO[[#This Row],[74]]+CALCULO[[#This Row],[75]]</f>
        <v>0</v>
      </c>
      <c r="BY395" s="133">
        <f>+ROUND(CALCULO[[#This Row],[76]]*'Versión impresión'!$H$8,-3)</f>
        <v>0</v>
      </c>
      <c r="BZ395" s="180" t="str">
        <f>+IF(LOOKUP(CALCULO[[#This Row],[72]],$CG$2:$CH$8,$CM$2:$CM$8)=0,"",LOOKUP(CALCULO[[#This Row],[72]],$CG$2:$CH$8,$CM$2:$CM$8))</f>
        <v/>
      </c>
    </row>
    <row r="396" spans="1:78" x14ac:dyDescent="0.25">
      <c r="A396" s="78" t="str">
        <f t="shared" si="17"/>
        <v/>
      </c>
      <c r="B396" s="159"/>
      <c r="C396" s="29"/>
      <c r="D396" s="29"/>
      <c r="E396" s="29"/>
      <c r="F396" s="29"/>
      <c r="G396" s="29"/>
      <c r="H396" s="29"/>
      <c r="I396" s="29"/>
      <c r="J396" s="29"/>
      <c r="K396" s="29"/>
      <c r="L396" s="29"/>
      <c r="M396" s="29"/>
      <c r="N396" s="29"/>
      <c r="O396" s="144">
        <f>SUM(CALCULO[[#This Row],[5]:[ 14 ]])</f>
        <v>0</v>
      </c>
      <c r="P396" s="162"/>
      <c r="Q396" s="163">
        <f>+IF(AVERAGEIF(ING_NO_CONST_RENTA[Concepto],'Datos para cálculo'!P$4,ING_NO_CONST_RENTA[Monto Limite])=1,CALCULO[[#This Row],[16]],MIN(CALCULO[ [#This Row],[16] ],AVERAGEIF(ING_NO_CONST_RENTA[Concepto],'Datos para cálculo'!P$4,ING_NO_CONST_RENTA[Monto Limite]),+CALCULO[ [#This Row],[16] ]+1-1,CALCULO[ [#This Row],[16] ]))</f>
        <v>0</v>
      </c>
      <c r="R396" s="29"/>
      <c r="S396" s="163">
        <f>+IF(AVERAGEIF(ING_NO_CONST_RENTA[Concepto],'Datos para cálculo'!R$4,ING_NO_CONST_RENTA[Monto Limite])=1,CALCULO[[#This Row],[18]],MIN(CALCULO[ [#This Row],[18] ],AVERAGEIF(ING_NO_CONST_RENTA[Concepto],'Datos para cálculo'!R$4,ING_NO_CONST_RENTA[Monto Limite]),+CALCULO[ [#This Row],[18] ]+1-1,CALCULO[ [#This Row],[18] ]))</f>
        <v>0</v>
      </c>
      <c r="T396" s="29"/>
      <c r="U396" s="163">
        <f>+IF(AVERAGEIF(ING_NO_CONST_RENTA[Concepto],'Datos para cálculo'!T$4,ING_NO_CONST_RENTA[Monto Limite])=1,CALCULO[[#This Row],[20]],MIN(CALCULO[ [#This Row],[20] ],AVERAGEIF(ING_NO_CONST_RENTA[Concepto],'Datos para cálculo'!T$4,ING_NO_CONST_RENTA[Monto Limite]),+CALCULO[ [#This Row],[20] ]+1-1,CALCULO[ [#This Row],[20] ]))</f>
        <v>0</v>
      </c>
      <c r="V396" s="29"/>
      <c r="W3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6" s="164"/>
      <c r="Y396" s="163">
        <f>+IF(O396&lt;310*'Versión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6" s="165"/>
      <c r="AA396" s="163">
        <f>+IF(AVERAGEIF(ING_NO_CONST_RENTA[Concepto],'Datos para cálculo'!Z$4,ING_NO_CONST_RENTA[Monto Limite])=1,CALCULO[[#This Row],[ 26 ]],MIN(CALCULO[[#This Row],[ 26 ]],AVERAGEIF(ING_NO_CONST_RENTA[Concepto],'Datos para cálculo'!Z$4,ING_NO_CONST_RENTA[Monto Limite]),+CALCULO[[#This Row],[ 26 ]]+1-1,CALCULO[[#This Row],[ 26 ]]))</f>
        <v>0</v>
      </c>
      <c r="AB396" s="165"/>
      <c r="AC3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6" s="147"/>
      <c r="AE3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6" s="144">
        <f>+CALCULO[[#This Row],[ 31 ]]+CALCULO[[#This Row],[ 29 ]]+CALCULO[[#This Row],[ 27 ]]+CALCULO[[#This Row],[ 25 ]]+CALCULO[[#This Row],[ 23 ]]+CALCULO[[#This Row],[ 21 ]]+CALCULO[[#This Row],[ 19 ]]+CALCULO[[#This Row],[ 17 ]]</f>
        <v>0</v>
      </c>
      <c r="AG396" s="148">
        <f>+MAX(0,ROUND(CALCULO[[#This Row],[ 15 ]]-CALCULO[[#This Row],[32]],-3))</f>
        <v>0</v>
      </c>
      <c r="AH396" s="29"/>
      <c r="AI396" s="163">
        <f>+IF(AVERAGEIF(DEDUCCIONES[Concepto],'Datos para cálculo'!AH$4,DEDUCCIONES[Monto Limite])=1,CALCULO[[#This Row],[ 34 ]],MIN(CALCULO[[#This Row],[ 34 ]],AVERAGEIF(DEDUCCIONES[Concepto],'Datos para cálculo'!AH$4,DEDUCCIONES[Monto Limite]),+CALCULO[[#This Row],[ 34 ]]+1-1,CALCULO[[#This Row],[ 34 ]]))</f>
        <v>0</v>
      </c>
      <c r="AJ396" s="167"/>
      <c r="AK396" s="144">
        <f>+IF(CALCULO[[#This Row],[ 36 ]]="SI",MIN(CALCULO[[#This Row],[ 15 ]]*10%,VLOOKUP($AJ$4,DEDUCCIONES[],4,0)),0)</f>
        <v>0</v>
      </c>
      <c r="AL396" s="168"/>
      <c r="AM396" s="145">
        <f>+MIN(AL396+1-1,VLOOKUP($AL$4,DEDUCCIONES[],4,0))</f>
        <v>0</v>
      </c>
      <c r="AN396" s="144">
        <f>+CALCULO[[#This Row],[35]]+CALCULO[[#This Row],[37]]+CALCULO[[#This Row],[ 39 ]]</f>
        <v>0</v>
      </c>
      <c r="AO396" s="148">
        <f>+CALCULO[[#This Row],[33]]-CALCULO[[#This Row],[ 40 ]]</f>
        <v>0</v>
      </c>
      <c r="AP396" s="29"/>
      <c r="AQ396" s="163">
        <f>+MIN(CALCULO[[#This Row],[42]]+1-1,VLOOKUP($AP$4,RENTAS_EXCENTAS[],4,0))</f>
        <v>0</v>
      </c>
      <c r="AR396" s="29"/>
      <c r="AS396" s="163">
        <f>+MIN(CALCULO[[#This Row],[43]]+CALCULO[[#This Row],[ 44 ]]+1-1,VLOOKUP($AP$4,RENTAS_EXCENTAS[],4,0))-CALCULO[[#This Row],[43]]</f>
        <v>0</v>
      </c>
      <c r="AT396" s="163"/>
      <c r="AU396" s="163"/>
      <c r="AV396" s="163">
        <f>+CALCULO[[#This Row],[ 47 ]]</f>
        <v>0</v>
      </c>
      <c r="AW396" s="163"/>
      <c r="AX396" s="163">
        <f>+CALCULO[[#This Row],[ 49 ]]</f>
        <v>0</v>
      </c>
      <c r="AY396" s="163"/>
      <c r="AZ396" s="163">
        <f>+CALCULO[[#This Row],[ 51 ]]</f>
        <v>0</v>
      </c>
      <c r="BA396" s="163"/>
      <c r="BB396" s="163">
        <f>+CALCULO[[#This Row],[ 53 ]]</f>
        <v>0</v>
      </c>
      <c r="BC396" s="163"/>
      <c r="BD396" s="163">
        <f>+CALCULO[[#This Row],[ 55 ]]</f>
        <v>0</v>
      </c>
      <c r="BE396" s="163"/>
      <c r="BF396" s="163">
        <f>+CALCULO[[#This Row],[ 57 ]]</f>
        <v>0</v>
      </c>
      <c r="BG396" s="163"/>
      <c r="BH396" s="163">
        <f>+CALCULO[[#This Row],[ 59 ]]</f>
        <v>0</v>
      </c>
      <c r="BI396" s="163"/>
      <c r="BJ396" s="163"/>
      <c r="BK396" s="163"/>
      <c r="BL396" s="145">
        <f>+CALCULO[[#This Row],[ 63 ]]</f>
        <v>0</v>
      </c>
      <c r="BM396" s="144">
        <f>+CALCULO[[#This Row],[ 64 ]]+CALCULO[[#This Row],[ 62 ]]+CALCULO[[#This Row],[ 60 ]]+CALCULO[[#This Row],[ 58 ]]+CALCULO[[#This Row],[ 56 ]]+CALCULO[[#This Row],[ 54 ]]+CALCULO[[#This Row],[ 52 ]]+CALCULO[[#This Row],[ 50 ]]+CALCULO[[#This Row],[ 48 ]]+CALCULO[[#This Row],[ 45 ]]+CALCULO[[#This Row],[43]]</f>
        <v>0</v>
      </c>
      <c r="BN396" s="148">
        <f>+CALCULO[[#This Row],[ 41 ]]-CALCULO[[#This Row],[65]]</f>
        <v>0</v>
      </c>
      <c r="BO396" s="144">
        <f>+ROUND(MIN(CALCULO[[#This Row],[66]]*25%,240*'Versión impresión'!$H$8),-3)</f>
        <v>0</v>
      </c>
      <c r="BP396" s="148">
        <f>+CALCULO[[#This Row],[66]]-CALCULO[[#This Row],[67]]</f>
        <v>0</v>
      </c>
      <c r="BQ396" s="154">
        <f>+ROUND(CALCULO[[#This Row],[33]]*40%,-3)</f>
        <v>0</v>
      </c>
      <c r="BR396" s="149">
        <f t="shared" si="18"/>
        <v>0</v>
      </c>
      <c r="BS396" s="144">
        <f>+CALCULO[[#This Row],[33]]-MIN(CALCULO[[#This Row],[69]],CALCULO[[#This Row],[68]])</f>
        <v>0</v>
      </c>
      <c r="BT396" s="150">
        <f>+CALCULO[[#This Row],[71]]/'Versión impresión'!$H$8+1-1</f>
        <v>0</v>
      </c>
      <c r="BU396" s="151">
        <f>+LOOKUP(CALCULO[[#This Row],[72]],$CG$2:$CH$8,$CJ$2:$CJ$8)</f>
        <v>0</v>
      </c>
      <c r="BV396" s="152">
        <f>+LOOKUP(CALCULO[[#This Row],[72]],$CG$2:$CH$8,$CI$2:$CI$8)</f>
        <v>0</v>
      </c>
      <c r="BW396" s="151">
        <f>+LOOKUP(CALCULO[[#This Row],[72]],$CG$2:$CH$8,$CK$2:$CK$8)</f>
        <v>0</v>
      </c>
      <c r="BX396" s="155">
        <f>+(CALCULO[[#This Row],[72]]+CALCULO[[#This Row],[73]])*CALCULO[[#This Row],[74]]+CALCULO[[#This Row],[75]]</f>
        <v>0</v>
      </c>
      <c r="BY396" s="133">
        <f>+ROUND(CALCULO[[#This Row],[76]]*'Versión impresión'!$H$8,-3)</f>
        <v>0</v>
      </c>
      <c r="BZ396" s="180" t="str">
        <f>+IF(LOOKUP(CALCULO[[#This Row],[72]],$CG$2:$CH$8,$CM$2:$CM$8)=0,"",LOOKUP(CALCULO[[#This Row],[72]],$CG$2:$CH$8,$CM$2:$CM$8))</f>
        <v/>
      </c>
    </row>
    <row r="397" spans="1:78" x14ac:dyDescent="0.25">
      <c r="A397" s="78" t="str">
        <f t="shared" si="17"/>
        <v/>
      </c>
      <c r="B397" s="159"/>
      <c r="C397" s="29"/>
      <c r="D397" s="29"/>
      <c r="E397" s="29"/>
      <c r="F397" s="29"/>
      <c r="G397" s="29"/>
      <c r="H397" s="29"/>
      <c r="I397" s="29"/>
      <c r="J397" s="29"/>
      <c r="K397" s="29"/>
      <c r="L397" s="29"/>
      <c r="M397" s="29"/>
      <c r="N397" s="29"/>
      <c r="O397" s="144">
        <f>SUM(CALCULO[[#This Row],[5]:[ 14 ]])</f>
        <v>0</v>
      </c>
      <c r="P397" s="162"/>
      <c r="Q397" s="163">
        <f>+IF(AVERAGEIF(ING_NO_CONST_RENTA[Concepto],'Datos para cálculo'!P$4,ING_NO_CONST_RENTA[Monto Limite])=1,CALCULO[[#This Row],[16]],MIN(CALCULO[ [#This Row],[16] ],AVERAGEIF(ING_NO_CONST_RENTA[Concepto],'Datos para cálculo'!P$4,ING_NO_CONST_RENTA[Monto Limite]),+CALCULO[ [#This Row],[16] ]+1-1,CALCULO[ [#This Row],[16] ]))</f>
        <v>0</v>
      </c>
      <c r="R397" s="29"/>
      <c r="S397" s="163">
        <f>+IF(AVERAGEIF(ING_NO_CONST_RENTA[Concepto],'Datos para cálculo'!R$4,ING_NO_CONST_RENTA[Monto Limite])=1,CALCULO[[#This Row],[18]],MIN(CALCULO[ [#This Row],[18] ],AVERAGEIF(ING_NO_CONST_RENTA[Concepto],'Datos para cálculo'!R$4,ING_NO_CONST_RENTA[Monto Limite]),+CALCULO[ [#This Row],[18] ]+1-1,CALCULO[ [#This Row],[18] ]))</f>
        <v>0</v>
      </c>
      <c r="T397" s="29"/>
      <c r="U397" s="163">
        <f>+IF(AVERAGEIF(ING_NO_CONST_RENTA[Concepto],'Datos para cálculo'!T$4,ING_NO_CONST_RENTA[Monto Limite])=1,CALCULO[[#This Row],[20]],MIN(CALCULO[ [#This Row],[20] ],AVERAGEIF(ING_NO_CONST_RENTA[Concepto],'Datos para cálculo'!T$4,ING_NO_CONST_RENTA[Monto Limite]),+CALCULO[ [#This Row],[20] ]+1-1,CALCULO[ [#This Row],[20] ]))</f>
        <v>0</v>
      </c>
      <c r="V397" s="29"/>
      <c r="W3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7" s="164"/>
      <c r="Y397" s="163">
        <f>+IF(O397&lt;310*'Versión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7" s="165"/>
      <c r="AA397" s="163">
        <f>+IF(AVERAGEIF(ING_NO_CONST_RENTA[Concepto],'Datos para cálculo'!Z$4,ING_NO_CONST_RENTA[Monto Limite])=1,CALCULO[[#This Row],[ 26 ]],MIN(CALCULO[[#This Row],[ 26 ]],AVERAGEIF(ING_NO_CONST_RENTA[Concepto],'Datos para cálculo'!Z$4,ING_NO_CONST_RENTA[Monto Limite]),+CALCULO[[#This Row],[ 26 ]]+1-1,CALCULO[[#This Row],[ 26 ]]))</f>
        <v>0</v>
      </c>
      <c r="AB397" s="165"/>
      <c r="AC3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7" s="147"/>
      <c r="AE3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7" s="144">
        <f>+CALCULO[[#This Row],[ 31 ]]+CALCULO[[#This Row],[ 29 ]]+CALCULO[[#This Row],[ 27 ]]+CALCULO[[#This Row],[ 25 ]]+CALCULO[[#This Row],[ 23 ]]+CALCULO[[#This Row],[ 21 ]]+CALCULO[[#This Row],[ 19 ]]+CALCULO[[#This Row],[ 17 ]]</f>
        <v>0</v>
      </c>
      <c r="AG397" s="148">
        <f>+MAX(0,ROUND(CALCULO[[#This Row],[ 15 ]]-CALCULO[[#This Row],[32]],-3))</f>
        <v>0</v>
      </c>
      <c r="AH397" s="29"/>
      <c r="AI397" s="163">
        <f>+IF(AVERAGEIF(DEDUCCIONES[Concepto],'Datos para cálculo'!AH$4,DEDUCCIONES[Monto Limite])=1,CALCULO[[#This Row],[ 34 ]],MIN(CALCULO[[#This Row],[ 34 ]],AVERAGEIF(DEDUCCIONES[Concepto],'Datos para cálculo'!AH$4,DEDUCCIONES[Monto Limite]),+CALCULO[[#This Row],[ 34 ]]+1-1,CALCULO[[#This Row],[ 34 ]]))</f>
        <v>0</v>
      </c>
      <c r="AJ397" s="167"/>
      <c r="AK397" s="144">
        <f>+IF(CALCULO[[#This Row],[ 36 ]]="SI",MIN(CALCULO[[#This Row],[ 15 ]]*10%,VLOOKUP($AJ$4,DEDUCCIONES[],4,0)),0)</f>
        <v>0</v>
      </c>
      <c r="AL397" s="168"/>
      <c r="AM397" s="145">
        <f>+MIN(AL397+1-1,VLOOKUP($AL$4,DEDUCCIONES[],4,0))</f>
        <v>0</v>
      </c>
      <c r="AN397" s="144">
        <f>+CALCULO[[#This Row],[35]]+CALCULO[[#This Row],[37]]+CALCULO[[#This Row],[ 39 ]]</f>
        <v>0</v>
      </c>
      <c r="AO397" s="148">
        <f>+CALCULO[[#This Row],[33]]-CALCULO[[#This Row],[ 40 ]]</f>
        <v>0</v>
      </c>
      <c r="AP397" s="29"/>
      <c r="AQ397" s="163">
        <f>+MIN(CALCULO[[#This Row],[42]]+1-1,VLOOKUP($AP$4,RENTAS_EXCENTAS[],4,0))</f>
        <v>0</v>
      </c>
      <c r="AR397" s="29"/>
      <c r="AS397" s="163">
        <f>+MIN(CALCULO[[#This Row],[43]]+CALCULO[[#This Row],[ 44 ]]+1-1,VLOOKUP($AP$4,RENTAS_EXCENTAS[],4,0))-CALCULO[[#This Row],[43]]</f>
        <v>0</v>
      </c>
      <c r="AT397" s="163"/>
      <c r="AU397" s="163"/>
      <c r="AV397" s="163">
        <f>+CALCULO[[#This Row],[ 47 ]]</f>
        <v>0</v>
      </c>
      <c r="AW397" s="163"/>
      <c r="AX397" s="163">
        <f>+CALCULO[[#This Row],[ 49 ]]</f>
        <v>0</v>
      </c>
      <c r="AY397" s="163"/>
      <c r="AZ397" s="163">
        <f>+CALCULO[[#This Row],[ 51 ]]</f>
        <v>0</v>
      </c>
      <c r="BA397" s="163"/>
      <c r="BB397" s="163">
        <f>+CALCULO[[#This Row],[ 53 ]]</f>
        <v>0</v>
      </c>
      <c r="BC397" s="163"/>
      <c r="BD397" s="163">
        <f>+CALCULO[[#This Row],[ 55 ]]</f>
        <v>0</v>
      </c>
      <c r="BE397" s="163"/>
      <c r="BF397" s="163">
        <f>+CALCULO[[#This Row],[ 57 ]]</f>
        <v>0</v>
      </c>
      <c r="BG397" s="163"/>
      <c r="BH397" s="163">
        <f>+CALCULO[[#This Row],[ 59 ]]</f>
        <v>0</v>
      </c>
      <c r="BI397" s="163"/>
      <c r="BJ397" s="163"/>
      <c r="BK397" s="163"/>
      <c r="BL397" s="145">
        <f>+CALCULO[[#This Row],[ 63 ]]</f>
        <v>0</v>
      </c>
      <c r="BM397" s="144">
        <f>+CALCULO[[#This Row],[ 64 ]]+CALCULO[[#This Row],[ 62 ]]+CALCULO[[#This Row],[ 60 ]]+CALCULO[[#This Row],[ 58 ]]+CALCULO[[#This Row],[ 56 ]]+CALCULO[[#This Row],[ 54 ]]+CALCULO[[#This Row],[ 52 ]]+CALCULO[[#This Row],[ 50 ]]+CALCULO[[#This Row],[ 48 ]]+CALCULO[[#This Row],[ 45 ]]+CALCULO[[#This Row],[43]]</f>
        <v>0</v>
      </c>
      <c r="BN397" s="148">
        <f>+CALCULO[[#This Row],[ 41 ]]-CALCULO[[#This Row],[65]]</f>
        <v>0</v>
      </c>
      <c r="BO397" s="144">
        <f>+ROUND(MIN(CALCULO[[#This Row],[66]]*25%,240*'Versión impresión'!$H$8),-3)</f>
        <v>0</v>
      </c>
      <c r="BP397" s="148">
        <f>+CALCULO[[#This Row],[66]]-CALCULO[[#This Row],[67]]</f>
        <v>0</v>
      </c>
      <c r="BQ397" s="154">
        <f>+ROUND(CALCULO[[#This Row],[33]]*40%,-3)</f>
        <v>0</v>
      </c>
      <c r="BR397" s="149">
        <f t="shared" si="18"/>
        <v>0</v>
      </c>
      <c r="BS397" s="144">
        <f>+CALCULO[[#This Row],[33]]-MIN(CALCULO[[#This Row],[69]],CALCULO[[#This Row],[68]])</f>
        <v>0</v>
      </c>
      <c r="BT397" s="150">
        <f>+CALCULO[[#This Row],[71]]/'Versión impresión'!$H$8+1-1</f>
        <v>0</v>
      </c>
      <c r="BU397" s="151">
        <f>+LOOKUP(CALCULO[[#This Row],[72]],$CG$2:$CH$8,$CJ$2:$CJ$8)</f>
        <v>0</v>
      </c>
      <c r="BV397" s="152">
        <f>+LOOKUP(CALCULO[[#This Row],[72]],$CG$2:$CH$8,$CI$2:$CI$8)</f>
        <v>0</v>
      </c>
      <c r="BW397" s="151">
        <f>+LOOKUP(CALCULO[[#This Row],[72]],$CG$2:$CH$8,$CK$2:$CK$8)</f>
        <v>0</v>
      </c>
      <c r="BX397" s="155">
        <f>+(CALCULO[[#This Row],[72]]+CALCULO[[#This Row],[73]])*CALCULO[[#This Row],[74]]+CALCULO[[#This Row],[75]]</f>
        <v>0</v>
      </c>
      <c r="BY397" s="133">
        <f>+ROUND(CALCULO[[#This Row],[76]]*'Versión impresión'!$H$8,-3)</f>
        <v>0</v>
      </c>
      <c r="BZ397" s="180" t="str">
        <f>+IF(LOOKUP(CALCULO[[#This Row],[72]],$CG$2:$CH$8,$CM$2:$CM$8)=0,"",LOOKUP(CALCULO[[#This Row],[72]],$CG$2:$CH$8,$CM$2:$CM$8))</f>
        <v/>
      </c>
    </row>
    <row r="398" spans="1:78" x14ac:dyDescent="0.25">
      <c r="A398" s="78" t="str">
        <f t="shared" si="17"/>
        <v/>
      </c>
      <c r="B398" s="159"/>
      <c r="C398" s="29"/>
      <c r="D398" s="29"/>
      <c r="E398" s="29"/>
      <c r="F398" s="29"/>
      <c r="G398" s="29"/>
      <c r="H398" s="29"/>
      <c r="I398" s="29"/>
      <c r="J398" s="29"/>
      <c r="K398" s="29"/>
      <c r="L398" s="29"/>
      <c r="M398" s="29"/>
      <c r="N398" s="29"/>
      <c r="O398" s="144">
        <f>SUM(CALCULO[[#This Row],[5]:[ 14 ]])</f>
        <v>0</v>
      </c>
      <c r="P398" s="162"/>
      <c r="Q398" s="163">
        <f>+IF(AVERAGEIF(ING_NO_CONST_RENTA[Concepto],'Datos para cálculo'!P$4,ING_NO_CONST_RENTA[Monto Limite])=1,CALCULO[[#This Row],[16]],MIN(CALCULO[ [#This Row],[16] ],AVERAGEIF(ING_NO_CONST_RENTA[Concepto],'Datos para cálculo'!P$4,ING_NO_CONST_RENTA[Monto Limite]),+CALCULO[ [#This Row],[16] ]+1-1,CALCULO[ [#This Row],[16] ]))</f>
        <v>0</v>
      </c>
      <c r="R398" s="29"/>
      <c r="S398" s="163">
        <f>+IF(AVERAGEIF(ING_NO_CONST_RENTA[Concepto],'Datos para cálculo'!R$4,ING_NO_CONST_RENTA[Monto Limite])=1,CALCULO[[#This Row],[18]],MIN(CALCULO[ [#This Row],[18] ],AVERAGEIF(ING_NO_CONST_RENTA[Concepto],'Datos para cálculo'!R$4,ING_NO_CONST_RENTA[Monto Limite]),+CALCULO[ [#This Row],[18] ]+1-1,CALCULO[ [#This Row],[18] ]))</f>
        <v>0</v>
      </c>
      <c r="T398" s="29"/>
      <c r="U398" s="163">
        <f>+IF(AVERAGEIF(ING_NO_CONST_RENTA[Concepto],'Datos para cálculo'!T$4,ING_NO_CONST_RENTA[Monto Limite])=1,CALCULO[[#This Row],[20]],MIN(CALCULO[ [#This Row],[20] ],AVERAGEIF(ING_NO_CONST_RENTA[Concepto],'Datos para cálculo'!T$4,ING_NO_CONST_RENTA[Monto Limite]),+CALCULO[ [#This Row],[20] ]+1-1,CALCULO[ [#This Row],[20] ]))</f>
        <v>0</v>
      </c>
      <c r="V398" s="29"/>
      <c r="W3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8" s="164"/>
      <c r="Y398" s="163">
        <f>+IF(O398&lt;310*'Versión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8" s="165"/>
      <c r="AA398" s="163">
        <f>+IF(AVERAGEIF(ING_NO_CONST_RENTA[Concepto],'Datos para cálculo'!Z$4,ING_NO_CONST_RENTA[Monto Limite])=1,CALCULO[[#This Row],[ 26 ]],MIN(CALCULO[[#This Row],[ 26 ]],AVERAGEIF(ING_NO_CONST_RENTA[Concepto],'Datos para cálculo'!Z$4,ING_NO_CONST_RENTA[Monto Limite]),+CALCULO[[#This Row],[ 26 ]]+1-1,CALCULO[[#This Row],[ 26 ]]))</f>
        <v>0</v>
      </c>
      <c r="AB398" s="165"/>
      <c r="AC3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8" s="147"/>
      <c r="AE3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8" s="144">
        <f>+CALCULO[[#This Row],[ 31 ]]+CALCULO[[#This Row],[ 29 ]]+CALCULO[[#This Row],[ 27 ]]+CALCULO[[#This Row],[ 25 ]]+CALCULO[[#This Row],[ 23 ]]+CALCULO[[#This Row],[ 21 ]]+CALCULO[[#This Row],[ 19 ]]+CALCULO[[#This Row],[ 17 ]]</f>
        <v>0</v>
      </c>
      <c r="AG398" s="148">
        <f>+MAX(0,ROUND(CALCULO[[#This Row],[ 15 ]]-CALCULO[[#This Row],[32]],-3))</f>
        <v>0</v>
      </c>
      <c r="AH398" s="29"/>
      <c r="AI398" s="163">
        <f>+IF(AVERAGEIF(DEDUCCIONES[Concepto],'Datos para cálculo'!AH$4,DEDUCCIONES[Monto Limite])=1,CALCULO[[#This Row],[ 34 ]],MIN(CALCULO[[#This Row],[ 34 ]],AVERAGEIF(DEDUCCIONES[Concepto],'Datos para cálculo'!AH$4,DEDUCCIONES[Monto Limite]),+CALCULO[[#This Row],[ 34 ]]+1-1,CALCULO[[#This Row],[ 34 ]]))</f>
        <v>0</v>
      </c>
      <c r="AJ398" s="167"/>
      <c r="AK398" s="144">
        <f>+IF(CALCULO[[#This Row],[ 36 ]]="SI",MIN(CALCULO[[#This Row],[ 15 ]]*10%,VLOOKUP($AJ$4,DEDUCCIONES[],4,0)),0)</f>
        <v>0</v>
      </c>
      <c r="AL398" s="168"/>
      <c r="AM398" s="145">
        <f>+MIN(AL398+1-1,VLOOKUP($AL$4,DEDUCCIONES[],4,0))</f>
        <v>0</v>
      </c>
      <c r="AN398" s="144">
        <f>+CALCULO[[#This Row],[35]]+CALCULO[[#This Row],[37]]+CALCULO[[#This Row],[ 39 ]]</f>
        <v>0</v>
      </c>
      <c r="AO398" s="148">
        <f>+CALCULO[[#This Row],[33]]-CALCULO[[#This Row],[ 40 ]]</f>
        <v>0</v>
      </c>
      <c r="AP398" s="29"/>
      <c r="AQ398" s="163">
        <f>+MIN(CALCULO[[#This Row],[42]]+1-1,VLOOKUP($AP$4,RENTAS_EXCENTAS[],4,0))</f>
        <v>0</v>
      </c>
      <c r="AR398" s="29"/>
      <c r="AS398" s="163">
        <f>+MIN(CALCULO[[#This Row],[43]]+CALCULO[[#This Row],[ 44 ]]+1-1,VLOOKUP($AP$4,RENTAS_EXCENTAS[],4,0))-CALCULO[[#This Row],[43]]</f>
        <v>0</v>
      </c>
      <c r="AT398" s="163"/>
      <c r="AU398" s="163"/>
      <c r="AV398" s="163">
        <f>+CALCULO[[#This Row],[ 47 ]]</f>
        <v>0</v>
      </c>
      <c r="AW398" s="163"/>
      <c r="AX398" s="163">
        <f>+CALCULO[[#This Row],[ 49 ]]</f>
        <v>0</v>
      </c>
      <c r="AY398" s="163"/>
      <c r="AZ398" s="163">
        <f>+CALCULO[[#This Row],[ 51 ]]</f>
        <v>0</v>
      </c>
      <c r="BA398" s="163"/>
      <c r="BB398" s="163">
        <f>+CALCULO[[#This Row],[ 53 ]]</f>
        <v>0</v>
      </c>
      <c r="BC398" s="163"/>
      <c r="BD398" s="163">
        <f>+CALCULO[[#This Row],[ 55 ]]</f>
        <v>0</v>
      </c>
      <c r="BE398" s="163"/>
      <c r="BF398" s="163">
        <f>+CALCULO[[#This Row],[ 57 ]]</f>
        <v>0</v>
      </c>
      <c r="BG398" s="163"/>
      <c r="BH398" s="163">
        <f>+CALCULO[[#This Row],[ 59 ]]</f>
        <v>0</v>
      </c>
      <c r="BI398" s="163"/>
      <c r="BJ398" s="163"/>
      <c r="BK398" s="163"/>
      <c r="BL398" s="145">
        <f>+CALCULO[[#This Row],[ 63 ]]</f>
        <v>0</v>
      </c>
      <c r="BM398" s="144">
        <f>+CALCULO[[#This Row],[ 64 ]]+CALCULO[[#This Row],[ 62 ]]+CALCULO[[#This Row],[ 60 ]]+CALCULO[[#This Row],[ 58 ]]+CALCULO[[#This Row],[ 56 ]]+CALCULO[[#This Row],[ 54 ]]+CALCULO[[#This Row],[ 52 ]]+CALCULO[[#This Row],[ 50 ]]+CALCULO[[#This Row],[ 48 ]]+CALCULO[[#This Row],[ 45 ]]+CALCULO[[#This Row],[43]]</f>
        <v>0</v>
      </c>
      <c r="BN398" s="148">
        <f>+CALCULO[[#This Row],[ 41 ]]-CALCULO[[#This Row],[65]]</f>
        <v>0</v>
      </c>
      <c r="BO398" s="144">
        <f>+ROUND(MIN(CALCULO[[#This Row],[66]]*25%,240*'Versión impresión'!$H$8),-3)</f>
        <v>0</v>
      </c>
      <c r="BP398" s="148">
        <f>+CALCULO[[#This Row],[66]]-CALCULO[[#This Row],[67]]</f>
        <v>0</v>
      </c>
      <c r="BQ398" s="154">
        <f>+ROUND(CALCULO[[#This Row],[33]]*40%,-3)</f>
        <v>0</v>
      </c>
      <c r="BR398" s="149">
        <f t="shared" si="18"/>
        <v>0</v>
      </c>
      <c r="BS398" s="144">
        <f>+CALCULO[[#This Row],[33]]-MIN(CALCULO[[#This Row],[69]],CALCULO[[#This Row],[68]])</f>
        <v>0</v>
      </c>
      <c r="BT398" s="150">
        <f>+CALCULO[[#This Row],[71]]/'Versión impresión'!$H$8+1-1</f>
        <v>0</v>
      </c>
      <c r="BU398" s="151">
        <f>+LOOKUP(CALCULO[[#This Row],[72]],$CG$2:$CH$8,$CJ$2:$CJ$8)</f>
        <v>0</v>
      </c>
      <c r="BV398" s="152">
        <f>+LOOKUP(CALCULO[[#This Row],[72]],$CG$2:$CH$8,$CI$2:$CI$8)</f>
        <v>0</v>
      </c>
      <c r="BW398" s="151">
        <f>+LOOKUP(CALCULO[[#This Row],[72]],$CG$2:$CH$8,$CK$2:$CK$8)</f>
        <v>0</v>
      </c>
      <c r="BX398" s="155">
        <f>+(CALCULO[[#This Row],[72]]+CALCULO[[#This Row],[73]])*CALCULO[[#This Row],[74]]+CALCULO[[#This Row],[75]]</f>
        <v>0</v>
      </c>
      <c r="BY398" s="133">
        <f>+ROUND(CALCULO[[#This Row],[76]]*'Versión impresión'!$H$8,-3)</f>
        <v>0</v>
      </c>
      <c r="BZ398" s="180" t="str">
        <f>+IF(LOOKUP(CALCULO[[#This Row],[72]],$CG$2:$CH$8,$CM$2:$CM$8)=0,"",LOOKUP(CALCULO[[#This Row],[72]],$CG$2:$CH$8,$CM$2:$CM$8))</f>
        <v/>
      </c>
    </row>
    <row r="399" spans="1:78" x14ac:dyDescent="0.25">
      <c r="A399" s="78" t="str">
        <f t="shared" si="17"/>
        <v/>
      </c>
      <c r="B399" s="159"/>
      <c r="C399" s="29"/>
      <c r="D399" s="29"/>
      <c r="E399" s="29"/>
      <c r="F399" s="29"/>
      <c r="G399" s="29"/>
      <c r="H399" s="29"/>
      <c r="I399" s="29"/>
      <c r="J399" s="29"/>
      <c r="K399" s="29"/>
      <c r="L399" s="29"/>
      <c r="M399" s="29"/>
      <c r="N399" s="29"/>
      <c r="O399" s="144">
        <f>SUM(CALCULO[[#This Row],[5]:[ 14 ]])</f>
        <v>0</v>
      </c>
      <c r="P399" s="162"/>
      <c r="Q399" s="163">
        <f>+IF(AVERAGEIF(ING_NO_CONST_RENTA[Concepto],'Datos para cálculo'!P$4,ING_NO_CONST_RENTA[Monto Limite])=1,CALCULO[[#This Row],[16]],MIN(CALCULO[ [#This Row],[16] ],AVERAGEIF(ING_NO_CONST_RENTA[Concepto],'Datos para cálculo'!P$4,ING_NO_CONST_RENTA[Monto Limite]),+CALCULO[ [#This Row],[16] ]+1-1,CALCULO[ [#This Row],[16] ]))</f>
        <v>0</v>
      </c>
      <c r="R399" s="29"/>
      <c r="S399" s="163">
        <f>+IF(AVERAGEIF(ING_NO_CONST_RENTA[Concepto],'Datos para cálculo'!R$4,ING_NO_CONST_RENTA[Monto Limite])=1,CALCULO[[#This Row],[18]],MIN(CALCULO[ [#This Row],[18] ],AVERAGEIF(ING_NO_CONST_RENTA[Concepto],'Datos para cálculo'!R$4,ING_NO_CONST_RENTA[Monto Limite]),+CALCULO[ [#This Row],[18] ]+1-1,CALCULO[ [#This Row],[18] ]))</f>
        <v>0</v>
      </c>
      <c r="T399" s="29"/>
      <c r="U399" s="163">
        <f>+IF(AVERAGEIF(ING_NO_CONST_RENTA[Concepto],'Datos para cálculo'!T$4,ING_NO_CONST_RENTA[Monto Limite])=1,CALCULO[[#This Row],[20]],MIN(CALCULO[ [#This Row],[20] ],AVERAGEIF(ING_NO_CONST_RENTA[Concepto],'Datos para cálculo'!T$4,ING_NO_CONST_RENTA[Monto Limite]),+CALCULO[ [#This Row],[20] ]+1-1,CALCULO[ [#This Row],[20] ]))</f>
        <v>0</v>
      </c>
      <c r="V399" s="29"/>
      <c r="W3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399" s="164"/>
      <c r="Y399" s="163">
        <f>+IF(O399&lt;310*'Versión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399" s="165"/>
      <c r="AA399" s="163">
        <f>+IF(AVERAGEIF(ING_NO_CONST_RENTA[Concepto],'Datos para cálculo'!Z$4,ING_NO_CONST_RENTA[Monto Limite])=1,CALCULO[[#This Row],[ 26 ]],MIN(CALCULO[[#This Row],[ 26 ]],AVERAGEIF(ING_NO_CONST_RENTA[Concepto],'Datos para cálculo'!Z$4,ING_NO_CONST_RENTA[Monto Limite]),+CALCULO[[#This Row],[ 26 ]]+1-1,CALCULO[[#This Row],[ 26 ]]))</f>
        <v>0</v>
      </c>
      <c r="AB399" s="165"/>
      <c r="AC3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399" s="147"/>
      <c r="AE3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399" s="144">
        <f>+CALCULO[[#This Row],[ 31 ]]+CALCULO[[#This Row],[ 29 ]]+CALCULO[[#This Row],[ 27 ]]+CALCULO[[#This Row],[ 25 ]]+CALCULO[[#This Row],[ 23 ]]+CALCULO[[#This Row],[ 21 ]]+CALCULO[[#This Row],[ 19 ]]+CALCULO[[#This Row],[ 17 ]]</f>
        <v>0</v>
      </c>
      <c r="AG399" s="148">
        <f>+MAX(0,ROUND(CALCULO[[#This Row],[ 15 ]]-CALCULO[[#This Row],[32]],-3))</f>
        <v>0</v>
      </c>
      <c r="AH399" s="29"/>
      <c r="AI399" s="163">
        <f>+IF(AVERAGEIF(DEDUCCIONES[Concepto],'Datos para cálculo'!AH$4,DEDUCCIONES[Monto Limite])=1,CALCULO[[#This Row],[ 34 ]],MIN(CALCULO[[#This Row],[ 34 ]],AVERAGEIF(DEDUCCIONES[Concepto],'Datos para cálculo'!AH$4,DEDUCCIONES[Monto Limite]),+CALCULO[[#This Row],[ 34 ]]+1-1,CALCULO[[#This Row],[ 34 ]]))</f>
        <v>0</v>
      </c>
      <c r="AJ399" s="167"/>
      <c r="AK399" s="144">
        <f>+IF(CALCULO[[#This Row],[ 36 ]]="SI",MIN(CALCULO[[#This Row],[ 15 ]]*10%,VLOOKUP($AJ$4,DEDUCCIONES[],4,0)),0)</f>
        <v>0</v>
      </c>
      <c r="AL399" s="168"/>
      <c r="AM399" s="145">
        <f>+MIN(AL399+1-1,VLOOKUP($AL$4,DEDUCCIONES[],4,0))</f>
        <v>0</v>
      </c>
      <c r="AN399" s="144">
        <f>+CALCULO[[#This Row],[35]]+CALCULO[[#This Row],[37]]+CALCULO[[#This Row],[ 39 ]]</f>
        <v>0</v>
      </c>
      <c r="AO399" s="148">
        <f>+CALCULO[[#This Row],[33]]-CALCULO[[#This Row],[ 40 ]]</f>
        <v>0</v>
      </c>
      <c r="AP399" s="29"/>
      <c r="AQ399" s="163">
        <f>+MIN(CALCULO[[#This Row],[42]]+1-1,VLOOKUP($AP$4,RENTAS_EXCENTAS[],4,0))</f>
        <v>0</v>
      </c>
      <c r="AR399" s="29"/>
      <c r="AS399" s="163">
        <f>+MIN(CALCULO[[#This Row],[43]]+CALCULO[[#This Row],[ 44 ]]+1-1,VLOOKUP($AP$4,RENTAS_EXCENTAS[],4,0))-CALCULO[[#This Row],[43]]</f>
        <v>0</v>
      </c>
      <c r="AT399" s="163"/>
      <c r="AU399" s="163"/>
      <c r="AV399" s="163">
        <f>+CALCULO[[#This Row],[ 47 ]]</f>
        <v>0</v>
      </c>
      <c r="AW399" s="163"/>
      <c r="AX399" s="163">
        <f>+CALCULO[[#This Row],[ 49 ]]</f>
        <v>0</v>
      </c>
      <c r="AY399" s="163"/>
      <c r="AZ399" s="163">
        <f>+CALCULO[[#This Row],[ 51 ]]</f>
        <v>0</v>
      </c>
      <c r="BA399" s="163"/>
      <c r="BB399" s="163">
        <f>+CALCULO[[#This Row],[ 53 ]]</f>
        <v>0</v>
      </c>
      <c r="BC399" s="163"/>
      <c r="BD399" s="163">
        <f>+CALCULO[[#This Row],[ 55 ]]</f>
        <v>0</v>
      </c>
      <c r="BE399" s="163"/>
      <c r="BF399" s="163">
        <f>+CALCULO[[#This Row],[ 57 ]]</f>
        <v>0</v>
      </c>
      <c r="BG399" s="163"/>
      <c r="BH399" s="163">
        <f>+CALCULO[[#This Row],[ 59 ]]</f>
        <v>0</v>
      </c>
      <c r="BI399" s="163"/>
      <c r="BJ399" s="163"/>
      <c r="BK399" s="163"/>
      <c r="BL399" s="145">
        <f>+CALCULO[[#This Row],[ 63 ]]</f>
        <v>0</v>
      </c>
      <c r="BM399" s="144">
        <f>+CALCULO[[#This Row],[ 64 ]]+CALCULO[[#This Row],[ 62 ]]+CALCULO[[#This Row],[ 60 ]]+CALCULO[[#This Row],[ 58 ]]+CALCULO[[#This Row],[ 56 ]]+CALCULO[[#This Row],[ 54 ]]+CALCULO[[#This Row],[ 52 ]]+CALCULO[[#This Row],[ 50 ]]+CALCULO[[#This Row],[ 48 ]]+CALCULO[[#This Row],[ 45 ]]+CALCULO[[#This Row],[43]]</f>
        <v>0</v>
      </c>
      <c r="BN399" s="148">
        <f>+CALCULO[[#This Row],[ 41 ]]-CALCULO[[#This Row],[65]]</f>
        <v>0</v>
      </c>
      <c r="BO399" s="144">
        <f>+ROUND(MIN(CALCULO[[#This Row],[66]]*25%,240*'Versión impresión'!$H$8),-3)</f>
        <v>0</v>
      </c>
      <c r="BP399" s="148">
        <f>+CALCULO[[#This Row],[66]]-CALCULO[[#This Row],[67]]</f>
        <v>0</v>
      </c>
      <c r="BQ399" s="154">
        <f>+ROUND(CALCULO[[#This Row],[33]]*40%,-3)</f>
        <v>0</v>
      </c>
      <c r="BR399" s="149">
        <f t="shared" si="18"/>
        <v>0</v>
      </c>
      <c r="BS399" s="144">
        <f>+CALCULO[[#This Row],[33]]-MIN(CALCULO[[#This Row],[69]],CALCULO[[#This Row],[68]])</f>
        <v>0</v>
      </c>
      <c r="BT399" s="150">
        <f>+CALCULO[[#This Row],[71]]/'Versión impresión'!$H$8+1-1</f>
        <v>0</v>
      </c>
      <c r="BU399" s="151">
        <f>+LOOKUP(CALCULO[[#This Row],[72]],$CG$2:$CH$8,$CJ$2:$CJ$8)</f>
        <v>0</v>
      </c>
      <c r="BV399" s="152">
        <f>+LOOKUP(CALCULO[[#This Row],[72]],$CG$2:$CH$8,$CI$2:$CI$8)</f>
        <v>0</v>
      </c>
      <c r="BW399" s="151">
        <f>+LOOKUP(CALCULO[[#This Row],[72]],$CG$2:$CH$8,$CK$2:$CK$8)</f>
        <v>0</v>
      </c>
      <c r="BX399" s="155">
        <f>+(CALCULO[[#This Row],[72]]+CALCULO[[#This Row],[73]])*CALCULO[[#This Row],[74]]+CALCULO[[#This Row],[75]]</f>
        <v>0</v>
      </c>
      <c r="BY399" s="133">
        <f>+ROUND(CALCULO[[#This Row],[76]]*'Versión impresión'!$H$8,-3)</f>
        <v>0</v>
      </c>
      <c r="BZ399" s="180" t="str">
        <f>+IF(LOOKUP(CALCULO[[#This Row],[72]],$CG$2:$CH$8,$CM$2:$CM$8)=0,"",LOOKUP(CALCULO[[#This Row],[72]],$CG$2:$CH$8,$CM$2:$CM$8))</f>
        <v/>
      </c>
    </row>
    <row r="400" spans="1:78" x14ac:dyDescent="0.25">
      <c r="A400" s="78" t="str">
        <f t="shared" si="17"/>
        <v/>
      </c>
      <c r="B400" s="159"/>
      <c r="C400" s="29"/>
      <c r="D400" s="29"/>
      <c r="E400" s="29"/>
      <c r="F400" s="29"/>
      <c r="G400" s="29"/>
      <c r="H400" s="29"/>
      <c r="I400" s="29"/>
      <c r="J400" s="29"/>
      <c r="K400" s="29"/>
      <c r="L400" s="29"/>
      <c r="M400" s="29"/>
      <c r="N400" s="29"/>
      <c r="O400" s="144">
        <f>SUM(CALCULO[[#This Row],[5]:[ 14 ]])</f>
        <v>0</v>
      </c>
      <c r="P400" s="162"/>
      <c r="Q400" s="163">
        <f>+IF(AVERAGEIF(ING_NO_CONST_RENTA[Concepto],'Datos para cálculo'!P$4,ING_NO_CONST_RENTA[Monto Limite])=1,CALCULO[[#This Row],[16]],MIN(CALCULO[ [#This Row],[16] ],AVERAGEIF(ING_NO_CONST_RENTA[Concepto],'Datos para cálculo'!P$4,ING_NO_CONST_RENTA[Monto Limite]),+CALCULO[ [#This Row],[16] ]+1-1,CALCULO[ [#This Row],[16] ]))</f>
        <v>0</v>
      </c>
      <c r="R400" s="29"/>
      <c r="S400" s="163">
        <f>+IF(AVERAGEIF(ING_NO_CONST_RENTA[Concepto],'Datos para cálculo'!R$4,ING_NO_CONST_RENTA[Monto Limite])=1,CALCULO[[#This Row],[18]],MIN(CALCULO[ [#This Row],[18] ],AVERAGEIF(ING_NO_CONST_RENTA[Concepto],'Datos para cálculo'!R$4,ING_NO_CONST_RENTA[Monto Limite]),+CALCULO[ [#This Row],[18] ]+1-1,CALCULO[ [#This Row],[18] ]))</f>
        <v>0</v>
      </c>
      <c r="T400" s="29"/>
      <c r="U400" s="163">
        <f>+IF(AVERAGEIF(ING_NO_CONST_RENTA[Concepto],'Datos para cálculo'!T$4,ING_NO_CONST_RENTA[Monto Limite])=1,CALCULO[[#This Row],[20]],MIN(CALCULO[ [#This Row],[20] ],AVERAGEIF(ING_NO_CONST_RENTA[Concepto],'Datos para cálculo'!T$4,ING_NO_CONST_RENTA[Monto Limite]),+CALCULO[ [#This Row],[20] ]+1-1,CALCULO[ [#This Row],[20] ]))</f>
        <v>0</v>
      </c>
      <c r="V400" s="29"/>
      <c r="W4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0" s="164"/>
      <c r="Y400" s="163">
        <f>+IF(O400&lt;310*'Versión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0" s="165"/>
      <c r="AA400" s="163">
        <f>+IF(AVERAGEIF(ING_NO_CONST_RENTA[Concepto],'Datos para cálculo'!Z$4,ING_NO_CONST_RENTA[Monto Limite])=1,CALCULO[[#This Row],[ 26 ]],MIN(CALCULO[[#This Row],[ 26 ]],AVERAGEIF(ING_NO_CONST_RENTA[Concepto],'Datos para cálculo'!Z$4,ING_NO_CONST_RENTA[Monto Limite]),+CALCULO[[#This Row],[ 26 ]]+1-1,CALCULO[[#This Row],[ 26 ]]))</f>
        <v>0</v>
      </c>
      <c r="AB400" s="165"/>
      <c r="AC4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0" s="147"/>
      <c r="AE4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0" s="144">
        <f>+CALCULO[[#This Row],[ 31 ]]+CALCULO[[#This Row],[ 29 ]]+CALCULO[[#This Row],[ 27 ]]+CALCULO[[#This Row],[ 25 ]]+CALCULO[[#This Row],[ 23 ]]+CALCULO[[#This Row],[ 21 ]]+CALCULO[[#This Row],[ 19 ]]+CALCULO[[#This Row],[ 17 ]]</f>
        <v>0</v>
      </c>
      <c r="AG400" s="148">
        <f>+MAX(0,ROUND(CALCULO[[#This Row],[ 15 ]]-CALCULO[[#This Row],[32]],-3))</f>
        <v>0</v>
      </c>
      <c r="AH400" s="29"/>
      <c r="AI400" s="163">
        <f>+IF(AVERAGEIF(DEDUCCIONES[Concepto],'Datos para cálculo'!AH$4,DEDUCCIONES[Monto Limite])=1,CALCULO[[#This Row],[ 34 ]],MIN(CALCULO[[#This Row],[ 34 ]],AVERAGEIF(DEDUCCIONES[Concepto],'Datos para cálculo'!AH$4,DEDUCCIONES[Monto Limite]),+CALCULO[[#This Row],[ 34 ]]+1-1,CALCULO[[#This Row],[ 34 ]]))</f>
        <v>0</v>
      </c>
      <c r="AJ400" s="167"/>
      <c r="AK400" s="144">
        <f>+IF(CALCULO[[#This Row],[ 36 ]]="SI",MIN(CALCULO[[#This Row],[ 15 ]]*10%,VLOOKUP($AJ$4,DEDUCCIONES[],4,0)),0)</f>
        <v>0</v>
      </c>
      <c r="AL400" s="168"/>
      <c r="AM400" s="145">
        <f>+MIN(AL400+1-1,VLOOKUP($AL$4,DEDUCCIONES[],4,0))</f>
        <v>0</v>
      </c>
      <c r="AN400" s="144">
        <f>+CALCULO[[#This Row],[35]]+CALCULO[[#This Row],[37]]+CALCULO[[#This Row],[ 39 ]]</f>
        <v>0</v>
      </c>
      <c r="AO400" s="148">
        <f>+CALCULO[[#This Row],[33]]-CALCULO[[#This Row],[ 40 ]]</f>
        <v>0</v>
      </c>
      <c r="AP400" s="29"/>
      <c r="AQ400" s="163">
        <f>+MIN(CALCULO[[#This Row],[42]]+1-1,VLOOKUP($AP$4,RENTAS_EXCENTAS[],4,0))</f>
        <v>0</v>
      </c>
      <c r="AR400" s="29"/>
      <c r="AS400" s="163">
        <f>+MIN(CALCULO[[#This Row],[43]]+CALCULO[[#This Row],[ 44 ]]+1-1,VLOOKUP($AP$4,RENTAS_EXCENTAS[],4,0))-CALCULO[[#This Row],[43]]</f>
        <v>0</v>
      </c>
      <c r="AT400" s="163"/>
      <c r="AU400" s="163"/>
      <c r="AV400" s="163">
        <f>+CALCULO[[#This Row],[ 47 ]]</f>
        <v>0</v>
      </c>
      <c r="AW400" s="163"/>
      <c r="AX400" s="163">
        <f>+CALCULO[[#This Row],[ 49 ]]</f>
        <v>0</v>
      </c>
      <c r="AY400" s="163"/>
      <c r="AZ400" s="163">
        <f>+CALCULO[[#This Row],[ 51 ]]</f>
        <v>0</v>
      </c>
      <c r="BA400" s="163"/>
      <c r="BB400" s="163">
        <f>+CALCULO[[#This Row],[ 53 ]]</f>
        <v>0</v>
      </c>
      <c r="BC400" s="163"/>
      <c r="BD400" s="163">
        <f>+CALCULO[[#This Row],[ 55 ]]</f>
        <v>0</v>
      </c>
      <c r="BE400" s="163"/>
      <c r="BF400" s="163">
        <f>+CALCULO[[#This Row],[ 57 ]]</f>
        <v>0</v>
      </c>
      <c r="BG400" s="163"/>
      <c r="BH400" s="163">
        <f>+CALCULO[[#This Row],[ 59 ]]</f>
        <v>0</v>
      </c>
      <c r="BI400" s="163"/>
      <c r="BJ400" s="163"/>
      <c r="BK400" s="163"/>
      <c r="BL400" s="145">
        <f>+CALCULO[[#This Row],[ 63 ]]</f>
        <v>0</v>
      </c>
      <c r="BM400" s="144">
        <f>+CALCULO[[#This Row],[ 64 ]]+CALCULO[[#This Row],[ 62 ]]+CALCULO[[#This Row],[ 60 ]]+CALCULO[[#This Row],[ 58 ]]+CALCULO[[#This Row],[ 56 ]]+CALCULO[[#This Row],[ 54 ]]+CALCULO[[#This Row],[ 52 ]]+CALCULO[[#This Row],[ 50 ]]+CALCULO[[#This Row],[ 48 ]]+CALCULO[[#This Row],[ 45 ]]+CALCULO[[#This Row],[43]]</f>
        <v>0</v>
      </c>
      <c r="BN400" s="148">
        <f>+CALCULO[[#This Row],[ 41 ]]-CALCULO[[#This Row],[65]]</f>
        <v>0</v>
      </c>
      <c r="BO400" s="144">
        <f>+ROUND(MIN(CALCULO[[#This Row],[66]]*25%,240*'Versión impresión'!$H$8),-3)</f>
        <v>0</v>
      </c>
      <c r="BP400" s="148">
        <f>+CALCULO[[#This Row],[66]]-CALCULO[[#This Row],[67]]</f>
        <v>0</v>
      </c>
      <c r="BQ400" s="154">
        <f>+ROUND(CALCULO[[#This Row],[33]]*40%,-3)</f>
        <v>0</v>
      </c>
      <c r="BR400" s="149">
        <f t="shared" si="18"/>
        <v>0</v>
      </c>
      <c r="BS400" s="144">
        <f>+CALCULO[[#This Row],[33]]-MIN(CALCULO[[#This Row],[69]],CALCULO[[#This Row],[68]])</f>
        <v>0</v>
      </c>
      <c r="BT400" s="150">
        <f>+CALCULO[[#This Row],[71]]/'Versión impresión'!$H$8+1-1</f>
        <v>0</v>
      </c>
      <c r="BU400" s="151">
        <f>+LOOKUP(CALCULO[[#This Row],[72]],$CG$2:$CH$8,$CJ$2:$CJ$8)</f>
        <v>0</v>
      </c>
      <c r="BV400" s="152">
        <f>+LOOKUP(CALCULO[[#This Row],[72]],$CG$2:$CH$8,$CI$2:$CI$8)</f>
        <v>0</v>
      </c>
      <c r="BW400" s="151">
        <f>+LOOKUP(CALCULO[[#This Row],[72]],$CG$2:$CH$8,$CK$2:$CK$8)</f>
        <v>0</v>
      </c>
      <c r="BX400" s="155">
        <f>+(CALCULO[[#This Row],[72]]+CALCULO[[#This Row],[73]])*CALCULO[[#This Row],[74]]+CALCULO[[#This Row],[75]]</f>
        <v>0</v>
      </c>
      <c r="BY400" s="133">
        <f>+ROUND(CALCULO[[#This Row],[76]]*'Versión impresión'!$H$8,-3)</f>
        <v>0</v>
      </c>
      <c r="BZ400" s="180" t="str">
        <f>+IF(LOOKUP(CALCULO[[#This Row],[72]],$CG$2:$CH$8,$CM$2:$CM$8)=0,"",LOOKUP(CALCULO[[#This Row],[72]],$CG$2:$CH$8,$CM$2:$CM$8))</f>
        <v/>
      </c>
    </row>
    <row r="401" spans="1:78" x14ac:dyDescent="0.25">
      <c r="A401" s="78" t="str">
        <f t="shared" si="17"/>
        <v/>
      </c>
      <c r="B401" s="159"/>
      <c r="C401" s="29"/>
      <c r="D401" s="29"/>
      <c r="E401" s="29"/>
      <c r="F401" s="29"/>
      <c r="G401" s="29"/>
      <c r="H401" s="29"/>
      <c r="I401" s="29"/>
      <c r="J401" s="29"/>
      <c r="K401" s="29"/>
      <c r="L401" s="29"/>
      <c r="M401" s="29"/>
      <c r="N401" s="29"/>
      <c r="O401" s="144">
        <f>SUM(CALCULO[[#This Row],[5]:[ 14 ]])</f>
        <v>0</v>
      </c>
      <c r="P401" s="162"/>
      <c r="Q401" s="163">
        <f>+IF(AVERAGEIF(ING_NO_CONST_RENTA[Concepto],'Datos para cálculo'!P$4,ING_NO_CONST_RENTA[Monto Limite])=1,CALCULO[[#This Row],[16]],MIN(CALCULO[ [#This Row],[16] ],AVERAGEIF(ING_NO_CONST_RENTA[Concepto],'Datos para cálculo'!P$4,ING_NO_CONST_RENTA[Monto Limite]),+CALCULO[ [#This Row],[16] ]+1-1,CALCULO[ [#This Row],[16] ]))</f>
        <v>0</v>
      </c>
      <c r="R401" s="29"/>
      <c r="S401" s="163">
        <f>+IF(AVERAGEIF(ING_NO_CONST_RENTA[Concepto],'Datos para cálculo'!R$4,ING_NO_CONST_RENTA[Monto Limite])=1,CALCULO[[#This Row],[18]],MIN(CALCULO[ [#This Row],[18] ],AVERAGEIF(ING_NO_CONST_RENTA[Concepto],'Datos para cálculo'!R$4,ING_NO_CONST_RENTA[Monto Limite]),+CALCULO[ [#This Row],[18] ]+1-1,CALCULO[ [#This Row],[18] ]))</f>
        <v>0</v>
      </c>
      <c r="T401" s="29"/>
      <c r="U401" s="163">
        <f>+IF(AVERAGEIF(ING_NO_CONST_RENTA[Concepto],'Datos para cálculo'!T$4,ING_NO_CONST_RENTA[Monto Limite])=1,CALCULO[[#This Row],[20]],MIN(CALCULO[ [#This Row],[20] ],AVERAGEIF(ING_NO_CONST_RENTA[Concepto],'Datos para cálculo'!T$4,ING_NO_CONST_RENTA[Monto Limite]),+CALCULO[ [#This Row],[20] ]+1-1,CALCULO[ [#This Row],[20] ]))</f>
        <v>0</v>
      </c>
      <c r="V401" s="29"/>
      <c r="W4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1" s="164"/>
      <c r="Y401" s="163">
        <f>+IF(O401&lt;310*'Versión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1" s="165"/>
      <c r="AA401" s="163">
        <f>+IF(AVERAGEIF(ING_NO_CONST_RENTA[Concepto],'Datos para cálculo'!Z$4,ING_NO_CONST_RENTA[Monto Limite])=1,CALCULO[[#This Row],[ 26 ]],MIN(CALCULO[[#This Row],[ 26 ]],AVERAGEIF(ING_NO_CONST_RENTA[Concepto],'Datos para cálculo'!Z$4,ING_NO_CONST_RENTA[Monto Limite]),+CALCULO[[#This Row],[ 26 ]]+1-1,CALCULO[[#This Row],[ 26 ]]))</f>
        <v>0</v>
      </c>
      <c r="AB401" s="165"/>
      <c r="AC4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1" s="147"/>
      <c r="AE4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1" s="144">
        <f>+CALCULO[[#This Row],[ 31 ]]+CALCULO[[#This Row],[ 29 ]]+CALCULO[[#This Row],[ 27 ]]+CALCULO[[#This Row],[ 25 ]]+CALCULO[[#This Row],[ 23 ]]+CALCULO[[#This Row],[ 21 ]]+CALCULO[[#This Row],[ 19 ]]+CALCULO[[#This Row],[ 17 ]]</f>
        <v>0</v>
      </c>
      <c r="AG401" s="148">
        <f>+MAX(0,ROUND(CALCULO[[#This Row],[ 15 ]]-CALCULO[[#This Row],[32]],-3))</f>
        <v>0</v>
      </c>
      <c r="AH401" s="29"/>
      <c r="AI401" s="163">
        <f>+IF(AVERAGEIF(DEDUCCIONES[Concepto],'Datos para cálculo'!AH$4,DEDUCCIONES[Monto Limite])=1,CALCULO[[#This Row],[ 34 ]],MIN(CALCULO[[#This Row],[ 34 ]],AVERAGEIF(DEDUCCIONES[Concepto],'Datos para cálculo'!AH$4,DEDUCCIONES[Monto Limite]),+CALCULO[[#This Row],[ 34 ]]+1-1,CALCULO[[#This Row],[ 34 ]]))</f>
        <v>0</v>
      </c>
      <c r="AJ401" s="167"/>
      <c r="AK401" s="144">
        <f>+IF(CALCULO[[#This Row],[ 36 ]]="SI",MIN(CALCULO[[#This Row],[ 15 ]]*10%,VLOOKUP($AJ$4,DEDUCCIONES[],4,0)),0)</f>
        <v>0</v>
      </c>
      <c r="AL401" s="168"/>
      <c r="AM401" s="145">
        <f>+MIN(AL401+1-1,VLOOKUP($AL$4,DEDUCCIONES[],4,0))</f>
        <v>0</v>
      </c>
      <c r="AN401" s="144">
        <f>+CALCULO[[#This Row],[35]]+CALCULO[[#This Row],[37]]+CALCULO[[#This Row],[ 39 ]]</f>
        <v>0</v>
      </c>
      <c r="AO401" s="148">
        <f>+CALCULO[[#This Row],[33]]-CALCULO[[#This Row],[ 40 ]]</f>
        <v>0</v>
      </c>
      <c r="AP401" s="29"/>
      <c r="AQ401" s="163">
        <f>+MIN(CALCULO[[#This Row],[42]]+1-1,VLOOKUP($AP$4,RENTAS_EXCENTAS[],4,0))</f>
        <v>0</v>
      </c>
      <c r="AR401" s="29"/>
      <c r="AS401" s="163">
        <f>+MIN(CALCULO[[#This Row],[43]]+CALCULO[[#This Row],[ 44 ]]+1-1,VLOOKUP($AP$4,RENTAS_EXCENTAS[],4,0))-CALCULO[[#This Row],[43]]</f>
        <v>0</v>
      </c>
      <c r="AT401" s="163"/>
      <c r="AU401" s="163"/>
      <c r="AV401" s="163">
        <f>+CALCULO[[#This Row],[ 47 ]]</f>
        <v>0</v>
      </c>
      <c r="AW401" s="163"/>
      <c r="AX401" s="163">
        <f>+CALCULO[[#This Row],[ 49 ]]</f>
        <v>0</v>
      </c>
      <c r="AY401" s="163"/>
      <c r="AZ401" s="163">
        <f>+CALCULO[[#This Row],[ 51 ]]</f>
        <v>0</v>
      </c>
      <c r="BA401" s="163"/>
      <c r="BB401" s="163">
        <f>+CALCULO[[#This Row],[ 53 ]]</f>
        <v>0</v>
      </c>
      <c r="BC401" s="163"/>
      <c r="BD401" s="163">
        <f>+CALCULO[[#This Row],[ 55 ]]</f>
        <v>0</v>
      </c>
      <c r="BE401" s="163"/>
      <c r="BF401" s="163">
        <f>+CALCULO[[#This Row],[ 57 ]]</f>
        <v>0</v>
      </c>
      <c r="BG401" s="163"/>
      <c r="BH401" s="163">
        <f>+CALCULO[[#This Row],[ 59 ]]</f>
        <v>0</v>
      </c>
      <c r="BI401" s="163"/>
      <c r="BJ401" s="163"/>
      <c r="BK401" s="163"/>
      <c r="BL401" s="145">
        <f>+CALCULO[[#This Row],[ 63 ]]</f>
        <v>0</v>
      </c>
      <c r="BM401" s="144">
        <f>+CALCULO[[#This Row],[ 64 ]]+CALCULO[[#This Row],[ 62 ]]+CALCULO[[#This Row],[ 60 ]]+CALCULO[[#This Row],[ 58 ]]+CALCULO[[#This Row],[ 56 ]]+CALCULO[[#This Row],[ 54 ]]+CALCULO[[#This Row],[ 52 ]]+CALCULO[[#This Row],[ 50 ]]+CALCULO[[#This Row],[ 48 ]]+CALCULO[[#This Row],[ 45 ]]+CALCULO[[#This Row],[43]]</f>
        <v>0</v>
      </c>
      <c r="BN401" s="148">
        <f>+CALCULO[[#This Row],[ 41 ]]-CALCULO[[#This Row],[65]]</f>
        <v>0</v>
      </c>
      <c r="BO401" s="144">
        <f>+ROUND(MIN(CALCULO[[#This Row],[66]]*25%,240*'Versión impresión'!$H$8),-3)</f>
        <v>0</v>
      </c>
      <c r="BP401" s="148">
        <f>+CALCULO[[#This Row],[66]]-CALCULO[[#This Row],[67]]</f>
        <v>0</v>
      </c>
      <c r="BQ401" s="154">
        <f>+ROUND(CALCULO[[#This Row],[33]]*40%,-3)</f>
        <v>0</v>
      </c>
      <c r="BR401" s="149">
        <f t="shared" si="18"/>
        <v>0</v>
      </c>
      <c r="BS401" s="144">
        <f>+CALCULO[[#This Row],[33]]-MIN(CALCULO[[#This Row],[69]],CALCULO[[#This Row],[68]])</f>
        <v>0</v>
      </c>
      <c r="BT401" s="150">
        <f>+CALCULO[[#This Row],[71]]/'Versión impresión'!$H$8+1-1</f>
        <v>0</v>
      </c>
      <c r="BU401" s="151">
        <f>+LOOKUP(CALCULO[[#This Row],[72]],$CG$2:$CH$8,$CJ$2:$CJ$8)</f>
        <v>0</v>
      </c>
      <c r="BV401" s="152">
        <f>+LOOKUP(CALCULO[[#This Row],[72]],$CG$2:$CH$8,$CI$2:$CI$8)</f>
        <v>0</v>
      </c>
      <c r="BW401" s="151">
        <f>+LOOKUP(CALCULO[[#This Row],[72]],$CG$2:$CH$8,$CK$2:$CK$8)</f>
        <v>0</v>
      </c>
      <c r="BX401" s="155">
        <f>+(CALCULO[[#This Row],[72]]+CALCULO[[#This Row],[73]])*CALCULO[[#This Row],[74]]+CALCULO[[#This Row],[75]]</f>
        <v>0</v>
      </c>
      <c r="BY401" s="133">
        <f>+ROUND(CALCULO[[#This Row],[76]]*'Versión impresión'!$H$8,-3)</f>
        <v>0</v>
      </c>
      <c r="BZ401" s="180" t="str">
        <f>+IF(LOOKUP(CALCULO[[#This Row],[72]],$CG$2:$CH$8,$CM$2:$CM$8)=0,"",LOOKUP(CALCULO[[#This Row],[72]],$CG$2:$CH$8,$CM$2:$CM$8))</f>
        <v/>
      </c>
    </row>
    <row r="402" spans="1:78" x14ac:dyDescent="0.25">
      <c r="A402" s="78" t="str">
        <f t="shared" si="17"/>
        <v/>
      </c>
      <c r="B402" s="159"/>
      <c r="C402" s="29"/>
      <c r="D402" s="29"/>
      <c r="E402" s="29"/>
      <c r="F402" s="29"/>
      <c r="G402" s="29"/>
      <c r="H402" s="29"/>
      <c r="I402" s="29"/>
      <c r="J402" s="29"/>
      <c r="K402" s="29"/>
      <c r="L402" s="29"/>
      <c r="M402" s="29"/>
      <c r="N402" s="29"/>
      <c r="O402" s="144">
        <f>SUM(CALCULO[[#This Row],[5]:[ 14 ]])</f>
        <v>0</v>
      </c>
      <c r="P402" s="162"/>
      <c r="Q402" s="163">
        <f>+IF(AVERAGEIF(ING_NO_CONST_RENTA[Concepto],'Datos para cálculo'!P$4,ING_NO_CONST_RENTA[Monto Limite])=1,CALCULO[[#This Row],[16]],MIN(CALCULO[ [#This Row],[16] ],AVERAGEIF(ING_NO_CONST_RENTA[Concepto],'Datos para cálculo'!P$4,ING_NO_CONST_RENTA[Monto Limite]),+CALCULO[ [#This Row],[16] ]+1-1,CALCULO[ [#This Row],[16] ]))</f>
        <v>0</v>
      </c>
      <c r="R402" s="29"/>
      <c r="S402" s="163">
        <f>+IF(AVERAGEIF(ING_NO_CONST_RENTA[Concepto],'Datos para cálculo'!R$4,ING_NO_CONST_RENTA[Monto Limite])=1,CALCULO[[#This Row],[18]],MIN(CALCULO[ [#This Row],[18] ],AVERAGEIF(ING_NO_CONST_RENTA[Concepto],'Datos para cálculo'!R$4,ING_NO_CONST_RENTA[Monto Limite]),+CALCULO[ [#This Row],[18] ]+1-1,CALCULO[ [#This Row],[18] ]))</f>
        <v>0</v>
      </c>
      <c r="T402" s="29"/>
      <c r="U402" s="163">
        <f>+IF(AVERAGEIF(ING_NO_CONST_RENTA[Concepto],'Datos para cálculo'!T$4,ING_NO_CONST_RENTA[Monto Limite])=1,CALCULO[[#This Row],[20]],MIN(CALCULO[ [#This Row],[20] ],AVERAGEIF(ING_NO_CONST_RENTA[Concepto],'Datos para cálculo'!T$4,ING_NO_CONST_RENTA[Monto Limite]),+CALCULO[ [#This Row],[20] ]+1-1,CALCULO[ [#This Row],[20] ]))</f>
        <v>0</v>
      </c>
      <c r="V402" s="29"/>
      <c r="W4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2" s="164"/>
      <c r="Y402" s="163">
        <f>+IF(O402&lt;310*'Versión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2" s="165"/>
      <c r="AA402" s="163">
        <f>+IF(AVERAGEIF(ING_NO_CONST_RENTA[Concepto],'Datos para cálculo'!Z$4,ING_NO_CONST_RENTA[Monto Limite])=1,CALCULO[[#This Row],[ 26 ]],MIN(CALCULO[[#This Row],[ 26 ]],AVERAGEIF(ING_NO_CONST_RENTA[Concepto],'Datos para cálculo'!Z$4,ING_NO_CONST_RENTA[Monto Limite]),+CALCULO[[#This Row],[ 26 ]]+1-1,CALCULO[[#This Row],[ 26 ]]))</f>
        <v>0</v>
      </c>
      <c r="AB402" s="165"/>
      <c r="AC4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2" s="147"/>
      <c r="AE4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2" s="144">
        <f>+CALCULO[[#This Row],[ 31 ]]+CALCULO[[#This Row],[ 29 ]]+CALCULO[[#This Row],[ 27 ]]+CALCULO[[#This Row],[ 25 ]]+CALCULO[[#This Row],[ 23 ]]+CALCULO[[#This Row],[ 21 ]]+CALCULO[[#This Row],[ 19 ]]+CALCULO[[#This Row],[ 17 ]]</f>
        <v>0</v>
      </c>
      <c r="AG402" s="148">
        <f>+MAX(0,ROUND(CALCULO[[#This Row],[ 15 ]]-CALCULO[[#This Row],[32]],-3))</f>
        <v>0</v>
      </c>
      <c r="AH402" s="29"/>
      <c r="AI402" s="163">
        <f>+IF(AVERAGEIF(DEDUCCIONES[Concepto],'Datos para cálculo'!AH$4,DEDUCCIONES[Monto Limite])=1,CALCULO[[#This Row],[ 34 ]],MIN(CALCULO[[#This Row],[ 34 ]],AVERAGEIF(DEDUCCIONES[Concepto],'Datos para cálculo'!AH$4,DEDUCCIONES[Monto Limite]),+CALCULO[[#This Row],[ 34 ]]+1-1,CALCULO[[#This Row],[ 34 ]]))</f>
        <v>0</v>
      </c>
      <c r="AJ402" s="167"/>
      <c r="AK402" s="144">
        <f>+IF(CALCULO[[#This Row],[ 36 ]]="SI",MIN(CALCULO[[#This Row],[ 15 ]]*10%,VLOOKUP($AJ$4,DEDUCCIONES[],4,0)),0)</f>
        <v>0</v>
      </c>
      <c r="AL402" s="168"/>
      <c r="AM402" s="145">
        <f>+MIN(AL402+1-1,VLOOKUP($AL$4,DEDUCCIONES[],4,0))</f>
        <v>0</v>
      </c>
      <c r="AN402" s="144">
        <f>+CALCULO[[#This Row],[35]]+CALCULO[[#This Row],[37]]+CALCULO[[#This Row],[ 39 ]]</f>
        <v>0</v>
      </c>
      <c r="AO402" s="148">
        <f>+CALCULO[[#This Row],[33]]-CALCULO[[#This Row],[ 40 ]]</f>
        <v>0</v>
      </c>
      <c r="AP402" s="29"/>
      <c r="AQ402" s="163">
        <f>+MIN(CALCULO[[#This Row],[42]]+1-1,VLOOKUP($AP$4,RENTAS_EXCENTAS[],4,0))</f>
        <v>0</v>
      </c>
      <c r="AR402" s="29"/>
      <c r="AS402" s="163">
        <f>+MIN(CALCULO[[#This Row],[43]]+CALCULO[[#This Row],[ 44 ]]+1-1,VLOOKUP($AP$4,RENTAS_EXCENTAS[],4,0))-CALCULO[[#This Row],[43]]</f>
        <v>0</v>
      </c>
      <c r="AT402" s="163"/>
      <c r="AU402" s="163"/>
      <c r="AV402" s="163">
        <f>+CALCULO[[#This Row],[ 47 ]]</f>
        <v>0</v>
      </c>
      <c r="AW402" s="163"/>
      <c r="AX402" s="163">
        <f>+CALCULO[[#This Row],[ 49 ]]</f>
        <v>0</v>
      </c>
      <c r="AY402" s="163"/>
      <c r="AZ402" s="163">
        <f>+CALCULO[[#This Row],[ 51 ]]</f>
        <v>0</v>
      </c>
      <c r="BA402" s="163"/>
      <c r="BB402" s="163">
        <f>+CALCULO[[#This Row],[ 53 ]]</f>
        <v>0</v>
      </c>
      <c r="BC402" s="163"/>
      <c r="BD402" s="163">
        <f>+CALCULO[[#This Row],[ 55 ]]</f>
        <v>0</v>
      </c>
      <c r="BE402" s="163"/>
      <c r="BF402" s="163">
        <f>+CALCULO[[#This Row],[ 57 ]]</f>
        <v>0</v>
      </c>
      <c r="BG402" s="163"/>
      <c r="BH402" s="163">
        <f>+CALCULO[[#This Row],[ 59 ]]</f>
        <v>0</v>
      </c>
      <c r="BI402" s="163"/>
      <c r="BJ402" s="163"/>
      <c r="BK402" s="163"/>
      <c r="BL402" s="145">
        <f>+CALCULO[[#This Row],[ 63 ]]</f>
        <v>0</v>
      </c>
      <c r="BM402" s="144">
        <f>+CALCULO[[#This Row],[ 64 ]]+CALCULO[[#This Row],[ 62 ]]+CALCULO[[#This Row],[ 60 ]]+CALCULO[[#This Row],[ 58 ]]+CALCULO[[#This Row],[ 56 ]]+CALCULO[[#This Row],[ 54 ]]+CALCULO[[#This Row],[ 52 ]]+CALCULO[[#This Row],[ 50 ]]+CALCULO[[#This Row],[ 48 ]]+CALCULO[[#This Row],[ 45 ]]+CALCULO[[#This Row],[43]]</f>
        <v>0</v>
      </c>
      <c r="BN402" s="148">
        <f>+CALCULO[[#This Row],[ 41 ]]-CALCULO[[#This Row],[65]]</f>
        <v>0</v>
      </c>
      <c r="BO402" s="144">
        <f>+ROUND(MIN(CALCULO[[#This Row],[66]]*25%,240*'Versión impresión'!$H$8),-3)</f>
        <v>0</v>
      </c>
      <c r="BP402" s="148">
        <f>+CALCULO[[#This Row],[66]]-CALCULO[[#This Row],[67]]</f>
        <v>0</v>
      </c>
      <c r="BQ402" s="154">
        <f>+ROUND(CALCULO[[#This Row],[33]]*40%,-3)</f>
        <v>0</v>
      </c>
      <c r="BR402" s="149">
        <f t="shared" si="18"/>
        <v>0</v>
      </c>
      <c r="BS402" s="144">
        <f>+CALCULO[[#This Row],[33]]-MIN(CALCULO[[#This Row],[69]],CALCULO[[#This Row],[68]])</f>
        <v>0</v>
      </c>
      <c r="BT402" s="150">
        <f>+CALCULO[[#This Row],[71]]/'Versión impresión'!$H$8+1-1</f>
        <v>0</v>
      </c>
      <c r="BU402" s="151">
        <f>+LOOKUP(CALCULO[[#This Row],[72]],$CG$2:$CH$8,$CJ$2:$CJ$8)</f>
        <v>0</v>
      </c>
      <c r="BV402" s="152">
        <f>+LOOKUP(CALCULO[[#This Row],[72]],$CG$2:$CH$8,$CI$2:$CI$8)</f>
        <v>0</v>
      </c>
      <c r="BW402" s="151">
        <f>+LOOKUP(CALCULO[[#This Row],[72]],$CG$2:$CH$8,$CK$2:$CK$8)</f>
        <v>0</v>
      </c>
      <c r="BX402" s="155">
        <f>+(CALCULO[[#This Row],[72]]+CALCULO[[#This Row],[73]])*CALCULO[[#This Row],[74]]+CALCULO[[#This Row],[75]]</f>
        <v>0</v>
      </c>
      <c r="BY402" s="133">
        <f>+ROUND(CALCULO[[#This Row],[76]]*'Versión impresión'!$H$8,-3)</f>
        <v>0</v>
      </c>
      <c r="BZ402" s="180" t="str">
        <f>+IF(LOOKUP(CALCULO[[#This Row],[72]],$CG$2:$CH$8,$CM$2:$CM$8)=0,"",LOOKUP(CALCULO[[#This Row],[72]],$CG$2:$CH$8,$CM$2:$CM$8))</f>
        <v/>
      </c>
    </row>
    <row r="403" spans="1:78" x14ac:dyDescent="0.25">
      <c r="A403" s="78" t="str">
        <f t="shared" si="17"/>
        <v/>
      </c>
      <c r="B403" s="159"/>
      <c r="C403" s="29"/>
      <c r="D403" s="29"/>
      <c r="E403" s="29"/>
      <c r="F403" s="29"/>
      <c r="G403" s="29"/>
      <c r="H403" s="29"/>
      <c r="I403" s="29"/>
      <c r="J403" s="29"/>
      <c r="K403" s="29"/>
      <c r="L403" s="29"/>
      <c r="M403" s="29"/>
      <c r="N403" s="29"/>
      <c r="O403" s="144">
        <f>SUM(CALCULO[[#This Row],[5]:[ 14 ]])</f>
        <v>0</v>
      </c>
      <c r="P403" s="162"/>
      <c r="Q403" s="163">
        <f>+IF(AVERAGEIF(ING_NO_CONST_RENTA[Concepto],'Datos para cálculo'!P$4,ING_NO_CONST_RENTA[Monto Limite])=1,CALCULO[[#This Row],[16]],MIN(CALCULO[ [#This Row],[16] ],AVERAGEIF(ING_NO_CONST_RENTA[Concepto],'Datos para cálculo'!P$4,ING_NO_CONST_RENTA[Monto Limite]),+CALCULO[ [#This Row],[16] ]+1-1,CALCULO[ [#This Row],[16] ]))</f>
        <v>0</v>
      </c>
      <c r="R403" s="29"/>
      <c r="S403" s="163">
        <f>+IF(AVERAGEIF(ING_NO_CONST_RENTA[Concepto],'Datos para cálculo'!R$4,ING_NO_CONST_RENTA[Monto Limite])=1,CALCULO[[#This Row],[18]],MIN(CALCULO[ [#This Row],[18] ],AVERAGEIF(ING_NO_CONST_RENTA[Concepto],'Datos para cálculo'!R$4,ING_NO_CONST_RENTA[Monto Limite]),+CALCULO[ [#This Row],[18] ]+1-1,CALCULO[ [#This Row],[18] ]))</f>
        <v>0</v>
      </c>
      <c r="T403" s="29"/>
      <c r="U403" s="163">
        <f>+IF(AVERAGEIF(ING_NO_CONST_RENTA[Concepto],'Datos para cálculo'!T$4,ING_NO_CONST_RENTA[Monto Limite])=1,CALCULO[[#This Row],[20]],MIN(CALCULO[ [#This Row],[20] ],AVERAGEIF(ING_NO_CONST_RENTA[Concepto],'Datos para cálculo'!T$4,ING_NO_CONST_RENTA[Monto Limite]),+CALCULO[ [#This Row],[20] ]+1-1,CALCULO[ [#This Row],[20] ]))</f>
        <v>0</v>
      </c>
      <c r="V403" s="29"/>
      <c r="W4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3" s="164"/>
      <c r="Y403" s="163">
        <f>+IF(O403&lt;310*'Versión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3" s="165"/>
      <c r="AA403" s="163">
        <f>+IF(AVERAGEIF(ING_NO_CONST_RENTA[Concepto],'Datos para cálculo'!Z$4,ING_NO_CONST_RENTA[Monto Limite])=1,CALCULO[[#This Row],[ 26 ]],MIN(CALCULO[[#This Row],[ 26 ]],AVERAGEIF(ING_NO_CONST_RENTA[Concepto],'Datos para cálculo'!Z$4,ING_NO_CONST_RENTA[Monto Limite]),+CALCULO[[#This Row],[ 26 ]]+1-1,CALCULO[[#This Row],[ 26 ]]))</f>
        <v>0</v>
      </c>
      <c r="AB403" s="165"/>
      <c r="AC4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3" s="147"/>
      <c r="AE4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3" s="144">
        <f>+CALCULO[[#This Row],[ 31 ]]+CALCULO[[#This Row],[ 29 ]]+CALCULO[[#This Row],[ 27 ]]+CALCULO[[#This Row],[ 25 ]]+CALCULO[[#This Row],[ 23 ]]+CALCULO[[#This Row],[ 21 ]]+CALCULO[[#This Row],[ 19 ]]+CALCULO[[#This Row],[ 17 ]]</f>
        <v>0</v>
      </c>
      <c r="AG403" s="148">
        <f>+MAX(0,ROUND(CALCULO[[#This Row],[ 15 ]]-CALCULO[[#This Row],[32]],-3))</f>
        <v>0</v>
      </c>
      <c r="AH403" s="29"/>
      <c r="AI403" s="163">
        <f>+IF(AVERAGEIF(DEDUCCIONES[Concepto],'Datos para cálculo'!AH$4,DEDUCCIONES[Monto Limite])=1,CALCULO[[#This Row],[ 34 ]],MIN(CALCULO[[#This Row],[ 34 ]],AVERAGEIF(DEDUCCIONES[Concepto],'Datos para cálculo'!AH$4,DEDUCCIONES[Monto Limite]),+CALCULO[[#This Row],[ 34 ]]+1-1,CALCULO[[#This Row],[ 34 ]]))</f>
        <v>0</v>
      </c>
      <c r="AJ403" s="167"/>
      <c r="AK403" s="144">
        <f>+IF(CALCULO[[#This Row],[ 36 ]]="SI",MIN(CALCULO[[#This Row],[ 15 ]]*10%,VLOOKUP($AJ$4,DEDUCCIONES[],4,0)),0)</f>
        <v>0</v>
      </c>
      <c r="AL403" s="168"/>
      <c r="AM403" s="145">
        <f>+MIN(AL403+1-1,VLOOKUP($AL$4,DEDUCCIONES[],4,0))</f>
        <v>0</v>
      </c>
      <c r="AN403" s="144">
        <f>+CALCULO[[#This Row],[35]]+CALCULO[[#This Row],[37]]+CALCULO[[#This Row],[ 39 ]]</f>
        <v>0</v>
      </c>
      <c r="AO403" s="148">
        <f>+CALCULO[[#This Row],[33]]-CALCULO[[#This Row],[ 40 ]]</f>
        <v>0</v>
      </c>
      <c r="AP403" s="29"/>
      <c r="AQ403" s="163">
        <f>+MIN(CALCULO[[#This Row],[42]]+1-1,VLOOKUP($AP$4,RENTAS_EXCENTAS[],4,0))</f>
        <v>0</v>
      </c>
      <c r="AR403" s="29"/>
      <c r="AS403" s="163">
        <f>+MIN(CALCULO[[#This Row],[43]]+CALCULO[[#This Row],[ 44 ]]+1-1,VLOOKUP($AP$4,RENTAS_EXCENTAS[],4,0))-CALCULO[[#This Row],[43]]</f>
        <v>0</v>
      </c>
      <c r="AT403" s="163"/>
      <c r="AU403" s="163"/>
      <c r="AV403" s="163">
        <f>+CALCULO[[#This Row],[ 47 ]]</f>
        <v>0</v>
      </c>
      <c r="AW403" s="163"/>
      <c r="AX403" s="163">
        <f>+CALCULO[[#This Row],[ 49 ]]</f>
        <v>0</v>
      </c>
      <c r="AY403" s="163"/>
      <c r="AZ403" s="163">
        <f>+CALCULO[[#This Row],[ 51 ]]</f>
        <v>0</v>
      </c>
      <c r="BA403" s="163"/>
      <c r="BB403" s="163">
        <f>+CALCULO[[#This Row],[ 53 ]]</f>
        <v>0</v>
      </c>
      <c r="BC403" s="163"/>
      <c r="BD403" s="163">
        <f>+CALCULO[[#This Row],[ 55 ]]</f>
        <v>0</v>
      </c>
      <c r="BE403" s="163"/>
      <c r="BF403" s="163">
        <f>+CALCULO[[#This Row],[ 57 ]]</f>
        <v>0</v>
      </c>
      <c r="BG403" s="163"/>
      <c r="BH403" s="163">
        <f>+CALCULO[[#This Row],[ 59 ]]</f>
        <v>0</v>
      </c>
      <c r="BI403" s="163"/>
      <c r="BJ403" s="163"/>
      <c r="BK403" s="163"/>
      <c r="BL403" s="145">
        <f>+CALCULO[[#This Row],[ 63 ]]</f>
        <v>0</v>
      </c>
      <c r="BM403" s="144">
        <f>+CALCULO[[#This Row],[ 64 ]]+CALCULO[[#This Row],[ 62 ]]+CALCULO[[#This Row],[ 60 ]]+CALCULO[[#This Row],[ 58 ]]+CALCULO[[#This Row],[ 56 ]]+CALCULO[[#This Row],[ 54 ]]+CALCULO[[#This Row],[ 52 ]]+CALCULO[[#This Row],[ 50 ]]+CALCULO[[#This Row],[ 48 ]]+CALCULO[[#This Row],[ 45 ]]+CALCULO[[#This Row],[43]]</f>
        <v>0</v>
      </c>
      <c r="BN403" s="148">
        <f>+CALCULO[[#This Row],[ 41 ]]-CALCULO[[#This Row],[65]]</f>
        <v>0</v>
      </c>
      <c r="BO403" s="144">
        <f>+ROUND(MIN(CALCULO[[#This Row],[66]]*25%,240*'Versión impresión'!$H$8),-3)</f>
        <v>0</v>
      </c>
      <c r="BP403" s="148">
        <f>+CALCULO[[#This Row],[66]]-CALCULO[[#This Row],[67]]</f>
        <v>0</v>
      </c>
      <c r="BQ403" s="154">
        <f>+ROUND(CALCULO[[#This Row],[33]]*40%,-3)</f>
        <v>0</v>
      </c>
      <c r="BR403" s="149">
        <f t="shared" si="18"/>
        <v>0</v>
      </c>
      <c r="BS403" s="144">
        <f>+CALCULO[[#This Row],[33]]-MIN(CALCULO[[#This Row],[69]],CALCULO[[#This Row],[68]])</f>
        <v>0</v>
      </c>
      <c r="BT403" s="150">
        <f>+CALCULO[[#This Row],[71]]/'Versión impresión'!$H$8+1-1</f>
        <v>0</v>
      </c>
      <c r="BU403" s="151">
        <f>+LOOKUP(CALCULO[[#This Row],[72]],$CG$2:$CH$8,$CJ$2:$CJ$8)</f>
        <v>0</v>
      </c>
      <c r="BV403" s="152">
        <f>+LOOKUP(CALCULO[[#This Row],[72]],$CG$2:$CH$8,$CI$2:$CI$8)</f>
        <v>0</v>
      </c>
      <c r="BW403" s="151">
        <f>+LOOKUP(CALCULO[[#This Row],[72]],$CG$2:$CH$8,$CK$2:$CK$8)</f>
        <v>0</v>
      </c>
      <c r="BX403" s="155">
        <f>+(CALCULO[[#This Row],[72]]+CALCULO[[#This Row],[73]])*CALCULO[[#This Row],[74]]+CALCULO[[#This Row],[75]]</f>
        <v>0</v>
      </c>
      <c r="BY403" s="133">
        <f>+ROUND(CALCULO[[#This Row],[76]]*'Versión impresión'!$H$8,-3)</f>
        <v>0</v>
      </c>
      <c r="BZ403" s="180" t="str">
        <f>+IF(LOOKUP(CALCULO[[#This Row],[72]],$CG$2:$CH$8,$CM$2:$CM$8)=0,"",LOOKUP(CALCULO[[#This Row],[72]],$CG$2:$CH$8,$CM$2:$CM$8))</f>
        <v/>
      </c>
    </row>
    <row r="404" spans="1:78" x14ac:dyDescent="0.25">
      <c r="A404" s="78" t="str">
        <f t="shared" si="17"/>
        <v/>
      </c>
      <c r="B404" s="159"/>
      <c r="C404" s="29"/>
      <c r="D404" s="29"/>
      <c r="E404" s="29"/>
      <c r="F404" s="29"/>
      <c r="G404" s="29"/>
      <c r="H404" s="29"/>
      <c r="I404" s="29"/>
      <c r="J404" s="29"/>
      <c r="K404" s="29"/>
      <c r="L404" s="29"/>
      <c r="M404" s="29"/>
      <c r="N404" s="29"/>
      <c r="O404" s="144">
        <f>SUM(CALCULO[[#This Row],[5]:[ 14 ]])</f>
        <v>0</v>
      </c>
      <c r="P404" s="162"/>
      <c r="Q404" s="163">
        <f>+IF(AVERAGEIF(ING_NO_CONST_RENTA[Concepto],'Datos para cálculo'!P$4,ING_NO_CONST_RENTA[Monto Limite])=1,CALCULO[[#This Row],[16]],MIN(CALCULO[ [#This Row],[16] ],AVERAGEIF(ING_NO_CONST_RENTA[Concepto],'Datos para cálculo'!P$4,ING_NO_CONST_RENTA[Monto Limite]),+CALCULO[ [#This Row],[16] ]+1-1,CALCULO[ [#This Row],[16] ]))</f>
        <v>0</v>
      </c>
      <c r="R404" s="29"/>
      <c r="S404" s="163">
        <f>+IF(AVERAGEIF(ING_NO_CONST_RENTA[Concepto],'Datos para cálculo'!R$4,ING_NO_CONST_RENTA[Monto Limite])=1,CALCULO[[#This Row],[18]],MIN(CALCULO[ [#This Row],[18] ],AVERAGEIF(ING_NO_CONST_RENTA[Concepto],'Datos para cálculo'!R$4,ING_NO_CONST_RENTA[Monto Limite]),+CALCULO[ [#This Row],[18] ]+1-1,CALCULO[ [#This Row],[18] ]))</f>
        <v>0</v>
      </c>
      <c r="T404" s="29"/>
      <c r="U404" s="163">
        <f>+IF(AVERAGEIF(ING_NO_CONST_RENTA[Concepto],'Datos para cálculo'!T$4,ING_NO_CONST_RENTA[Monto Limite])=1,CALCULO[[#This Row],[20]],MIN(CALCULO[ [#This Row],[20] ],AVERAGEIF(ING_NO_CONST_RENTA[Concepto],'Datos para cálculo'!T$4,ING_NO_CONST_RENTA[Monto Limite]),+CALCULO[ [#This Row],[20] ]+1-1,CALCULO[ [#This Row],[20] ]))</f>
        <v>0</v>
      </c>
      <c r="V404" s="29"/>
      <c r="W4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4" s="164"/>
      <c r="Y404" s="163">
        <f>+IF(O404&lt;310*'Versión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4" s="165"/>
      <c r="AA404" s="163">
        <f>+IF(AVERAGEIF(ING_NO_CONST_RENTA[Concepto],'Datos para cálculo'!Z$4,ING_NO_CONST_RENTA[Monto Limite])=1,CALCULO[[#This Row],[ 26 ]],MIN(CALCULO[[#This Row],[ 26 ]],AVERAGEIF(ING_NO_CONST_RENTA[Concepto],'Datos para cálculo'!Z$4,ING_NO_CONST_RENTA[Monto Limite]),+CALCULO[[#This Row],[ 26 ]]+1-1,CALCULO[[#This Row],[ 26 ]]))</f>
        <v>0</v>
      </c>
      <c r="AB404" s="165"/>
      <c r="AC4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4" s="147"/>
      <c r="AE4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4" s="144">
        <f>+CALCULO[[#This Row],[ 31 ]]+CALCULO[[#This Row],[ 29 ]]+CALCULO[[#This Row],[ 27 ]]+CALCULO[[#This Row],[ 25 ]]+CALCULO[[#This Row],[ 23 ]]+CALCULO[[#This Row],[ 21 ]]+CALCULO[[#This Row],[ 19 ]]+CALCULO[[#This Row],[ 17 ]]</f>
        <v>0</v>
      </c>
      <c r="AG404" s="148">
        <f>+MAX(0,ROUND(CALCULO[[#This Row],[ 15 ]]-CALCULO[[#This Row],[32]],-3))</f>
        <v>0</v>
      </c>
      <c r="AH404" s="29"/>
      <c r="AI404" s="163">
        <f>+IF(AVERAGEIF(DEDUCCIONES[Concepto],'Datos para cálculo'!AH$4,DEDUCCIONES[Monto Limite])=1,CALCULO[[#This Row],[ 34 ]],MIN(CALCULO[[#This Row],[ 34 ]],AVERAGEIF(DEDUCCIONES[Concepto],'Datos para cálculo'!AH$4,DEDUCCIONES[Monto Limite]),+CALCULO[[#This Row],[ 34 ]]+1-1,CALCULO[[#This Row],[ 34 ]]))</f>
        <v>0</v>
      </c>
      <c r="AJ404" s="167"/>
      <c r="AK404" s="144">
        <f>+IF(CALCULO[[#This Row],[ 36 ]]="SI",MIN(CALCULO[[#This Row],[ 15 ]]*10%,VLOOKUP($AJ$4,DEDUCCIONES[],4,0)),0)</f>
        <v>0</v>
      </c>
      <c r="AL404" s="168"/>
      <c r="AM404" s="145">
        <f>+MIN(AL404+1-1,VLOOKUP($AL$4,DEDUCCIONES[],4,0))</f>
        <v>0</v>
      </c>
      <c r="AN404" s="144">
        <f>+CALCULO[[#This Row],[35]]+CALCULO[[#This Row],[37]]+CALCULO[[#This Row],[ 39 ]]</f>
        <v>0</v>
      </c>
      <c r="AO404" s="148">
        <f>+CALCULO[[#This Row],[33]]-CALCULO[[#This Row],[ 40 ]]</f>
        <v>0</v>
      </c>
      <c r="AP404" s="29"/>
      <c r="AQ404" s="163">
        <f>+MIN(CALCULO[[#This Row],[42]]+1-1,VLOOKUP($AP$4,RENTAS_EXCENTAS[],4,0))</f>
        <v>0</v>
      </c>
      <c r="AR404" s="29"/>
      <c r="AS404" s="163">
        <f>+MIN(CALCULO[[#This Row],[43]]+CALCULO[[#This Row],[ 44 ]]+1-1,VLOOKUP($AP$4,RENTAS_EXCENTAS[],4,0))-CALCULO[[#This Row],[43]]</f>
        <v>0</v>
      </c>
      <c r="AT404" s="163"/>
      <c r="AU404" s="163"/>
      <c r="AV404" s="163">
        <f>+CALCULO[[#This Row],[ 47 ]]</f>
        <v>0</v>
      </c>
      <c r="AW404" s="163"/>
      <c r="AX404" s="163">
        <f>+CALCULO[[#This Row],[ 49 ]]</f>
        <v>0</v>
      </c>
      <c r="AY404" s="163"/>
      <c r="AZ404" s="163">
        <f>+CALCULO[[#This Row],[ 51 ]]</f>
        <v>0</v>
      </c>
      <c r="BA404" s="163"/>
      <c r="BB404" s="163">
        <f>+CALCULO[[#This Row],[ 53 ]]</f>
        <v>0</v>
      </c>
      <c r="BC404" s="163"/>
      <c r="BD404" s="163">
        <f>+CALCULO[[#This Row],[ 55 ]]</f>
        <v>0</v>
      </c>
      <c r="BE404" s="163"/>
      <c r="BF404" s="163">
        <f>+CALCULO[[#This Row],[ 57 ]]</f>
        <v>0</v>
      </c>
      <c r="BG404" s="163"/>
      <c r="BH404" s="163">
        <f>+CALCULO[[#This Row],[ 59 ]]</f>
        <v>0</v>
      </c>
      <c r="BI404" s="163"/>
      <c r="BJ404" s="163"/>
      <c r="BK404" s="163"/>
      <c r="BL404" s="145">
        <f>+CALCULO[[#This Row],[ 63 ]]</f>
        <v>0</v>
      </c>
      <c r="BM404" s="144">
        <f>+CALCULO[[#This Row],[ 64 ]]+CALCULO[[#This Row],[ 62 ]]+CALCULO[[#This Row],[ 60 ]]+CALCULO[[#This Row],[ 58 ]]+CALCULO[[#This Row],[ 56 ]]+CALCULO[[#This Row],[ 54 ]]+CALCULO[[#This Row],[ 52 ]]+CALCULO[[#This Row],[ 50 ]]+CALCULO[[#This Row],[ 48 ]]+CALCULO[[#This Row],[ 45 ]]+CALCULO[[#This Row],[43]]</f>
        <v>0</v>
      </c>
      <c r="BN404" s="148">
        <f>+CALCULO[[#This Row],[ 41 ]]-CALCULO[[#This Row],[65]]</f>
        <v>0</v>
      </c>
      <c r="BO404" s="144">
        <f>+ROUND(MIN(CALCULO[[#This Row],[66]]*25%,240*'Versión impresión'!$H$8),-3)</f>
        <v>0</v>
      </c>
      <c r="BP404" s="148">
        <f>+CALCULO[[#This Row],[66]]-CALCULO[[#This Row],[67]]</f>
        <v>0</v>
      </c>
      <c r="BQ404" s="154">
        <f>+ROUND(CALCULO[[#This Row],[33]]*40%,-3)</f>
        <v>0</v>
      </c>
      <c r="BR404" s="149">
        <f t="shared" si="18"/>
        <v>0</v>
      </c>
      <c r="BS404" s="144">
        <f>+CALCULO[[#This Row],[33]]-MIN(CALCULO[[#This Row],[69]],CALCULO[[#This Row],[68]])</f>
        <v>0</v>
      </c>
      <c r="BT404" s="150">
        <f>+CALCULO[[#This Row],[71]]/'Versión impresión'!$H$8+1-1</f>
        <v>0</v>
      </c>
      <c r="BU404" s="151">
        <f>+LOOKUP(CALCULO[[#This Row],[72]],$CG$2:$CH$8,$CJ$2:$CJ$8)</f>
        <v>0</v>
      </c>
      <c r="BV404" s="152">
        <f>+LOOKUP(CALCULO[[#This Row],[72]],$CG$2:$CH$8,$CI$2:$CI$8)</f>
        <v>0</v>
      </c>
      <c r="BW404" s="151">
        <f>+LOOKUP(CALCULO[[#This Row],[72]],$CG$2:$CH$8,$CK$2:$CK$8)</f>
        <v>0</v>
      </c>
      <c r="BX404" s="155">
        <f>+(CALCULO[[#This Row],[72]]+CALCULO[[#This Row],[73]])*CALCULO[[#This Row],[74]]+CALCULO[[#This Row],[75]]</f>
        <v>0</v>
      </c>
      <c r="BY404" s="133">
        <f>+ROUND(CALCULO[[#This Row],[76]]*'Versión impresión'!$H$8,-3)</f>
        <v>0</v>
      </c>
      <c r="BZ404" s="180" t="str">
        <f>+IF(LOOKUP(CALCULO[[#This Row],[72]],$CG$2:$CH$8,$CM$2:$CM$8)=0,"",LOOKUP(CALCULO[[#This Row],[72]],$CG$2:$CH$8,$CM$2:$CM$8))</f>
        <v/>
      </c>
    </row>
    <row r="405" spans="1:78" x14ac:dyDescent="0.25">
      <c r="A405" s="78" t="str">
        <f t="shared" si="17"/>
        <v/>
      </c>
      <c r="B405" s="159"/>
      <c r="C405" s="29"/>
      <c r="D405" s="29"/>
      <c r="E405" s="29"/>
      <c r="F405" s="29"/>
      <c r="G405" s="29"/>
      <c r="H405" s="29"/>
      <c r="I405" s="29"/>
      <c r="J405" s="29"/>
      <c r="K405" s="29"/>
      <c r="L405" s="29"/>
      <c r="M405" s="29"/>
      <c r="N405" s="29"/>
      <c r="O405" s="144">
        <f>SUM(CALCULO[[#This Row],[5]:[ 14 ]])</f>
        <v>0</v>
      </c>
      <c r="P405" s="162"/>
      <c r="Q405" s="163">
        <f>+IF(AVERAGEIF(ING_NO_CONST_RENTA[Concepto],'Datos para cálculo'!P$4,ING_NO_CONST_RENTA[Monto Limite])=1,CALCULO[[#This Row],[16]],MIN(CALCULO[ [#This Row],[16] ],AVERAGEIF(ING_NO_CONST_RENTA[Concepto],'Datos para cálculo'!P$4,ING_NO_CONST_RENTA[Monto Limite]),+CALCULO[ [#This Row],[16] ]+1-1,CALCULO[ [#This Row],[16] ]))</f>
        <v>0</v>
      </c>
      <c r="R405" s="29"/>
      <c r="S405" s="163">
        <f>+IF(AVERAGEIF(ING_NO_CONST_RENTA[Concepto],'Datos para cálculo'!R$4,ING_NO_CONST_RENTA[Monto Limite])=1,CALCULO[[#This Row],[18]],MIN(CALCULO[ [#This Row],[18] ],AVERAGEIF(ING_NO_CONST_RENTA[Concepto],'Datos para cálculo'!R$4,ING_NO_CONST_RENTA[Monto Limite]),+CALCULO[ [#This Row],[18] ]+1-1,CALCULO[ [#This Row],[18] ]))</f>
        <v>0</v>
      </c>
      <c r="T405" s="29"/>
      <c r="U405" s="163">
        <f>+IF(AVERAGEIF(ING_NO_CONST_RENTA[Concepto],'Datos para cálculo'!T$4,ING_NO_CONST_RENTA[Monto Limite])=1,CALCULO[[#This Row],[20]],MIN(CALCULO[ [#This Row],[20] ],AVERAGEIF(ING_NO_CONST_RENTA[Concepto],'Datos para cálculo'!T$4,ING_NO_CONST_RENTA[Monto Limite]),+CALCULO[ [#This Row],[20] ]+1-1,CALCULO[ [#This Row],[20] ]))</f>
        <v>0</v>
      </c>
      <c r="V405" s="29"/>
      <c r="W4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5" s="164"/>
      <c r="Y405" s="163">
        <f>+IF(O405&lt;310*'Versión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5" s="165"/>
      <c r="AA405" s="163">
        <f>+IF(AVERAGEIF(ING_NO_CONST_RENTA[Concepto],'Datos para cálculo'!Z$4,ING_NO_CONST_RENTA[Monto Limite])=1,CALCULO[[#This Row],[ 26 ]],MIN(CALCULO[[#This Row],[ 26 ]],AVERAGEIF(ING_NO_CONST_RENTA[Concepto],'Datos para cálculo'!Z$4,ING_NO_CONST_RENTA[Monto Limite]),+CALCULO[[#This Row],[ 26 ]]+1-1,CALCULO[[#This Row],[ 26 ]]))</f>
        <v>0</v>
      </c>
      <c r="AB405" s="165"/>
      <c r="AC4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5" s="147"/>
      <c r="AE4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5" s="144">
        <f>+CALCULO[[#This Row],[ 31 ]]+CALCULO[[#This Row],[ 29 ]]+CALCULO[[#This Row],[ 27 ]]+CALCULO[[#This Row],[ 25 ]]+CALCULO[[#This Row],[ 23 ]]+CALCULO[[#This Row],[ 21 ]]+CALCULO[[#This Row],[ 19 ]]+CALCULO[[#This Row],[ 17 ]]</f>
        <v>0</v>
      </c>
      <c r="AG405" s="148">
        <f>+MAX(0,ROUND(CALCULO[[#This Row],[ 15 ]]-CALCULO[[#This Row],[32]],-3))</f>
        <v>0</v>
      </c>
      <c r="AH405" s="29"/>
      <c r="AI405" s="163">
        <f>+IF(AVERAGEIF(DEDUCCIONES[Concepto],'Datos para cálculo'!AH$4,DEDUCCIONES[Monto Limite])=1,CALCULO[[#This Row],[ 34 ]],MIN(CALCULO[[#This Row],[ 34 ]],AVERAGEIF(DEDUCCIONES[Concepto],'Datos para cálculo'!AH$4,DEDUCCIONES[Monto Limite]),+CALCULO[[#This Row],[ 34 ]]+1-1,CALCULO[[#This Row],[ 34 ]]))</f>
        <v>0</v>
      </c>
      <c r="AJ405" s="167"/>
      <c r="AK405" s="144">
        <f>+IF(CALCULO[[#This Row],[ 36 ]]="SI",MIN(CALCULO[[#This Row],[ 15 ]]*10%,VLOOKUP($AJ$4,DEDUCCIONES[],4,0)),0)</f>
        <v>0</v>
      </c>
      <c r="AL405" s="168"/>
      <c r="AM405" s="145">
        <f>+MIN(AL405+1-1,VLOOKUP($AL$4,DEDUCCIONES[],4,0))</f>
        <v>0</v>
      </c>
      <c r="AN405" s="144">
        <f>+CALCULO[[#This Row],[35]]+CALCULO[[#This Row],[37]]+CALCULO[[#This Row],[ 39 ]]</f>
        <v>0</v>
      </c>
      <c r="AO405" s="148">
        <f>+CALCULO[[#This Row],[33]]-CALCULO[[#This Row],[ 40 ]]</f>
        <v>0</v>
      </c>
      <c r="AP405" s="29"/>
      <c r="AQ405" s="163">
        <f>+MIN(CALCULO[[#This Row],[42]]+1-1,VLOOKUP($AP$4,RENTAS_EXCENTAS[],4,0))</f>
        <v>0</v>
      </c>
      <c r="AR405" s="29"/>
      <c r="AS405" s="163">
        <f>+MIN(CALCULO[[#This Row],[43]]+CALCULO[[#This Row],[ 44 ]]+1-1,VLOOKUP($AP$4,RENTAS_EXCENTAS[],4,0))-CALCULO[[#This Row],[43]]</f>
        <v>0</v>
      </c>
      <c r="AT405" s="163"/>
      <c r="AU405" s="163"/>
      <c r="AV405" s="163">
        <f>+CALCULO[[#This Row],[ 47 ]]</f>
        <v>0</v>
      </c>
      <c r="AW405" s="163"/>
      <c r="AX405" s="163">
        <f>+CALCULO[[#This Row],[ 49 ]]</f>
        <v>0</v>
      </c>
      <c r="AY405" s="163"/>
      <c r="AZ405" s="163">
        <f>+CALCULO[[#This Row],[ 51 ]]</f>
        <v>0</v>
      </c>
      <c r="BA405" s="163"/>
      <c r="BB405" s="163">
        <f>+CALCULO[[#This Row],[ 53 ]]</f>
        <v>0</v>
      </c>
      <c r="BC405" s="163"/>
      <c r="BD405" s="163">
        <f>+CALCULO[[#This Row],[ 55 ]]</f>
        <v>0</v>
      </c>
      <c r="BE405" s="163"/>
      <c r="BF405" s="163">
        <f>+CALCULO[[#This Row],[ 57 ]]</f>
        <v>0</v>
      </c>
      <c r="BG405" s="163"/>
      <c r="BH405" s="163">
        <f>+CALCULO[[#This Row],[ 59 ]]</f>
        <v>0</v>
      </c>
      <c r="BI405" s="163"/>
      <c r="BJ405" s="163"/>
      <c r="BK405" s="163"/>
      <c r="BL405" s="145">
        <f>+CALCULO[[#This Row],[ 63 ]]</f>
        <v>0</v>
      </c>
      <c r="BM405" s="144">
        <f>+CALCULO[[#This Row],[ 64 ]]+CALCULO[[#This Row],[ 62 ]]+CALCULO[[#This Row],[ 60 ]]+CALCULO[[#This Row],[ 58 ]]+CALCULO[[#This Row],[ 56 ]]+CALCULO[[#This Row],[ 54 ]]+CALCULO[[#This Row],[ 52 ]]+CALCULO[[#This Row],[ 50 ]]+CALCULO[[#This Row],[ 48 ]]+CALCULO[[#This Row],[ 45 ]]+CALCULO[[#This Row],[43]]</f>
        <v>0</v>
      </c>
      <c r="BN405" s="148">
        <f>+CALCULO[[#This Row],[ 41 ]]-CALCULO[[#This Row],[65]]</f>
        <v>0</v>
      </c>
      <c r="BO405" s="144">
        <f>+ROUND(MIN(CALCULO[[#This Row],[66]]*25%,240*'Versión impresión'!$H$8),-3)</f>
        <v>0</v>
      </c>
      <c r="BP405" s="148">
        <f>+CALCULO[[#This Row],[66]]-CALCULO[[#This Row],[67]]</f>
        <v>0</v>
      </c>
      <c r="BQ405" s="154">
        <f>+ROUND(CALCULO[[#This Row],[33]]*40%,-3)</f>
        <v>0</v>
      </c>
      <c r="BR405" s="149">
        <f t="shared" si="18"/>
        <v>0</v>
      </c>
      <c r="BS405" s="144">
        <f>+CALCULO[[#This Row],[33]]-MIN(CALCULO[[#This Row],[69]],CALCULO[[#This Row],[68]])</f>
        <v>0</v>
      </c>
      <c r="BT405" s="150">
        <f>+CALCULO[[#This Row],[71]]/'Versión impresión'!$H$8+1-1</f>
        <v>0</v>
      </c>
      <c r="BU405" s="151">
        <f>+LOOKUP(CALCULO[[#This Row],[72]],$CG$2:$CH$8,$CJ$2:$CJ$8)</f>
        <v>0</v>
      </c>
      <c r="BV405" s="152">
        <f>+LOOKUP(CALCULO[[#This Row],[72]],$CG$2:$CH$8,$CI$2:$CI$8)</f>
        <v>0</v>
      </c>
      <c r="BW405" s="151">
        <f>+LOOKUP(CALCULO[[#This Row],[72]],$CG$2:$CH$8,$CK$2:$CK$8)</f>
        <v>0</v>
      </c>
      <c r="BX405" s="155">
        <f>+(CALCULO[[#This Row],[72]]+CALCULO[[#This Row],[73]])*CALCULO[[#This Row],[74]]+CALCULO[[#This Row],[75]]</f>
        <v>0</v>
      </c>
      <c r="BY405" s="133">
        <f>+ROUND(CALCULO[[#This Row],[76]]*'Versión impresión'!$H$8,-3)</f>
        <v>0</v>
      </c>
      <c r="BZ405" s="180" t="str">
        <f>+IF(LOOKUP(CALCULO[[#This Row],[72]],$CG$2:$CH$8,$CM$2:$CM$8)=0,"",LOOKUP(CALCULO[[#This Row],[72]],$CG$2:$CH$8,$CM$2:$CM$8))</f>
        <v/>
      </c>
    </row>
    <row r="406" spans="1:78" x14ac:dyDescent="0.25">
      <c r="A406" s="78" t="str">
        <f t="shared" si="17"/>
        <v/>
      </c>
      <c r="B406" s="159"/>
      <c r="C406" s="29"/>
      <c r="D406" s="29"/>
      <c r="E406" s="29"/>
      <c r="F406" s="29"/>
      <c r="G406" s="29"/>
      <c r="H406" s="29"/>
      <c r="I406" s="29"/>
      <c r="J406" s="29"/>
      <c r="K406" s="29"/>
      <c r="L406" s="29"/>
      <c r="M406" s="29"/>
      <c r="N406" s="29"/>
      <c r="O406" s="144">
        <f>SUM(CALCULO[[#This Row],[5]:[ 14 ]])</f>
        <v>0</v>
      </c>
      <c r="P406" s="162"/>
      <c r="Q406" s="163">
        <f>+IF(AVERAGEIF(ING_NO_CONST_RENTA[Concepto],'Datos para cálculo'!P$4,ING_NO_CONST_RENTA[Monto Limite])=1,CALCULO[[#This Row],[16]],MIN(CALCULO[ [#This Row],[16] ],AVERAGEIF(ING_NO_CONST_RENTA[Concepto],'Datos para cálculo'!P$4,ING_NO_CONST_RENTA[Monto Limite]),+CALCULO[ [#This Row],[16] ]+1-1,CALCULO[ [#This Row],[16] ]))</f>
        <v>0</v>
      </c>
      <c r="R406" s="29"/>
      <c r="S406" s="163">
        <f>+IF(AVERAGEIF(ING_NO_CONST_RENTA[Concepto],'Datos para cálculo'!R$4,ING_NO_CONST_RENTA[Monto Limite])=1,CALCULO[[#This Row],[18]],MIN(CALCULO[ [#This Row],[18] ],AVERAGEIF(ING_NO_CONST_RENTA[Concepto],'Datos para cálculo'!R$4,ING_NO_CONST_RENTA[Monto Limite]),+CALCULO[ [#This Row],[18] ]+1-1,CALCULO[ [#This Row],[18] ]))</f>
        <v>0</v>
      </c>
      <c r="T406" s="29"/>
      <c r="U406" s="163">
        <f>+IF(AVERAGEIF(ING_NO_CONST_RENTA[Concepto],'Datos para cálculo'!T$4,ING_NO_CONST_RENTA[Monto Limite])=1,CALCULO[[#This Row],[20]],MIN(CALCULO[ [#This Row],[20] ],AVERAGEIF(ING_NO_CONST_RENTA[Concepto],'Datos para cálculo'!T$4,ING_NO_CONST_RENTA[Monto Limite]),+CALCULO[ [#This Row],[20] ]+1-1,CALCULO[ [#This Row],[20] ]))</f>
        <v>0</v>
      </c>
      <c r="V406" s="29"/>
      <c r="W4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6" s="164"/>
      <c r="Y406" s="163">
        <f>+IF(O406&lt;310*'Versión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6" s="165"/>
      <c r="AA406" s="163">
        <f>+IF(AVERAGEIF(ING_NO_CONST_RENTA[Concepto],'Datos para cálculo'!Z$4,ING_NO_CONST_RENTA[Monto Limite])=1,CALCULO[[#This Row],[ 26 ]],MIN(CALCULO[[#This Row],[ 26 ]],AVERAGEIF(ING_NO_CONST_RENTA[Concepto],'Datos para cálculo'!Z$4,ING_NO_CONST_RENTA[Monto Limite]),+CALCULO[[#This Row],[ 26 ]]+1-1,CALCULO[[#This Row],[ 26 ]]))</f>
        <v>0</v>
      </c>
      <c r="AB406" s="165"/>
      <c r="AC4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6" s="147"/>
      <c r="AE4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6" s="144">
        <f>+CALCULO[[#This Row],[ 31 ]]+CALCULO[[#This Row],[ 29 ]]+CALCULO[[#This Row],[ 27 ]]+CALCULO[[#This Row],[ 25 ]]+CALCULO[[#This Row],[ 23 ]]+CALCULO[[#This Row],[ 21 ]]+CALCULO[[#This Row],[ 19 ]]+CALCULO[[#This Row],[ 17 ]]</f>
        <v>0</v>
      </c>
      <c r="AG406" s="148">
        <f>+MAX(0,ROUND(CALCULO[[#This Row],[ 15 ]]-CALCULO[[#This Row],[32]],-3))</f>
        <v>0</v>
      </c>
      <c r="AH406" s="29"/>
      <c r="AI406" s="163">
        <f>+IF(AVERAGEIF(DEDUCCIONES[Concepto],'Datos para cálculo'!AH$4,DEDUCCIONES[Monto Limite])=1,CALCULO[[#This Row],[ 34 ]],MIN(CALCULO[[#This Row],[ 34 ]],AVERAGEIF(DEDUCCIONES[Concepto],'Datos para cálculo'!AH$4,DEDUCCIONES[Monto Limite]),+CALCULO[[#This Row],[ 34 ]]+1-1,CALCULO[[#This Row],[ 34 ]]))</f>
        <v>0</v>
      </c>
      <c r="AJ406" s="167"/>
      <c r="AK406" s="144">
        <f>+IF(CALCULO[[#This Row],[ 36 ]]="SI",MIN(CALCULO[[#This Row],[ 15 ]]*10%,VLOOKUP($AJ$4,DEDUCCIONES[],4,0)),0)</f>
        <v>0</v>
      </c>
      <c r="AL406" s="168"/>
      <c r="AM406" s="145">
        <f>+MIN(AL406+1-1,VLOOKUP($AL$4,DEDUCCIONES[],4,0))</f>
        <v>0</v>
      </c>
      <c r="AN406" s="144">
        <f>+CALCULO[[#This Row],[35]]+CALCULO[[#This Row],[37]]+CALCULO[[#This Row],[ 39 ]]</f>
        <v>0</v>
      </c>
      <c r="AO406" s="148">
        <f>+CALCULO[[#This Row],[33]]-CALCULO[[#This Row],[ 40 ]]</f>
        <v>0</v>
      </c>
      <c r="AP406" s="29"/>
      <c r="AQ406" s="163">
        <f>+MIN(CALCULO[[#This Row],[42]]+1-1,VLOOKUP($AP$4,RENTAS_EXCENTAS[],4,0))</f>
        <v>0</v>
      </c>
      <c r="AR406" s="29"/>
      <c r="AS406" s="163">
        <f>+MIN(CALCULO[[#This Row],[43]]+CALCULO[[#This Row],[ 44 ]]+1-1,VLOOKUP($AP$4,RENTAS_EXCENTAS[],4,0))-CALCULO[[#This Row],[43]]</f>
        <v>0</v>
      </c>
      <c r="AT406" s="163"/>
      <c r="AU406" s="163"/>
      <c r="AV406" s="163">
        <f>+CALCULO[[#This Row],[ 47 ]]</f>
        <v>0</v>
      </c>
      <c r="AW406" s="163"/>
      <c r="AX406" s="163">
        <f>+CALCULO[[#This Row],[ 49 ]]</f>
        <v>0</v>
      </c>
      <c r="AY406" s="163"/>
      <c r="AZ406" s="163">
        <f>+CALCULO[[#This Row],[ 51 ]]</f>
        <v>0</v>
      </c>
      <c r="BA406" s="163"/>
      <c r="BB406" s="163">
        <f>+CALCULO[[#This Row],[ 53 ]]</f>
        <v>0</v>
      </c>
      <c r="BC406" s="163"/>
      <c r="BD406" s="163">
        <f>+CALCULO[[#This Row],[ 55 ]]</f>
        <v>0</v>
      </c>
      <c r="BE406" s="163"/>
      <c r="BF406" s="163">
        <f>+CALCULO[[#This Row],[ 57 ]]</f>
        <v>0</v>
      </c>
      <c r="BG406" s="163"/>
      <c r="BH406" s="163">
        <f>+CALCULO[[#This Row],[ 59 ]]</f>
        <v>0</v>
      </c>
      <c r="BI406" s="163"/>
      <c r="BJ406" s="163"/>
      <c r="BK406" s="163"/>
      <c r="BL406" s="145">
        <f>+CALCULO[[#This Row],[ 63 ]]</f>
        <v>0</v>
      </c>
      <c r="BM406" s="144">
        <f>+CALCULO[[#This Row],[ 64 ]]+CALCULO[[#This Row],[ 62 ]]+CALCULO[[#This Row],[ 60 ]]+CALCULO[[#This Row],[ 58 ]]+CALCULO[[#This Row],[ 56 ]]+CALCULO[[#This Row],[ 54 ]]+CALCULO[[#This Row],[ 52 ]]+CALCULO[[#This Row],[ 50 ]]+CALCULO[[#This Row],[ 48 ]]+CALCULO[[#This Row],[ 45 ]]+CALCULO[[#This Row],[43]]</f>
        <v>0</v>
      </c>
      <c r="BN406" s="148">
        <f>+CALCULO[[#This Row],[ 41 ]]-CALCULO[[#This Row],[65]]</f>
        <v>0</v>
      </c>
      <c r="BO406" s="144">
        <f>+ROUND(MIN(CALCULO[[#This Row],[66]]*25%,240*'Versión impresión'!$H$8),-3)</f>
        <v>0</v>
      </c>
      <c r="BP406" s="148">
        <f>+CALCULO[[#This Row],[66]]-CALCULO[[#This Row],[67]]</f>
        <v>0</v>
      </c>
      <c r="BQ406" s="154">
        <f>+ROUND(CALCULO[[#This Row],[33]]*40%,-3)</f>
        <v>0</v>
      </c>
      <c r="BR406" s="149">
        <f t="shared" si="18"/>
        <v>0</v>
      </c>
      <c r="BS406" s="144">
        <f>+CALCULO[[#This Row],[33]]-MIN(CALCULO[[#This Row],[69]],CALCULO[[#This Row],[68]])</f>
        <v>0</v>
      </c>
      <c r="BT406" s="150">
        <f>+CALCULO[[#This Row],[71]]/'Versión impresión'!$H$8+1-1</f>
        <v>0</v>
      </c>
      <c r="BU406" s="151">
        <f>+LOOKUP(CALCULO[[#This Row],[72]],$CG$2:$CH$8,$CJ$2:$CJ$8)</f>
        <v>0</v>
      </c>
      <c r="BV406" s="152">
        <f>+LOOKUP(CALCULO[[#This Row],[72]],$CG$2:$CH$8,$CI$2:$CI$8)</f>
        <v>0</v>
      </c>
      <c r="BW406" s="151">
        <f>+LOOKUP(CALCULO[[#This Row],[72]],$CG$2:$CH$8,$CK$2:$CK$8)</f>
        <v>0</v>
      </c>
      <c r="BX406" s="155">
        <f>+(CALCULO[[#This Row],[72]]+CALCULO[[#This Row],[73]])*CALCULO[[#This Row],[74]]+CALCULO[[#This Row],[75]]</f>
        <v>0</v>
      </c>
      <c r="BY406" s="133">
        <f>+ROUND(CALCULO[[#This Row],[76]]*'Versión impresión'!$H$8,-3)</f>
        <v>0</v>
      </c>
      <c r="BZ406" s="180" t="str">
        <f>+IF(LOOKUP(CALCULO[[#This Row],[72]],$CG$2:$CH$8,$CM$2:$CM$8)=0,"",LOOKUP(CALCULO[[#This Row],[72]],$CG$2:$CH$8,$CM$2:$CM$8))</f>
        <v/>
      </c>
    </row>
    <row r="407" spans="1:78" x14ac:dyDescent="0.25">
      <c r="A407" s="78" t="str">
        <f t="shared" si="17"/>
        <v/>
      </c>
      <c r="B407" s="159"/>
      <c r="C407" s="29"/>
      <c r="D407" s="29"/>
      <c r="E407" s="29"/>
      <c r="F407" s="29"/>
      <c r="G407" s="29"/>
      <c r="H407" s="29"/>
      <c r="I407" s="29"/>
      <c r="J407" s="29"/>
      <c r="K407" s="29"/>
      <c r="L407" s="29"/>
      <c r="M407" s="29"/>
      <c r="N407" s="29"/>
      <c r="O407" s="144">
        <f>SUM(CALCULO[[#This Row],[5]:[ 14 ]])</f>
        <v>0</v>
      </c>
      <c r="P407" s="162"/>
      <c r="Q407" s="163">
        <f>+IF(AVERAGEIF(ING_NO_CONST_RENTA[Concepto],'Datos para cálculo'!P$4,ING_NO_CONST_RENTA[Monto Limite])=1,CALCULO[[#This Row],[16]],MIN(CALCULO[ [#This Row],[16] ],AVERAGEIF(ING_NO_CONST_RENTA[Concepto],'Datos para cálculo'!P$4,ING_NO_CONST_RENTA[Monto Limite]),+CALCULO[ [#This Row],[16] ]+1-1,CALCULO[ [#This Row],[16] ]))</f>
        <v>0</v>
      </c>
      <c r="R407" s="29"/>
      <c r="S407" s="163">
        <f>+IF(AVERAGEIF(ING_NO_CONST_RENTA[Concepto],'Datos para cálculo'!R$4,ING_NO_CONST_RENTA[Monto Limite])=1,CALCULO[[#This Row],[18]],MIN(CALCULO[ [#This Row],[18] ],AVERAGEIF(ING_NO_CONST_RENTA[Concepto],'Datos para cálculo'!R$4,ING_NO_CONST_RENTA[Monto Limite]),+CALCULO[ [#This Row],[18] ]+1-1,CALCULO[ [#This Row],[18] ]))</f>
        <v>0</v>
      </c>
      <c r="T407" s="29"/>
      <c r="U407" s="163">
        <f>+IF(AVERAGEIF(ING_NO_CONST_RENTA[Concepto],'Datos para cálculo'!T$4,ING_NO_CONST_RENTA[Monto Limite])=1,CALCULO[[#This Row],[20]],MIN(CALCULO[ [#This Row],[20] ],AVERAGEIF(ING_NO_CONST_RENTA[Concepto],'Datos para cálculo'!T$4,ING_NO_CONST_RENTA[Monto Limite]),+CALCULO[ [#This Row],[20] ]+1-1,CALCULO[ [#This Row],[20] ]))</f>
        <v>0</v>
      </c>
      <c r="V407" s="29"/>
      <c r="W4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7" s="164"/>
      <c r="Y407" s="163">
        <f>+IF(O407&lt;310*'Versión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7" s="165"/>
      <c r="AA407" s="163">
        <f>+IF(AVERAGEIF(ING_NO_CONST_RENTA[Concepto],'Datos para cálculo'!Z$4,ING_NO_CONST_RENTA[Monto Limite])=1,CALCULO[[#This Row],[ 26 ]],MIN(CALCULO[[#This Row],[ 26 ]],AVERAGEIF(ING_NO_CONST_RENTA[Concepto],'Datos para cálculo'!Z$4,ING_NO_CONST_RENTA[Monto Limite]),+CALCULO[[#This Row],[ 26 ]]+1-1,CALCULO[[#This Row],[ 26 ]]))</f>
        <v>0</v>
      </c>
      <c r="AB407" s="165"/>
      <c r="AC4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7" s="147"/>
      <c r="AE4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7" s="144">
        <f>+CALCULO[[#This Row],[ 31 ]]+CALCULO[[#This Row],[ 29 ]]+CALCULO[[#This Row],[ 27 ]]+CALCULO[[#This Row],[ 25 ]]+CALCULO[[#This Row],[ 23 ]]+CALCULO[[#This Row],[ 21 ]]+CALCULO[[#This Row],[ 19 ]]+CALCULO[[#This Row],[ 17 ]]</f>
        <v>0</v>
      </c>
      <c r="AG407" s="148">
        <f>+MAX(0,ROUND(CALCULO[[#This Row],[ 15 ]]-CALCULO[[#This Row],[32]],-3))</f>
        <v>0</v>
      </c>
      <c r="AH407" s="29"/>
      <c r="AI407" s="163">
        <f>+IF(AVERAGEIF(DEDUCCIONES[Concepto],'Datos para cálculo'!AH$4,DEDUCCIONES[Monto Limite])=1,CALCULO[[#This Row],[ 34 ]],MIN(CALCULO[[#This Row],[ 34 ]],AVERAGEIF(DEDUCCIONES[Concepto],'Datos para cálculo'!AH$4,DEDUCCIONES[Monto Limite]),+CALCULO[[#This Row],[ 34 ]]+1-1,CALCULO[[#This Row],[ 34 ]]))</f>
        <v>0</v>
      </c>
      <c r="AJ407" s="167"/>
      <c r="AK407" s="144">
        <f>+IF(CALCULO[[#This Row],[ 36 ]]="SI",MIN(CALCULO[[#This Row],[ 15 ]]*10%,VLOOKUP($AJ$4,DEDUCCIONES[],4,0)),0)</f>
        <v>0</v>
      </c>
      <c r="AL407" s="168"/>
      <c r="AM407" s="145">
        <f>+MIN(AL407+1-1,VLOOKUP($AL$4,DEDUCCIONES[],4,0))</f>
        <v>0</v>
      </c>
      <c r="AN407" s="144">
        <f>+CALCULO[[#This Row],[35]]+CALCULO[[#This Row],[37]]+CALCULO[[#This Row],[ 39 ]]</f>
        <v>0</v>
      </c>
      <c r="AO407" s="148">
        <f>+CALCULO[[#This Row],[33]]-CALCULO[[#This Row],[ 40 ]]</f>
        <v>0</v>
      </c>
      <c r="AP407" s="29"/>
      <c r="AQ407" s="163">
        <f>+MIN(CALCULO[[#This Row],[42]]+1-1,VLOOKUP($AP$4,RENTAS_EXCENTAS[],4,0))</f>
        <v>0</v>
      </c>
      <c r="AR407" s="29"/>
      <c r="AS407" s="163">
        <f>+MIN(CALCULO[[#This Row],[43]]+CALCULO[[#This Row],[ 44 ]]+1-1,VLOOKUP($AP$4,RENTAS_EXCENTAS[],4,0))-CALCULO[[#This Row],[43]]</f>
        <v>0</v>
      </c>
      <c r="AT407" s="163"/>
      <c r="AU407" s="163"/>
      <c r="AV407" s="163">
        <f>+CALCULO[[#This Row],[ 47 ]]</f>
        <v>0</v>
      </c>
      <c r="AW407" s="163"/>
      <c r="AX407" s="163">
        <f>+CALCULO[[#This Row],[ 49 ]]</f>
        <v>0</v>
      </c>
      <c r="AY407" s="163"/>
      <c r="AZ407" s="163">
        <f>+CALCULO[[#This Row],[ 51 ]]</f>
        <v>0</v>
      </c>
      <c r="BA407" s="163"/>
      <c r="BB407" s="163">
        <f>+CALCULO[[#This Row],[ 53 ]]</f>
        <v>0</v>
      </c>
      <c r="BC407" s="163"/>
      <c r="BD407" s="163">
        <f>+CALCULO[[#This Row],[ 55 ]]</f>
        <v>0</v>
      </c>
      <c r="BE407" s="163"/>
      <c r="BF407" s="163">
        <f>+CALCULO[[#This Row],[ 57 ]]</f>
        <v>0</v>
      </c>
      <c r="BG407" s="163"/>
      <c r="BH407" s="163">
        <f>+CALCULO[[#This Row],[ 59 ]]</f>
        <v>0</v>
      </c>
      <c r="BI407" s="163"/>
      <c r="BJ407" s="163"/>
      <c r="BK407" s="163"/>
      <c r="BL407" s="145">
        <f>+CALCULO[[#This Row],[ 63 ]]</f>
        <v>0</v>
      </c>
      <c r="BM407" s="144">
        <f>+CALCULO[[#This Row],[ 64 ]]+CALCULO[[#This Row],[ 62 ]]+CALCULO[[#This Row],[ 60 ]]+CALCULO[[#This Row],[ 58 ]]+CALCULO[[#This Row],[ 56 ]]+CALCULO[[#This Row],[ 54 ]]+CALCULO[[#This Row],[ 52 ]]+CALCULO[[#This Row],[ 50 ]]+CALCULO[[#This Row],[ 48 ]]+CALCULO[[#This Row],[ 45 ]]+CALCULO[[#This Row],[43]]</f>
        <v>0</v>
      </c>
      <c r="BN407" s="148">
        <f>+CALCULO[[#This Row],[ 41 ]]-CALCULO[[#This Row],[65]]</f>
        <v>0</v>
      </c>
      <c r="BO407" s="144">
        <f>+ROUND(MIN(CALCULO[[#This Row],[66]]*25%,240*'Versión impresión'!$H$8),-3)</f>
        <v>0</v>
      </c>
      <c r="BP407" s="148">
        <f>+CALCULO[[#This Row],[66]]-CALCULO[[#This Row],[67]]</f>
        <v>0</v>
      </c>
      <c r="BQ407" s="154">
        <f>+ROUND(CALCULO[[#This Row],[33]]*40%,-3)</f>
        <v>0</v>
      </c>
      <c r="BR407" s="149">
        <f t="shared" si="18"/>
        <v>0</v>
      </c>
      <c r="BS407" s="144">
        <f>+CALCULO[[#This Row],[33]]-MIN(CALCULO[[#This Row],[69]],CALCULO[[#This Row],[68]])</f>
        <v>0</v>
      </c>
      <c r="BT407" s="150">
        <f>+CALCULO[[#This Row],[71]]/'Versión impresión'!$H$8+1-1</f>
        <v>0</v>
      </c>
      <c r="BU407" s="151">
        <f>+LOOKUP(CALCULO[[#This Row],[72]],$CG$2:$CH$8,$CJ$2:$CJ$8)</f>
        <v>0</v>
      </c>
      <c r="BV407" s="152">
        <f>+LOOKUP(CALCULO[[#This Row],[72]],$CG$2:$CH$8,$CI$2:$CI$8)</f>
        <v>0</v>
      </c>
      <c r="BW407" s="151">
        <f>+LOOKUP(CALCULO[[#This Row],[72]],$CG$2:$CH$8,$CK$2:$CK$8)</f>
        <v>0</v>
      </c>
      <c r="BX407" s="155">
        <f>+(CALCULO[[#This Row],[72]]+CALCULO[[#This Row],[73]])*CALCULO[[#This Row],[74]]+CALCULO[[#This Row],[75]]</f>
        <v>0</v>
      </c>
      <c r="BY407" s="133">
        <f>+ROUND(CALCULO[[#This Row],[76]]*'Versión impresión'!$H$8,-3)</f>
        <v>0</v>
      </c>
      <c r="BZ407" s="180" t="str">
        <f>+IF(LOOKUP(CALCULO[[#This Row],[72]],$CG$2:$CH$8,$CM$2:$CM$8)=0,"",LOOKUP(CALCULO[[#This Row],[72]],$CG$2:$CH$8,$CM$2:$CM$8))</f>
        <v/>
      </c>
    </row>
    <row r="408" spans="1:78" x14ac:dyDescent="0.25">
      <c r="A408" s="78" t="str">
        <f t="shared" si="17"/>
        <v/>
      </c>
      <c r="B408" s="159"/>
      <c r="C408" s="29"/>
      <c r="D408" s="29"/>
      <c r="E408" s="29"/>
      <c r="F408" s="29"/>
      <c r="G408" s="29"/>
      <c r="H408" s="29"/>
      <c r="I408" s="29"/>
      <c r="J408" s="29"/>
      <c r="K408" s="29"/>
      <c r="L408" s="29"/>
      <c r="M408" s="29"/>
      <c r="N408" s="29"/>
      <c r="O408" s="144">
        <f>SUM(CALCULO[[#This Row],[5]:[ 14 ]])</f>
        <v>0</v>
      </c>
      <c r="P408" s="162"/>
      <c r="Q408" s="163">
        <f>+IF(AVERAGEIF(ING_NO_CONST_RENTA[Concepto],'Datos para cálculo'!P$4,ING_NO_CONST_RENTA[Monto Limite])=1,CALCULO[[#This Row],[16]],MIN(CALCULO[ [#This Row],[16] ],AVERAGEIF(ING_NO_CONST_RENTA[Concepto],'Datos para cálculo'!P$4,ING_NO_CONST_RENTA[Monto Limite]),+CALCULO[ [#This Row],[16] ]+1-1,CALCULO[ [#This Row],[16] ]))</f>
        <v>0</v>
      </c>
      <c r="R408" s="29"/>
      <c r="S408" s="163">
        <f>+IF(AVERAGEIF(ING_NO_CONST_RENTA[Concepto],'Datos para cálculo'!R$4,ING_NO_CONST_RENTA[Monto Limite])=1,CALCULO[[#This Row],[18]],MIN(CALCULO[ [#This Row],[18] ],AVERAGEIF(ING_NO_CONST_RENTA[Concepto],'Datos para cálculo'!R$4,ING_NO_CONST_RENTA[Monto Limite]),+CALCULO[ [#This Row],[18] ]+1-1,CALCULO[ [#This Row],[18] ]))</f>
        <v>0</v>
      </c>
      <c r="T408" s="29"/>
      <c r="U408" s="163">
        <f>+IF(AVERAGEIF(ING_NO_CONST_RENTA[Concepto],'Datos para cálculo'!T$4,ING_NO_CONST_RENTA[Monto Limite])=1,CALCULO[[#This Row],[20]],MIN(CALCULO[ [#This Row],[20] ],AVERAGEIF(ING_NO_CONST_RENTA[Concepto],'Datos para cálculo'!T$4,ING_NO_CONST_RENTA[Monto Limite]),+CALCULO[ [#This Row],[20] ]+1-1,CALCULO[ [#This Row],[20] ]))</f>
        <v>0</v>
      </c>
      <c r="V408" s="29"/>
      <c r="W4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8" s="164"/>
      <c r="Y408" s="163">
        <f>+IF(O408&lt;310*'Versión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8" s="165"/>
      <c r="AA408" s="163">
        <f>+IF(AVERAGEIF(ING_NO_CONST_RENTA[Concepto],'Datos para cálculo'!Z$4,ING_NO_CONST_RENTA[Monto Limite])=1,CALCULO[[#This Row],[ 26 ]],MIN(CALCULO[[#This Row],[ 26 ]],AVERAGEIF(ING_NO_CONST_RENTA[Concepto],'Datos para cálculo'!Z$4,ING_NO_CONST_RENTA[Monto Limite]),+CALCULO[[#This Row],[ 26 ]]+1-1,CALCULO[[#This Row],[ 26 ]]))</f>
        <v>0</v>
      </c>
      <c r="AB408" s="165"/>
      <c r="AC4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8" s="147"/>
      <c r="AE4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8" s="144">
        <f>+CALCULO[[#This Row],[ 31 ]]+CALCULO[[#This Row],[ 29 ]]+CALCULO[[#This Row],[ 27 ]]+CALCULO[[#This Row],[ 25 ]]+CALCULO[[#This Row],[ 23 ]]+CALCULO[[#This Row],[ 21 ]]+CALCULO[[#This Row],[ 19 ]]+CALCULO[[#This Row],[ 17 ]]</f>
        <v>0</v>
      </c>
      <c r="AG408" s="148">
        <f>+MAX(0,ROUND(CALCULO[[#This Row],[ 15 ]]-CALCULO[[#This Row],[32]],-3))</f>
        <v>0</v>
      </c>
      <c r="AH408" s="29"/>
      <c r="AI408" s="163">
        <f>+IF(AVERAGEIF(DEDUCCIONES[Concepto],'Datos para cálculo'!AH$4,DEDUCCIONES[Monto Limite])=1,CALCULO[[#This Row],[ 34 ]],MIN(CALCULO[[#This Row],[ 34 ]],AVERAGEIF(DEDUCCIONES[Concepto],'Datos para cálculo'!AH$4,DEDUCCIONES[Monto Limite]),+CALCULO[[#This Row],[ 34 ]]+1-1,CALCULO[[#This Row],[ 34 ]]))</f>
        <v>0</v>
      </c>
      <c r="AJ408" s="167"/>
      <c r="AK408" s="144">
        <f>+IF(CALCULO[[#This Row],[ 36 ]]="SI",MIN(CALCULO[[#This Row],[ 15 ]]*10%,VLOOKUP($AJ$4,DEDUCCIONES[],4,0)),0)</f>
        <v>0</v>
      </c>
      <c r="AL408" s="168"/>
      <c r="AM408" s="145">
        <f>+MIN(AL408+1-1,VLOOKUP($AL$4,DEDUCCIONES[],4,0))</f>
        <v>0</v>
      </c>
      <c r="AN408" s="144">
        <f>+CALCULO[[#This Row],[35]]+CALCULO[[#This Row],[37]]+CALCULO[[#This Row],[ 39 ]]</f>
        <v>0</v>
      </c>
      <c r="AO408" s="148">
        <f>+CALCULO[[#This Row],[33]]-CALCULO[[#This Row],[ 40 ]]</f>
        <v>0</v>
      </c>
      <c r="AP408" s="29"/>
      <c r="AQ408" s="163">
        <f>+MIN(CALCULO[[#This Row],[42]]+1-1,VLOOKUP($AP$4,RENTAS_EXCENTAS[],4,0))</f>
        <v>0</v>
      </c>
      <c r="AR408" s="29"/>
      <c r="AS408" s="163">
        <f>+MIN(CALCULO[[#This Row],[43]]+CALCULO[[#This Row],[ 44 ]]+1-1,VLOOKUP($AP$4,RENTAS_EXCENTAS[],4,0))-CALCULO[[#This Row],[43]]</f>
        <v>0</v>
      </c>
      <c r="AT408" s="163"/>
      <c r="AU408" s="163"/>
      <c r="AV408" s="163">
        <f>+CALCULO[[#This Row],[ 47 ]]</f>
        <v>0</v>
      </c>
      <c r="AW408" s="163"/>
      <c r="AX408" s="163">
        <f>+CALCULO[[#This Row],[ 49 ]]</f>
        <v>0</v>
      </c>
      <c r="AY408" s="163"/>
      <c r="AZ408" s="163">
        <f>+CALCULO[[#This Row],[ 51 ]]</f>
        <v>0</v>
      </c>
      <c r="BA408" s="163"/>
      <c r="BB408" s="163">
        <f>+CALCULO[[#This Row],[ 53 ]]</f>
        <v>0</v>
      </c>
      <c r="BC408" s="163"/>
      <c r="BD408" s="163">
        <f>+CALCULO[[#This Row],[ 55 ]]</f>
        <v>0</v>
      </c>
      <c r="BE408" s="163"/>
      <c r="BF408" s="163">
        <f>+CALCULO[[#This Row],[ 57 ]]</f>
        <v>0</v>
      </c>
      <c r="BG408" s="163"/>
      <c r="BH408" s="163">
        <f>+CALCULO[[#This Row],[ 59 ]]</f>
        <v>0</v>
      </c>
      <c r="BI408" s="163"/>
      <c r="BJ408" s="163"/>
      <c r="BK408" s="163"/>
      <c r="BL408" s="145">
        <f>+CALCULO[[#This Row],[ 63 ]]</f>
        <v>0</v>
      </c>
      <c r="BM408" s="144">
        <f>+CALCULO[[#This Row],[ 64 ]]+CALCULO[[#This Row],[ 62 ]]+CALCULO[[#This Row],[ 60 ]]+CALCULO[[#This Row],[ 58 ]]+CALCULO[[#This Row],[ 56 ]]+CALCULO[[#This Row],[ 54 ]]+CALCULO[[#This Row],[ 52 ]]+CALCULO[[#This Row],[ 50 ]]+CALCULO[[#This Row],[ 48 ]]+CALCULO[[#This Row],[ 45 ]]+CALCULO[[#This Row],[43]]</f>
        <v>0</v>
      </c>
      <c r="BN408" s="148">
        <f>+CALCULO[[#This Row],[ 41 ]]-CALCULO[[#This Row],[65]]</f>
        <v>0</v>
      </c>
      <c r="BO408" s="144">
        <f>+ROUND(MIN(CALCULO[[#This Row],[66]]*25%,240*'Versión impresión'!$H$8),-3)</f>
        <v>0</v>
      </c>
      <c r="BP408" s="148">
        <f>+CALCULO[[#This Row],[66]]-CALCULO[[#This Row],[67]]</f>
        <v>0</v>
      </c>
      <c r="BQ408" s="154">
        <f>+ROUND(CALCULO[[#This Row],[33]]*40%,-3)</f>
        <v>0</v>
      </c>
      <c r="BR408" s="149">
        <f t="shared" si="18"/>
        <v>0</v>
      </c>
      <c r="BS408" s="144">
        <f>+CALCULO[[#This Row],[33]]-MIN(CALCULO[[#This Row],[69]],CALCULO[[#This Row],[68]])</f>
        <v>0</v>
      </c>
      <c r="BT408" s="150">
        <f>+CALCULO[[#This Row],[71]]/'Versión impresión'!$H$8+1-1</f>
        <v>0</v>
      </c>
      <c r="BU408" s="151">
        <f>+LOOKUP(CALCULO[[#This Row],[72]],$CG$2:$CH$8,$CJ$2:$CJ$8)</f>
        <v>0</v>
      </c>
      <c r="BV408" s="152">
        <f>+LOOKUP(CALCULO[[#This Row],[72]],$CG$2:$CH$8,$CI$2:$CI$8)</f>
        <v>0</v>
      </c>
      <c r="BW408" s="151">
        <f>+LOOKUP(CALCULO[[#This Row],[72]],$CG$2:$CH$8,$CK$2:$CK$8)</f>
        <v>0</v>
      </c>
      <c r="BX408" s="155">
        <f>+(CALCULO[[#This Row],[72]]+CALCULO[[#This Row],[73]])*CALCULO[[#This Row],[74]]+CALCULO[[#This Row],[75]]</f>
        <v>0</v>
      </c>
      <c r="BY408" s="133">
        <f>+ROUND(CALCULO[[#This Row],[76]]*'Versión impresión'!$H$8,-3)</f>
        <v>0</v>
      </c>
      <c r="BZ408" s="180" t="str">
        <f>+IF(LOOKUP(CALCULO[[#This Row],[72]],$CG$2:$CH$8,$CM$2:$CM$8)=0,"",LOOKUP(CALCULO[[#This Row],[72]],$CG$2:$CH$8,$CM$2:$CM$8))</f>
        <v/>
      </c>
    </row>
    <row r="409" spans="1:78" x14ac:dyDescent="0.25">
      <c r="A409" s="78" t="str">
        <f t="shared" si="17"/>
        <v/>
      </c>
      <c r="B409" s="159"/>
      <c r="C409" s="29"/>
      <c r="D409" s="29"/>
      <c r="E409" s="29"/>
      <c r="F409" s="29"/>
      <c r="G409" s="29"/>
      <c r="H409" s="29"/>
      <c r="I409" s="29"/>
      <c r="J409" s="29"/>
      <c r="K409" s="29"/>
      <c r="L409" s="29"/>
      <c r="M409" s="29"/>
      <c r="N409" s="29"/>
      <c r="O409" s="144">
        <f>SUM(CALCULO[[#This Row],[5]:[ 14 ]])</f>
        <v>0</v>
      </c>
      <c r="P409" s="162"/>
      <c r="Q409" s="163">
        <f>+IF(AVERAGEIF(ING_NO_CONST_RENTA[Concepto],'Datos para cálculo'!P$4,ING_NO_CONST_RENTA[Monto Limite])=1,CALCULO[[#This Row],[16]],MIN(CALCULO[ [#This Row],[16] ],AVERAGEIF(ING_NO_CONST_RENTA[Concepto],'Datos para cálculo'!P$4,ING_NO_CONST_RENTA[Monto Limite]),+CALCULO[ [#This Row],[16] ]+1-1,CALCULO[ [#This Row],[16] ]))</f>
        <v>0</v>
      </c>
      <c r="R409" s="29"/>
      <c r="S409" s="163">
        <f>+IF(AVERAGEIF(ING_NO_CONST_RENTA[Concepto],'Datos para cálculo'!R$4,ING_NO_CONST_RENTA[Monto Limite])=1,CALCULO[[#This Row],[18]],MIN(CALCULO[ [#This Row],[18] ],AVERAGEIF(ING_NO_CONST_RENTA[Concepto],'Datos para cálculo'!R$4,ING_NO_CONST_RENTA[Monto Limite]),+CALCULO[ [#This Row],[18] ]+1-1,CALCULO[ [#This Row],[18] ]))</f>
        <v>0</v>
      </c>
      <c r="T409" s="29"/>
      <c r="U409" s="163">
        <f>+IF(AVERAGEIF(ING_NO_CONST_RENTA[Concepto],'Datos para cálculo'!T$4,ING_NO_CONST_RENTA[Monto Limite])=1,CALCULO[[#This Row],[20]],MIN(CALCULO[ [#This Row],[20] ],AVERAGEIF(ING_NO_CONST_RENTA[Concepto],'Datos para cálculo'!T$4,ING_NO_CONST_RENTA[Monto Limite]),+CALCULO[ [#This Row],[20] ]+1-1,CALCULO[ [#This Row],[20] ]))</f>
        <v>0</v>
      </c>
      <c r="V409" s="29"/>
      <c r="W4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09" s="164"/>
      <c r="Y409" s="163">
        <f>+IF(O409&lt;310*'Versión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09" s="165"/>
      <c r="AA409" s="163">
        <f>+IF(AVERAGEIF(ING_NO_CONST_RENTA[Concepto],'Datos para cálculo'!Z$4,ING_NO_CONST_RENTA[Monto Limite])=1,CALCULO[[#This Row],[ 26 ]],MIN(CALCULO[[#This Row],[ 26 ]],AVERAGEIF(ING_NO_CONST_RENTA[Concepto],'Datos para cálculo'!Z$4,ING_NO_CONST_RENTA[Monto Limite]),+CALCULO[[#This Row],[ 26 ]]+1-1,CALCULO[[#This Row],[ 26 ]]))</f>
        <v>0</v>
      </c>
      <c r="AB409" s="165"/>
      <c r="AC4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09" s="147"/>
      <c r="AE4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09" s="144">
        <f>+CALCULO[[#This Row],[ 31 ]]+CALCULO[[#This Row],[ 29 ]]+CALCULO[[#This Row],[ 27 ]]+CALCULO[[#This Row],[ 25 ]]+CALCULO[[#This Row],[ 23 ]]+CALCULO[[#This Row],[ 21 ]]+CALCULO[[#This Row],[ 19 ]]+CALCULO[[#This Row],[ 17 ]]</f>
        <v>0</v>
      </c>
      <c r="AG409" s="148">
        <f>+MAX(0,ROUND(CALCULO[[#This Row],[ 15 ]]-CALCULO[[#This Row],[32]],-3))</f>
        <v>0</v>
      </c>
      <c r="AH409" s="29"/>
      <c r="AI409" s="163">
        <f>+IF(AVERAGEIF(DEDUCCIONES[Concepto],'Datos para cálculo'!AH$4,DEDUCCIONES[Monto Limite])=1,CALCULO[[#This Row],[ 34 ]],MIN(CALCULO[[#This Row],[ 34 ]],AVERAGEIF(DEDUCCIONES[Concepto],'Datos para cálculo'!AH$4,DEDUCCIONES[Monto Limite]),+CALCULO[[#This Row],[ 34 ]]+1-1,CALCULO[[#This Row],[ 34 ]]))</f>
        <v>0</v>
      </c>
      <c r="AJ409" s="167"/>
      <c r="AK409" s="144">
        <f>+IF(CALCULO[[#This Row],[ 36 ]]="SI",MIN(CALCULO[[#This Row],[ 15 ]]*10%,VLOOKUP($AJ$4,DEDUCCIONES[],4,0)),0)</f>
        <v>0</v>
      </c>
      <c r="AL409" s="168"/>
      <c r="AM409" s="145">
        <f>+MIN(AL409+1-1,VLOOKUP($AL$4,DEDUCCIONES[],4,0))</f>
        <v>0</v>
      </c>
      <c r="AN409" s="144">
        <f>+CALCULO[[#This Row],[35]]+CALCULO[[#This Row],[37]]+CALCULO[[#This Row],[ 39 ]]</f>
        <v>0</v>
      </c>
      <c r="AO409" s="148">
        <f>+CALCULO[[#This Row],[33]]-CALCULO[[#This Row],[ 40 ]]</f>
        <v>0</v>
      </c>
      <c r="AP409" s="29"/>
      <c r="AQ409" s="163">
        <f>+MIN(CALCULO[[#This Row],[42]]+1-1,VLOOKUP($AP$4,RENTAS_EXCENTAS[],4,0))</f>
        <v>0</v>
      </c>
      <c r="AR409" s="29"/>
      <c r="AS409" s="163">
        <f>+MIN(CALCULO[[#This Row],[43]]+CALCULO[[#This Row],[ 44 ]]+1-1,VLOOKUP($AP$4,RENTAS_EXCENTAS[],4,0))-CALCULO[[#This Row],[43]]</f>
        <v>0</v>
      </c>
      <c r="AT409" s="163"/>
      <c r="AU409" s="163"/>
      <c r="AV409" s="163">
        <f>+CALCULO[[#This Row],[ 47 ]]</f>
        <v>0</v>
      </c>
      <c r="AW409" s="163"/>
      <c r="AX409" s="163">
        <f>+CALCULO[[#This Row],[ 49 ]]</f>
        <v>0</v>
      </c>
      <c r="AY409" s="163"/>
      <c r="AZ409" s="163">
        <f>+CALCULO[[#This Row],[ 51 ]]</f>
        <v>0</v>
      </c>
      <c r="BA409" s="163"/>
      <c r="BB409" s="163">
        <f>+CALCULO[[#This Row],[ 53 ]]</f>
        <v>0</v>
      </c>
      <c r="BC409" s="163"/>
      <c r="BD409" s="163">
        <f>+CALCULO[[#This Row],[ 55 ]]</f>
        <v>0</v>
      </c>
      <c r="BE409" s="163"/>
      <c r="BF409" s="163">
        <f>+CALCULO[[#This Row],[ 57 ]]</f>
        <v>0</v>
      </c>
      <c r="BG409" s="163"/>
      <c r="BH409" s="163">
        <f>+CALCULO[[#This Row],[ 59 ]]</f>
        <v>0</v>
      </c>
      <c r="BI409" s="163"/>
      <c r="BJ409" s="163"/>
      <c r="BK409" s="163"/>
      <c r="BL409" s="145">
        <f>+CALCULO[[#This Row],[ 63 ]]</f>
        <v>0</v>
      </c>
      <c r="BM409" s="144">
        <f>+CALCULO[[#This Row],[ 64 ]]+CALCULO[[#This Row],[ 62 ]]+CALCULO[[#This Row],[ 60 ]]+CALCULO[[#This Row],[ 58 ]]+CALCULO[[#This Row],[ 56 ]]+CALCULO[[#This Row],[ 54 ]]+CALCULO[[#This Row],[ 52 ]]+CALCULO[[#This Row],[ 50 ]]+CALCULO[[#This Row],[ 48 ]]+CALCULO[[#This Row],[ 45 ]]+CALCULO[[#This Row],[43]]</f>
        <v>0</v>
      </c>
      <c r="BN409" s="148">
        <f>+CALCULO[[#This Row],[ 41 ]]-CALCULO[[#This Row],[65]]</f>
        <v>0</v>
      </c>
      <c r="BO409" s="144">
        <f>+ROUND(MIN(CALCULO[[#This Row],[66]]*25%,240*'Versión impresión'!$H$8),-3)</f>
        <v>0</v>
      </c>
      <c r="BP409" s="148">
        <f>+CALCULO[[#This Row],[66]]-CALCULO[[#This Row],[67]]</f>
        <v>0</v>
      </c>
      <c r="BQ409" s="154">
        <f>+ROUND(CALCULO[[#This Row],[33]]*40%,-3)</f>
        <v>0</v>
      </c>
      <c r="BR409" s="149">
        <f t="shared" si="18"/>
        <v>0</v>
      </c>
      <c r="BS409" s="144">
        <f>+CALCULO[[#This Row],[33]]-MIN(CALCULO[[#This Row],[69]],CALCULO[[#This Row],[68]])</f>
        <v>0</v>
      </c>
      <c r="BT409" s="150">
        <f>+CALCULO[[#This Row],[71]]/'Versión impresión'!$H$8+1-1</f>
        <v>0</v>
      </c>
      <c r="BU409" s="151">
        <f>+LOOKUP(CALCULO[[#This Row],[72]],$CG$2:$CH$8,$CJ$2:$CJ$8)</f>
        <v>0</v>
      </c>
      <c r="BV409" s="152">
        <f>+LOOKUP(CALCULO[[#This Row],[72]],$CG$2:$CH$8,$CI$2:$CI$8)</f>
        <v>0</v>
      </c>
      <c r="BW409" s="151">
        <f>+LOOKUP(CALCULO[[#This Row],[72]],$CG$2:$CH$8,$CK$2:$CK$8)</f>
        <v>0</v>
      </c>
      <c r="BX409" s="155">
        <f>+(CALCULO[[#This Row],[72]]+CALCULO[[#This Row],[73]])*CALCULO[[#This Row],[74]]+CALCULO[[#This Row],[75]]</f>
        <v>0</v>
      </c>
      <c r="BY409" s="133">
        <f>+ROUND(CALCULO[[#This Row],[76]]*'Versión impresión'!$H$8,-3)</f>
        <v>0</v>
      </c>
      <c r="BZ409" s="180" t="str">
        <f>+IF(LOOKUP(CALCULO[[#This Row],[72]],$CG$2:$CH$8,$CM$2:$CM$8)=0,"",LOOKUP(CALCULO[[#This Row],[72]],$CG$2:$CH$8,$CM$2:$CM$8))</f>
        <v/>
      </c>
    </row>
    <row r="410" spans="1:78" x14ac:dyDescent="0.25">
      <c r="A410" s="78" t="str">
        <f t="shared" si="17"/>
        <v/>
      </c>
      <c r="B410" s="159"/>
      <c r="C410" s="29"/>
      <c r="D410" s="29"/>
      <c r="E410" s="29"/>
      <c r="F410" s="29"/>
      <c r="G410" s="29"/>
      <c r="H410" s="29"/>
      <c r="I410" s="29"/>
      <c r="J410" s="29"/>
      <c r="K410" s="29"/>
      <c r="L410" s="29"/>
      <c r="M410" s="29"/>
      <c r="N410" s="29"/>
      <c r="O410" s="144">
        <f>SUM(CALCULO[[#This Row],[5]:[ 14 ]])</f>
        <v>0</v>
      </c>
      <c r="P410" s="162"/>
      <c r="Q410" s="163">
        <f>+IF(AVERAGEIF(ING_NO_CONST_RENTA[Concepto],'Datos para cálculo'!P$4,ING_NO_CONST_RENTA[Monto Limite])=1,CALCULO[[#This Row],[16]],MIN(CALCULO[ [#This Row],[16] ],AVERAGEIF(ING_NO_CONST_RENTA[Concepto],'Datos para cálculo'!P$4,ING_NO_CONST_RENTA[Monto Limite]),+CALCULO[ [#This Row],[16] ]+1-1,CALCULO[ [#This Row],[16] ]))</f>
        <v>0</v>
      </c>
      <c r="R410" s="29"/>
      <c r="S410" s="163">
        <f>+IF(AVERAGEIF(ING_NO_CONST_RENTA[Concepto],'Datos para cálculo'!R$4,ING_NO_CONST_RENTA[Monto Limite])=1,CALCULO[[#This Row],[18]],MIN(CALCULO[ [#This Row],[18] ],AVERAGEIF(ING_NO_CONST_RENTA[Concepto],'Datos para cálculo'!R$4,ING_NO_CONST_RENTA[Monto Limite]),+CALCULO[ [#This Row],[18] ]+1-1,CALCULO[ [#This Row],[18] ]))</f>
        <v>0</v>
      </c>
      <c r="T410" s="29"/>
      <c r="U410" s="163">
        <f>+IF(AVERAGEIF(ING_NO_CONST_RENTA[Concepto],'Datos para cálculo'!T$4,ING_NO_CONST_RENTA[Monto Limite])=1,CALCULO[[#This Row],[20]],MIN(CALCULO[ [#This Row],[20] ],AVERAGEIF(ING_NO_CONST_RENTA[Concepto],'Datos para cálculo'!T$4,ING_NO_CONST_RENTA[Monto Limite]),+CALCULO[ [#This Row],[20] ]+1-1,CALCULO[ [#This Row],[20] ]))</f>
        <v>0</v>
      </c>
      <c r="V410" s="29"/>
      <c r="W4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0" s="164"/>
      <c r="Y410" s="163">
        <f>+IF(O410&lt;310*'Versión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0" s="165"/>
      <c r="AA410" s="163">
        <f>+IF(AVERAGEIF(ING_NO_CONST_RENTA[Concepto],'Datos para cálculo'!Z$4,ING_NO_CONST_RENTA[Monto Limite])=1,CALCULO[[#This Row],[ 26 ]],MIN(CALCULO[[#This Row],[ 26 ]],AVERAGEIF(ING_NO_CONST_RENTA[Concepto],'Datos para cálculo'!Z$4,ING_NO_CONST_RENTA[Monto Limite]),+CALCULO[[#This Row],[ 26 ]]+1-1,CALCULO[[#This Row],[ 26 ]]))</f>
        <v>0</v>
      </c>
      <c r="AB410" s="165"/>
      <c r="AC4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0" s="147"/>
      <c r="AE4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0" s="144">
        <f>+CALCULO[[#This Row],[ 31 ]]+CALCULO[[#This Row],[ 29 ]]+CALCULO[[#This Row],[ 27 ]]+CALCULO[[#This Row],[ 25 ]]+CALCULO[[#This Row],[ 23 ]]+CALCULO[[#This Row],[ 21 ]]+CALCULO[[#This Row],[ 19 ]]+CALCULO[[#This Row],[ 17 ]]</f>
        <v>0</v>
      </c>
      <c r="AG410" s="148">
        <f>+MAX(0,ROUND(CALCULO[[#This Row],[ 15 ]]-CALCULO[[#This Row],[32]],-3))</f>
        <v>0</v>
      </c>
      <c r="AH410" s="29"/>
      <c r="AI410" s="163">
        <f>+IF(AVERAGEIF(DEDUCCIONES[Concepto],'Datos para cálculo'!AH$4,DEDUCCIONES[Monto Limite])=1,CALCULO[[#This Row],[ 34 ]],MIN(CALCULO[[#This Row],[ 34 ]],AVERAGEIF(DEDUCCIONES[Concepto],'Datos para cálculo'!AH$4,DEDUCCIONES[Monto Limite]),+CALCULO[[#This Row],[ 34 ]]+1-1,CALCULO[[#This Row],[ 34 ]]))</f>
        <v>0</v>
      </c>
      <c r="AJ410" s="167"/>
      <c r="AK410" s="144">
        <f>+IF(CALCULO[[#This Row],[ 36 ]]="SI",MIN(CALCULO[[#This Row],[ 15 ]]*10%,VLOOKUP($AJ$4,DEDUCCIONES[],4,0)),0)</f>
        <v>0</v>
      </c>
      <c r="AL410" s="168"/>
      <c r="AM410" s="145">
        <f>+MIN(AL410+1-1,VLOOKUP($AL$4,DEDUCCIONES[],4,0))</f>
        <v>0</v>
      </c>
      <c r="AN410" s="144">
        <f>+CALCULO[[#This Row],[35]]+CALCULO[[#This Row],[37]]+CALCULO[[#This Row],[ 39 ]]</f>
        <v>0</v>
      </c>
      <c r="AO410" s="148">
        <f>+CALCULO[[#This Row],[33]]-CALCULO[[#This Row],[ 40 ]]</f>
        <v>0</v>
      </c>
      <c r="AP410" s="29"/>
      <c r="AQ410" s="163">
        <f>+MIN(CALCULO[[#This Row],[42]]+1-1,VLOOKUP($AP$4,RENTAS_EXCENTAS[],4,0))</f>
        <v>0</v>
      </c>
      <c r="AR410" s="29"/>
      <c r="AS410" s="163">
        <f>+MIN(CALCULO[[#This Row],[43]]+CALCULO[[#This Row],[ 44 ]]+1-1,VLOOKUP($AP$4,RENTAS_EXCENTAS[],4,0))-CALCULO[[#This Row],[43]]</f>
        <v>0</v>
      </c>
      <c r="AT410" s="163"/>
      <c r="AU410" s="163"/>
      <c r="AV410" s="163">
        <f>+CALCULO[[#This Row],[ 47 ]]</f>
        <v>0</v>
      </c>
      <c r="AW410" s="163"/>
      <c r="AX410" s="163">
        <f>+CALCULO[[#This Row],[ 49 ]]</f>
        <v>0</v>
      </c>
      <c r="AY410" s="163"/>
      <c r="AZ410" s="163">
        <f>+CALCULO[[#This Row],[ 51 ]]</f>
        <v>0</v>
      </c>
      <c r="BA410" s="163"/>
      <c r="BB410" s="163">
        <f>+CALCULO[[#This Row],[ 53 ]]</f>
        <v>0</v>
      </c>
      <c r="BC410" s="163"/>
      <c r="BD410" s="163">
        <f>+CALCULO[[#This Row],[ 55 ]]</f>
        <v>0</v>
      </c>
      <c r="BE410" s="163"/>
      <c r="BF410" s="163">
        <f>+CALCULO[[#This Row],[ 57 ]]</f>
        <v>0</v>
      </c>
      <c r="BG410" s="163"/>
      <c r="BH410" s="163">
        <f>+CALCULO[[#This Row],[ 59 ]]</f>
        <v>0</v>
      </c>
      <c r="BI410" s="163"/>
      <c r="BJ410" s="163"/>
      <c r="BK410" s="163"/>
      <c r="BL410" s="145">
        <f>+CALCULO[[#This Row],[ 63 ]]</f>
        <v>0</v>
      </c>
      <c r="BM410" s="144">
        <f>+CALCULO[[#This Row],[ 64 ]]+CALCULO[[#This Row],[ 62 ]]+CALCULO[[#This Row],[ 60 ]]+CALCULO[[#This Row],[ 58 ]]+CALCULO[[#This Row],[ 56 ]]+CALCULO[[#This Row],[ 54 ]]+CALCULO[[#This Row],[ 52 ]]+CALCULO[[#This Row],[ 50 ]]+CALCULO[[#This Row],[ 48 ]]+CALCULO[[#This Row],[ 45 ]]+CALCULO[[#This Row],[43]]</f>
        <v>0</v>
      </c>
      <c r="BN410" s="148">
        <f>+CALCULO[[#This Row],[ 41 ]]-CALCULO[[#This Row],[65]]</f>
        <v>0</v>
      </c>
      <c r="BO410" s="144">
        <f>+ROUND(MIN(CALCULO[[#This Row],[66]]*25%,240*'Versión impresión'!$H$8),-3)</f>
        <v>0</v>
      </c>
      <c r="BP410" s="148">
        <f>+CALCULO[[#This Row],[66]]-CALCULO[[#This Row],[67]]</f>
        <v>0</v>
      </c>
      <c r="BQ410" s="154">
        <f>+ROUND(CALCULO[[#This Row],[33]]*40%,-3)</f>
        <v>0</v>
      </c>
      <c r="BR410" s="149">
        <f t="shared" si="18"/>
        <v>0</v>
      </c>
      <c r="BS410" s="144">
        <f>+CALCULO[[#This Row],[33]]-MIN(CALCULO[[#This Row],[69]],CALCULO[[#This Row],[68]])</f>
        <v>0</v>
      </c>
      <c r="BT410" s="150">
        <f>+CALCULO[[#This Row],[71]]/'Versión impresión'!$H$8+1-1</f>
        <v>0</v>
      </c>
      <c r="BU410" s="151">
        <f>+LOOKUP(CALCULO[[#This Row],[72]],$CG$2:$CH$8,$CJ$2:$CJ$8)</f>
        <v>0</v>
      </c>
      <c r="BV410" s="152">
        <f>+LOOKUP(CALCULO[[#This Row],[72]],$CG$2:$CH$8,$CI$2:$CI$8)</f>
        <v>0</v>
      </c>
      <c r="BW410" s="151">
        <f>+LOOKUP(CALCULO[[#This Row],[72]],$CG$2:$CH$8,$CK$2:$CK$8)</f>
        <v>0</v>
      </c>
      <c r="BX410" s="155">
        <f>+(CALCULO[[#This Row],[72]]+CALCULO[[#This Row],[73]])*CALCULO[[#This Row],[74]]+CALCULO[[#This Row],[75]]</f>
        <v>0</v>
      </c>
      <c r="BY410" s="133">
        <f>+ROUND(CALCULO[[#This Row],[76]]*'Versión impresión'!$H$8,-3)</f>
        <v>0</v>
      </c>
      <c r="BZ410" s="180" t="str">
        <f>+IF(LOOKUP(CALCULO[[#This Row],[72]],$CG$2:$CH$8,$CM$2:$CM$8)=0,"",LOOKUP(CALCULO[[#This Row],[72]],$CG$2:$CH$8,$CM$2:$CM$8))</f>
        <v/>
      </c>
    </row>
    <row r="411" spans="1:78" x14ac:dyDescent="0.25">
      <c r="A411" s="78" t="str">
        <f t="shared" si="17"/>
        <v/>
      </c>
      <c r="B411" s="159"/>
      <c r="C411" s="29"/>
      <c r="D411" s="29"/>
      <c r="E411" s="29"/>
      <c r="F411" s="29"/>
      <c r="G411" s="29"/>
      <c r="H411" s="29"/>
      <c r="I411" s="29"/>
      <c r="J411" s="29"/>
      <c r="K411" s="29"/>
      <c r="L411" s="29"/>
      <c r="M411" s="29"/>
      <c r="N411" s="29"/>
      <c r="O411" s="144">
        <f>SUM(CALCULO[[#This Row],[5]:[ 14 ]])</f>
        <v>0</v>
      </c>
      <c r="P411" s="162"/>
      <c r="Q411" s="163">
        <f>+IF(AVERAGEIF(ING_NO_CONST_RENTA[Concepto],'Datos para cálculo'!P$4,ING_NO_CONST_RENTA[Monto Limite])=1,CALCULO[[#This Row],[16]],MIN(CALCULO[ [#This Row],[16] ],AVERAGEIF(ING_NO_CONST_RENTA[Concepto],'Datos para cálculo'!P$4,ING_NO_CONST_RENTA[Monto Limite]),+CALCULO[ [#This Row],[16] ]+1-1,CALCULO[ [#This Row],[16] ]))</f>
        <v>0</v>
      </c>
      <c r="R411" s="29"/>
      <c r="S411" s="163">
        <f>+IF(AVERAGEIF(ING_NO_CONST_RENTA[Concepto],'Datos para cálculo'!R$4,ING_NO_CONST_RENTA[Monto Limite])=1,CALCULO[[#This Row],[18]],MIN(CALCULO[ [#This Row],[18] ],AVERAGEIF(ING_NO_CONST_RENTA[Concepto],'Datos para cálculo'!R$4,ING_NO_CONST_RENTA[Monto Limite]),+CALCULO[ [#This Row],[18] ]+1-1,CALCULO[ [#This Row],[18] ]))</f>
        <v>0</v>
      </c>
      <c r="T411" s="29"/>
      <c r="U411" s="163">
        <f>+IF(AVERAGEIF(ING_NO_CONST_RENTA[Concepto],'Datos para cálculo'!T$4,ING_NO_CONST_RENTA[Monto Limite])=1,CALCULO[[#This Row],[20]],MIN(CALCULO[ [#This Row],[20] ],AVERAGEIF(ING_NO_CONST_RENTA[Concepto],'Datos para cálculo'!T$4,ING_NO_CONST_RENTA[Monto Limite]),+CALCULO[ [#This Row],[20] ]+1-1,CALCULO[ [#This Row],[20] ]))</f>
        <v>0</v>
      </c>
      <c r="V411" s="29"/>
      <c r="W4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1" s="164"/>
      <c r="Y411" s="163">
        <f>+IF(O411&lt;310*'Versión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1" s="165"/>
      <c r="AA411" s="163">
        <f>+IF(AVERAGEIF(ING_NO_CONST_RENTA[Concepto],'Datos para cálculo'!Z$4,ING_NO_CONST_RENTA[Monto Limite])=1,CALCULO[[#This Row],[ 26 ]],MIN(CALCULO[[#This Row],[ 26 ]],AVERAGEIF(ING_NO_CONST_RENTA[Concepto],'Datos para cálculo'!Z$4,ING_NO_CONST_RENTA[Monto Limite]),+CALCULO[[#This Row],[ 26 ]]+1-1,CALCULO[[#This Row],[ 26 ]]))</f>
        <v>0</v>
      </c>
      <c r="AB411" s="165"/>
      <c r="AC4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1" s="147"/>
      <c r="AE4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1" s="144">
        <f>+CALCULO[[#This Row],[ 31 ]]+CALCULO[[#This Row],[ 29 ]]+CALCULO[[#This Row],[ 27 ]]+CALCULO[[#This Row],[ 25 ]]+CALCULO[[#This Row],[ 23 ]]+CALCULO[[#This Row],[ 21 ]]+CALCULO[[#This Row],[ 19 ]]+CALCULO[[#This Row],[ 17 ]]</f>
        <v>0</v>
      </c>
      <c r="AG411" s="148">
        <f>+MAX(0,ROUND(CALCULO[[#This Row],[ 15 ]]-CALCULO[[#This Row],[32]],-3))</f>
        <v>0</v>
      </c>
      <c r="AH411" s="29"/>
      <c r="AI411" s="163">
        <f>+IF(AVERAGEIF(DEDUCCIONES[Concepto],'Datos para cálculo'!AH$4,DEDUCCIONES[Monto Limite])=1,CALCULO[[#This Row],[ 34 ]],MIN(CALCULO[[#This Row],[ 34 ]],AVERAGEIF(DEDUCCIONES[Concepto],'Datos para cálculo'!AH$4,DEDUCCIONES[Monto Limite]),+CALCULO[[#This Row],[ 34 ]]+1-1,CALCULO[[#This Row],[ 34 ]]))</f>
        <v>0</v>
      </c>
      <c r="AJ411" s="167"/>
      <c r="AK411" s="144">
        <f>+IF(CALCULO[[#This Row],[ 36 ]]="SI",MIN(CALCULO[[#This Row],[ 15 ]]*10%,VLOOKUP($AJ$4,DEDUCCIONES[],4,0)),0)</f>
        <v>0</v>
      </c>
      <c r="AL411" s="168"/>
      <c r="AM411" s="145">
        <f>+MIN(AL411+1-1,VLOOKUP($AL$4,DEDUCCIONES[],4,0))</f>
        <v>0</v>
      </c>
      <c r="AN411" s="144">
        <f>+CALCULO[[#This Row],[35]]+CALCULO[[#This Row],[37]]+CALCULO[[#This Row],[ 39 ]]</f>
        <v>0</v>
      </c>
      <c r="AO411" s="148">
        <f>+CALCULO[[#This Row],[33]]-CALCULO[[#This Row],[ 40 ]]</f>
        <v>0</v>
      </c>
      <c r="AP411" s="29"/>
      <c r="AQ411" s="163">
        <f>+MIN(CALCULO[[#This Row],[42]]+1-1,VLOOKUP($AP$4,RENTAS_EXCENTAS[],4,0))</f>
        <v>0</v>
      </c>
      <c r="AR411" s="29"/>
      <c r="AS411" s="163">
        <f>+MIN(CALCULO[[#This Row],[43]]+CALCULO[[#This Row],[ 44 ]]+1-1,VLOOKUP($AP$4,RENTAS_EXCENTAS[],4,0))-CALCULO[[#This Row],[43]]</f>
        <v>0</v>
      </c>
      <c r="AT411" s="163"/>
      <c r="AU411" s="163"/>
      <c r="AV411" s="163">
        <f>+CALCULO[[#This Row],[ 47 ]]</f>
        <v>0</v>
      </c>
      <c r="AW411" s="163"/>
      <c r="AX411" s="163">
        <f>+CALCULO[[#This Row],[ 49 ]]</f>
        <v>0</v>
      </c>
      <c r="AY411" s="163"/>
      <c r="AZ411" s="163">
        <f>+CALCULO[[#This Row],[ 51 ]]</f>
        <v>0</v>
      </c>
      <c r="BA411" s="163"/>
      <c r="BB411" s="163">
        <f>+CALCULO[[#This Row],[ 53 ]]</f>
        <v>0</v>
      </c>
      <c r="BC411" s="163"/>
      <c r="BD411" s="163">
        <f>+CALCULO[[#This Row],[ 55 ]]</f>
        <v>0</v>
      </c>
      <c r="BE411" s="163"/>
      <c r="BF411" s="163">
        <f>+CALCULO[[#This Row],[ 57 ]]</f>
        <v>0</v>
      </c>
      <c r="BG411" s="163"/>
      <c r="BH411" s="163">
        <f>+CALCULO[[#This Row],[ 59 ]]</f>
        <v>0</v>
      </c>
      <c r="BI411" s="163"/>
      <c r="BJ411" s="163"/>
      <c r="BK411" s="163"/>
      <c r="BL411" s="145">
        <f>+CALCULO[[#This Row],[ 63 ]]</f>
        <v>0</v>
      </c>
      <c r="BM411" s="144">
        <f>+CALCULO[[#This Row],[ 64 ]]+CALCULO[[#This Row],[ 62 ]]+CALCULO[[#This Row],[ 60 ]]+CALCULO[[#This Row],[ 58 ]]+CALCULO[[#This Row],[ 56 ]]+CALCULO[[#This Row],[ 54 ]]+CALCULO[[#This Row],[ 52 ]]+CALCULO[[#This Row],[ 50 ]]+CALCULO[[#This Row],[ 48 ]]+CALCULO[[#This Row],[ 45 ]]+CALCULO[[#This Row],[43]]</f>
        <v>0</v>
      </c>
      <c r="BN411" s="148">
        <f>+CALCULO[[#This Row],[ 41 ]]-CALCULO[[#This Row],[65]]</f>
        <v>0</v>
      </c>
      <c r="BO411" s="144">
        <f>+ROUND(MIN(CALCULO[[#This Row],[66]]*25%,240*'Versión impresión'!$H$8),-3)</f>
        <v>0</v>
      </c>
      <c r="BP411" s="148">
        <f>+CALCULO[[#This Row],[66]]-CALCULO[[#This Row],[67]]</f>
        <v>0</v>
      </c>
      <c r="BQ411" s="154">
        <f>+ROUND(CALCULO[[#This Row],[33]]*40%,-3)</f>
        <v>0</v>
      </c>
      <c r="BR411" s="149">
        <f t="shared" si="18"/>
        <v>0</v>
      </c>
      <c r="BS411" s="144">
        <f>+CALCULO[[#This Row],[33]]-MIN(CALCULO[[#This Row],[69]],CALCULO[[#This Row],[68]])</f>
        <v>0</v>
      </c>
      <c r="BT411" s="150">
        <f>+CALCULO[[#This Row],[71]]/'Versión impresión'!$H$8+1-1</f>
        <v>0</v>
      </c>
      <c r="BU411" s="151">
        <f>+LOOKUP(CALCULO[[#This Row],[72]],$CG$2:$CH$8,$CJ$2:$CJ$8)</f>
        <v>0</v>
      </c>
      <c r="BV411" s="152">
        <f>+LOOKUP(CALCULO[[#This Row],[72]],$CG$2:$CH$8,$CI$2:$CI$8)</f>
        <v>0</v>
      </c>
      <c r="BW411" s="151">
        <f>+LOOKUP(CALCULO[[#This Row],[72]],$CG$2:$CH$8,$CK$2:$CK$8)</f>
        <v>0</v>
      </c>
      <c r="BX411" s="155">
        <f>+(CALCULO[[#This Row],[72]]+CALCULO[[#This Row],[73]])*CALCULO[[#This Row],[74]]+CALCULO[[#This Row],[75]]</f>
        <v>0</v>
      </c>
      <c r="BY411" s="133">
        <f>+ROUND(CALCULO[[#This Row],[76]]*'Versión impresión'!$H$8,-3)</f>
        <v>0</v>
      </c>
      <c r="BZ411" s="180" t="str">
        <f>+IF(LOOKUP(CALCULO[[#This Row],[72]],$CG$2:$CH$8,$CM$2:$CM$8)=0,"",LOOKUP(CALCULO[[#This Row],[72]],$CG$2:$CH$8,$CM$2:$CM$8))</f>
        <v/>
      </c>
    </row>
    <row r="412" spans="1:78" x14ac:dyDescent="0.25">
      <c r="A412" s="78" t="str">
        <f t="shared" si="17"/>
        <v/>
      </c>
      <c r="B412" s="159"/>
      <c r="C412" s="29"/>
      <c r="D412" s="29"/>
      <c r="E412" s="29"/>
      <c r="F412" s="29"/>
      <c r="G412" s="29"/>
      <c r="H412" s="29"/>
      <c r="I412" s="29"/>
      <c r="J412" s="29"/>
      <c r="K412" s="29"/>
      <c r="L412" s="29"/>
      <c r="M412" s="29"/>
      <c r="N412" s="29"/>
      <c r="O412" s="144">
        <f>SUM(CALCULO[[#This Row],[5]:[ 14 ]])</f>
        <v>0</v>
      </c>
      <c r="P412" s="162"/>
      <c r="Q412" s="163">
        <f>+IF(AVERAGEIF(ING_NO_CONST_RENTA[Concepto],'Datos para cálculo'!P$4,ING_NO_CONST_RENTA[Monto Limite])=1,CALCULO[[#This Row],[16]],MIN(CALCULO[ [#This Row],[16] ],AVERAGEIF(ING_NO_CONST_RENTA[Concepto],'Datos para cálculo'!P$4,ING_NO_CONST_RENTA[Monto Limite]),+CALCULO[ [#This Row],[16] ]+1-1,CALCULO[ [#This Row],[16] ]))</f>
        <v>0</v>
      </c>
      <c r="R412" s="29"/>
      <c r="S412" s="163">
        <f>+IF(AVERAGEIF(ING_NO_CONST_RENTA[Concepto],'Datos para cálculo'!R$4,ING_NO_CONST_RENTA[Monto Limite])=1,CALCULO[[#This Row],[18]],MIN(CALCULO[ [#This Row],[18] ],AVERAGEIF(ING_NO_CONST_RENTA[Concepto],'Datos para cálculo'!R$4,ING_NO_CONST_RENTA[Monto Limite]),+CALCULO[ [#This Row],[18] ]+1-1,CALCULO[ [#This Row],[18] ]))</f>
        <v>0</v>
      </c>
      <c r="T412" s="29"/>
      <c r="U412" s="163">
        <f>+IF(AVERAGEIF(ING_NO_CONST_RENTA[Concepto],'Datos para cálculo'!T$4,ING_NO_CONST_RENTA[Monto Limite])=1,CALCULO[[#This Row],[20]],MIN(CALCULO[ [#This Row],[20] ],AVERAGEIF(ING_NO_CONST_RENTA[Concepto],'Datos para cálculo'!T$4,ING_NO_CONST_RENTA[Monto Limite]),+CALCULO[ [#This Row],[20] ]+1-1,CALCULO[ [#This Row],[20] ]))</f>
        <v>0</v>
      </c>
      <c r="V412" s="29"/>
      <c r="W4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2" s="164"/>
      <c r="Y412" s="163">
        <f>+IF(O412&lt;310*'Versión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2" s="165"/>
      <c r="AA412" s="163">
        <f>+IF(AVERAGEIF(ING_NO_CONST_RENTA[Concepto],'Datos para cálculo'!Z$4,ING_NO_CONST_RENTA[Monto Limite])=1,CALCULO[[#This Row],[ 26 ]],MIN(CALCULO[[#This Row],[ 26 ]],AVERAGEIF(ING_NO_CONST_RENTA[Concepto],'Datos para cálculo'!Z$4,ING_NO_CONST_RENTA[Monto Limite]),+CALCULO[[#This Row],[ 26 ]]+1-1,CALCULO[[#This Row],[ 26 ]]))</f>
        <v>0</v>
      </c>
      <c r="AB412" s="165"/>
      <c r="AC4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2" s="147"/>
      <c r="AE4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2" s="144">
        <f>+CALCULO[[#This Row],[ 31 ]]+CALCULO[[#This Row],[ 29 ]]+CALCULO[[#This Row],[ 27 ]]+CALCULO[[#This Row],[ 25 ]]+CALCULO[[#This Row],[ 23 ]]+CALCULO[[#This Row],[ 21 ]]+CALCULO[[#This Row],[ 19 ]]+CALCULO[[#This Row],[ 17 ]]</f>
        <v>0</v>
      </c>
      <c r="AG412" s="148">
        <f>+MAX(0,ROUND(CALCULO[[#This Row],[ 15 ]]-CALCULO[[#This Row],[32]],-3))</f>
        <v>0</v>
      </c>
      <c r="AH412" s="29"/>
      <c r="AI412" s="163">
        <f>+IF(AVERAGEIF(DEDUCCIONES[Concepto],'Datos para cálculo'!AH$4,DEDUCCIONES[Monto Limite])=1,CALCULO[[#This Row],[ 34 ]],MIN(CALCULO[[#This Row],[ 34 ]],AVERAGEIF(DEDUCCIONES[Concepto],'Datos para cálculo'!AH$4,DEDUCCIONES[Monto Limite]),+CALCULO[[#This Row],[ 34 ]]+1-1,CALCULO[[#This Row],[ 34 ]]))</f>
        <v>0</v>
      </c>
      <c r="AJ412" s="167"/>
      <c r="AK412" s="144">
        <f>+IF(CALCULO[[#This Row],[ 36 ]]="SI",MIN(CALCULO[[#This Row],[ 15 ]]*10%,VLOOKUP($AJ$4,DEDUCCIONES[],4,0)),0)</f>
        <v>0</v>
      </c>
      <c r="AL412" s="168"/>
      <c r="AM412" s="145">
        <f>+MIN(AL412+1-1,VLOOKUP($AL$4,DEDUCCIONES[],4,0))</f>
        <v>0</v>
      </c>
      <c r="AN412" s="144">
        <f>+CALCULO[[#This Row],[35]]+CALCULO[[#This Row],[37]]+CALCULO[[#This Row],[ 39 ]]</f>
        <v>0</v>
      </c>
      <c r="AO412" s="148">
        <f>+CALCULO[[#This Row],[33]]-CALCULO[[#This Row],[ 40 ]]</f>
        <v>0</v>
      </c>
      <c r="AP412" s="29"/>
      <c r="AQ412" s="163">
        <f>+MIN(CALCULO[[#This Row],[42]]+1-1,VLOOKUP($AP$4,RENTAS_EXCENTAS[],4,0))</f>
        <v>0</v>
      </c>
      <c r="AR412" s="29"/>
      <c r="AS412" s="163">
        <f>+MIN(CALCULO[[#This Row],[43]]+CALCULO[[#This Row],[ 44 ]]+1-1,VLOOKUP($AP$4,RENTAS_EXCENTAS[],4,0))-CALCULO[[#This Row],[43]]</f>
        <v>0</v>
      </c>
      <c r="AT412" s="163"/>
      <c r="AU412" s="163"/>
      <c r="AV412" s="163">
        <f>+CALCULO[[#This Row],[ 47 ]]</f>
        <v>0</v>
      </c>
      <c r="AW412" s="163"/>
      <c r="AX412" s="163">
        <f>+CALCULO[[#This Row],[ 49 ]]</f>
        <v>0</v>
      </c>
      <c r="AY412" s="163"/>
      <c r="AZ412" s="163">
        <f>+CALCULO[[#This Row],[ 51 ]]</f>
        <v>0</v>
      </c>
      <c r="BA412" s="163"/>
      <c r="BB412" s="163">
        <f>+CALCULO[[#This Row],[ 53 ]]</f>
        <v>0</v>
      </c>
      <c r="BC412" s="163"/>
      <c r="BD412" s="163">
        <f>+CALCULO[[#This Row],[ 55 ]]</f>
        <v>0</v>
      </c>
      <c r="BE412" s="163"/>
      <c r="BF412" s="163">
        <f>+CALCULO[[#This Row],[ 57 ]]</f>
        <v>0</v>
      </c>
      <c r="BG412" s="163"/>
      <c r="BH412" s="163">
        <f>+CALCULO[[#This Row],[ 59 ]]</f>
        <v>0</v>
      </c>
      <c r="BI412" s="163"/>
      <c r="BJ412" s="163"/>
      <c r="BK412" s="163"/>
      <c r="BL412" s="145">
        <f>+CALCULO[[#This Row],[ 63 ]]</f>
        <v>0</v>
      </c>
      <c r="BM412" s="144">
        <f>+CALCULO[[#This Row],[ 64 ]]+CALCULO[[#This Row],[ 62 ]]+CALCULO[[#This Row],[ 60 ]]+CALCULO[[#This Row],[ 58 ]]+CALCULO[[#This Row],[ 56 ]]+CALCULO[[#This Row],[ 54 ]]+CALCULO[[#This Row],[ 52 ]]+CALCULO[[#This Row],[ 50 ]]+CALCULO[[#This Row],[ 48 ]]+CALCULO[[#This Row],[ 45 ]]+CALCULO[[#This Row],[43]]</f>
        <v>0</v>
      </c>
      <c r="BN412" s="148">
        <f>+CALCULO[[#This Row],[ 41 ]]-CALCULO[[#This Row],[65]]</f>
        <v>0</v>
      </c>
      <c r="BO412" s="144">
        <f>+ROUND(MIN(CALCULO[[#This Row],[66]]*25%,240*'Versión impresión'!$H$8),-3)</f>
        <v>0</v>
      </c>
      <c r="BP412" s="148">
        <f>+CALCULO[[#This Row],[66]]-CALCULO[[#This Row],[67]]</f>
        <v>0</v>
      </c>
      <c r="BQ412" s="154">
        <f>+ROUND(CALCULO[[#This Row],[33]]*40%,-3)</f>
        <v>0</v>
      </c>
      <c r="BR412" s="149">
        <f t="shared" si="18"/>
        <v>0</v>
      </c>
      <c r="BS412" s="144">
        <f>+CALCULO[[#This Row],[33]]-MIN(CALCULO[[#This Row],[69]],CALCULO[[#This Row],[68]])</f>
        <v>0</v>
      </c>
      <c r="BT412" s="150">
        <f>+CALCULO[[#This Row],[71]]/'Versión impresión'!$H$8+1-1</f>
        <v>0</v>
      </c>
      <c r="BU412" s="151">
        <f>+LOOKUP(CALCULO[[#This Row],[72]],$CG$2:$CH$8,$CJ$2:$CJ$8)</f>
        <v>0</v>
      </c>
      <c r="BV412" s="152">
        <f>+LOOKUP(CALCULO[[#This Row],[72]],$CG$2:$CH$8,$CI$2:$CI$8)</f>
        <v>0</v>
      </c>
      <c r="BW412" s="151">
        <f>+LOOKUP(CALCULO[[#This Row],[72]],$CG$2:$CH$8,$CK$2:$CK$8)</f>
        <v>0</v>
      </c>
      <c r="BX412" s="155">
        <f>+(CALCULO[[#This Row],[72]]+CALCULO[[#This Row],[73]])*CALCULO[[#This Row],[74]]+CALCULO[[#This Row],[75]]</f>
        <v>0</v>
      </c>
      <c r="BY412" s="133">
        <f>+ROUND(CALCULO[[#This Row],[76]]*'Versión impresión'!$H$8,-3)</f>
        <v>0</v>
      </c>
      <c r="BZ412" s="180" t="str">
        <f>+IF(LOOKUP(CALCULO[[#This Row],[72]],$CG$2:$CH$8,$CM$2:$CM$8)=0,"",LOOKUP(CALCULO[[#This Row],[72]],$CG$2:$CH$8,$CM$2:$CM$8))</f>
        <v/>
      </c>
    </row>
    <row r="413" spans="1:78" x14ac:dyDescent="0.25">
      <c r="A413" s="78" t="str">
        <f t="shared" ref="A413:A476" si="19">+CONCATENATE(B413,D413)</f>
        <v/>
      </c>
      <c r="B413" s="159"/>
      <c r="C413" s="29"/>
      <c r="D413" s="29"/>
      <c r="E413" s="29"/>
      <c r="F413" s="29"/>
      <c r="G413" s="29"/>
      <c r="H413" s="29"/>
      <c r="I413" s="29"/>
      <c r="J413" s="29"/>
      <c r="K413" s="29"/>
      <c r="L413" s="29"/>
      <c r="M413" s="29"/>
      <c r="N413" s="29"/>
      <c r="O413" s="144">
        <f>SUM(CALCULO[[#This Row],[5]:[ 14 ]])</f>
        <v>0</v>
      </c>
      <c r="P413" s="162"/>
      <c r="Q413" s="163">
        <f>+IF(AVERAGEIF(ING_NO_CONST_RENTA[Concepto],'Datos para cálculo'!P$4,ING_NO_CONST_RENTA[Monto Limite])=1,CALCULO[[#This Row],[16]],MIN(CALCULO[ [#This Row],[16] ],AVERAGEIF(ING_NO_CONST_RENTA[Concepto],'Datos para cálculo'!P$4,ING_NO_CONST_RENTA[Monto Limite]),+CALCULO[ [#This Row],[16] ]+1-1,CALCULO[ [#This Row],[16] ]))</f>
        <v>0</v>
      </c>
      <c r="R413" s="29"/>
      <c r="S413" s="163">
        <f>+IF(AVERAGEIF(ING_NO_CONST_RENTA[Concepto],'Datos para cálculo'!R$4,ING_NO_CONST_RENTA[Monto Limite])=1,CALCULO[[#This Row],[18]],MIN(CALCULO[ [#This Row],[18] ],AVERAGEIF(ING_NO_CONST_RENTA[Concepto],'Datos para cálculo'!R$4,ING_NO_CONST_RENTA[Monto Limite]),+CALCULO[ [#This Row],[18] ]+1-1,CALCULO[ [#This Row],[18] ]))</f>
        <v>0</v>
      </c>
      <c r="T413" s="29"/>
      <c r="U413" s="163">
        <f>+IF(AVERAGEIF(ING_NO_CONST_RENTA[Concepto],'Datos para cálculo'!T$4,ING_NO_CONST_RENTA[Monto Limite])=1,CALCULO[[#This Row],[20]],MIN(CALCULO[ [#This Row],[20] ],AVERAGEIF(ING_NO_CONST_RENTA[Concepto],'Datos para cálculo'!T$4,ING_NO_CONST_RENTA[Monto Limite]),+CALCULO[ [#This Row],[20] ]+1-1,CALCULO[ [#This Row],[20] ]))</f>
        <v>0</v>
      </c>
      <c r="V413" s="29"/>
      <c r="W4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3" s="164"/>
      <c r="Y413" s="163">
        <f>+IF(O413&lt;310*'Versión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3" s="165"/>
      <c r="AA413" s="163">
        <f>+IF(AVERAGEIF(ING_NO_CONST_RENTA[Concepto],'Datos para cálculo'!Z$4,ING_NO_CONST_RENTA[Monto Limite])=1,CALCULO[[#This Row],[ 26 ]],MIN(CALCULO[[#This Row],[ 26 ]],AVERAGEIF(ING_NO_CONST_RENTA[Concepto],'Datos para cálculo'!Z$4,ING_NO_CONST_RENTA[Monto Limite]),+CALCULO[[#This Row],[ 26 ]]+1-1,CALCULO[[#This Row],[ 26 ]]))</f>
        <v>0</v>
      </c>
      <c r="AB413" s="165"/>
      <c r="AC4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3" s="147"/>
      <c r="AE4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3" s="144">
        <f>+CALCULO[[#This Row],[ 31 ]]+CALCULO[[#This Row],[ 29 ]]+CALCULO[[#This Row],[ 27 ]]+CALCULO[[#This Row],[ 25 ]]+CALCULO[[#This Row],[ 23 ]]+CALCULO[[#This Row],[ 21 ]]+CALCULO[[#This Row],[ 19 ]]+CALCULO[[#This Row],[ 17 ]]</f>
        <v>0</v>
      </c>
      <c r="AG413" s="148">
        <f>+MAX(0,ROUND(CALCULO[[#This Row],[ 15 ]]-CALCULO[[#This Row],[32]],-3))</f>
        <v>0</v>
      </c>
      <c r="AH413" s="29"/>
      <c r="AI413" s="163">
        <f>+IF(AVERAGEIF(DEDUCCIONES[Concepto],'Datos para cálculo'!AH$4,DEDUCCIONES[Monto Limite])=1,CALCULO[[#This Row],[ 34 ]],MIN(CALCULO[[#This Row],[ 34 ]],AVERAGEIF(DEDUCCIONES[Concepto],'Datos para cálculo'!AH$4,DEDUCCIONES[Monto Limite]),+CALCULO[[#This Row],[ 34 ]]+1-1,CALCULO[[#This Row],[ 34 ]]))</f>
        <v>0</v>
      </c>
      <c r="AJ413" s="167"/>
      <c r="AK413" s="144">
        <f>+IF(CALCULO[[#This Row],[ 36 ]]="SI",MIN(CALCULO[[#This Row],[ 15 ]]*10%,VLOOKUP($AJ$4,DEDUCCIONES[],4,0)),0)</f>
        <v>0</v>
      </c>
      <c r="AL413" s="168"/>
      <c r="AM413" s="145">
        <f>+MIN(AL413+1-1,VLOOKUP($AL$4,DEDUCCIONES[],4,0))</f>
        <v>0</v>
      </c>
      <c r="AN413" s="144">
        <f>+CALCULO[[#This Row],[35]]+CALCULO[[#This Row],[37]]+CALCULO[[#This Row],[ 39 ]]</f>
        <v>0</v>
      </c>
      <c r="AO413" s="148">
        <f>+CALCULO[[#This Row],[33]]-CALCULO[[#This Row],[ 40 ]]</f>
        <v>0</v>
      </c>
      <c r="AP413" s="29"/>
      <c r="AQ413" s="163">
        <f>+MIN(CALCULO[[#This Row],[42]]+1-1,VLOOKUP($AP$4,RENTAS_EXCENTAS[],4,0))</f>
        <v>0</v>
      </c>
      <c r="AR413" s="29"/>
      <c r="AS413" s="163">
        <f>+MIN(CALCULO[[#This Row],[43]]+CALCULO[[#This Row],[ 44 ]]+1-1,VLOOKUP($AP$4,RENTAS_EXCENTAS[],4,0))-CALCULO[[#This Row],[43]]</f>
        <v>0</v>
      </c>
      <c r="AT413" s="163"/>
      <c r="AU413" s="163"/>
      <c r="AV413" s="163">
        <f>+CALCULO[[#This Row],[ 47 ]]</f>
        <v>0</v>
      </c>
      <c r="AW413" s="163"/>
      <c r="AX413" s="163">
        <f>+CALCULO[[#This Row],[ 49 ]]</f>
        <v>0</v>
      </c>
      <c r="AY413" s="163"/>
      <c r="AZ413" s="163">
        <f>+CALCULO[[#This Row],[ 51 ]]</f>
        <v>0</v>
      </c>
      <c r="BA413" s="163"/>
      <c r="BB413" s="163">
        <f>+CALCULO[[#This Row],[ 53 ]]</f>
        <v>0</v>
      </c>
      <c r="BC413" s="163"/>
      <c r="BD413" s="163">
        <f>+CALCULO[[#This Row],[ 55 ]]</f>
        <v>0</v>
      </c>
      <c r="BE413" s="163"/>
      <c r="BF413" s="163">
        <f>+CALCULO[[#This Row],[ 57 ]]</f>
        <v>0</v>
      </c>
      <c r="BG413" s="163"/>
      <c r="BH413" s="163">
        <f>+CALCULO[[#This Row],[ 59 ]]</f>
        <v>0</v>
      </c>
      <c r="BI413" s="163"/>
      <c r="BJ413" s="163"/>
      <c r="BK413" s="163"/>
      <c r="BL413" s="145">
        <f>+CALCULO[[#This Row],[ 63 ]]</f>
        <v>0</v>
      </c>
      <c r="BM413" s="144">
        <f>+CALCULO[[#This Row],[ 64 ]]+CALCULO[[#This Row],[ 62 ]]+CALCULO[[#This Row],[ 60 ]]+CALCULO[[#This Row],[ 58 ]]+CALCULO[[#This Row],[ 56 ]]+CALCULO[[#This Row],[ 54 ]]+CALCULO[[#This Row],[ 52 ]]+CALCULO[[#This Row],[ 50 ]]+CALCULO[[#This Row],[ 48 ]]+CALCULO[[#This Row],[ 45 ]]+CALCULO[[#This Row],[43]]</f>
        <v>0</v>
      </c>
      <c r="BN413" s="148">
        <f>+CALCULO[[#This Row],[ 41 ]]-CALCULO[[#This Row],[65]]</f>
        <v>0</v>
      </c>
      <c r="BO413" s="144">
        <f>+ROUND(MIN(CALCULO[[#This Row],[66]]*25%,240*'Versión impresión'!$H$8),-3)</f>
        <v>0</v>
      </c>
      <c r="BP413" s="148">
        <f>+CALCULO[[#This Row],[66]]-CALCULO[[#This Row],[67]]</f>
        <v>0</v>
      </c>
      <c r="BQ413" s="154">
        <f>+ROUND(CALCULO[[#This Row],[33]]*40%,-3)</f>
        <v>0</v>
      </c>
      <c r="BR413" s="149">
        <f t="shared" ref="BR413:BR476" si="20">1-1</f>
        <v>0</v>
      </c>
      <c r="BS413" s="144">
        <f>+CALCULO[[#This Row],[33]]-MIN(CALCULO[[#This Row],[69]],CALCULO[[#This Row],[68]])</f>
        <v>0</v>
      </c>
      <c r="BT413" s="150">
        <f>+CALCULO[[#This Row],[71]]/'Versión impresión'!$H$8+1-1</f>
        <v>0</v>
      </c>
      <c r="BU413" s="151">
        <f>+LOOKUP(CALCULO[[#This Row],[72]],$CG$2:$CH$8,$CJ$2:$CJ$8)</f>
        <v>0</v>
      </c>
      <c r="BV413" s="152">
        <f>+LOOKUP(CALCULO[[#This Row],[72]],$CG$2:$CH$8,$CI$2:$CI$8)</f>
        <v>0</v>
      </c>
      <c r="BW413" s="151">
        <f>+LOOKUP(CALCULO[[#This Row],[72]],$CG$2:$CH$8,$CK$2:$CK$8)</f>
        <v>0</v>
      </c>
      <c r="BX413" s="155">
        <f>+(CALCULO[[#This Row],[72]]+CALCULO[[#This Row],[73]])*CALCULO[[#This Row],[74]]+CALCULO[[#This Row],[75]]</f>
        <v>0</v>
      </c>
      <c r="BY413" s="133">
        <f>+ROUND(CALCULO[[#This Row],[76]]*'Versión impresión'!$H$8,-3)</f>
        <v>0</v>
      </c>
      <c r="BZ413" s="180" t="str">
        <f>+IF(LOOKUP(CALCULO[[#This Row],[72]],$CG$2:$CH$8,$CM$2:$CM$8)=0,"",LOOKUP(CALCULO[[#This Row],[72]],$CG$2:$CH$8,$CM$2:$CM$8))</f>
        <v/>
      </c>
    </row>
    <row r="414" spans="1:78" x14ac:dyDescent="0.25">
      <c r="A414" s="78" t="str">
        <f t="shared" si="19"/>
        <v/>
      </c>
      <c r="B414" s="159"/>
      <c r="C414" s="29"/>
      <c r="D414" s="29"/>
      <c r="E414" s="29"/>
      <c r="F414" s="29"/>
      <c r="G414" s="29"/>
      <c r="H414" s="29"/>
      <c r="I414" s="29"/>
      <c r="J414" s="29"/>
      <c r="K414" s="29"/>
      <c r="L414" s="29"/>
      <c r="M414" s="29"/>
      <c r="N414" s="29"/>
      <c r="O414" s="144">
        <f>SUM(CALCULO[[#This Row],[5]:[ 14 ]])</f>
        <v>0</v>
      </c>
      <c r="P414" s="162"/>
      <c r="Q414" s="163">
        <f>+IF(AVERAGEIF(ING_NO_CONST_RENTA[Concepto],'Datos para cálculo'!P$4,ING_NO_CONST_RENTA[Monto Limite])=1,CALCULO[[#This Row],[16]],MIN(CALCULO[ [#This Row],[16] ],AVERAGEIF(ING_NO_CONST_RENTA[Concepto],'Datos para cálculo'!P$4,ING_NO_CONST_RENTA[Monto Limite]),+CALCULO[ [#This Row],[16] ]+1-1,CALCULO[ [#This Row],[16] ]))</f>
        <v>0</v>
      </c>
      <c r="R414" s="29"/>
      <c r="S414" s="163">
        <f>+IF(AVERAGEIF(ING_NO_CONST_RENTA[Concepto],'Datos para cálculo'!R$4,ING_NO_CONST_RENTA[Monto Limite])=1,CALCULO[[#This Row],[18]],MIN(CALCULO[ [#This Row],[18] ],AVERAGEIF(ING_NO_CONST_RENTA[Concepto],'Datos para cálculo'!R$4,ING_NO_CONST_RENTA[Monto Limite]),+CALCULO[ [#This Row],[18] ]+1-1,CALCULO[ [#This Row],[18] ]))</f>
        <v>0</v>
      </c>
      <c r="T414" s="29"/>
      <c r="U414" s="163">
        <f>+IF(AVERAGEIF(ING_NO_CONST_RENTA[Concepto],'Datos para cálculo'!T$4,ING_NO_CONST_RENTA[Monto Limite])=1,CALCULO[[#This Row],[20]],MIN(CALCULO[ [#This Row],[20] ],AVERAGEIF(ING_NO_CONST_RENTA[Concepto],'Datos para cálculo'!T$4,ING_NO_CONST_RENTA[Monto Limite]),+CALCULO[ [#This Row],[20] ]+1-1,CALCULO[ [#This Row],[20] ]))</f>
        <v>0</v>
      </c>
      <c r="V414" s="29"/>
      <c r="W4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4" s="164"/>
      <c r="Y414" s="163">
        <f>+IF(O414&lt;310*'Versión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4" s="165"/>
      <c r="AA414" s="163">
        <f>+IF(AVERAGEIF(ING_NO_CONST_RENTA[Concepto],'Datos para cálculo'!Z$4,ING_NO_CONST_RENTA[Monto Limite])=1,CALCULO[[#This Row],[ 26 ]],MIN(CALCULO[[#This Row],[ 26 ]],AVERAGEIF(ING_NO_CONST_RENTA[Concepto],'Datos para cálculo'!Z$4,ING_NO_CONST_RENTA[Monto Limite]),+CALCULO[[#This Row],[ 26 ]]+1-1,CALCULO[[#This Row],[ 26 ]]))</f>
        <v>0</v>
      </c>
      <c r="AB414" s="165"/>
      <c r="AC4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4" s="147"/>
      <c r="AE4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4" s="144">
        <f>+CALCULO[[#This Row],[ 31 ]]+CALCULO[[#This Row],[ 29 ]]+CALCULO[[#This Row],[ 27 ]]+CALCULO[[#This Row],[ 25 ]]+CALCULO[[#This Row],[ 23 ]]+CALCULO[[#This Row],[ 21 ]]+CALCULO[[#This Row],[ 19 ]]+CALCULO[[#This Row],[ 17 ]]</f>
        <v>0</v>
      </c>
      <c r="AG414" s="148">
        <f>+MAX(0,ROUND(CALCULO[[#This Row],[ 15 ]]-CALCULO[[#This Row],[32]],-3))</f>
        <v>0</v>
      </c>
      <c r="AH414" s="29"/>
      <c r="AI414" s="163">
        <f>+IF(AVERAGEIF(DEDUCCIONES[Concepto],'Datos para cálculo'!AH$4,DEDUCCIONES[Monto Limite])=1,CALCULO[[#This Row],[ 34 ]],MIN(CALCULO[[#This Row],[ 34 ]],AVERAGEIF(DEDUCCIONES[Concepto],'Datos para cálculo'!AH$4,DEDUCCIONES[Monto Limite]),+CALCULO[[#This Row],[ 34 ]]+1-1,CALCULO[[#This Row],[ 34 ]]))</f>
        <v>0</v>
      </c>
      <c r="AJ414" s="167"/>
      <c r="AK414" s="144">
        <f>+IF(CALCULO[[#This Row],[ 36 ]]="SI",MIN(CALCULO[[#This Row],[ 15 ]]*10%,VLOOKUP($AJ$4,DEDUCCIONES[],4,0)),0)</f>
        <v>0</v>
      </c>
      <c r="AL414" s="168"/>
      <c r="AM414" s="145">
        <f>+MIN(AL414+1-1,VLOOKUP($AL$4,DEDUCCIONES[],4,0))</f>
        <v>0</v>
      </c>
      <c r="AN414" s="144">
        <f>+CALCULO[[#This Row],[35]]+CALCULO[[#This Row],[37]]+CALCULO[[#This Row],[ 39 ]]</f>
        <v>0</v>
      </c>
      <c r="AO414" s="148">
        <f>+CALCULO[[#This Row],[33]]-CALCULO[[#This Row],[ 40 ]]</f>
        <v>0</v>
      </c>
      <c r="AP414" s="29"/>
      <c r="AQ414" s="163">
        <f>+MIN(CALCULO[[#This Row],[42]]+1-1,VLOOKUP($AP$4,RENTAS_EXCENTAS[],4,0))</f>
        <v>0</v>
      </c>
      <c r="AR414" s="29"/>
      <c r="AS414" s="163">
        <f>+MIN(CALCULO[[#This Row],[43]]+CALCULO[[#This Row],[ 44 ]]+1-1,VLOOKUP($AP$4,RENTAS_EXCENTAS[],4,0))-CALCULO[[#This Row],[43]]</f>
        <v>0</v>
      </c>
      <c r="AT414" s="163"/>
      <c r="AU414" s="163"/>
      <c r="AV414" s="163">
        <f>+CALCULO[[#This Row],[ 47 ]]</f>
        <v>0</v>
      </c>
      <c r="AW414" s="163"/>
      <c r="AX414" s="163">
        <f>+CALCULO[[#This Row],[ 49 ]]</f>
        <v>0</v>
      </c>
      <c r="AY414" s="163"/>
      <c r="AZ414" s="163">
        <f>+CALCULO[[#This Row],[ 51 ]]</f>
        <v>0</v>
      </c>
      <c r="BA414" s="163"/>
      <c r="BB414" s="163">
        <f>+CALCULO[[#This Row],[ 53 ]]</f>
        <v>0</v>
      </c>
      <c r="BC414" s="163"/>
      <c r="BD414" s="163">
        <f>+CALCULO[[#This Row],[ 55 ]]</f>
        <v>0</v>
      </c>
      <c r="BE414" s="163"/>
      <c r="BF414" s="163">
        <f>+CALCULO[[#This Row],[ 57 ]]</f>
        <v>0</v>
      </c>
      <c r="BG414" s="163"/>
      <c r="BH414" s="163">
        <f>+CALCULO[[#This Row],[ 59 ]]</f>
        <v>0</v>
      </c>
      <c r="BI414" s="163"/>
      <c r="BJ414" s="163"/>
      <c r="BK414" s="163"/>
      <c r="BL414" s="145">
        <f>+CALCULO[[#This Row],[ 63 ]]</f>
        <v>0</v>
      </c>
      <c r="BM414" s="144">
        <f>+CALCULO[[#This Row],[ 64 ]]+CALCULO[[#This Row],[ 62 ]]+CALCULO[[#This Row],[ 60 ]]+CALCULO[[#This Row],[ 58 ]]+CALCULO[[#This Row],[ 56 ]]+CALCULO[[#This Row],[ 54 ]]+CALCULO[[#This Row],[ 52 ]]+CALCULO[[#This Row],[ 50 ]]+CALCULO[[#This Row],[ 48 ]]+CALCULO[[#This Row],[ 45 ]]+CALCULO[[#This Row],[43]]</f>
        <v>0</v>
      </c>
      <c r="BN414" s="148">
        <f>+CALCULO[[#This Row],[ 41 ]]-CALCULO[[#This Row],[65]]</f>
        <v>0</v>
      </c>
      <c r="BO414" s="144">
        <f>+ROUND(MIN(CALCULO[[#This Row],[66]]*25%,240*'Versión impresión'!$H$8),-3)</f>
        <v>0</v>
      </c>
      <c r="BP414" s="148">
        <f>+CALCULO[[#This Row],[66]]-CALCULO[[#This Row],[67]]</f>
        <v>0</v>
      </c>
      <c r="BQ414" s="154">
        <f>+ROUND(CALCULO[[#This Row],[33]]*40%,-3)</f>
        <v>0</v>
      </c>
      <c r="BR414" s="149">
        <f t="shared" si="20"/>
        <v>0</v>
      </c>
      <c r="BS414" s="144">
        <f>+CALCULO[[#This Row],[33]]-MIN(CALCULO[[#This Row],[69]],CALCULO[[#This Row],[68]])</f>
        <v>0</v>
      </c>
      <c r="BT414" s="150">
        <f>+CALCULO[[#This Row],[71]]/'Versión impresión'!$H$8+1-1</f>
        <v>0</v>
      </c>
      <c r="BU414" s="151">
        <f>+LOOKUP(CALCULO[[#This Row],[72]],$CG$2:$CH$8,$CJ$2:$CJ$8)</f>
        <v>0</v>
      </c>
      <c r="BV414" s="152">
        <f>+LOOKUP(CALCULO[[#This Row],[72]],$CG$2:$CH$8,$CI$2:$CI$8)</f>
        <v>0</v>
      </c>
      <c r="BW414" s="151">
        <f>+LOOKUP(CALCULO[[#This Row],[72]],$CG$2:$CH$8,$CK$2:$CK$8)</f>
        <v>0</v>
      </c>
      <c r="BX414" s="155">
        <f>+(CALCULO[[#This Row],[72]]+CALCULO[[#This Row],[73]])*CALCULO[[#This Row],[74]]+CALCULO[[#This Row],[75]]</f>
        <v>0</v>
      </c>
      <c r="BY414" s="133">
        <f>+ROUND(CALCULO[[#This Row],[76]]*'Versión impresión'!$H$8,-3)</f>
        <v>0</v>
      </c>
      <c r="BZ414" s="180" t="str">
        <f>+IF(LOOKUP(CALCULO[[#This Row],[72]],$CG$2:$CH$8,$CM$2:$CM$8)=0,"",LOOKUP(CALCULO[[#This Row],[72]],$CG$2:$CH$8,$CM$2:$CM$8))</f>
        <v/>
      </c>
    </row>
    <row r="415" spans="1:78" x14ac:dyDescent="0.25">
      <c r="A415" s="78" t="str">
        <f t="shared" si="19"/>
        <v/>
      </c>
      <c r="B415" s="159"/>
      <c r="C415" s="29"/>
      <c r="D415" s="29"/>
      <c r="E415" s="29"/>
      <c r="F415" s="29"/>
      <c r="G415" s="29"/>
      <c r="H415" s="29"/>
      <c r="I415" s="29"/>
      <c r="J415" s="29"/>
      <c r="K415" s="29"/>
      <c r="L415" s="29"/>
      <c r="M415" s="29"/>
      <c r="N415" s="29"/>
      <c r="O415" s="144">
        <f>SUM(CALCULO[[#This Row],[5]:[ 14 ]])</f>
        <v>0</v>
      </c>
      <c r="P415" s="162"/>
      <c r="Q415" s="163">
        <f>+IF(AVERAGEIF(ING_NO_CONST_RENTA[Concepto],'Datos para cálculo'!P$4,ING_NO_CONST_RENTA[Monto Limite])=1,CALCULO[[#This Row],[16]],MIN(CALCULO[ [#This Row],[16] ],AVERAGEIF(ING_NO_CONST_RENTA[Concepto],'Datos para cálculo'!P$4,ING_NO_CONST_RENTA[Monto Limite]),+CALCULO[ [#This Row],[16] ]+1-1,CALCULO[ [#This Row],[16] ]))</f>
        <v>0</v>
      </c>
      <c r="R415" s="29"/>
      <c r="S415" s="163">
        <f>+IF(AVERAGEIF(ING_NO_CONST_RENTA[Concepto],'Datos para cálculo'!R$4,ING_NO_CONST_RENTA[Monto Limite])=1,CALCULO[[#This Row],[18]],MIN(CALCULO[ [#This Row],[18] ],AVERAGEIF(ING_NO_CONST_RENTA[Concepto],'Datos para cálculo'!R$4,ING_NO_CONST_RENTA[Monto Limite]),+CALCULO[ [#This Row],[18] ]+1-1,CALCULO[ [#This Row],[18] ]))</f>
        <v>0</v>
      </c>
      <c r="T415" s="29"/>
      <c r="U415" s="163">
        <f>+IF(AVERAGEIF(ING_NO_CONST_RENTA[Concepto],'Datos para cálculo'!T$4,ING_NO_CONST_RENTA[Monto Limite])=1,CALCULO[[#This Row],[20]],MIN(CALCULO[ [#This Row],[20] ],AVERAGEIF(ING_NO_CONST_RENTA[Concepto],'Datos para cálculo'!T$4,ING_NO_CONST_RENTA[Monto Limite]),+CALCULO[ [#This Row],[20] ]+1-1,CALCULO[ [#This Row],[20] ]))</f>
        <v>0</v>
      </c>
      <c r="V415" s="29"/>
      <c r="W4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5" s="164"/>
      <c r="Y415" s="163">
        <f>+IF(O415&lt;310*'Versión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5" s="165"/>
      <c r="AA415" s="163">
        <f>+IF(AVERAGEIF(ING_NO_CONST_RENTA[Concepto],'Datos para cálculo'!Z$4,ING_NO_CONST_RENTA[Monto Limite])=1,CALCULO[[#This Row],[ 26 ]],MIN(CALCULO[[#This Row],[ 26 ]],AVERAGEIF(ING_NO_CONST_RENTA[Concepto],'Datos para cálculo'!Z$4,ING_NO_CONST_RENTA[Monto Limite]),+CALCULO[[#This Row],[ 26 ]]+1-1,CALCULO[[#This Row],[ 26 ]]))</f>
        <v>0</v>
      </c>
      <c r="AB415" s="165"/>
      <c r="AC4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5" s="147"/>
      <c r="AE4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5" s="144">
        <f>+CALCULO[[#This Row],[ 31 ]]+CALCULO[[#This Row],[ 29 ]]+CALCULO[[#This Row],[ 27 ]]+CALCULO[[#This Row],[ 25 ]]+CALCULO[[#This Row],[ 23 ]]+CALCULO[[#This Row],[ 21 ]]+CALCULO[[#This Row],[ 19 ]]+CALCULO[[#This Row],[ 17 ]]</f>
        <v>0</v>
      </c>
      <c r="AG415" s="148">
        <f>+MAX(0,ROUND(CALCULO[[#This Row],[ 15 ]]-CALCULO[[#This Row],[32]],-3))</f>
        <v>0</v>
      </c>
      <c r="AH415" s="29"/>
      <c r="AI415" s="163">
        <f>+IF(AVERAGEIF(DEDUCCIONES[Concepto],'Datos para cálculo'!AH$4,DEDUCCIONES[Monto Limite])=1,CALCULO[[#This Row],[ 34 ]],MIN(CALCULO[[#This Row],[ 34 ]],AVERAGEIF(DEDUCCIONES[Concepto],'Datos para cálculo'!AH$4,DEDUCCIONES[Monto Limite]),+CALCULO[[#This Row],[ 34 ]]+1-1,CALCULO[[#This Row],[ 34 ]]))</f>
        <v>0</v>
      </c>
      <c r="AJ415" s="167"/>
      <c r="AK415" s="144">
        <f>+IF(CALCULO[[#This Row],[ 36 ]]="SI",MIN(CALCULO[[#This Row],[ 15 ]]*10%,VLOOKUP($AJ$4,DEDUCCIONES[],4,0)),0)</f>
        <v>0</v>
      </c>
      <c r="AL415" s="168"/>
      <c r="AM415" s="145">
        <f>+MIN(AL415+1-1,VLOOKUP($AL$4,DEDUCCIONES[],4,0))</f>
        <v>0</v>
      </c>
      <c r="AN415" s="144">
        <f>+CALCULO[[#This Row],[35]]+CALCULO[[#This Row],[37]]+CALCULO[[#This Row],[ 39 ]]</f>
        <v>0</v>
      </c>
      <c r="AO415" s="148">
        <f>+CALCULO[[#This Row],[33]]-CALCULO[[#This Row],[ 40 ]]</f>
        <v>0</v>
      </c>
      <c r="AP415" s="29"/>
      <c r="AQ415" s="163">
        <f>+MIN(CALCULO[[#This Row],[42]]+1-1,VLOOKUP($AP$4,RENTAS_EXCENTAS[],4,0))</f>
        <v>0</v>
      </c>
      <c r="AR415" s="29"/>
      <c r="AS415" s="163">
        <f>+MIN(CALCULO[[#This Row],[43]]+CALCULO[[#This Row],[ 44 ]]+1-1,VLOOKUP($AP$4,RENTAS_EXCENTAS[],4,0))-CALCULO[[#This Row],[43]]</f>
        <v>0</v>
      </c>
      <c r="AT415" s="163"/>
      <c r="AU415" s="163"/>
      <c r="AV415" s="163">
        <f>+CALCULO[[#This Row],[ 47 ]]</f>
        <v>0</v>
      </c>
      <c r="AW415" s="163"/>
      <c r="AX415" s="163">
        <f>+CALCULO[[#This Row],[ 49 ]]</f>
        <v>0</v>
      </c>
      <c r="AY415" s="163"/>
      <c r="AZ415" s="163">
        <f>+CALCULO[[#This Row],[ 51 ]]</f>
        <v>0</v>
      </c>
      <c r="BA415" s="163"/>
      <c r="BB415" s="163">
        <f>+CALCULO[[#This Row],[ 53 ]]</f>
        <v>0</v>
      </c>
      <c r="BC415" s="163"/>
      <c r="BD415" s="163">
        <f>+CALCULO[[#This Row],[ 55 ]]</f>
        <v>0</v>
      </c>
      <c r="BE415" s="163"/>
      <c r="BF415" s="163">
        <f>+CALCULO[[#This Row],[ 57 ]]</f>
        <v>0</v>
      </c>
      <c r="BG415" s="163"/>
      <c r="BH415" s="163">
        <f>+CALCULO[[#This Row],[ 59 ]]</f>
        <v>0</v>
      </c>
      <c r="BI415" s="163"/>
      <c r="BJ415" s="163"/>
      <c r="BK415" s="163"/>
      <c r="BL415" s="145">
        <f>+CALCULO[[#This Row],[ 63 ]]</f>
        <v>0</v>
      </c>
      <c r="BM415" s="144">
        <f>+CALCULO[[#This Row],[ 64 ]]+CALCULO[[#This Row],[ 62 ]]+CALCULO[[#This Row],[ 60 ]]+CALCULO[[#This Row],[ 58 ]]+CALCULO[[#This Row],[ 56 ]]+CALCULO[[#This Row],[ 54 ]]+CALCULO[[#This Row],[ 52 ]]+CALCULO[[#This Row],[ 50 ]]+CALCULO[[#This Row],[ 48 ]]+CALCULO[[#This Row],[ 45 ]]+CALCULO[[#This Row],[43]]</f>
        <v>0</v>
      </c>
      <c r="BN415" s="148">
        <f>+CALCULO[[#This Row],[ 41 ]]-CALCULO[[#This Row],[65]]</f>
        <v>0</v>
      </c>
      <c r="BO415" s="144">
        <f>+ROUND(MIN(CALCULO[[#This Row],[66]]*25%,240*'Versión impresión'!$H$8),-3)</f>
        <v>0</v>
      </c>
      <c r="BP415" s="148">
        <f>+CALCULO[[#This Row],[66]]-CALCULO[[#This Row],[67]]</f>
        <v>0</v>
      </c>
      <c r="BQ415" s="154">
        <f>+ROUND(CALCULO[[#This Row],[33]]*40%,-3)</f>
        <v>0</v>
      </c>
      <c r="BR415" s="149">
        <f t="shared" si="20"/>
        <v>0</v>
      </c>
      <c r="BS415" s="144">
        <f>+CALCULO[[#This Row],[33]]-MIN(CALCULO[[#This Row],[69]],CALCULO[[#This Row],[68]])</f>
        <v>0</v>
      </c>
      <c r="BT415" s="150">
        <f>+CALCULO[[#This Row],[71]]/'Versión impresión'!$H$8+1-1</f>
        <v>0</v>
      </c>
      <c r="BU415" s="151">
        <f>+LOOKUP(CALCULO[[#This Row],[72]],$CG$2:$CH$8,$CJ$2:$CJ$8)</f>
        <v>0</v>
      </c>
      <c r="BV415" s="152">
        <f>+LOOKUP(CALCULO[[#This Row],[72]],$CG$2:$CH$8,$CI$2:$CI$8)</f>
        <v>0</v>
      </c>
      <c r="BW415" s="151">
        <f>+LOOKUP(CALCULO[[#This Row],[72]],$CG$2:$CH$8,$CK$2:$CK$8)</f>
        <v>0</v>
      </c>
      <c r="BX415" s="155">
        <f>+(CALCULO[[#This Row],[72]]+CALCULO[[#This Row],[73]])*CALCULO[[#This Row],[74]]+CALCULO[[#This Row],[75]]</f>
        <v>0</v>
      </c>
      <c r="BY415" s="133">
        <f>+ROUND(CALCULO[[#This Row],[76]]*'Versión impresión'!$H$8,-3)</f>
        <v>0</v>
      </c>
      <c r="BZ415" s="180" t="str">
        <f>+IF(LOOKUP(CALCULO[[#This Row],[72]],$CG$2:$CH$8,$CM$2:$CM$8)=0,"",LOOKUP(CALCULO[[#This Row],[72]],$CG$2:$CH$8,$CM$2:$CM$8))</f>
        <v/>
      </c>
    </row>
    <row r="416" spans="1:78" x14ac:dyDescent="0.25">
      <c r="A416" s="78" t="str">
        <f t="shared" si="19"/>
        <v/>
      </c>
      <c r="B416" s="159"/>
      <c r="C416" s="29"/>
      <c r="D416" s="29"/>
      <c r="E416" s="29"/>
      <c r="F416" s="29"/>
      <c r="G416" s="29"/>
      <c r="H416" s="29"/>
      <c r="I416" s="29"/>
      <c r="J416" s="29"/>
      <c r="K416" s="29"/>
      <c r="L416" s="29"/>
      <c r="M416" s="29"/>
      <c r="N416" s="29"/>
      <c r="O416" s="144">
        <f>SUM(CALCULO[[#This Row],[5]:[ 14 ]])</f>
        <v>0</v>
      </c>
      <c r="P416" s="162"/>
      <c r="Q416" s="163">
        <f>+IF(AVERAGEIF(ING_NO_CONST_RENTA[Concepto],'Datos para cálculo'!P$4,ING_NO_CONST_RENTA[Monto Limite])=1,CALCULO[[#This Row],[16]],MIN(CALCULO[ [#This Row],[16] ],AVERAGEIF(ING_NO_CONST_RENTA[Concepto],'Datos para cálculo'!P$4,ING_NO_CONST_RENTA[Monto Limite]),+CALCULO[ [#This Row],[16] ]+1-1,CALCULO[ [#This Row],[16] ]))</f>
        <v>0</v>
      </c>
      <c r="R416" s="29"/>
      <c r="S416" s="163">
        <f>+IF(AVERAGEIF(ING_NO_CONST_RENTA[Concepto],'Datos para cálculo'!R$4,ING_NO_CONST_RENTA[Monto Limite])=1,CALCULO[[#This Row],[18]],MIN(CALCULO[ [#This Row],[18] ],AVERAGEIF(ING_NO_CONST_RENTA[Concepto],'Datos para cálculo'!R$4,ING_NO_CONST_RENTA[Monto Limite]),+CALCULO[ [#This Row],[18] ]+1-1,CALCULO[ [#This Row],[18] ]))</f>
        <v>0</v>
      </c>
      <c r="T416" s="29"/>
      <c r="U416" s="163">
        <f>+IF(AVERAGEIF(ING_NO_CONST_RENTA[Concepto],'Datos para cálculo'!T$4,ING_NO_CONST_RENTA[Monto Limite])=1,CALCULO[[#This Row],[20]],MIN(CALCULO[ [#This Row],[20] ],AVERAGEIF(ING_NO_CONST_RENTA[Concepto],'Datos para cálculo'!T$4,ING_NO_CONST_RENTA[Monto Limite]),+CALCULO[ [#This Row],[20] ]+1-1,CALCULO[ [#This Row],[20] ]))</f>
        <v>0</v>
      </c>
      <c r="V416" s="29"/>
      <c r="W4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6" s="164"/>
      <c r="Y416" s="163">
        <f>+IF(O416&lt;310*'Versión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6" s="165"/>
      <c r="AA416" s="163">
        <f>+IF(AVERAGEIF(ING_NO_CONST_RENTA[Concepto],'Datos para cálculo'!Z$4,ING_NO_CONST_RENTA[Monto Limite])=1,CALCULO[[#This Row],[ 26 ]],MIN(CALCULO[[#This Row],[ 26 ]],AVERAGEIF(ING_NO_CONST_RENTA[Concepto],'Datos para cálculo'!Z$4,ING_NO_CONST_RENTA[Monto Limite]),+CALCULO[[#This Row],[ 26 ]]+1-1,CALCULO[[#This Row],[ 26 ]]))</f>
        <v>0</v>
      </c>
      <c r="AB416" s="165"/>
      <c r="AC4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6" s="147"/>
      <c r="AE4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6" s="144">
        <f>+CALCULO[[#This Row],[ 31 ]]+CALCULO[[#This Row],[ 29 ]]+CALCULO[[#This Row],[ 27 ]]+CALCULO[[#This Row],[ 25 ]]+CALCULO[[#This Row],[ 23 ]]+CALCULO[[#This Row],[ 21 ]]+CALCULO[[#This Row],[ 19 ]]+CALCULO[[#This Row],[ 17 ]]</f>
        <v>0</v>
      </c>
      <c r="AG416" s="148">
        <f>+MAX(0,ROUND(CALCULO[[#This Row],[ 15 ]]-CALCULO[[#This Row],[32]],-3))</f>
        <v>0</v>
      </c>
      <c r="AH416" s="29"/>
      <c r="AI416" s="163">
        <f>+IF(AVERAGEIF(DEDUCCIONES[Concepto],'Datos para cálculo'!AH$4,DEDUCCIONES[Monto Limite])=1,CALCULO[[#This Row],[ 34 ]],MIN(CALCULO[[#This Row],[ 34 ]],AVERAGEIF(DEDUCCIONES[Concepto],'Datos para cálculo'!AH$4,DEDUCCIONES[Monto Limite]),+CALCULO[[#This Row],[ 34 ]]+1-1,CALCULO[[#This Row],[ 34 ]]))</f>
        <v>0</v>
      </c>
      <c r="AJ416" s="167"/>
      <c r="AK416" s="144">
        <f>+IF(CALCULO[[#This Row],[ 36 ]]="SI",MIN(CALCULO[[#This Row],[ 15 ]]*10%,VLOOKUP($AJ$4,DEDUCCIONES[],4,0)),0)</f>
        <v>0</v>
      </c>
      <c r="AL416" s="168"/>
      <c r="AM416" s="145">
        <f>+MIN(AL416+1-1,VLOOKUP($AL$4,DEDUCCIONES[],4,0))</f>
        <v>0</v>
      </c>
      <c r="AN416" s="144">
        <f>+CALCULO[[#This Row],[35]]+CALCULO[[#This Row],[37]]+CALCULO[[#This Row],[ 39 ]]</f>
        <v>0</v>
      </c>
      <c r="AO416" s="148">
        <f>+CALCULO[[#This Row],[33]]-CALCULO[[#This Row],[ 40 ]]</f>
        <v>0</v>
      </c>
      <c r="AP416" s="29"/>
      <c r="AQ416" s="163">
        <f>+MIN(CALCULO[[#This Row],[42]]+1-1,VLOOKUP($AP$4,RENTAS_EXCENTAS[],4,0))</f>
        <v>0</v>
      </c>
      <c r="AR416" s="29"/>
      <c r="AS416" s="163">
        <f>+MIN(CALCULO[[#This Row],[43]]+CALCULO[[#This Row],[ 44 ]]+1-1,VLOOKUP($AP$4,RENTAS_EXCENTAS[],4,0))-CALCULO[[#This Row],[43]]</f>
        <v>0</v>
      </c>
      <c r="AT416" s="163"/>
      <c r="AU416" s="163"/>
      <c r="AV416" s="163">
        <f>+CALCULO[[#This Row],[ 47 ]]</f>
        <v>0</v>
      </c>
      <c r="AW416" s="163"/>
      <c r="AX416" s="163">
        <f>+CALCULO[[#This Row],[ 49 ]]</f>
        <v>0</v>
      </c>
      <c r="AY416" s="163"/>
      <c r="AZ416" s="163">
        <f>+CALCULO[[#This Row],[ 51 ]]</f>
        <v>0</v>
      </c>
      <c r="BA416" s="163"/>
      <c r="BB416" s="163">
        <f>+CALCULO[[#This Row],[ 53 ]]</f>
        <v>0</v>
      </c>
      <c r="BC416" s="163"/>
      <c r="BD416" s="163">
        <f>+CALCULO[[#This Row],[ 55 ]]</f>
        <v>0</v>
      </c>
      <c r="BE416" s="163"/>
      <c r="BF416" s="163">
        <f>+CALCULO[[#This Row],[ 57 ]]</f>
        <v>0</v>
      </c>
      <c r="BG416" s="163"/>
      <c r="BH416" s="163">
        <f>+CALCULO[[#This Row],[ 59 ]]</f>
        <v>0</v>
      </c>
      <c r="BI416" s="163"/>
      <c r="BJ416" s="163"/>
      <c r="BK416" s="163"/>
      <c r="BL416" s="145">
        <f>+CALCULO[[#This Row],[ 63 ]]</f>
        <v>0</v>
      </c>
      <c r="BM416" s="144">
        <f>+CALCULO[[#This Row],[ 64 ]]+CALCULO[[#This Row],[ 62 ]]+CALCULO[[#This Row],[ 60 ]]+CALCULO[[#This Row],[ 58 ]]+CALCULO[[#This Row],[ 56 ]]+CALCULO[[#This Row],[ 54 ]]+CALCULO[[#This Row],[ 52 ]]+CALCULO[[#This Row],[ 50 ]]+CALCULO[[#This Row],[ 48 ]]+CALCULO[[#This Row],[ 45 ]]+CALCULO[[#This Row],[43]]</f>
        <v>0</v>
      </c>
      <c r="BN416" s="148">
        <f>+CALCULO[[#This Row],[ 41 ]]-CALCULO[[#This Row],[65]]</f>
        <v>0</v>
      </c>
      <c r="BO416" s="144">
        <f>+ROUND(MIN(CALCULO[[#This Row],[66]]*25%,240*'Versión impresión'!$H$8),-3)</f>
        <v>0</v>
      </c>
      <c r="BP416" s="148">
        <f>+CALCULO[[#This Row],[66]]-CALCULO[[#This Row],[67]]</f>
        <v>0</v>
      </c>
      <c r="BQ416" s="154">
        <f>+ROUND(CALCULO[[#This Row],[33]]*40%,-3)</f>
        <v>0</v>
      </c>
      <c r="BR416" s="149">
        <f t="shared" si="20"/>
        <v>0</v>
      </c>
      <c r="BS416" s="144">
        <f>+CALCULO[[#This Row],[33]]-MIN(CALCULO[[#This Row],[69]],CALCULO[[#This Row],[68]])</f>
        <v>0</v>
      </c>
      <c r="BT416" s="150">
        <f>+CALCULO[[#This Row],[71]]/'Versión impresión'!$H$8+1-1</f>
        <v>0</v>
      </c>
      <c r="BU416" s="151">
        <f>+LOOKUP(CALCULO[[#This Row],[72]],$CG$2:$CH$8,$CJ$2:$CJ$8)</f>
        <v>0</v>
      </c>
      <c r="BV416" s="152">
        <f>+LOOKUP(CALCULO[[#This Row],[72]],$CG$2:$CH$8,$CI$2:$CI$8)</f>
        <v>0</v>
      </c>
      <c r="BW416" s="151">
        <f>+LOOKUP(CALCULO[[#This Row],[72]],$CG$2:$CH$8,$CK$2:$CK$8)</f>
        <v>0</v>
      </c>
      <c r="BX416" s="155">
        <f>+(CALCULO[[#This Row],[72]]+CALCULO[[#This Row],[73]])*CALCULO[[#This Row],[74]]+CALCULO[[#This Row],[75]]</f>
        <v>0</v>
      </c>
      <c r="BY416" s="133">
        <f>+ROUND(CALCULO[[#This Row],[76]]*'Versión impresión'!$H$8,-3)</f>
        <v>0</v>
      </c>
      <c r="BZ416" s="180" t="str">
        <f>+IF(LOOKUP(CALCULO[[#This Row],[72]],$CG$2:$CH$8,$CM$2:$CM$8)=0,"",LOOKUP(CALCULO[[#This Row],[72]],$CG$2:$CH$8,$CM$2:$CM$8))</f>
        <v/>
      </c>
    </row>
    <row r="417" spans="1:78" x14ac:dyDescent="0.25">
      <c r="A417" s="78" t="str">
        <f t="shared" si="19"/>
        <v/>
      </c>
      <c r="B417" s="159"/>
      <c r="C417" s="29"/>
      <c r="D417" s="29"/>
      <c r="E417" s="29"/>
      <c r="F417" s="29"/>
      <c r="G417" s="29"/>
      <c r="H417" s="29"/>
      <c r="I417" s="29"/>
      <c r="J417" s="29"/>
      <c r="K417" s="29"/>
      <c r="L417" s="29"/>
      <c r="M417" s="29"/>
      <c r="N417" s="29"/>
      <c r="O417" s="144">
        <f>SUM(CALCULO[[#This Row],[5]:[ 14 ]])</f>
        <v>0</v>
      </c>
      <c r="P417" s="162"/>
      <c r="Q417" s="163">
        <f>+IF(AVERAGEIF(ING_NO_CONST_RENTA[Concepto],'Datos para cálculo'!P$4,ING_NO_CONST_RENTA[Monto Limite])=1,CALCULO[[#This Row],[16]],MIN(CALCULO[ [#This Row],[16] ],AVERAGEIF(ING_NO_CONST_RENTA[Concepto],'Datos para cálculo'!P$4,ING_NO_CONST_RENTA[Monto Limite]),+CALCULO[ [#This Row],[16] ]+1-1,CALCULO[ [#This Row],[16] ]))</f>
        <v>0</v>
      </c>
      <c r="R417" s="29"/>
      <c r="S417" s="163">
        <f>+IF(AVERAGEIF(ING_NO_CONST_RENTA[Concepto],'Datos para cálculo'!R$4,ING_NO_CONST_RENTA[Monto Limite])=1,CALCULO[[#This Row],[18]],MIN(CALCULO[ [#This Row],[18] ],AVERAGEIF(ING_NO_CONST_RENTA[Concepto],'Datos para cálculo'!R$4,ING_NO_CONST_RENTA[Monto Limite]),+CALCULO[ [#This Row],[18] ]+1-1,CALCULO[ [#This Row],[18] ]))</f>
        <v>0</v>
      </c>
      <c r="T417" s="29"/>
      <c r="U417" s="163">
        <f>+IF(AVERAGEIF(ING_NO_CONST_RENTA[Concepto],'Datos para cálculo'!T$4,ING_NO_CONST_RENTA[Monto Limite])=1,CALCULO[[#This Row],[20]],MIN(CALCULO[ [#This Row],[20] ],AVERAGEIF(ING_NO_CONST_RENTA[Concepto],'Datos para cálculo'!T$4,ING_NO_CONST_RENTA[Monto Limite]),+CALCULO[ [#This Row],[20] ]+1-1,CALCULO[ [#This Row],[20] ]))</f>
        <v>0</v>
      </c>
      <c r="V417" s="29"/>
      <c r="W4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7" s="164"/>
      <c r="Y417" s="163">
        <f>+IF(O417&lt;310*'Versión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7" s="165"/>
      <c r="AA417" s="163">
        <f>+IF(AVERAGEIF(ING_NO_CONST_RENTA[Concepto],'Datos para cálculo'!Z$4,ING_NO_CONST_RENTA[Monto Limite])=1,CALCULO[[#This Row],[ 26 ]],MIN(CALCULO[[#This Row],[ 26 ]],AVERAGEIF(ING_NO_CONST_RENTA[Concepto],'Datos para cálculo'!Z$4,ING_NO_CONST_RENTA[Monto Limite]),+CALCULO[[#This Row],[ 26 ]]+1-1,CALCULO[[#This Row],[ 26 ]]))</f>
        <v>0</v>
      </c>
      <c r="AB417" s="165"/>
      <c r="AC4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7" s="147"/>
      <c r="AE4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7" s="144">
        <f>+CALCULO[[#This Row],[ 31 ]]+CALCULO[[#This Row],[ 29 ]]+CALCULO[[#This Row],[ 27 ]]+CALCULO[[#This Row],[ 25 ]]+CALCULO[[#This Row],[ 23 ]]+CALCULO[[#This Row],[ 21 ]]+CALCULO[[#This Row],[ 19 ]]+CALCULO[[#This Row],[ 17 ]]</f>
        <v>0</v>
      </c>
      <c r="AG417" s="148">
        <f>+MAX(0,ROUND(CALCULO[[#This Row],[ 15 ]]-CALCULO[[#This Row],[32]],-3))</f>
        <v>0</v>
      </c>
      <c r="AH417" s="29"/>
      <c r="AI417" s="163">
        <f>+IF(AVERAGEIF(DEDUCCIONES[Concepto],'Datos para cálculo'!AH$4,DEDUCCIONES[Monto Limite])=1,CALCULO[[#This Row],[ 34 ]],MIN(CALCULO[[#This Row],[ 34 ]],AVERAGEIF(DEDUCCIONES[Concepto],'Datos para cálculo'!AH$4,DEDUCCIONES[Monto Limite]),+CALCULO[[#This Row],[ 34 ]]+1-1,CALCULO[[#This Row],[ 34 ]]))</f>
        <v>0</v>
      </c>
      <c r="AJ417" s="167"/>
      <c r="AK417" s="144">
        <f>+IF(CALCULO[[#This Row],[ 36 ]]="SI",MIN(CALCULO[[#This Row],[ 15 ]]*10%,VLOOKUP($AJ$4,DEDUCCIONES[],4,0)),0)</f>
        <v>0</v>
      </c>
      <c r="AL417" s="168"/>
      <c r="AM417" s="145">
        <f>+MIN(AL417+1-1,VLOOKUP($AL$4,DEDUCCIONES[],4,0))</f>
        <v>0</v>
      </c>
      <c r="AN417" s="144">
        <f>+CALCULO[[#This Row],[35]]+CALCULO[[#This Row],[37]]+CALCULO[[#This Row],[ 39 ]]</f>
        <v>0</v>
      </c>
      <c r="AO417" s="148">
        <f>+CALCULO[[#This Row],[33]]-CALCULO[[#This Row],[ 40 ]]</f>
        <v>0</v>
      </c>
      <c r="AP417" s="29"/>
      <c r="AQ417" s="163">
        <f>+MIN(CALCULO[[#This Row],[42]]+1-1,VLOOKUP($AP$4,RENTAS_EXCENTAS[],4,0))</f>
        <v>0</v>
      </c>
      <c r="AR417" s="29"/>
      <c r="AS417" s="163">
        <f>+MIN(CALCULO[[#This Row],[43]]+CALCULO[[#This Row],[ 44 ]]+1-1,VLOOKUP($AP$4,RENTAS_EXCENTAS[],4,0))-CALCULO[[#This Row],[43]]</f>
        <v>0</v>
      </c>
      <c r="AT417" s="163"/>
      <c r="AU417" s="163"/>
      <c r="AV417" s="163">
        <f>+CALCULO[[#This Row],[ 47 ]]</f>
        <v>0</v>
      </c>
      <c r="AW417" s="163"/>
      <c r="AX417" s="163">
        <f>+CALCULO[[#This Row],[ 49 ]]</f>
        <v>0</v>
      </c>
      <c r="AY417" s="163"/>
      <c r="AZ417" s="163">
        <f>+CALCULO[[#This Row],[ 51 ]]</f>
        <v>0</v>
      </c>
      <c r="BA417" s="163"/>
      <c r="BB417" s="163">
        <f>+CALCULO[[#This Row],[ 53 ]]</f>
        <v>0</v>
      </c>
      <c r="BC417" s="163"/>
      <c r="BD417" s="163">
        <f>+CALCULO[[#This Row],[ 55 ]]</f>
        <v>0</v>
      </c>
      <c r="BE417" s="163"/>
      <c r="BF417" s="163">
        <f>+CALCULO[[#This Row],[ 57 ]]</f>
        <v>0</v>
      </c>
      <c r="BG417" s="163"/>
      <c r="BH417" s="163">
        <f>+CALCULO[[#This Row],[ 59 ]]</f>
        <v>0</v>
      </c>
      <c r="BI417" s="163"/>
      <c r="BJ417" s="163"/>
      <c r="BK417" s="163"/>
      <c r="BL417" s="145">
        <f>+CALCULO[[#This Row],[ 63 ]]</f>
        <v>0</v>
      </c>
      <c r="BM417" s="144">
        <f>+CALCULO[[#This Row],[ 64 ]]+CALCULO[[#This Row],[ 62 ]]+CALCULO[[#This Row],[ 60 ]]+CALCULO[[#This Row],[ 58 ]]+CALCULO[[#This Row],[ 56 ]]+CALCULO[[#This Row],[ 54 ]]+CALCULO[[#This Row],[ 52 ]]+CALCULO[[#This Row],[ 50 ]]+CALCULO[[#This Row],[ 48 ]]+CALCULO[[#This Row],[ 45 ]]+CALCULO[[#This Row],[43]]</f>
        <v>0</v>
      </c>
      <c r="BN417" s="148">
        <f>+CALCULO[[#This Row],[ 41 ]]-CALCULO[[#This Row],[65]]</f>
        <v>0</v>
      </c>
      <c r="BO417" s="144">
        <f>+ROUND(MIN(CALCULO[[#This Row],[66]]*25%,240*'Versión impresión'!$H$8),-3)</f>
        <v>0</v>
      </c>
      <c r="BP417" s="148">
        <f>+CALCULO[[#This Row],[66]]-CALCULO[[#This Row],[67]]</f>
        <v>0</v>
      </c>
      <c r="BQ417" s="154">
        <f>+ROUND(CALCULO[[#This Row],[33]]*40%,-3)</f>
        <v>0</v>
      </c>
      <c r="BR417" s="149">
        <f t="shared" si="20"/>
        <v>0</v>
      </c>
      <c r="BS417" s="144">
        <f>+CALCULO[[#This Row],[33]]-MIN(CALCULO[[#This Row],[69]],CALCULO[[#This Row],[68]])</f>
        <v>0</v>
      </c>
      <c r="BT417" s="150">
        <f>+CALCULO[[#This Row],[71]]/'Versión impresión'!$H$8+1-1</f>
        <v>0</v>
      </c>
      <c r="BU417" s="151">
        <f>+LOOKUP(CALCULO[[#This Row],[72]],$CG$2:$CH$8,$CJ$2:$CJ$8)</f>
        <v>0</v>
      </c>
      <c r="BV417" s="152">
        <f>+LOOKUP(CALCULO[[#This Row],[72]],$CG$2:$CH$8,$CI$2:$CI$8)</f>
        <v>0</v>
      </c>
      <c r="BW417" s="151">
        <f>+LOOKUP(CALCULO[[#This Row],[72]],$CG$2:$CH$8,$CK$2:$CK$8)</f>
        <v>0</v>
      </c>
      <c r="BX417" s="155">
        <f>+(CALCULO[[#This Row],[72]]+CALCULO[[#This Row],[73]])*CALCULO[[#This Row],[74]]+CALCULO[[#This Row],[75]]</f>
        <v>0</v>
      </c>
      <c r="BY417" s="133">
        <f>+ROUND(CALCULO[[#This Row],[76]]*'Versión impresión'!$H$8,-3)</f>
        <v>0</v>
      </c>
      <c r="BZ417" s="180" t="str">
        <f>+IF(LOOKUP(CALCULO[[#This Row],[72]],$CG$2:$CH$8,$CM$2:$CM$8)=0,"",LOOKUP(CALCULO[[#This Row],[72]],$CG$2:$CH$8,$CM$2:$CM$8))</f>
        <v/>
      </c>
    </row>
    <row r="418" spans="1:78" x14ac:dyDescent="0.25">
      <c r="A418" s="78" t="str">
        <f t="shared" si="19"/>
        <v/>
      </c>
      <c r="B418" s="159"/>
      <c r="C418" s="29"/>
      <c r="D418" s="29"/>
      <c r="E418" s="29"/>
      <c r="F418" s="29"/>
      <c r="G418" s="29"/>
      <c r="H418" s="29"/>
      <c r="I418" s="29"/>
      <c r="J418" s="29"/>
      <c r="K418" s="29"/>
      <c r="L418" s="29"/>
      <c r="M418" s="29"/>
      <c r="N418" s="29"/>
      <c r="O418" s="144">
        <f>SUM(CALCULO[[#This Row],[5]:[ 14 ]])</f>
        <v>0</v>
      </c>
      <c r="P418" s="162"/>
      <c r="Q418" s="163">
        <f>+IF(AVERAGEIF(ING_NO_CONST_RENTA[Concepto],'Datos para cálculo'!P$4,ING_NO_CONST_RENTA[Monto Limite])=1,CALCULO[[#This Row],[16]],MIN(CALCULO[ [#This Row],[16] ],AVERAGEIF(ING_NO_CONST_RENTA[Concepto],'Datos para cálculo'!P$4,ING_NO_CONST_RENTA[Monto Limite]),+CALCULO[ [#This Row],[16] ]+1-1,CALCULO[ [#This Row],[16] ]))</f>
        <v>0</v>
      </c>
      <c r="R418" s="29"/>
      <c r="S418" s="163">
        <f>+IF(AVERAGEIF(ING_NO_CONST_RENTA[Concepto],'Datos para cálculo'!R$4,ING_NO_CONST_RENTA[Monto Limite])=1,CALCULO[[#This Row],[18]],MIN(CALCULO[ [#This Row],[18] ],AVERAGEIF(ING_NO_CONST_RENTA[Concepto],'Datos para cálculo'!R$4,ING_NO_CONST_RENTA[Monto Limite]),+CALCULO[ [#This Row],[18] ]+1-1,CALCULO[ [#This Row],[18] ]))</f>
        <v>0</v>
      </c>
      <c r="T418" s="29"/>
      <c r="U418" s="163">
        <f>+IF(AVERAGEIF(ING_NO_CONST_RENTA[Concepto],'Datos para cálculo'!T$4,ING_NO_CONST_RENTA[Monto Limite])=1,CALCULO[[#This Row],[20]],MIN(CALCULO[ [#This Row],[20] ],AVERAGEIF(ING_NO_CONST_RENTA[Concepto],'Datos para cálculo'!T$4,ING_NO_CONST_RENTA[Monto Limite]),+CALCULO[ [#This Row],[20] ]+1-1,CALCULO[ [#This Row],[20] ]))</f>
        <v>0</v>
      </c>
      <c r="V418" s="29"/>
      <c r="W4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8" s="164"/>
      <c r="Y418" s="163">
        <f>+IF(O418&lt;310*'Versión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8" s="165"/>
      <c r="AA418" s="163">
        <f>+IF(AVERAGEIF(ING_NO_CONST_RENTA[Concepto],'Datos para cálculo'!Z$4,ING_NO_CONST_RENTA[Monto Limite])=1,CALCULO[[#This Row],[ 26 ]],MIN(CALCULO[[#This Row],[ 26 ]],AVERAGEIF(ING_NO_CONST_RENTA[Concepto],'Datos para cálculo'!Z$4,ING_NO_CONST_RENTA[Monto Limite]),+CALCULO[[#This Row],[ 26 ]]+1-1,CALCULO[[#This Row],[ 26 ]]))</f>
        <v>0</v>
      </c>
      <c r="AB418" s="165"/>
      <c r="AC4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8" s="147"/>
      <c r="AE4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8" s="144">
        <f>+CALCULO[[#This Row],[ 31 ]]+CALCULO[[#This Row],[ 29 ]]+CALCULO[[#This Row],[ 27 ]]+CALCULO[[#This Row],[ 25 ]]+CALCULO[[#This Row],[ 23 ]]+CALCULO[[#This Row],[ 21 ]]+CALCULO[[#This Row],[ 19 ]]+CALCULO[[#This Row],[ 17 ]]</f>
        <v>0</v>
      </c>
      <c r="AG418" s="148">
        <f>+MAX(0,ROUND(CALCULO[[#This Row],[ 15 ]]-CALCULO[[#This Row],[32]],-3))</f>
        <v>0</v>
      </c>
      <c r="AH418" s="29"/>
      <c r="AI418" s="163">
        <f>+IF(AVERAGEIF(DEDUCCIONES[Concepto],'Datos para cálculo'!AH$4,DEDUCCIONES[Monto Limite])=1,CALCULO[[#This Row],[ 34 ]],MIN(CALCULO[[#This Row],[ 34 ]],AVERAGEIF(DEDUCCIONES[Concepto],'Datos para cálculo'!AH$4,DEDUCCIONES[Monto Limite]),+CALCULO[[#This Row],[ 34 ]]+1-1,CALCULO[[#This Row],[ 34 ]]))</f>
        <v>0</v>
      </c>
      <c r="AJ418" s="167"/>
      <c r="AK418" s="144">
        <f>+IF(CALCULO[[#This Row],[ 36 ]]="SI",MIN(CALCULO[[#This Row],[ 15 ]]*10%,VLOOKUP($AJ$4,DEDUCCIONES[],4,0)),0)</f>
        <v>0</v>
      </c>
      <c r="AL418" s="168"/>
      <c r="AM418" s="145">
        <f>+MIN(AL418+1-1,VLOOKUP($AL$4,DEDUCCIONES[],4,0))</f>
        <v>0</v>
      </c>
      <c r="AN418" s="144">
        <f>+CALCULO[[#This Row],[35]]+CALCULO[[#This Row],[37]]+CALCULO[[#This Row],[ 39 ]]</f>
        <v>0</v>
      </c>
      <c r="AO418" s="148">
        <f>+CALCULO[[#This Row],[33]]-CALCULO[[#This Row],[ 40 ]]</f>
        <v>0</v>
      </c>
      <c r="AP418" s="29"/>
      <c r="AQ418" s="163">
        <f>+MIN(CALCULO[[#This Row],[42]]+1-1,VLOOKUP($AP$4,RENTAS_EXCENTAS[],4,0))</f>
        <v>0</v>
      </c>
      <c r="AR418" s="29"/>
      <c r="AS418" s="163">
        <f>+MIN(CALCULO[[#This Row],[43]]+CALCULO[[#This Row],[ 44 ]]+1-1,VLOOKUP($AP$4,RENTAS_EXCENTAS[],4,0))-CALCULO[[#This Row],[43]]</f>
        <v>0</v>
      </c>
      <c r="AT418" s="163"/>
      <c r="AU418" s="163"/>
      <c r="AV418" s="163">
        <f>+CALCULO[[#This Row],[ 47 ]]</f>
        <v>0</v>
      </c>
      <c r="AW418" s="163"/>
      <c r="AX418" s="163">
        <f>+CALCULO[[#This Row],[ 49 ]]</f>
        <v>0</v>
      </c>
      <c r="AY418" s="163"/>
      <c r="AZ418" s="163">
        <f>+CALCULO[[#This Row],[ 51 ]]</f>
        <v>0</v>
      </c>
      <c r="BA418" s="163"/>
      <c r="BB418" s="163">
        <f>+CALCULO[[#This Row],[ 53 ]]</f>
        <v>0</v>
      </c>
      <c r="BC418" s="163"/>
      <c r="BD418" s="163">
        <f>+CALCULO[[#This Row],[ 55 ]]</f>
        <v>0</v>
      </c>
      <c r="BE418" s="163"/>
      <c r="BF418" s="163">
        <f>+CALCULO[[#This Row],[ 57 ]]</f>
        <v>0</v>
      </c>
      <c r="BG418" s="163"/>
      <c r="BH418" s="163">
        <f>+CALCULO[[#This Row],[ 59 ]]</f>
        <v>0</v>
      </c>
      <c r="BI418" s="163"/>
      <c r="BJ418" s="163"/>
      <c r="BK418" s="163"/>
      <c r="BL418" s="145">
        <f>+CALCULO[[#This Row],[ 63 ]]</f>
        <v>0</v>
      </c>
      <c r="BM418" s="144">
        <f>+CALCULO[[#This Row],[ 64 ]]+CALCULO[[#This Row],[ 62 ]]+CALCULO[[#This Row],[ 60 ]]+CALCULO[[#This Row],[ 58 ]]+CALCULO[[#This Row],[ 56 ]]+CALCULO[[#This Row],[ 54 ]]+CALCULO[[#This Row],[ 52 ]]+CALCULO[[#This Row],[ 50 ]]+CALCULO[[#This Row],[ 48 ]]+CALCULO[[#This Row],[ 45 ]]+CALCULO[[#This Row],[43]]</f>
        <v>0</v>
      </c>
      <c r="BN418" s="148">
        <f>+CALCULO[[#This Row],[ 41 ]]-CALCULO[[#This Row],[65]]</f>
        <v>0</v>
      </c>
      <c r="BO418" s="144">
        <f>+ROUND(MIN(CALCULO[[#This Row],[66]]*25%,240*'Versión impresión'!$H$8),-3)</f>
        <v>0</v>
      </c>
      <c r="BP418" s="148">
        <f>+CALCULO[[#This Row],[66]]-CALCULO[[#This Row],[67]]</f>
        <v>0</v>
      </c>
      <c r="BQ418" s="154">
        <f>+ROUND(CALCULO[[#This Row],[33]]*40%,-3)</f>
        <v>0</v>
      </c>
      <c r="BR418" s="149">
        <f t="shared" si="20"/>
        <v>0</v>
      </c>
      <c r="BS418" s="144">
        <f>+CALCULO[[#This Row],[33]]-MIN(CALCULO[[#This Row],[69]],CALCULO[[#This Row],[68]])</f>
        <v>0</v>
      </c>
      <c r="BT418" s="150">
        <f>+CALCULO[[#This Row],[71]]/'Versión impresión'!$H$8+1-1</f>
        <v>0</v>
      </c>
      <c r="BU418" s="151">
        <f>+LOOKUP(CALCULO[[#This Row],[72]],$CG$2:$CH$8,$CJ$2:$CJ$8)</f>
        <v>0</v>
      </c>
      <c r="BV418" s="152">
        <f>+LOOKUP(CALCULO[[#This Row],[72]],$CG$2:$CH$8,$CI$2:$CI$8)</f>
        <v>0</v>
      </c>
      <c r="BW418" s="151">
        <f>+LOOKUP(CALCULO[[#This Row],[72]],$CG$2:$CH$8,$CK$2:$CK$8)</f>
        <v>0</v>
      </c>
      <c r="BX418" s="155">
        <f>+(CALCULO[[#This Row],[72]]+CALCULO[[#This Row],[73]])*CALCULO[[#This Row],[74]]+CALCULO[[#This Row],[75]]</f>
        <v>0</v>
      </c>
      <c r="BY418" s="133">
        <f>+ROUND(CALCULO[[#This Row],[76]]*'Versión impresión'!$H$8,-3)</f>
        <v>0</v>
      </c>
      <c r="BZ418" s="180" t="str">
        <f>+IF(LOOKUP(CALCULO[[#This Row],[72]],$CG$2:$CH$8,$CM$2:$CM$8)=0,"",LOOKUP(CALCULO[[#This Row],[72]],$CG$2:$CH$8,$CM$2:$CM$8))</f>
        <v/>
      </c>
    </row>
    <row r="419" spans="1:78" x14ac:dyDescent="0.25">
      <c r="A419" s="78" t="str">
        <f t="shared" si="19"/>
        <v/>
      </c>
      <c r="B419" s="159"/>
      <c r="C419" s="29"/>
      <c r="D419" s="29"/>
      <c r="E419" s="29"/>
      <c r="F419" s="29"/>
      <c r="G419" s="29"/>
      <c r="H419" s="29"/>
      <c r="I419" s="29"/>
      <c r="J419" s="29"/>
      <c r="K419" s="29"/>
      <c r="L419" s="29"/>
      <c r="M419" s="29"/>
      <c r="N419" s="29"/>
      <c r="O419" s="144">
        <f>SUM(CALCULO[[#This Row],[5]:[ 14 ]])</f>
        <v>0</v>
      </c>
      <c r="P419" s="162"/>
      <c r="Q419" s="163">
        <f>+IF(AVERAGEIF(ING_NO_CONST_RENTA[Concepto],'Datos para cálculo'!P$4,ING_NO_CONST_RENTA[Monto Limite])=1,CALCULO[[#This Row],[16]],MIN(CALCULO[ [#This Row],[16] ],AVERAGEIF(ING_NO_CONST_RENTA[Concepto],'Datos para cálculo'!P$4,ING_NO_CONST_RENTA[Monto Limite]),+CALCULO[ [#This Row],[16] ]+1-1,CALCULO[ [#This Row],[16] ]))</f>
        <v>0</v>
      </c>
      <c r="R419" s="29"/>
      <c r="S419" s="163">
        <f>+IF(AVERAGEIF(ING_NO_CONST_RENTA[Concepto],'Datos para cálculo'!R$4,ING_NO_CONST_RENTA[Monto Limite])=1,CALCULO[[#This Row],[18]],MIN(CALCULO[ [#This Row],[18] ],AVERAGEIF(ING_NO_CONST_RENTA[Concepto],'Datos para cálculo'!R$4,ING_NO_CONST_RENTA[Monto Limite]),+CALCULO[ [#This Row],[18] ]+1-1,CALCULO[ [#This Row],[18] ]))</f>
        <v>0</v>
      </c>
      <c r="T419" s="29"/>
      <c r="U419" s="163">
        <f>+IF(AVERAGEIF(ING_NO_CONST_RENTA[Concepto],'Datos para cálculo'!T$4,ING_NO_CONST_RENTA[Monto Limite])=1,CALCULO[[#This Row],[20]],MIN(CALCULO[ [#This Row],[20] ],AVERAGEIF(ING_NO_CONST_RENTA[Concepto],'Datos para cálculo'!T$4,ING_NO_CONST_RENTA[Monto Limite]),+CALCULO[ [#This Row],[20] ]+1-1,CALCULO[ [#This Row],[20] ]))</f>
        <v>0</v>
      </c>
      <c r="V419" s="29"/>
      <c r="W4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19" s="164"/>
      <c r="Y419" s="163">
        <f>+IF(O419&lt;310*'Versión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19" s="165"/>
      <c r="AA419" s="163">
        <f>+IF(AVERAGEIF(ING_NO_CONST_RENTA[Concepto],'Datos para cálculo'!Z$4,ING_NO_CONST_RENTA[Monto Limite])=1,CALCULO[[#This Row],[ 26 ]],MIN(CALCULO[[#This Row],[ 26 ]],AVERAGEIF(ING_NO_CONST_RENTA[Concepto],'Datos para cálculo'!Z$4,ING_NO_CONST_RENTA[Monto Limite]),+CALCULO[[#This Row],[ 26 ]]+1-1,CALCULO[[#This Row],[ 26 ]]))</f>
        <v>0</v>
      </c>
      <c r="AB419" s="165"/>
      <c r="AC4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19" s="147"/>
      <c r="AE4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19" s="144">
        <f>+CALCULO[[#This Row],[ 31 ]]+CALCULO[[#This Row],[ 29 ]]+CALCULO[[#This Row],[ 27 ]]+CALCULO[[#This Row],[ 25 ]]+CALCULO[[#This Row],[ 23 ]]+CALCULO[[#This Row],[ 21 ]]+CALCULO[[#This Row],[ 19 ]]+CALCULO[[#This Row],[ 17 ]]</f>
        <v>0</v>
      </c>
      <c r="AG419" s="148">
        <f>+MAX(0,ROUND(CALCULO[[#This Row],[ 15 ]]-CALCULO[[#This Row],[32]],-3))</f>
        <v>0</v>
      </c>
      <c r="AH419" s="29"/>
      <c r="AI419" s="163">
        <f>+IF(AVERAGEIF(DEDUCCIONES[Concepto],'Datos para cálculo'!AH$4,DEDUCCIONES[Monto Limite])=1,CALCULO[[#This Row],[ 34 ]],MIN(CALCULO[[#This Row],[ 34 ]],AVERAGEIF(DEDUCCIONES[Concepto],'Datos para cálculo'!AH$4,DEDUCCIONES[Monto Limite]),+CALCULO[[#This Row],[ 34 ]]+1-1,CALCULO[[#This Row],[ 34 ]]))</f>
        <v>0</v>
      </c>
      <c r="AJ419" s="167"/>
      <c r="AK419" s="144">
        <f>+IF(CALCULO[[#This Row],[ 36 ]]="SI",MIN(CALCULO[[#This Row],[ 15 ]]*10%,VLOOKUP($AJ$4,DEDUCCIONES[],4,0)),0)</f>
        <v>0</v>
      </c>
      <c r="AL419" s="168"/>
      <c r="AM419" s="145">
        <f>+MIN(AL419+1-1,VLOOKUP($AL$4,DEDUCCIONES[],4,0))</f>
        <v>0</v>
      </c>
      <c r="AN419" s="144">
        <f>+CALCULO[[#This Row],[35]]+CALCULO[[#This Row],[37]]+CALCULO[[#This Row],[ 39 ]]</f>
        <v>0</v>
      </c>
      <c r="AO419" s="148">
        <f>+CALCULO[[#This Row],[33]]-CALCULO[[#This Row],[ 40 ]]</f>
        <v>0</v>
      </c>
      <c r="AP419" s="29"/>
      <c r="AQ419" s="163">
        <f>+MIN(CALCULO[[#This Row],[42]]+1-1,VLOOKUP($AP$4,RENTAS_EXCENTAS[],4,0))</f>
        <v>0</v>
      </c>
      <c r="AR419" s="29"/>
      <c r="AS419" s="163">
        <f>+MIN(CALCULO[[#This Row],[43]]+CALCULO[[#This Row],[ 44 ]]+1-1,VLOOKUP($AP$4,RENTAS_EXCENTAS[],4,0))-CALCULO[[#This Row],[43]]</f>
        <v>0</v>
      </c>
      <c r="AT419" s="163"/>
      <c r="AU419" s="163"/>
      <c r="AV419" s="163">
        <f>+CALCULO[[#This Row],[ 47 ]]</f>
        <v>0</v>
      </c>
      <c r="AW419" s="163"/>
      <c r="AX419" s="163">
        <f>+CALCULO[[#This Row],[ 49 ]]</f>
        <v>0</v>
      </c>
      <c r="AY419" s="163"/>
      <c r="AZ419" s="163">
        <f>+CALCULO[[#This Row],[ 51 ]]</f>
        <v>0</v>
      </c>
      <c r="BA419" s="163"/>
      <c r="BB419" s="163">
        <f>+CALCULO[[#This Row],[ 53 ]]</f>
        <v>0</v>
      </c>
      <c r="BC419" s="163"/>
      <c r="BD419" s="163">
        <f>+CALCULO[[#This Row],[ 55 ]]</f>
        <v>0</v>
      </c>
      <c r="BE419" s="163"/>
      <c r="BF419" s="163">
        <f>+CALCULO[[#This Row],[ 57 ]]</f>
        <v>0</v>
      </c>
      <c r="BG419" s="163"/>
      <c r="BH419" s="163">
        <f>+CALCULO[[#This Row],[ 59 ]]</f>
        <v>0</v>
      </c>
      <c r="BI419" s="163"/>
      <c r="BJ419" s="163"/>
      <c r="BK419" s="163"/>
      <c r="BL419" s="145">
        <f>+CALCULO[[#This Row],[ 63 ]]</f>
        <v>0</v>
      </c>
      <c r="BM419" s="144">
        <f>+CALCULO[[#This Row],[ 64 ]]+CALCULO[[#This Row],[ 62 ]]+CALCULO[[#This Row],[ 60 ]]+CALCULO[[#This Row],[ 58 ]]+CALCULO[[#This Row],[ 56 ]]+CALCULO[[#This Row],[ 54 ]]+CALCULO[[#This Row],[ 52 ]]+CALCULO[[#This Row],[ 50 ]]+CALCULO[[#This Row],[ 48 ]]+CALCULO[[#This Row],[ 45 ]]+CALCULO[[#This Row],[43]]</f>
        <v>0</v>
      </c>
      <c r="BN419" s="148">
        <f>+CALCULO[[#This Row],[ 41 ]]-CALCULO[[#This Row],[65]]</f>
        <v>0</v>
      </c>
      <c r="BO419" s="144">
        <f>+ROUND(MIN(CALCULO[[#This Row],[66]]*25%,240*'Versión impresión'!$H$8),-3)</f>
        <v>0</v>
      </c>
      <c r="BP419" s="148">
        <f>+CALCULO[[#This Row],[66]]-CALCULO[[#This Row],[67]]</f>
        <v>0</v>
      </c>
      <c r="BQ419" s="154">
        <f>+ROUND(CALCULO[[#This Row],[33]]*40%,-3)</f>
        <v>0</v>
      </c>
      <c r="BR419" s="149">
        <f t="shared" si="20"/>
        <v>0</v>
      </c>
      <c r="BS419" s="144">
        <f>+CALCULO[[#This Row],[33]]-MIN(CALCULO[[#This Row],[69]],CALCULO[[#This Row],[68]])</f>
        <v>0</v>
      </c>
      <c r="BT419" s="150">
        <f>+CALCULO[[#This Row],[71]]/'Versión impresión'!$H$8+1-1</f>
        <v>0</v>
      </c>
      <c r="BU419" s="151">
        <f>+LOOKUP(CALCULO[[#This Row],[72]],$CG$2:$CH$8,$CJ$2:$CJ$8)</f>
        <v>0</v>
      </c>
      <c r="BV419" s="152">
        <f>+LOOKUP(CALCULO[[#This Row],[72]],$CG$2:$CH$8,$CI$2:$CI$8)</f>
        <v>0</v>
      </c>
      <c r="BW419" s="151">
        <f>+LOOKUP(CALCULO[[#This Row],[72]],$CG$2:$CH$8,$CK$2:$CK$8)</f>
        <v>0</v>
      </c>
      <c r="BX419" s="155">
        <f>+(CALCULO[[#This Row],[72]]+CALCULO[[#This Row],[73]])*CALCULO[[#This Row],[74]]+CALCULO[[#This Row],[75]]</f>
        <v>0</v>
      </c>
      <c r="BY419" s="133">
        <f>+ROUND(CALCULO[[#This Row],[76]]*'Versión impresión'!$H$8,-3)</f>
        <v>0</v>
      </c>
      <c r="BZ419" s="180" t="str">
        <f>+IF(LOOKUP(CALCULO[[#This Row],[72]],$CG$2:$CH$8,$CM$2:$CM$8)=0,"",LOOKUP(CALCULO[[#This Row],[72]],$CG$2:$CH$8,$CM$2:$CM$8))</f>
        <v/>
      </c>
    </row>
    <row r="420" spans="1:78" x14ac:dyDescent="0.25">
      <c r="A420" s="78" t="str">
        <f t="shared" si="19"/>
        <v/>
      </c>
      <c r="B420" s="159"/>
      <c r="C420" s="29"/>
      <c r="D420" s="29"/>
      <c r="E420" s="29"/>
      <c r="F420" s="29"/>
      <c r="G420" s="29"/>
      <c r="H420" s="29"/>
      <c r="I420" s="29"/>
      <c r="J420" s="29"/>
      <c r="K420" s="29"/>
      <c r="L420" s="29"/>
      <c r="M420" s="29"/>
      <c r="N420" s="29"/>
      <c r="O420" s="144">
        <f>SUM(CALCULO[[#This Row],[5]:[ 14 ]])</f>
        <v>0</v>
      </c>
      <c r="P420" s="162"/>
      <c r="Q420" s="163">
        <f>+IF(AVERAGEIF(ING_NO_CONST_RENTA[Concepto],'Datos para cálculo'!P$4,ING_NO_CONST_RENTA[Monto Limite])=1,CALCULO[[#This Row],[16]],MIN(CALCULO[ [#This Row],[16] ],AVERAGEIF(ING_NO_CONST_RENTA[Concepto],'Datos para cálculo'!P$4,ING_NO_CONST_RENTA[Monto Limite]),+CALCULO[ [#This Row],[16] ]+1-1,CALCULO[ [#This Row],[16] ]))</f>
        <v>0</v>
      </c>
      <c r="R420" s="29"/>
      <c r="S420" s="163">
        <f>+IF(AVERAGEIF(ING_NO_CONST_RENTA[Concepto],'Datos para cálculo'!R$4,ING_NO_CONST_RENTA[Monto Limite])=1,CALCULO[[#This Row],[18]],MIN(CALCULO[ [#This Row],[18] ],AVERAGEIF(ING_NO_CONST_RENTA[Concepto],'Datos para cálculo'!R$4,ING_NO_CONST_RENTA[Monto Limite]),+CALCULO[ [#This Row],[18] ]+1-1,CALCULO[ [#This Row],[18] ]))</f>
        <v>0</v>
      </c>
      <c r="T420" s="29"/>
      <c r="U420" s="163">
        <f>+IF(AVERAGEIF(ING_NO_CONST_RENTA[Concepto],'Datos para cálculo'!T$4,ING_NO_CONST_RENTA[Monto Limite])=1,CALCULO[[#This Row],[20]],MIN(CALCULO[ [#This Row],[20] ],AVERAGEIF(ING_NO_CONST_RENTA[Concepto],'Datos para cálculo'!T$4,ING_NO_CONST_RENTA[Monto Limite]),+CALCULO[ [#This Row],[20] ]+1-1,CALCULO[ [#This Row],[20] ]))</f>
        <v>0</v>
      </c>
      <c r="V420" s="29"/>
      <c r="W4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0" s="164"/>
      <c r="Y420" s="163">
        <f>+IF(O420&lt;310*'Versión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0" s="165"/>
      <c r="AA420" s="163">
        <f>+IF(AVERAGEIF(ING_NO_CONST_RENTA[Concepto],'Datos para cálculo'!Z$4,ING_NO_CONST_RENTA[Monto Limite])=1,CALCULO[[#This Row],[ 26 ]],MIN(CALCULO[[#This Row],[ 26 ]],AVERAGEIF(ING_NO_CONST_RENTA[Concepto],'Datos para cálculo'!Z$4,ING_NO_CONST_RENTA[Monto Limite]),+CALCULO[[#This Row],[ 26 ]]+1-1,CALCULO[[#This Row],[ 26 ]]))</f>
        <v>0</v>
      </c>
      <c r="AB420" s="165"/>
      <c r="AC4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0" s="147"/>
      <c r="AE4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0" s="144">
        <f>+CALCULO[[#This Row],[ 31 ]]+CALCULO[[#This Row],[ 29 ]]+CALCULO[[#This Row],[ 27 ]]+CALCULO[[#This Row],[ 25 ]]+CALCULO[[#This Row],[ 23 ]]+CALCULO[[#This Row],[ 21 ]]+CALCULO[[#This Row],[ 19 ]]+CALCULO[[#This Row],[ 17 ]]</f>
        <v>0</v>
      </c>
      <c r="AG420" s="148">
        <f>+MAX(0,ROUND(CALCULO[[#This Row],[ 15 ]]-CALCULO[[#This Row],[32]],-3))</f>
        <v>0</v>
      </c>
      <c r="AH420" s="29"/>
      <c r="AI420" s="163">
        <f>+IF(AVERAGEIF(DEDUCCIONES[Concepto],'Datos para cálculo'!AH$4,DEDUCCIONES[Monto Limite])=1,CALCULO[[#This Row],[ 34 ]],MIN(CALCULO[[#This Row],[ 34 ]],AVERAGEIF(DEDUCCIONES[Concepto],'Datos para cálculo'!AH$4,DEDUCCIONES[Monto Limite]),+CALCULO[[#This Row],[ 34 ]]+1-1,CALCULO[[#This Row],[ 34 ]]))</f>
        <v>0</v>
      </c>
      <c r="AJ420" s="167"/>
      <c r="AK420" s="144">
        <f>+IF(CALCULO[[#This Row],[ 36 ]]="SI",MIN(CALCULO[[#This Row],[ 15 ]]*10%,VLOOKUP($AJ$4,DEDUCCIONES[],4,0)),0)</f>
        <v>0</v>
      </c>
      <c r="AL420" s="168"/>
      <c r="AM420" s="145">
        <f>+MIN(AL420+1-1,VLOOKUP($AL$4,DEDUCCIONES[],4,0))</f>
        <v>0</v>
      </c>
      <c r="AN420" s="144">
        <f>+CALCULO[[#This Row],[35]]+CALCULO[[#This Row],[37]]+CALCULO[[#This Row],[ 39 ]]</f>
        <v>0</v>
      </c>
      <c r="AO420" s="148">
        <f>+CALCULO[[#This Row],[33]]-CALCULO[[#This Row],[ 40 ]]</f>
        <v>0</v>
      </c>
      <c r="AP420" s="29"/>
      <c r="AQ420" s="163">
        <f>+MIN(CALCULO[[#This Row],[42]]+1-1,VLOOKUP($AP$4,RENTAS_EXCENTAS[],4,0))</f>
        <v>0</v>
      </c>
      <c r="AR420" s="29"/>
      <c r="AS420" s="163">
        <f>+MIN(CALCULO[[#This Row],[43]]+CALCULO[[#This Row],[ 44 ]]+1-1,VLOOKUP($AP$4,RENTAS_EXCENTAS[],4,0))-CALCULO[[#This Row],[43]]</f>
        <v>0</v>
      </c>
      <c r="AT420" s="163"/>
      <c r="AU420" s="163"/>
      <c r="AV420" s="163">
        <f>+CALCULO[[#This Row],[ 47 ]]</f>
        <v>0</v>
      </c>
      <c r="AW420" s="163"/>
      <c r="AX420" s="163">
        <f>+CALCULO[[#This Row],[ 49 ]]</f>
        <v>0</v>
      </c>
      <c r="AY420" s="163"/>
      <c r="AZ420" s="163">
        <f>+CALCULO[[#This Row],[ 51 ]]</f>
        <v>0</v>
      </c>
      <c r="BA420" s="163"/>
      <c r="BB420" s="163">
        <f>+CALCULO[[#This Row],[ 53 ]]</f>
        <v>0</v>
      </c>
      <c r="BC420" s="163"/>
      <c r="BD420" s="163">
        <f>+CALCULO[[#This Row],[ 55 ]]</f>
        <v>0</v>
      </c>
      <c r="BE420" s="163"/>
      <c r="BF420" s="163">
        <f>+CALCULO[[#This Row],[ 57 ]]</f>
        <v>0</v>
      </c>
      <c r="BG420" s="163"/>
      <c r="BH420" s="163">
        <f>+CALCULO[[#This Row],[ 59 ]]</f>
        <v>0</v>
      </c>
      <c r="BI420" s="163"/>
      <c r="BJ420" s="163"/>
      <c r="BK420" s="163"/>
      <c r="BL420" s="145">
        <f>+CALCULO[[#This Row],[ 63 ]]</f>
        <v>0</v>
      </c>
      <c r="BM420" s="144">
        <f>+CALCULO[[#This Row],[ 64 ]]+CALCULO[[#This Row],[ 62 ]]+CALCULO[[#This Row],[ 60 ]]+CALCULO[[#This Row],[ 58 ]]+CALCULO[[#This Row],[ 56 ]]+CALCULO[[#This Row],[ 54 ]]+CALCULO[[#This Row],[ 52 ]]+CALCULO[[#This Row],[ 50 ]]+CALCULO[[#This Row],[ 48 ]]+CALCULO[[#This Row],[ 45 ]]+CALCULO[[#This Row],[43]]</f>
        <v>0</v>
      </c>
      <c r="BN420" s="148">
        <f>+CALCULO[[#This Row],[ 41 ]]-CALCULO[[#This Row],[65]]</f>
        <v>0</v>
      </c>
      <c r="BO420" s="144">
        <f>+ROUND(MIN(CALCULO[[#This Row],[66]]*25%,240*'Versión impresión'!$H$8),-3)</f>
        <v>0</v>
      </c>
      <c r="BP420" s="148">
        <f>+CALCULO[[#This Row],[66]]-CALCULO[[#This Row],[67]]</f>
        <v>0</v>
      </c>
      <c r="BQ420" s="154">
        <f>+ROUND(CALCULO[[#This Row],[33]]*40%,-3)</f>
        <v>0</v>
      </c>
      <c r="BR420" s="149">
        <f t="shared" si="20"/>
        <v>0</v>
      </c>
      <c r="BS420" s="144">
        <f>+CALCULO[[#This Row],[33]]-MIN(CALCULO[[#This Row],[69]],CALCULO[[#This Row],[68]])</f>
        <v>0</v>
      </c>
      <c r="BT420" s="150">
        <f>+CALCULO[[#This Row],[71]]/'Versión impresión'!$H$8+1-1</f>
        <v>0</v>
      </c>
      <c r="BU420" s="151">
        <f>+LOOKUP(CALCULO[[#This Row],[72]],$CG$2:$CH$8,$CJ$2:$CJ$8)</f>
        <v>0</v>
      </c>
      <c r="BV420" s="152">
        <f>+LOOKUP(CALCULO[[#This Row],[72]],$CG$2:$CH$8,$CI$2:$CI$8)</f>
        <v>0</v>
      </c>
      <c r="BW420" s="151">
        <f>+LOOKUP(CALCULO[[#This Row],[72]],$CG$2:$CH$8,$CK$2:$CK$8)</f>
        <v>0</v>
      </c>
      <c r="BX420" s="155">
        <f>+(CALCULO[[#This Row],[72]]+CALCULO[[#This Row],[73]])*CALCULO[[#This Row],[74]]+CALCULO[[#This Row],[75]]</f>
        <v>0</v>
      </c>
      <c r="BY420" s="133">
        <f>+ROUND(CALCULO[[#This Row],[76]]*'Versión impresión'!$H$8,-3)</f>
        <v>0</v>
      </c>
      <c r="BZ420" s="180" t="str">
        <f>+IF(LOOKUP(CALCULO[[#This Row],[72]],$CG$2:$CH$8,$CM$2:$CM$8)=0,"",LOOKUP(CALCULO[[#This Row],[72]],$CG$2:$CH$8,$CM$2:$CM$8))</f>
        <v/>
      </c>
    </row>
    <row r="421" spans="1:78" x14ac:dyDescent="0.25">
      <c r="A421" s="78" t="str">
        <f t="shared" si="19"/>
        <v/>
      </c>
      <c r="B421" s="159"/>
      <c r="C421" s="29"/>
      <c r="D421" s="29"/>
      <c r="E421" s="29"/>
      <c r="F421" s="29"/>
      <c r="G421" s="29"/>
      <c r="H421" s="29"/>
      <c r="I421" s="29"/>
      <c r="J421" s="29"/>
      <c r="K421" s="29"/>
      <c r="L421" s="29"/>
      <c r="M421" s="29"/>
      <c r="N421" s="29"/>
      <c r="O421" s="144">
        <f>SUM(CALCULO[[#This Row],[5]:[ 14 ]])</f>
        <v>0</v>
      </c>
      <c r="P421" s="162"/>
      <c r="Q421" s="163">
        <f>+IF(AVERAGEIF(ING_NO_CONST_RENTA[Concepto],'Datos para cálculo'!P$4,ING_NO_CONST_RENTA[Monto Limite])=1,CALCULO[[#This Row],[16]],MIN(CALCULO[ [#This Row],[16] ],AVERAGEIF(ING_NO_CONST_RENTA[Concepto],'Datos para cálculo'!P$4,ING_NO_CONST_RENTA[Monto Limite]),+CALCULO[ [#This Row],[16] ]+1-1,CALCULO[ [#This Row],[16] ]))</f>
        <v>0</v>
      </c>
      <c r="R421" s="29"/>
      <c r="S421" s="163">
        <f>+IF(AVERAGEIF(ING_NO_CONST_RENTA[Concepto],'Datos para cálculo'!R$4,ING_NO_CONST_RENTA[Monto Limite])=1,CALCULO[[#This Row],[18]],MIN(CALCULO[ [#This Row],[18] ],AVERAGEIF(ING_NO_CONST_RENTA[Concepto],'Datos para cálculo'!R$4,ING_NO_CONST_RENTA[Monto Limite]),+CALCULO[ [#This Row],[18] ]+1-1,CALCULO[ [#This Row],[18] ]))</f>
        <v>0</v>
      </c>
      <c r="T421" s="29"/>
      <c r="U421" s="163">
        <f>+IF(AVERAGEIF(ING_NO_CONST_RENTA[Concepto],'Datos para cálculo'!T$4,ING_NO_CONST_RENTA[Monto Limite])=1,CALCULO[[#This Row],[20]],MIN(CALCULO[ [#This Row],[20] ],AVERAGEIF(ING_NO_CONST_RENTA[Concepto],'Datos para cálculo'!T$4,ING_NO_CONST_RENTA[Monto Limite]),+CALCULO[ [#This Row],[20] ]+1-1,CALCULO[ [#This Row],[20] ]))</f>
        <v>0</v>
      </c>
      <c r="V421" s="29"/>
      <c r="W4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1" s="164"/>
      <c r="Y421" s="163">
        <f>+IF(O421&lt;310*'Versión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1" s="165"/>
      <c r="AA421" s="163">
        <f>+IF(AVERAGEIF(ING_NO_CONST_RENTA[Concepto],'Datos para cálculo'!Z$4,ING_NO_CONST_RENTA[Monto Limite])=1,CALCULO[[#This Row],[ 26 ]],MIN(CALCULO[[#This Row],[ 26 ]],AVERAGEIF(ING_NO_CONST_RENTA[Concepto],'Datos para cálculo'!Z$4,ING_NO_CONST_RENTA[Monto Limite]),+CALCULO[[#This Row],[ 26 ]]+1-1,CALCULO[[#This Row],[ 26 ]]))</f>
        <v>0</v>
      </c>
      <c r="AB421" s="165"/>
      <c r="AC4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1" s="147"/>
      <c r="AE4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1" s="144">
        <f>+CALCULO[[#This Row],[ 31 ]]+CALCULO[[#This Row],[ 29 ]]+CALCULO[[#This Row],[ 27 ]]+CALCULO[[#This Row],[ 25 ]]+CALCULO[[#This Row],[ 23 ]]+CALCULO[[#This Row],[ 21 ]]+CALCULO[[#This Row],[ 19 ]]+CALCULO[[#This Row],[ 17 ]]</f>
        <v>0</v>
      </c>
      <c r="AG421" s="148">
        <f>+MAX(0,ROUND(CALCULO[[#This Row],[ 15 ]]-CALCULO[[#This Row],[32]],-3))</f>
        <v>0</v>
      </c>
      <c r="AH421" s="29"/>
      <c r="AI421" s="163">
        <f>+IF(AVERAGEIF(DEDUCCIONES[Concepto],'Datos para cálculo'!AH$4,DEDUCCIONES[Monto Limite])=1,CALCULO[[#This Row],[ 34 ]],MIN(CALCULO[[#This Row],[ 34 ]],AVERAGEIF(DEDUCCIONES[Concepto],'Datos para cálculo'!AH$4,DEDUCCIONES[Monto Limite]),+CALCULO[[#This Row],[ 34 ]]+1-1,CALCULO[[#This Row],[ 34 ]]))</f>
        <v>0</v>
      </c>
      <c r="AJ421" s="167"/>
      <c r="AK421" s="144">
        <f>+IF(CALCULO[[#This Row],[ 36 ]]="SI",MIN(CALCULO[[#This Row],[ 15 ]]*10%,VLOOKUP($AJ$4,DEDUCCIONES[],4,0)),0)</f>
        <v>0</v>
      </c>
      <c r="AL421" s="168"/>
      <c r="AM421" s="145">
        <f>+MIN(AL421+1-1,VLOOKUP($AL$4,DEDUCCIONES[],4,0))</f>
        <v>0</v>
      </c>
      <c r="AN421" s="144">
        <f>+CALCULO[[#This Row],[35]]+CALCULO[[#This Row],[37]]+CALCULO[[#This Row],[ 39 ]]</f>
        <v>0</v>
      </c>
      <c r="AO421" s="148">
        <f>+CALCULO[[#This Row],[33]]-CALCULO[[#This Row],[ 40 ]]</f>
        <v>0</v>
      </c>
      <c r="AP421" s="29"/>
      <c r="AQ421" s="163">
        <f>+MIN(CALCULO[[#This Row],[42]]+1-1,VLOOKUP($AP$4,RENTAS_EXCENTAS[],4,0))</f>
        <v>0</v>
      </c>
      <c r="AR421" s="29"/>
      <c r="AS421" s="163">
        <f>+MIN(CALCULO[[#This Row],[43]]+CALCULO[[#This Row],[ 44 ]]+1-1,VLOOKUP($AP$4,RENTAS_EXCENTAS[],4,0))-CALCULO[[#This Row],[43]]</f>
        <v>0</v>
      </c>
      <c r="AT421" s="163"/>
      <c r="AU421" s="163"/>
      <c r="AV421" s="163">
        <f>+CALCULO[[#This Row],[ 47 ]]</f>
        <v>0</v>
      </c>
      <c r="AW421" s="163"/>
      <c r="AX421" s="163">
        <f>+CALCULO[[#This Row],[ 49 ]]</f>
        <v>0</v>
      </c>
      <c r="AY421" s="163"/>
      <c r="AZ421" s="163">
        <f>+CALCULO[[#This Row],[ 51 ]]</f>
        <v>0</v>
      </c>
      <c r="BA421" s="163"/>
      <c r="BB421" s="163">
        <f>+CALCULO[[#This Row],[ 53 ]]</f>
        <v>0</v>
      </c>
      <c r="BC421" s="163"/>
      <c r="BD421" s="163">
        <f>+CALCULO[[#This Row],[ 55 ]]</f>
        <v>0</v>
      </c>
      <c r="BE421" s="163"/>
      <c r="BF421" s="163">
        <f>+CALCULO[[#This Row],[ 57 ]]</f>
        <v>0</v>
      </c>
      <c r="BG421" s="163"/>
      <c r="BH421" s="163">
        <f>+CALCULO[[#This Row],[ 59 ]]</f>
        <v>0</v>
      </c>
      <c r="BI421" s="163"/>
      <c r="BJ421" s="163"/>
      <c r="BK421" s="163"/>
      <c r="BL421" s="145">
        <f>+CALCULO[[#This Row],[ 63 ]]</f>
        <v>0</v>
      </c>
      <c r="BM421" s="144">
        <f>+CALCULO[[#This Row],[ 64 ]]+CALCULO[[#This Row],[ 62 ]]+CALCULO[[#This Row],[ 60 ]]+CALCULO[[#This Row],[ 58 ]]+CALCULO[[#This Row],[ 56 ]]+CALCULO[[#This Row],[ 54 ]]+CALCULO[[#This Row],[ 52 ]]+CALCULO[[#This Row],[ 50 ]]+CALCULO[[#This Row],[ 48 ]]+CALCULO[[#This Row],[ 45 ]]+CALCULO[[#This Row],[43]]</f>
        <v>0</v>
      </c>
      <c r="BN421" s="148">
        <f>+CALCULO[[#This Row],[ 41 ]]-CALCULO[[#This Row],[65]]</f>
        <v>0</v>
      </c>
      <c r="BO421" s="144">
        <f>+ROUND(MIN(CALCULO[[#This Row],[66]]*25%,240*'Versión impresión'!$H$8),-3)</f>
        <v>0</v>
      </c>
      <c r="BP421" s="148">
        <f>+CALCULO[[#This Row],[66]]-CALCULO[[#This Row],[67]]</f>
        <v>0</v>
      </c>
      <c r="BQ421" s="154">
        <f>+ROUND(CALCULO[[#This Row],[33]]*40%,-3)</f>
        <v>0</v>
      </c>
      <c r="BR421" s="149">
        <f t="shared" si="20"/>
        <v>0</v>
      </c>
      <c r="BS421" s="144">
        <f>+CALCULO[[#This Row],[33]]-MIN(CALCULO[[#This Row],[69]],CALCULO[[#This Row],[68]])</f>
        <v>0</v>
      </c>
      <c r="BT421" s="150">
        <f>+CALCULO[[#This Row],[71]]/'Versión impresión'!$H$8+1-1</f>
        <v>0</v>
      </c>
      <c r="BU421" s="151">
        <f>+LOOKUP(CALCULO[[#This Row],[72]],$CG$2:$CH$8,$CJ$2:$CJ$8)</f>
        <v>0</v>
      </c>
      <c r="BV421" s="152">
        <f>+LOOKUP(CALCULO[[#This Row],[72]],$CG$2:$CH$8,$CI$2:$CI$8)</f>
        <v>0</v>
      </c>
      <c r="BW421" s="151">
        <f>+LOOKUP(CALCULO[[#This Row],[72]],$CG$2:$CH$8,$CK$2:$CK$8)</f>
        <v>0</v>
      </c>
      <c r="BX421" s="155">
        <f>+(CALCULO[[#This Row],[72]]+CALCULO[[#This Row],[73]])*CALCULO[[#This Row],[74]]+CALCULO[[#This Row],[75]]</f>
        <v>0</v>
      </c>
      <c r="BY421" s="133">
        <f>+ROUND(CALCULO[[#This Row],[76]]*'Versión impresión'!$H$8,-3)</f>
        <v>0</v>
      </c>
      <c r="BZ421" s="180" t="str">
        <f>+IF(LOOKUP(CALCULO[[#This Row],[72]],$CG$2:$CH$8,$CM$2:$CM$8)=0,"",LOOKUP(CALCULO[[#This Row],[72]],$CG$2:$CH$8,$CM$2:$CM$8))</f>
        <v/>
      </c>
    </row>
    <row r="422" spans="1:78" x14ac:dyDescent="0.25">
      <c r="A422" s="78" t="str">
        <f t="shared" si="19"/>
        <v/>
      </c>
      <c r="B422" s="159"/>
      <c r="C422" s="29"/>
      <c r="D422" s="29"/>
      <c r="E422" s="29"/>
      <c r="F422" s="29"/>
      <c r="G422" s="29"/>
      <c r="H422" s="29"/>
      <c r="I422" s="29"/>
      <c r="J422" s="29"/>
      <c r="K422" s="29"/>
      <c r="L422" s="29"/>
      <c r="M422" s="29"/>
      <c r="N422" s="29"/>
      <c r="O422" s="144">
        <f>SUM(CALCULO[[#This Row],[5]:[ 14 ]])</f>
        <v>0</v>
      </c>
      <c r="P422" s="162"/>
      <c r="Q422" s="163">
        <f>+IF(AVERAGEIF(ING_NO_CONST_RENTA[Concepto],'Datos para cálculo'!P$4,ING_NO_CONST_RENTA[Monto Limite])=1,CALCULO[[#This Row],[16]],MIN(CALCULO[ [#This Row],[16] ],AVERAGEIF(ING_NO_CONST_RENTA[Concepto],'Datos para cálculo'!P$4,ING_NO_CONST_RENTA[Monto Limite]),+CALCULO[ [#This Row],[16] ]+1-1,CALCULO[ [#This Row],[16] ]))</f>
        <v>0</v>
      </c>
      <c r="R422" s="29"/>
      <c r="S422" s="163">
        <f>+IF(AVERAGEIF(ING_NO_CONST_RENTA[Concepto],'Datos para cálculo'!R$4,ING_NO_CONST_RENTA[Monto Limite])=1,CALCULO[[#This Row],[18]],MIN(CALCULO[ [#This Row],[18] ],AVERAGEIF(ING_NO_CONST_RENTA[Concepto],'Datos para cálculo'!R$4,ING_NO_CONST_RENTA[Monto Limite]),+CALCULO[ [#This Row],[18] ]+1-1,CALCULO[ [#This Row],[18] ]))</f>
        <v>0</v>
      </c>
      <c r="T422" s="29"/>
      <c r="U422" s="163">
        <f>+IF(AVERAGEIF(ING_NO_CONST_RENTA[Concepto],'Datos para cálculo'!T$4,ING_NO_CONST_RENTA[Monto Limite])=1,CALCULO[[#This Row],[20]],MIN(CALCULO[ [#This Row],[20] ],AVERAGEIF(ING_NO_CONST_RENTA[Concepto],'Datos para cálculo'!T$4,ING_NO_CONST_RENTA[Monto Limite]),+CALCULO[ [#This Row],[20] ]+1-1,CALCULO[ [#This Row],[20] ]))</f>
        <v>0</v>
      </c>
      <c r="V422" s="29"/>
      <c r="W4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2" s="164"/>
      <c r="Y422" s="163">
        <f>+IF(O422&lt;310*'Versión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2" s="165"/>
      <c r="AA422" s="163">
        <f>+IF(AVERAGEIF(ING_NO_CONST_RENTA[Concepto],'Datos para cálculo'!Z$4,ING_NO_CONST_RENTA[Monto Limite])=1,CALCULO[[#This Row],[ 26 ]],MIN(CALCULO[[#This Row],[ 26 ]],AVERAGEIF(ING_NO_CONST_RENTA[Concepto],'Datos para cálculo'!Z$4,ING_NO_CONST_RENTA[Monto Limite]),+CALCULO[[#This Row],[ 26 ]]+1-1,CALCULO[[#This Row],[ 26 ]]))</f>
        <v>0</v>
      </c>
      <c r="AB422" s="165"/>
      <c r="AC4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2" s="147"/>
      <c r="AE4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2" s="144">
        <f>+CALCULO[[#This Row],[ 31 ]]+CALCULO[[#This Row],[ 29 ]]+CALCULO[[#This Row],[ 27 ]]+CALCULO[[#This Row],[ 25 ]]+CALCULO[[#This Row],[ 23 ]]+CALCULO[[#This Row],[ 21 ]]+CALCULO[[#This Row],[ 19 ]]+CALCULO[[#This Row],[ 17 ]]</f>
        <v>0</v>
      </c>
      <c r="AG422" s="148">
        <f>+MAX(0,ROUND(CALCULO[[#This Row],[ 15 ]]-CALCULO[[#This Row],[32]],-3))</f>
        <v>0</v>
      </c>
      <c r="AH422" s="29"/>
      <c r="AI422" s="163">
        <f>+IF(AVERAGEIF(DEDUCCIONES[Concepto],'Datos para cálculo'!AH$4,DEDUCCIONES[Monto Limite])=1,CALCULO[[#This Row],[ 34 ]],MIN(CALCULO[[#This Row],[ 34 ]],AVERAGEIF(DEDUCCIONES[Concepto],'Datos para cálculo'!AH$4,DEDUCCIONES[Monto Limite]),+CALCULO[[#This Row],[ 34 ]]+1-1,CALCULO[[#This Row],[ 34 ]]))</f>
        <v>0</v>
      </c>
      <c r="AJ422" s="167"/>
      <c r="AK422" s="144">
        <f>+IF(CALCULO[[#This Row],[ 36 ]]="SI",MIN(CALCULO[[#This Row],[ 15 ]]*10%,VLOOKUP($AJ$4,DEDUCCIONES[],4,0)),0)</f>
        <v>0</v>
      </c>
      <c r="AL422" s="168"/>
      <c r="AM422" s="145">
        <f>+MIN(AL422+1-1,VLOOKUP($AL$4,DEDUCCIONES[],4,0))</f>
        <v>0</v>
      </c>
      <c r="AN422" s="144">
        <f>+CALCULO[[#This Row],[35]]+CALCULO[[#This Row],[37]]+CALCULO[[#This Row],[ 39 ]]</f>
        <v>0</v>
      </c>
      <c r="AO422" s="148">
        <f>+CALCULO[[#This Row],[33]]-CALCULO[[#This Row],[ 40 ]]</f>
        <v>0</v>
      </c>
      <c r="AP422" s="29"/>
      <c r="AQ422" s="163">
        <f>+MIN(CALCULO[[#This Row],[42]]+1-1,VLOOKUP($AP$4,RENTAS_EXCENTAS[],4,0))</f>
        <v>0</v>
      </c>
      <c r="AR422" s="29"/>
      <c r="AS422" s="163">
        <f>+MIN(CALCULO[[#This Row],[43]]+CALCULO[[#This Row],[ 44 ]]+1-1,VLOOKUP($AP$4,RENTAS_EXCENTAS[],4,0))-CALCULO[[#This Row],[43]]</f>
        <v>0</v>
      </c>
      <c r="AT422" s="163"/>
      <c r="AU422" s="163"/>
      <c r="AV422" s="163">
        <f>+CALCULO[[#This Row],[ 47 ]]</f>
        <v>0</v>
      </c>
      <c r="AW422" s="163"/>
      <c r="AX422" s="163">
        <f>+CALCULO[[#This Row],[ 49 ]]</f>
        <v>0</v>
      </c>
      <c r="AY422" s="163"/>
      <c r="AZ422" s="163">
        <f>+CALCULO[[#This Row],[ 51 ]]</f>
        <v>0</v>
      </c>
      <c r="BA422" s="163"/>
      <c r="BB422" s="163">
        <f>+CALCULO[[#This Row],[ 53 ]]</f>
        <v>0</v>
      </c>
      <c r="BC422" s="163"/>
      <c r="BD422" s="163">
        <f>+CALCULO[[#This Row],[ 55 ]]</f>
        <v>0</v>
      </c>
      <c r="BE422" s="163"/>
      <c r="BF422" s="163">
        <f>+CALCULO[[#This Row],[ 57 ]]</f>
        <v>0</v>
      </c>
      <c r="BG422" s="163"/>
      <c r="BH422" s="163">
        <f>+CALCULO[[#This Row],[ 59 ]]</f>
        <v>0</v>
      </c>
      <c r="BI422" s="163"/>
      <c r="BJ422" s="163"/>
      <c r="BK422" s="163"/>
      <c r="BL422" s="145">
        <f>+CALCULO[[#This Row],[ 63 ]]</f>
        <v>0</v>
      </c>
      <c r="BM422" s="144">
        <f>+CALCULO[[#This Row],[ 64 ]]+CALCULO[[#This Row],[ 62 ]]+CALCULO[[#This Row],[ 60 ]]+CALCULO[[#This Row],[ 58 ]]+CALCULO[[#This Row],[ 56 ]]+CALCULO[[#This Row],[ 54 ]]+CALCULO[[#This Row],[ 52 ]]+CALCULO[[#This Row],[ 50 ]]+CALCULO[[#This Row],[ 48 ]]+CALCULO[[#This Row],[ 45 ]]+CALCULO[[#This Row],[43]]</f>
        <v>0</v>
      </c>
      <c r="BN422" s="148">
        <f>+CALCULO[[#This Row],[ 41 ]]-CALCULO[[#This Row],[65]]</f>
        <v>0</v>
      </c>
      <c r="BO422" s="144">
        <f>+ROUND(MIN(CALCULO[[#This Row],[66]]*25%,240*'Versión impresión'!$H$8),-3)</f>
        <v>0</v>
      </c>
      <c r="BP422" s="148">
        <f>+CALCULO[[#This Row],[66]]-CALCULO[[#This Row],[67]]</f>
        <v>0</v>
      </c>
      <c r="BQ422" s="154">
        <f>+ROUND(CALCULO[[#This Row],[33]]*40%,-3)</f>
        <v>0</v>
      </c>
      <c r="BR422" s="149">
        <f t="shared" si="20"/>
        <v>0</v>
      </c>
      <c r="BS422" s="144">
        <f>+CALCULO[[#This Row],[33]]-MIN(CALCULO[[#This Row],[69]],CALCULO[[#This Row],[68]])</f>
        <v>0</v>
      </c>
      <c r="BT422" s="150">
        <f>+CALCULO[[#This Row],[71]]/'Versión impresión'!$H$8+1-1</f>
        <v>0</v>
      </c>
      <c r="BU422" s="151">
        <f>+LOOKUP(CALCULO[[#This Row],[72]],$CG$2:$CH$8,$CJ$2:$CJ$8)</f>
        <v>0</v>
      </c>
      <c r="BV422" s="152">
        <f>+LOOKUP(CALCULO[[#This Row],[72]],$CG$2:$CH$8,$CI$2:$CI$8)</f>
        <v>0</v>
      </c>
      <c r="BW422" s="151">
        <f>+LOOKUP(CALCULO[[#This Row],[72]],$CG$2:$CH$8,$CK$2:$CK$8)</f>
        <v>0</v>
      </c>
      <c r="BX422" s="155">
        <f>+(CALCULO[[#This Row],[72]]+CALCULO[[#This Row],[73]])*CALCULO[[#This Row],[74]]+CALCULO[[#This Row],[75]]</f>
        <v>0</v>
      </c>
      <c r="BY422" s="133">
        <f>+ROUND(CALCULO[[#This Row],[76]]*'Versión impresión'!$H$8,-3)</f>
        <v>0</v>
      </c>
      <c r="BZ422" s="180" t="str">
        <f>+IF(LOOKUP(CALCULO[[#This Row],[72]],$CG$2:$CH$8,$CM$2:$CM$8)=0,"",LOOKUP(CALCULO[[#This Row],[72]],$CG$2:$CH$8,$CM$2:$CM$8))</f>
        <v/>
      </c>
    </row>
    <row r="423" spans="1:78" x14ac:dyDescent="0.25">
      <c r="A423" s="78" t="str">
        <f t="shared" si="19"/>
        <v/>
      </c>
      <c r="B423" s="159"/>
      <c r="C423" s="29"/>
      <c r="D423" s="29"/>
      <c r="E423" s="29"/>
      <c r="F423" s="29"/>
      <c r="G423" s="29"/>
      <c r="H423" s="29"/>
      <c r="I423" s="29"/>
      <c r="J423" s="29"/>
      <c r="K423" s="29"/>
      <c r="L423" s="29"/>
      <c r="M423" s="29"/>
      <c r="N423" s="29"/>
      <c r="O423" s="144">
        <f>SUM(CALCULO[[#This Row],[5]:[ 14 ]])</f>
        <v>0</v>
      </c>
      <c r="P423" s="162"/>
      <c r="Q423" s="163">
        <f>+IF(AVERAGEIF(ING_NO_CONST_RENTA[Concepto],'Datos para cálculo'!P$4,ING_NO_CONST_RENTA[Monto Limite])=1,CALCULO[[#This Row],[16]],MIN(CALCULO[ [#This Row],[16] ],AVERAGEIF(ING_NO_CONST_RENTA[Concepto],'Datos para cálculo'!P$4,ING_NO_CONST_RENTA[Monto Limite]),+CALCULO[ [#This Row],[16] ]+1-1,CALCULO[ [#This Row],[16] ]))</f>
        <v>0</v>
      </c>
      <c r="R423" s="29"/>
      <c r="S423" s="163">
        <f>+IF(AVERAGEIF(ING_NO_CONST_RENTA[Concepto],'Datos para cálculo'!R$4,ING_NO_CONST_RENTA[Monto Limite])=1,CALCULO[[#This Row],[18]],MIN(CALCULO[ [#This Row],[18] ],AVERAGEIF(ING_NO_CONST_RENTA[Concepto],'Datos para cálculo'!R$4,ING_NO_CONST_RENTA[Monto Limite]),+CALCULO[ [#This Row],[18] ]+1-1,CALCULO[ [#This Row],[18] ]))</f>
        <v>0</v>
      </c>
      <c r="T423" s="29"/>
      <c r="U423" s="163">
        <f>+IF(AVERAGEIF(ING_NO_CONST_RENTA[Concepto],'Datos para cálculo'!T$4,ING_NO_CONST_RENTA[Monto Limite])=1,CALCULO[[#This Row],[20]],MIN(CALCULO[ [#This Row],[20] ],AVERAGEIF(ING_NO_CONST_RENTA[Concepto],'Datos para cálculo'!T$4,ING_NO_CONST_RENTA[Monto Limite]),+CALCULO[ [#This Row],[20] ]+1-1,CALCULO[ [#This Row],[20] ]))</f>
        <v>0</v>
      </c>
      <c r="V423" s="29"/>
      <c r="W4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3" s="164"/>
      <c r="Y423" s="163">
        <f>+IF(O423&lt;310*'Versión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3" s="165"/>
      <c r="AA423" s="163">
        <f>+IF(AVERAGEIF(ING_NO_CONST_RENTA[Concepto],'Datos para cálculo'!Z$4,ING_NO_CONST_RENTA[Monto Limite])=1,CALCULO[[#This Row],[ 26 ]],MIN(CALCULO[[#This Row],[ 26 ]],AVERAGEIF(ING_NO_CONST_RENTA[Concepto],'Datos para cálculo'!Z$4,ING_NO_CONST_RENTA[Monto Limite]),+CALCULO[[#This Row],[ 26 ]]+1-1,CALCULO[[#This Row],[ 26 ]]))</f>
        <v>0</v>
      </c>
      <c r="AB423" s="165"/>
      <c r="AC4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3" s="147"/>
      <c r="AE4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3" s="144">
        <f>+CALCULO[[#This Row],[ 31 ]]+CALCULO[[#This Row],[ 29 ]]+CALCULO[[#This Row],[ 27 ]]+CALCULO[[#This Row],[ 25 ]]+CALCULO[[#This Row],[ 23 ]]+CALCULO[[#This Row],[ 21 ]]+CALCULO[[#This Row],[ 19 ]]+CALCULO[[#This Row],[ 17 ]]</f>
        <v>0</v>
      </c>
      <c r="AG423" s="148">
        <f>+MAX(0,ROUND(CALCULO[[#This Row],[ 15 ]]-CALCULO[[#This Row],[32]],-3))</f>
        <v>0</v>
      </c>
      <c r="AH423" s="29"/>
      <c r="AI423" s="163">
        <f>+IF(AVERAGEIF(DEDUCCIONES[Concepto],'Datos para cálculo'!AH$4,DEDUCCIONES[Monto Limite])=1,CALCULO[[#This Row],[ 34 ]],MIN(CALCULO[[#This Row],[ 34 ]],AVERAGEIF(DEDUCCIONES[Concepto],'Datos para cálculo'!AH$4,DEDUCCIONES[Monto Limite]),+CALCULO[[#This Row],[ 34 ]]+1-1,CALCULO[[#This Row],[ 34 ]]))</f>
        <v>0</v>
      </c>
      <c r="AJ423" s="167"/>
      <c r="AK423" s="144">
        <f>+IF(CALCULO[[#This Row],[ 36 ]]="SI",MIN(CALCULO[[#This Row],[ 15 ]]*10%,VLOOKUP($AJ$4,DEDUCCIONES[],4,0)),0)</f>
        <v>0</v>
      </c>
      <c r="AL423" s="168"/>
      <c r="AM423" s="145">
        <f>+MIN(AL423+1-1,VLOOKUP($AL$4,DEDUCCIONES[],4,0))</f>
        <v>0</v>
      </c>
      <c r="AN423" s="144">
        <f>+CALCULO[[#This Row],[35]]+CALCULO[[#This Row],[37]]+CALCULO[[#This Row],[ 39 ]]</f>
        <v>0</v>
      </c>
      <c r="AO423" s="148">
        <f>+CALCULO[[#This Row],[33]]-CALCULO[[#This Row],[ 40 ]]</f>
        <v>0</v>
      </c>
      <c r="AP423" s="29"/>
      <c r="AQ423" s="163">
        <f>+MIN(CALCULO[[#This Row],[42]]+1-1,VLOOKUP($AP$4,RENTAS_EXCENTAS[],4,0))</f>
        <v>0</v>
      </c>
      <c r="AR423" s="29"/>
      <c r="AS423" s="163">
        <f>+MIN(CALCULO[[#This Row],[43]]+CALCULO[[#This Row],[ 44 ]]+1-1,VLOOKUP($AP$4,RENTAS_EXCENTAS[],4,0))-CALCULO[[#This Row],[43]]</f>
        <v>0</v>
      </c>
      <c r="AT423" s="163"/>
      <c r="AU423" s="163"/>
      <c r="AV423" s="163">
        <f>+CALCULO[[#This Row],[ 47 ]]</f>
        <v>0</v>
      </c>
      <c r="AW423" s="163"/>
      <c r="AX423" s="163">
        <f>+CALCULO[[#This Row],[ 49 ]]</f>
        <v>0</v>
      </c>
      <c r="AY423" s="163"/>
      <c r="AZ423" s="163">
        <f>+CALCULO[[#This Row],[ 51 ]]</f>
        <v>0</v>
      </c>
      <c r="BA423" s="163"/>
      <c r="BB423" s="163">
        <f>+CALCULO[[#This Row],[ 53 ]]</f>
        <v>0</v>
      </c>
      <c r="BC423" s="163"/>
      <c r="BD423" s="163">
        <f>+CALCULO[[#This Row],[ 55 ]]</f>
        <v>0</v>
      </c>
      <c r="BE423" s="163"/>
      <c r="BF423" s="163">
        <f>+CALCULO[[#This Row],[ 57 ]]</f>
        <v>0</v>
      </c>
      <c r="BG423" s="163"/>
      <c r="BH423" s="163">
        <f>+CALCULO[[#This Row],[ 59 ]]</f>
        <v>0</v>
      </c>
      <c r="BI423" s="163"/>
      <c r="BJ423" s="163"/>
      <c r="BK423" s="163"/>
      <c r="BL423" s="145">
        <f>+CALCULO[[#This Row],[ 63 ]]</f>
        <v>0</v>
      </c>
      <c r="BM423" s="144">
        <f>+CALCULO[[#This Row],[ 64 ]]+CALCULO[[#This Row],[ 62 ]]+CALCULO[[#This Row],[ 60 ]]+CALCULO[[#This Row],[ 58 ]]+CALCULO[[#This Row],[ 56 ]]+CALCULO[[#This Row],[ 54 ]]+CALCULO[[#This Row],[ 52 ]]+CALCULO[[#This Row],[ 50 ]]+CALCULO[[#This Row],[ 48 ]]+CALCULO[[#This Row],[ 45 ]]+CALCULO[[#This Row],[43]]</f>
        <v>0</v>
      </c>
      <c r="BN423" s="148">
        <f>+CALCULO[[#This Row],[ 41 ]]-CALCULO[[#This Row],[65]]</f>
        <v>0</v>
      </c>
      <c r="BO423" s="144">
        <f>+ROUND(MIN(CALCULO[[#This Row],[66]]*25%,240*'Versión impresión'!$H$8),-3)</f>
        <v>0</v>
      </c>
      <c r="BP423" s="148">
        <f>+CALCULO[[#This Row],[66]]-CALCULO[[#This Row],[67]]</f>
        <v>0</v>
      </c>
      <c r="BQ423" s="154">
        <f>+ROUND(CALCULO[[#This Row],[33]]*40%,-3)</f>
        <v>0</v>
      </c>
      <c r="BR423" s="149">
        <f t="shared" si="20"/>
        <v>0</v>
      </c>
      <c r="BS423" s="144">
        <f>+CALCULO[[#This Row],[33]]-MIN(CALCULO[[#This Row],[69]],CALCULO[[#This Row],[68]])</f>
        <v>0</v>
      </c>
      <c r="BT423" s="150">
        <f>+CALCULO[[#This Row],[71]]/'Versión impresión'!$H$8+1-1</f>
        <v>0</v>
      </c>
      <c r="BU423" s="151">
        <f>+LOOKUP(CALCULO[[#This Row],[72]],$CG$2:$CH$8,$CJ$2:$CJ$8)</f>
        <v>0</v>
      </c>
      <c r="BV423" s="152">
        <f>+LOOKUP(CALCULO[[#This Row],[72]],$CG$2:$CH$8,$CI$2:$CI$8)</f>
        <v>0</v>
      </c>
      <c r="BW423" s="151">
        <f>+LOOKUP(CALCULO[[#This Row],[72]],$CG$2:$CH$8,$CK$2:$CK$8)</f>
        <v>0</v>
      </c>
      <c r="BX423" s="155">
        <f>+(CALCULO[[#This Row],[72]]+CALCULO[[#This Row],[73]])*CALCULO[[#This Row],[74]]+CALCULO[[#This Row],[75]]</f>
        <v>0</v>
      </c>
      <c r="BY423" s="133">
        <f>+ROUND(CALCULO[[#This Row],[76]]*'Versión impresión'!$H$8,-3)</f>
        <v>0</v>
      </c>
      <c r="BZ423" s="180" t="str">
        <f>+IF(LOOKUP(CALCULO[[#This Row],[72]],$CG$2:$CH$8,$CM$2:$CM$8)=0,"",LOOKUP(CALCULO[[#This Row],[72]],$CG$2:$CH$8,$CM$2:$CM$8))</f>
        <v/>
      </c>
    </row>
    <row r="424" spans="1:78" x14ac:dyDescent="0.25">
      <c r="A424" s="78" t="str">
        <f t="shared" si="19"/>
        <v/>
      </c>
      <c r="B424" s="159"/>
      <c r="C424" s="29"/>
      <c r="D424" s="29"/>
      <c r="E424" s="29"/>
      <c r="F424" s="29"/>
      <c r="G424" s="29"/>
      <c r="H424" s="29"/>
      <c r="I424" s="29"/>
      <c r="J424" s="29"/>
      <c r="K424" s="29"/>
      <c r="L424" s="29"/>
      <c r="M424" s="29"/>
      <c r="N424" s="29"/>
      <c r="O424" s="144">
        <f>SUM(CALCULO[[#This Row],[5]:[ 14 ]])</f>
        <v>0</v>
      </c>
      <c r="P424" s="162"/>
      <c r="Q424" s="163">
        <f>+IF(AVERAGEIF(ING_NO_CONST_RENTA[Concepto],'Datos para cálculo'!P$4,ING_NO_CONST_RENTA[Monto Limite])=1,CALCULO[[#This Row],[16]],MIN(CALCULO[ [#This Row],[16] ],AVERAGEIF(ING_NO_CONST_RENTA[Concepto],'Datos para cálculo'!P$4,ING_NO_CONST_RENTA[Monto Limite]),+CALCULO[ [#This Row],[16] ]+1-1,CALCULO[ [#This Row],[16] ]))</f>
        <v>0</v>
      </c>
      <c r="R424" s="29"/>
      <c r="S424" s="163">
        <f>+IF(AVERAGEIF(ING_NO_CONST_RENTA[Concepto],'Datos para cálculo'!R$4,ING_NO_CONST_RENTA[Monto Limite])=1,CALCULO[[#This Row],[18]],MIN(CALCULO[ [#This Row],[18] ],AVERAGEIF(ING_NO_CONST_RENTA[Concepto],'Datos para cálculo'!R$4,ING_NO_CONST_RENTA[Monto Limite]),+CALCULO[ [#This Row],[18] ]+1-1,CALCULO[ [#This Row],[18] ]))</f>
        <v>0</v>
      </c>
      <c r="T424" s="29"/>
      <c r="U424" s="163">
        <f>+IF(AVERAGEIF(ING_NO_CONST_RENTA[Concepto],'Datos para cálculo'!T$4,ING_NO_CONST_RENTA[Monto Limite])=1,CALCULO[[#This Row],[20]],MIN(CALCULO[ [#This Row],[20] ],AVERAGEIF(ING_NO_CONST_RENTA[Concepto],'Datos para cálculo'!T$4,ING_NO_CONST_RENTA[Monto Limite]),+CALCULO[ [#This Row],[20] ]+1-1,CALCULO[ [#This Row],[20] ]))</f>
        <v>0</v>
      </c>
      <c r="V424" s="29"/>
      <c r="W4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4" s="164"/>
      <c r="Y424" s="163">
        <f>+IF(O424&lt;310*'Versión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4" s="165"/>
      <c r="AA424" s="163">
        <f>+IF(AVERAGEIF(ING_NO_CONST_RENTA[Concepto],'Datos para cálculo'!Z$4,ING_NO_CONST_RENTA[Monto Limite])=1,CALCULO[[#This Row],[ 26 ]],MIN(CALCULO[[#This Row],[ 26 ]],AVERAGEIF(ING_NO_CONST_RENTA[Concepto],'Datos para cálculo'!Z$4,ING_NO_CONST_RENTA[Monto Limite]),+CALCULO[[#This Row],[ 26 ]]+1-1,CALCULO[[#This Row],[ 26 ]]))</f>
        <v>0</v>
      </c>
      <c r="AB424" s="165"/>
      <c r="AC4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4" s="147"/>
      <c r="AE4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4" s="144">
        <f>+CALCULO[[#This Row],[ 31 ]]+CALCULO[[#This Row],[ 29 ]]+CALCULO[[#This Row],[ 27 ]]+CALCULO[[#This Row],[ 25 ]]+CALCULO[[#This Row],[ 23 ]]+CALCULO[[#This Row],[ 21 ]]+CALCULO[[#This Row],[ 19 ]]+CALCULO[[#This Row],[ 17 ]]</f>
        <v>0</v>
      </c>
      <c r="AG424" s="148">
        <f>+MAX(0,ROUND(CALCULO[[#This Row],[ 15 ]]-CALCULO[[#This Row],[32]],-3))</f>
        <v>0</v>
      </c>
      <c r="AH424" s="29"/>
      <c r="AI424" s="163">
        <f>+IF(AVERAGEIF(DEDUCCIONES[Concepto],'Datos para cálculo'!AH$4,DEDUCCIONES[Monto Limite])=1,CALCULO[[#This Row],[ 34 ]],MIN(CALCULO[[#This Row],[ 34 ]],AVERAGEIF(DEDUCCIONES[Concepto],'Datos para cálculo'!AH$4,DEDUCCIONES[Monto Limite]),+CALCULO[[#This Row],[ 34 ]]+1-1,CALCULO[[#This Row],[ 34 ]]))</f>
        <v>0</v>
      </c>
      <c r="AJ424" s="167"/>
      <c r="AK424" s="144">
        <f>+IF(CALCULO[[#This Row],[ 36 ]]="SI",MIN(CALCULO[[#This Row],[ 15 ]]*10%,VLOOKUP($AJ$4,DEDUCCIONES[],4,0)),0)</f>
        <v>0</v>
      </c>
      <c r="AL424" s="168"/>
      <c r="AM424" s="145">
        <f>+MIN(AL424+1-1,VLOOKUP($AL$4,DEDUCCIONES[],4,0))</f>
        <v>0</v>
      </c>
      <c r="AN424" s="144">
        <f>+CALCULO[[#This Row],[35]]+CALCULO[[#This Row],[37]]+CALCULO[[#This Row],[ 39 ]]</f>
        <v>0</v>
      </c>
      <c r="AO424" s="148">
        <f>+CALCULO[[#This Row],[33]]-CALCULO[[#This Row],[ 40 ]]</f>
        <v>0</v>
      </c>
      <c r="AP424" s="29"/>
      <c r="AQ424" s="163">
        <f>+MIN(CALCULO[[#This Row],[42]]+1-1,VLOOKUP($AP$4,RENTAS_EXCENTAS[],4,0))</f>
        <v>0</v>
      </c>
      <c r="AR424" s="29"/>
      <c r="AS424" s="163">
        <f>+MIN(CALCULO[[#This Row],[43]]+CALCULO[[#This Row],[ 44 ]]+1-1,VLOOKUP($AP$4,RENTAS_EXCENTAS[],4,0))-CALCULO[[#This Row],[43]]</f>
        <v>0</v>
      </c>
      <c r="AT424" s="163"/>
      <c r="AU424" s="163"/>
      <c r="AV424" s="163">
        <f>+CALCULO[[#This Row],[ 47 ]]</f>
        <v>0</v>
      </c>
      <c r="AW424" s="163"/>
      <c r="AX424" s="163">
        <f>+CALCULO[[#This Row],[ 49 ]]</f>
        <v>0</v>
      </c>
      <c r="AY424" s="163"/>
      <c r="AZ424" s="163">
        <f>+CALCULO[[#This Row],[ 51 ]]</f>
        <v>0</v>
      </c>
      <c r="BA424" s="163"/>
      <c r="BB424" s="163">
        <f>+CALCULO[[#This Row],[ 53 ]]</f>
        <v>0</v>
      </c>
      <c r="BC424" s="163"/>
      <c r="BD424" s="163">
        <f>+CALCULO[[#This Row],[ 55 ]]</f>
        <v>0</v>
      </c>
      <c r="BE424" s="163"/>
      <c r="BF424" s="163">
        <f>+CALCULO[[#This Row],[ 57 ]]</f>
        <v>0</v>
      </c>
      <c r="BG424" s="163"/>
      <c r="BH424" s="163">
        <f>+CALCULO[[#This Row],[ 59 ]]</f>
        <v>0</v>
      </c>
      <c r="BI424" s="163"/>
      <c r="BJ424" s="163"/>
      <c r="BK424" s="163"/>
      <c r="BL424" s="145">
        <f>+CALCULO[[#This Row],[ 63 ]]</f>
        <v>0</v>
      </c>
      <c r="BM424" s="144">
        <f>+CALCULO[[#This Row],[ 64 ]]+CALCULO[[#This Row],[ 62 ]]+CALCULO[[#This Row],[ 60 ]]+CALCULO[[#This Row],[ 58 ]]+CALCULO[[#This Row],[ 56 ]]+CALCULO[[#This Row],[ 54 ]]+CALCULO[[#This Row],[ 52 ]]+CALCULO[[#This Row],[ 50 ]]+CALCULO[[#This Row],[ 48 ]]+CALCULO[[#This Row],[ 45 ]]+CALCULO[[#This Row],[43]]</f>
        <v>0</v>
      </c>
      <c r="BN424" s="148">
        <f>+CALCULO[[#This Row],[ 41 ]]-CALCULO[[#This Row],[65]]</f>
        <v>0</v>
      </c>
      <c r="BO424" s="144">
        <f>+ROUND(MIN(CALCULO[[#This Row],[66]]*25%,240*'Versión impresión'!$H$8),-3)</f>
        <v>0</v>
      </c>
      <c r="BP424" s="148">
        <f>+CALCULO[[#This Row],[66]]-CALCULO[[#This Row],[67]]</f>
        <v>0</v>
      </c>
      <c r="BQ424" s="154">
        <f>+ROUND(CALCULO[[#This Row],[33]]*40%,-3)</f>
        <v>0</v>
      </c>
      <c r="BR424" s="149">
        <f t="shared" si="20"/>
        <v>0</v>
      </c>
      <c r="BS424" s="144">
        <f>+CALCULO[[#This Row],[33]]-MIN(CALCULO[[#This Row],[69]],CALCULO[[#This Row],[68]])</f>
        <v>0</v>
      </c>
      <c r="BT424" s="150">
        <f>+CALCULO[[#This Row],[71]]/'Versión impresión'!$H$8+1-1</f>
        <v>0</v>
      </c>
      <c r="BU424" s="151">
        <f>+LOOKUP(CALCULO[[#This Row],[72]],$CG$2:$CH$8,$CJ$2:$CJ$8)</f>
        <v>0</v>
      </c>
      <c r="BV424" s="152">
        <f>+LOOKUP(CALCULO[[#This Row],[72]],$CG$2:$CH$8,$CI$2:$CI$8)</f>
        <v>0</v>
      </c>
      <c r="BW424" s="151">
        <f>+LOOKUP(CALCULO[[#This Row],[72]],$CG$2:$CH$8,$CK$2:$CK$8)</f>
        <v>0</v>
      </c>
      <c r="BX424" s="155">
        <f>+(CALCULO[[#This Row],[72]]+CALCULO[[#This Row],[73]])*CALCULO[[#This Row],[74]]+CALCULO[[#This Row],[75]]</f>
        <v>0</v>
      </c>
      <c r="BY424" s="133">
        <f>+ROUND(CALCULO[[#This Row],[76]]*'Versión impresión'!$H$8,-3)</f>
        <v>0</v>
      </c>
      <c r="BZ424" s="180" t="str">
        <f>+IF(LOOKUP(CALCULO[[#This Row],[72]],$CG$2:$CH$8,$CM$2:$CM$8)=0,"",LOOKUP(CALCULO[[#This Row],[72]],$CG$2:$CH$8,$CM$2:$CM$8))</f>
        <v/>
      </c>
    </row>
    <row r="425" spans="1:78" x14ac:dyDescent="0.25">
      <c r="A425" s="78" t="str">
        <f t="shared" si="19"/>
        <v/>
      </c>
      <c r="B425" s="159"/>
      <c r="C425" s="29"/>
      <c r="D425" s="29"/>
      <c r="E425" s="29"/>
      <c r="F425" s="29"/>
      <c r="G425" s="29"/>
      <c r="H425" s="29"/>
      <c r="I425" s="29"/>
      <c r="J425" s="29"/>
      <c r="K425" s="29"/>
      <c r="L425" s="29"/>
      <c r="M425" s="29"/>
      <c r="N425" s="29"/>
      <c r="O425" s="144">
        <f>SUM(CALCULO[[#This Row],[5]:[ 14 ]])</f>
        <v>0</v>
      </c>
      <c r="P425" s="162"/>
      <c r="Q425" s="163">
        <f>+IF(AVERAGEIF(ING_NO_CONST_RENTA[Concepto],'Datos para cálculo'!P$4,ING_NO_CONST_RENTA[Monto Limite])=1,CALCULO[[#This Row],[16]],MIN(CALCULO[ [#This Row],[16] ],AVERAGEIF(ING_NO_CONST_RENTA[Concepto],'Datos para cálculo'!P$4,ING_NO_CONST_RENTA[Monto Limite]),+CALCULO[ [#This Row],[16] ]+1-1,CALCULO[ [#This Row],[16] ]))</f>
        <v>0</v>
      </c>
      <c r="R425" s="29"/>
      <c r="S425" s="163">
        <f>+IF(AVERAGEIF(ING_NO_CONST_RENTA[Concepto],'Datos para cálculo'!R$4,ING_NO_CONST_RENTA[Monto Limite])=1,CALCULO[[#This Row],[18]],MIN(CALCULO[ [#This Row],[18] ],AVERAGEIF(ING_NO_CONST_RENTA[Concepto],'Datos para cálculo'!R$4,ING_NO_CONST_RENTA[Monto Limite]),+CALCULO[ [#This Row],[18] ]+1-1,CALCULO[ [#This Row],[18] ]))</f>
        <v>0</v>
      </c>
      <c r="T425" s="29"/>
      <c r="U425" s="163">
        <f>+IF(AVERAGEIF(ING_NO_CONST_RENTA[Concepto],'Datos para cálculo'!T$4,ING_NO_CONST_RENTA[Monto Limite])=1,CALCULO[[#This Row],[20]],MIN(CALCULO[ [#This Row],[20] ],AVERAGEIF(ING_NO_CONST_RENTA[Concepto],'Datos para cálculo'!T$4,ING_NO_CONST_RENTA[Monto Limite]),+CALCULO[ [#This Row],[20] ]+1-1,CALCULO[ [#This Row],[20] ]))</f>
        <v>0</v>
      </c>
      <c r="V425" s="29"/>
      <c r="W4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5" s="164"/>
      <c r="Y425" s="163">
        <f>+IF(O425&lt;310*'Versión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5" s="165"/>
      <c r="AA425" s="163">
        <f>+IF(AVERAGEIF(ING_NO_CONST_RENTA[Concepto],'Datos para cálculo'!Z$4,ING_NO_CONST_RENTA[Monto Limite])=1,CALCULO[[#This Row],[ 26 ]],MIN(CALCULO[[#This Row],[ 26 ]],AVERAGEIF(ING_NO_CONST_RENTA[Concepto],'Datos para cálculo'!Z$4,ING_NO_CONST_RENTA[Monto Limite]),+CALCULO[[#This Row],[ 26 ]]+1-1,CALCULO[[#This Row],[ 26 ]]))</f>
        <v>0</v>
      </c>
      <c r="AB425" s="165"/>
      <c r="AC4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5" s="147"/>
      <c r="AE4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5" s="144">
        <f>+CALCULO[[#This Row],[ 31 ]]+CALCULO[[#This Row],[ 29 ]]+CALCULO[[#This Row],[ 27 ]]+CALCULO[[#This Row],[ 25 ]]+CALCULO[[#This Row],[ 23 ]]+CALCULO[[#This Row],[ 21 ]]+CALCULO[[#This Row],[ 19 ]]+CALCULO[[#This Row],[ 17 ]]</f>
        <v>0</v>
      </c>
      <c r="AG425" s="148">
        <f>+MAX(0,ROUND(CALCULO[[#This Row],[ 15 ]]-CALCULO[[#This Row],[32]],-3))</f>
        <v>0</v>
      </c>
      <c r="AH425" s="29"/>
      <c r="AI425" s="163">
        <f>+IF(AVERAGEIF(DEDUCCIONES[Concepto],'Datos para cálculo'!AH$4,DEDUCCIONES[Monto Limite])=1,CALCULO[[#This Row],[ 34 ]],MIN(CALCULO[[#This Row],[ 34 ]],AVERAGEIF(DEDUCCIONES[Concepto],'Datos para cálculo'!AH$4,DEDUCCIONES[Monto Limite]),+CALCULO[[#This Row],[ 34 ]]+1-1,CALCULO[[#This Row],[ 34 ]]))</f>
        <v>0</v>
      </c>
      <c r="AJ425" s="167"/>
      <c r="AK425" s="144">
        <f>+IF(CALCULO[[#This Row],[ 36 ]]="SI",MIN(CALCULO[[#This Row],[ 15 ]]*10%,VLOOKUP($AJ$4,DEDUCCIONES[],4,0)),0)</f>
        <v>0</v>
      </c>
      <c r="AL425" s="168"/>
      <c r="AM425" s="145">
        <f>+MIN(AL425+1-1,VLOOKUP($AL$4,DEDUCCIONES[],4,0))</f>
        <v>0</v>
      </c>
      <c r="AN425" s="144">
        <f>+CALCULO[[#This Row],[35]]+CALCULO[[#This Row],[37]]+CALCULO[[#This Row],[ 39 ]]</f>
        <v>0</v>
      </c>
      <c r="AO425" s="148">
        <f>+CALCULO[[#This Row],[33]]-CALCULO[[#This Row],[ 40 ]]</f>
        <v>0</v>
      </c>
      <c r="AP425" s="29"/>
      <c r="AQ425" s="163">
        <f>+MIN(CALCULO[[#This Row],[42]]+1-1,VLOOKUP($AP$4,RENTAS_EXCENTAS[],4,0))</f>
        <v>0</v>
      </c>
      <c r="AR425" s="29"/>
      <c r="AS425" s="163">
        <f>+MIN(CALCULO[[#This Row],[43]]+CALCULO[[#This Row],[ 44 ]]+1-1,VLOOKUP($AP$4,RENTAS_EXCENTAS[],4,0))-CALCULO[[#This Row],[43]]</f>
        <v>0</v>
      </c>
      <c r="AT425" s="163"/>
      <c r="AU425" s="163"/>
      <c r="AV425" s="163">
        <f>+CALCULO[[#This Row],[ 47 ]]</f>
        <v>0</v>
      </c>
      <c r="AW425" s="163"/>
      <c r="AX425" s="163">
        <f>+CALCULO[[#This Row],[ 49 ]]</f>
        <v>0</v>
      </c>
      <c r="AY425" s="163"/>
      <c r="AZ425" s="163">
        <f>+CALCULO[[#This Row],[ 51 ]]</f>
        <v>0</v>
      </c>
      <c r="BA425" s="163"/>
      <c r="BB425" s="163">
        <f>+CALCULO[[#This Row],[ 53 ]]</f>
        <v>0</v>
      </c>
      <c r="BC425" s="163"/>
      <c r="BD425" s="163">
        <f>+CALCULO[[#This Row],[ 55 ]]</f>
        <v>0</v>
      </c>
      <c r="BE425" s="163"/>
      <c r="BF425" s="163">
        <f>+CALCULO[[#This Row],[ 57 ]]</f>
        <v>0</v>
      </c>
      <c r="BG425" s="163"/>
      <c r="BH425" s="163">
        <f>+CALCULO[[#This Row],[ 59 ]]</f>
        <v>0</v>
      </c>
      <c r="BI425" s="163"/>
      <c r="BJ425" s="163"/>
      <c r="BK425" s="163"/>
      <c r="BL425" s="145">
        <f>+CALCULO[[#This Row],[ 63 ]]</f>
        <v>0</v>
      </c>
      <c r="BM425" s="144">
        <f>+CALCULO[[#This Row],[ 64 ]]+CALCULO[[#This Row],[ 62 ]]+CALCULO[[#This Row],[ 60 ]]+CALCULO[[#This Row],[ 58 ]]+CALCULO[[#This Row],[ 56 ]]+CALCULO[[#This Row],[ 54 ]]+CALCULO[[#This Row],[ 52 ]]+CALCULO[[#This Row],[ 50 ]]+CALCULO[[#This Row],[ 48 ]]+CALCULO[[#This Row],[ 45 ]]+CALCULO[[#This Row],[43]]</f>
        <v>0</v>
      </c>
      <c r="BN425" s="148">
        <f>+CALCULO[[#This Row],[ 41 ]]-CALCULO[[#This Row],[65]]</f>
        <v>0</v>
      </c>
      <c r="BO425" s="144">
        <f>+ROUND(MIN(CALCULO[[#This Row],[66]]*25%,240*'Versión impresión'!$H$8),-3)</f>
        <v>0</v>
      </c>
      <c r="BP425" s="148">
        <f>+CALCULO[[#This Row],[66]]-CALCULO[[#This Row],[67]]</f>
        <v>0</v>
      </c>
      <c r="BQ425" s="154">
        <f>+ROUND(CALCULO[[#This Row],[33]]*40%,-3)</f>
        <v>0</v>
      </c>
      <c r="BR425" s="149">
        <f t="shared" si="20"/>
        <v>0</v>
      </c>
      <c r="BS425" s="144">
        <f>+CALCULO[[#This Row],[33]]-MIN(CALCULO[[#This Row],[69]],CALCULO[[#This Row],[68]])</f>
        <v>0</v>
      </c>
      <c r="BT425" s="150">
        <f>+CALCULO[[#This Row],[71]]/'Versión impresión'!$H$8+1-1</f>
        <v>0</v>
      </c>
      <c r="BU425" s="151">
        <f>+LOOKUP(CALCULO[[#This Row],[72]],$CG$2:$CH$8,$CJ$2:$CJ$8)</f>
        <v>0</v>
      </c>
      <c r="BV425" s="152">
        <f>+LOOKUP(CALCULO[[#This Row],[72]],$CG$2:$CH$8,$CI$2:$CI$8)</f>
        <v>0</v>
      </c>
      <c r="BW425" s="151">
        <f>+LOOKUP(CALCULO[[#This Row],[72]],$CG$2:$CH$8,$CK$2:$CK$8)</f>
        <v>0</v>
      </c>
      <c r="BX425" s="155">
        <f>+(CALCULO[[#This Row],[72]]+CALCULO[[#This Row],[73]])*CALCULO[[#This Row],[74]]+CALCULO[[#This Row],[75]]</f>
        <v>0</v>
      </c>
      <c r="BY425" s="133">
        <f>+ROUND(CALCULO[[#This Row],[76]]*'Versión impresión'!$H$8,-3)</f>
        <v>0</v>
      </c>
      <c r="BZ425" s="180" t="str">
        <f>+IF(LOOKUP(CALCULO[[#This Row],[72]],$CG$2:$CH$8,$CM$2:$CM$8)=0,"",LOOKUP(CALCULO[[#This Row],[72]],$CG$2:$CH$8,$CM$2:$CM$8))</f>
        <v/>
      </c>
    </row>
    <row r="426" spans="1:78" x14ac:dyDescent="0.25">
      <c r="A426" s="78" t="str">
        <f t="shared" si="19"/>
        <v/>
      </c>
      <c r="B426" s="159"/>
      <c r="C426" s="29"/>
      <c r="D426" s="29"/>
      <c r="E426" s="29"/>
      <c r="F426" s="29"/>
      <c r="G426" s="29"/>
      <c r="H426" s="29"/>
      <c r="I426" s="29"/>
      <c r="J426" s="29"/>
      <c r="K426" s="29"/>
      <c r="L426" s="29"/>
      <c r="M426" s="29"/>
      <c r="N426" s="29"/>
      <c r="O426" s="144">
        <f>SUM(CALCULO[[#This Row],[5]:[ 14 ]])</f>
        <v>0</v>
      </c>
      <c r="P426" s="162"/>
      <c r="Q426" s="163">
        <f>+IF(AVERAGEIF(ING_NO_CONST_RENTA[Concepto],'Datos para cálculo'!P$4,ING_NO_CONST_RENTA[Monto Limite])=1,CALCULO[[#This Row],[16]],MIN(CALCULO[ [#This Row],[16] ],AVERAGEIF(ING_NO_CONST_RENTA[Concepto],'Datos para cálculo'!P$4,ING_NO_CONST_RENTA[Monto Limite]),+CALCULO[ [#This Row],[16] ]+1-1,CALCULO[ [#This Row],[16] ]))</f>
        <v>0</v>
      </c>
      <c r="R426" s="29"/>
      <c r="S426" s="163">
        <f>+IF(AVERAGEIF(ING_NO_CONST_RENTA[Concepto],'Datos para cálculo'!R$4,ING_NO_CONST_RENTA[Monto Limite])=1,CALCULO[[#This Row],[18]],MIN(CALCULO[ [#This Row],[18] ],AVERAGEIF(ING_NO_CONST_RENTA[Concepto],'Datos para cálculo'!R$4,ING_NO_CONST_RENTA[Monto Limite]),+CALCULO[ [#This Row],[18] ]+1-1,CALCULO[ [#This Row],[18] ]))</f>
        <v>0</v>
      </c>
      <c r="T426" s="29"/>
      <c r="U426" s="163">
        <f>+IF(AVERAGEIF(ING_NO_CONST_RENTA[Concepto],'Datos para cálculo'!T$4,ING_NO_CONST_RENTA[Monto Limite])=1,CALCULO[[#This Row],[20]],MIN(CALCULO[ [#This Row],[20] ],AVERAGEIF(ING_NO_CONST_RENTA[Concepto],'Datos para cálculo'!T$4,ING_NO_CONST_RENTA[Monto Limite]),+CALCULO[ [#This Row],[20] ]+1-1,CALCULO[ [#This Row],[20] ]))</f>
        <v>0</v>
      </c>
      <c r="V426" s="29"/>
      <c r="W4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6" s="164"/>
      <c r="Y426" s="163">
        <f>+IF(O426&lt;310*'Versión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6" s="165"/>
      <c r="AA426" s="163">
        <f>+IF(AVERAGEIF(ING_NO_CONST_RENTA[Concepto],'Datos para cálculo'!Z$4,ING_NO_CONST_RENTA[Monto Limite])=1,CALCULO[[#This Row],[ 26 ]],MIN(CALCULO[[#This Row],[ 26 ]],AVERAGEIF(ING_NO_CONST_RENTA[Concepto],'Datos para cálculo'!Z$4,ING_NO_CONST_RENTA[Monto Limite]),+CALCULO[[#This Row],[ 26 ]]+1-1,CALCULO[[#This Row],[ 26 ]]))</f>
        <v>0</v>
      </c>
      <c r="AB426" s="165"/>
      <c r="AC4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6" s="147"/>
      <c r="AE4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6" s="144">
        <f>+CALCULO[[#This Row],[ 31 ]]+CALCULO[[#This Row],[ 29 ]]+CALCULO[[#This Row],[ 27 ]]+CALCULO[[#This Row],[ 25 ]]+CALCULO[[#This Row],[ 23 ]]+CALCULO[[#This Row],[ 21 ]]+CALCULO[[#This Row],[ 19 ]]+CALCULO[[#This Row],[ 17 ]]</f>
        <v>0</v>
      </c>
      <c r="AG426" s="148">
        <f>+MAX(0,ROUND(CALCULO[[#This Row],[ 15 ]]-CALCULO[[#This Row],[32]],-3))</f>
        <v>0</v>
      </c>
      <c r="AH426" s="29"/>
      <c r="AI426" s="163">
        <f>+IF(AVERAGEIF(DEDUCCIONES[Concepto],'Datos para cálculo'!AH$4,DEDUCCIONES[Monto Limite])=1,CALCULO[[#This Row],[ 34 ]],MIN(CALCULO[[#This Row],[ 34 ]],AVERAGEIF(DEDUCCIONES[Concepto],'Datos para cálculo'!AH$4,DEDUCCIONES[Monto Limite]),+CALCULO[[#This Row],[ 34 ]]+1-1,CALCULO[[#This Row],[ 34 ]]))</f>
        <v>0</v>
      </c>
      <c r="AJ426" s="167"/>
      <c r="AK426" s="144">
        <f>+IF(CALCULO[[#This Row],[ 36 ]]="SI",MIN(CALCULO[[#This Row],[ 15 ]]*10%,VLOOKUP($AJ$4,DEDUCCIONES[],4,0)),0)</f>
        <v>0</v>
      </c>
      <c r="AL426" s="168"/>
      <c r="AM426" s="145">
        <f>+MIN(AL426+1-1,VLOOKUP($AL$4,DEDUCCIONES[],4,0))</f>
        <v>0</v>
      </c>
      <c r="AN426" s="144">
        <f>+CALCULO[[#This Row],[35]]+CALCULO[[#This Row],[37]]+CALCULO[[#This Row],[ 39 ]]</f>
        <v>0</v>
      </c>
      <c r="AO426" s="148">
        <f>+CALCULO[[#This Row],[33]]-CALCULO[[#This Row],[ 40 ]]</f>
        <v>0</v>
      </c>
      <c r="AP426" s="29"/>
      <c r="AQ426" s="163">
        <f>+MIN(CALCULO[[#This Row],[42]]+1-1,VLOOKUP($AP$4,RENTAS_EXCENTAS[],4,0))</f>
        <v>0</v>
      </c>
      <c r="AR426" s="29"/>
      <c r="AS426" s="163">
        <f>+MIN(CALCULO[[#This Row],[43]]+CALCULO[[#This Row],[ 44 ]]+1-1,VLOOKUP($AP$4,RENTAS_EXCENTAS[],4,0))-CALCULO[[#This Row],[43]]</f>
        <v>0</v>
      </c>
      <c r="AT426" s="163"/>
      <c r="AU426" s="163"/>
      <c r="AV426" s="163">
        <f>+CALCULO[[#This Row],[ 47 ]]</f>
        <v>0</v>
      </c>
      <c r="AW426" s="163"/>
      <c r="AX426" s="163">
        <f>+CALCULO[[#This Row],[ 49 ]]</f>
        <v>0</v>
      </c>
      <c r="AY426" s="163"/>
      <c r="AZ426" s="163">
        <f>+CALCULO[[#This Row],[ 51 ]]</f>
        <v>0</v>
      </c>
      <c r="BA426" s="163"/>
      <c r="BB426" s="163">
        <f>+CALCULO[[#This Row],[ 53 ]]</f>
        <v>0</v>
      </c>
      <c r="BC426" s="163"/>
      <c r="BD426" s="163">
        <f>+CALCULO[[#This Row],[ 55 ]]</f>
        <v>0</v>
      </c>
      <c r="BE426" s="163"/>
      <c r="BF426" s="163">
        <f>+CALCULO[[#This Row],[ 57 ]]</f>
        <v>0</v>
      </c>
      <c r="BG426" s="163"/>
      <c r="BH426" s="163">
        <f>+CALCULO[[#This Row],[ 59 ]]</f>
        <v>0</v>
      </c>
      <c r="BI426" s="163"/>
      <c r="BJ426" s="163"/>
      <c r="BK426" s="163"/>
      <c r="BL426" s="145">
        <f>+CALCULO[[#This Row],[ 63 ]]</f>
        <v>0</v>
      </c>
      <c r="BM426" s="144">
        <f>+CALCULO[[#This Row],[ 64 ]]+CALCULO[[#This Row],[ 62 ]]+CALCULO[[#This Row],[ 60 ]]+CALCULO[[#This Row],[ 58 ]]+CALCULO[[#This Row],[ 56 ]]+CALCULO[[#This Row],[ 54 ]]+CALCULO[[#This Row],[ 52 ]]+CALCULO[[#This Row],[ 50 ]]+CALCULO[[#This Row],[ 48 ]]+CALCULO[[#This Row],[ 45 ]]+CALCULO[[#This Row],[43]]</f>
        <v>0</v>
      </c>
      <c r="BN426" s="148">
        <f>+CALCULO[[#This Row],[ 41 ]]-CALCULO[[#This Row],[65]]</f>
        <v>0</v>
      </c>
      <c r="BO426" s="144">
        <f>+ROUND(MIN(CALCULO[[#This Row],[66]]*25%,240*'Versión impresión'!$H$8),-3)</f>
        <v>0</v>
      </c>
      <c r="BP426" s="148">
        <f>+CALCULO[[#This Row],[66]]-CALCULO[[#This Row],[67]]</f>
        <v>0</v>
      </c>
      <c r="BQ426" s="154">
        <f>+ROUND(CALCULO[[#This Row],[33]]*40%,-3)</f>
        <v>0</v>
      </c>
      <c r="BR426" s="149">
        <f t="shared" si="20"/>
        <v>0</v>
      </c>
      <c r="BS426" s="144">
        <f>+CALCULO[[#This Row],[33]]-MIN(CALCULO[[#This Row],[69]],CALCULO[[#This Row],[68]])</f>
        <v>0</v>
      </c>
      <c r="BT426" s="150">
        <f>+CALCULO[[#This Row],[71]]/'Versión impresión'!$H$8+1-1</f>
        <v>0</v>
      </c>
      <c r="BU426" s="151">
        <f>+LOOKUP(CALCULO[[#This Row],[72]],$CG$2:$CH$8,$CJ$2:$CJ$8)</f>
        <v>0</v>
      </c>
      <c r="BV426" s="152">
        <f>+LOOKUP(CALCULO[[#This Row],[72]],$CG$2:$CH$8,$CI$2:$CI$8)</f>
        <v>0</v>
      </c>
      <c r="BW426" s="151">
        <f>+LOOKUP(CALCULO[[#This Row],[72]],$CG$2:$CH$8,$CK$2:$CK$8)</f>
        <v>0</v>
      </c>
      <c r="BX426" s="155">
        <f>+(CALCULO[[#This Row],[72]]+CALCULO[[#This Row],[73]])*CALCULO[[#This Row],[74]]+CALCULO[[#This Row],[75]]</f>
        <v>0</v>
      </c>
      <c r="BY426" s="133">
        <f>+ROUND(CALCULO[[#This Row],[76]]*'Versión impresión'!$H$8,-3)</f>
        <v>0</v>
      </c>
      <c r="BZ426" s="180" t="str">
        <f>+IF(LOOKUP(CALCULO[[#This Row],[72]],$CG$2:$CH$8,$CM$2:$CM$8)=0,"",LOOKUP(CALCULO[[#This Row],[72]],$CG$2:$CH$8,$CM$2:$CM$8))</f>
        <v/>
      </c>
    </row>
    <row r="427" spans="1:78" x14ac:dyDescent="0.25">
      <c r="A427" s="78" t="str">
        <f t="shared" si="19"/>
        <v/>
      </c>
      <c r="B427" s="159"/>
      <c r="C427" s="29"/>
      <c r="D427" s="29"/>
      <c r="E427" s="29"/>
      <c r="F427" s="29"/>
      <c r="G427" s="29"/>
      <c r="H427" s="29"/>
      <c r="I427" s="29"/>
      <c r="J427" s="29"/>
      <c r="K427" s="29"/>
      <c r="L427" s="29"/>
      <c r="M427" s="29"/>
      <c r="N427" s="29"/>
      <c r="O427" s="144">
        <f>SUM(CALCULO[[#This Row],[5]:[ 14 ]])</f>
        <v>0</v>
      </c>
      <c r="P427" s="162"/>
      <c r="Q427" s="163">
        <f>+IF(AVERAGEIF(ING_NO_CONST_RENTA[Concepto],'Datos para cálculo'!P$4,ING_NO_CONST_RENTA[Monto Limite])=1,CALCULO[[#This Row],[16]],MIN(CALCULO[ [#This Row],[16] ],AVERAGEIF(ING_NO_CONST_RENTA[Concepto],'Datos para cálculo'!P$4,ING_NO_CONST_RENTA[Monto Limite]),+CALCULO[ [#This Row],[16] ]+1-1,CALCULO[ [#This Row],[16] ]))</f>
        <v>0</v>
      </c>
      <c r="R427" s="29"/>
      <c r="S427" s="163">
        <f>+IF(AVERAGEIF(ING_NO_CONST_RENTA[Concepto],'Datos para cálculo'!R$4,ING_NO_CONST_RENTA[Monto Limite])=1,CALCULO[[#This Row],[18]],MIN(CALCULO[ [#This Row],[18] ],AVERAGEIF(ING_NO_CONST_RENTA[Concepto],'Datos para cálculo'!R$4,ING_NO_CONST_RENTA[Monto Limite]),+CALCULO[ [#This Row],[18] ]+1-1,CALCULO[ [#This Row],[18] ]))</f>
        <v>0</v>
      </c>
      <c r="T427" s="29"/>
      <c r="U427" s="163">
        <f>+IF(AVERAGEIF(ING_NO_CONST_RENTA[Concepto],'Datos para cálculo'!T$4,ING_NO_CONST_RENTA[Monto Limite])=1,CALCULO[[#This Row],[20]],MIN(CALCULO[ [#This Row],[20] ],AVERAGEIF(ING_NO_CONST_RENTA[Concepto],'Datos para cálculo'!T$4,ING_NO_CONST_RENTA[Monto Limite]),+CALCULO[ [#This Row],[20] ]+1-1,CALCULO[ [#This Row],[20] ]))</f>
        <v>0</v>
      </c>
      <c r="V427" s="29"/>
      <c r="W4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7" s="164"/>
      <c r="Y427" s="163">
        <f>+IF(O427&lt;310*'Versión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7" s="165"/>
      <c r="AA427" s="163">
        <f>+IF(AVERAGEIF(ING_NO_CONST_RENTA[Concepto],'Datos para cálculo'!Z$4,ING_NO_CONST_RENTA[Monto Limite])=1,CALCULO[[#This Row],[ 26 ]],MIN(CALCULO[[#This Row],[ 26 ]],AVERAGEIF(ING_NO_CONST_RENTA[Concepto],'Datos para cálculo'!Z$4,ING_NO_CONST_RENTA[Monto Limite]),+CALCULO[[#This Row],[ 26 ]]+1-1,CALCULO[[#This Row],[ 26 ]]))</f>
        <v>0</v>
      </c>
      <c r="AB427" s="165"/>
      <c r="AC4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7" s="147"/>
      <c r="AE4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7" s="144">
        <f>+CALCULO[[#This Row],[ 31 ]]+CALCULO[[#This Row],[ 29 ]]+CALCULO[[#This Row],[ 27 ]]+CALCULO[[#This Row],[ 25 ]]+CALCULO[[#This Row],[ 23 ]]+CALCULO[[#This Row],[ 21 ]]+CALCULO[[#This Row],[ 19 ]]+CALCULO[[#This Row],[ 17 ]]</f>
        <v>0</v>
      </c>
      <c r="AG427" s="148">
        <f>+MAX(0,ROUND(CALCULO[[#This Row],[ 15 ]]-CALCULO[[#This Row],[32]],-3))</f>
        <v>0</v>
      </c>
      <c r="AH427" s="29"/>
      <c r="AI427" s="163">
        <f>+IF(AVERAGEIF(DEDUCCIONES[Concepto],'Datos para cálculo'!AH$4,DEDUCCIONES[Monto Limite])=1,CALCULO[[#This Row],[ 34 ]],MIN(CALCULO[[#This Row],[ 34 ]],AVERAGEIF(DEDUCCIONES[Concepto],'Datos para cálculo'!AH$4,DEDUCCIONES[Monto Limite]),+CALCULO[[#This Row],[ 34 ]]+1-1,CALCULO[[#This Row],[ 34 ]]))</f>
        <v>0</v>
      </c>
      <c r="AJ427" s="167"/>
      <c r="AK427" s="144">
        <f>+IF(CALCULO[[#This Row],[ 36 ]]="SI",MIN(CALCULO[[#This Row],[ 15 ]]*10%,VLOOKUP($AJ$4,DEDUCCIONES[],4,0)),0)</f>
        <v>0</v>
      </c>
      <c r="AL427" s="168"/>
      <c r="AM427" s="145">
        <f>+MIN(AL427+1-1,VLOOKUP($AL$4,DEDUCCIONES[],4,0))</f>
        <v>0</v>
      </c>
      <c r="AN427" s="144">
        <f>+CALCULO[[#This Row],[35]]+CALCULO[[#This Row],[37]]+CALCULO[[#This Row],[ 39 ]]</f>
        <v>0</v>
      </c>
      <c r="AO427" s="148">
        <f>+CALCULO[[#This Row],[33]]-CALCULO[[#This Row],[ 40 ]]</f>
        <v>0</v>
      </c>
      <c r="AP427" s="29"/>
      <c r="AQ427" s="163">
        <f>+MIN(CALCULO[[#This Row],[42]]+1-1,VLOOKUP($AP$4,RENTAS_EXCENTAS[],4,0))</f>
        <v>0</v>
      </c>
      <c r="AR427" s="29"/>
      <c r="AS427" s="163">
        <f>+MIN(CALCULO[[#This Row],[43]]+CALCULO[[#This Row],[ 44 ]]+1-1,VLOOKUP($AP$4,RENTAS_EXCENTAS[],4,0))-CALCULO[[#This Row],[43]]</f>
        <v>0</v>
      </c>
      <c r="AT427" s="163"/>
      <c r="AU427" s="163"/>
      <c r="AV427" s="163">
        <f>+CALCULO[[#This Row],[ 47 ]]</f>
        <v>0</v>
      </c>
      <c r="AW427" s="163"/>
      <c r="AX427" s="163">
        <f>+CALCULO[[#This Row],[ 49 ]]</f>
        <v>0</v>
      </c>
      <c r="AY427" s="163"/>
      <c r="AZ427" s="163">
        <f>+CALCULO[[#This Row],[ 51 ]]</f>
        <v>0</v>
      </c>
      <c r="BA427" s="163"/>
      <c r="BB427" s="163">
        <f>+CALCULO[[#This Row],[ 53 ]]</f>
        <v>0</v>
      </c>
      <c r="BC427" s="163"/>
      <c r="BD427" s="163">
        <f>+CALCULO[[#This Row],[ 55 ]]</f>
        <v>0</v>
      </c>
      <c r="BE427" s="163"/>
      <c r="BF427" s="163">
        <f>+CALCULO[[#This Row],[ 57 ]]</f>
        <v>0</v>
      </c>
      <c r="BG427" s="163"/>
      <c r="BH427" s="163">
        <f>+CALCULO[[#This Row],[ 59 ]]</f>
        <v>0</v>
      </c>
      <c r="BI427" s="163"/>
      <c r="BJ427" s="163"/>
      <c r="BK427" s="163"/>
      <c r="BL427" s="145">
        <f>+CALCULO[[#This Row],[ 63 ]]</f>
        <v>0</v>
      </c>
      <c r="BM427" s="144">
        <f>+CALCULO[[#This Row],[ 64 ]]+CALCULO[[#This Row],[ 62 ]]+CALCULO[[#This Row],[ 60 ]]+CALCULO[[#This Row],[ 58 ]]+CALCULO[[#This Row],[ 56 ]]+CALCULO[[#This Row],[ 54 ]]+CALCULO[[#This Row],[ 52 ]]+CALCULO[[#This Row],[ 50 ]]+CALCULO[[#This Row],[ 48 ]]+CALCULO[[#This Row],[ 45 ]]+CALCULO[[#This Row],[43]]</f>
        <v>0</v>
      </c>
      <c r="BN427" s="148">
        <f>+CALCULO[[#This Row],[ 41 ]]-CALCULO[[#This Row],[65]]</f>
        <v>0</v>
      </c>
      <c r="BO427" s="144">
        <f>+ROUND(MIN(CALCULO[[#This Row],[66]]*25%,240*'Versión impresión'!$H$8),-3)</f>
        <v>0</v>
      </c>
      <c r="BP427" s="148">
        <f>+CALCULO[[#This Row],[66]]-CALCULO[[#This Row],[67]]</f>
        <v>0</v>
      </c>
      <c r="BQ427" s="154">
        <f>+ROUND(CALCULO[[#This Row],[33]]*40%,-3)</f>
        <v>0</v>
      </c>
      <c r="BR427" s="149">
        <f t="shared" si="20"/>
        <v>0</v>
      </c>
      <c r="BS427" s="144">
        <f>+CALCULO[[#This Row],[33]]-MIN(CALCULO[[#This Row],[69]],CALCULO[[#This Row],[68]])</f>
        <v>0</v>
      </c>
      <c r="BT427" s="150">
        <f>+CALCULO[[#This Row],[71]]/'Versión impresión'!$H$8+1-1</f>
        <v>0</v>
      </c>
      <c r="BU427" s="151">
        <f>+LOOKUP(CALCULO[[#This Row],[72]],$CG$2:$CH$8,$CJ$2:$CJ$8)</f>
        <v>0</v>
      </c>
      <c r="BV427" s="152">
        <f>+LOOKUP(CALCULO[[#This Row],[72]],$CG$2:$CH$8,$CI$2:$CI$8)</f>
        <v>0</v>
      </c>
      <c r="BW427" s="151">
        <f>+LOOKUP(CALCULO[[#This Row],[72]],$CG$2:$CH$8,$CK$2:$CK$8)</f>
        <v>0</v>
      </c>
      <c r="BX427" s="155">
        <f>+(CALCULO[[#This Row],[72]]+CALCULO[[#This Row],[73]])*CALCULO[[#This Row],[74]]+CALCULO[[#This Row],[75]]</f>
        <v>0</v>
      </c>
      <c r="BY427" s="133">
        <f>+ROUND(CALCULO[[#This Row],[76]]*'Versión impresión'!$H$8,-3)</f>
        <v>0</v>
      </c>
      <c r="BZ427" s="180" t="str">
        <f>+IF(LOOKUP(CALCULO[[#This Row],[72]],$CG$2:$CH$8,$CM$2:$CM$8)=0,"",LOOKUP(CALCULO[[#This Row],[72]],$CG$2:$CH$8,$CM$2:$CM$8))</f>
        <v/>
      </c>
    </row>
    <row r="428" spans="1:78" x14ac:dyDescent="0.25">
      <c r="A428" s="78" t="str">
        <f t="shared" si="19"/>
        <v/>
      </c>
      <c r="B428" s="159"/>
      <c r="C428" s="29"/>
      <c r="D428" s="29"/>
      <c r="E428" s="29"/>
      <c r="F428" s="29"/>
      <c r="G428" s="29"/>
      <c r="H428" s="29"/>
      <c r="I428" s="29"/>
      <c r="J428" s="29"/>
      <c r="K428" s="29"/>
      <c r="L428" s="29"/>
      <c r="M428" s="29"/>
      <c r="N428" s="29"/>
      <c r="O428" s="144">
        <f>SUM(CALCULO[[#This Row],[5]:[ 14 ]])</f>
        <v>0</v>
      </c>
      <c r="P428" s="162"/>
      <c r="Q428" s="163">
        <f>+IF(AVERAGEIF(ING_NO_CONST_RENTA[Concepto],'Datos para cálculo'!P$4,ING_NO_CONST_RENTA[Monto Limite])=1,CALCULO[[#This Row],[16]],MIN(CALCULO[ [#This Row],[16] ],AVERAGEIF(ING_NO_CONST_RENTA[Concepto],'Datos para cálculo'!P$4,ING_NO_CONST_RENTA[Monto Limite]),+CALCULO[ [#This Row],[16] ]+1-1,CALCULO[ [#This Row],[16] ]))</f>
        <v>0</v>
      </c>
      <c r="R428" s="29"/>
      <c r="S428" s="163">
        <f>+IF(AVERAGEIF(ING_NO_CONST_RENTA[Concepto],'Datos para cálculo'!R$4,ING_NO_CONST_RENTA[Monto Limite])=1,CALCULO[[#This Row],[18]],MIN(CALCULO[ [#This Row],[18] ],AVERAGEIF(ING_NO_CONST_RENTA[Concepto],'Datos para cálculo'!R$4,ING_NO_CONST_RENTA[Monto Limite]),+CALCULO[ [#This Row],[18] ]+1-1,CALCULO[ [#This Row],[18] ]))</f>
        <v>0</v>
      </c>
      <c r="T428" s="29"/>
      <c r="U428" s="163">
        <f>+IF(AVERAGEIF(ING_NO_CONST_RENTA[Concepto],'Datos para cálculo'!T$4,ING_NO_CONST_RENTA[Monto Limite])=1,CALCULO[[#This Row],[20]],MIN(CALCULO[ [#This Row],[20] ],AVERAGEIF(ING_NO_CONST_RENTA[Concepto],'Datos para cálculo'!T$4,ING_NO_CONST_RENTA[Monto Limite]),+CALCULO[ [#This Row],[20] ]+1-1,CALCULO[ [#This Row],[20] ]))</f>
        <v>0</v>
      </c>
      <c r="V428" s="29"/>
      <c r="W4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8" s="164"/>
      <c r="Y428" s="163">
        <f>+IF(O428&lt;310*'Versión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8" s="165"/>
      <c r="AA428" s="163">
        <f>+IF(AVERAGEIF(ING_NO_CONST_RENTA[Concepto],'Datos para cálculo'!Z$4,ING_NO_CONST_RENTA[Monto Limite])=1,CALCULO[[#This Row],[ 26 ]],MIN(CALCULO[[#This Row],[ 26 ]],AVERAGEIF(ING_NO_CONST_RENTA[Concepto],'Datos para cálculo'!Z$4,ING_NO_CONST_RENTA[Monto Limite]),+CALCULO[[#This Row],[ 26 ]]+1-1,CALCULO[[#This Row],[ 26 ]]))</f>
        <v>0</v>
      </c>
      <c r="AB428" s="165"/>
      <c r="AC4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8" s="147"/>
      <c r="AE4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8" s="144">
        <f>+CALCULO[[#This Row],[ 31 ]]+CALCULO[[#This Row],[ 29 ]]+CALCULO[[#This Row],[ 27 ]]+CALCULO[[#This Row],[ 25 ]]+CALCULO[[#This Row],[ 23 ]]+CALCULO[[#This Row],[ 21 ]]+CALCULO[[#This Row],[ 19 ]]+CALCULO[[#This Row],[ 17 ]]</f>
        <v>0</v>
      </c>
      <c r="AG428" s="148">
        <f>+MAX(0,ROUND(CALCULO[[#This Row],[ 15 ]]-CALCULO[[#This Row],[32]],-3))</f>
        <v>0</v>
      </c>
      <c r="AH428" s="29"/>
      <c r="AI428" s="163">
        <f>+IF(AVERAGEIF(DEDUCCIONES[Concepto],'Datos para cálculo'!AH$4,DEDUCCIONES[Monto Limite])=1,CALCULO[[#This Row],[ 34 ]],MIN(CALCULO[[#This Row],[ 34 ]],AVERAGEIF(DEDUCCIONES[Concepto],'Datos para cálculo'!AH$4,DEDUCCIONES[Monto Limite]),+CALCULO[[#This Row],[ 34 ]]+1-1,CALCULO[[#This Row],[ 34 ]]))</f>
        <v>0</v>
      </c>
      <c r="AJ428" s="167"/>
      <c r="AK428" s="144">
        <f>+IF(CALCULO[[#This Row],[ 36 ]]="SI",MIN(CALCULO[[#This Row],[ 15 ]]*10%,VLOOKUP($AJ$4,DEDUCCIONES[],4,0)),0)</f>
        <v>0</v>
      </c>
      <c r="AL428" s="168"/>
      <c r="AM428" s="145">
        <f>+MIN(AL428+1-1,VLOOKUP($AL$4,DEDUCCIONES[],4,0))</f>
        <v>0</v>
      </c>
      <c r="AN428" s="144">
        <f>+CALCULO[[#This Row],[35]]+CALCULO[[#This Row],[37]]+CALCULO[[#This Row],[ 39 ]]</f>
        <v>0</v>
      </c>
      <c r="AO428" s="148">
        <f>+CALCULO[[#This Row],[33]]-CALCULO[[#This Row],[ 40 ]]</f>
        <v>0</v>
      </c>
      <c r="AP428" s="29"/>
      <c r="AQ428" s="163">
        <f>+MIN(CALCULO[[#This Row],[42]]+1-1,VLOOKUP($AP$4,RENTAS_EXCENTAS[],4,0))</f>
        <v>0</v>
      </c>
      <c r="AR428" s="29"/>
      <c r="AS428" s="163">
        <f>+MIN(CALCULO[[#This Row],[43]]+CALCULO[[#This Row],[ 44 ]]+1-1,VLOOKUP($AP$4,RENTAS_EXCENTAS[],4,0))-CALCULO[[#This Row],[43]]</f>
        <v>0</v>
      </c>
      <c r="AT428" s="163"/>
      <c r="AU428" s="163"/>
      <c r="AV428" s="163">
        <f>+CALCULO[[#This Row],[ 47 ]]</f>
        <v>0</v>
      </c>
      <c r="AW428" s="163"/>
      <c r="AX428" s="163">
        <f>+CALCULO[[#This Row],[ 49 ]]</f>
        <v>0</v>
      </c>
      <c r="AY428" s="163"/>
      <c r="AZ428" s="163">
        <f>+CALCULO[[#This Row],[ 51 ]]</f>
        <v>0</v>
      </c>
      <c r="BA428" s="163"/>
      <c r="BB428" s="163">
        <f>+CALCULO[[#This Row],[ 53 ]]</f>
        <v>0</v>
      </c>
      <c r="BC428" s="163"/>
      <c r="BD428" s="163">
        <f>+CALCULO[[#This Row],[ 55 ]]</f>
        <v>0</v>
      </c>
      <c r="BE428" s="163"/>
      <c r="BF428" s="163">
        <f>+CALCULO[[#This Row],[ 57 ]]</f>
        <v>0</v>
      </c>
      <c r="BG428" s="163"/>
      <c r="BH428" s="163">
        <f>+CALCULO[[#This Row],[ 59 ]]</f>
        <v>0</v>
      </c>
      <c r="BI428" s="163"/>
      <c r="BJ428" s="163"/>
      <c r="BK428" s="163"/>
      <c r="BL428" s="145">
        <f>+CALCULO[[#This Row],[ 63 ]]</f>
        <v>0</v>
      </c>
      <c r="BM428" s="144">
        <f>+CALCULO[[#This Row],[ 64 ]]+CALCULO[[#This Row],[ 62 ]]+CALCULO[[#This Row],[ 60 ]]+CALCULO[[#This Row],[ 58 ]]+CALCULO[[#This Row],[ 56 ]]+CALCULO[[#This Row],[ 54 ]]+CALCULO[[#This Row],[ 52 ]]+CALCULO[[#This Row],[ 50 ]]+CALCULO[[#This Row],[ 48 ]]+CALCULO[[#This Row],[ 45 ]]+CALCULO[[#This Row],[43]]</f>
        <v>0</v>
      </c>
      <c r="BN428" s="148">
        <f>+CALCULO[[#This Row],[ 41 ]]-CALCULO[[#This Row],[65]]</f>
        <v>0</v>
      </c>
      <c r="BO428" s="144">
        <f>+ROUND(MIN(CALCULO[[#This Row],[66]]*25%,240*'Versión impresión'!$H$8),-3)</f>
        <v>0</v>
      </c>
      <c r="BP428" s="148">
        <f>+CALCULO[[#This Row],[66]]-CALCULO[[#This Row],[67]]</f>
        <v>0</v>
      </c>
      <c r="BQ428" s="154">
        <f>+ROUND(CALCULO[[#This Row],[33]]*40%,-3)</f>
        <v>0</v>
      </c>
      <c r="BR428" s="149">
        <f t="shared" si="20"/>
        <v>0</v>
      </c>
      <c r="BS428" s="144">
        <f>+CALCULO[[#This Row],[33]]-MIN(CALCULO[[#This Row],[69]],CALCULO[[#This Row],[68]])</f>
        <v>0</v>
      </c>
      <c r="BT428" s="150">
        <f>+CALCULO[[#This Row],[71]]/'Versión impresión'!$H$8+1-1</f>
        <v>0</v>
      </c>
      <c r="BU428" s="151">
        <f>+LOOKUP(CALCULO[[#This Row],[72]],$CG$2:$CH$8,$CJ$2:$CJ$8)</f>
        <v>0</v>
      </c>
      <c r="BV428" s="152">
        <f>+LOOKUP(CALCULO[[#This Row],[72]],$CG$2:$CH$8,$CI$2:$CI$8)</f>
        <v>0</v>
      </c>
      <c r="BW428" s="151">
        <f>+LOOKUP(CALCULO[[#This Row],[72]],$CG$2:$CH$8,$CK$2:$CK$8)</f>
        <v>0</v>
      </c>
      <c r="BX428" s="155">
        <f>+(CALCULO[[#This Row],[72]]+CALCULO[[#This Row],[73]])*CALCULO[[#This Row],[74]]+CALCULO[[#This Row],[75]]</f>
        <v>0</v>
      </c>
      <c r="BY428" s="133">
        <f>+ROUND(CALCULO[[#This Row],[76]]*'Versión impresión'!$H$8,-3)</f>
        <v>0</v>
      </c>
      <c r="BZ428" s="180" t="str">
        <f>+IF(LOOKUP(CALCULO[[#This Row],[72]],$CG$2:$CH$8,$CM$2:$CM$8)=0,"",LOOKUP(CALCULO[[#This Row],[72]],$CG$2:$CH$8,$CM$2:$CM$8))</f>
        <v/>
      </c>
    </row>
    <row r="429" spans="1:78" x14ac:dyDescent="0.25">
      <c r="A429" s="78" t="str">
        <f t="shared" si="19"/>
        <v/>
      </c>
      <c r="B429" s="159"/>
      <c r="C429" s="29"/>
      <c r="D429" s="29"/>
      <c r="E429" s="29"/>
      <c r="F429" s="29"/>
      <c r="G429" s="29"/>
      <c r="H429" s="29"/>
      <c r="I429" s="29"/>
      <c r="J429" s="29"/>
      <c r="K429" s="29"/>
      <c r="L429" s="29"/>
      <c r="M429" s="29"/>
      <c r="N429" s="29"/>
      <c r="O429" s="144">
        <f>SUM(CALCULO[[#This Row],[5]:[ 14 ]])</f>
        <v>0</v>
      </c>
      <c r="P429" s="162"/>
      <c r="Q429" s="163">
        <f>+IF(AVERAGEIF(ING_NO_CONST_RENTA[Concepto],'Datos para cálculo'!P$4,ING_NO_CONST_RENTA[Monto Limite])=1,CALCULO[[#This Row],[16]],MIN(CALCULO[ [#This Row],[16] ],AVERAGEIF(ING_NO_CONST_RENTA[Concepto],'Datos para cálculo'!P$4,ING_NO_CONST_RENTA[Monto Limite]),+CALCULO[ [#This Row],[16] ]+1-1,CALCULO[ [#This Row],[16] ]))</f>
        <v>0</v>
      </c>
      <c r="R429" s="29"/>
      <c r="S429" s="163">
        <f>+IF(AVERAGEIF(ING_NO_CONST_RENTA[Concepto],'Datos para cálculo'!R$4,ING_NO_CONST_RENTA[Monto Limite])=1,CALCULO[[#This Row],[18]],MIN(CALCULO[ [#This Row],[18] ],AVERAGEIF(ING_NO_CONST_RENTA[Concepto],'Datos para cálculo'!R$4,ING_NO_CONST_RENTA[Monto Limite]),+CALCULO[ [#This Row],[18] ]+1-1,CALCULO[ [#This Row],[18] ]))</f>
        <v>0</v>
      </c>
      <c r="T429" s="29"/>
      <c r="U429" s="163">
        <f>+IF(AVERAGEIF(ING_NO_CONST_RENTA[Concepto],'Datos para cálculo'!T$4,ING_NO_CONST_RENTA[Monto Limite])=1,CALCULO[[#This Row],[20]],MIN(CALCULO[ [#This Row],[20] ],AVERAGEIF(ING_NO_CONST_RENTA[Concepto],'Datos para cálculo'!T$4,ING_NO_CONST_RENTA[Monto Limite]),+CALCULO[ [#This Row],[20] ]+1-1,CALCULO[ [#This Row],[20] ]))</f>
        <v>0</v>
      </c>
      <c r="V429" s="29"/>
      <c r="W4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29" s="164"/>
      <c r="Y429" s="163">
        <f>+IF(O429&lt;310*'Versión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29" s="165"/>
      <c r="AA429" s="163">
        <f>+IF(AVERAGEIF(ING_NO_CONST_RENTA[Concepto],'Datos para cálculo'!Z$4,ING_NO_CONST_RENTA[Monto Limite])=1,CALCULO[[#This Row],[ 26 ]],MIN(CALCULO[[#This Row],[ 26 ]],AVERAGEIF(ING_NO_CONST_RENTA[Concepto],'Datos para cálculo'!Z$4,ING_NO_CONST_RENTA[Monto Limite]),+CALCULO[[#This Row],[ 26 ]]+1-1,CALCULO[[#This Row],[ 26 ]]))</f>
        <v>0</v>
      </c>
      <c r="AB429" s="165"/>
      <c r="AC4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29" s="147"/>
      <c r="AE4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29" s="144">
        <f>+CALCULO[[#This Row],[ 31 ]]+CALCULO[[#This Row],[ 29 ]]+CALCULO[[#This Row],[ 27 ]]+CALCULO[[#This Row],[ 25 ]]+CALCULO[[#This Row],[ 23 ]]+CALCULO[[#This Row],[ 21 ]]+CALCULO[[#This Row],[ 19 ]]+CALCULO[[#This Row],[ 17 ]]</f>
        <v>0</v>
      </c>
      <c r="AG429" s="148">
        <f>+MAX(0,ROUND(CALCULO[[#This Row],[ 15 ]]-CALCULO[[#This Row],[32]],-3))</f>
        <v>0</v>
      </c>
      <c r="AH429" s="29"/>
      <c r="AI429" s="163">
        <f>+IF(AVERAGEIF(DEDUCCIONES[Concepto],'Datos para cálculo'!AH$4,DEDUCCIONES[Monto Limite])=1,CALCULO[[#This Row],[ 34 ]],MIN(CALCULO[[#This Row],[ 34 ]],AVERAGEIF(DEDUCCIONES[Concepto],'Datos para cálculo'!AH$4,DEDUCCIONES[Monto Limite]),+CALCULO[[#This Row],[ 34 ]]+1-1,CALCULO[[#This Row],[ 34 ]]))</f>
        <v>0</v>
      </c>
      <c r="AJ429" s="167"/>
      <c r="AK429" s="144">
        <f>+IF(CALCULO[[#This Row],[ 36 ]]="SI",MIN(CALCULO[[#This Row],[ 15 ]]*10%,VLOOKUP($AJ$4,DEDUCCIONES[],4,0)),0)</f>
        <v>0</v>
      </c>
      <c r="AL429" s="168"/>
      <c r="AM429" s="145">
        <f>+MIN(AL429+1-1,VLOOKUP($AL$4,DEDUCCIONES[],4,0))</f>
        <v>0</v>
      </c>
      <c r="AN429" s="144">
        <f>+CALCULO[[#This Row],[35]]+CALCULO[[#This Row],[37]]+CALCULO[[#This Row],[ 39 ]]</f>
        <v>0</v>
      </c>
      <c r="AO429" s="148">
        <f>+CALCULO[[#This Row],[33]]-CALCULO[[#This Row],[ 40 ]]</f>
        <v>0</v>
      </c>
      <c r="AP429" s="29"/>
      <c r="AQ429" s="163">
        <f>+MIN(CALCULO[[#This Row],[42]]+1-1,VLOOKUP($AP$4,RENTAS_EXCENTAS[],4,0))</f>
        <v>0</v>
      </c>
      <c r="AR429" s="29"/>
      <c r="AS429" s="163">
        <f>+MIN(CALCULO[[#This Row],[43]]+CALCULO[[#This Row],[ 44 ]]+1-1,VLOOKUP($AP$4,RENTAS_EXCENTAS[],4,0))-CALCULO[[#This Row],[43]]</f>
        <v>0</v>
      </c>
      <c r="AT429" s="163"/>
      <c r="AU429" s="163"/>
      <c r="AV429" s="163">
        <f>+CALCULO[[#This Row],[ 47 ]]</f>
        <v>0</v>
      </c>
      <c r="AW429" s="163"/>
      <c r="AX429" s="163">
        <f>+CALCULO[[#This Row],[ 49 ]]</f>
        <v>0</v>
      </c>
      <c r="AY429" s="163"/>
      <c r="AZ429" s="163">
        <f>+CALCULO[[#This Row],[ 51 ]]</f>
        <v>0</v>
      </c>
      <c r="BA429" s="163"/>
      <c r="BB429" s="163">
        <f>+CALCULO[[#This Row],[ 53 ]]</f>
        <v>0</v>
      </c>
      <c r="BC429" s="163"/>
      <c r="BD429" s="163">
        <f>+CALCULO[[#This Row],[ 55 ]]</f>
        <v>0</v>
      </c>
      <c r="BE429" s="163"/>
      <c r="BF429" s="163">
        <f>+CALCULO[[#This Row],[ 57 ]]</f>
        <v>0</v>
      </c>
      <c r="BG429" s="163"/>
      <c r="BH429" s="163">
        <f>+CALCULO[[#This Row],[ 59 ]]</f>
        <v>0</v>
      </c>
      <c r="BI429" s="163"/>
      <c r="BJ429" s="163"/>
      <c r="BK429" s="163"/>
      <c r="BL429" s="145">
        <f>+CALCULO[[#This Row],[ 63 ]]</f>
        <v>0</v>
      </c>
      <c r="BM429" s="144">
        <f>+CALCULO[[#This Row],[ 64 ]]+CALCULO[[#This Row],[ 62 ]]+CALCULO[[#This Row],[ 60 ]]+CALCULO[[#This Row],[ 58 ]]+CALCULO[[#This Row],[ 56 ]]+CALCULO[[#This Row],[ 54 ]]+CALCULO[[#This Row],[ 52 ]]+CALCULO[[#This Row],[ 50 ]]+CALCULO[[#This Row],[ 48 ]]+CALCULO[[#This Row],[ 45 ]]+CALCULO[[#This Row],[43]]</f>
        <v>0</v>
      </c>
      <c r="BN429" s="148">
        <f>+CALCULO[[#This Row],[ 41 ]]-CALCULO[[#This Row],[65]]</f>
        <v>0</v>
      </c>
      <c r="BO429" s="144">
        <f>+ROUND(MIN(CALCULO[[#This Row],[66]]*25%,240*'Versión impresión'!$H$8),-3)</f>
        <v>0</v>
      </c>
      <c r="BP429" s="148">
        <f>+CALCULO[[#This Row],[66]]-CALCULO[[#This Row],[67]]</f>
        <v>0</v>
      </c>
      <c r="BQ429" s="154">
        <f>+ROUND(CALCULO[[#This Row],[33]]*40%,-3)</f>
        <v>0</v>
      </c>
      <c r="BR429" s="149">
        <f t="shared" si="20"/>
        <v>0</v>
      </c>
      <c r="BS429" s="144">
        <f>+CALCULO[[#This Row],[33]]-MIN(CALCULO[[#This Row],[69]],CALCULO[[#This Row],[68]])</f>
        <v>0</v>
      </c>
      <c r="BT429" s="150">
        <f>+CALCULO[[#This Row],[71]]/'Versión impresión'!$H$8+1-1</f>
        <v>0</v>
      </c>
      <c r="BU429" s="151">
        <f>+LOOKUP(CALCULO[[#This Row],[72]],$CG$2:$CH$8,$CJ$2:$CJ$8)</f>
        <v>0</v>
      </c>
      <c r="BV429" s="152">
        <f>+LOOKUP(CALCULO[[#This Row],[72]],$CG$2:$CH$8,$CI$2:$CI$8)</f>
        <v>0</v>
      </c>
      <c r="BW429" s="151">
        <f>+LOOKUP(CALCULO[[#This Row],[72]],$CG$2:$CH$8,$CK$2:$CK$8)</f>
        <v>0</v>
      </c>
      <c r="BX429" s="155">
        <f>+(CALCULO[[#This Row],[72]]+CALCULO[[#This Row],[73]])*CALCULO[[#This Row],[74]]+CALCULO[[#This Row],[75]]</f>
        <v>0</v>
      </c>
      <c r="BY429" s="133">
        <f>+ROUND(CALCULO[[#This Row],[76]]*'Versión impresión'!$H$8,-3)</f>
        <v>0</v>
      </c>
      <c r="BZ429" s="180" t="str">
        <f>+IF(LOOKUP(CALCULO[[#This Row],[72]],$CG$2:$CH$8,$CM$2:$CM$8)=0,"",LOOKUP(CALCULO[[#This Row],[72]],$CG$2:$CH$8,$CM$2:$CM$8))</f>
        <v/>
      </c>
    </row>
    <row r="430" spans="1:78" x14ac:dyDescent="0.25">
      <c r="A430" s="78" t="str">
        <f t="shared" si="19"/>
        <v/>
      </c>
      <c r="B430" s="159"/>
      <c r="C430" s="29"/>
      <c r="D430" s="29"/>
      <c r="E430" s="29"/>
      <c r="F430" s="29"/>
      <c r="G430" s="29"/>
      <c r="H430" s="29"/>
      <c r="I430" s="29"/>
      <c r="J430" s="29"/>
      <c r="K430" s="29"/>
      <c r="L430" s="29"/>
      <c r="M430" s="29"/>
      <c r="N430" s="29"/>
      <c r="O430" s="144">
        <f>SUM(CALCULO[[#This Row],[5]:[ 14 ]])</f>
        <v>0</v>
      </c>
      <c r="P430" s="162"/>
      <c r="Q430" s="163">
        <f>+IF(AVERAGEIF(ING_NO_CONST_RENTA[Concepto],'Datos para cálculo'!P$4,ING_NO_CONST_RENTA[Monto Limite])=1,CALCULO[[#This Row],[16]],MIN(CALCULO[ [#This Row],[16] ],AVERAGEIF(ING_NO_CONST_RENTA[Concepto],'Datos para cálculo'!P$4,ING_NO_CONST_RENTA[Monto Limite]),+CALCULO[ [#This Row],[16] ]+1-1,CALCULO[ [#This Row],[16] ]))</f>
        <v>0</v>
      </c>
      <c r="R430" s="29"/>
      <c r="S430" s="163">
        <f>+IF(AVERAGEIF(ING_NO_CONST_RENTA[Concepto],'Datos para cálculo'!R$4,ING_NO_CONST_RENTA[Monto Limite])=1,CALCULO[[#This Row],[18]],MIN(CALCULO[ [#This Row],[18] ],AVERAGEIF(ING_NO_CONST_RENTA[Concepto],'Datos para cálculo'!R$4,ING_NO_CONST_RENTA[Monto Limite]),+CALCULO[ [#This Row],[18] ]+1-1,CALCULO[ [#This Row],[18] ]))</f>
        <v>0</v>
      </c>
      <c r="T430" s="29"/>
      <c r="U430" s="163">
        <f>+IF(AVERAGEIF(ING_NO_CONST_RENTA[Concepto],'Datos para cálculo'!T$4,ING_NO_CONST_RENTA[Monto Limite])=1,CALCULO[[#This Row],[20]],MIN(CALCULO[ [#This Row],[20] ],AVERAGEIF(ING_NO_CONST_RENTA[Concepto],'Datos para cálculo'!T$4,ING_NO_CONST_RENTA[Monto Limite]),+CALCULO[ [#This Row],[20] ]+1-1,CALCULO[ [#This Row],[20] ]))</f>
        <v>0</v>
      </c>
      <c r="V430" s="29"/>
      <c r="W4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0" s="164"/>
      <c r="Y430" s="163">
        <f>+IF(O430&lt;310*'Versión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0" s="165"/>
      <c r="AA430" s="163">
        <f>+IF(AVERAGEIF(ING_NO_CONST_RENTA[Concepto],'Datos para cálculo'!Z$4,ING_NO_CONST_RENTA[Monto Limite])=1,CALCULO[[#This Row],[ 26 ]],MIN(CALCULO[[#This Row],[ 26 ]],AVERAGEIF(ING_NO_CONST_RENTA[Concepto],'Datos para cálculo'!Z$4,ING_NO_CONST_RENTA[Monto Limite]),+CALCULO[[#This Row],[ 26 ]]+1-1,CALCULO[[#This Row],[ 26 ]]))</f>
        <v>0</v>
      </c>
      <c r="AB430" s="165"/>
      <c r="AC4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0" s="147"/>
      <c r="AE4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0" s="144">
        <f>+CALCULO[[#This Row],[ 31 ]]+CALCULO[[#This Row],[ 29 ]]+CALCULO[[#This Row],[ 27 ]]+CALCULO[[#This Row],[ 25 ]]+CALCULO[[#This Row],[ 23 ]]+CALCULO[[#This Row],[ 21 ]]+CALCULO[[#This Row],[ 19 ]]+CALCULO[[#This Row],[ 17 ]]</f>
        <v>0</v>
      </c>
      <c r="AG430" s="148">
        <f>+MAX(0,ROUND(CALCULO[[#This Row],[ 15 ]]-CALCULO[[#This Row],[32]],-3))</f>
        <v>0</v>
      </c>
      <c r="AH430" s="29"/>
      <c r="AI430" s="163">
        <f>+IF(AVERAGEIF(DEDUCCIONES[Concepto],'Datos para cálculo'!AH$4,DEDUCCIONES[Monto Limite])=1,CALCULO[[#This Row],[ 34 ]],MIN(CALCULO[[#This Row],[ 34 ]],AVERAGEIF(DEDUCCIONES[Concepto],'Datos para cálculo'!AH$4,DEDUCCIONES[Monto Limite]),+CALCULO[[#This Row],[ 34 ]]+1-1,CALCULO[[#This Row],[ 34 ]]))</f>
        <v>0</v>
      </c>
      <c r="AJ430" s="167"/>
      <c r="AK430" s="144">
        <f>+IF(CALCULO[[#This Row],[ 36 ]]="SI",MIN(CALCULO[[#This Row],[ 15 ]]*10%,VLOOKUP($AJ$4,DEDUCCIONES[],4,0)),0)</f>
        <v>0</v>
      </c>
      <c r="AL430" s="168"/>
      <c r="AM430" s="145">
        <f>+MIN(AL430+1-1,VLOOKUP($AL$4,DEDUCCIONES[],4,0))</f>
        <v>0</v>
      </c>
      <c r="AN430" s="144">
        <f>+CALCULO[[#This Row],[35]]+CALCULO[[#This Row],[37]]+CALCULO[[#This Row],[ 39 ]]</f>
        <v>0</v>
      </c>
      <c r="AO430" s="148">
        <f>+CALCULO[[#This Row],[33]]-CALCULO[[#This Row],[ 40 ]]</f>
        <v>0</v>
      </c>
      <c r="AP430" s="29"/>
      <c r="AQ430" s="163">
        <f>+MIN(CALCULO[[#This Row],[42]]+1-1,VLOOKUP($AP$4,RENTAS_EXCENTAS[],4,0))</f>
        <v>0</v>
      </c>
      <c r="AR430" s="29"/>
      <c r="AS430" s="163">
        <f>+MIN(CALCULO[[#This Row],[43]]+CALCULO[[#This Row],[ 44 ]]+1-1,VLOOKUP($AP$4,RENTAS_EXCENTAS[],4,0))-CALCULO[[#This Row],[43]]</f>
        <v>0</v>
      </c>
      <c r="AT430" s="163"/>
      <c r="AU430" s="163"/>
      <c r="AV430" s="163">
        <f>+CALCULO[[#This Row],[ 47 ]]</f>
        <v>0</v>
      </c>
      <c r="AW430" s="163"/>
      <c r="AX430" s="163">
        <f>+CALCULO[[#This Row],[ 49 ]]</f>
        <v>0</v>
      </c>
      <c r="AY430" s="163"/>
      <c r="AZ430" s="163">
        <f>+CALCULO[[#This Row],[ 51 ]]</f>
        <v>0</v>
      </c>
      <c r="BA430" s="163"/>
      <c r="BB430" s="163">
        <f>+CALCULO[[#This Row],[ 53 ]]</f>
        <v>0</v>
      </c>
      <c r="BC430" s="163"/>
      <c r="BD430" s="163">
        <f>+CALCULO[[#This Row],[ 55 ]]</f>
        <v>0</v>
      </c>
      <c r="BE430" s="163"/>
      <c r="BF430" s="163">
        <f>+CALCULO[[#This Row],[ 57 ]]</f>
        <v>0</v>
      </c>
      <c r="BG430" s="163"/>
      <c r="BH430" s="163">
        <f>+CALCULO[[#This Row],[ 59 ]]</f>
        <v>0</v>
      </c>
      <c r="BI430" s="163"/>
      <c r="BJ430" s="163"/>
      <c r="BK430" s="163"/>
      <c r="BL430" s="145">
        <f>+CALCULO[[#This Row],[ 63 ]]</f>
        <v>0</v>
      </c>
      <c r="BM430" s="144">
        <f>+CALCULO[[#This Row],[ 64 ]]+CALCULO[[#This Row],[ 62 ]]+CALCULO[[#This Row],[ 60 ]]+CALCULO[[#This Row],[ 58 ]]+CALCULO[[#This Row],[ 56 ]]+CALCULO[[#This Row],[ 54 ]]+CALCULO[[#This Row],[ 52 ]]+CALCULO[[#This Row],[ 50 ]]+CALCULO[[#This Row],[ 48 ]]+CALCULO[[#This Row],[ 45 ]]+CALCULO[[#This Row],[43]]</f>
        <v>0</v>
      </c>
      <c r="BN430" s="148">
        <f>+CALCULO[[#This Row],[ 41 ]]-CALCULO[[#This Row],[65]]</f>
        <v>0</v>
      </c>
      <c r="BO430" s="144">
        <f>+ROUND(MIN(CALCULO[[#This Row],[66]]*25%,240*'Versión impresión'!$H$8),-3)</f>
        <v>0</v>
      </c>
      <c r="BP430" s="148">
        <f>+CALCULO[[#This Row],[66]]-CALCULO[[#This Row],[67]]</f>
        <v>0</v>
      </c>
      <c r="BQ430" s="154">
        <f>+ROUND(CALCULO[[#This Row],[33]]*40%,-3)</f>
        <v>0</v>
      </c>
      <c r="BR430" s="149">
        <f t="shared" si="20"/>
        <v>0</v>
      </c>
      <c r="BS430" s="144">
        <f>+CALCULO[[#This Row],[33]]-MIN(CALCULO[[#This Row],[69]],CALCULO[[#This Row],[68]])</f>
        <v>0</v>
      </c>
      <c r="BT430" s="150">
        <f>+CALCULO[[#This Row],[71]]/'Versión impresión'!$H$8+1-1</f>
        <v>0</v>
      </c>
      <c r="BU430" s="151">
        <f>+LOOKUP(CALCULO[[#This Row],[72]],$CG$2:$CH$8,$CJ$2:$CJ$8)</f>
        <v>0</v>
      </c>
      <c r="BV430" s="152">
        <f>+LOOKUP(CALCULO[[#This Row],[72]],$CG$2:$CH$8,$CI$2:$CI$8)</f>
        <v>0</v>
      </c>
      <c r="BW430" s="151">
        <f>+LOOKUP(CALCULO[[#This Row],[72]],$CG$2:$CH$8,$CK$2:$CK$8)</f>
        <v>0</v>
      </c>
      <c r="BX430" s="155">
        <f>+(CALCULO[[#This Row],[72]]+CALCULO[[#This Row],[73]])*CALCULO[[#This Row],[74]]+CALCULO[[#This Row],[75]]</f>
        <v>0</v>
      </c>
      <c r="BY430" s="133">
        <f>+ROUND(CALCULO[[#This Row],[76]]*'Versión impresión'!$H$8,-3)</f>
        <v>0</v>
      </c>
      <c r="BZ430" s="180" t="str">
        <f>+IF(LOOKUP(CALCULO[[#This Row],[72]],$CG$2:$CH$8,$CM$2:$CM$8)=0,"",LOOKUP(CALCULO[[#This Row],[72]],$CG$2:$CH$8,$CM$2:$CM$8))</f>
        <v/>
      </c>
    </row>
    <row r="431" spans="1:78" x14ac:dyDescent="0.25">
      <c r="A431" s="78" t="str">
        <f t="shared" si="19"/>
        <v/>
      </c>
      <c r="B431" s="159"/>
      <c r="C431" s="29"/>
      <c r="D431" s="29"/>
      <c r="E431" s="29"/>
      <c r="F431" s="29"/>
      <c r="G431" s="29"/>
      <c r="H431" s="29"/>
      <c r="I431" s="29"/>
      <c r="J431" s="29"/>
      <c r="K431" s="29"/>
      <c r="L431" s="29"/>
      <c r="M431" s="29"/>
      <c r="N431" s="29"/>
      <c r="O431" s="144">
        <f>SUM(CALCULO[[#This Row],[5]:[ 14 ]])</f>
        <v>0</v>
      </c>
      <c r="P431" s="162"/>
      <c r="Q431" s="163">
        <f>+IF(AVERAGEIF(ING_NO_CONST_RENTA[Concepto],'Datos para cálculo'!P$4,ING_NO_CONST_RENTA[Monto Limite])=1,CALCULO[[#This Row],[16]],MIN(CALCULO[ [#This Row],[16] ],AVERAGEIF(ING_NO_CONST_RENTA[Concepto],'Datos para cálculo'!P$4,ING_NO_CONST_RENTA[Monto Limite]),+CALCULO[ [#This Row],[16] ]+1-1,CALCULO[ [#This Row],[16] ]))</f>
        <v>0</v>
      </c>
      <c r="R431" s="29"/>
      <c r="S431" s="163">
        <f>+IF(AVERAGEIF(ING_NO_CONST_RENTA[Concepto],'Datos para cálculo'!R$4,ING_NO_CONST_RENTA[Monto Limite])=1,CALCULO[[#This Row],[18]],MIN(CALCULO[ [#This Row],[18] ],AVERAGEIF(ING_NO_CONST_RENTA[Concepto],'Datos para cálculo'!R$4,ING_NO_CONST_RENTA[Monto Limite]),+CALCULO[ [#This Row],[18] ]+1-1,CALCULO[ [#This Row],[18] ]))</f>
        <v>0</v>
      </c>
      <c r="T431" s="29"/>
      <c r="U431" s="163">
        <f>+IF(AVERAGEIF(ING_NO_CONST_RENTA[Concepto],'Datos para cálculo'!T$4,ING_NO_CONST_RENTA[Monto Limite])=1,CALCULO[[#This Row],[20]],MIN(CALCULO[ [#This Row],[20] ],AVERAGEIF(ING_NO_CONST_RENTA[Concepto],'Datos para cálculo'!T$4,ING_NO_CONST_RENTA[Monto Limite]),+CALCULO[ [#This Row],[20] ]+1-1,CALCULO[ [#This Row],[20] ]))</f>
        <v>0</v>
      </c>
      <c r="V431" s="29"/>
      <c r="W4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1" s="164"/>
      <c r="Y431" s="163">
        <f>+IF(O431&lt;310*'Versión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1" s="165"/>
      <c r="AA431" s="163">
        <f>+IF(AVERAGEIF(ING_NO_CONST_RENTA[Concepto],'Datos para cálculo'!Z$4,ING_NO_CONST_RENTA[Monto Limite])=1,CALCULO[[#This Row],[ 26 ]],MIN(CALCULO[[#This Row],[ 26 ]],AVERAGEIF(ING_NO_CONST_RENTA[Concepto],'Datos para cálculo'!Z$4,ING_NO_CONST_RENTA[Monto Limite]),+CALCULO[[#This Row],[ 26 ]]+1-1,CALCULO[[#This Row],[ 26 ]]))</f>
        <v>0</v>
      </c>
      <c r="AB431" s="165"/>
      <c r="AC4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1" s="147"/>
      <c r="AE4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1" s="144">
        <f>+CALCULO[[#This Row],[ 31 ]]+CALCULO[[#This Row],[ 29 ]]+CALCULO[[#This Row],[ 27 ]]+CALCULO[[#This Row],[ 25 ]]+CALCULO[[#This Row],[ 23 ]]+CALCULO[[#This Row],[ 21 ]]+CALCULO[[#This Row],[ 19 ]]+CALCULO[[#This Row],[ 17 ]]</f>
        <v>0</v>
      </c>
      <c r="AG431" s="148">
        <f>+MAX(0,ROUND(CALCULO[[#This Row],[ 15 ]]-CALCULO[[#This Row],[32]],-3))</f>
        <v>0</v>
      </c>
      <c r="AH431" s="29"/>
      <c r="AI431" s="163">
        <f>+IF(AVERAGEIF(DEDUCCIONES[Concepto],'Datos para cálculo'!AH$4,DEDUCCIONES[Monto Limite])=1,CALCULO[[#This Row],[ 34 ]],MIN(CALCULO[[#This Row],[ 34 ]],AVERAGEIF(DEDUCCIONES[Concepto],'Datos para cálculo'!AH$4,DEDUCCIONES[Monto Limite]),+CALCULO[[#This Row],[ 34 ]]+1-1,CALCULO[[#This Row],[ 34 ]]))</f>
        <v>0</v>
      </c>
      <c r="AJ431" s="167"/>
      <c r="AK431" s="144">
        <f>+IF(CALCULO[[#This Row],[ 36 ]]="SI",MIN(CALCULO[[#This Row],[ 15 ]]*10%,VLOOKUP($AJ$4,DEDUCCIONES[],4,0)),0)</f>
        <v>0</v>
      </c>
      <c r="AL431" s="168"/>
      <c r="AM431" s="145">
        <f>+MIN(AL431+1-1,VLOOKUP($AL$4,DEDUCCIONES[],4,0))</f>
        <v>0</v>
      </c>
      <c r="AN431" s="144">
        <f>+CALCULO[[#This Row],[35]]+CALCULO[[#This Row],[37]]+CALCULO[[#This Row],[ 39 ]]</f>
        <v>0</v>
      </c>
      <c r="AO431" s="148">
        <f>+CALCULO[[#This Row],[33]]-CALCULO[[#This Row],[ 40 ]]</f>
        <v>0</v>
      </c>
      <c r="AP431" s="29"/>
      <c r="AQ431" s="163">
        <f>+MIN(CALCULO[[#This Row],[42]]+1-1,VLOOKUP($AP$4,RENTAS_EXCENTAS[],4,0))</f>
        <v>0</v>
      </c>
      <c r="AR431" s="29"/>
      <c r="AS431" s="163">
        <f>+MIN(CALCULO[[#This Row],[43]]+CALCULO[[#This Row],[ 44 ]]+1-1,VLOOKUP($AP$4,RENTAS_EXCENTAS[],4,0))-CALCULO[[#This Row],[43]]</f>
        <v>0</v>
      </c>
      <c r="AT431" s="163"/>
      <c r="AU431" s="163"/>
      <c r="AV431" s="163">
        <f>+CALCULO[[#This Row],[ 47 ]]</f>
        <v>0</v>
      </c>
      <c r="AW431" s="163"/>
      <c r="AX431" s="163">
        <f>+CALCULO[[#This Row],[ 49 ]]</f>
        <v>0</v>
      </c>
      <c r="AY431" s="163"/>
      <c r="AZ431" s="163">
        <f>+CALCULO[[#This Row],[ 51 ]]</f>
        <v>0</v>
      </c>
      <c r="BA431" s="163"/>
      <c r="BB431" s="163">
        <f>+CALCULO[[#This Row],[ 53 ]]</f>
        <v>0</v>
      </c>
      <c r="BC431" s="163"/>
      <c r="BD431" s="163">
        <f>+CALCULO[[#This Row],[ 55 ]]</f>
        <v>0</v>
      </c>
      <c r="BE431" s="163"/>
      <c r="BF431" s="163">
        <f>+CALCULO[[#This Row],[ 57 ]]</f>
        <v>0</v>
      </c>
      <c r="BG431" s="163"/>
      <c r="BH431" s="163">
        <f>+CALCULO[[#This Row],[ 59 ]]</f>
        <v>0</v>
      </c>
      <c r="BI431" s="163"/>
      <c r="BJ431" s="163"/>
      <c r="BK431" s="163"/>
      <c r="BL431" s="145">
        <f>+CALCULO[[#This Row],[ 63 ]]</f>
        <v>0</v>
      </c>
      <c r="BM431" s="144">
        <f>+CALCULO[[#This Row],[ 64 ]]+CALCULO[[#This Row],[ 62 ]]+CALCULO[[#This Row],[ 60 ]]+CALCULO[[#This Row],[ 58 ]]+CALCULO[[#This Row],[ 56 ]]+CALCULO[[#This Row],[ 54 ]]+CALCULO[[#This Row],[ 52 ]]+CALCULO[[#This Row],[ 50 ]]+CALCULO[[#This Row],[ 48 ]]+CALCULO[[#This Row],[ 45 ]]+CALCULO[[#This Row],[43]]</f>
        <v>0</v>
      </c>
      <c r="BN431" s="148">
        <f>+CALCULO[[#This Row],[ 41 ]]-CALCULO[[#This Row],[65]]</f>
        <v>0</v>
      </c>
      <c r="BO431" s="144">
        <f>+ROUND(MIN(CALCULO[[#This Row],[66]]*25%,240*'Versión impresión'!$H$8),-3)</f>
        <v>0</v>
      </c>
      <c r="BP431" s="148">
        <f>+CALCULO[[#This Row],[66]]-CALCULO[[#This Row],[67]]</f>
        <v>0</v>
      </c>
      <c r="BQ431" s="154">
        <f>+ROUND(CALCULO[[#This Row],[33]]*40%,-3)</f>
        <v>0</v>
      </c>
      <c r="BR431" s="149">
        <f t="shared" si="20"/>
        <v>0</v>
      </c>
      <c r="BS431" s="144">
        <f>+CALCULO[[#This Row],[33]]-MIN(CALCULO[[#This Row],[69]],CALCULO[[#This Row],[68]])</f>
        <v>0</v>
      </c>
      <c r="BT431" s="150">
        <f>+CALCULO[[#This Row],[71]]/'Versión impresión'!$H$8+1-1</f>
        <v>0</v>
      </c>
      <c r="BU431" s="151">
        <f>+LOOKUP(CALCULO[[#This Row],[72]],$CG$2:$CH$8,$CJ$2:$CJ$8)</f>
        <v>0</v>
      </c>
      <c r="BV431" s="152">
        <f>+LOOKUP(CALCULO[[#This Row],[72]],$CG$2:$CH$8,$CI$2:$CI$8)</f>
        <v>0</v>
      </c>
      <c r="BW431" s="151">
        <f>+LOOKUP(CALCULO[[#This Row],[72]],$CG$2:$CH$8,$CK$2:$CK$8)</f>
        <v>0</v>
      </c>
      <c r="BX431" s="155">
        <f>+(CALCULO[[#This Row],[72]]+CALCULO[[#This Row],[73]])*CALCULO[[#This Row],[74]]+CALCULO[[#This Row],[75]]</f>
        <v>0</v>
      </c>
      <c r="BY431" s="133">
        <f>+ROUND(CALCULO[[#This Row],[76]]*'Versión impresión'!$H$8,-3)</f>
        <v>0</v>
      </c>
      <c r="BZ431" s="180" t="str">
        <f>+IF(LOOKUP(CALCULO[[#This Row],[72]],$CG$2:$CH$8,$CM$2:$CM$8)=0,"",LOOKUP(CALCULO[[#This Row],[72]],$CG$2:$CH$8,$CM$2:$CM$8))</f>
        <v/>
      </c>
    </row>
    <row r="432" spans="1:78" x14ac:dyDescent="0.25">
      <c r="A432" s="78" t="str">
        <f t="shared" si="19"/>
        <v/>
      </c>
      <c r="B432" s="159"/>
      <c r="C432" s="29"/>
      <c r="D432" s="29"/>
      <c r="E432" s="29"/>
      <c r="F432" s="29"/>
      <c r="G432" s="29"/>
      <c r="H432" s="29"/>
      <c r="I432" s="29"/>
      <c r="J432" s="29"/>
      <c r="K432" s="29"/>
      <c r="L432" s="29"/>
      <c r="M432" s="29"/>
      <c r="N432" s="29"/>
      <c r="O432" s="144">
        <f>SUM(CALCULO[[#This Row],[5]:[ 14 ]])</f>
        <v>0</v>
      </c>
      <c r="P432" s="162"/>
      <c r="Q432" s="163">
        <f>+IF(AVERAGEIF(ING_NO_CONST_RENTA[Concepto],'Datos para cálculo'!P$4,ING_NO_CONST_RENTA[Monto Limite])=1,CALCULO[[#This Row],[16]],MIN(CALCULO[ [#This Row],[16] ],AVERAGEIF(ING_NO_CONST_RENTA[Concepto],'Datos para cálculo'!P$4,ING_NO_CONST_RENTA[Monto Limite]),+CALCULO[ [#This Row],[16] ]+1-1,CALCULO[ [#This Row],[16] ]))</f>
        <v>0</v>
      </c>
      <c r="R432" s="29"/>
      <c r="S432" s="163">
        <f>+IF(AVERAGEIF(ING_NO_CONST_RENTA[Concepto],'Datos para cálculo'!R$4,ING_NO_CONST_RENTA[Monto Limite])=1,CALCULO[[#This Row],[18]],MIN(CALCULO[ [#This Row],[18] ],AVERAGEIF(ING_NO_CONST_RENTA[Concepto],'Datos para cálculo'!R$4,ING_NO_CONST_RENTA[Monto Limite]),+CALCULO[ [#This Row],[18] ]+1-1,CALCULO[ [#This Row],[18] ]))</f>
        <v>0</v>
      </c>
      <c r="T432" s="29"/>
      <c r="U432" s="163">
        <f>+IF(AVERAGEIF(ING_NO_CONST_RENTA[Concepto],'Datos para cálculo'!T$4,ING_NO_CONST_RENTA[Monto Limite])=1,CALCULO[[#This Row],[20]],MIN(CALCULO[ [#This Row],[20] ],AVERAGEIF(ING_NO_CONST_RENTA[Concepto],'Datos para cálculo'!T$4,ING_NO_CONST_RENTA[Monto Limite]),+CALCULO[ [#This Row],[20] ]+1-1,CALCULO[ [#This Row],[20] ]))</f>
        <v>0</v>
      </c>
      <c r="V432" s="29"/>
      <c r="W4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2" s="164"/>
      <c r="Y432" s="163">
        <f>+IF(O432&lt;310*'Versión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2" s="165"/>
      <c r="AA432" s="163">
        <f>+IF(AVERAGEIF(ING_NO_CONST_RENTA[Concepto],'Datos para cálculo'!Z$4,ING_NO_CONST_RENTA[Monto Limite])=1,CALCULO[[#This Row],[ 26 ]],MIN(CALCULO[[#This Row],[ 26 ]],AVERAGEIF(ING_NO_CONST_RENTA[Concepto],'Datos para cálculo'!Z$4,ING_NO_CONST_RENTA[Monto Limite]),+CALCULO[[#This Row],[ 26 ]]+1-1,CALCULO[[#This Row],[ 26 ]]))</f>
        <v>0</v>
      </c>
      <c r="AB432" s="165"/>
      <c r="AC4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2" s="147"/>
      <c r="AE4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2" s="144">
        <f>+CALCULO[[#This Row],[ 31 ]]+CALCULO[[#This Row],[ 29 ]]+CALCULO[[#This Row],[ 27 ]]+CALCULO[[#This Row],[ 25 ]]+CALCULO[[#This Row],[ 23 ]]+CALCULO[[#This Row],[ 21 ]]+CALCULO[[#This Row],[ 19 ]]+CALCULO[[#This Row],[ 17 ]]</f>
        <v>0</v>
      </c>
      <c r="AG432" s="148">
        <f>+MAX(0,ROUND(CALCULO[[#This Row],[ 15 ]]-CALCULO[[#This Row],[32]],-3))</f>
        <v>0</v>
      </c>
      <c r="AH432" s="29"/>
      <c r="AI432" s="163">
        <f>+IF(AVERAGEIF(DEDUCCIONES[Concepto],'Datos para cálculo'!AH$4,DEDUCCIONES[Monto Limite])=1,CALCULO[[#This Row],[ 34 ]],MIN(CALCULO[[#This Row],[ 34 ]],AVERAGEIF(DEDUCCIONES[Concepto],'Datos para cálculo'!AH$4,DEDUCCIONES[Monto Limite]),+CALCULO[[#This Row],[ 34 ]]+1-1,CALCULO[[#This Row],[ 34 ]]))</f>
        <v>0</v>
      </c>
      <c r="AJ432" s="167"/>
      <c r="AK432" s="144">
        <f>+IF(CALCULO[[#This Row],[ 36 ]]="SI",MIN(CALCULO[[#This Row],[ 15 ]]*10%,VLOOKUP($AJ$4,DEDUCCIONES[],4,0)),0)</f>
        <v>0</v>
      </c>
      <c r="AL432" s="168"/>
      <c r="AM432" s="145">
        <f>+MIN(AL432+1-1,VLOOKUP($AL$4,DEDUCCIONES[],4,0))</f>
        <v>0</v>
      </c>
      <c r="AN432" s="144">
        <f>+CALCULO[[#This Row],[35]]+CALCULO[[#This Row],[37]]+CALCULO[[#This Row],[ 39 ]]</f>
        <v>0</v>
      </c>
      <c r="AO432" s="148">
        <f>+CALCULO[[#This Row],[33]]-CALCULO[[#This Row],[ 40 ]]</f>
        <v>0</v>
      </c>
      <c r="AP432" s="29"/>
      <c r="AQ432" s="163">
        <f>+MIN(CALCULO[[#This Row],[42]]+1-1,VLOOKUP($AP$4,RENTAS_EXCENTAS[],4,0))</f>
        <v>0</v>
      </c>
      <c r="AR432" s="29"/>
      <c r="AS432" s="163">
        <f>+MIN(CALCULO[[#This Row],[43]]+CALCULO[[#This Row],[ 44 ]]+1-1,VLOOKUP($AP$4,RENTAS_EXCENTAS[],4,0))-CALCULO[[#This Row],[43]]</f>
        <v>0</v>
      </c>
      <c r="AT432" s="163"/>
      <c r="AU432" s="163"/>
      <c r="AV432" s="163">
        <f>+CALCULO[[#This Row],[ 47 ]]</f>
        <v>0</v>
      </c>
      <c r="AW432" s="163"/>
      <c r="AX432" s="163">
        <f>+CALCULO[[#This Row],[ 49 ]]</f>
        <v>0</v>
      </c>
      <c r="AY432" s="163"/>
      <c r="AZ432" s="163">
        <f>+CALCULO[[#This Row],[ 51 ]]</f>
        <v>0</v>
      </c>
      <c r="BA432" s="163"/>
      <c r="BB432" s="163">
        <f>+CALCULO[[#This Row],[ 53 ]]</f>
        <v>0</v>
      </c>
      <c r="BC432" s="163"/>
      <c r="BD432" s="163">
        <f>+CALCULO[[#This Row],[ 55 ]]</f>
        <v>0</v>
      </c>
      <c r="BE432" s="163"/>
      <c r="BF432" s="163">
        <f>+CALCULO[[#This Row],[ 57 ]]</f>
        <v>0</v>
      </c>
      <c r="BG432" s="163"/>
      <c r="BH432" s="163">
        <f>+CALCULO[[#This Row],[ 59 ]]</f>
        <v>0</v>
      </c>
      <c r="BI432" s="163"/>
      <c r="BJ432" s="163"/>
      <c r="BK432" s="163"/>
      <c r="BL432" s="145">
        <f>+CALCULO[[#This Row],[ 63 ]]</f>
        <v>0</v>
      </c>
      <c r="BM432" s="144">
        <f>+CALCULO[[#This Row],[ 64 ]]+CALCULO[[#This Row],[ 62 ]]+CALCULO[[#This Row],[ 60 ]]+CALCULO[[#This Row],[ 58 ]]+CALCULO[[#This Row],[ 56 ]]+CALCULO[[#This Row],[ 54 ]]+CALCULO[[#This Row],[ 52 ]]+CALCULO[[#This Row],[ 50 ]]+CALCULO[[#This Row],[ 48 ]]+CALCULO[[#This Row],[ 45 ]]+CALCULO[[#This Row],[43]]</f>
        <v>0</v>
      </c>
      <c r="BN432" s="148">
        <f>+CALCULO[[#This Row],[ 41 ]]-CALCULO[[#This Row],[65]]</f>
        <v>0</v>
      </c>
      <c r="BO432" s="144">
        <f>+ROUND(MIN(CALCULO[[#This Row],[66]]*25%,240*'Versión impresión'!$H$8),-3)</f>
        <v>0</v>
      </c>
      <c r="BP432" s="148">
        <f>+CALCULO[[#This Row],[66]]-CALCULO[[#This Row],[67]]</f>
        <v>0</v>
      </c>
      <c r="BQ432" s="154">
        <f>+ROUND(CALCULO[[#This Row],[33]]*40%,-3)</f>
        <v>0</v>
      </c>
      <c r="BR432" s="149">
        <f t="shared" si="20"/>
        <v>0</v>
      </c>
      <c r="BS432" s="144">
        <f>+CALCULO[[#This Row],[33]]-MIN(CALCULO[[#This Row],[69]],CALCULO[[#This Row],[68]])</f>
        <v>0</v>
      </c>
      <c r="BT432" s="150">
        <f>+CALCULO[[#This Row],[71]]/'Versión impresión'!$H$8+1-1</f>
        <v>0</v>
      </c>
      <c r="BU432" s="151">
        <f>+LOOKUP(CALCULO[[#This Row],[72]],$CG$2:$CH$8,$CJ$2:$CJ$8)</f>
        <v>0</v>
      </c>
      <c r="BV432" s="152">
        <f>+LOOKUP(CALCULO[[#This Row],[72]],$CG$2:$CH$8,$CI$2:$CI$8)</f>
        <v>0</v>
      </c>
      <c r="BW432" s="151">
        <f>+LOOKUP(CALCULO[[#This Row],[72]],$CG$2:$CH$8,$CK$2:$CK$8)</f>
        <v>0</v>
      </c>
      <c r="BX432" s="155">
        <f>+(CALCULO[[#This Row],[72]]+CALCULO[[#This Row],[73]])*CALCULO[[#This Row],[74]]+CALCULO[[#This Row],[75]]</f>
        <v>0</v>
      </c>
      <c r="BY432" s="133">
        <f>+ROUND(CALCULO[[#This Row],[76]]*'Versión impresión'!$H$8,-3)</f>
        <v>0</v>
      </c>
      <c r="BZ432" s="180" t="str">
        <f>+IF(LOOKUP(CALCULO[[#This Row],[72]],$CG$2:$CH$8,$CM$2:$CM$8)=0,"",LOOKUP(CALCULO[[#This Row],[72]],$CG$2:$CH$8,$CM$2:$CM$8))</f>
        <v/>
      </c>
    </row>
    <row r="433" spans="1:78" x14ac:dyDescent="0.25">
      <c r="A433" s="78" t="str">
        <f t="shared" si="19"/>
        <v/>
      </c>
      <c r="B433" s="159"/>
      <c r="C433" s="29"/>
      <c r="D433" s="29"/>
      <c r="E433" s="29"/>
      <c r="F433" s="29"/>
      <c r="G433" s="29"/>
      <c r="H433" s="29"/>
      <c r="I433" s="29"/>
      <c r="J433" s="29"/>
      <c r="K433" s="29"/>
      <c r="L433" s="29"/>
      <c r="M433" s="29"/>
      <c r="N433" s="29"/>
      <c r="O433" s="144">
        <f>SUM(CALCULO[[#This Row],[5]:[ 14 ]])</f>
        <v>0</v>
      </c>
      <c r="P433" s="162"/>
      <c r="Q433" s="163">
        <f>+IF(AVERAGEIF(ING_NO_CONST_RENTA[Concepto],'Datos para cálculo'!P$4,ING_NO_CONST_RENTA[Monto Limite])=1,CALCULO[[#This Row],[16]],MIN(CALCULO[ [#This Row],[16] ],AVERAGEIF(ING_NO_CONST_RENTA[Concepto],'Datos para cálculo'!P$4,ING_NO_CONST_RENTA[Monto Limite]),+CALCULO[ [#This Row],[16] ]+1-1,CALCULO[ [#This Row],[16] ]))</f>
        <v>0</v>
      </c>
      <c r="R433" s="29"/>
      <c r="S433" s="163">
        <f>+IF(AVERAGEIF(ING_NO_CONST_RENTA[Concepto],'Datos para cálculo'!R$4,ING_NO_CONST_RENTA[Monto Limite])=1,CALCULO[[#This Row],[18]],MIN(CALCULO[ [#This Row],[18] ],AVERAGEIF(ING_NO_CONST_RENTA[Concepto],'Datos para cálculo'!R$4,ING_NO_CONST_RENTA[Monto Limite]),+CALCULO[ [#This Row],[18] ]+1-1,CALCULO[ [#This Row],[18] ]))</f>
        <v>0</v>
      </c>
      <c r="T433" s="29"/>
      <c r="U433" s="163">
        <f>+IF(AVERAGEIF(ING_NO_CONST_RENTA[Concepto],'Datos para cálculo'!T$4,ING_NO_CONST_RENTA[Monto Limite])=1,CALCULO[[#This Row],[20]],MIN(CALCULO[ [#This Row],[20] ],AVERAGEIF(ING_NO_CONST_RENTA[Concepto],'Datos para cálculo'!T$4,ING_NO_CONST_RENTA[Monto Limite]),+CALCULO[ [#This Row],[20] ]+1-1,CALCULO[ [#This Row],[20] ]))</f>
        <v>0</v>
      </c>
      <c r="V433" s="29"/>
      <c r="W4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3" s="164"/>
      <c r="Y433" s="163">
        <f>+IF(O433&lt;310*'Versión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3" s="165"/>
      <c r="AA433" s="163">
        <f>+IF(AVERAGEIF(ING_NO_CONST_RENTA[Concepto],'Datos para cálculo'!Z$4,ING_NO_CONST_RENTA[Monto Limite])=1,CALCULO[[#This Row],[ 26 ]],MIN(CALCULO[[#This Row],[ 26 ]],AVERAGEIF(ING_NO_CONST_RENTA[Concepto],'Datos para cálculo'!Z$4,ING_NO_CONST_RENTA[Monto Limite]),+CALCULO[[#This Row],[ 26 ]]+1-1,CALCULO[[#This Row],[ 26 ]]))</f>
        <v>0</v>
      </c>
      <c r="AB433" s="165"/>
      <c r="AC4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3" s="147"/>
      <c r="AE4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3" s="144">
        <f>+CALCULO[[#This Row],[ 31 ]]+CALCULO[[#This Row],[ 29 ]]+CALCULO[[#This Row],[ 27 ]]+CALCULO[[#This Row],[ 25 ]]+CALCULO[[#This Row],[ 23 ]]+CALCULO[[#This Row],[ 21 ]]+CALCULO[[#This Row],[ 19 ]]+CALCULO[[#This Row],[ 17 ]]</f>
        <v>0</v>
      </c>
      <c r="AG433" s="148">
        <f>+MAX(0,ROUND(CALCULO[[#This Row],[ 15 ]]-CALCULO[[#This Row],[32]],-3))</f>
        <v>0</v>
      </c>
      <c r="AH433" s="29"/>
      <c r="AI433" s="163">
        <f>+IF(AVERAGEIF(DEDUCCIONES[Concepto],'Datos para cálculo'!AH$4,DEDUCCIONES[Monto Limite])=1,CALCULO[[#This Row],[ 34 ]],MIN(CALCULO[[#This Row],[ 34 ]],AVERAGEIF(DEDUCCIONES[Concepto],'Datos para cálculo'!AH$4,DEDUCCIONES[Monto Limite]),+CALCULO[[#This Row],[ 34 ]]+1-1,CALCULO[[#This Row],[ 34 ]]))</f>
        <v>0</v>
      </c>
      <c r="AJ433" s="167"/>
      <c r="AK433" s="144">
        <f>+IF(CALCULO[[#This Row],[ 36 ]]="SI",MIN(CALCULO[[#This Row],[ 15 ]]*10%,VLOOKUP($AJ$4,DEDUCCIONES[],4,0)),0)</f>
        <v>0</v>
      </c>
      <c r="AL433" s="168"/>
      <c r="AM433" s="145">
        <f>+MIN(AL433+1-1,VLOOKUP($AL$4,DEDUCCIONES[],4,0))</f>
        <v>0</v>
      </c>
      <c r="AN433" s="144">
        <f>+CALCULO[[#This Row],[35]]+CALCULO[[#This Row],[37]]+CALCULO[[#This Row],[ 39 ]]</f>
        <v>0</v>
      </c>
      <c r="AO433" s="148">
        <f>+CALCULO[[#This Row],[33]]-CALCULO[[#This Row],[ 40 ]]</f>
        <v>0</v>
      </c>
      <c r="AP433" s="29"/>
      <c r="AQ433" s="163">
        <f>+MIN(CALCULO[[#This Row],[42]]+1-1,VLOOKUP($AP$4,RENTAS_EXCENTAS[],4,0))</f>
        <v>0</v>
      </c>
      <c r="AR433" s="29"/>
      <c r="AS433" s="163">
        <f>+MIN(CALCULO[[#This Row],[43]]+CALCULO[[#This Row],[ 44 ]]+1-1,VLOOKUP($AP$4,RENTAS_EXCENTAS[],4,0))-CALCULO[[#This Row],[43]]</f>
        <v>0</v>
      </c>
      <c r="AT433" s="163"/>
      <c r="AU433" s="163"/>
      <c r="AV433" s="163">
        <f>+CALCULO[[#This Row],[ 47 ]]</f>
        <v>0</v>
      </c>
      <c r="AW433" s="163"/>
      <c r="AX433" s="163">
        <f>+CALCULO[[#This Row],[ 49 ]]</f>
        <v>0</v>
      </c>
      <c r="AY433" s="163"/>
      <c r="AZ433" s="163">
        <f>+CALCULO[[#This Row],[ 51 ]]</f>
        <v>0</v>
      </c>
      <c r="BA433" s="163"/>
      <c r="BB433" s="163">
        <f>+CALCULO[[#This Row],[ 53 ]]</f>
        <v>0</v>
      </c>
      <c r="BC433" s="163"/>
      <c r="BD433" s="163">
        <f>+CALCULO[[#This Row],[ 55 ]]</f>
        <v>0</v>
      </c>
      <c r="BE433" s="163"/>
      <c r="BF433" s="163">
        <f>+CALCULO[[#This Row],[ 57 ]]</f>
        <v>0</v>
      </c>
      <c r="BG433" s="163"/>
      <c r="BH433" s="163">
        <f>+CALCULO[[#This Row],[ 59 ]]</f>
        <v>0</v>
      </c>
      <c r="BI433" s="163"/>
      <c r="BJ433" s="163"/>
      <c r="BK433" s="163"/>
      <c r="BL433" s="145">
        <f>+CALCULO[[#This Row],[ 63 ]]</f>
        <v>0</v>
      </c>
      <c r="BM433" s="144">
        <f>+CALCULO[[#This Row],[ 64 ]]+CALCULO[[#This Row],[ 62 ]]+CALCULO[[#This Row],[ 60 ]]+CALCULO[[#This Row],[ 58 ]]+CALCULO[[#This Row],[ 56 ]]+CALCULO[[#This Row],[ 54 ]]+CALCULO[[#This Row],[ 52 ]]+CALCULO[[#This Row],[ 50 ]]+CALCULO[[#This Row],[ 48 ]]+CALCULO[[#This Row],[ 45 ]]+CALCULO[[#This Row],[43]]</f>
        <v>0</v>
      </c>
      <c r="BN433" s="148">
        <f>+CALCULO[[#This Row],[ 41 ]]-CALCULO[[#This Row],[65]]</f>
        <v>0</v>
      </c>
      <c r="BO433" s="144">
        <f>+ROUND(MIN(CALCULO[[#This Row],[66]]*25%,240*'Versión impresión'!$H$8),-3)</f>
        <v>0</v>
      </c>
      <c r="BP433" s="148">
        <f>+CALCULO[[#This Row],[66]]-CALCULO[[#This Row],[67]]</f>
        <v>0</v>
      </c>
      <c r="BQ433" s="154">
        <f>+ROUND(CALCULO[[#This Row],[33]]*40%,-3)</f>
        <v>0</v>
      </c>
      <c r="BR433" s="149">
        <f t="shared" si="20"/>
        <v>0</v>
      </c>
      <c r="BS433" s="144">
        <f>+CALCULO[[#This Row],[33]]-MIN(CALCULO[[#This Row],[69]],CALCULO[[#This Row],[68]])</f>
        <v>0</v>
      </c>
      <c r="BT433" s="150">
        <f>+CALCULO[[#This Row],[71]]/'Versión impresión'!$H$8+1-1</f>
        <v>0</v>
      </c>
      <c r="BU433" s="151">
        <f>+LOOKUP(CALCULO[[#This Row],[72]],$CG$2:$CH$8,$CJ$2:$CJ$8)</f>
        <v>0</v>
      </c>
      <c r="BV433" s="152">
        <f>+LOOKUP(CALCULO[[#This Row],[72]],$CG$2:$CH$8,$CI$2:$CI$8)</f>
        <v>0</v>
      </c>
      <c r="BW433" s="151">
        <f>+LOOKUP(CALCULO[[#This Row],[72]],$CG$2:$CH$8,$CK$2:$CK$8)</f>
        <v>0</v>
      </c>
      <c r="BX433" s="155">
        <f>+(CALCULO[[#This Row],[72]]+CALCULO[[#This Row],[73]])*CALCULO[[#This Row],[74]]+CALCULO[[#This Row],[75]]</f>
        <v>0</v>
      </c>
      <c r="BY433" s="133">
        <f>+ROUND(CALCULO[[#This Row],[76]]*'Versión impresión'!$H$8,-3)</f>
        <v>0</v>
      </c>
      <c r="BZ433" s="180" t="str">
        <f>+IF(LOOKUP(CALCULO[[#This Row],[72]],$CG$2:$CH$8,$CM$2:$CM$8)=0,"",LOOKUP(CALCULO[[#This Row],[72]],$CG$2:$CH$8,$CM$2:$CM$8))</f>
        <v/>
      </c>
    </row>
    <row r="434" spans="1:78" x14ac:dyDescent="0.25">
      <c r="A434" s="78" t="str">
        <f t="shared" si="19"/>
        <v/>
      </c>
      <c r="B434" s="159"/>
      <c r="C434" s="29"/>
      <c r="D434" s="29"/>
      <c r="E434" s="29"/>
      <c r="F434" s="29"/>
      <c r="G434" s="29"/>
      <c r="H434" s="29"/>
      <c r="I434" s="29"/>
      <c r="J434" s="29"/>
      <c r="K434" s="29"/>
      <c r="L434" s="29"/>
      <c r="M434" s="29"/>
      <c r="N434" s="29"/>
      <c r="O434" s="144">
        <f>SUM(CALCULO[[#This Row],[5]:[ 14 ]])</f>
        <v>0</v>
      </c>
      <c r="P434" s="162"/>
      <c r="Q434" s="163">
        <f>+IF(AVERAGEIF(ING_NO_CONST_RENTA[Concepto],'Datos para cálculo'!P$4,ING_NO_CONST_RENTA[Monto Limite])=1,CALCULO[[#This Row],[16]],MIN(CALCULO[ [#This Row],[16] ],AVERAGEIF(ING_NO_CONST_RENTA[Concepto],'Datos para cálculo'!P$4,ING_NO_CONST_RENTA[Monto Limite]),+CALCULO[ [#This Row],[16] ]+1-1,CALCULO[ [#This Row],[16] ]))</f>
        <v>0</v>
      </c>
      <c r="R434" s="29"/>
      <c r="S434" s="163">
        <f>+IF(AVERAGEIF(ING_NO_CONST_RENTA[Concepto],'Datos para cálculo'!R$4,ING_NO_CONST_RENTA[Monto Limite])=1,CALCULO[[#This Row],[18]],MIN(CALCULO[ [#This Row],[18] ],AVERAGEIF(ING_NO_CONST_RENTA[Concepto],'Datos para cálculo'!R$4,ING_NO_CONST_RENTA[Monto Limite]),+CALCULO[ [#This Row],[18] ]+1-1,CALCULO[ [#This Row],[18] ]))</f>
        <v>0</v>
      </c>
      <c r="T434" s="29"/>
      <c r="U434" s="163">
        <f>+IF(AVERAGEIF(ING_NO_CONST_RENTA[Concepto],'Datos para cálculo'!T$4,ING_NO_CONST_RENTA[Monto Limite])=1,CALCULO[[#This Row],[20]],MIN(CALCULO[ [#This Row],[20] ],AVERAGEIF(ING_NO_CONST_RENTA[Concepto],'Datos para cálculo'!T$4,ING_NO_CONST_RENTA[Monto Limite]),+CALCULO[ [#This Row],[20] ]+1-1,CALCULO[ [#This Row],[20] ]))</f>
        <v>0</v>
      </c>
      <c r="V434" s="29"/>
      <c r="W4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4" s="164"/>
      <c r="Y434" s="163">
        <f>+IF(O434&lt;310*'Versión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4" s="165"/>
      <c r="AA434" s="163">
        <f>+IF(AVERAGEIF(ING_NO_CONST_RENTA[Concepto],'Datos para cálculo'!Z$4,ING_NO_CONST_RENTA[Monto Limite])=1,CALCULO[[#This Row],[ 26 ]],MIN(CALCULO[[#This Row],[ 26 ]],AVERAGEIF(ING_NO_CONST_RENTA[Concepto],'Datos para cálculo'!Z$4,ING_NO_CONST_RENTA[Monto Limite]),+CALCULO[[#This Row],[ 26 ]]+1-1,CALCULO[[#This Row],[ 26 ]]))</f>
        <v>0</v>
      </c>
      <c r="AB434" s="165"/>
      <c r="AC4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4" s="147"/>
      <c r="AE4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4" s="144">
        <f>+CALCULO[[#This Row],[ 31 ]]+CALCULO[[#This Row],[ 29 ]]+CALCULO[[#This Row],[ 27 ]]+CALCULO[[#This Row],[ 25 ]]+CALCULO[[#This Row],[ 23 ]]+CALCULO[[#This Row],[ 21 ]]+CALCULO[[#This Row],[ 19 ]]+CALCULO[[#This Row],[ 17 ]]</f>
        <v>0</v>
      </c>
      <c r="AG434" s="148">
        <f>+MAX(0,ROUND(CALCULO[[#This Row],[ 15 ]]-CALCULO[[#This Row],[32]],-3))</f>
        <v>0</v>
      </c>
      <c r="AH434" s="29"/>
      <c r="AI434" s="163">
        <f>+IF(AVERAGEIF(DEDUCCIONES[Concepto],'Datos para cálculo'!AH$4,DEDUCCIONES[Monto Limite])=1,CALCULO[[#This Row],[ 34 ]],MIN(CALCULO[[#This Row],[ 34 ]],AVERAGEIF(DEDUCCIONES[Concepto],'Datos para cálculo'!AH$4,DEDUCCIONES[Monto Limite]),+CALCULO[[#This Row],[ 34 ]]+1-1,CALCULO[[#This Row],[ 34 ]]))</f>
        <v>0</v>
      </c>
      <c r="AJ434" s="167"/>
      <c r="AK434" s="144">
        <f>+IF(CALCULO[[#This Row],[ 36 ]]="SI",MIN(CALCULO[[#This Row],[ 15 ]]*10%,VLOOKUP($AJ$4,DEDUCCIONES[],4,0)),0)</f>
        <v>0</v>
      </c>
      <c r="AL434" s="168"/>
      <c r="AM434" s="145">
        <f>+MIN(AL434+1-1,VLOOKUP($AL$4,DEDUCCIONES[],4,0))</f>
        <v>0</v>
      </c>
      <c r="AN434" s="144">
        <f>+CALCULO[[#This Row],[35]]+CALCULO[[#This Row],[37]]+CALCULO[[#This Row],[ 39 ]]</f>
        <v>0</v>
      </c>
      <c r="AO434" s="148">
        <f>+CALCULO[[#This Row],[33]]-CALCULO[[#This Row],[ 40 ]]</f>
        <v>0</v>
      </c>
      <c r="AP434" s="29"/>
      <c r="AQ434" s="163">
        <f>+MIN(CALCULO[[#This Row],[42]]+1-1,VLOOKUP($AP$4,RENTAS_EXCENTAS[],4,0))</f>
        <v>0</v>
      </c>
      <c r="AR434" s="29"/>
      <c r="AS434" s="163">
        <f>+MIN(CALCULO[[#This Row],[43]]+CALCULO[[#This Row],[ 44 ]]+1-1,VLOOKUP($AP$4,RENTAS_EXCENTAS[],4,0))-CALCULO[[#This Row],[43]]</f>
        <v>0</v>
      </c>
      <c r="AT434" s="163"/>
      <c r="AU434" s="163"/>
      <c r="AV434" s="163">
        <f>+CALCULO[[#This Row],[ 47 ]]</f>
        <v>0</v>
      </c>
      <c r="AW434" s="163"/>
      <c r="AX434" s="163">
        <f>+CALCULO[[#This Row],[ 49 ]]</f>
        <v>0</v>
      </c>
      <c r="AY434" s="163"/>
      <c r="AZ434" s="163">
        <f>+CALCULO[[#This Row],[ 51 ]]</f>
        <v>0</v>
      </c>
      <c r="BA434" s="163"/>
      <c r="BB434" s="163">
        <f>+CALCULO[[#This Row],[ 53 ]]</f>
        <v>0</v>
      </c>
      <c r="BC434" s="163"/>
      <c r="BD434" s="163">
        <f>+CALCULO[[#This Row],[ 55 ]]</f>
        <v>0</v>
      </c>
      <c r="BE434" s="163"/>
      <c r="BF434" s="163">
        <f>+CALCULO[[#This Row],[ 57 ]]</f>
        <v>0</v>
      </c>
      <c r="BG434" s="163"/>
      <c r="BH434" s="163">
        <f>+CALCULO[[#This Row],[ 59 ]]</f>
        <v>0</v>
      </c>
      <c r="BI434" s="163"/>
      <c r="BJ434" s="163"/>
      <c r="BK434" s="163"/>
      <c r="BL434" s="145">
        <f>+CALCULO[[#This Row],[ 63 ]]</f>
        <v>0</v>
      </c>
      <c r="BM434" s="144">
        <f>+CALCULO[[#This Row],[ 64 ]]+CALCULO[[#This Row],[ 62 ]]+CALCULO[[#This Row],[ 60 ]]+CALCULO[[#This Row],[ 58 ]]+CALCULO[[#This Row],[ 56 ]]+CALCULO[[#This Row],[ 54 ]]+CALCULO[[#This Row],[ 52 ]]+CALCULO[[#This Row],[ 50 ]]+CALCULO[[#This Row],[ 48 ]]+CALCULO[[#This Row],[ 45 ]]+CALCULO[[#This Row],[43]]</f>
        <v>0</v>
      </c>
      <c r="BN434" s="148">
        <f>+CALCULO[[#This Row],[ 41 ]]-CALCULO[[#This Row],[65]]</f>
        <v>0</v>
      </c>
      <c r="BO434" s="144">
        <f>+ROUND(MIN(CALCULO[[#This Row],[66]]*25%,240*'Versión impresión'!$H$8),-3)</f>
        <v>0</v>
      </c>
      <c r="BP434" s="148">
        <f>+CALCULO[[#This Row],[66]]-CALCULO[[#This Row],[67]]</f>
        <v>0</v>
      </c>
      <c r="BQ434" s="154">
        <f>+ROUND(CALCULO[[#This Row],[33]]*40%,-3)</f>
        <v>0</v>
      </c>
      <c r="BR434" s="149">
        <f t="shared" si="20"/>
        <v>0</v>
      </c>
      <c r="BS434" s="144">
        <f>+CALCULO[[#This Row],[33]]-MIN(CALCULO[[#This Row],[69]],CALCULO[[#This Row],[68]])</f>
        <v>0</v>
      </c>
      <c r="BT434" s="150">
        <f>+CALCULO[[#This Row],[71]]/'Versión impresión'!$H$8+1-1</f>
        <v>0</v>
      </c>
      <c r="BU434" s="151">
        <f>+LOOKUP(CALCULO[[#This Row],[72]],$CG$2:$CH$8,$CJ$2:$CJ$8)</f>
        <v>0</v>
      </c>
      <c r="BV434" s="152">
        <f>+LOOKUP(CALCULO[[#This Row],[72]],$CG$2:$CH$8,$CI$2:$CI$8)</f>
        <v>0</v>
      </c>
      <c r="BW434" s="151">
        <f>+LOOKUP(CALCULO[[#This Row],[72]],$CG$2:$CH$8,$CK$2:$CK$8)</f>
        <v>0</v>
      </c>
      <c r="BX434" s="155">
        <f>+(CALCULO[[#This Row],[72]]+CALCULO[[#This Row],[73]])*CALCULO[[#This Row],[74]]+CALCULO[[#This Row],[75]]</f>
        <v>0</v>
      </c>
      <c r="BY434" s="133">
        <f>+ROUND(CALCULO[[#This Row],[76]]*'Versión impresión'!$H$8,-3)</f>
        <v>0</v>
      </c>
      <c r="BZ434" s="180" t="str">
        <f>+IF(LOOKUP(CALCULO[[#This Row],[72]],$CG$2:$CH$8,$CM$2:$CM$8)=0,"",LOOKUP(CALCULO[[#This Row],[72]],$CG$2:$CH$8,$CM$2:$CM$8))</f>
        <v/>
      </c>
    </row>
    <row r="435" spans="1:78" x14ac:dyDescent="0.25">
      <c r="A435" s="78" t="str">
        <f t="shared" si="19"/>
        <v/>
      </c>
      <c r="B435" s="159"/>
      <c r="C435" s="29"/>
      <c r="D435" s="29"/>
      <c r="E435" s="29"/>
      <c r="F435" s="29"/>
      <c r="G435" s="29"/>
      <c r="H435" s="29"/>
      <c r="I435" s="29"/>
      <c r="J435" s="29"/>
      <c r="K435" s="29"/>
      <c r="L435" s="29"/>
      <c r="M435" s="29"/>
      <c r="N435" s="29"/>
      <c r="O435" s="144">
        <f>SUM(CALCULO[[#This Row],[5]:[ 14 ]])</f>
        <v>0</v>
      </c>
      <c r="P435" s="162"/>
      <c r="Q435" s="163">
        <f>+IF(AVERAGEIF(ING_NO_CONST_RENTA[Concepto],'Datos para cálculo'!P$4,ING_NO_CONST_RENTA[Monto Limite])=1,CALCULO[[#This Row],[16]],MIN(CALCULO[ [#This Row],[16] ],AVERAGEIF(ING_NO_CONST_RENTA[Concepto],'Datos para cálculo'!P$4,ING_NO_CONST_RENTA[Monto Limite]),+CALCULO[ [#This Row],[16] ]+1-1,CALCULO[ [#This Row],[16] ]))</f>
        <v>0</v>
      </c>
      <c r="R435" s="29"/>
      <c r="S435" s="163">
        <f>+IF(AVERAGEIF(ING_NO_CONST_RENTA[Concepto],'Datos para cálculo'!R$4,ING_NO_CONST_RENTA[Monto Limite])=1,CALCULO[[#This Row],[18]],MIN(CALCULO[ [#This Row],[18] ],AVERAGEIF(ING_NO_CONST_RENTA[Concepto],'Datos para cálculo'!R$4,ING_NO_CONST_RENTA[Monto Limite]),+CALCULO[ [#This Row],[18] ]+1-1,CALCULO[ [#This Row],[18] ]))</f>
        <v>0</v>
      </c>
      <c r="T435" s="29"/>
      <c r="U435" s="163">
        <f>+IF(AVERAGEIF(ING_NO_CONST_RENTA[Concepto],'Datos para cálculo'!T$4,ING_NO_CONST_RENTA[Monto Limite])=1,CALCULO[[#This Row],[20]],MIN(CALCULO[ [#This Row],[20] ],AVERAGEIF(ING_NO_CONST_RENTA[Concepto],'Datos para cálculo'!T$4,ING_NO_CONST_RENTA[Monto Limite]),+CALCULO[ [#This Row],[20] ]+1-1,CALCULO[ [#This Row],[20] ]))</f>
        <v>0</v>
      </c>
      <c r="V435" s="29"/>
      <c r="W4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5" s="164"/>
      <c r="Y435" s="163">
        <f>+IF(O435&lt;310*'Versión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5" s="165"/>
      <c r="AA435" s="163">
        <f>+IF(AVERAGEIF(ING_NO_CONST_RENTA[Concepto],'Datos para cálculo'!Z$4,ING_NO_CONST_RENTA[Monto Limite])=1,CALCULO[[#This Row],[ 26 ]],MIN(CALCULO[[#This Row],[ 26 ]],AVERAGEIF(ING_NO_CONST_RENTA[Concepto],'Datos para cálculo'!Z$4,ING_NO_CONST_RENTA[Monto Limite]),+CALCULO[[#This Row],[ 26 ]]+1-1,CALCULO[[#This Row],[ 26 ]]))</f>
        <v>0</v>
      </c>
      <c r="AB435" s="165"/>
      <c r="AC4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5" s="147"/>
      <c r="AE4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5" s="144">
        <f>+CALCULO[[#This Row],[ 31 ]]+CALCULO[[#This Row],[ 29 ]]+CALCULO[[#This Row],[ 27 ]]+CALCULO[[#This Row],[ 25 ]]+CALCULO[[#This Row],[ 23 ]]+CALCULO[[#This Row],[ 21 ]]+CALCULO[[#This Row],[ 19 ]]+CALCULO[[#This Row],[ 17 ]]</f>
        <v>0</v>
      </c>
      <c r="AG435" s="148">
        <f>+MAX(0,ROUND(CALCULO[[#This Row],[ 15 ]]-CALCULO[[#This Row],[32]],-3))</f>
        <v>0</v>
      </c>
      <c r="AH435" s="29"/>
      <c r="AI435" s="163">
        <f>+IF(AVERAGEIF(DEDUCCIONES[Concepto],'Datos para cálculo'!AH$4,DEDUCCIONES[Monto Limite])=1,CALCULO[[#This Row],[ 34 ]],MIN(CALCULO[[#This Row],[ 34 ]],AVERAGEIF(DEDUCCIONES[Concepto],'Datos para cálculo'!AH$4,DEDUCCIONES[Monto Limite]),+CALCULO[[#This Row],[ 34 ]]+1-1,CALCULO[[#This Row],[ 34 ]]))</f>
        <v>0</v>
      </c>
      <c r="AJ435" s="167"/>
      <c r="AK435" s="144">
        <f>+IF(CALCULO[[#This Row],[ 36 ]]="SI",MIN(CALCULO[[#This Row],[ 15 ]]*10%,VLOOKUP($AJ$4,DEDUCCIONES[],4,0)),0)</f>
        <v>0</v>
      </c>
      <c r="AL435" s="168"/>
      <c r="AM435" s="145">
        <f>+MIN(AL435+1-1,VLOOKUP($AL$4,DEDUCCIONES[],4,0))</f>
        <v>0</v>
      </c>
      <c r="AN435" s="144">
        <f>+CALCULO[[#This Row],[35]]+CALCULO[[#This Row],[37]]+CALCULO[[#This Row],[ 39 ]]</f>
        <v>0</v>
      </c>
      <c r="AO435" s="148">
        <f>+CALCULO[[#This Row],[33]]-CALCULO[[#This Row],[ 40 ]]</f>
        <v>0</v>
      </c>
      <c r="AP435" s="29"/>
      <c r="AQ435" s="163">
        <f>+MIN(CALCULO[[#This Row],[42]]+1-1,VLOOKUP($AP$4,RENTAS_EXCENTAS[],4,0))</f>
        <v>0</v>
      </c>
      <c r="AR435" s="29"/>
      <c r="AS435" s="163">
        <f>+MIN(CALCULO[[#This Row],[43]]+CALCULO[[#This Row],[ 44 ]]+1-1,VLOOKUP($AP$4,RENTAS_EXCENTAS[],4,0))-CALCULO[[#This Row],[43]]</f>
        <v>0</v>
      </c>
      <c r="AT435" s="163"/>
      <c r="AU435" s="163"/>
      <c r="AV435" s="163">
        <f>+CALCULO[[#This Row],[ 47 ]]</f>
        <v>0</v>
      </c>
      <c r="AW435" s="163"/>
      <c r="AX435" s="163">
        <f>+CALCULO[[#This Row],[ 49 ]]</f>
        <v>0</v>
      </c>
      <c r="AY435" s="163"/>
      <c r="AZ435" s="163">
        <f>+CALCULO[[#This Row],[ 51 ]]</f>
        <v>0</v>
      </c>
      <c r="BA435" s="163"/>
      <c r="BB435" s="163">
        <f>+CALCULO[[#This Row],[ 53 ]]</f>
        <v>0</v>
      </c>
      <c r="BC435" s="163"/>
      <c r="BD435" s="163">
        <f>+CALCULO[[#This Row],[ 55 ]]</f>
        <v>0</v>
      </c>
      <c r="BE435" s="163"/>
      <c r="BF435" s="163">
        <f>+CALCULO[[#This Row],[ 57 ]]</f>
        <v>0</v>
      </c>
      <c r="BG435" s="163"/>
      <c r="BH435" s="163">
        <f>+CALCULO[[#This Row],[ 59 ]]</f>
        <v>0</v>
      </c>
      <c r="BI435" s="163"/>
      <c r="BJ435" s="163"/>
      <c r="BK435" s="163"/>
      <c r="BL435" s="145">
        <f>+CALCULO[[#This Row],[ 63 ]]</f>
        <v>0</v>
      </c>
      <c r="BM435" s="144">
        <f>+CALCULO[[#This Row],[ 64 ]]+CALCULO[[#This Row],[ 62 ]]+CALCULO[[#This Row],[ 60 ]]+CALCULO[[#This Row],[ 58 ]]+CALCULO[[#This Row],[ 56 ]]+CALCULO[[#This Row],[ 54 ]]+CALCULO[[#This Row],[ 52 ]]+CALCULO[[#This Row],[ 50 ]]+CALCULO[[#This Row],[ 48 ]]+CALCULO[[#This Row],[ 45 ]]+CALCULO[[#This Row],[43]]</f>
        <v>0</v>
      </c>
      <c r="BN435" s="148">
        <f>+CALCULO[[#This Row],[ 41 ]]-CALCULO[[#This Row],[65]]</f>
        <v>0</v>
      </c>
      <c r="BO435" s="144">
        <f>+ROUND(MIN(CALCULO[[#This Row],[66]]*25%,240*'Versión impresión'!$H$8),-3)</f>
        <v>0</v>
      </c>
      <c r="BP435" s="148">
        <f>+CALCULO[[#This Row],[66]]-CALCULO[[#This Row],[67]]</f>
        <v>0</v>
      </c>
      <c r="BQ435" s="154">
        <f>+ROUND(CALCULO[[#This Row],[33]]*40%,-3)</f>
        <v>0</v>
      </c>
      <c r="BR435" s="149">
        <f t="shared" si="20"/>
        <v>0</v>
      </c>
      <c r="BS435" s="144">
        <f>+CALCULO[[#This Row],[33]]-MIN(CALCULO[[#This Row],[69]],CALCULO[[#This Row],[68]])</f>
        <v>0</v>
      </c>
      <c r="BT435" s="150">
        <f>+CALCULO[[#This Row],[71]]/'Versión impresión'!$H$8+1-1</f>
        <v>0</v>
      </c>
      <c r="BU435" s="151">
        <f>+LOOKUP(CALCULO[[#This Row],[72]],$CG$2:$CH$8,$CJ$2:$CJ$8)</f>
        <v>0</v>
      </c>
      <c r="BV435" s="152">
        <f>+LOOKUP(CALCULO[[#This Row],[72]],$CG$2:$CH$8,$CI$2:$CI$8)</f>
        <v>0</v>
      </c>
      <c r="BW435" s="151">
        <f>+LOOKUP(CALCULO[[#This Row],[72]],$CG$2:$CH$8,$CK$2:$CK$8)</f>
        <v>0</v>
      </c>
      <c r="BX435" s="155">
        <f>+(CALCULO[[#This Row],[72]]+CALCULO[[#This Row],[73]])*CALCULO[[#This Row],[74]]+CALCULO[[#This Row],[75]]</f>
        <v>0</v>
      </c>
      <c r="BY435" s="133">
        <f>+ROUND(CALCULO[[#This Row],[76]]*'Versión impresión'!$H$8,-3)</f>
        <v>0</v>
      </c>
      <c r="BZ435" s="180" t="str">
        <f>+IF(LOOKUP(CALCULO[[#This Row],[72]],$CG$2:$CH$8,$CM$2:$CM$8)=0,"",LOOKUP(CALCULO[[#This Row],[72]],$CG$2:$CH$8,$CM$2:$CM$8))</f>
        <v/>
      </c>
    </row>
    <row r="436" spans="1:78" x14ac:dyDescent="0.25">
      <c r="A436" s="78" t="str">
        <f t="shared" si="19"/>
        <v/>
      </c>
      <c r="B436" s="159"/>
      <c r="C436" s="29"/>
      <c r="D436" s="29"/>
      <c r="E436" s="29"/>
      <c r="F436" s="29"/>
      <c r="G436" s="29"/>
      <c r="H436" s="29"/>
      <c r="I436" s="29"/>
      <c r="J436" s="29"/>
      <c r="K436" s="29"/>
      <c r="L436" s="29"/>
      <c r="M436" s="29"/>
      <c r="N436" s="29"/>
      <c r="O436" s="144">
        <f>SUM(CALCULO[[#This Row],[5]:[ 14 ]])</f>
        <v>0</v>
      </c>
      <c r="P436" s="162"/>
      <c r="Q436" s="163">
        <f>+IF(AVERAGEIF(ING_NO_CONST_RENTA[Concepto],'Datos para cálculo'!P$4,ING_NO_CONST_RENTA[Monto Limite])=1,CALCULO[[#This Row],[16]],MIN(CALCULO[ [#This Row],[16] ],AVERAGEIF(ING_NO_CONST_RENTA[Concepto],'Datos para cálculo'!P$4,ING_NO_CONST_RENTA[Monto Limite]),+CALCULO[ [#This Row],[16] ]+1-1,CALCULO[ [#This Row],[16] ]))</f>
        <v>0</v>
      </c>
      <c r="R436" s="29"/>
      <c r="S436" s="163">
        <f>+IF(AVERAGEIF(ING_NO_CONST_RENTA[Concepto],'Datos para cálculo'!R$4,ING_NO_CONST_RENTA[Monto Limite])=1,CALCULO[[#This Row],[18]],MIN(CALCULO[ [#This Row],[18] ],AVERAGEIF(ING_NO_CONST_RENTA[Concepto],'Datos para cálculo'!R$4,ING_NO_CONST_RENTA[Monto Limite]),+CALCULO[ [#This Row],[18] ]+1-1,CALCULO[ [#This Row],[18] ]))</f>
        <v>0</v>
      </c>
      <c r="T436" s="29"/>
      <c r="U436" s="163">
        <f>+IF(AVERAGEIF(ING_NO_CONST_RENTA[Concepto],'Datos para cálculo'!T$4,ING_NO_CONST_RENTA[Monto Limite])=1,CALCULO[[#This Row],[20]],MIN(CALCULO[ [#This Row],[20] ],AVERAGEIF(ING_NO_CONST_RENTA[Concepto],'Datos para cálculo'!T$4,ING_NO_CONST_RENTA[Monto Limite]),+CALCULO[ [#This Row],[20] ]+1-1,CALCULO[ [#This Row],[20] ]))</f>
        <v>0</v>
      </c>
      <c r="V436" s="29"/>
      <c r="W4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6" s="164"/>
      <c r="Y436" s="163">
        <f>+IF(O436&lt;310*'Versión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6" s="165"/>
      <c r="AA436" s="163">
        <f>+IF(AVERAGEIF(ING_NO_CONST_RENTA[Concepto],'Datos para cálculo'!Z$4,ING_NO_CONST_RENTA[Monto Limite])=1,CALCULO[[#This Row],[ 26 ]],MIN(CALCULO[[#This Row],[ 26 ]],AVERAGEIF(ING_NO_CONST_RENTA[Concepto],'Datos para cálculo'!Z$4,ING_NO_CONST_RENTA[Monto Limite]),+CALCULO[[#This Row],[ 26 ]]+1-1,CALCULO[[#This Row],[ 26 ]]))</f>
        <v>0</v>
      </c>
      <c r="AB436" s="165"/>
      <c r="AC4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6" s="147"/>
      <c r="AE4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6" s="144">
        <f>+CALCULO[[#This Row],[ 31 ]]+CALCULO[[#This Row],[ 29 ]]+CALCULO[[#This Row],[ 27 ]]+CALCULO[[#This Row],[ 25 ]]+CALCULO[[#This Row],[ 23 ]]+CALCULO[[#This Row],[ 21 ]]+CALCULO[[#This Row],[ 19 ]]+CALCULO[[#This Row],[ 17 ]]</f>
        <v>0</v>
      </c>
      <c r="AG436" s="148">
        <f>+MAX(0,ROUND(CALCULO[[#This Row],[ 15 ]]-CALCULO[[#This Row],[32]],-3))</f>
        <v>0</v>
      </c>
      <c r="AH436" s="29"/>
      <c r="AI436" s="163">
        <f>+IF(AVERAGEIF(DEDUCCIONES[Concepto],'Datos para cálculo'!AH$4,DEDUCCIONES[Monto Limite])=1,CALCULO[[#This Row],[ 34 ]],MIN(CALCULO[[#This Row],[ 34 ]],AVERAGEIF(DEDUCCIONES[Concepto],'Datos para cálculo'!AH$4,DEDUCCIONES[Monto Limite]),+CALCULO[[#This Row],[ 34 ]]+1-1,CALCULO[[#This Row],[ 34 ]]))</f>
        <v>0</v>
      </c>
      <c r="AJ436" s="167"/>
      <c r="AK436" s="144">
        <f>+IF(CALCULO[[#This Row],[ 36 ]]="SI",MIN(CALCULO[[#This Row],[ 15 ]]*10%,VLOOKUP($AJ$4,DEDUCCIONES[],4,0)),0)</f>
        <v>0</v>
      </c>
      <c r="AL436" s="168"/>
      <c r="AM436" s="145">
        <f>+MIN(AL436+1-1,VLOOKUP($AL$4,DEDUCCIONES[],4,0))</f>
        <v>0</v>
      </c>
      <c r="AN436" s="144">
        <f>+CALCULO[[#This Row],[35]]+CALCULO[[#This Row],[37]]+CALCULO[[#This Row],[ 39 ]]</f>
        <v>0</v>
      </c>
      <c r="AO436" s="148">
        <f>+CALCULO[[#This Row],[33]]-CALCULO[[#This Row],[ 40 ]]</f>
        <v>0</v>
      </c>
      <c r="AP436" s="29"/>
      <c r="AQ436" s="163">
        <f>+MIN(CALCULO[[#This Row],[42]]+1-1,VLOOKUP($AP$4,RENTAS_EXCENTAS[],4,0))</f>
        <v>0</v>
      </c>
      <c r="AR436" s="29"/>
      <c r="AS436" s="163">
        <f>+MIN(CALCULO[[#This Row],[43]]+CALCULO[[#This Row],[ 44 ]]+1-1,VLOOKUP($AP$4,RENTAS_EXCENTAS[],4,0))-CALCULO[[#This Row],[43]]</f>
        <v>0</v>
      </c>
      <c r="AT436" s="163"/>
      <c r="AU436" s="163"/>
      <c r="AV436" s="163">
        <f>+CALCULO[[#This Row],[ 47 ]]</f>
        <v>0</v>
      </c>
      <c r="AW436" s="163"/>
      <c r="AX436" s="163">
        <f>+CALCULO[[#This Row],[ 49 ]]</f>
        <v>0</v>
      </c>
      <c r="AY436" s="163"/>
      <c r="AZ436" s="163">
        <f>+CALCULO[[#This Row],[ 51 ]]</f>
        <v>0</v>
      </c>
      <c r="BA436" s="163"/>
      <c r="BB436" s="163">
        <f>+CALCULO[[#This Row],[ 53 ]]</f>
        <v>0</v>
      </c>
      <c r="BC436" s="163"/>
      <c r="BD436" s="163">
        <f>+CALCULO[[#This Row],[ 55 ]]</f>
        <v>0</v>
      </c>
      <c r="BE436" s="163"/>
      <c r="BF436" s="163">
        <f>+CALCULO[[#This Row],[ 57 ]]</f>
        <v>0</v>
      </c>
      <c r="BG436" s="163"/>
      <c r="BH436" s="163">
        <f>+CALCULO[[#This Row],[ 59 ]]</f>
        <v>0</v>
      </c>
      <c r="BI436" s="163"/>
      <c r="BJ436" s="163"/>
      <c r="BK436" s="163"/>
      <c r="BL436" s="145">
        <f>+CALCULO[[#This Row],[ 63 ]]</f>
        <v>0</v>
      </c>
      <c r="BM436" s="144">
        <f>+CALCULO[[#This Row],[ 64 ]]+CALCULO[[#This Row],[ 62 ]]+CALCULO[[#This Row],[ 60 ]]+CALCULO[[#This Row],[ 58 ]]+CALCULO[[#This Row],[ 56 ]]+CALCULO[[#This Row],[ 54 ]]+CALCULO[[#This Row],[ 52 ]]+CALCULO[[#This Row],[ 50 ]]+CALCULO[[#This Row],[ 48 ]]+CALCULO[[#This Row],[ 45 ]]+CALCULO[[#This Row],[43]]</f>
        <v>0</v>
      </c>
      <c r="BN436" s="148">
        <f>+CALCULO[[#This Row],[ 41 ]]-CALCULO[[#This Row],[65]]</f>
        <v>0</v>
      </c>
      <c r="BO436" s="144">
        <f>+ROUND(MIN(CALCULO[[#This Row],[66]]*25%,240*'Versión impresión'!$H$8),-3)</f>
        <v>0</v>
      </c>
      <c r="BP436" s="148">
        <f>+CALCULO[[#This Row],[66]]-CALCULO[[#This Row],[67]]</f>
        <v>0</v>
      </c>
      <c r="BQ436" s="154">
        <f>+ROUND(CALCULO[[#This Row],[33]]*40%,-3)</f>
        <v>0</v>
      </c>
      <c r="BR436" s="149">
        <f t="shared" si="20"/>
        <v>0</v>
      </c>
      <c r="BS436" s="144">
        <f>+CALCULO[[#This Row],[33]]-MIN(CALCULO[[#This Row],[69]],CALCULO[[#This Row],[68]])</f>
        <v>0</v>
      </c>
      <c r="BT436" s="150">
        <f>+CALCULO[[#This Row],[71]]/'Versión impresión'!$H$8+1-1</f>
        <v>0</v>
      </c>
      <c r="BU436" s="151">
        <f>+LOOKUP(CALCULO[[#This Row],[72]],$CG$2:$CH$8,$CJ$2:$CJ$8)</f>
        <v>0</v>
      </c>
      <c r="BV436" s="152">
        <f>+LOOKUP(CALCULO[[#This Row],[72]],$CG$2:$CH$8,$CI$2:$CI$8)</f>
        <v>0</v>
      </c>
      <c r="BW436" s="151">
        <f>+LOOKUP(CALCULO[[#This Row],[72]],$CG$2:$CH$8,$CK$2:$CK$8)</f>
        <v>0</v>
      </c>
      <c r="BX436" s="155">
        <f>+(CALCULO[[#This Row],[72]]+CALCULO[[#This Row],[73]])*CALCULO[[#This Row],[74]]+CALCULO[[#This Row],[75]]</f>
        <v>0</v>
      </c>
      <c r="BY436" s="133">
        <f>+ROUND(CALCULO[[#This Row],[76]]*'Versión impresión'!$H$8,-3)</f>
        <v>0</v>
      </c>
      <c r="BZ436" s="180" t="str">
        <f>+IF(LOOKUP(CALCULO[[#This Row],[72]],$CG$2:$CH$8,$CM$2:$CM$8)=0,"",LOOKUP(CALCULO[[#This Row],[72]],$CG$2:$CH$8,$CM$2:$CM$8))</f>
        <v/>
      </c>
    </row>
    <row r="437" spans="1:78" x14ac:dyDescent="0.25">
      <c r="A437" s="78" t="str">
        <f t="shared" si="19"/>
        <v/>
      </c>
      <c r="B437" s="159"/>
      <c r="C437" s="29"/>
      <c r="D437" s="29"/>
      <c r="E437" s="29"/>
      <c r="F437" s="29"/>
      <c r="G437" s="29"/>
      <c r="H437" s="29"/>
      <c r="I437" s="29"/>
      <c r="J437" s="29"/>
      <c r="K437" s="29"/>
      <c r="L437" s="29"/>
      <c r="M437" s="29"/>
      <c r="N437" s="29"/>
      <c r="O437" s="144">
        <f>SUM(CALCULO[[#This Row],[5]:[ 14 ]])</f>
        <v>0</v>
      </c>
      <c r="P437" s="162"/>
      <c r="Q437" s="163">
        <f>+IF(AVERAGEIF(ING_NO_CONST_RENTA[Concepto],'Datos para cálculo'!P$4,ING_NO_CONST_RENTA[Monto Limite])=1,CALCULO[[#This Row],[16]],MIN(CALCULO[ [#This Row],[16] ],AVERAGEIF(ING_NO_CONST_RENTA[Concepto],'Datos para cálculo'!P$4,ING_NO_CONST_RENTA[Monto Limite]),+CALCULO[ [#This Row],[16] ]+1-1,CALCULO[ [#This Row],[16] ]))</f>
        <v>0</v>
      </c>
      <c r="R437" s="29"/>
      <c r="S437" s="163">
        <f>+IF(AVERAGEIF(ING_NO_CONST_RENTA[Concepto],'Datos para cálculo'!R$4,ING_NO_CONST_RENTA[Monto Limite])=1,CALCULO[[#This Row],[18]],MIN(CALCULO[ [#This Row],[18] ],AVERAGEIF(ING_NO_CONST_RENTA[Concepto],'Datos para cálculo'!R$4,ING_NO_CONST_RENTA[Monto Limite]),+CALCULO[ [#This Row],[18] ]+1-1,CALCULO[ [#This Row],[18] ]))</f>
        <v>0</v>
      </c>
      <c r="T437" s="29"/>
      <c r="U437" s="163">
        <f>+IF(AVERAGEIF(ING_NO_CONST_RENTA[Concepto],'Datos para cálculo'!T$4,ING_NO_CONST_RENTA[Monto Limite])=1,CALCULO[[#This Row],[20]],MIN(CALCULO[ [#This Row],[20] ],AVERAGEIF(ING_NO_CONST_RENTA[Concepto],'Datos para cálculo'!T$4,ING_NO_CONST_RENTA[Monto Limite]),+CALCULO[ [#This Row],[20] ]+1-1,CALCULO[ [#This Row],[20] ]))</f>
        <v>0</v>
      </c>
      <c r="V437" s="29"/>
      <c r="W4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7" s="164"/>
      <c r="Y437" s="163">
        <f>+IF(O437&lt;310*'Versión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7" s="165"/>
      <c r="AA437" s="163">
        <f>+IF(AVERAGEIF(ING_NO_CONST_RENTA[Concepto],'Datos para cálculo'!Z$4,ING_NO_CONST_RENTA[Monto Limite])=1,CALCULO[[#This Row],[ 26 ]],MIN(CALCULO[[#This Row],[ 26 ]],AVERAGEIF(ING_NO_CONST_RENTA[Concepto],'Datos para cálculo'!Z$4,ING_NO_CONST_RENTA[Monto Limite]),+CALCULO[[#This Row],[ 26 ]]+1-1,CALCULO[[#This Row],[ 26 ]]))</f>
        <v>0</v>
      </c>
      <c r="AB437" s="165"/>
      <c r="AC4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7" s="147"/>
      <c r="AE4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7" s="144">
        <f>+CALCULO[[#This Row],[ 31 ]]+CALCULO[[#This Row],[ 29 ]]+CALCULO[[#This Row],[ 27 ]]+CALCULO[[#This Row],[ 25 ]]+CALCULO[[#This Row],[ 23 ]]+CALCULO[[#This Row],[ 21 ]]+CALCULO[[#This Row],[ 19 ]]+CALCULO[[#This Row],[ 17 ]]</f>
        <v>0</v>
      </c>
      <c r="AG437" s="148">
        <f>+MAX(0,ROUND(CALCULO[[#This Row],[ 15 ]]-CALCULO[[#This Row],[32]],-3))</f>
        <v>0</v>
      </c>
      <c r="AH437" s="29"/>
      <c r="AI437" s="163">
        <f>+IF(AVERAGEIF(DEDUCCIONES[Concepto],'Datos para cálculo'!AH$4,DEDUCCIONES[Monto Limite])=1,CALCULO[[#This Row],[ 34 ]],MIN(CALCULO[[#This Row],[ 34 ]],AVERAGEIF(DEDUCCIONES[Concepto],'Datos para cálculo'!AH$4,DEDUCCIONES[Monto Limite]),+CALCULO[[#This Row],[ 34 ]]+1-1,CALCULO[[#This Row],[ 34 ]]))</f>
        <v>0</v>
      </c>
      <c r="AJ437" s="167"/>
      <c r="AK437" s="144">
        <f>+IF(CALCULO[[#This Row],[ 36 ]]="SI",MIN(CALCULO[[#This Row],[ 15 ]]*10%,VLOOKUP($AJ$4,DEDUCCIONES[],4,0)),0)</f>
        <v>0</v>
      </c>
      <c r="AL437" s="168"/>
      <c r="AM437" s="145">
        <f>+MIN(AL437+1-1,VLOOKUP($AL$4,DEDUCCIONES[],4,0))</f>
        <v>0</v>
      </c>
      <c r="AN437" s="144">
        <f>+CALCULO[[#This Row],[35]]+CALCULO[[#This Row],[37]]+CALCULO[[#This Row],[ 39 ]]</f>
        <v>0</v>
      </c>
      <c r="AO437" s="148">
        <f>+CALCULO[[#This Row],[33]]-CALCULO[[#This Row],[ 40 ]]</f>
        <v>0</v>
      </c>
      <c r="AP437" s="29"/>
      <c r="AQ437" s="163">
        <f>+MIN(CALCULO[[#This Row],[42]]+1-1,VLOOKUP($AP$4,RENTAS_EXCENTAS[],4,0))</f>
        <v>0</v>
      </c>
      <c r="AR437" s="29"/>
      <c r="AS437" s="163">
        <f>+MIN(CALCULO[[#This Row],[43]]+CALCULO[[#This Row],[ 44 ]]+1-1,VLOOKUP($AP$4,RENTAS_EXCENTAS[],4,0))-CALCULO[[#This Row],[43]]</f>
        <v>0</v>
      </c>
      <c r="AT437" s="163"/>
      <c r="AU437" s="163"/>
      <c r="AV437" s="163">
        <f>+CALCULO[[#This Row],[ 47 ]]</f>
        <v>0</v>
      </c>
      <c r="AW437" s="163"/>
      <c r="AX437" s="163">
        <f>+CALCULO[[#This Row],[ 49 ]]</f>
        <v>0</v>
      </c>
      <c r="AY437" s="163"/>
      <c r="AZ437" s="163">
        <f>+CALCULO[[#This Row],[ 51 ]]</f>
        <v>0</v>
      </c>
      <c r="BA437" s="163"/>
      <c r="BB437" s="163">
        <f>+CALCULO[[#This Row],[ 53 ]]</f>
        <v>0</v>
      </c>
      <c r="BC437" s="163"/>
      <c r="BD437" s="163">
        <f>+CALCULO[[#This Row],[ 55 ]]</f>
        <v>0</v>
      </c>
      <c r="BE437" s="163"/>
      <c r="BF437" s="163">
        <f>+CALCULO[[#This Row],[ 57 ]]</f>
        <v>0</v>
      </c>
      <c r="BG437" s="163"/>
      <c r="BH437" s="163">
        <f>+CALCULO[[#This Row],[ 59 ]]</f>
        <v>0</v>
      </c>
      <c r="BI437" s="163"/>
      <c r="BJ437" s="163"/>
      <c r="BK437" s="163"/>
      <c r="BL437" s="145">
        <f>+CALCULO[[#This Row],[ 63 ]]</f>
        <v>0</v>
      </c>
      <c r="BM437" s="144">
        <f>+CALCULO[[#This Row],[ 64 ]]+CALCULO[[#This Row],[ 62 ]]+CALCULO[[#This Row],[ 60 ]]+CALCULO[[#This Row],[ 58 ]]+CALCULO[[#This Row],[ 56 ]]+CALCULO[[#This Row],[ 54 ]]+CALCULO[[#This Row],[ 52 ]]+CALCULO[[#This Row],[ 50 ]]+CALCULO[[#This Row],[ 48 ]]+CALCULO[[#This Row],[ 45 ]]+CALCULO[[#This Row],[43]]</f>
        <v>0</v>
      </c>
      <c r="BN437" s="148">
        <f>+CALCULO[[#This Row],[ 41 ]]-CALCULO[[#This Row],[65]]</f>
        <v>0</v>
      </c>
      <c r="BO437" s="144">
        <f>+ROUND(MIN(CALCULO[[#This Row],[66]]*25%,240*'Versión impresión'!$H$8),-3)</f>
        <v>0</v>
      </c>
      <c r="BP437" s="148">
        <f>+CALCULO[[#This Row],[66]]-CALCULO[[#This Row],[67]]</f>
        <v>0</v>
      </c>
      <c r="BQ437" s="154">
        <f>+ROUND(CALCULO[[#This Row],[33]]*40%,-3)</f>
        <v>0</v>
      </c>
      <c r="BR437" s="149">
        <f t="shared" si="20"/>
        <v>0</v>
      </c>
      <c r="BS437" s="144">
        <f>+CALCULO[[#This Row],[33]]-MIN(CALCULO[[#This Row],[69]],CALCULO[[#This Row],[68]])</f>
        <v>0</v>
      </c>
      <c r="BT437" s="150">
        <f>+CALCULO[[#This Row],[71]]/'Versión impresión'!$H$8+1-1</f>
        <v>0</v>
      </c>
      <c r="BU437" s="151">
        <f>+LOOKUP(CALCULO[[#This Row],[72]],$CG$2:$CH$8,$CJ$2:$CJ$8)</f>
        <v>0</v>
      </c>
      <c r="BV437" s="152">
        <f>+LOOKUP(CALCULO[[#This Row],[72]],$CG$2:$CH$8,$CI$2:$CI$8)</f>
        <v>0</v>
      </c>
      <c r="BW437" s="151">
        <f>+LOOKUP(CALCULO[[#This Row],[72]],$CG$2:$CH$8,$CK$2:$CK$8)</f>
        <v>0</v>
      </c>
      <c r="BX437" s="155">
        <f>+(CALCULO[[#This Row],[72]]+CALCULO[[#This Row],[73]])*CALCULO[[#This Row],[74]]+CALCULO[[#This Row],[75]]</f>
        <v>0</v>
      </c>
      <c r="BY437" s="133">
        <f>+ROUND(CALCULO[[#This Row],[76]]*'Versión impresión'!$H$8,-3)</f>
        <v>0</v>
      </c>
      <c r="BZ437" s="180" t="str">
        <f>+IF(LOOKUP(CALCULO[[#This Row],[72]],$CG$2:$CH$8,$CM$2:$CM$8)=0,"",LOOKUP(CALCULO[[#This Row],[72]],$CG$2:$CH$8,$CM$2:$CM$8))</f>
        <v/>
      </c>
    </row>
    <row r="438" spans="1:78" x14ac:dyDescent="0.25">
      <c r="A438" s="78" t="str">
        <f t="shared" si="19"/>
        <v/>
      </c>
      <c r="B438" s="159"/>
      <c r="C438" s="29"/>
      <c r="D438" s="29"/>
      <c r="E438" s="29"/>
      <c r="F438" s="29"/>
      <c r="G438" s="29"/>
      <c r="H438" s="29"/>
      <c r="I438" s="29"/>
      <c r="J438" s="29"/>
      <c r="K438" s="29"/>
      <c r="L438" s="29"/>
      <c r="M438" s="29"/>
      <c r="N438" s="29"/>
      <c r="O438" s="144">
        <f>SUM(CALCULO[[#This Row],[5]:[ 14 ]])</f>
        <v>0</v>
      </c>
      <c r="P438" s="162"/>
      <c r="Q438" s="163">
        <f>+IF(AVERAGEIF(ING_NO_CONST_RENTA[Concepto],'Datos para cálculo'!P$4,ING_NO_CONST_RENTA[Monto Limite])=1,CALCULO[[#This Row],[16]],MIN(CALCULO[ [#This Row],[16] ],AVERAGEIF(ING_NO_CONST_RENTA[Concepto],'Datos para cálculo'!P$4,ING_NO_CONST_RENTA[Monto Limite]),+CALCULO[ [#This Row],[16] ]+1-1,CALCULO[ [#This Row],[16] ]))</f>
        <v>0</v>
      </c>
      <c r="R438" s="29"/>
      <c r="S438" s="163">
        <f>+IF(AVERAGEIF(ING_NO_CONST_RENTA[Concepto],'Datos para cálculo'!R$4,ING_NO_CONST_RENTA[Monto Limite])=1,CALCULO[[#This Row],[18]],MIN(CALCULO[ [#This Row],[18] ],AVERAGEIF(ING_NO_CONST_RENTA[Concepto],'Datos para cálculo'!R$4,ING_NO_CONST_RENTA[Monto Limite]),+CALCULO[ [#This Row],[18] ]+1-1,CALCULO[ [#This Row],[18] ]))</f>
        <v>0</v>
      </c>
      <c r="T438" s="29"/>
      <c r="U438" s="163">
        <f>+IF(AVERAGEIF(ING_NO_CONST_RENTA[Concepto],'Datos para cálculo'!T$4,ING_NO_CONST_RENTA[Monto Limite])=1,CALCULO[[#This Row],[20]],MIN(CALCULO[ [#This Row],[20] ],AVERAGEIF(ING_NO_CONST_RENTA[Concepto],'Datos para cálculo'!T$4,ING_NO_CONST_RENTA[Monto Limite]),+CALCULO[ [#This Row],[20] ]+1-1,CALCULO[ [#This Row],[20] ]))</f>
        <v>0</v>
      </c>
      <c r="V438" s="29"/>
      <c r="W4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8" s="164"/>
      <c r="Y438" s="163">
        <f>+IF(O438&lt;310*'Versión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8" s="165"/>
      <c r="AA438" s="163">
        <f>+IF(AVERAGEIF(ING_NO_CONST_RENTA[Concepto],'Datos para cálculo'!Z$4,ING_NO_CONST_RENTA[Monto Limite])=1,CALCULO[[#This Row],[ 26 ]],MIN(CALCULO[[#This Row],[ 26 ]],AVERAGEIF(ING_NO_CONST_RENTA[Concepto],'Datos para cálculo'!Z$4,ING_NO_CONST_RENTA[Monto Limite]),+CALCULO[[#This Row],[ 26 ]]+1-1,CALCULO[[#This Row],[ 26 ]]))</f>
        <v>0</v>
      </c>
      <c r="AB438" s="165"/>
      <c r="AC4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8" s="147"/>
      <c r="AE4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8" s="144">
        <f>+CALCULO[[#This Row],[ 31 ]]+CALCULO[[#This Row],[ 29 ]]+CALCULO[[#This Row],[ 27 ]]+CALCULO[[#This Row],[ 25 ]]+CALCULO[[#This Row],[ 23 ]]+CALCULO[[#This Row],[ 21 ]]+CALCULO[[#This Row],[ 19 ]]+CALCULO[[#This Row],[ 17 ]]</f>
        <v>0</v>
      </c>
      <c r="AG438" s="148">
        <f>+MAX(0,ROUND(CALCULO[[#This Row],[ 15 ]]-CALCULO[[#This Row],[32]],-3))</f>
        <v>0</v>
      </c>
      <c r="AH438" s="29"/>
      <c r="AI438" s="163">
        <f>+IF(AVERAGEIF(DEDUCCIONES[Concepto],'Datos para cálculo'!AH$4,DEDUCCIONES[Monto Limite])=1,CALCULO[[#This Row],[ 34 ]],MIN(CALCULO[[#This Row],[ 34 ]],AVERAGEIF(DEDUCCIONES[Concepto],'Datos para cálculo'!AH$4,DEDUCCIONES[Monto Limite]),+CALCULO[[#This Row],[ 34 ]]+1-1,CALCULO[[#This Row],[ 34 ]]))</f>
        <v>0</v>
      </c>
      <c r="AJ438" s="167"/>
      <c r="AK438" s="144">
        <f>+IF(CALCULO[[#This Row],[ 36 ]]="SI",MIN(CALCULO[[#This Row],[ 15 ]]*10%,VLOOKUP($AJ$4,DEDUCCIONES[],4,0)),0)</f>
        <v>0</v>
      </c>
      <c r="AL438" s="168"/>
      <c r="AM438" s="145">
        <f>+MIN(AL438+1-1,VLOOKUP($AL$4,DEDUCCIONES[],4,0))</f>
        <v>0</v>
      </c>
      <c r="AN438" s="144">
        <f>+CALCULO[[#This Row],[35]]+CALCULO[[#This Row],[37]]+CALCULO[[#This Row],[ 39 ]]</f>
        <v>0</v>
      </c>
      <c r="AO438" s="148">
        <f>+CALCULO[[#This Row],[33]]-CALCULO[[#This Row],[ 40 ]]</f>
        <v>0</v>
      </c>
      <c r="AP438" s="29"/>
      <c r="AQ438" s="163">
        <f>+MIN(CALCULO[[#This Row],[42]]+1-1,VLOOKUP($AP$4,RENTAS_EXCENTAS[],4,0))</f>
        <v>0</v>
      </c>
      <c r="AR438" s="29"/>
      <c r="AS438" s="163">
        <f>+MIN(CALCULO[[#This Row],[43]]+CALCULO[[#This Row],[ 44 ]]+1-1,VLOOKUP($AP$4,RENTAS_EXCENTAS[],4,0))-CALCULO[[#This Row],[43]]</f>
        <v>0</v>
      </c>
      <c r="AT438" s="163"/>
      <c r="AU438" s="163"/>
      <c r="AV438" s="163">
        <f>+CALCULO[[#This Row],[ 47 ]]</f>
        <v>0</v>
      </c>
      <c r="AW438" s="163"/>
      <c r="AX438" s="163">
        <f>+CALCULO[[#This Row],[ 49 ]]</f>
        <v>0</v>
      </c>
      <c r="AY438" s="163"/>
      <c r="AZ438" s="163">
        <f>+CALCULO[[#This Row],[ 51 ]]</f>
        <v>0</v>
      </c>
      <c r="BA438" s="163"/>
      <c r="BB438" s="163">
        <f>+CALCULO[[#This Row],[ 53 ]]</f>
        <v>0</v>
      </c>
      <c r="BC438" s="163"/>
      <c r="BD438" s="163">
        <f>+CALCULO[[#This Row],[ 55 ]]</f>
        <v>0</v>
      </c>
      <c r="BE438" s="163"/>
      <c r="BF438" s="163">
        <f>+CALCULO[[#This Row],[ 57 ]]</f>
        <v>0</v>
      </c>
      <c r="BG438" s="163"/>
      <c r="BH438" s="163">
        <f>+CALCULO[[#This Row],[ 59 ]]</f>
        <v>0</v>
      </c>
      <c r="BI438" s="163"/>
      <c r="BJ438" s="163"/>
      <c r="BK438" s="163"/>
      <c r="BL438" s="145">
        <f>+CALCULO[[#This Row],[ 63 ]]</f>
        <v>0</v>
      </c>
      <c r="BM438" s="144">
        <f>+CALCULO[[#This Row],[ 64 ]]+CALCULO[[#This Row],[ 62 ]]+CALCULO[[#This Row],[ 60 ]]+CALCULO[[#This Row],[ 58 ]]+CALCULO[[#This Row],[ 56 ]]+CALCULO[[#This Row],[ 54 ]]+CALCULO[[#This Row],[ 52 ]]+CALCULO[[#This Row],[ 50 ]]+CALCULO[[#This Row],[ 48 ]]+CALCULO[[#This Row],[ 45 ]]+CALCULO[[#This Row],[43]]</f>
        <v>0</v>
      </c>
      <c r="BN438" s="148">
        <f>+CALCULO[[#This Row],[ 41 ]]-CALCULO[[#This Row],[65]]</f>
        <v>0</v>
      </c>
      <c r="BO438" s="144">
        <f>+ROUND(MIN(CALCULO[[#This Row],[66]]*25%,240*'Versión impresión'!$H$8),-3)</f>
        <v>0</v>
      </c>
      <c r="BP438" s="148">
        <f>+CALCULO[[#This Row],[66]]-CALCULO[[#This Row],[67]]</f>
        <v>0</v>
      </c>
      <c r="BQ438" s="154">
        <f>+ROUND(CALCULO[[#This Row],[33]]*40%,-3)</f>
        <v>0</v>
      </c>
      <c r="BR438" s="149">
        <f t="shared" si="20"/>
        <v>0</v>
      </c>
      <c r="BS438" s="144">
        <f>+CALCULO[[#This Row],[33]]-MIN(CALCULO[[#This Row],[69]],CALCULO[[#This Row],[68]])</f>
        <v>0</v>
      </c>
      <c r="BT438" s="150">
        <f>+CALCULO[[#This Row],[71]]/'Versión impresión'!$H$8+1-1</f>
        <v>0</v>
      </c>
      <c r="BU438" s="151">
        <f>+LOOKUP(CALCULO[[#This Row],[72]],$CG$2:$CH$8,$CJ$2:$CJ$8)</f>
        <v>0</v>
      </c>
      <c r="BV438" s="152">
        <f>+LOOKUP(CALCULO[[#This Row],[72]],$CG$2:$CH$8,$CI$2:$CI$8)</f>
        <v>0</v>
      </c>
      <c r="BW438" s="151">
        <f>+LOOKUP(CALCULO[[#This Row],[72]],$CG$2:$CH$8,$CK$2:$CK$8)</f>
        <v>0</v>
      </c>
      <c r="BX438" s="155">
        <f>+(CALCULO[[#This Row],[72]]+CALCULO[[#This Row],[73]])*CALCULO[[#This Row],[74]]+CALCULO[[#This Row],[75]]</f>
        <v>0</v>
      </c>
      <c r="BY438" s="133">
        <f>+ROUND(CALCULO[[#This Row],[76]]*'Versión impresión'!$H$8,-3)</f>
        <v>0</v>
      </c>
      <c r="BZ438" s="180" t="str">
        <f>+IF(LOOKUP(CALCULO[[#This Row],[72]],$CG$2:$CH$8,$CM$2:$CM$8)=0,"",LOOKUP(CALCULO[[#This Row],[72]],$CG$2:$CH$8,$CM$2:$CM$8))</f>
        <v/>
      </c>
    </row>
    <row r="439" spans="1:78" x14ac:dyDescent="0.25">
      <c r="A439" s="78" t="str">
        <f t="shared" si="19"/>
        <v/>
      </c>
      <c r="B439" s="159"/>
      <c r="C439" s="29"/>
      <c r="D439" s="29"/>
      <c r="E439" s="29"/>
      <c r="F439" s="29"/>
      <c r="G439" s="29"/>
      <c r="H439" s="29"/>
      <c r="I439" s="29"/>
      <c r="J439" s="29"/>
      <c r="K439" s="29"/>
      <c r="L439" s="29"/>
      <c r="M439" s="29"/>
      <c r="N439" s="29"/>
      <c r="O439" s="144">
        <f>SUM(CALCULO[[#This Row],[5]:[ 14 ]])</f>
        <v>0</v>
      </c>
      <c r="P439" s="162"/>
      <c r="Q439" s="163">
        <f>+IF(AVERAGEIF(ING_NO_CONST_RENTA[Concepto],'Datos para cálculo'!P$4,ING_NO_CONST_RENTA[Monto Limite])=1,CALCULO[[#This Row],[16]],MIN(CALCULO[ [#This Row],[16] ],AVERAGEIF(ING_NO_CONST_RENTA[Concepto],'Datos para cálculo'!P$4,ING_NO_CONST_RENTA[Monto Limite]),+CALCULO[ [#This Row],[16] ]+1-1,CALCULO[ [#This Row],[16] ]))</f>
        <v>0</v>
      </c>
      <c r="R439" s="29"/>
      <c r="S439" s="163">
        <f>+IF(AVERAGEIF(ING_NO_CONST_RENTA[Concepto],'Datos para cálculo'!R$4,ING_NO_CONST_RENTA[Monto Limite])=1,CALCULO[[#This Row],[18]],MIN(CALCULO[ [#This Row],[18] ],AVERAGEIF(ING_NO_CONST_RENTA[Concepto],'Datos para cálculo'!R$4,ING_NO_CONST_RENTA[Monto Limite]),+CALCULO[ [#This Row],[18] ]+1-1,CALCULO[ [#This Row],[18] ]))</f>
        <v>0</v>
      </c>
      <c r="T439" s="29"/>
      <c r="U439" s="163">
        <f>+IF(AVERAGEIF(ING_NO_CONST_RENTA[Concepto],'Datos para cálculo'!T$4,ING_NO_CONST_RENTA[Monto Limite])=1,CALCULO[[#This Row],[20]],MIN(CALCULO[ [#This Row],[20] ],AVERAGEIF(ING_NO_CONST_RENTA[Concepto],'Datos para cálculo'!T$4,ING_NO_CONST_RENTA[Monto Limite]),+CALCULO[ [#This Row],[20] ]+1-1,CALCULO[ [#This Row],[20] ]))</f>
        <v>0</v>
      </c>
      <c r="V439" s="29"/>
      <c r="W4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39" s="164"/>
      <c r="Y439" s="163">
        <f>+IF(O439&lt;310*'Versión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39" s="165"/>
      <c r="AA439" s="163">
        <f>+IF(AVERAGEIF(ING_NO_CONST_RENTA[Concepto],'Datos para cálculo'!Z$4,ING_NO_CONST_RENTA[Monto Limite])=1,CALCULO[[#This Row],[ 26 ]],MIN(CALCULO[[#This Row],[ 26 ]],AVERAGEIF(ING_NO_CONST_RENTA[Concepto],'Datos para cálculo'!Z$4,ING_NO_CONST_RENTA[Monto Limite]),+CALCULO[[#This Row],[ 26 ]]+1-1,CALCULO[[#This Row],[ 26 ]]))</f>
        <v>0</v>
      </c>
      <c r="AB439" s="165"/>
      <c r="AC4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39" s="147"/>
      <c r="AE4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39" s="144">
        <f>+CALCULO[[#This Row],[ 31 ]]+CALCULO[[#This Row],[ 29 ]]+CALCULO[[#This Row],[ 27 ]]+CALCULO[[#This Row],[ 25 ]]+CALCULO[[#This Row],[ 23 ]]+CALCULO[[#This Row],[ 21 ]]+CALCULO[[#This Row],[ 19 ]]+CALCULO[[#This Row],[ 17 ]]</f>
        <v>0</v>
      </c>
      <c r="AG439" s="148">
        <f>+MAX(0,ROUND(CALCULO[[#This Row],[ 15 ]]-CALCULO[[#This Row],[32]],-3))</f>
        <v>0</v>
      </c>
      <c r="AH439" s="29"/>
      <c r="AI439" s="163">
        <f>+IF(AVERAGEIF(DEDUCCIONES[Concepto],'Datos para cálculo'!AH$4,DEDUCCIONES[Monto Limite])=1,CALCULO[[#This Row],[ 34 ]],MIN(CALCULO[[#This Row],[ 34 ]],AVERAGEIF(DEDUCCIONES[Concepto],'Datos para cálculo'!AH$4,DEDUCCIONES[Monto Limite]),+CALCULO[[#This Row],[ 34 ]]+1-1,CALCULO[[#This Row],[ 34 ]]))</f>
        <v>0</v>
      </c>
      <c r="AJ439" s="167"/>
      <c r="AK439" s="144">
        <f>+IF(CALCULO[[#This Row],[ 36 ]]="SI",MIN(CALCULO[[#This Row],[ 15 ]]*10%,VLOOKUP($AJ$4,DEDUCCIONES[],4,0)),0)</f>
        <v>0</v>
      </c>
      <c r="AL439" s="168"/>
      <c r="AM439" s="145">
        <f>+MIN(AL439+1-1,VLOOKUP($AL$4,DEDUCCIONES[],4,0))</f>
        <v>0</v>
      </c>
      <c r="AN439" s="144">
        <f>+CALCULO[[#This Row],[35]]+CALCULO[[#This Row],[37]]+CALCULO[[#This Row],[ 39 ]]</f>
        <v>0</v>
      </c>
      <c r="AO439" s="148">
        <f>+CALCULO[[#This Row],[33]]-CALCULO[[#This Row],[ 40 ]]</f>
        <v>0</v>
      </c>
      <c r="AP439" s="29"/>
      <c r="AQ439" s="163">
        <f>+MIN(CALCULO[[#This Row],[42]]+1-1,VLOOKUP($AP$4,RENTAS_EXCENTAS[],4,0))</f>
        <v>0</v>
      </c>
      <c r="AR439" s="29"/>
      <c r="AS439" s="163">
        <f>+MIN(CALCULO[[#This Row],[43]]+CALCULO[[#This Row],[ 44 ]]+1-1,VLOOKUP($AP$4,RENTAS_EXCENTAS[],4,0))-CALCULO[[#This Row],[43]]</f>
        <v>0</v>
      </c>
      <c r="AT439" s="163"/>
      <c r="AU439" s="163"/>
      <c r="AV439" s="163">
        <f>+CALCULO[[#This Row],[ 47 ]]</f>
        <v>0</v>
      </c>
      <c r="AW439" s="163"/>
      <c r="AX439" s="163">
        <f>+CALCULO[[#This Row],[ 49 ]]</f>
        <v>0</v>
      </c>
      <c r="AY439" s="163"/>
      <c r="AZ439" s="163">
        <f>+CALCULO[[#This Row],[ 51 ]]</f>
        <v>0</v>
      </c>
      <c r="BA439" s="163"/>
      <c r="BB439" s="163">
        <f>+CALCULO[[#This Row],[ 53 ]]</f>
        <v>0</v>
      </c>
      <c r="BC439" s="163"/>
      <c r="BD439" s="163">
        <f>+CALCULO[[#This Row],[ 55 ]]</f>
        <v>0</v>
      </c>
      <c r="BE439" s="163"/>
      <c r="BF439" s="163">
        <f>+CALCULO[[#This Row],[ 57 ]]</f>
        <v>0</v>
      </c>
      <c r="BG439" s="163"/>
      <c r="BH439" s="163">
        <f>+CALCULO[[#This Row],[ 59 ]]</f>
        <v>0</v>
      </c>
      <c r="BI439" s="163"/>
      <c r="BJ439" s="163"/>
      <c r="BK439" s="163"/>
      <c r="BL439" s="145">
        <f>+CALCULO[[#This Row],[ 63 ]]</f>
        <v>0</v>
      </c>
      <c r="BM439" s="144">
        <f>+CALCULO[[#This Row],[ 64 ]]+CALCULO[[#This Row],[ 62 ]]+CALCULO[[#This Row],[ 60 ]]+CALCULO[[#This Row],[ 58 ]]+CALCULO[[#This Row],[ 56 ]]+CALCULO[[#This Row],[ 54 ]]+CALCULO[[#This Row],[ 52 ]]+CALCULO[[#This Row],[ 50 ]]+CALCULO[[#This Row],[ 48 ]]+CALCULO[[#This Row],[ 45 ]]+CALCULO[[#This Row],[43]]</f>
        <v>0</v>
      </c>
      <c r="BN439" s="148">
        <f>+CALCULO[[#This Row],[ 41 ]]-CALCULO[[#This Row],[65]]</f>
        <v>0</v>
      </c>
      <c r="BO439" s="144">
        <f>+ROUND(MIN(CALCULO[[#This Row],[66]]*25%,240*'Versión impresión'!$H$8),-3)</f>
        <v>0</v>
      </c>
      <c r="BP439" s="148">
        <f>+CALCULO[[#This Row],[66]]-CALCULO[[#This Row],[67]]</f>
        <v>0</v>
      </c>
      <c r="BQ439" s="154">
        <f>+ROUND(CALCULO[[#This Row],[33]]*40%,-3)</f>
        <v>0</v>
      </c>
      <c r="BR439" s="149">
        <f t="shared" si="20"/>
        <v>0</v>
      </c>
      <c r="BS439" s="144">
        <f>+CALCULO[[#This Row],[33]]-MIN(CALCULO[[#This Row],[69]],CALCULO[[#This Row],[68]])</f>
        <v>0</v>
      </c>
      <c r="BT439" s="150">
        <f>+CALCULO[[#This Row],[71]]/'Versión impresión'!$H$8+1-1</f>
        <v>0</v>
      </c>
      <c r="BU439" s="151">
        <f>+LOOKUP(CALCULO[[#This Row],[72]],$CG$2:$CH$8,$CJ$2:$CJ$8)</f>
        <v>0</v>
      </c>
      <c r="BV439" s="152">
        <f>+LOOKUP(CALCULO[[#This Row],[72]],$CG$2:$CH$8,$CI$2:$CI$8)</f>
        <v>0</v>
      </c>
      <c r="BW439" s="151">
        <f>+LOOKUP(CALCULO[[#This Row],[72]],$CG$2:$CH$8,$CK$2:$CK$8)</f>
        <v>0</v>
      </c>
      <c r="BX439" s="155">
        <f>+(CALCULO[[#This Row],[72]]+CALCULO[[#This Row],[73]])*CALCULO[[#This Row],[74]]+CALCULO[[#This Row],[75]]</f>
        <v>0</v>
      </c>
      <c r="BY439" s="133">
        <f>+ROUND(CALCULO[[#This Row],[76]]*'Versión impresión'!$H$8,-3)</f>
        <v>0</v>
      </c>
      <c r="BZ439" s="180" t="str">
        <f>+IF(LOOKUP(CALCULO[[#This Row],[72]],$CG$2:$CH$8,$CM$2:$CM$8)=0,"",LOOKUP(CALCULO[[#This Row],[72]],$CG$2:$CH$8,$CM$2:$CM$8))</f>
        <v/>
      </c>
    </row>
    <row r="440" spans="1:78" x14ac:dyDescent="0.25">
      <c r="A440" s="78" t="str">
        <f t="shared" si="19"/>
        <v/>
      </c>
      <c r="B440" s="159"/>
      <c r="C440" s="29"/>
      <c r="D440" s="29"/>
      <c r="E440" s="29"/>
      <c r="F440" s="29"/>
      <c r="G440" s="29"/>
      <c r="H440" s="29"/>
      <c r="I440" s="29"/>
      <c r="J440" s="29"/>
      <c r="K440" s="29"/>
      <c r="L440" s="29"/>
      <c r="M440" s="29"/>
      <c r="N440" s="29"/>
      <c r="O440" s="144">
        <f>SUM(CALCULO[[#This Row],[5]:[ 14 ]])</f>
        <v>0</v>
      </c>
      <c r="P440" s="162"/>
      <c r="Q440" s="163">
        <f>+IF(AVERAGEIF(ING_NO_CONST_RENTA[Concepto],'Datos para cálculo'!P$4,ING_NO_CONST_RENTA[Monto Limite])=1,CALCULO[[#This Row],[16]],MIN(CALCULO[ [#This Row],[16] ],AVERAGEIF(ING_NO_CONST_RENTA[Concepto],'Datos para cálculo'!P$4,ING_NO_CONST_RENTA[Monto Limite]),+CALCULO[ [#This Row],[16] ]+1-1,CALCULO[ [#This Row],[16] ]))</f>
        <v>0</v>
      </c>
      <c r="R440" s="29"/>
      <c r="S440" s="163">
        <f>+IF(AVERAGEIF(ING_NO_CONST_RENTA[Concepto],'Datos para cálculo'!R$4,ING_NO_CONST_RENTA[Monto Limite])=1,CALCULO[[#This Row],[18]],MIN(CALCULO[ [#This Row],[18] ],AVERAGEIF(ING_NO_CONST_RENTA[Concepto],'Datos para cálculo'!R$4,ING_NO_CONST_RENTA[Monto Limite]),+CALCULO[ [#This Row],[18] ]+1-1,CALCULO[ [#This Row],[18] ]))</f>
        <v>0</v>
      </c>
      <c r="T440" s="29"/>
      <c r="U440" s="163">
        <f>+IF(AVERAGEIF(ING_NO_CONST_RENTA[Concepto],'Datos para cálculo'!T$4,ING_NO_CONST_RENTA[Monto Limite])=1,CALCULO[[#This Row],[20]],MIN(CALCULO[ [#This Row],[20] ],AVERAGEIF(ING_NO_CONST_RENTA[Concepto],'Datos para cálculo'!T$4,ING_NO_CONST_RENTA[Monto Limite]),+CALCULO[ [#This Row],[20] ]+1-1,CALCULO[ [#This Row],[20] ]))</f>
        <v>0</v>
      </c>
      <c r="V440" s="29"/>
      <c r="W4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0" s="164"/>
      <c r="Y440" s="163">
        <f>+IF(O440&lt;310*'Versión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0" s="165"/>
      <c r="AA440" s="163">
        <f>+IF(AVERAGEIF(ING_NO_CONST_RENTA[Concepto],'Datos para cálculo'!Z$4,ING_NO_CONST_RENTA[Monto Limite])=1,CALCULO[[#This Row],[ 26 ]],MIN(CALCULO[[#This Row],[ 26 ]],AVERAGEIF(ING_NO_CONST_RENTA[Concepto],'Datos para cálculo'!Z$4,ING_NO_CONST_RENTA[Monto Limite]),+CALCULO[[#This Row],[ 26 ]]+1-1,CALCULO[[#This Row],[ 26 ]]))</f>
        <v>0</v>
      </c>
      <c r="AB440" s="165"/>
      <c r="AC4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0" s="147"/>
      <c r="AE4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0" s="144">
        <f>+CALCULO[[#This Row],[ 31 ]]+CALCULO[[#This Row],[ 29 ]]+CALCULO[[#This Row],[ 27 ]]+CALCULO[[#This Row],[ 25 ]]+CALCULO[[#This Row],[ 23 ]]+CALCULO[[#This Row],[ 21 ]]+CALCULO[[#This Row],[ 19 ]]+CALCULO[[#This Row],[ 17 ]]</f>
        <v>0</v>
      </c>
      <c r="AG440" s="148">
        <f>+MAX(0,ROUND(CALCULO[[#This Row],[ 15 ]]-CALCULO[[#This Row],[32]],-3))</f>
        <v>0</v>
      </c>
      <c r="AH440" s="29"/>
      <c r="AI440" s="163">
        <f>+IF(AVERAGEIF(DEDUCCIONES[Concepto],'Datos para cálculo'!AH$4,DEDUCCIONES[Monto Limite])=1,CALCULO[[#This Row],[ 34 ]],MIN(CALCULO[[#This Row],[ 34 ]],AVERAGEIF(DEDUCCIONES[Concepto],'Datos para cálculo'!AH$4,DEDUCCIONES[Monto Limite]),+CALCULO[[#This Row],[ 34 ]]+1-1,CALCULO[[#This Row],[ 34 ]]))</f>
        <v>0</v>
      </c>
      <c r="AJ440" s="167"/>
      <c r="AK440" s="144">
        <f>+IF(CALCULO[[#This Row],[ 36 ]]="SI",MIN(CALCULO[[#This Row],[ 15 ]]*10%,VLOOKUP($AJ$4,DEDUCCIONES[],4,0)),0)</f>
        <v>0</v>
      </c>
      <c r="AL440" s="168"/>
      <c r="AM440" s="145">
        <f>+MIN(AL440+1-1,VLOOKUP($AL$4,DEDUCCIONES[],4,0))</f>
        <v>0</v>
      </c>
      <c r="AN440" s="144">
        <f>+CALCULO[[#This Row],[35]]+CALCULO[[#This Row],[37]]+CALCULO[[#This Row],[ 39 ]]</f>
        <v>0</v>
      </c>
      <c r="AO440" s="148">
        <f>+CALCULO[[#This Row],[33]]-CALCULO[[#This Row],[ 40 ]]</f>
        <v>0</v>
      </c>
      <c r="AP440" s="29"/>
      <c r="AQ440" s="163">
        <f>+MIN(CALCULO[[#This Row],[42]]+1-1,VLOOKUP($AP$4,RENTAS_EXCENTAS[],4,0))</f>
        <v>0</v>
      </c>
      <c r="AR440" s="29"/>
      <c r="AS440" s="163">
        <f>+MIN(CALCULO[[#This Row],[43]]+CALCULO[[#This Row],[ 44 ]]+1-1,VLOOKUP($AP$4,RENTAS_EXCENTAS[],4,0))-CALCULO[[#This Row],[43]]</f>
        <v>0</v>
      </c>
      <c r="AT440" s="163"/>
      <c r="AU440" s="163"/>
      <c r="AV440" s="163">
        <f>+CALCULO[[#This Row],[ 47 ]]</f>
        <v>0</v>
      </c>
      <c r="AW440" s="163"/>
      <c r="AX440" s="163">
        <f>+CALCULO[[#This Row],[ 49 ]]</f>
        <v>0</v>
      </c>
      <c r="AY440" s="163"/>
      <c r="AZ440" s="163">
        <f>+CALCULO[[#This Row],[ 51 ]]</f>
        <v>0</v>
      </c>
      <c r="BA440" s="163"/>
      <c r="BB440" s="163">
        <f>+CALCULO[[#This Row],[ 53 ]]</f>
        <v>0</v>
      </c>
      <c r="BC440" s="163"/>
      <c r="BD440" s="163">
        <f>+CALCULO[[#This Row],[ 55 ]]</f>
        <v>0</v>
      </c>
      <c r="BE440" s="163"/>
      <c r="BF440" s="163">
        <f>+CALCULO[[#This Row],[ 57 ]]</f>
        <v>0</v>
      </c>
      <c r="BG440" s="163"/>
      <c r="BH440" s="163">
        <f>+CALCULO[[#This Row],[ 59 ]]</f>
        <v>0</v>
      </c>
      <c r="BI440" s="163"/>
      <c r="BJ440" s="163"/>
      <c r="BK440" s="163"/>
      <c r="BL440" s="145">
        <f>+CALCULO[[#This Row],[ 63 ]]</f>
        <v>0</v>
      </c>
      <c r="BM440" s="144">
        <f>+CALCULO[[#This Row],[ 64 ]]+CALCULO[[#This Row],[ 62 ]]+CALCULO[[#This Row],[ 60 ]]+CALCULO[[#This Row],[ 58 ]]+CALCULO[[#This Row],[ 56 ]]+CALCULO[[#This Row],[ 54 ]]+CALCULO[[#This Row],[ 52 ]]+CALCULO[[#This Row],[ 50 ]]+CALCULO[[#This Row],[ 48 ]]+CALCULO[[#This Row],[ 45 ]]+CALCULO[[#This Row],[43]]</f>
        <v>0</v>
      </c>
      <c r="BN440" s="148">
        <f>+CALCULO[[#This Row],[ 41 ]]-CALCULO[[#This Row],[65]]</f>
        <v>0</v>
      </c>
      <c r="BO440" s="144">
        <f>+ROUND(MIN(CALCULO[[#This Row],[66]]*25%,240*'Versión impresión'!$H$8),-3)</f>
        <v>0</v>
      </c>
      <c r="BP440" s="148">
        <f>+CALCULO[[#This Row],[66]]-CALCULO[[#This Row],[67]]</f>
        <v>0</v>
      </c>
      <c r="BQ440" s="154">
        <f>+ROUND(CALCULO[[#This Row],[33]]*40%,-3)</f>
        <v>0</v>
      </c>
      <c r="BR440" s="149">
        <f t="shared" si="20"/>
        <v>0</v>
      </c>
      <c r="BS440" s="144">
        <f>+CALCULO[[#This Row],[33]]-MIN(CALCULO[[#This Row],[69]],CALCULO[[#This Row],[68]])</f>
        <v>0</v>
      </c>
      <c r="BT440" s="150">
        <f>+CALCULO[[#This Row],[71]]/'Versión impresión'!$H$8+1-1</f>
        <v>0</v>
      </c>
      <c r="BU440" s="151">
        <f>+LOOKUP(CALCULO[[#This Row],[72]],$CG$2:$CH$8,$CJ$2:$CJ$8)</f>
        <v>0</v>
      </c>
      <c r="BV440" s="152">
        <f>+LOOKUP(CALCULO[[#This Row],[72]],$CG$2:$CH$8,$CI$2:$CI$8)</f>
        <v>0</v>
      </c>
      <c r="BW440" s="151">
        <f>+LOOKUP(CALCULO[[#This Row],[72]],$CG$2:$CH$8,$CK$2:$CK$8)</f>
        <v>0</v>
      </c>
      <c r="BX440" s="155">
        <f>+(CALCULO[[#This Row],[72]]+CALCULO[[#This Row],[73]])*CALCULO[[#This Row],[74]]+CALCULO[[#This Row],[75]]</f>
        <v>0</v>
      </c>
      <c r="BY440" s="133">
        <f>+ROUND(CALCULO[[#This Row],[76]]*'Versión impresión'!$H$8,-3)</f>
        <v>0</v>
      </c>
      <c r="BZ440" s="180" t="str">
        <f>+IF(LOOKUP(CALCULO[[#This Row],[72]],$CG$2:$CH$8,$CM$2:$CM$8)=0,"",LOOKUP(CALCULO[[#This Row],[72]],$CG$2:$CH$8,$CM$2:$CM$8))</f>
        <v/>
      </c>
    </row>
    <row r="441" spans="1:78" x14ac:dyDescent="0.25">
      <c r="A441" s="78" t="str">
        <f t="shared" si="19"/>
        <v/>
      </c>
      <c r="B441" s="159"/>
      <c r="C441" s="29"/>
      <c r="D441" s="29"/>
      <c r="E441" s="29"/>
      <c r="F441" s="29"/>
      <c r="G441" s="29"/>
      <c r="H441" s="29"/>
      <c r="I441" s="29"/>
      <c r="J441" s="29"/>
      <c r="K441" s="29"/>
      <c r="L441" s="29"/>
      <c r="M441" s="29"/>
      <c r="N441" s="29"/>
      <c r="O441" s="144">
        <f>SUM(CALCULO[[#This Row],[5]:[ 14 ]])</f>
        <v>0</v>
      </c>
      <c r="P441" s="162"/>
      <c r="Q441" s="163">
        <f>+IF(AVERAGEIF(ING_NO_CONST_RENTA[Concepto],'Datos para cálculo'!P$4,ING_NO_CONST_RENTA[Monto Limite])=1,CALCULO[[#This Row],[16]],MIN(CALCULO[ [#This Row],[16] ],AVERAGEIF(ING_NO_CONST_RENTA[Concepto],'Datos para cálculo'!P$4,ING_NO_CONST_RENTA[Monto Limite]),+CALCULO[ [#This Row],[16] ]+1-1,CALCULO[ [#This Row],[16] ]))</f>
        <v>0</v>
      </c>
      <c r="R441" s="29"/>
      <c r="S441" s="163">
        <f>+IF(AVERAGEIF(ING_NO_CONST_RENTA[Concepto],'Datos para cálculo'!R$4,ING_NO_CONST_RENTA[Monto Limite])=1,CALCULO[[#This Row],[18]],MIN(CALCULO[ [#This Row],[18] ],AVERAGEIF(ING_NO_CONST_RENTA[Concepto],'Datos para cálculo'!R$4,ING_NO_CONST_RENTA[Monto Limite]),+CALCULO[ [#This Row],[18] ]+1-1,CALCULO[ [#This Row],[18] ]))</f>
        <v>0</v>
      </c>
      <c r="T441" s="29"/>
      <c r="U441" s="163">
        <f>+IF(AVERAGEIF(ING_NO_CONST_RENTA[Concepto],'Datos para cálculo'!T$4,ING_NO_CONST_RENTA[Monto Limite])=1,CALCULO[[#This Row],[20]],MIN(CALCULO[ [#This Row],[20] ],AVERAGEIF(ING_NO_CONST_RENTA[Concepto],'Datos para cálculo'!T$4,ING_NO_CONST_RENTA[Monto Limite]),+CALCULO[ [#This Row],[20] ]+1-1,CALCULO[ [#This Row],[20] ]))</f>
        <v>0</v>
      </c>
      <c r="V441" s="29"/>
      <c r="W4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1" s="164"/>
      <c r="Y441" s="163">
        <f>+IF(O441&lt;310*'Versión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1" s="165"/>
      <c r="AA441" s="163">
        <f>+IF(AVERAGEIF(ING_NO_CONST_RENTA[Concepto],'Datos para cálculo'!Z$4,ING_NO_CONST_RENTA[Monto Limite])=1,CALCULO[[#This Row],[ 26 ]],MIN(CALCULO[[#This Row],[ 26 ]],AVERAGEIF(ING_NO_CONST_RENTA[Concepto],'Datos para cálculo'!Z$4,ING_NO_CONST_RENTA[Monto Limite]),+CALCULO[[#This Row],[ 26 ]]+1-1,CALCULO[[#This Row],[ 26 ]]))</f>
        <v>0</v>
      </c>
      <c r="AB441" s="165"/>
      <c r="AC4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1" s="147"/>
      <c r="AE4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1" s="144">
        <f>+CALCULO[[#This Row],[ 31 ]]+CALCULO[[#This Row],[ 29 ]]+CALCULO[[#This Row],[ 27 ]]+CALCULO[[#This Row],[ 25 ]]+CALCULO[[#This Row],[ 23 ]]+CALCULO[[#This Row],[ 21 ]]+CALCULO[[#This Row],[ 19 ]]+CALCULO[[#This Row],[ 17 ]]</f>
        <v>0</v>
      </c>
      <c r="AG441" s="148">
        <f>+MAX(0,ROUND(CALCULO[[#This Row],[ 15 ]]-CALCULO[[#This Row],[32]],-3))</f>
        <v>0</v>
      </c>
      <c r="AH441" s="29"/>
      <c r="AI441" s="163">
        <f>+IF(AVERAGEIF(DEDUCCIONES[Concepto],'Datos para cálculo'!AH$4,DEDUCCIONES[Monto Limite])=1,CALCULO[[#This Row],[ 34 ]],MIN(CALCULO[[#This Row],[ 34 ]],AVERAGEIF(DEDUCCIONES[Concepto],'Datos para cálculo'!AH$4,DEDUCCIONES[Monto Limite]),+CALCULO[[#This Row],[ 34 ]]+1-1,CALCULO[[#This Row],[ 34 ]]))</f>
        <v>0</v>
      </c>
      <c r="AJ441" s="167"/>
      <c r="AK441" s="144">
        <f>+IF(CALCULO[[#This Row],[ 36 ]]="SI",MIN(CALCULO[[#This Row],[ 15 ]]*10%,VLOOKUP($AJ$4,DEDUCCIONES[],4,0)),0)</f>
        <v>0</v>
      </c>
      <c r="AL441" s="168"/>
      <c r="AM441" s="145">
        <f>+MIN(AL441+1-1,VLOOKUP($AL$4,DEDUCCIONES[],4,0))</f>
        <v>0</v>
      </c>
      <c r="AN441" s="144">
        <f>+CALCULO[[#This Row],[35]]+CALCULO[[#This Row],[37]]+CALCULO[[#This Row],[ 39 ]]</f>
        <v>0</v>
      </c>
      <c r="AO441" s="148">
        <f>+CALCULO[[#This Row],[33]]-CALCULO[[#This Row],[ 40 ]]</f>
        <v>0</v>
      </c>
      <c r="AP441" s="29"/>
      <c r="AQ441" s="163">
        <f>+MIN(CALCULO[[#This Row],[42]]+1-1,VLOOKUP($AP$4,RENTAS_EXCENTAS[],4,0))</f>
        <v>0</v>
      </c>
      <c r="AR441" s="29"/>
      <c r="AS441" s="163">
        <f>+MIN(CALCULO[[#This Row],[43]]+CALCULO[[#This Row],[ 44 ]]+1-1,VLOOKUP($AP$4,RENTAS_EXCENTAS[],4,0))-CALCULO[[#This Row],[43]]</f>
        <v>0</v>
      </c>
      <c r="AT441" s="163"/>
      <c r="AU441" s="163"/>
      <c r="AV441" s="163">
        <f>+CALCULO[[#This Row],[ 47 ]]</f>
        <v>0</v>
      </c>
      <c r="AW441" s="163"/>
      <c r="AX441" s="163">
        <f>+CALCULO[[#This Row],[ 49 ]]</f>
        <v>0</v>
      </c>
      <c r="AY441" s="163"/>
      <c r="AZ441" s="163">
        <f>+CALCULO[[#This Row],[ 51 ]]</f>
        <v>0</v>
      </c>
      <c r="BA441" s="163"/>
      <c r="BB441" s="163">
        <f>+CALCULO[[#This Row],[ 53 ]]</f>
        <v>0</v>
      </c>
      <c r="BC441" s="163"/>
      <c r="BD441" s="163">
        <f>+CALCULO[[#This Row],[ 55 ]]</f>
        <v>0</v>
      </c>
      <c r="BE441" s="163"/>
      <c r="BF441" s="163">
        <f>+CALCULO[[#This Row],[ 57 ]]</f>
        <v>0</v>
      </c>
      <c r="BG441" s="163"/>
      <c r="BH441" s="163">
        <f>+CALCULO[[#This Row],[ 59 ]]</f>
        <v>0</v>
      </c>
      <c r="BI441" s="163"/>
      <c r="BJ441" s="163"/>
      <c r="BK441" s="163"/>
      <c r="BL441" s="145">
        <f>+CALCULO[[#This Row],[ 63 ]]</f>
        <v>0</v>
      </c>
      <c r="BM441" s="144">
        <f>+CALCULO[[#This Row],[ 64 ]]+CALCULO[[#This Row],[ 62 ]]+CALCULO[[#This Row],[ 60 ]]+CALCULO[[#This Row],[ 58 ]]+CALCULO[[#This Row],[ 56 ]]+CALCULO[[#This Row],[ 54 ]]+CALCULO[[#This Row],[ 52 ]]+CALCULO[[#This Row],[ 50 ]]+CALCULO[[#This Row],[ 48 ]]+CALCULO[[#This Row],[ 45 ]]+CALCULO[[#This Row],[43]]</f>
        <v>0</v>
      </c>
      <c r="BN441" s="148">
        <f>+CALCULO[[#This Row],[ 41 ]]-CALCULO[[#This Row],[65]]</f>
        <v>0</v>
      </c>
      <c r="BO441" s="144">
        <f>+ROUND(MIN(CALCULO[[#This Row],[66]]*25%,240*'Versión impresión'!$H$8),-3)</f>
        <v>0</v>
      </c>
      <c r="BP441" s="148">
        <f>+CALCULO[[#This Row],[66]]-CALCULO[[#This Row],[67]]</f>
        <v>0</v>
      </c>
      <c r="BQ441" s="154">
        <f>+ROUND(CALCULO[[#This Row],[33]]*40%,-3)</f>
        <v>0</v>
      </c>
      <c r="BR441" s="149">
        <f t="shared" si="20"/>
        <v>0</v>
      </c>
      <c r="BS441" s="144">
        <f>+CALCULO[[#This Row],[33]]-MIN(CALCULO[[#This Row],[69]],CALCULO[[#This Row],[68]])</f>
        <v>0</v>
      </c>
      <c r="BT441" s="150">
        <f>+CALCULO[[#This Row],[71]]/'Versión impresión'!$H$8+1-1</f>
        <v>0</v>
      </c>
      <c r="BU441" s="151">
        <f>+LOOKUP(CALCULO[[#This Row],[72]],$CG$2:$CH$8,$CJ$2:$CJ$8)</f>
        <v>0</v>
      </c>
      <c r="BV441" s="152">
        <f>+LOOKUP(CALCULO[[#This Row],[72]],$CG$2:$CH$8,$CI$2:$CI$8)</f>
        <v>0</v>
      </c>
      <c r="BW441" s="151">
        <f>+LOOKUP(CALCULO[[#This Row],[72]],$CG$2:$CH$8,$CK$2:$CK$8)</f>
        <v>0</v>
      </c>
      <c r="BX441" s="155">
        <f>+(CALCULO[[#This Row],[72]]+CALCULO[[#This Row],[73]])*CALCULO[[#This Row],[74]]+CALCULO[[#This Row],[75]]</f>
        <v>0</v>
      </c>
      <c r="BY441" s="133">
        <f>+ROUND(CALCULO[[#This Row],[76]]*'Versión impresión'!$H$8,-3)</f>
        <v>0</v>
      </c>
      <c r="BZ441" s="180" t="str">
        <f>+IF(LOOKUP(CALCULO[[#This Row],[72]],$CG$2:$CH$8,$CM$2:$CM$8)=0,"",LOOKUP(CALCULO[[#This Row],[72]],$CG$2:$CH$8,$CM$2:$CM$8))</f>
        <v/>
      </c>
    </row>
    <row r="442" spans="1:78" x14ac:dyDescent="0.25">
      <c r="A442" s="78" t="str">
        <f t="shared" si="19"/>
        <v/>
      </c>
      <c r="B442" s="159"/>
      <c r="C442" s="29"/>
      <c r="D442" s="29"/>
      <c r="E442" s="29"/>
      <c r="F442" s="29"/>
      <c r="G442" s="29"/>
      <c r="H442" s="29"/>
      <c r="I442" s="29"/>
      <c r="J442" s="29"/>
      <c r="K442" s="29"/>
      <c r="L442" s="29"/>
      <c r="M442" s="29"/>
      <c r="N442" s="29"/>
      <c r="O442" s="144">
        <f>SUM(CALCULO[[#This Row],[5]:[ 14 ]])</f>
        <v>0</v>
      </c>
      <c r="P442" s="162"/>
      <c r="Q442" s="163">
        <f>+IF(AVERAGEIF(ING_NO_CONST_RENTA[Concepto],'Datos para cálculo'!P$4,ING_NO_CONST_RENTA[Monto Limite])=1,CALCULO[[#This Row],[16]],MIN(CALCULO[ [#This Row],[16] ],AVERAGEIF(ING_NO_CONST_RENTA[Concepto],'Datos para cálculo'!P$4,ING_NO_CONST_RENTA[Monto Limite]),+CALCULO[ [#This Row],[16] ]+1-1,CALCULO[ [#This Row],[16] ]))</f>
        <v>0</v>
      </c>
      <c r="R442" s="29"/>
      <c r="S442" s="163">
        <f>+IF(AVERAGEIF(ING_NO_CONST_RENTA[Concepto],'Datos para cálculo'!R$4,ING_NO_CONST_RENTA[Monto Limite])=1,CALCULO[[#This Row],[18]],MIN(CALCULO[ [#This Row],[18] ],AVERAGEIF(ING_NO_CONST_RENTA[Concepto],'Datos para cálculo'!R$4,ING_NO_CONST_RENTA[Monto Limite]),+CALCULO[ [#This Row],[18] ]+1-1,CALCULO[ [#This Row],[18] ]))</f>
        <v>0</v>
      </c>
      <c r="T442" s="29"/>
      <c r="U442" s="163">
        <f>+IF(AVERAGEIF(ING_NO_CONST_RENTA[Concepto],'Datos para cálculo'!T$4,ING_NO_CONST_RENTA[Monto Limite])=1,CALCULO[[#This Row],[20]],MIN(CALCULO[ [#This Row],[20] ],AVERAGEIF(ING_NO_CONST_RENTA[Concepto],'Datos para cálculo'!T$4,ING_NO_CONST_RENTA[Monto Limite]),+CALCULO[ [#This Row],[20] ]+1-1,CALCULO[ [#This Row],[20] ]))</f>
        <v>0</v>
      </c>
      <c r="V442" s="29"/>
      <c r="W4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2" s="164"/>
      <c r="Y442" s="163">
        <f>+IF(O442&lt;310*'Versión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2" s="165"/>
      <c r="AA442" s="163">
        <f>+IF(AVERAGEIF(ING_NO_CONST_RENTA[Concepto],'Datos para cálculo'!Z$4,ING_NO_CONST_RENTA[Monto Limite])=1,CALCULO[[#This Row],[ 26 ]],MIN(CALCULO[[#This Row],[ 26 ]],AVERAGEIF(ING_NO_CONST_RENTA[Concepto],'Datos para cálculo'!Z$4,ING_NO_CONST_RENTA[Monto Limite]),+CALCULO[[#This Row],[ 26 ]]+1-1,CALCULO[[#This Row],[ 26 ]]))</f>
        <v>0</v>
      </c>
      <c r="AB442" s="165"/>
      <c r="AC4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2" s="147"/>
      <c r="AE4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2" s="144">
        <f>+CALCULO[[#This Row],[ 31 ]]+CALCULO[[#This Row],[ 29 ]]+CALCULO[[#This Row],[ 27 ]]+CALCULO[[#This Row],[ 25 ]]+CALCULO[[#This Row],[ 23 ]]+CALCULO[[#This Row],[ 21 ]]+CALCULO[[#This Row],[ 19 ]]+CALCULO[[#This Row],[ 17 ]]</f>
        <v>0</v>
      </c>
      <c r="AG442" s="148">
        <f>+MAX(0,ROUND(CALCULO[[#This Row],[ 15 ]]-CALCULO[[#This Row],[32]],-3))</f>
        <v>0</v>
      </c>
      <c r="AH442" s="29"/>
      <c r="AI442" s="163">
        <f>+IF(AVERAGEIF(DEDUCCIONES[Concepto],'Datos para cálculo'!AH$4,DEDUCCIONES[Monto Limite])=1,CALCULO[[#This Row],[ 34 ]],MIN(CALCULO[[#This Row],[ 34 ]],AVERAGEIF(DEDUCCIONES[Concepto],'Datos para cálculo'!AH$4,DEDUCCIONES[Monto Limite]),+CALCULO[[#This Row],[ 34 ]]+1-1,CALCULO[[#This Row],[ 34 ]]))</f>
        <v>0</v>
      </c>
      <c r="AJ442" s="167"/>
      <c r="AK442" s="144">
        <f>+IF(CALCULO[[#This Row],[ 36 ]]="SI",MIN(CALCULO[[#This Row],[ 15 ]]*10%,VLOOKUP($AJ$4,DEDUCCIONES[],4,0)),0)</f>
        <v>0</v>
      </c>
      <c r="AL442" s="168"/>
      <c r="AM442" s="145">
        <f>+MIN(AL442+1-1,VLOOKUP($AL$4,DEDUCCIONES[],4,0))</f>
        <v>0</v>
      </c>
      <c r="AN442" s="144">
        <f>+CALCULO[[#This Row],[35]]+CALCULO[[#This Row],[37]]+CALCULO[[#This Row],[ 39 ]]</f>
        <v>0</v>
      </c>
      <c r="AO442" s="148">
        <f>+CALCULO[[#This Row],[33]]-CALCULO[[#This Row],[ 40 ]]</f>
        <v>0</v>
      </c>
      <c r="AP442" s="29"/>
      <c r="AQ442" s="163">
        <f>+MIN(CALCULO[[#This Row],[42]]+1-1,VLOOKUP($AP$4,RENTAS_EXCENTAS[],4,0))</f>
        <v>0</v>
      </c>
      <c r="AR442" s="29"/>
      <c r="AS442" s="163">
        <f>+MIN(CALCULO[[#This Row],[43]]+CALCULO[[#This Row],[ 44 ]]+1-1,VLOOKUP($AP$4,RENTAS_EXCENTAS[],4,0))-CALCULO[[#This Row],[43]]</f>
        <v>0</v>
      </c>
      <c r="AT442" s="163"/>
      <c r="AU442" s="163"/>
      <c r="AV442" s="163">
        <f>+CALCULO[[#This Row],[ 47 ]]</f>
        <v>0</v>
      </c>
      <c r="AW442" s="163"/>
      <c r="AX442" s="163">
        <f>+CALCULO[[#This Row],[ 49 ]]</f>
        <v>0</v>
      </c>
      <c r="AY442" s="163"/>
      <c r="AZ442" s="163">
        <f>+CALCULO[[#This Row],[ 51 ]]</f>
        <v>0</v>
      </c>
      <c r="BA442" s="163"/>
      <c r="BB442" s="163">
        <f>+CALCULO[[#This Row],[ 53 ]]</f>
        <v>0</v>
      </c>
      <c r="BC442" s="163"/>
      <c r="BD442" s="163">
        <f>+CALCULO[[#This Row],[ 55 ]]</f>
        <v>0</v>
      </c>
      <c r="BE442" s="163"/>
      <c r="BF442" s="163">
        <f>+CALCULO[[#This Row],[ 57 ]]</f>
        <v>0</v>
      </c>
      <c r="BG442" s="163"/>
      <c r="BH442" s="163">
        <f>+CALCULO[[#This Row],[ 59 ]]</f>
        <v>0</v>
      </c>
      <c r="BI442" s="163"/>
      <c r="BJ442" s="163"/>
      <c r="BK442" s="163"/>
      <c r="BL442" s="145">
        <f>+CALCULO[[#This Row],[ 63 ]]</f>
        <v>0</v>
      </c>
      <c r="BM442" s="144">
        <f>+CALCULO[[#This Row],[ 64 ]]+CALCULO[[#This Row],[ 62 ]]+CALCULO[[#This Row],[ 60 ]]+CALCULO[[#This Row],[ 58 ]]+CALCULO[[#This Row],[ 56 ]]+CALCULO[[#This Row],[ 54 ]]+CALCULO[[#This Row],[ 52 ]]+CALCULO[[#This Row],[ 50 ]]+CALCULO[[#This Row],[ 48 ]]+CALCULO[[#This Row],[ 45 ]]+CALCULO[[#This Row],[43]]</f>
        <v>0</v>
      </c>
      <c r="BN442" s="148">
        <f>+CALCULO[[#This Row],[ 41 ]]-CALCULO[[#This Row],[65]]</f>
        <v>0</v>
      </c>
      <c r="BO442" s="144">
        <f>+ROUND(MIN(CALCULO[[#This Row],[66]]*25%,240*'Versión impresión'!$H$8),-3)</f>
        <v>0</v>
      </c>
      <c r="BP442" s="148">
        <f>+CALCULO[[#This Row],[66]]-CALCULO[[#This Row],[67]]</f>
        <v>0</v>
      </c>
      <c r="BQ442" s="154">
        <f>+ROUND(CALCULO[[#This Row],[33]]*40%,-3)</f>
        <v>0</v>
      </c>
      <c r="BR442" s="149">
        <f t="shared" si="20"/>
        <v>0</v>
      </c>
      <c r="BS442" s="144">
        <f>+CALCULO[[#This Row],[33]]-MIN(CALCULO[[#This Row],[69]],CALCULO[[#This Row],[68]])</f>
        <v>0</v>
      </c>
      <c r="BT442" s="150">
        <f>+CALCULO[[#This Row],[71]]/'Versión impresión'!$H$8+1-1</f>
        <v>0</v>
      </c>
      <c r="BU442" s="151">
        <f>+LOOKUP(CALCULO[[#This Row],[72]],$CG$2:$CH$8,$CJ$2:$CJ$8)</f>
        <v>0</v>
      </c>
      <c r="BV442" s="152">
        <f>+LOOKUP(CALCULO[[#This Row],[72]],$CG$2:$CH$8,$CI$2:$CI$8)</f>
        <v>0</v>
      </c>
      <c r="BW442" s="151">
        <f>+LOOKUP(CALCULO[[#This Row],[72]],$CG$2:$CH$8,$CK$2:$CK$8)</f>
        <v>0</v>
      </c>
      <c r="BX442" s="155">
        <f>+(CALCULO[[#This Row],[72]]+CALCULO[[#This Row],[73]])*CALCULO[[#This Row],[74]]+CALCULO[[#This Row],[75]]</f>
        <v>0</v>
      </c>
      <c r="BY442" s="133">
        <f>+ROUND(CALCULO[[#This Row],[76]]*'Versión impresión'!$H$8,-3)</f>
        <v>0</v>
      </c>
      <c r="BZ442" s="180" t="str">
        <f>+IF(LOOKUP(CALCULO[[#This Row],[72]],$CG$2:$CH$8,$CM$2:$CM$8)=0,"",LOOKUP(CALCULO[[#This Row],[72]],$CG$2:$CH$8,$CM$2:$CM$8))</f>
        <v/>
      </c>
    </row>
    <row r="443" spans="1:78" x14ac:dyDescent="0.25">
      <c r="A443" s="78" t="str">
        <f t="shared" si="19"/>
        <v/>
      </c>
      <c r="B443" s="159"/>
      <c r="C443" s="29"/>
      <c r="D443" s="29"/>
      <c r="E443" s="29"/>
      <c r="F443" s="29"/>
      <c r="G443" s="29"/>
      <c r="H443" s="29"/>
      <c r="I443" s="29"/>
      <c r="J443" s="29"/>
      <c r="K443" s="29"/>
      <c r="L443" s="29"/>
      <c r="M443" s="29"/>
      <c r="N443" s="29"/>
      <c r="O443" s="144">
        <f>SUM(CALCULO[[#This Row],[5]:[ 14 ]])</f>
        <v>0</v>
      </c>
      <c r="P443" s="162"/>
      <c r="Q443" s="163">
        <f>+IF(AVERAGEIF(ING_NO_CONST_RENTA[Concepto],'Datos para cálculo'!P$4,ING_NO_CONST_RENTA[Monto Limite])=1,CALCULO[[#This Row],[16]],MIN(CALCULO[ [#This Row],[16] ],AVERAGEIF(ING_NO_CONST_RENTA[Concepto],'Datos para cálculo'!P$4,ING_NO_CONST_RENTA[Monto Limite]),+CALCULO[ [#This Row],[16] ]+1-1,CALCULO[ [#This Row],[16] ]))</f>
        <v>0</v>
      </c>
      <c r="R443" s="29"/>
      <c r="S443" s="163">
        <f>+IF(AVERAGEIF(ING_NO_CONST_RENTA[Concepto],'Datos para cálculo'!R$4,ING_NO_CONST_RENTA[Monto Limite])=1,CALCULO[[#This Row],[18]],MIN(CALCULO[ [#This Row],[18] ],AVERAGEIF(ING_NO_CONST_RENTA[Concepto],'Datos para cálculo'!R$4,ING_NO_CONST_RENTA[Monto Limite]),+CALCULO[ [#This Row],[18] ]+1-1,CALCULO[ [#This Row],[18] ]))</f>
        <v>0</v>
      </c>
      <c r="T443" s="29"/>
      <c r="U443" s="163">
        <f>+IF(AVERAGEIF(ING_NO_CONST_RENTA[Concepto],'Datos para cálculo'!T$4,ING_NO_CONST_RENTA[Monto Limite])=1,CALCULO[[#This Row],[20]],MIN(CALCULO[ [#This Row],[20] ],AVERAGEIF(ING_NO_CONST_RENTA[Concepto],'Datos para cálculo'!T$4,ING_NO_CONST_RENTA[Monto Limite]),+CALCULO[ [#This Row],[20] ]+1-1,CALCULO[ [#This Row],[20] ]))</f>
        <v>0</v>
      </c>
      <c r="V443" s="29"/>
      <c r="W4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3" s="164"/>
      <c r="Y443" s="163">
        <f>+IF(O443&lt;310*'Versión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3" s="165"/>
      <c r="AA443" s="163">
        <f>+IF(AVERAGEIF(ING_NO_CONST_RENTA[Concepto],'Datos para cálculo'!Z$4,ING_NO_CONST_RENTA[Monto Limite])=1,CALCULO[[#This Row],[ 26 ]],MIN(CALCULO[[#This Row],[ 26 ]],AVERAGEIF(ING_NO_CONST_RENTA[Concepto],'Datos para cálculo'!Z$4,ING_NO_CONST_RENTA[Monto Limite]),+CALCULO[[#This Row],[ 26 ]]+1-1,CALCULO[[#This Row],[ 26 ]]))</f>
        <v>0</v>
      </c>
      <c r="AB443" s="165"/>
      <c r="AC4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3" s="147"/>
      <c r="AE4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3" s="144">
        <f>+CALCULO[[#This Row],[ 31 ]]+CALCULO[[#This Row],[ 29 ]]+CALCULO[[#This Row],[ 27 ]]+CALCULO[[#This Row],[ 25 ]]+CALCULO[[#This Row],[ 23 ]]+CALCULO[[#This Row],[ 21 ]]+CALCULO[[#This Row],[ 19 ]]+CALCULO[[#This Row],[ 17 ]]</f>
        <v>0</v>
      </c>
      <c r="AG443" s="148">
        <f>+MAX(0,ROUND(CALCULO[[#This Row],[ 15 ]]-CALCULO[[#This Row],[32]],-3))</f>
        <v>0</v>
      </c>
      <c r="AH443" s="29"/>
      <c r="AI443" s="163">
        <f>+IF(AVERAGEIF(DEDUCCIONES[Concepto],'Datos para cálculo'!AH$4,DEDUCCIONES[Monto Limite])=1,CALCULO[[#This Row],[ 34 ]],MIN(CALCULO[[#This Row],[ 34 ]],AVERAGEIF(DEDUCCIONES[Concepto],'Datos para cálculo'!AH$4,DEDUCCIONES[Monto Limite]),+CALCULO[[#This Row],[ 34 ]]+1-1,CALCULO[[#This Row],[ 34 ]]))</f>
        <v>0</v>
      </c>
      <c r="AJ443" s="167"/>
      <c r="AK443" s="144">
        <f>+IF(CALCULO[[#This Row],[ 36 ]]="SI",MIN(CALCULO[[#This Row],[ 15 ]]*10%,VLOOKUP($AJ$4,DEDUCCIONES[],4,0)),0)</f>
        <v>0</v>
      </c>
      <c r="AL443" s="168"/>
      <c r="AM443" s="145">
        <f>+MIN(AL443+1-1,VLOOKUP($AL$4,DEDUCCIONES[],4,0))</f>
        <v>0</v>
      </c>
      <c r="AN443" s="144">
        <f>+CALCULO[[#This Row],[35]]+CALCULO[[#This Row],[37]]+CALCULO[[#This Row],[ 39 ]]</f>
        <v>0</v>
      </c>
      <c r="AO443" s="148">
        <f>+CALCULO[[#This Row],[33]]-CALCULO[[#This Row],[ 40 ]]</f>
        <v>0</v>
      </c>
      <c r="AP443" s="29"/>
      <c r="AQ443" s="163">
        <f>+MIN(CALCULO[[#This Row],[42]]+1-1,VLOOKUP($AP$4,RENTAS_EXCENTAS[],4,0))</f>
        <v>0</v>
      </c>
      <c r="AR443" s="29"/>
      <c r="AS443" s="163">
        <f>+MIN(CALCULO[[#This Row],[43]]+CALCULO[[#This Row],[ 44 ]]+1-1,VLOOKUP($AP$4,RENTAS_EXCENTAS[],4,0))-CALCULO[[#This Row],[43]]</f>
        <v>0</v>
      </c>
      <c r="AT443" s="163"/>
      <c r="AU443" s="163"/>
      <c r="AV443" s="163">
        <f>+CALCULO[[#This Row],[ 47 ]]</f>
        <v>0</v>
      </c>
      <c r="AW443" s="163"/>
      <c r="AX443" s="163">
        <f>+CALCULO[[#This Row],[ 49 ]]</f>
        <v>0</v>
      </c>
      <c r="AY443" s="163"/>
      <c r="AZ443" s="163">
        <f>+CALCULO[[#This Row],[ 51 ]]</f>
        <v>0</v>
      </c>
      <c r="BA443" s="163"/>
      <c r="BB443" s="163">
        <f>+CALCULO[[#This Row],[ 53 ]]</f>
        <v>0</v>
      </c>
      <c r="BC443" s="163"/>
      <c r="BD443" s="163">
        <f>+CALCULO[[#This Row],[ 55 ]]</f>
        <v>0</v>
      </c>
      <c r="BE443" s="163"/>
      <c r="BF443" s="163">
        <f>+CALCULO[[#This Row],[ 57 ]]</f>
        <v>0</v>
      </c>
      <c r="BG443" s="163"/>
      <c r="BH443" s="163">
        <f>+CALCULO[[#This Row],[ 59 ]]</f>
        <v>0</v>
      </c>
      <c r="BI443" s="163"/>
      <c r="BJ443" s="163"/>
      <c r="BK443" s="163"/>
      <c r="BL443" s="145">
        <f>+CALCULO[[#This Row],[ 63 ]]</f>
        <v>0</v>
      </c>
      <c r="BM443" s="144">
        <f>+CALCULO[[#This Row],[ 64 ]]+CALCULO[[#This Row],[ 62 ]]+CALCULO[[#This Row],[ 60 ]]+CALCULO[[#This Row],[ 58 ]]+CALCULO[[#This Row],[ 56 ]]+CALCULO[[#This Row],[ 54 ]]+CALCULO[[#This Row],[ 52 ]]+CALCULO[[#This Row],[ 50 ]]+CALCULO[[#This Row],[ 48 ]]+CALCULO[[#This Row],[ 45 ]]+CALCULO[[#This Row],[43]]</f>
        <v>0</v>
      </c>
      <c r="BN443" s="148">
        <f>+CALCULO[[#This Row],[ 41 ]]-CALCULO[[#This Row],[65]]</f>
        <v>0</v>
      </c>
      <c r="BO443" s="144">
        <f>+ROUND(MIN(CALCULO[[#This Row],[66]]*25%,240*'Versión impresión'!$H$8),-3)</f>
        <v>0</v>
      </c>
      <c r="BP443" s="148">
        <f>+CALCULO[[#This Row],[66]]-CALCULO[[#This Row],[67]]</f>
        <v>0</v>
      </c>
      <c r="BQ443" s="154">
        <f>+ROUND(CALCULO[[#This Row],[33]]*40%,-3)</f>
        <v>0</v>
      </c>
      <c r="BR443" s="149">
        <f t="shared" si="20"/>
        <v>0</v>
      </c>
      <c r="BS443" s="144">
        <f>+CALCULO[[#This Row],[33]]-MIN(CALCULO[[#This Row],[69]],CALCULO[[#This Row],[68]])</f>
        <v>0</v>
      </c>
      <c r="BT443" s="150">
        <f>+CALCULO[[#This Row],[71]]/'Versión impresión'!$H$8+1-1</f>
        <v>0</v>
      </c>
      <c r="BU443" s="151">
        <f>+LOOKUP(CALCULO[[#This Row],[72]],$CG$2:$CH$8,$CJ$2:$CJ$8)</f>
        <v>0</v>
      </c>
      <c r="BV443" s="152">
        <f>+LOOKUP(CALCULO[[#This Row],[72]],$CG$2:$CH$8,$CI$2:$CI$8)</f>
        <v>0</v>
      </c>
      <c r="BW443" s="151">
        <f>+LOOKUP(CALCULO[[#This Row],[72]],$CG$2:$CH$8,$CK$2:$CK$8)</f>
        <v>0</v>
      </c>
      <c r="BX443" s="155">
        <f>+(CALCULO[[#This Row],[72]]+CALCULO[[#This Row],[73]])*CALCULO[[#This Row],[74]]+CALCULO[[#This Row],[75]]</f>
        <v>0</v>
      </c>
      <c r="BY443" s="133">
        <f>+ROUND(CALCULO[[#This Row],[76]]*'Versión impresión'!$H$8,-3)</f>
        <v>0</v>
      </c>
      <c r="BZ443" s="180" t="str">
        <f>+IF(LOOKUP(CALCULO[[#This Row],[72]],$CG$2:$CH$8,$CM$2:$CM$8)=0,"",LOOKUP(CALCULO[[#This Row],[72]],$CG$2:$CH$8,$CM$2:$CM$8))</f>
        <v/>
      </c>
    </row>
    <row r="444" spans="1:78" x14ac:dyDescent="0.25">
      <c r="A444" s="78" t="str">
        <f t="shared" si="19"/>
        <v/>
      </c>
      <c r="B444" s="159"/>
      <c r="C444" s="29"/>
      <c r="D444" s="29"/>
      <c r="E444" s="29"/>
      <c r="F444" s="29"/>
      <c r="G444" s="29"/>
      <c r="H444" s="29"/>
      <c r="I444" s="29"/>
      <c r="J444" s="29"/>
      <c r="K444" s="29"/>
      <c r="L444" s="29"/>
      <c r="M444" s="29"/>
      <c r="N444" s="29"/>
      <c r="O444" s="144">
        <f>SUM(CALCULO[[#This Row],[5]:[ 14 ]])</f>
        <v>0</v>
      </c>
      <c r="P444" s="162"/>
      <c r="Q444" s="163">
        <f>+IF(AVERAGEIF(ING_NO_CONST_RENTA[Concepto],'Datos para cálculo'!P$4,ING_NO_CONST_RENTA[Monto Limite])=1,CALCULO[[#This Row],[16]],MIN(CALCULO[ [#This Row],[16] ],AVERAGEIF(ING_NO_CONST_RENTA[Concepto],'Datos para cálculo'!P$4,ING_NO_CONST_RENTA[Monto Limite]),+CALCULO[ [#This Row],[16] ]+1-1,CALCULO[ [#This Row],[16] ]))</f>
        <v>0</v>
      </c>
      <c r="R444" s="29"/>
      <c r="S444" s="163">
        <f>+IF(AVERAGEIF(ING_NO_CONST_RENTA[Concepto],'Datos para cálculo'!R$4,ING_NO_CONST_RENTA[Monto Limite])=1,CALCULO[[#This Row],[18]],MIN(CALCULO[ [#This Row],[18] ],AVERAGEIF(ING_NO_CONST_RENTA[Concepto],'Datos para cálculo'!R$4,ING_NO_CONST_RENTA[Monto Limite]),+CALCULO[ [#This Row],[18] ]+1-1,CALCULO[ [#This Row],[18] ]))</f>
        <v>0</v>
      </c>
      <c r="T444" s="29"/>
      <c r="U444" s="163">
        <f>+IF(AVERAGEIF(ING_NO_CONST_RENTA[Concepto],'Datos para cálculo'!T$4,ING_NO_CONST_RENTA[Monto Limite])=1,CALCULO[[#This Row],[20]],MIN(CALCULO[ [#This Row],[20] ],AVERAGEIF(ING_NO_CONST_RENTA[Concepto],'Datos para cálculo'!T$4,ING_NO_CONST_RENTA[Monto Limite]),+CALCULO[ [#This Row],[20] ]+1-1,CALCULO[ [#This Row],[20] ]))</f>
        <v>0</v>
      </c>
      <c r="V444" s="29"/>
      <c r="W4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4" s="164"/>
      <c r="Y444" s="163">
        <f>+IF(O444&lt;310*'Versión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4" s="165"/>
      <c r="AA444" s="163">
        <f>+IF(AVERAGEIF(ING_NO_CONST_RENTA[Concepto],'Datos para cálculo'!Z$4,ING_NO_CONST_RENTA[Monto Limite])=1,CALCULO[[#This Row],[ 26 ]],MIN(CALCULO[[#This Row],[ 26 ]],AVERAGEIF(ING_NO_CONST_RENTA[Concepto],'Datos para cálculo'!Z$4,ING_NO_CONST_RENTA[Monto Limite]),+CALCULO[[#This Row],[ 26 ]]+1-1,CALCULO[[#This Row],[ 26 ]]))</f>
        <v>0</v>
      </c>
      <c r="AB444" s="165"/>
      <c r="AC4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4" s="147"/>
      <c r="AE4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4" s="144">
        <f>+CALCULO[[#This Row],[ 31 ]]+CALCULO[[#This Row],[ 29 ]]+CALCULO[[#This Row],[ 27 ]]+CALCULO[[#This Row],[ 25 ]]+CALCULO[[#This Row],[ 23 ]]+CALCULO[[#This Row],[ 21 ]]+CALCULO[[#This Row],[ 19 ]]+CALCULO[[#This Row],[ 17 ]]</f>
        <v>0</v>
      </c>
      <c r="AG444" s="148">
        <f>+MAX(0,ROUND(CALCULO[[#This Row],[ 15 ]]-CALCULO[[#This Row],[32]],-3))</f>
        <v>0</v>
      </c>
      <c r="AH444" s="29"/>
      <c r="AI444" s="163">
        <f>+IF(AVERAGEIF(DEDUCCIONES[Concepto],'Datos para cálculo'!AH$4,DEDUCCIONES[Monto Limite])=1,CALCULO[[#This Row],[ 34 ]],MIN(CALCULO[[#This Row],[ 34 ]],AVERAGEIF(DEDUCCIONES[Concepto],'Datos para cálculo'!AH$4,DEDUCCIONES[Monto Limite]),+CALCULO[[#This Row],[ 34 ]]+1-1,CALCULO[[#This Row],[ 34 ]]))</f>
        <v>0</v>
      </c>
      <c r="AJ444" s="167"/>
      <c r="AK444" s="144">
        <f>+IF(CALCULO[[#This Row],[ 36 ]]="SI",MIN(CALCULO[[#This Row],[ 15 ]]*10%,VLOOKUP($AJ$4,DEDUCCIONES[],4,0)),0)</f>
        <v>0</v>
      </c>
      <c r="AL444" s="168"/>
      <c r="AM444" s="145">
        <f>+MIN(AL444+1-1,VLOOKUP($AL$4,DEDUCCIONES[],4,0))</f>
        <v>0</v>
      </c>
      <c r="AN444" s="144">
        <f>+CALCULO[[#This Row],[35]]+CALCULO[[#This Row],[37]]+CALCULO[[#This Row],[ 39 ]]</f>
        <v>0</v>
      </c>
      <c r="AO444" s="148">
        <f>+CALCULO[[#This Row],[33]]-CALCULO[[#This Row],[ 40 ]]</f>
        <v>0</v>
      </c>
      <c r="AP444" s="29"/>
      <c r="AQ444" s="163">
        <f>+MIN(CALCULO[[#This Row],[42]]+1-1,VLOOKUP($AP$4,RENTAS_EXCENTAS[],4,0))</f>
        <v>0</v>
      </c>
      <c r="AR444" s="29"/>
      <c r="AS444" s="163">
        <f>+MIN(CALCULO[[#This Row],[43]]+CALCULO[[#This Row],[ 44 ]]+1-1,VLOOKUP($AP$4,RENTAS_EXCENTAS[],4,0))-CALCULO[[#This Row],[43]]</f>
        <v>0</v>
      </c>
      <c r="AT444" s="163"/>
      <c r="AU444" s="163"/>
      <c r="AV444" s="163">
        <f>+CALCULO[[#This Row],[ 47 ]]</f>
        <v>0</v>
      </c>
      <c r="AW444" s="163"/>
      <c r="AX444" s="163">
        <f>+CALCULO[[#This Row],[ 49 ]]</f>
        <v>0</v>
      </c>
      <c r="AY444" s="163"/>
      <c r="AZ444" s="163">
        <f>+CALCULO[[#This Row],[ 51 ]]</f>
        <v>0</v>
      </c>
      <c r="BA444" s="163"/>
      <c r="BB444" s="163">
        <f>+CALCULO[[#This Row],[ 53 ]]</f>
        <v>0</v>
      </c>
      <c r="BC444" s="163"/>
      <c r="BD444" s="163">
        <f>+CALCULO[[#This Row],[ 55 ]]</f>
        <v>0</v>
      </c>
      <c r="BE444" s="163"/>
      <c r="BF444" s="163">
        <f>+CALCULO[[#This Row],[ 57 ]]</f>
        <v>0</v>
      </c>
      <c r="BG444" s="163"/>
      <c r="BH444" s="163">
        <f>+CALCULO[[#This Row],[ 59 ]]</f>
        <v>0</v>
      </c>
      <c r="BI444" s="163"/>
      <c r="BJ444" s="163"/>
      <c r="BK444" s="163"/>
      <c r="BL444" s="145">
        <f>+CALCULO[[#This Row],[ 63 ]]</f>
        <v>0</v>
      </c>
      <c r="BM444" s="144">
        <f>+CALCULO[[#This Row],[ 64 ]]+CALCULO[[#This Row],[ 62 ]]+CALCULO[[#This Row],[ 60 ]]+CALCULO[[#This Row],[ 58 ]]+CALCULO[[#This Row],[ 56 ]]+CALCULO[[#This Row],[ 54 ]]+CALCULO[[#This Row],[ 52 ]]+CALCULO[[#This Row],[ 50 ]]+CALCULO[[#This Row],[ 48 ]]+CALCULO[[#This Row],[ 45 ]]+CALCULO[[#This Row],[43]]</f>
        <v>0</v>
      </c>
      <c r="BN444" s="148">
        <f>+CALCULO[[#This Row],[ 41 ]]-CALCULO[[#This Row],[65]]</f>
        <v>0</v>
      </c>
      <c r="BO444" s="144">
        <f>+ROUND(MIN(CALCULO[[#This Row],[66]]*25%,240*'Versión impresión'!$H$8),-3)</f>
        <v>0</v>
      </c>
      <c r="BP444" s="148">
        <f>+CALCULO[[#This Row],[66]]-CALCULO[[#This Row],[67]]</f>
        <v>0</v>
      </c>
      <c r="BQ444" s="154">
        <f>+ROUND(CALCULO[[#This Row],[33]]*40%,-3)</f>
        <v>0</v>
      </c>
      <c r="BR444" s="149">
        <f t="shared" si="20"/>
        <v>0</v>
      </c>
      <c r="BS444" s="144">
        <f>+CALCULO[[#This Row],[33]]-MIN(CALCULO[[#This Row],[69]],CALCULO[[#This Row],[68]])</f>
        <v>0</v>
      </c>
      <c r="BT444" s="150">
        <f>+CALCULO[[#This Row],[71]]/'Versión impresión'!$H$8+1-1</f>
        <v>0</v>
      </c>
      <c r="BU444" s="151">
        <f>+LOOKUP(CALCULO[[#This Row],[72]],$CG$2:$CH$8,$CJ$2:$CJ$8)</f>
        <v>0</v>
      </c>
      <c r="BV444" s="152">
        <f>+LOOKUP(CALCULO[[#This Row],[72]],$CG$2:$CH$8,$CI$2:$CI$8)</f>
        <v>0</v>
      </c>
      <c r="BW444" s="151">
        <f>+LOOKUP(CALCULO[[#This Row],[72]],$CG$2:$CH$8,$CK$2:$CK$8)</f>
        <v>0</v>
      </c>
      <c r="BX444" s="155">
        <f>+(CALCULO[[#This Row],[72]]+CALCULO[[#This Row],[73]])*CALCULO[[#This Row],[74]]+CALCULO[[#This Row],[75]]</f>
        <v>0</v>
      </c>
      <c r="BY444" s="133">
        <f>+ROUND(CALCULO[[#This Row],[76]]*'Versión impresión'!$H$8,-3)</f>
        <v>0</v>
      </c>
      <c r="BZ444" s="180" t="str">
        <f>+IF(LOOKUP(CALCULO[[#This Row],[72]],$CG$2:$CH$8,$CM$2:$CM$8)=0,"",LOOKUP(CALCULO[[#This Row],[72]],$CG$2:$CH$8,$CM$2:$CM$8))</f>
        <v/>
      </c>
    </row>
    <row r="445" spans="1:78" x14ac:dyDescent="0.25">
      <c r="A445" s="78" t="str">
        <f t="shared" si="19"/>
        <v/>
      </c>
      <c r="B445" s="159"/>
      <c r="C445" s="29"/>
      <c r="D445" s="29"/>
      <c r="E445" s="29"/>
      <c r="F445" s="29"/>
      <c r="G445" s="29"/>
      <c r="H445" s="29"/>
      <c r="I445" s="29"/>
      <c r="J445" s="29"/>
      <c r="K445" s="29"/>
      <c r="L445" s="29"/>
      <c r="M445" s="29"/>
      <c r="N445" s="29"/>
      <c r="O445" s="144">
        <f>SUM(CALCULO[[#This Row],[5]:[ 14 ]])</f>
        <v>0</v>
      </c>
      <c r="P445" s="162"/>
      <c r="Q445" s="163">
        <f>+IF(AVERAGEIF(ING_NO_CONST_RENTA[Concepto],'Datos para cálculo'!P$4,ING_NO_CONST_RENTA[Monto Limite])=1,CALCULO[[#This Row],[16]],MIN(CALCULO[ [#This Row],[16] ],AVERAGEIF(ING_NO_CONST_RENTA[Concepto],'Datos para cálculo'!P$4,ING_NO_CONST_RENTA[Monto Limite]),+CALCULO[ [#This Row],[16] ]+1-1,CALCULO[ [#This Row],[16] ]))</f>
        <v>0</v>
      </c>
      <c r="R445" s="29"/>
      <c r="S445" s="163">
        <f>+IF(AVERAGEIF(ING_NO_CONST_RENTA[Concepto],'Datos para cálculo'!R$4,ING_NO_CONST_RENTA[Monto Limite])=1,CALCULO[[#This Row],[18]],MIN(CALCULO[ [#This Row],[18] ],AVERAGEIF(ING_NO_CONST_RENTA[Concepto],'Datos para cálculo'!R$4,ING_NO_CONST_RENTA[Monto Limite]),+CALCULO[ [#This Row],[18] ]+1-1,CALCULO[ [#This Row],[18] ]))</f>
        <v>0</v>
      </c>
      <c r="T445" s="29"/>
      <c r="U445" s="163">
        <f>+IF(AVERAGEIF(ING_NO_CONST_RENTA[Concepto],'Datos para cálculo'!T$4,ING_NO_CONST_RENTA[Monto Limite])=1,CALCULO[[#This Row],[20]],MIN(CALCULO[ [#This Row],[20] ],AVERAGEIF(ING_NO_CONST_RENTA[Concepto],'Datos para cálculo'!T$4,ING_NO_CONST_RENTA[Monto Limite]),+CALCULO[ [#This Row],[20] ]+1-1,CALCULO[ [#This Row],[20] ]))</f>
        <v>0</v>
      </c>
      <c r="V445" s="29"/>
      <c r="W4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5" s="164"/>
      <c r="Y445" s="163">
        <f>+IF(O445&lt;310*'Versión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5" s="165"/>
      <c r="AA445" s="163">
        <f>+IF(AVERAGEIF(ING_NO_CONST_RENTA[Concepto],'Datos para cálculo'!Z$4,ING_NO_CONST_RENTA[Monto Limite])=1,CALCULO[[#This Row],[ 26 ]],MIN(CALCULO[[#This Row],[ 26 ]],AVERAGEIF(ING_NO_CONST_RENTA[Concepto],'Datos para cálculo'!Z$4,ING_NO_CONST_RENTA[Monto Limite]),+CALCULO[[#This Row],[ 26 ]]+1-1,CALCULO[[#This Row],[ 26 ]]))</f>
        <v>0</v>
      </c>
      <c r="AB445" s="165"/>
      <c r="AC4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5" s="147"/>
      <c r="AE4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5" s="144">
        <f>+CALCULO[[#This Row],[ 31 ]]+CALCULO[[#This Row],[ 29 ]]+CALCULO[[#This Row],[ 27 ]]+CALCULO[[#This Row],[ 25 ]]+CALCULO[[#This Row],[ 23 ]]+CALCULO[[#This Row],[ 21 ]]+CALCULO[[#This Row],[ 19 ]]+CALCULO[[#This Row],[ 17 ]]</f>
        <v>0</v>
      </c>
      <c r="AG445" s="148">
        <f>+MAX(0,ROUND(CALCULO[[#This Row],[ 15 ]]-CALCULO[[#This Row],[32]],-3))</f>
        <v>0</v>
      </c>
      <c r="AH445" s="29"/>
      <c r="AI445" s="163">
        <f>+IF(AVERAGEIF(DEDUCCIONES[Concepto],'Datos para cálculo'!AH$4,DEDUCCIONES[Monto Limite])=1,CALCULO[[#This Row],[ 34 ]],MIN(CALCULO[[#This Row],[ 34 ]],AVERAGEIF(DEDUCCIONES[Concepto],'Datos para cálculo'!AH$4,DEDUCCIONES[Monto Limite]),+CALCULO[[#This Row],[ 34 ]]+1-1,CALCULO[[#This Row],[ 34 ]]))</f>
        <v>0</v>
      </c>
      <c r="AJ445" s="167"/>
      <c r="AK445" s="144">
        <f>+IF(CALCULO[[#This Row],[ 36 ]]="SI",MIN(CALCULO[[#This Row],[ 15 ]]*10%,VLOOKUP($AJ$4,DEDUCCIONES[],4,0)),0)</f>
        <v>0</v>
      </c>
      <c r="AL445" s="168"/>
      <c r="AM445" s="145">
        <f>+MIN(AL445+1-1,VLOOKUP($AL$4,DEDUCCIONES[],4,0))</f>
        <v>0</v>
      </c>
      <c r="AN445" s="144">
        <f>+CALCULO[[#This Row],[35]]+CALCULO[[#This Row],[37]]+CALCULO[[#This Row],[ 39 ]]</f>
        <v>0</v>
      </c>
      <c r="AO445" s="148">
        <f>+CALCULO[[#This Row],[33]]-CALCULO[[#This Row],[ 40 ]]</f>
        <v>0</v>
      </c>
      <c r="AP445" s="29"/>
      <c r="AQ445" s="163">
        <f>+MIN(CALCULO[[#This Row],[42]]+1-1,VLOOKUP($AP$4,RENTAS_EXCENTAS[],4,0))</f>
        <v>0</v>
      </c>
      <c r="AR445" s="29"/>
      <c r="AS445" s="163">
        <f>+MIN(CALCULO[[#This Row],[43]]+CALCULO[[#This Row],[ 44 ]]+1-1,VLOOKUP($AP$4,RENTAS_EXCENTAS[],4,0))-CALCULO[[#This Row],[43]]</f>
        <v>0</v>
      </c>
      <c r="AT445" s="163"/>
      <c r="AU445" s="163"/>
      <c r="AV445" s="163">
        <f>+CALCULO[[#This Row],[ 47 ]]</f>
        <v>0</v>
      </c>
      <c r="AW445" s="163"/>
      <c r="AX445" s="163">
        <f>+CALCULO[[#This Row],[ 49 ]]</f>
        <v>0</v>
      </c>
      <c r="AY445" s="163"/>
      <c r="AZ445" s="163">
        <f>+CALCULO[[#This Row],[ 51 ]]</f>
        <v>0</v>
      </c>
      <c r="BA445" s="163"/>
      <c r="BB445" s="163">
        <f>+CALCULO[[#This Row],[ 53 ]]</f>
        <v>0</v>
      </c>
      <c r="BC445" s="163"/>
      <c r="BD445" s="163">
        <f>+CALCULO[[#This Row],[ 55 ]]</f>
        <v>0</v>
      </c>
      <c r="BE445" s="163"/>
      <c r="BF445" s="163">
        <f>+CALCULO[[#This Row],[ 57 ]]</f>
        <v>0</v>
      </c>
      <c r="BG445" s="163"/>
      <c r="BH445" s="163">
        <f>+CALCULO[[#This Row],[ 59 ]]</f>
        <v>0</v>
      </c>
      <c r="BI445" s="163"/>
      <c r="BJ445" s="163"/>
      <c r="BK445" s="163"/>
      <c r="BL445" s="145">
        <f>+CALCULO[[#This Row],[ 63 ]]</f>
        <v>0</v>
      </c>
      <c r="BM445" s="144">
        <f>+CALCULO[[#This Row],[ 64 ]]+CALCULO[[#This Row],[ 62 ]]+CALCULO[[#This Row],[ 60 ]]+CALCULO[[#This Row],[ 58 ]]+CALCULO[[#This Row],[ 56 ]]+CALCULO[[#This Row],[ 54 ]]+CALCULO[[#This Row],[ 52 ]]+CALCULO[[#This Row],[ 50 ]]+CALCULO[[#This Row],[ 48 ]]+CALCULO[[#This Row],[ 45 ]]+CALCULO[[#This Row],[43]]</f>
        <v>0</v>
      </c>
      <c r="BN445" s="148">
        <f>+CALCULO[[#This Row],[ 41 ]]-CALCULO[[#This Row],[65]]</f>
        <v>0</v>
      </c>
      <c r="BO445" s="144">
        <f>+ROUND(MIN(CALCULO[[#This Row],[66]]*25%,240*'Versión impresión'!$H$8),-3)</f>
        <v>0</v>
      </c>
      <c r="BP445" s="148">
        <f>+CALCULO[[#This Row],[66]]-CALCULO[[#This Row],[67]]</f>
        <v>0</v>
      </c>
      <c r="BQ445" s="154">
        <f>+ROUND(CALCULO[[#This Row],[33]]*40%,-3)</f>
        <v>0</v>
      </c>
      <c r="BR445" s="149">
        <f t="shared" si="20"/>
        <v>0</v>
      </c>
      <c r="BS445" s="144">
        <f>+CALCULO[[#This Row],[33]]-MIN(CALCULO[[#This Row],[69]],CALCULO[[#This Row],[68]])</f>
        <v>0</v>
      </c>
      <c r="BT445" s="150">
        <f>+CALCULO[[#This Row],[71]]/'Versión impresión'!$H$8+1-1</f>
        <v>0</v>
      </c>
      <c r="BU445" s="151">
        <f>+LOOKUP(CALCULO[[#This Row],[72]],$CG$2:$CH$8,$CJ$2:$CJ$8)</f>
        <v>0</v>
      </c>
      <c r="BV445" s="152">
        <f>+LOOKUP(CALCULO[[#This Row],[72]],$CG$2:$CH$8,$CI$2:$CI$8)</f>
        <v>0</v>
      </c>
      <c r="BW445" s="151">
        <f>+LOOKUP(CALCULO[[#This Row],[72]],$CG$2:$CH$8,$CK$2:$CK$8)</f>
        <v>0</v>
      </c>
      <c r="BX445" s="155">
        <f>+(CALCULO[[#This Row],[72]]+CALCULO[[#This Row],[73]])*CALCULO[[#This Row],[74]]+CALCULO[[#This Row],[75]]</f>
        <v>0</v>
      </c>
      <c r="BY445" s="133">
        <f>+ROUND(CALCULO[[#This Row],[76]]*'Versión impresión'!$H$8,-3)</f>
        <v>0</v>
      </c>
      <c r="BZ445" s="180" t="str">
        <f>+IF(LOOKUP(CALCULO[[#This Row],[72]],$CG$2:$CH$8,$CM$2:$CM$8)=0,"",LOOKUP(CALCULO[[#This Row],[72]],$CG$2:$CH$8,$CM$2:$CM$8))</f>
        <v/>
      </c>
    </row>
    <row r="446" spans="1:78" x14ac:dyDescent="0.25">
      <c r="A446" s="78" t="str">
        <f t="shared" si="19"/>
        <v/>
      </c>
      <c r="B446" s="159"/>
      <c r="C446" s="29"/>
      <c r="D446" s="29"/>
      <c r="E446" s="29"/>
      <c r="F446" s="29"/>
      <c r="G446" s="29"/>
      <c r="H446" s="29"/>
      <c r="I446" s="29"/>
      <c r="J446" s="29"/>
      <c r="K446" s="29"/>
      <c r="L446" s="29"/>
      <c r="M446" s="29"/>
      <c r="N446" s="29"/>
      <c r="O446" s="144">
        <f>SUM(CALCULO[[#This Row],[5]:[ 14 ]])</f>
        <v>0</v>
      </c>
      <c r="P446" s="162"/>
      <c r="Q446" s="163">
        <f>+IF(AVERAGEIF(ING_NO_CONST_RENTA[Concepto],'Datos para cálculo'!P$4,ING_NO_CONST_RENTA[Monto Limite])=1,CALCULO[[#This Row],[16]],MIN(CALCULO[ [#This Row],[16] ],AVERAGEIF(ING_NO_CONST_RENTA[Concepto],'Datos para cálculo'!P$4,ING_NO_CONST_RENTA[Monto Limite]),+CALCULO[ [#This Row],[16] ]+1-1,CALCULO[ [#This Row],[16] ]))</f>
        <v>0</v>
      </c>
      <c r="R446" s="29"/>
      <c r="S446" s="163">
        <f>+IF(AVERAGEIF(ING_NO_CONST_RENTA[Concepto],'Datos para cálculo'!R$4,ING_NO_CONST_RENTA[Monto Limite])=1,CALCULO[[#This Row],[18]],MIN(CALCULO[ [#This Row],[18] ],AVERAGEIF(ING_NO_CONST_RENTA[Concepto],'Datos para cálculo'!R$4,ING_NO_CONST_RENTA[Monto Limite]),+CALCULO[ [#This Row],[18] ]+1-1,CALCULO[ [#This Row],[18] ]))</f>
        <v>0</v>
      </c>
      <c r="T446" s="29"/>
      <c r="U446" s="163">
        <f>+IF(AVERAGEIF(ING_NO_CONST_RENTA[Concepto],'Datos para cálculo'!T$4,ING_NO_CONST_RENTA[Monto Limite])=1,CALCULO[[#This Row],[20]],MIN(CALCULO[ [#This Row],[20] ],AVERAGEIF(ING_NO_CONST_RENTA[Concepto],'Datos para cálculo'!T$4,ING_NO_CONST_RENTA[Monto Limite]),+CALCULO[ [#This Row],[20] ]+1-1,CALCULO[ [#This Row],[20] ]))</f>
        <v>0</v>
      </c>
      <c r="V446" s="29"/>
      <c r="W4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6" s="164"/>
      <c r="Y446" s="163">
        <f>+IF(O446&lt;310*'Versión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6" s="165"/>
      <c r="AA446" s="163">
        <f>+IF(AVERAGEIF(ING_NO_CONST_RENTA[Concepto],'Datos para cálculo'!Z$4,ING_NO_CONST_RENTA[Monto Limite])=1,CALCULO[[#This Row],[ 26 ]],MIN(CALCULO[[#This Row],[ 26 ]],AVERAGEIF(ING_NO_CONST_RENTA[Concepto],'Datos para cálculo'!Z$4,ING_NO_CONST_RENTA[Monto Limite]),+CALCULO[[#This Row],[ 26 ]]+1-1,CALCULO[[#This Row],[ 26 ]]))</f>
        <v>0</v>
      </c>
      <c r="AB446" s="165"/>
      <c r="AC4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6" s="147"/>
      <c r="AE4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6" s="144">
        <f>+CALCULO[[#This Row],[ 31 ]]+CALCULO[[#This Row],[ 29 ]]+CALCULO[[#This Row],[ 27 ]]+CALCULO[[#This Row],[ 25 ]]+CALCULO[[#This Row],[ 23 ]]+CALCULO[[#This Row],[ 21 ]]+CALCULO[[#This Row],[ 19 ]]+CALCULO[[#This Row],[ 17 ]]</f>
        <v>0</v>
      </c>
      <c r="AG446" s="148">
        <f>+MAX(0,ROUND(CALCULO[[#This Row],[ 15 ]]-CALCULO[[#This Row],[32]],-3))</f>
        <v>0</v>
      </c>
      <c r="AH446" s="29"/>
      <c r="AI446" s="163">
        <f>+IF(AVERAGEIF(DEDUCCIONES[Concepto],'Datos para cálculo'!AH$4,DEDUCCIONES[Monto Limite])=1,CALCULO[[#This Row],[ 34 ]],MIN(CALCULO[[#This Row],[ 34 ]],AVERAGEIF(DEDUCCIONES[Concepto],'Datos para cálculo'!AH$4,DEDUCCIONES[Monto Limite]),+CALCULO[[#This Row],[ 34 ]]+1-1,CALCULO[[#This Row],[ 34 ]]))</f>
        <v>0</v>
      </c>
      <c r="AJ446" s="167"/>
      <c r="AK446" s="144">
        <f>+IF(CALCULO[[#This Row],[ 36 ]]="SI",MIN(CALCULO[[#This Row],[ 15 ]]*10%,VLOOKUP($AJ$4,DEDUCCIONES[],4,0)),0)</f>
        <v>0</v>
      </c>
      <c r="AL446" s="168"/>
      <c r="AM446" s="145">
        <f>+MIN(AL446+1-1,VLOOKUP($AL$4,DEDUCCIONES[],4,0))</f>
        <v>0</v>
      </c>
      <c r="AN446" s="144">
        <f>+CALCULO[[#This Row],[35]]+CALCULO[[#This Row],[37]]+CALCULO[[#This Row],[ 39 ]]</f>
        <v>0</v>
      </c>
      <c r="AO446" s="148">
        <f>+CALCULO[[#This Row],[33]]-CALCULO[[#This Row],[ 40 ]]</f>
        <v>0</v>
      </c>
      <c r="AP446" s="29"/>
      <c r="AQ446" s="163">
        <f>+MIN(CALCULO[[#This Row],[42]]+1-1,VLOOKUP($AP$4,RENTAS_EXCENTAS[],4,0))</f>
        <v>0</v>
      </c>
      <c r="AR446" s="29"/>
      <c r="AS446" s="163">
        <f>+MIN(CALCULO[[#This Row],[43]]+CALCULO[[#This Row],[ 44 ]]+1-1,VLOOKUP($AP$4,RENTAS_EXCENTAS[],4,0))-CALCULO[[#This Row],[43]]</f>
        <v>0</v>
      </c>
      <c r="AT446" s="163"/>
      <c r="AU446" s="163"/>
      <c r="AV446" s="163">
        <f>+CALCULO[[#This Row],[ 47 ]]</f>
        <v>0</v>
      </c>
      <c r="AW446" s="163"/>
      <c r="AX446" s="163">
        <f>+CALCULO[[#This Row],[ 49 ]]</f>
        <v>0</v>
      </c>
      <c r="AY446" s="163"/>
      <c r="AZ446" s="163">
        <f>+CALCULO[[#This Row],[ 51 ]]</f>
        <v>0</v>
      </c>
      <c r="BA446" s="163"/>
      <c r="BB446" s="163">
        <f>+CALCULO[[#This Row],[ 53 ]]</f>
        <v>0</v>
      </c>
      <c r="BC446" s="163"/>
      <c r="BD446" s="163">
        <f>+CALCULO[[#This Row],[ 55 ]]</f>
        <v>0</v>
      </c>
      <c r="BE446" s="163"/>
      <c r="BF446" s="163">
        <f>+CALCULO[[#This Row],[ 57 ]]</f>
        <v>0</v>
      </c>
      <c r="BG446" s="163"/>
      <c r="BH446" s="163">
        <f>+CALCULO[[#This Row],[ 59 ]]</f>
        <v>0</v>
      </c>
      <c r="BI446" s="163"/>
      <c r="BJ446" s="163"/>
      <c r="BK446" s="163"/>
      <c r="BL446" s="145">
        <f>+CALCULO[[#This Row],[ 63 ]]</f>
        <v>0</v>
      </c>
      <c r="BM446" s="144">
        <f>+CALCULO[[#This Row],[ 64 ]]+CALCULO[[#This Row],[ 62 ]]+CALCULO[[#This Row],[ 60 ]]+CALCULO[[#This Row],[ 58 ]]+CALCULO[[#This Row],[ 56 ]]+CALCULO[[#This Row],[ 54 ]]+CALCULO[[#This Row],[ 52 ]]+CALCULO[[#This Row],[ 50 ]]+CALCULO[[#This Row],[ 48 ]]+CALCULO[[#This Row],[ 45 ]]+CALCULO[[#This Row],[43]]</f>
        <v>0</v>
      </c>
      <c r="BN446" s="148">
        <f>+CALCULO[[#This Row],[ 41 ]]-CALCULO[[#This Row],[65]]</f>
        <v>0</v>
      </c>
      <c r="BO446" s="144">
        <f>+ROUND(MIN(CALCULO[[#This Row],[66]]*25%,240*'Versión impresión'!$H$8),-3)</f>
        <v>0</v>
      </c>
      <c r="BP446" s="148">
        <f>+CALCULO[[#This Row],[66]]-CALCULO[[#This Row],[67]]</f>
        <v>0</v>
      </c>
      <c r="BQ446" s="154">
        <f>+ROUND(CALCULO[[#This Row],[33]]*40%,-3)</f>
        <v>0</v>
      </c>
      <c r="BR446" s="149">
        <f t="shared" si="20"/>
        <v>0</v>
      </c>
      <c r="BS446" s="144">
        <f>+CALCULO[[#This Row],[33]]-MIN(CALCULO[[#This Row],[69]],CALCULO[[#This Row],[68]])</f>
        <v>0</v>
      </c>
      <c r="BT446" s="150">
        <f>+CALCULO[[#This Row],[71]]/'Versión impresión'!$H$8+1-1</f>
        <v>0</v>
      </c>
      <c r="BU446" s="151">
        <f>+LOOKUP(CALCULO[[#This Row],[72]],$CG$2:$CH$8,$CJ$2:$CJ$8)</f>
        <v>0</v>
      </c>
      <c r="BV446" s="152">
        <f>+LOOKUP(CALCULO[[#This Row],[72]],$CG$2:$CH$8,$CI$2:$CI$8)</f>
        <v>0</v>
      </c>
      <c r="BW446" s="151">
        <f>+LOOKUP(CALCULO[[#This Row],[72]],$CG$2:$CH$8,$CK$2:$CK$8)</f>
        <v>0</v>
      </c>
      <c r="BX446" s="155">
        <f>+(CALCULO[[#This Row],[72]]+CALCULO[[#This Row],[73]])*CALCULO[[#This Row],[74]]+CALCULO[[#This Row],[75]]</f>
        <v>0</v>
      </c>
      <c r="BY446" s="133">
        <f>+ROUND(CALCULO[[#This Row],[76]]*'Versión impresión'!$H$8,-3)</f>
        <v>0</v>
      </c>
      <c r="BZ446" s="180" t="str">
        <f>+IF(LOOKUP(CALCULO[[#This Row],[72]],$CG$2:$CH$8,$CM$2:$CM$8)=0,"",LOOKUP(CALCULO[[#This Row],[72]],$CG$2:$CH$8,$CM$2:$CM$8))</f>
        <v/>
      </c>
    </row>
    <row r="447" spans="1:78" x14ac:dyDescent="0.25">
      <c r="A447" s="78" t="str">
        <f t="shared" si="19"/>
        <v/>
      </c>
      <c r="B447" s="159"/>
      <c r="C447" s="29"/>
      <c r="D447" s="29"/>
      <c r="E447" s="29"/>
      <c r="F447" s="29"/>
      <c r="G447" s="29"/>
      <c r="H447" s="29"/>
      <c r="I447" s="29"/>
      <c r="J447" s="29"/>
      <c r="K447" s="29"/>
      <c r="L447" s="29"/>
      <c r="M447" s="29"/>
      <c r="N447" s="29"/>
      <c r="O447" s="144">
        <f>SUM(CALCULO[[#This Row],[5]:[ 14 ]])</f>
        <v>0</v>
      </c>
      <c r="P447" s="162"/>
      <c r="Q447" s="163">
        <f>+IF(AVERAGEIF(ING_NO_CONST_RENTA[Concepto],'Datos para cálculo'!P$4,ING_NO_CONST_RENTA[Monto Limite])=1,CALCULO[[#This Row],[16]],MIN(CALCULO[ [#This Row],[16] ],AVERAGEIF(ING_NO_CONST_RENTA[Concepto],'Datos para cálculo'!P$4,ING_NO_CONST_RENTA[Monto Limite]),+CALCULO[ [#This Row],[16] ]+1-1,CALCULO[ [#This Row],[16] ]))</f>
        <v>0</v>
      </c>
      <c r="R447" s="29"/>
      <c r="S447" s="163">
        <f>+IF(AVERAGEIF(ING_NO_CONST_RENTA[Concepto],'Datos para cálculo'!R$4,ING_NO_CONST_RENTA[Monto Limite])=1,CALCULO[[#This Row],[18]],MIN(CALCULO[ [#This Row],[18] ],AVERAGEIF(ING_NO_CONST_RENTA[Concepto],'Datos para cálculo'!R$4,ING_NO_CONST_RENTA[Monto Limite]),+CALCULO[ [#This Row],[18] ]+1-1,CALCULO[ [#This Row],[18] ]))</f>
        <v>0</v>
      </c>
      <c r="T447" s="29"/>
      <c r="U447" s="163">
        <f>+IF(AVERAGEIF(ING_NO_CONST_RENTA[Concepto],'Datos para cálculo'!T$4,ING_NO_CONST_RENTA[Monto Limite])=1,CALCULO[[#This Row],[20]],MIN(CALCULO[ [#This Row],[20] ],AVERAGEIF(ING_NO_CONST_RENTA[Concepto],'Datos para cálculo'!T$4,ING_NO_CONST_RENTA[Monto Limite]),+CALCULO[ [#This Row],[20] ]+1-1,CALCULO[ [#This Row],[20] ]))</f>
        <v>0</v>
      </c>
      <c r="V447" s="29"/>
      <c r="W4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7" s="164"/>
      <c r="Y447" s="163">
        <f>+IF(O447&lt;310*'Versión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7" s="165"/>
      <c r="AA447" s="163">
        <f>+IF(AVERAGEIF(ING_NO_CONST_RENTA[Concepto],'Datos para cálculo'!Z$4,ING_NO_CONST_RENTA[Monto Limite])=1,CALCULO[[#This Row],[ 26 ]],MIN(CALCULO[[#This Row],[ 26 ]],AVERAGEIF(ING_NO_CONST_RENTA[Concepto],'Datos para cálculo'!Z$4,ING_NO_CONST_RENTA[Monto Limite]),+CALCULO[[#This Row],[ 26 ]]+1-1,CALCULO[[#This Row],[ 26 ]]))</f>
        <v>0</v>
      </c>
      <c r="AB447" s="165"/>
      <c r="AC4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7" s="147"/>
      <c r="AE4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7" s="144">
        <f>+CALCULO[[#This Row],[ 31 ]]+CALCULO[[#This Row],[ 29 ]]+CALCULO[[#This Row],[ 27 ]]+CALCULO[[#This Row],[ 25 ]]+CALCULO[[#This Row],[ 23 ]]+CALCULO[[#This Row],[ 21 ]]+CALCULO[[#This Row],[ 19 ]]+CALCULO[[#This Row],[ 17 ]]</f>
        <v>0</v>
      </c>
      <c r="AG447" s="148">
        <f>+MAX(0,ROUND(CALCULO[[#This Row],[ 15 ]]-CALCULO[[#This Row],[32]],-3))</f>
        <v>0</v>
      </c>
      <c r="AH447" s="29"/>
      <c r="AI447" s="163">
        <f>+IF(AVERAGEIF(DEDUCCIONES[Concepto],'Datos para cálculo'!AH$4,DEDUCCIONES[Monto Limite])=1,CALCULO[[#This Row],[ 34 ]],MIN(CALCULO[[#This Row],[ 34 ]],AVERAGEIF(DEDUCCIONES[Concepto],'Datos para cálculo'!AH$4,DEDUCCIONES[Monto Limite]),+CALCULO[[#This Row],[ 34 ]]+1-1,CALCULO[[#This Row],[ 34 ]]))</f>
        <v>0</v>
      </c>
      <c r="AJ447" s="167"/>
      <c r="AK447" s="144">
        <f>+IF(CALCULO[[#This Row],[ 36 ]]="SI",MIN(CALCULO[[#This Row],[ 15 ]]*10%,VLOOKUP($AJ$4,DEDUCCIONES[],4,0)),0)</f>
        <v>0</v>
      </c>
      <c r="AL447" s="168"/>
      <c r="AM447" s="145">
        <f>+MIN(AL447+1-1,VLOOKUP($AL$4,DEDUCCIONES[],4,0))</f>
        <v>0</v>
      </c>
      <c r="AN447" s="144">
        <f>+CALCULO[[#This Row],[35]]+CALCULO[[#This Row],[37]]+CALCULO[[#This Row],[ 39 ]]</f>
        <v>0</v>
      </c>
      <c r="AO447" s="148">
        <f>+CALCULO[[#This Row],[33]]-CALCULO[[#This Row],[ 40 ]]</f>
        <v>0</v>
      </c>
      <c r="AP447" s="29"/>
      <c r="AQ447" s="163">
        <f>+MIN(CALCULO[[#This Row],[42]]+1-1,VLOOKUP($AP$4,RENTAS_EXCENTAS[],4,0))</f>
        <v>0</v>
      </c>
      <c r="AR447" s="29"/>
      <c r="AS447" s="163">
        <f>+MIN(CALCULO[[#This Row],[43]]+CALCULO[[#This Row],[ 44 ]]+1-1,VLOOKUP($AP$4,RENTAS_EXCENTAS[],4,0))-CALCULO[[#This Row],[43]]</f>
        <v>0</v>
      </c>
      <c r="AT447" s="163"/>
      <c r="AU447" s="163"/>
      <c r="AV447" s="163">
        <f>+CALCULO[[#This Row],[ 47 ]]</f>
        <v>0</v>
      </c>
      <c r="AW447" s="163"/>
      <c r="AX447" s="163">
        <f>+CALCULO[[#This Row],[ 49 ]]</f>
        <v>0</v>
      </c>
      <c r="AY447" s="163"/>
      <c r="AZ447" s="163">
        <f>+CALCULO[[#This Row],[ 51 ]]</f>
        <v>0</v>
      </c>
      <c r="BA447" s="163"/>
      <c r="BB447" s="163">
        <f>+CALCULO[[#This Row],[ 53 ]]</f>
        <v>0</v>
      </c>
      <c r="BC447" s="163"/>
      <c r="BD447" s="163">
        <f>+CALCULO[[#This Row],[ 55 ]]</f>
        <v>0</v>
      </c>
      <c r="BE447" s="163"/>
      <c r="BF447" s="163">
        <f>+CALCULO[[#This Row],[ 57 ]]</f>
        <v>0</v>
      </c>
      <c r="BG447" s="163"/>
      <c r="BH447" s="163">
        <f>+CALCULO[[#This Row],[ 59 ]]</f>
        <v>0</v>
      </c>
      <c r="BI447" s="163"/>
      <c r="BJ447" s="163"/>
      <c r="BK447" s="163"/>
      <c r="BL447" s="145">
        <f>+CALCULO[[#This Row],[ 63 ]]</f>
        <v>0</v>
      </c>
      <c r="BM447" s="144">
        <f>+CALCULO[[#This Row],[ 64 ]]+CALCULO[[#This Row],[ 62 ]]+CALCULO[[#This Row],[ 60 ]]+CALCULO[[#This Row],[ 58 ]]+CALCULO[[#This Row],[ 56 ]]+CALCULO[[#This Row],[ 54 ]]+CALCULO[[#This Row],[ 52 ]]+CALCULO[[#This Row],[ 50 ]]+CALCULO[[#This Row],[ 48 ]]+CALCULO[[#This Row],[ 45 ]]+CALCULO[[#This Row],[43]]</f>
        <v>0</v>
      </c>
      <c r="BN447" s="148">
        <f>+CALCULO[[#This Row],[ 41 ]]-CALCULO[[#This Row],[65]]</f>
        <v>0</v>
      </c>
      <c r="BO447" s="144">
        <f>+ROUND(MIN(CALCULO[[#This Row],[66]]*25%,240*'Versión impresión'!$H$8),-3)</f>
        <v>0</v>
      </c>
      <c r="BP447" s="148">
        <f>+CALCULO[[#This Row],[66]]-CALCULO[[#This Row],[67]]</f>
        <v>0</v>
      </c>
      <c r="BQ447" s="154">
        <f>+ROUND(CALCULO[[#This Row],[33]]*40%,-3)</f>
        <v>0</v>
      </c>
      <c r="BR447" s="149">
        <f t="shared" si="20"/>
        <v>0</v>
      </c>
      <c r="BS447" s="144">
        <f>+CALCULO[[#This Row],[33]]-MIN(CALCULO[[#This Row],[69]],CALCULO[[#This Row],[68]])</f>
        <v>0</v>
      </c>
      <c r="BT447" s="150">
        <f>+CALCULO[[#This Row],[71]]/'Versión impresión'!$H$8+1-1</f>
        <v>0</v>
      </c>
      <c r="BU447" s="151">
        <f>+LOOKUP(CALCULO[[#This Row],[72]],$CG$2:$CH$8,$CJ$2:$CJ$8)</f>
        <v>0</v>
      </c>
      <c r="BV447" s="152">
        <f>+LOOKUP(CALCULO[[#This Row],[72]],$CG$2:$CH$8,$CI$2:$CI$8)</f>
        <v>0</v>
      </c>
      <c r="BW447" s="151">
        <f>+LOOKUP(CALCULO[[#This Row],[72]],$CG$2:$CH$8,$CK$2:$CK$8)</f>
        <v>0</v>
      </c>
      <c r="BX447" s="155">
        <f>+(CALCULO[[#This Row],[72]]+CALCULO[[#This Row],[73]])*CALCULO[[#This Row],[74]]+CALCULO[[#This Row],[75]]</f>
        <v>0</v>
      </c>
      <c r="BY447" s="133">
        <f>+ROUND(CALCULO[[#This Row],[76]]*'Versión impresión'!$H$8,-3)</f>
        <v>0</v>
      </c>
      <c r="BZ447" s="180" t="str">
        <f>+IF(LOOKUP(CALCULO[[#This Row],[72]],$CG$2:$CH$8,$CM$2:$CM$8)=0,"",LOOKUP(CALCULO[[#This Row],[72]],$CG$2:$CH$8,$CM$2:$CM$8))</f>
        <v/>
      </c>
    </row>
    <row r="448" spans="1:78" x14ac:dyDescent="0.25">
      <c r="A448" s="78" t="str">
        <f t="shared" si="19"/>
        <v/>
      </c>
      <c r="B448" s="159"/>
      <c r="C448" s="29"/>
      <c r="D448" s="29"/>
      <c r="E448" s="29"/>
      <c r="F448" s="29"/>
      <c r="G448" s="29"/>
      <c r="H448" s="29"/>
      <c r="I448" s="29"/>
      <c r="J448" s="29"/>
      <c r="K448" s="29"/>
      <c r="L448" s="29"/>
      <c r="M448" s="29"/>
      <c r="N448" s="29"/>
      <c r="O448" s="144">
        <f>SUM(CALCULO[[#This Row],[5]:[ 14 ]])</f>
        <v>0</v>
      </c>
      <c r="P448" s="162"/>
      <c r="Q448" s="163">
        <f>+IF(AVERAGEIF(ING_NO_CONST_RENTA[Concepto],'Datos para cálculo'!P$4,ING_NO_CONST_RENTA[Monto Limite])=1,CALCULO[[#This Row],[16]],MIN(CALCULO[ [#This Row],[16] ],AVERAGEIF(ING_NO_CONST_RENTA[Concepto],'Datos para cálculo'!P$4,ING_NO_CONST_RENTA[Monto Limite]),+CALCULO[ [#This Row],[16] ]+1-1,CALCULO[ [#This Row],[16] ]))</f>
        <v>0</v>
      </c>
      <c r="R448" s="29"/>
      <c r="S448" s="163">
        <f>+IF(AVERAGEIF(ING_NO_CONST_RENTA[Concepto],'Datos para cálculo'!R$4,ING_NO_CONST_RENTA[Monto Limite])=1,CALCULO[[#This Row],[18]],MIN(CALCULO[ [#This Row],[18] ],AVERAGEIF(ING_NO_CONST_RENTA[Concepto],'Datos para cálculo'!R$4,ING_NO_CONST_RENTA[Monto Limite]),+CALCULO[ [#This Row],[18] ]+1-1,CALCULO[ [#This Row],[18] ]))</f>
        <v>0</v>
      </c>
      <c r="T448" s="29"/>
      <c r="U448" s="163">
        <f>+IF(AVERAGEIF(ING_NO_CONST_RENTA[Concepto],'Datos para cálculo'!T$4,ING_NO_CONST_RENTA[Monto Limite])=1,CALCULO[[#This Row],[20]],MIN(CALCULO[ [#This Row],[20] ],AVERAGEIF(ING_NO_CONST_RENTA[Concepto],'Datos para cálculo'!T$4,ING_NO_CONST_RENTA[Monto Limite]),+CALCULO[ [#This Row],[20] ]+1-1,CALCULO[ [#This Row],[20] ]))</f>
        <v>0</v>
      </c>
      <c r="V448" s="29"/>
      <c r="W4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8" s="164"/>
      <c r="Y448" s="163">
        <f>+IF(O448&lt;310*'Versión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8" s="165"/>
      <c r="AA448" s="163">
        <f>+IF(AVERAGEIF(ING_NO_CONST_RENTA[Concepto],'Datos para cálculo'!Z$4,ING_NO_CONST_RENTA[Monto Limite])=1,CALCULO[[#This Row],[ 26 ]],MIN(CALCULO[[#This Row],[ 26 ]],AVERAGEIF(ING_NO_CONST_RENTA[Concepto],'Datos para cálculo'!Z$4,ING_NO_CONST_RENTA[Monto Limite]),+CALCULO[[#This Row],[ 26 ]]+1-1,CALCULO[[#This Row],[ 26 ]]))</f>
        <v>0</v>
      </c>
      <c r="AB448" s="165"/>
      <c r="AC4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8" s="147"/>
      <c r="AE4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8" s="144">
        <f>+CALCULO[[#This Row],[ 31 ]]+CALCULO[[#This Row],[ 29 ]]+CALCULO[[#This Row],[ 27 ]]+CALCULO[[#This Row],[ 25 ]]+CALCULO[[#This Row],[ 23 ]]+CALCULO[[#This Row],[ 21 ]]+CALCULO[[#This Row],[ 19 ]]+CALCULO[[#This Row],[ 17 ]]</f>
        <v>0</v>
      </c>
      <c r="AG448" s="148">
        <f>+MAX(0,ROUND(CALCULO[[#This Row],[ 15 ]]-CALCULO[[#This Row],[32]],-3))</f>
        <v>0</v>
      </c>
      <c r="AH448" s="29"/>
      <c r="AI448" s="163">
        <f>+IF(AVERAGEIF(DEDUCCIONES[Concepto],'Datos para cálculo'!AH$4,DEDUCCIONES[Monto Limite])=1,CALCULO[[#This Row],[ 34 ]],MIN(CALCULO[[#This Row],[ 34 ]],AVERAGEIF(DEDUCCIONES[Concepto],'Datos para cálculo'!AH$4,DEDUCCIONES[Monto Limite]),+CALCULO[[#This Row],[ 34 ]]+1-1,CALCULO[[#This Row],[ 34 ]]))</f>
        <v>0</v>
      </c>
      <c r="AJ448" s="167"/>
      <c r="AK448" s="144">
        <f>+IF(CALCULO[[#This Row],[ 36 ]]="SI",MIN(CALCULO[[#This Row],[ 15 ]]*10%,VLOOKUP($AJ$4,DEDUCCIONES[],4,0)),0)</f>
        <v>0</v>
      </c>
      <c r="AL448" s="168"/>
      <c r="AM448" s="145">
        <f>+MIN(AL448+1-1,VLOOKUP($AL$4,DEDUCCIONES[],4,0))</f>
        <v>0</v>
      </c>
      <c r="AN448" s="144">
        <f>+CALCULO[[#This Row],[35]]+CALCULO[[#This Row],[37]]+CALCULO[[#This Row],[ 39 ]]</f>
        <v>0</v>
      </c>
      <c r="AO448" s="148">
        <f>+CALCULO[[#This Row],[33]]-CALCULO[[#This Row],[ 40 ]]</f>
        <v>0</v>
      </c>
      <c r="AP448" s="29"/>
      <c r="AQ448" s="163">
        <f>+MIN(CALCULO[[#This Row],[42]]+1-1,VLOOKUP($AP$4,RENTAS_EXCENTAS[],4,0))</f>
        <v>0</v>
      </c>
      <c r="AR448" s="29"/>
      <c r="AS448" s="163">
        <f>+MIN(CALCULO[[#This Row],[43]]+CALCULO[[#This Row],[ 44 ]]+1-1,VLOOKUP($AP$4,RENTAS_EXCENTAS[],4,0))-CALCULO[[#This Row],[43]]</f>
        <v>0</v>
      </c>
      <c r="AT448" s="163"/>
      <c r="AU448" s="163"/>
      <c r="AV448" s="163">
        <f>+CALCULO[[#This Row],[ 47 ]]</f>
        <v>0</v>
      </c>
      <c r="AW448" s="163"/>
      <c r="AX448" s="163">
        <f>+CALCULO[[#This Row],[ 49 ]]</f>
        <v>0</v>
      </c>
      <c r="AY448" s="163"/>
      <c r="AZ448" s="163">
        <f>+CALCULO[[#This Row],[ 51 ]]</f>
        <v>0</v>
      </c>
      <c r="BA448" s="163"/>
      <c r="BB448" s="163">
        <f>+CALCULO[[#This Row],[ 53 ]]</f>
        <v>0</v>
      </c>
      <c r="BC448" s="163"/>
      <c r="BD448" s="163">
        <f>+CALCULO[[#This Row],[ 55 ]]</f>
        <v>0</v>
      </c>
      <c r="BE448" s="163"/>
      <c r="BF448" s="163">
        <f>+CALCULO[[#This Row],[ 57 ]]</f>
        <v>0</v>
      </c>
      <c r="BG448" s="163"/>
      <c r="BH448" s="163">
        <f>+CALCULO[[#This Row],[ 59 ]]</f>
        <v>0</v>
      </c>
      <c r="BI448" s="163"/>
      <c r="BJ448" s="163"/>
      <c r="BK448" s="163"/>
      <c r="BL448" s="145">
        <f>+CALCULO[[#This Row],[ 63 ]]</f>
        <v>0</v>
      </c>
      <c r="BM448" s="144">
        <f>+CALCULO[[#This Row],[ 64 ]]+CALCULO[[#This Row],[ 62 ]]+CALCULO[[#This Row],[ 60 ]]+CALCULO[[#This Row],[ 58 ]]+CALCULO[[#This Row],[ 56 ]]+CALCULO[[#This Row],[ 54 ]]+CALCULO[[#This Row],[ 52 ]]+CALCULO[[#This Row],[ 50 ]]+CALCULO[[#This Row],[ 48 ]]+CALCULO[[#This Row],[ 45 ]]+CALCULO[[#This Row],[43]]</f>
        <v>0</v>
      </c>
      <c r="BN448" s="148">
        <f>+CALCULO[[#This Row],[ 41 ]]-CALCULO[[#This Row],[65]]</f>
        <v>0</v>
      </c>
      <c r="BO448" s="144">
        <f>+ROUND(MIN(CALCULO[[#This Row],[66]]*25%,240*'Versión impresión'!$H$8),-3)</f>
        <v>0</v>
      </c>
      <c r="BP448" s="148">
        <f>+CALCULO[[#This Row],[66]]-CALCULO[[#This Row],[67]]</f>
        <v>0</v>
      </c>
      <c r="BQ448" s="154">
        <f>+ROUND(CALCULO[[#This Row],[33]]*40%,-3)</f>
        <v>0</v>
      </c>
      <c r="BR448" s="149">
        <f t="shared" si="20"/>
        <v>0</v>
      </c>
      <c r="BS448" s="144">
        <f>+CALCULO[[#This Row],[33]]-MIN(CALCULO[[#This Row],[69]],CALCULO[[#This Row],[68]])</f>
        <v>0</v>
      </c>
      <c r="BT448" s="150">
        <f>+CALCULO[[#This Row],[71]]/'Versión impresión'!$H$8+1-1</f>
        <v>0</v>
      </c>
      <c r="BU448" s="151">
        <f>+LOOKUP(CALCULO[[#This Row],[72]],$CG$2:$CH$8,$CJ$2:$CJ$8)</f>
        <v>0</v>
      </c>
      <c r="BV448" s="152">
        <f>+LOOKUP(CALCULO[[#This Row],[72]],$CG$2:$CH$8,$CI$2:$CI$8)</f>
        <v>0</v>
      </c>
      <c r="BW448" s="151">
        <f>+LOOKUP(CALCULO[[#This Row],[72]],$CG$2:$CH$8,$CK$2:$CK$8)</f>
        <v>0</v>
      </c>
      <c r="BX448" s="155">
        <f>+(CALCULO[[#This Row],[72]]+CALCULO[[#This Row],[73]])*CALCULO[[#This Row],[74]]+CALCULO[[#This Row],[75]]</f>
        <v>0</v>
      </c>
      <c r="BY448" s="133">
        <f>+ROUND(CALCULO[[#This Row],[76]]*'Versión impresión'!$H$8,-3)</f>
        <v>0</v>
      </c>
      <c r="BZ448" s="180" t="str">
        <f>+IF(LOOKUP(CALCULO[[#This Row],[72]],$CG$2:$CH$8,$CM$2:$CM$8)=0,"",LOOKUP(CALCULO[[#This Row],[72]],$CG$2:$CH$8,$CM$2:$CM$8))</f>
        <v/>
      </c>
    </row>
    <row r="449" spans="1:78" x14ac:dyDescent="0.25">
      <c r="A449" s="78" t="str">
        <f t="shared" si="19"/>
        <v/>
      </c>
      <c r="B449" s="159"/>
      <c r="C449" s="29"/>
      <c r="D449" s="29"/>
      <c r="E449" s="29"/>
      <c r="F449" s="29"/>
      <c r="G449" s="29"/>
      <c r="H449" s="29"/>
      <c r="I449" s="29"/>
      <c r="J449" s="29"/>
      <c r="K449" s="29"/>
      <c r="L449" s="29"/>
      <c r="M449" s="29"/>
      <c r="N449" s="29"/>
      <c r="O449" s="144">
        <f>SUM(CALCULO[[#This Row],[5]:[ 14 ]])</f>
        <v>0</v>
      </c>
      <c r="P449" s="162"/>
      <c r="Q449" s="163">
        <f>+IF(AVERAGEIF(ING_NO_CONST_RENTA[Concepto],'Datos para cálculo'!P$4,ING_NO_CONST_RENTA[Monto Limite])=1,CALCULO[[#This Row],[16]],MIN(CALCULO[ [#This Row],[16] ],AVERAGEIF(ING_NO_CONST_RENTA[Concepto],'Datos para cálculo'!P$4,ING_NO_CONST_RENTA[Monto Limite]),+CALCULO[ [#This Row],[16] ]+1-1,CALCULO[ [#This Row],[16] ]))</f>
        <v>0</v>
      </c>
      <c r="R449" s="29"/>
      <c r="S449" s="163">
        <f>+IF(AVERAGEIF(ING_NO_CONST_RENTA[Concepto],'Datos para cálculo'!R$4,ING_NO_CONST_RENTA[Monto Limite])=1,CALCULO[[#This Row],[18]],MIN(CALCULO[ [#This Row],[18] ],AVERAGEIF(ING_NO_CONST_RENTA[Concepto],'Datos para cálculo'!R$4,ING_NO_CONST_RENTA[Monto Limite]),+CALCULO[ [#This Row],[18] ]+1-1,CALCULO[ [#This Row],[18] ]))</f>
        <v>0</v>
      </c>
      <c r="T449" s="29"/>
      <c r="U449" s="163">
        <f>+IF(AVERAGEIF(ING_NO_CONST_RENTA[Concepto],'Datos para cálculo'!T$4,ING_NO_CONST_RENTA[Monto Limite])=1,CALCULO[[#This Row],[20]],MIN(CALCULO[ [#This Row],[20] ],AVERAGEIF(ING_NO_CONST_RENTA[Concepto],'Datos para cálculo'!T$4,ING_NO_CONST_RENTA[Monto Limite]),+CALCULO[ [#This Row],[20] ]+1-1,CALCULO[ [#This Row],[20] ]))</f>
        <v>0</v>
      </c>
      <c r="V449" s="29"/>
      <c r="W4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49" s="164"/>
      <c r="Y449" s="163">
        <f>+IF(O449&lt;310*'Versión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49" s="165"/>
      <c r="AA449" s="163">
        <f>+IF(AVERAGEIF(ING_NO_CONST_RENTA[Concepto],'Datos para cálculo'!Z$4,ING_NO_CONST_RENTA[Monto Limite])=1,CALCULO[[#This Row],[ 26 ]],MIN(CALCULO[[#This Row],[ 26 ]],AVERAGEIF(ING_NO_CONST_RENTA[Concepto],'Datos para cálculo'!Z$4,ING_NO_CONST_RENTA[Monto Limite]),+CALCULO[[#This Row],[ 26 ]]+1-1,CALCULO[[#This Row],[ 26 ]]))</f>
        <v>0</v>
      </c>
      <c r="AB449" s="165"/>
      <c r="AC4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49" s="147"/>
      <c r="AE4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49" s="144">
        <f>+CALCULO[[#This Row],[ 31 ]]+CALCULO[[#This Row],[ 29 ]]+CALCULO[[#This Row],[ 27 ]]+CALCULO[[#This Row],[ 25 ]]+CALCULO[[#This Row],[ 23 ]]+CALCULO[[#This Row],[ 21 ]]+CALCULO[[#This Row],[ 19 ]]+CALCULO[[#This Row],[ 17 ]]</f>
        <v>0</v>
      </c>
      <c r="AG449" s="148">
        <f>+MAX(0,ROUND(CALCULO[[#This Row],[ 15 ]]-CALCULO[[#This Row],[32]],-3))</f>
        <v>0</v>
      </c>
      <c r="AH449" s="29"/>
      <c r="AI449" s="163">
        <f>+IF(AVERAGEIF(DEDUCCIONES[Concepto],'Datos para cálculo'!AH$4,DEDUCCIONES[Monto Limite])=1,CALCULO[[#This Row],[ 34 ]],MIN(CALCULO[[#This Row],[ 34 ]],AVERAGEIF(DEDUCCIONES[Concepto],'Datos para cálculo'!AH$4,DEDUCCIONES[Monto Limite]),+CALCULO[[#This Row],[ 34 ]]+1-1,CALCULO[[#This Row],[ 34 ]]))</f>
        <v>0</v>
      </c>
      <c r="AJ449" s="167"/>
      <c r="AK449" s="144">
        <f>+IF(CALCULO[[#This Row],[ 36 ]]="SI",MIN(CALCULO[[#This Row],[ 15 ]]*10%,VLOOKUP($AJ$4,DEDUCCIONES[],4,0)),0)</f>
        <v>0</v>
      </c>
      <c r="AL449" s="168"/>
      <c r="AM449" s="145">
        <f>+MIN(AL449+1-1,VLOOKUP($AL$4,DEDUCCIONES[],4,0))</f>
        <v>0</v>
      </c>
      <c r="AN449" s="144">
        <f>+CALCULO[[#This Row],[35]]+CALCULO[[#This Row],[37]]+CALCULO[[#This Row],[ 39 ]]</f>
        <v>0</v>
      </c>
      <c r="AO449" s="148">
        <f>+CALCULO[[#This Row],[33]]-CALCULO[[#This Row],[ 40 ]]</f>
        <v>0</v>
      </c>
      <c r="AP449" s="29"/>
      <c r="AQ449" s="163">
        <f>+MIN(CALCULO[[#This Row],[42]]+1-1,VLOOKUP($AP$4,RENTAS_EXCENTAS[],4,0))</f>
        <v>0</v>
      </c>
      <c r="AR449" s="29"/>
      <c r="AS449" s="163">
        <f>+MIN(CALCULO[[#This Row],[43]]+CALCULO[[#This Row],[ 44 ]]+1-1,VLOOKUP($AP$4,RENTAS_EXCENTAS[],4,0))-CALCULO[[#This Row],[43]]</f>
        <v>0</v>
      </c>
      <c r="AT449" s="163"/>
      <c r="AU449" s="163"/>
      <c r="AV449" s="163">
        <f>+CALCULO[[#This Row],[ 47 ]]</f>
        <v>0</v>
      </c>
      <c r="AW449" s="163"/>
      <c r="AX449" s="163">
        <f>+CALCULO[[#This Row],[ 49 ]]</f>
        <v>0</v>
      </c>
      <c r="AY449" s="163"/>
      <c r="AZ449" s="163">
        <f>+CALCULO[[#This Row],[ 51 ]]</f>
        <v>0</v>
      </c>
      <c r="BA449" s="163"/>
      <c r="BB449" s="163">
        <f>+CALCULO[[#This Row],[ 53 ]]</f>
        <v>0</v>
      </c>
      <c r="BC449" s="163"/>
      <c r="BD449" s="163">
        <f>+CALCULO[[#This Row],[ 55 ]]</f>
        <v>0</v>
      </c>
      <c r="BE449" s="163"/>
      <c r="BF449" s="163">
        <f>+CALCULO[[#This Row],[ 57 ]]</f>
        <v>0</v>
      </c>
      <c r="BG449" s="163"/>
      <c r="BH449" s="163">
        <f>+CALCULO[[#This Row],[ 59 ]]</f>
        <v>0</v>
      </c>
      <c r="BI449" s="163"/>
      <c r="BJ449" s="163"/>
      <c r="BK449" s="163"/>
      <c r="BL449" s="145">
        <f>+CALCULO[[#This Row],[ 63 ]]</f>
        <v>0</v>
      </c>
      <c r="BM449" s="144">
        <f>+CALCULO[[#This Row],[ 64 ]]+CALCULO[[#This Row],[ 62 ]]+CALCULO[[#This Row],[ 60 ]]+CALCULO[[#This Row],[ 58 ]]+CALCULO[[#This Row],[ 56 ]]+CALCULO[[#This Row],[ 54 ]]+CALCULO[[#This Row],[ 52 ]]+CALCULO[[#This Row],[ 50 ]]+CALCULO[[#This Row],[ 48 ]]+CALCULO[[#This Row],[ 45 ]]+CALCULO[[#This Row],[43]]</f>
        <v>0</v>
      </c>
      <c r="BN449" s="148">
        <f>+CALCULO[[#This Row],[ 41 ]]-CALCULO[[#This Row],[65]]</f>
        <v>0</v>
      </c>
      <c r="BO449" s="144">
        <f>+ROUND(MIN(CALCULO[[#This Row],[66]]*25%,240*'Versión impresión'!$H$8),-3)</f>
        <v>0</v>
      </c>
      <c r="BP449" s="148">
        <f>+CALCULO[[#This Row],[66]]-CALCULO[[#This Row],[67]]</f>
        <v>0</v>
      </c>
      <c r="BQ449" s="154">
        <f>+ROUND(CALCULO[[#This Row],[33]]*40%,-3)</f>
        <v>0</v>
      </c>
      <c r="BR449" s="149">
        <f t="shared" si="20"/>
        <v>0</v>
      </c>
      <c r="BS449" s="144">
        <f>+CALCULO[[#This Row],[33]]-MIN(CALCULO[[#This Row],[69]],CALCULO[[#This Row],[68]])</f>
        <v>0</v>
      </c>
      <c r="BT449" s="150">
        <f>+CALCULO[[#This Row],[71]]/'Versión impresión'!$H$8+1-1</f>
        <v>0</v>
      </c>
      <c r="BU449" s="151">
        <f>+LOOKUP(CALCULO[[#This Row],[72]],$CG$2:$CH$8,$CJ$2:$CJ$8)</f>
        <v>0</v>
      </c>
      <c r="BV449" s="152">
        <f>+LOOKUP(CALCULO[[#This Row],[72]],$CG$2:$CH$8,$CI$2:$CI$8)</f>
        <v>0</v>
      </c>
      <c r="BW449" s="151">
        <f>+LOOKUP(CALCULO[[#This Row],[72]],$CG$2:$CH$8,$CK$2:$CK$8)</f>
        <v>0</v>
      </c>
      <c r="BX449" s="155">
        <f>+(CALCULO[[#This Row],[72]]+CALCULO[[#This Row],[73]])*CALCULO[[#This Row],[74]]+CALCULO[[#This Row],[75]]</f>
        <v>0</v>
      </c>
      <c r="BY449" s="133">
        <f>+ROUND(CALCULO[[#This Row],[76]]*'Versión impresión'!$H$8,-3)</f>
        <v>0</v>
      </c>
      <c r="BZ449" s="180" t="str">
        <f>+IF(LOOKUP(CALCULO[[#This Row],[72]],$CG$2:$CH$8,$CM$2:$CM$8)=0,"",LOOKUP(CALCULO[[#This Row],[72]],$CG$2:$CH$8,$CM$2:$CM$8))</f>
        <v/>
      </c>
    </row>
    <row r="450" spans="1:78" x14ac:dyDescent="0.25">
      <c r="A450" s="78" t="str">
        <f t="shared" si="19"/>
        <v/>
      </c>
      <c r="B450" s="159"/>
      <c r="C450" s="29"/>
      <c r="D450" s="29"/>
      <c r="E450" s="29"/>
      <c r="F450" s="29"/>
      <c r="G450" s="29"/>
      <c r="H450" s="29"/>
      <c r="I450" s="29"/>
      <c r="J450" s="29"/>
      <c r="K450" s="29"/>
      <c r="L450" s="29"/>
      <c r="M450" s="29"/>
      <c r="N450" s="29"/>
      <c r="O450" s="144">
        <f>SUM(CALCULO[[#This Row],[5]:[ 14 ]])</f>
        <v>0</v>
      </c>
      <c r="P450" s="162"/>
      <c r="Q450" s="163">
        <f>+IF(AVERAGEIF(ING_NO_CONST_RENTA[Concepto],'Datos para cálculo'!P$4,ING_NO_CONST_RENTA[Monto Limite])=1,CALCULO[[#This Row],[16]],MIN(CALCULO[ [#This Row],[16] ],AVERAGEIF(ING_NO_CONST_RENTA[Concepto],'Datos para cálculo'!P$4,ING_NO_CONST_RENTA[Monto Limite]),+CALCULO[ [#This Row],[16] ]+1-1,CALCULO[ [#This Row],[16] ]))</f>
        <v>0</v>
      </c>
      <c r="R450" s="29"/>
      <c r="S450" s="163">
        <f>+IF(AVERAGEIF(ING_NO_CONST_RENTA[Concepto],'Datos para cálculo'!R$4,ING_NO_CONST_RENTA[Monto Limite])=1,CALCULO[[#This Row],[18]],MIN(CALCULO[ [#This Row],[18] ],AVERAGEIF(ING_NO_CONST_RENTA[Concepto],'Datos para cálculo'!R$4,ING_NO_CONST_RENTA[Monto Limite]),+CALCULO[ [#This Row],[18] ]+1-1,CALCULO[ [#This Row],[18] ]))</f>
        <v>0</v>
      </c>
      <c r="T450" s="29"/>
      <c r="U450" s="163">
        <f>+IF(AVERAGEIF(ING_NO_CONST_RENTA[Concepto],'Datos para cálculo'!T$4,ING_NO_CONST_RENTA[Monto Limite])=1,CALCULO[[#This Row],[20]],MIN(CALCULO[ [#This Row],[20] ],AVERAGEIF(ING_NO_CONST_RENTA[Concepto],'Datos para cálculo'!T$4,ING_NO_CONST_RENTA[Monto Limite]),+CALCULO[ [#This Row],[20] ]+1-1,CALCULO[ [#This Row],[20] ]))</f>
        <v>0</v>
      </c>
      <c r="V450" s="29"/>
      <c r="W4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0" s="164"/>
      <c r="Y450" s="163">
        <f>+IF(O450&lt;310*'Versión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0" s="165"/>
      <c r="AA450" s="163">
        <f>+IF(AVERAGEIF(ING_NO_CONST_RENTA[Concepto],'Datos para cálculo'!Z$4,ING_NO_CONST_RENTA[Monto Limite])=1,CALCULO[[#This Row],[ 26 ]],MIN(CALCULO[[#This Row],[ 26 ]],AVERAGEIF(ING_NO_CONST_RENTA[Concepto],'Datos para cálculo'!Z$4,ING_NO_CONST_RENTA[Monto Limite]),+CALCULO[[#This Row],[ 26 ]]+1-1,CALCULO[[#This Row],[ 26 ]]))</f>
        <v>0</v>
      </c>
      <c r="AB450" s="165"/>
      <c r="AC4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0" s="147"/>
      <c r="AE4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0" s="144">
        <f>+CALCULO[[#This Row],[ 31 ]]+CALCULO[[#This Row],[ 29 ]]+CALCULO[[#This Row],[ 27 ]]+CALCULO[[#This Row],[ 25 ]]+CALCULO[[#This Row],[ 23 ]]+CALCULO[[#This Row],[ 21 ]]+CALCULO[[#This Row],[ 19 ]]+CALCULO[[#This Row],[ 17 ]]</f>
        <v>0</v>
      </c>
      <c r="AG450" s="148">
        <f>+MAX(0,ROUND(CALCULO[[#This Row],[ 15 ]]-CALCULO[[#This Row],[32]],-3))</f>
        <v>0</v>
      </c>
      <c r="AH450" s="29"/>
      <c r="AI450" s="163">
        <f>+IF(AVERAGEIF(DEDUCCIONES[Concepto],'Datos para cálculo'!AH$4,DEDUCCIONES[Monto Limite])=1,CALCULO[[#This Row],[ 34 ]],MIN(CALCULO[[#This Row],[ 34 ]],AVERAGEIF(DEDUCCIONES[Concepto],'Datos para cálculo'!AH$4,DEDUCCIONES[Monto Limite]),+CALCULO[[#This Row],[ 34 ]]+1-1,CALCULO[[#This Row],[ 34 ]]))</f>
        <v>0</v>
      </c>
      <c r="AJ450" s="167"/>
      <c r="AK450" s="144">
        <f>+IF(CALCULO[[#This Row],[ 36 ]]="SI",MIN(CALCULO[[#This Row],[ 15 ]]*10%,VLOOKUP($AJ$4,DEDUCCIONES[],4,0)),0)</f>
        <v>0</v>
      </c>
      <c r="AL450" s="168"/>
      <c r="AM450" s="145">
        <f>+MIN(AL450+1-1,VLOOKUP($AL$4,DEDUCCIONES[],4,0))</f>
        <v>0</v>
      </c>
      <c r="AN450" s="144">
        <f>+CALCULO[[#This Row],[35]]+CALCULO[[#This Row],[37]]+CALCULO[[#This Row],[ 39 ]]</f>
        <v>0</v>
      </c>
      <c r="AO450" s="148">
        <f>+CALCULO[[#This Row],[33]]-CALCULO[[#This Row],[ 40 ]]</f>
        <v>0</v>
      </c>
      <c r="AP450" s="29"/>
      <c r="AQ450" s="163">
        <f>+MIN(CALCULO[[#This Row],[42]]+1-1,VLOOKUP($AP$4,RENTAS_EXCENTAS[],4,0))</f>
        <v>0</v>
      </c>
      <c r="AR450" s="29"/>
      <c r="AS450" s="163">
        <f>+MIN(CALCULO[[#This Row],[43]]+CALCULO[[#This Row],[ 44 ]]+1-1,VLOOKUP($AP$4,RENTAS_EXCENTAS[],4,0))-CALCULO[[#This Row],[43]]</f>
        <v>0</v>
      </c>
      <c r="AT450" s="163"/>
      <c r="AU450" s="163"/>
      <c r="AV450" s="163">
        <f>+CALCULO[[#This Row],[ 47 ]]</f>
        <v>0</v>
      </c>
      <c r="AW450" s="163"/>
      <c r="AX450" s="163">
        <f>+CALCULO[[#This Row],[ 49 ]]</f>
        <v>0</v>
      </c>
      <c r="AY450" s="163"/>
      <c r="AZ450" s="163">
        <f>+CALCULO[[#This Row],[ 51 ]]</f>
        <v>0</v>
      </c>
      <c r="BA450" s="163"/>
      <c r="BB450" s="163">
        <f>+CALCULO[[#This Row],[ 53 ]]</f>
        <v>0</v>
      </c>
      <c r="BC450" s="163"/>
      <c r="BD450" s="163">
        <f>+CALCULO[[#This Row],[ 55 ]]</f>
        <v>0</v>
      </c>
      <c r="BE450" s="163"/>
      <c r="BF450" s="163">
        <f>+CALCULO[[#This Row],[ 57 ]]</f>
        <v>0</v>
      </c>
      <c r="BG450" s="163"/>
      <c r="BH450" s="163">
        <f>+CALCULO[[#This Row],[ 59 ]]</f>
        <v>0</v>
      </c>
      <c r="BI450" s="163"/>
      <c r="BJ450" s="163"/>
      <c r="BK450" s="163"/>
      <c r="BL450" s="145">
        <f>+CALCULO[[#This Row],[ 63 ]]</f>
        <v>0</v>
      </c>
      <c r="BM450" s="144">
        <f>+CALCULO[[#This Row],[ 64 ]]+CALCULO[[#This Row],[ 62 ]]+CALCULO[[#This Row],[ 60 ]]+CALCULO[[#This Row],[ 58 ]]+CALCULO[[#This Row],[ 56 ]]+CALCULO[[#This Row],[ 54 ]]+CALCULO[[#This Row],[ 52 ]]+CALCULO[[#This Row],[ 50 ]]+CALCULO[[#This Row],[ 48 ]]+CALCULO[[#This Row],[ 45 ]]+CALCULO[[#This Row],[43]]</f>
        <v>0</v>
      </c>
      <c r="BN450" s="148">
        <f>+CALCULO[[#This Row],[ 41 ]]-CALCULO[[#This Row],[65]]</f>
        <v>0</v>
      </c>
      <c r="BO450" s="144">
        <f>+ROUND(MIN(CALCULO[[#This Row],[66]]*25%,240*'Versión impresión'!$H$8),-3)</f>
        <v>0</v>
      </c>
      <c r="BP450" s="148">
        <f>+CALCULO[[#This Row],[66]]-CALCULO[[#This Row],[67]]</f>
        <v>0</v>
      </c>
      <c r="BQ450" s="154">
        <f>+ROUND(CALCULO[[#This Row],[33]]*40%,-3)</f>
        <v>0</v>
      </c>
      <c r="BR450" s="149">
        <f t="shared" si="20"/>
        <v>0</v>
      </c>
      <c r="BS450" s="144">
        <f>+CALCULO[[#This Row],[33]]-MIN(CALCULO[[#This Row],[69]],CALCULO[[#This Row],[68]])</f>
        <v>0</v>
      </c>
      <c r="BT450" s="150">
        <f>+CALCULO[[#This Row],[71]]/'Versión impresión'!$H$8+1-1</f>
        <v>0</v>
      </c>
      <c r="BU450" s="151">
        <f>+LOOKUP(CALCULO[[#This Row],[72]],$CG$2:$CH$8,$CJ$2:$CJ$8)</f>
        <v>0</v>
      </c>
      <c r="BV450" s="152">
        <f>+LOOKUP(CALCULO[[#This Row],[72]],$CG$2:$CH$8,$CI$2:$CI$8)</f>
        <v>0</v>
      </c>
      <c r="BW450" s="151">
        <f>+LOOKUP(CALCULO[[#This Row],[72]],$CG$2:$CH$8,$CK$2:$CK$8)</f>
        <v>0</v>
      </c>
      <c r="BX450" s="155">
        <f>+(CALCULO[[#This Row],[72]]+CALCULO[[#This Row],[73]])*CALCULO[[#This Row],[74]]+CALCULO[[#This Row],[75]]</f>
        <v>0</v>
      </c>
      <c r="BY450" s="133">
        <f>+ROUND(CALCULO[[#This Row],[76]]*'Versión impresión'!$H$8,-3)</f>
        <v>0</v>
      </c>
      <c r="BZ450" s="180" t="str">
        <f>+IF(LOOKUP(CALCULO[[#This Row],[72]],$CG$2:$CH$8,$CM$2:$CM$8)=0,"",LOOKUP(CALCULO[[#This Row],[72]],$CG$2:$CH$8,$CM$2:$CM$8))</f>
        <v/>
      </c>
    </row>
    <row r="451" spans="1:78" x14ac:dyDescent="0.25">
      <c r="A451" s="78" t="str">
        <f t="shared" si="19"/>
        <v/>
      </c>
      <c r="B451" s="159"/>
      <c r="C451" s="29"/>
      <c r="D451" s="29"/>
      <c r="E451" s="29"/>
      <c r="F451" s="29"/>
      <c r="G451" s="29"/>
      <c r="H451" s="29"/>
      <c r="I451" s="29"/>
      <c r="J451" s="29"/>
      <c r="K451" s="29"/>
      <c r="L451" s="29"/>
      <c r="M451" s="29"/>
      <c r="N451" s="29"/>
      <c r="O451" s="144">
        <f>SUM(CALCULO[[#This Row],[5]:[ 14 ]])</f>
        <v>0</v>
      </c>
      <c r="P451" s="162"/>
      <c r="Q451" s="163">
        <f>+IF(AVERAGEIF(ING_NO_CONST_RENTA[Concepto],'Datos para cálculo'!P$4,ING_NO_CONST_RENTA[Monto Limite])=1,CALCULO[[#This Row],[16]],MIN(CALCULO[ [#This Row],[16] ],AVERAGEIF(ING_NO_CONST_RENTA[Concepto],'Datos para cálculo'!P$4,ING_NO_CONST_RENTA[Monto Limite]),+CALCULO[ [#This Row],[16] ]+1-1,CALCULO[ [#This Row],[16] ]))</f>
        <v>0</v>
      </c>
      <c r="R451" s="29"/>
      <c r="S451" s="163">
        <f>+IF(AVERAGEIF(ING_NO_CONST_RENTA[Concepto],'Datos para cálculo'!R$4,ING_NO_CONST_RENTA[Monto Limite])=1,CALCULO[[#This Row],[18]],MIN(CALCULO[ [#This Row],[18] ],AVERAGEIF(ING_NO_CONST_RENTA[Concepto],'Datos para cálculo'!R$4,ING_NO_CONST_RENTA[Monto Limite]),+CALCULO[ [#This Row],[18] ]+1-1,CALCULO[ [#This Row],[18] ]))</f>
        <v>0</v>
      </c>
      <c r="T451" s="29"/>
      <c r="U451" s="163">
        <f>+IF(AVERAGEIF(ING_NO_CONST_RENTA[Concepto],'Datos para cálculo'!T$4,ING_NO_CONST_RENTA[Monto Limite])=1,CALCULO[[#This Row],[20]],MIN(CALCULO[ [#This Row],[20] ],AVERAGEIF(ING_NO_CONST_RENTA[Concepto],'Datos para cálculo'!T$4,ING_NO_CONST_RENTA[Monto Limite]),+CALCULO[ [#This Row],[20] ]+1-1,CALCULO[ [#This Row],[20] ]))</f>
        <v>0</v>
      </c>
      <c r="V451" s="29"/>
      <c r="W4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1" s="164"/>
      <c r="Y451" s="163">
        <f>+IF(O451&lt;310*'Versión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1" s="165"/>
      <c r="AA451" s="163">
        <f>+IF(AVERAGEIF(ING_NO_CONST_RENTA[Concepto],'Datos para cálculo'!Z$4,ING_NO_CONST_RENTA[Monto Limite])=1,CALCULO[[#This Row],[ 26 ]],MIN(CALCULO[[#This Row],[ 26 ]],AVERAGEIF(ING_NO_CONST_RENTA[Concepto],'Datos para cálculo'!Z$4,ING_NO_CONST_RENTA[Monto Limite]),+CALCULO[[#This Row],[ 26 ]]+1-1,CALCULO[[#This Row],[ 26 ]]))</f>
        <v>0</v>
      </c>
      <c r="AB451" s="165"/>
      <c r="AC4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1" s="147"/>
      <c r="AE4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1" s="144">
        <f>+CALCULO[[#This Row],[ 31 ]]+CALCULO[[#This Row],[ 29 ]]+CALCULO[[#This Row],[ 27 ]]+CALCULO[[#This Row],[ 25 ]]+CALCULO[[#This Row],[ 23 ]]+CALCULO[[#This Row],[ 21 ]]+CALCULO[[#This Row],[ 19 ]]+CALCULO[[#This Row],[ 17 ]]</f>
        <v>0</v>
      </c>
      <c r="AG451" s="148">
        <f>+MAX(0,ROUND(CALCULO[[#This Row],[ 15 ]]-CALCULO[[#This Row],[32]],-3))</f>
        <v>0</v>
      </c>
      <c r="AH451" s="29"/>
      <c r="AI451" s="163">
        <f>+IF(AVERAGEIF(DEDUCCIONES[Concepto],'Datos para cálculo'!AH$4,DEDUCCIONES[Monto Limite])=1,CALCULO[[#This Row],[ 34 ]],MIN(CALCULO[[#This Row],[ 34 ]],AVERAGEIF(DEDUCCIONES[Concepto],'Datos para cálculo'!AH$4,DEDUCCIONES[Monto Limite]),+CALCULO[[#This Row],[ 34 ]]+1-1,CALCULO[[#This Row],[ 34 ]]))</f>
        <v>0</v>
      </c>
      <c r="AJ451" s="167"/>
      <c r="AK451" s="144">
        <f>+IF(CALCULO[[#This Row],[ 36 ]]="SI",MIN(CALCULO[[#This Row],[ 15 ]]*10%,VLOOKUP($AJ$4,DEDUCCIONES[],4,0)),0)</f>
        <v>0</v>
      </c>
      <c r="AL451" s="168"/>
      <c r="AM451" s="145">
        <f>+MIN(AL451+1-1,VLOOKUP($AL$4,DEDUCCIONES[],4,0))</f>
        <v>0</v>
      </c>
      <c r="AN451" s="144">
        <f>+CALCULO[[#This Row],[35]]+CALCULO[[#This Row],[37]]+CALCULO[[#This Row],[ 39 ]]</f>
        <v>0</v>
      </c>
      <c r="AO451" s="148">
        <f>+CALCULO[[#This Row],[33]]-CALCULO[[#This Row],[ 40 ]]</f>
        <v>0</v>
      </c>
      <c r="AP451" s="29"/>
      <c r="AQ451" s="163">
        <f>+MIN(CALCULO[[#This Row],[42]]+1-1,VLOOKUP($AP$4,RENTAS_EXCENTAS[],4,0))</f>
        <v>0</v>
      </c>
      <c r="AR451" s="29"/>
      <c r="AS451" s="163">
        <f>+MIN(CALCULO[[#This Row],[43]]+CALCULO[[#This Row],[ 44 ]]+1-1,VLOOKUP($AP$4,RENTAS_EXCENTAS[],4,0))-CALCULO[[#This Row],[43]]</f>
        <v>0</v>
      </c>
      <c r="AT451" s="163"/>
      <c r="AU451" s="163"/>
      <c r="AV451" s="163">
        <f>+CALCULO[[#This Row],[ 47 ]]</f>
        <v>0</v>
      </c>
      <c r="AW451" s="163"/>
      <c r="AX451" s="163">
        <f>+CALCULO[[#This Row],[ 49 ]]</f>
        <v>0</v>
      </c>
      <c r="AY451" s="163"/>
      <c r="AZ451" s="163">
        <f>+CALCULO[[#This Row],[ 51 ]]</f>
        <v>0</v>
      </c>
      <c r="BA451" s="163"/>
      <c r="BB451" s="163">
        <f>+CALCULO[[#This Row],[ 53 ]]</f>
        <v>0</v>
      </c>
      <c r="BC451" s="163"/>
      <c r="BD451" s="163">
        <f>+CALCULO[[#This Row],[ 55 ]]</f>
        <v>0</v>
      </c>
      <c r="BE451" s="163"/>
      <c r="BF451" s="163">
        <f>+CALCULO[[#This Row],[ 57 ]]</f>
        <v>0</v>
      </c>
      <c r="BG451" s="163"/>
      <c r="BH451" s="163">
        <f>+CALCULO[[#This Row],[ 59 ]]</f>
        <v>0</v>
      </c>
      <c r="BI451" s="163"/>
      <c r="BJ451" s="163"/>
      <c r="BK451" s="163"/>
      <c r="BL451" s="145">
        <f>+CALCULO[[#This Row],[ 63 ]]</f>
        <v>0</v>
      </c>
      <c r="BM451" s="144">
        <f>+CALCULO[[#This Row],[ 64 ]]+CALCULO[[#This Row],[ 62 ]]+CALCULO[[#This Row],[ 60 ]]+CALCULO[[#This Row],[ 58 ]]+CALCULO[[#This Row],[ 56 ]]+CALCULO[[#This Row],[ 54 ]]+CALCULO[[#This Row],[ 52 ]]+CALCULO[[#This Row],[ 50 ]]+CALCULO[[#This Row],[ 48 ]]+CALCULO[[#This Row],[ 45 ]]+CALCULO[[#This Row],[43]]</f>
        <v>0</v>
      </c>
      <c r="BN451" s="148">
        <f>+CALCULO[[#This Row],[ 41 ]]-CALCULO[[#This Row],[65]]</f>
        <v>0</v>
      </c>
      <c r="BO451" s="144">
        <f>+ROUND(MIN(CALCULO[[#This Row],[66]]*25%,240*'Versión impresión'!$H$8),-3)</f>
        <v>0</v>
      </c>
      <c r="BP451" s="148">
        <f>+CALCULO[[#This Row],[66]]-CALCULO[[#This Row],[67]]</f>
        <v>0</v>
      </c>
      <c r="BQ451" s="154">
        <f>+ROUND(CALCULO[[#This Row],[33]]*40%,-3)</f>
        <v>0</v>
      </c>
      <c r="BR451" s="149">
        <f t="shared" si="20"/>
        <v>0</v>
      </c>
      <c r="BS451" s="144">
        <f>+CALCULO[[#This Row],[33]]-MIN(CALCULO[[#This Row],[69]],CALCULO[[#This Row],[68]])</f>
        <v>0</v>
      </c>
      <c r="BT451" s="150">
        <f>+CALCULO[[#This Row],[71]]/'Versión impresión'!$H$8+1-1</f>
        <v>0</v>
      </c>
      <c r="BU451" s="151">
        <f>+LOOKUP(CALCULO[[#This Row],[72]],$CG$2:$CH$8,$CJ$2:$CJ$8)</f>
        <v>0</v>
      </c>
      <c r="BV451" s="152">
        <f>+LOOKUP(CALCULO[[#This Row],[72]],$CG$2:$CH$8,$CI$2:$CI$8)</f>
        <v>0</v>
      </c>
      <c r="BW451" s="151">
        <f>+LOOKUP(CALCULO[[#This Row],[72]],$CG$2:$CH$8,$CK$2:$CK$8)</f>
        <v>0</v>
      </c>
      <c r="BX451" s="155">
        <f>+(CALCULO[[#This Row],[72]]+CALCULO[[#This Row],[73]])*CALCULO[[#This Row],[74]]+CALCULO[[#This Row],[75]]</f>
        <v>0</v>
      </c>
      <c r="BY451" s="133">
        <f>+ROUND(CALCULO[[#This Row],[76]]*'Versión impresión'!$H$8,-3)</f>
        <v>0</v>
      </c>
      <c r="BZ451" s="180" t="str">
        <f>+IF(LOOKUP(CALCULO[[#This Row],[72]],$CG$2:$CH$8,$CM$2:$CM$8)=0,"",LOOKUP(CALCULO[[#This Row],[72]],$CG$2:$CH$8,$CM$2:$CM$8))</f>
        <v/>
      </c>
    </row>
    <row r="452" spans="1:78" x14ac:dyDescent="0.25">
      <c r="A452" s="78" t="str">
        <f t="shared" si="19"/>
        <v/>
      </c>
      <c r="B452" s="159"/>
      <c r="C452" s="29"/>
      <c r="D452" s="29"/>
      <c r="E452" s="29"/>
      <c r="F452" s="29"/>
      <c r="G452" s="29"/>
      <c r="H452" s="29"/>
      <c r="I452" s="29"/>
      <c r="J452" s="29"/>
      <c r="K452" s="29"/>
      <c r="L452" s="29"/>
      <c r="M452" s="29"/>
      <c r="N452" s="29"/>
      <c r="O452" s="144">
        <f>SUM(CALCULO[[#This Row],[5]:[ 14 ]])</f>
        <v>0</v>
      </c>
      <c r="P452" s="162"/>
      <c r="Q452" s="163">
        <f>+IF(AVERAGEIF(ING_NO_CONST_RENTA[Concepto],'Datos para cálculo'!P$4,ING_NO_CONST_RENTA[Monto Limite])=1,CALCULO[[#This Row],[16]],MIN(CALCULO[ [#This Row],[16] ],AVERAGEIF(ING_NO_CONST_RENTA[Concepto],'Datos para cálculo'!P$4,ING_NO_CONST_RENTA[Monto Limite]),+CALCULO[ [#This Row],[16] ]+1-1,CALCULO[ [#This Row],[16] ]))</f>
        <v>0</v>
      </c>
      <c r="R452" s="29"/>
      <c r="S452" s="163">
        <f>+IF(AVERAGEIF(ING_NO_CONST_RENTA[Concepto],'Datos para cálculo'!R$4,ING_NO_CONST_RENTA[Monto Limite])=1,CALCULO[[#This Row],[18]],MIN(CALCULO[ [#This Row],[18] ],AVERAGEIF(ING_NO_CONST_RENTA[Concepto],'Datos para cálculo'!R$4,ING_NO_CONST_RENTA[Monto Limite]),+CALCULO[ [#This Row],[18] ]+1-1,CALCULO[ [#This Row],[18] ]))</f>
        <v>0</v>
      </c>
      <c r="T452" s="29"/>
      <c r="U452" s="163">
        <f>+IF(AVERAGEIF(ING_NO_CONST_RENTA[Concepto],'Datos para cálculo'!T$4,ING_NO_CONST_RENTA[Monto Limite])=1,CALCULO[[#This Row],[20]],MIN(CALCULO[ [#This Row],[20] ],AVERAGEIF(ING_NO_CONST_RENTA[Concepto],'Datos para cálculo'!T$4,ING_NO_CONST_RENTA[Monto Limite]),+CALCULO[ [#This Row],[20] ]+1-1,CALCULO[ [#This Row],[20] ]))</f>
        <v>0</v>
      </c>
      <c r="V452" s="29"/>
      <c r="W4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2" s="164"/>
      <c r="Y452" s="163">
        <f>+IF(O452&lt;310*'Versión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2" s="165"/>
      <c r="AA452" s="163">
        <f>+IF(AVERAGEIF(ING_NO_CONST_RENTA[Concepto],'Datos para cálculo'!Z$4,ING_NO_CONST_RENTA[Monto Limite])=1,CALCULO[[#This Row],[ 26 ]],MIN(CALCULO[[#This Row],[ 26 ]],AVERAGEIF(ING_NO_CONST_RENTA[Concepto],'Datos para cálculo'!Z$4,ING_NO_CONST_RENTA[Monto Limite]),+CALCULO[[#This Row],[ 26 ]]+1-1,CALCULO[[#This Row],[ 26 ]]))</f>
        <v>0</v>
      </c>
      <c r="AB452" s="165"/>
      <c r="AC4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2" s="147"/>
      <c r="AE4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2" s="144">
        <f>+CALCULO[[#This Row],[ 31 ]]+CALCULO[[#This Row],[ 29 ]]+CALCULO[[#This Row],[ 27 ]]+CALCULO[[#This Row],[ 25 ]]+CALCULO[[#This Row],[ 23 ]]+CALCULO[[#This Row],[ 21 ]]+CALCULO[[#This Row],[ 19 ]]+CALCULO[[#This Row],[ 17 ]]</f>
        <v>0</v>
      </c>
      <c r="AG452" s="148">
        <f>+MAX(0,ROUND(CALCULO[[#This Row],[ 15 ]]-CALCULO[[#This Row],[32]],-3))</f>
        <v>0</v>
      </c>
      <c r="AH452" s="29"/>
      <c r="AI452" s="163">
        <f>+IF(AVERAGEIF(DEDUCCIONES[Concepto],'Datos para cálculo'!AH$4,DEDUCCIONES[Monto Limite])=1,CALCULO[[#This Row],[ 34 ]],MIN(CALCULO[[#This Row],[ 34 ]],AVERAGEIF(DEDUCCIONES[Concepto],'Datos para cálculo'!AH$4,DEDUCCIONES[Monto Limite]),+CALCULO[[#This Row],[ 34 ]]+1-1,CALCULO[[#This Row],[ 34 ]]))</f>
        <v>0</v>
      </c>
      <c r="AJ452" s="167"/>
      <c r="AK452" s="144">
        <f>+IF(CALCULO[[#This Row],[ 36 ]]="SI",MIN(CALCULO[[#This Row],[ 15 ]]*10%,VLOOKUP($AJ$4,DEDUCCIONES[],4,0)),0)</f>
        <v>0</v>
      </c>
      <c r="AL452" s="168"/>
      <c r="AM452" s="145">
        <f>+MIN(AL452+1-1,VLOOKUP($AL$4,DEDUCCIONES[],4,0))</f>
        <v>0</v>
      </c>
      <c r="AN452" s="144">
        <f>+CALCULO[[#This Row],[35]]+CALCULO[[#This Row],[37]]+CALCULO[[#This Row],[ 39 ]]</f>
        <v>0</v>
      </c>
      <c r="AO452" s="148">
        <f>+CALCULO[[#This Row],[33]]-CALCULO[[#This Row],[ 40 ]]</f>
        <v>0</v>
      </c>
      <c r="AP452" s="29"/>
      <c r="AQ452" s="163">
        <f>+MIN(CALCULO[[#This Row],[42]]+1-1,VLOOKUP($AP$4,RENTAS_EXCENTAS[],4,0))</f>
        <v>0</v>
      </c>
      <c r="AR452" s="29"/>
      <c r="AS452" s="163">
        <f>+MIN(CALCULO[[#This Row],[43]]+CALCULO[[#This Row],[ 44 ]]+1-1,VLOOKUP($AP$4,RENTAS_EXCENTAS[],4,0))-CALCULO[[#This Row],[43]]</f>
        <v>0</v>
      </c>
      <c r="AT452" s="163"/>
      <c r="AU452" s="163"/>
      <c r="AV452" s="163">
        <f>+CALCULO[[#This Row],[ 47 ]]</f>
        <v>0</v>
      </c>
      <c r="AW452" s="163"/>
      <c r="AX452" s="163">
        <f>+CALCULO[[#This Row],[ 49 ]]</f>
        <v>0</v>
      </c>
      <c r="AY452" s="163"/>
      <c r="AZ452" s="163">
        <f>+CALCULO[[#This Row],[ 51 ]]</f>
        <v>0</v>
      </c>
      <c r="BA452" s="163"/>
      <c r="BB452" s="163">
        <f>+CALCULO[[#This Row],[ 53 ]]</f>
        <v>0</v>
      </c>
      <c r="BC452" s="163"/>
      <c r="BD452" s="163">
        <f>+CALCULO[[#This Row],[ 55 ]]</f>
        <v>0</v>
      </c>
      <c r="BE452" s="163"/>
      <c r="BF452" s="163">
        <f>+CALCULO[[#This Row],[ 57 ]]</f>
        <v>0</v>
      </c>
      <c r="BG452" s="163"/>
      <c r="BH452" s="163">
        <f>+CALCULO[[#This Row],[ 59 ]]</f>
        <v>0</v>
      </c>
      <c r="BI452" s="163"/>
      <c r="BJ452" s="163"/>
      <c r="BK452" s="163"/>
      <c r="BL452" s="145">
        <f>+CALCULO[[#This Row],[ 63 ]]</f>
        <v>0</v>
      </c>
      <c r="BM452" s="144">
        <f>+CALCULO[[#This Row],[ 64 ]]+CALCULO[[#This Row],[ 62 ]]+CALCULO[[#This Row],[ 60 ]]+CALCULO[[#This Row],[ 58 ]]+CALCULO[[#This Row],[ 56 ]]+CALCULO[[#This Row],[ 54 ]]+CALCULO[[#This Row],[ 52 ]]+CALCULO[[#This Row],[ 50 ]]+CALCULO[[#This Row],[ 48 ]]+CALCULO[[#This Row],[ 45 ]]+CALCULO[[#This Row],[43]]</f>
        <v>0</v>
      </c>
      <c r="BN452" s="148">
        <f>+CALCULO[[#This Row],[ 41 ]]-CALCULO[[#This Row],[65]]</f>
        <v>0</v>
      </c>
      <c r="BO452" s="144">
        <f>+ROUND(MIN(CALCULO[[#This Row],[66]]*25%,240*'Versión impresión'!$H$8),-3)</f>
        <v>0</v>
      </c>
      <c r="BP452" s="148">
        <f>+CALCULO[[#This Row],[66]]-CALCULO[[#This Row],[67]]</f>
        <v>0</v>
      </c>
      <c r="BQ452" s="154">
        <f>+ROUND(CALCULO[[#This Row],[33]]*40%,-3)</f>
        <v>0</v>
      </c>
      <c r="BR452" s="149">
        <f t="shared" si="20"/>
        <v>0</v>
      </c>
      <c r="BS452" s="144">
        <f>+CALCULO[[#This Row],[33]]-MIN(CALCULO[[#This Row],[69]],CALCULO[[#This Row],[68]])</f>
        <v>0</v>
      </c>
      <c r="BT452" s="150">
        <f>+CALCULO[[#This Row],[71]]/'Versión impresión'!$H$8+1-1</f>
        <v>0</v>
      </c>
      <c r="BU452" s="151">
        <f>+LOOKUP(CALCULO[[#This Row],[72]],$CG$2:$CH$8,$CJ$2:$CJ$8)</f>
        <v>0</v>
      </c>
      <c r="BV452" s="152">
        <f>+LOOKUP(CALCULO[[#This Row],[72]],$CG$2:$CH$8,$CI$2:$CI$8)</f>
        <v>0</v>
      </c>
      <c r="BW452" s="151">
        <f>+LOOKUP(CALCULO[[#This Row],[72]],$CG$2:$CH$8,$CK$2:$CK$8)</f>
        <v>0</v>
      </c>
      <c r="BX452" s="155">
        <f>+(CALCULO[[#This Row],[72]]+CALCULO[[#This Row],[73]])*CALCULO[[#This Row],[74]]+CALCULO[[#This Row],[75]]</f>
        <v>0</v>
      </c>
      <c r="BY452" s="133">
        <f>+ROUND(CALCULO[[#This Row],[76]]*'Versión impresión'!$H$8,-3)</f>
        <v>0</v>
      </c>
      <c r="BZ452" s="180" t="str">
        <f>+IF(LOOKUP(CALCULO[[#This Row],[72]],$CG$2:$CH$8,$CM$2:$CM$8)=0,"",LOOKUP(CALCULO[[#This Row],[72]],$CG$2:$CH$8,$CM$2:$CM$8))</f>
        <v/>
      </c>
    </row>
    <row r="453" spans="1:78" x14ac:dyDescent="0.25">
      <c r="A453" s="78" t="str">
        <f t="shared" si="19"/>
        <v/>
      </c>
      <c r="B453" s="159"/>
      <c r="C453" s="29"/>
      <c r="D453" s="29"/>
      <c r="E453" s="29"/>
      <c r="F453" s="29"/>
      <c r="G453" s="29"/>
      <c r="H453" s="29"/>
      <c r="I453" s="29"/>
      <c r="J453" s="29"/>
      <c r="K453" s="29"/>
      <c r="L453" s="29"/>
      <c r="M453" s="29"/>
      <c r="N453" s="29"/>
      <c r="O453" s="144">
        <f>SUM(CALCULO[[#This Row],[5]:[ 14 ]])</f>
        <v>0</v>
      </c>
      <c r="P453" s="162"/>
      <c r="Q453" s="163">
        <f>+IF(AVERAGEIF(ING_NO_CONST_RENTA[Concepto],'Datos para cálculo'!P$4,ING_NO_CONST_RENTA[Monto Limite])=1,CALCULO[[#This Row],[16]],MIN(CALCULO[ [#This Row],[16] ],AVERAGEIF(ING_NO_CONST_RENTA[Concepto],'Datos para cálculo'!P$4,ING_NO_CONST_RENTA[Monto Limite]),+CALCULO[ [#This Row],[16] ]+1-1,CALCULO[ [#This Row],[16] ]))</f>
        <v>0</v>
      </c>
      <c r="R453" s="29"/>
      <c r="S453" s="163">
        <f>+IF(AVERAGEIF(ING_NO_CONST_RENTA[Concepto],'Datos para cálculo'!R$4,ING_NO_CONST_RENTA[Monto Limite])=1,CALCULO[[#This Row],[18]],MIN(CALCULO[ [#This Row],[18] ],AVERAGEIF(ING_NO_CONST_RENTA[Concepto],'Datos para cálculo'!R$4,ING_NO_CONST_RENTA[Monto Limite]),+CALCULO[ [#This Row],[18] ]+1-1,CALCULO[ [#This Row],[18] ]))</f>
        <v>0</v>
      </c>
      <c r="T453" s="29"/>
      <c r="U453" s="163">
        <f>+IF(AVERAGEIF(ING_NO_CONST_RENTA[Concepto],'Datos para cálculo'!T$4,ING_NO_CONST_RENTA[Monto Limite])=1,CALCULO[[#This Row],[20]],MIN(CALCULO[ [#This Row],[20] ],AVERAGEIF(ING_NO_CONST_RENTA[Concepto],'Datos para cálculo'!T$4,ING_NO_CONST_RENTA[Monto Limite]),+CALCULO[ [#This Row],[20] ]+1-1,CALCULO[ [#This Row],[20] ]))</f>
        <v>0</v>
      </c>
      <c r="V453" s="29"/>
      <c r="W4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3" s="164"/>
      <c r="Y453" s="163">
        <f>+IF(O453&lt;310*'Versión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3" s="165"/>
      <c r="AA453" s="163">
        <f>+IF(AVERAGEIF(ING_NO_CONST_RENTA[Concepto],'Datos para cálculo'!Z$4,ING_NO_CONST_RENTA[Monto Limite])=1,CALCULO[[#This Row],[ 26 ]],MIN(CALCULO[[#This Row],[ 26 ]],AVERAGEIF(ING_NO_CONST_RENTA[Concepto],'Datos para cálculo'!Z$4,ING_NO_CONST_RENTA[Monto Limite]),+CALCULO[[#This Row],[ 26 ]]+1-1,CALCULO[[#This Row],[ 26 ]]))</f>
        <v>0</v>
      </c>
      <c r="AB453" s="165"/>
      <c r="AC4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3" s="147"/>
      <c r="AE4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3" s="144">
        <f>+CALCULO[[#This Row],[ 31 ]]+CALCULO[[#This Row],[ 29 ]]+CALCULO[[#This Row],[ 27 ]]+CALCULO[[#This Row],[ 25 ]]+CALCULO[[#This Row],[ 23 ]]+CALCULO[[#This Row],[ 21 ]]+CALCULO[[#This Row],[ 19 ]]+CALCULO[[#This Row],[ 17 ]]</f>
        <v>0</v>
      </c>
      <c r="AG453" s="148">
        <f>+MAX(0,ROUND(CALCULO[[#This Row],[ 15 ]]-CALCULO[[#This Row],[32]],-3))</f>
        <v>0</v>
      </c>
      <c r="AH453" s="29"/>
      <c r="AI453" s="163">
        <f>+IF(AVERAGEIF(DEDUCCIONES[Concepto],'Datos para cálculo'!AH$4,DEDUCCIONES[Monto Limite])=1,CALCULO[[#This Row],[ 34 ]],MIN(CALCULO[[#This Row],[ 34 ]],AVERAGEIF(DEDUCCIONES[Concepto],'Datos para cálculo'!AH$4,DEDUCCIONES[Monto Limite]),+CALCULO[[#This Row],[ 34 ]]+1-1,CALCULO[[#This Row],[ 34 ]]))</f>
        <v>0</v>
      </c>
      <c r="AJ453" s="167"/>
      <c r="AK453" s="144">
        <f>+IF(CALCULO[[#This Row],[ 36 ]]="SI",MIN(CALCULO[[#This Row],[ 15 ]]*10%,VLOOKUP($AJ$4,DEDUCCIONES[],4,0)),0)</f>
        <v>0</v>
      </c>
      <c r="AL453" s="168"/>
      <c r="AM453" s="145">
        <f>+MIN(AL453+1-1,VLOOKUP($AL$4,DEDUCCIONES[],4,0))</f>
        <v>0</v>
      </c>
      <c r="AN453" s="144">
        <f>+CALCULO[[#This Row],[35]]+CALCULO[[#This Row],[37]]+CALCULO[[#This Row],[ 39 ]]</f>
        <v>0</v>
      </c>
      <c r="AO453" s="148">
        <f>+CALCULO[[#This Row],[33]]-CALCULO[[#This Row],[ 40 ]]</f>
        <v>0</v>
      </c>
      <c r="AP453" s="29"/>
      <c r="AQ453" s="163">
        <f>+MIN(CALCULO[[#This Row],[42]]+1-1,VLOOKUP($AP$4,RENTAS_EXCENTAS[],4,0))</f>
        <v>0</v>
      </c>
      <c r="AR453" s="29"/>
      <c r="AS453" s="163">
        <f>+MIN(CALCULO[[#This Row],[43]]+CALCULO[[#This Row],[ 44 ]]+1-1,VLOOKUP($AP$4,RENTAS_EXCENTAS[],4,0))-CALCULO[[#This Row],[43]]</f>
        <v>0</v>
      </c>
      <c r="AT453" s="163"/>
      <c r="AU453" s="163"/>
      <c r="AV453" s="163">
        <f>+CALCULO[[#This Row],[ 47 ]]</f>
        <v>0</v>
      </c>
      <c r="AW453" s="163"/>
      <c r="AX453" s="163">
        <f>+CALCULO[[#This Row],[ 49 ]]</f>
        <v>0</v>
      </c>
      <c r="AY453" s="163"/>
      <c r="AZ453" s="163">
        <f>+CALCULO[[#This Row],[ 51 ]]</f>
        <v>0</v>
      </c>
      <c r="BA453" s="163"/>
      <c r="BB453" s="163">
        <f>+CALCULO[[#This Row],[ 53 ]]</f>
        <v>0</v>
      </c>
      <c r="BC453" s="163"/>
      <c r="BD453" s="163">
        <f>+CALCULO[[#This Row],[ 55 ]]</f>
        <v>0</v>
      </c>
      <c r="BE453" s="163"/>
      <c r="BF453" s="163">
        <f>+CALCULO[[#This Row],[ 57 ]]</f>
        <v>0</v>
      </c>
      <c r="BG453" s="163"/>
      <c r="BH453" s="163">
        <f>+CALCULO[[#This Row],[ 59 ]]</f>
        <v>0</v>
      </c>
      <c r="BI453" s="163"/>
      <c r="BJ453" s="163"/>
      <c r="BK453" s="163"/>
      <c r="BL453" s="145">
        <f>+CALCULO[[#This Row],[ 63 ]]</f>
        <v>0</v>
      </c>
      <c r="BM453" s="144">
        <f>+CALCULO[[#This Row],[ 64 ]]+CALCULO[[#This Row],[ 62 ]]+CALCULO[[#This Row],[ 60 ]]+CALCULO[[#This Row],[ 58 ]]+CALCULO[[#This Row],[ 56 ]]+CALCULO[[#This Row],[ 54 ]]+CALCULO[[#This Row],[ 52 ]]+CALCULO[[#This Row],[ 50 ]]+CALCULO[[#This Row],[ 48 ]]+CALCULO[[#This Row],[ 45 ]]+CALCULO[[#This Row],[43]]</f>
        <v>0</v>
      </c>
      <c r="BN453" s="148">
        <f>+CALCULO[[#This Row],[ 41 ]]-CALCULO[[#This Row],[65]]</f>
        <v>0</v>
      </c>
      <c r="BO453" s="144">
        <f>+ROUND(MIN(CALCULO[[#This Row],[66]]*25%,240*'Versión impresión'!$H$8),-3)</f>
        <v>0</v>
      </c>
      <c r="BP453" s="148">
        <f>+CALCULO[[#This Row],[66]]-CALCULO[[#This Row],[67]]</f>
        <v>0</v>
      </c>
      <c r="BQ453" s="154">
        <f>+ROUND(CALCULO[[#This Row],[33]]*40%,-3)</f>
        <v>0</v>
      </c>
      <c r="BR453" s="149">
        <f t="shared" si="20"/>
        <v>0</v>
      </c>
      <c r="BS453" s="144">
        <f>+CALCULO[[#This Row],[33]]-MIN(CALCULO[[#This Row],[69]],CALCULO[[#This Row],[68]])</f>
        <v>0</v>
      </c>
      <c r="BT453" s="150">
        <f>+CALCULO[[#This Row],[71]]/'Versión impresión'!$H$8+1-1</f>
        <v>0</v>
      </c>
      <c r="BU453" s="151">
        <f>+LOOKUP(CALCULO[[#This Row],[72]],$CG$2:$CH$8,$CJ$2:$CJ$8)</f>
        <v>0</v>
      </c>
      <c r="BV453" s="152">
        <f>+LOOKUP(CALCULO[[#This Row],[72]],$CG$2:$CH$8,$CI$2:$CI$8)</f>
        <v>0</v>
      </c>
      <c r="BW453" s="151">
        <f>+LOOKUP(CALCULO[[#This Row],[72]],$CG$2:$CH$8,$CK$2:$CK$8)</f>
        <v>0</v>
      </c>
      <c r="BX453" s="155">
        <f>+(CALCULO[[#This Row],[72]]+CALCULO[[#This Row],[73]])*CALCULO[[#This Row],[74]]+CALCULO[[#This Row],[75]]</f>
        <v>0</v>
      </c>
      <c r="BY453" s="133">
        <f>+ROUND(CALCULO[[#This Row],[76]]*'Versión impresión'!$H$8,-3)</f>
        <v>0</v>
      </c>
      <c r="BZ453" s="180" t="str">
        <f>+IF(LOOKUP(CALCULO[[#This Row],[72]],$CG$2:$CH$8,$CM$2:$CM$8)=0,"",LOOKUP(CALCULO[[#This Row],[72]],$CG$2:$CH$8,$CM$2:$CM$8))</f>
        <v/>
      </c>
    </row>
    <row r="454" spans="1:78" x14ac:dyDescent="0.25">
      <c r="A454" s="78" t="str">
        <f t="shared" si="19"/>
        <v/>
      </c>
      <c r="B454" s="159"/>
      <c r="C454" s="29"/>
      <c r="D454" s="29"/>
      <c r="E454" s="29"/>
      <c r="F454" s="29"/>
      <c r="G454" s="29"/>
      <c r="H454" s="29"/>
      <c r="I454" s="29"/>
      <c r="J454" s="29"/>
      <c r="K454" s="29"/>
      <c r="L454" s="29"/>
      <c r="M454" s="29"/>
      <c r="N454" s="29"/>
      <c r="O454" s="144">
        <f>SUM(CALCULO[[#This Row],[5]:[ 14 ]])</f>
        <v>0</v>
      </c>
      <c r="P454" s="162"/>
      <c r="Q454" s="163">
        <f>+IF(AVERAGEIF(ING_NO_CONST_RENTA[Concepto],'Datos para cálculo'!P$4,ING_NO_CONST_RENTA[Monto Limite])=1,CALCULO[[#This Row],[16]],MIN(CALCULO[ [#This Row],[16] ],AVERAGEIF(ING_NO_CONST_RENTA[Concepto],'Datos para cálculo'!P$4,ING_NO_CONST_RENTA[Monto Limite]),+CALCULO[ [#This Row],[16] ]+1-1,CALCULO[ [#This Row],[16] ]))</f>
        <v>0</v>
      </c>
      <c r="R454" s="29"/>
      <c r="S454" s="163">
        <f>+IF(AVERAGEIF(ING_NO_CONST_RENTA[Concepto],'Datos para cálculo'!R$4,ING_NO_CONST_RENTA[Monto Limite])=1,CALCULO[[#This Row],[18]],MIN(CALCULO[ [#This Row],[18] ],AVERAGEIF(ING_NO_CONST_RENTA[Concepto],'Datos para cálculo'!R$4,ING_NO_CONST_RENTA[Monto Limite]),+CALCULO[ [#This Row],[18] ]+1-1,CALCULO[ [#This Row],[18] ]))</f>
        <v>0</v>
      </c>
      <c r="T454" s="29"/>
      <c r="U454" s="163">
        <f>+IF(AVERAGEIF(ING_NO_CONST_RENTA[Concepto],'Datos para cálculo'!T$4,ING_NO_CONST_RENTA[Monto Limite])=1,CALCULO[[#This Row],[20]],MIN(CALCULO[ [#This Row],[20] ],AVERAGEIF(ING_NO_CONST_RENTA[Concepto],'Datos para cálculo'!T$4,ING_NO_CONST_RENTA[Monto Limite]),+CALCULO[ [#This Row],[20] ]+1-1,CALCULO[ [#This Row],[20] ]))</f>
        <v>0</v>
      </c>
      <c r="V454" s="29"/>
      <c r="W4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4" s="164"/>
      <c r="Y454" s="163">
        <f>+IF(O454&lt;310*'Versión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4" s="165"/>
      <c r="AA454" s="163">
        <f>+IF(AVERAGEIF(ING_NO_CONST_RENTA[Concepto],'Datos para cálculo'!Z$4,ING_NO_CONST_RENTA[Monto Limite])=1,CALCULO[[#This Row],[ 26 ]],MIN(CALCULO[[#This Row],[ 26 ]],AVERAGEIF(ING_NO_CONST_RENTA[Concepto],'Datos para cálculo'!Z$4,ING_NO_CONST_RENTA[Monto Limite]),+CALCULO[[#This Row],[ 26 ]]+1-1,CALCULO[[#This Row],[ 26 ]]))</f>
        <v>0</v>
      </c>
      <c r="AB454" s="165"/>
      <c r="AC4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4" s="147"/>
      <c r="AE4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4" s="144">
        <f>+CALCULO[[#This Row],[ 31 ]]+CALCULO[[#This Row],[ 29 ]]+CALCULO[[#This Row],[ 27 ]]+CALCULO[[#This Row],[ 25 ]]+CALCULO[[#This Row],[ 23 ]]+CALCULO[[#This Row],[ 21 ]]+CALCULO[[#This Row],[ 19 ]]+CALCULO[[#This Row],[ 17 ]]</f>
        <v>0</v>
      </c>
      <c r="AG454" s="148">
        <f>+MAX(0,ROUND(CALCULO[[#This Row],[ 15 ]]-CALCULO[[#This Row],[32]],-3))</f>
        <v>0</v>
      </c>
      <c r="AH454" s="29"/>
      <c r="AI454" s="163">
        <f>+IF(AVERAGEIF(DEDUCCIONES[Concepto],'Datos para cálculo'!AH$4,DEDUCCIONES[Monto Limite])=1,CALCULO[[#This Row],[ 34 ]],MIN(CALCULO[[#This Row],[ 34 ]],AVERAGEIF(DEDUCCIONES[Concepto],'Datos para cálculo'!AH$4,DEDUCCIONES[Monto Limite]),+CALCULO[[#This Row],[ 34 ]]+1-1,CALCULO[[#This Row],[ 34 ]]))</f>
        <v>0</v>
      </c>
      <c r="AJ454" s="167"/>
      <c r="AK454" s="144">
        <f>+IF(CALCULO[[#This Row],[ 36 ]]="SI",MIN(CALCULO[[#This Row],[ 15 ]]*10%,VLOOKUP($AJ$4,DEDUCCIONES[],4,0)),0)</f>
        <v>0</v>
      </c>
      <c r="AL454" s="168"/>
      <c r="AM454" s="145">
        <f>+MIN(AL454+1-1,VLOOKUP($AL$4,DEDUCCIONES[],4,0))</f>
        <v>0</v>
      </c>
      <c r="AN454" s="144">
        <f>+CALCULO[[#This Row],[35]]+CALCULO[[#This Row],[37]]+CALCULO[[#This Row],[ 39 ]]</f>
        <v>0</v>
      </c>
      <c r="AO454" s="148">
        <f>+CALCULO[[#This Row],[33]]-CALCULO[[#This Row],[ 40 ]]</f>
        <v>0</v>
      </c>
      <c r="AP454" s="29"/>
      <c r="AQ454" s="163">
        <f>+MIN(CALCULO[[#This Row],[42]]+1-1,VLOOKUP($AP$4,RENTAS_EXCENTAS[],4,0))</f>
        <v>0</v>
      </c>
      <c r="AR454" s="29"/>
      <c r="AS454" s="163">
        <f>+MIN(CALCULO[[#This Row],[43]]+CALCULO[[#This Row],[ 44 ]]+1-1,VLOOKUP($AP$4,RENTAS_EXCENTAS[],4,0))-CALCULO[[#This Row],[43]]</f>
        <v>0</v>
      </c>
      <c r="AT454" s="163"/>
      <c r="AU454" s="163"/>
      <c r="AV454" s="163">
        <f>+CALCULO[[#This Row],[ 47 ]]</f>
        <v>0</v>
      </c>
      <c r="AW454" s="163"/>
      <c r="AX454" s="163">
        <f>+CALCULO[[#This Row],[ 49 ]]</f>
        <v>0</v>
      </c>
      <c r="AY454" s="163"/>
      <c r="AZ454" s="163">
        <f>+CALCULO[[#This Row],[ 51 ]]</f>
        <v>0</v>
      </c>
      <c r="BA454" s="163"/>
      <c r="BB454" s="163">
        <f>+CALCULO[[#This Row],[ 53 ]]</f>
        <v>0</v>
      </c>
      <c r="BC454" s="163"/>
      <c r="BD454" s="163">
        <f>+CALCULO[[#This Row],[ 55 ]]</f>
        <v>0</v>
      </c>
      <c r="BE454" s="163"/>
      <c r="BF454" s="163">
        <f>+CALCULO[[#This Row],[ 57 ]]</f>
        <v>0</v>
      </c>
      <c r="BG454" s="163"/>
      <c r="BH454" s="163">
        <f>+CALCULO[[#This Row],[ 59 ]]</f>
        <v>0</v>
      </c>
      <c r="BI454" s="163"/>
      <c r="BJ454" s="163"/>
      <c r="BK454" s="163"/>
      <c r="BL454" s="145">
        <f>+CALCULO[[#This Row],[ 63 ]]</f>
        <v>0</v>
      </c>
      <c r="BM454" s="144">
        <f>+CALCULO[[#This Row],[ 64 ]]+CALCULO[[#This Row],[ 62 ]]+CALCULO[[#This Row],[ 60 ]]+CALCULO[[#This Row],[ 58 ]]+CALCULO[[#This Row],[ 56 ]]+CALCULO[[#This Row],[ 54 ]]+CALCULO[[#This Row],[ 52 ]]+CALCULO[[#This Row],[ 50 ]]+CALCULO[[#This Row],[ 48 ]]+CALCULO[[#This Row],[ 45 ]]+CALCULO[[#This Row],[43]]</f>
        <v>0</v>
      </c>
      <c r="BN454" s="148">
        <f>+CALCULO[[#This Row],[ 41 ]]-CALCULO[[#This Row],[65]]</f>
        <v>0</v>
      </c>
      <c r="BO454" s="144">
        <f>+ROUND(MIN(CALCULO[[#This Row],[66]]*25%,240*'Versión impresión'!$H$8),-3)</f>
        <v>0</v>
      </c>
      <c r="BP454" s="148">
        <f>+CALCULO[[#This Row],[66]]-CALCULO[[#This Row],[67]]</f>
        <v>0</v>
      </c>
      <c r="BQ454" s="154">
        <f>+ROUND(CALCULO[[#This Row],[33]]*40%,-3)</f>
        <v>0</v>
      </c>
      <c r="BR454" s="149">
        <f t="shared" si="20"/>
        <v>0</v>
      </c>
      <c r="BS454" s="144">
        <f>+CALCULO[[#This Row],[33]]-MIN(CALCULO[[#This Row],[69]],CALCULO[[#This Row],[68]])</f>
        <v>0</v>
      </c>
      <c r="BT454" s="150">
        <f>+CALCULO[[#This Row],[71]]/'Versión impresión'!$H$8+1-1</f>
        <v>0</v>
      </c>
      <c r="BU454" s="151">
        <f>+LOOKUP(CALCULO[[#This Row],[72]],$CG$2:$CH$8,$CJ$2:$CJ$8)</f>
        <v>0</v>
      </c>
      <c r="BV454" s="152">
        <f>+LOOKUP(CALCULO[[#This Row],[72]],$CG$2:$CH$8,$CI$2:$CI$8)</f>
        <v>0</v>
      </c>
      <c r="BW454" s="151">
        <f>+LOOKUP(CALCULO[[#This Row],[72]],$CG$2:$CH$8,$CK$2:$CK$8)</f>
        <v>0</v>
      </c>
      <c r="BX454" s="155">
        <f>+(CALCULO[[#This Row],[72]]+CALCULO[[#This Row],[73]])*CALCULO[[#This Row],[74]]+CALCULO[[#This Row],[75]]</f>
        <v>0</v>
      </c>
      <c r="BY454" s="133">
        <f>+ROUND(CALCULO[[#This Row],[76]]*'Versión impresión'!$H$8,-3)</f>
        <v>0</v>
      </c>
      <c r="BZ454" s="180" t="str">
        <f>+IF(LOOKUP(CALCULO[[#This Row],[72]],$CG$2:$CH$8,$CM$2:$CM$8)=0,"",LOOKUP(CALCULO[[#This Row],[72]],$CG$2:$CH$8,$CM$2:$CM$8))</f>
        <v/>
      </c>
    </row>
    <row r="455" spans="1:78" x14ac:dyDescent="0.25">
      <c r="A455" s="78" t="str">
        <f t="shared" si="19"/>
        <v/>
      </c>
      <c r="B455" s="159"/>
      <c r="C455" s="29"/>
      <c r="D455" s="29"/>
      <c r="E455" s="29"/>
      <c r="F455" s="29"/>
      <c r="G455" s="29"/>
      <c r="H455" s="29"/>
      <c r="I455" s="29"/>
      <c r="J455" s="29"/>
      <c r="K455" s="29"/>
      <c r="L455" s="29"/>
      <c r="M455" s="29"/>
      <c r="N455" s="29"/>
      <c r="O455" s="144">
        <f>SUM(CALCULO[[#This Row],[5]:[ 14 ]])</f>
        <v>0</v>
      </c>
      <c r="P455" s="162"/>
      <c r="Q455" s="163">
        <f>+IF(AVERAGEIF(ING_NO_CONST_RENTA[Concepto],'Datos para cálculo'!P$4,ING_NO_CONST_RENTA[Monto Limite])=1,CALCULO[[#This Row],[16]],MIN(CALCULO[ [#This Row],[16] ],AVERAGEIF(ING_NO_CONST_RENTA[Concepto],'Datos para cálculo'!P$4,ING_NO_CONST_RENTA[Monto Limite]),+CALCULO[ [#This Row],[16] ]+1-1,CALCULO[ [#This Row],[16] ]))</f>
        <v>0</v>
      </c>
      <c r="R455" s="29"/>
      <c r="S455" s="163">
        <f>+IF(AVERAGEIF(ING_NO_CONST_RENTA[Concepto],'Datos para cálculo'!R$4,ING_NO_CONST_RENTA[Monto Limite])=1,CALCULO[[#This Row],[18]],MIN(CALCULO[ [#This Row],[18] ],AVERAGEIF(ING_NO_CONST_RENTA[Concepto],'Datos para cálculo'!R$4,ING_NO_CONST_RENTA[Monto Limite]),+CALCULO[ [#This Row],[18] ]+1-1,CALCULO[ [#This Row],[18] ]))</f>
        <v>0</v>
      </c>
      <c r="T455" s="29"/>
      <c r="U455" s="163">
        <f>+IF(AVERAGEIF(ING_NO_CONST_RENTA[Concepto],'Datos para cálculo'!T$4,ING_NO_CONST_RENTA[Monto Limite])=1,CALCULO[[#This Row],[20]],MIN(CALCULO[ [#This Row],[20] ],AVERAGEIF(ING_NO_CONST_RENTA[Concepto],'Datos para cálculo'!T$4,ING_NO_CONST_RENTA[Monto Limite]),+CALCULO[ [#This Row],[20] ]+1-1,CALCULO[ [#This Row],[20] ]))</f>
        <v>0</v>
      </c>
      <c r="V455" s="29"/>
      <c r="W4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5" s="164"/>
      <c r="Y455" s="163">
        <f>+IF(O455&lt;310*'Versión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5" s="165"/>
      <c r="AA455" s="163">
        <f>+IF(AVERAGEIF(ING_NO_CONST_RENTA[Concepto],'Datos para cálculo'!Z$4,ING_NO_CONST_RENTA[Monto Limite])=1,CALCULO[[#This Row],[ 26 ]],MIN(CALCULO[[#This Row],[ 26 ]],AVERAGEIF(ING_NO_CONST_RENTA[Concepto],'Datos para cálculo'!Z$4,ING_NO_CONST_RENTA[Monto Limite]),+CALCULO[[#This Row],[ 26 ]]+1-1,CALCULO[[#This Row],[ 26 ]]))</f>
        <v>0</v>
      </c>
      <c r="AB455" s="165"/>
      <c r="AC4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5" s="147"/>
      <c r="AE4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5" s="144">
        <f>+CALCULO[[#This Row],[ 31 ]]+CALCULO[[#This Row],[ 29 ]]+CALCULO[[#This Row],[ 27 ]]+CALCULO[[#This Row],[ 25 ]]+CALCULO[[#This Row],[ 23 ]]+CALCULO[[#This Row],[ 21 ]]+CALCULO[[#This Row],[ 19 ]]+CALCULO[[#This Row],[ 17 ]]</f>
        <v>0</v>
      </c>
      <c r="AG455" s="148">
        <f>+MAX(0,ROUND(CALCULO[[#This Row],[ 15 ]]-CALCULO[[#This Row],[32]],-3))</f>
        <v>0</v>
      </c>
      <c r="AH455" s="29"/>
      <c r="AI455" s="163">
        <f>+IF(AVERAGEIF(DEDUCCIONES[Concepto],'Datos para cálculo'!AH$4,DEDUCCIONES[Monto Limite])=1,CALCULO[[#This Row],[ 34 ]],MIN(CALCULO[[#This Row],[ 34 ]],AVERAGEIF(DEDUCCIONES[Concepto],'Datos para cálculo'!AH$4,DEDUCCIONES[Monto Limite]),+CALCULO[[#This Row],[ 34 ]]+1-1,CALCULO[[#This Row],[ 34 ]]))</f>
        <v>0</v>
      </c>
      <c r="AJ455" s="167"/>
      <c r="AK455" s="144">
        <f>+IF(CALCULO[[#This Row],[ 36 ]]="SI",MIN(CALCULO[[#This Row],[ 15 ]]*10%,VLOOKUP($AJ$4,DEDUCCIONES[],4,0)),0)</f>
        <v>0</v>
      </c>
      <c r="AL455" s="168"/>
      <c r="AM455" s="145">
        <f>+MIN(AL455+1-1,VLOOKUP($AL$4,DEDUCCIONES[],4,0))</f>
        <v>0</v>
      </c>
      <c r="AN455" s="144">
        <f>+CALCULO[[#This Row],[35]]+CALCULO[[#This Row],[37]]+CALCULO[[#This Row],[ 39 ]]</f>
        <v>0</v>
      </c>
      <c r="AO455" s="148">
        <f>+CALCULO[[#This Row],[33]]-CALCULO[[#This Row],[ 40 ]]</f>
        <v>0</v>
      </c>
      <c r="AP455" s="29"/>
      <c r="AQ455" s="163">
        <f>+MIN(CALCULO[[#This Row],[42]]+1-1,VLOOKUP($AP$4,RENTAS_EXCENTAS[],4,0))</f>
        <v>0</v>
      </c>
      <c r="AR455" s="29"/>
      <c r="AS455" s="163">
        <f>+MIN(CALCULO[[#This Row],[43]]+CALCULO[[#This Row],[ 44 ]]+1-1,VLOOKUP($AP$4,RENTAS_EXCENTAS[],4,0))-CALCULO[[#This Row],[43]]</f>
        <v>0</v>
      </c>
      <c r="AT455" s="163"/>
      <c r="AU455" s="163"/>
      <c r="AV455" s="163">
        <f>+CALCULO[[#This Row],[ 47 ]]</f>
        <v>0</v>
      </c>
      <c r="AW455" s="163"/>
      <c r="AX455" s="163">
        <f>+CALCULO[[#This Row],[ 49 ]]</f>
        <v>0</v>
      </c>
      <c r="AY455" s="163"/>
      <c r="AZ455" s="163">
        <f>+CALCULO[[#This Row],[ 51 ]]</f>
        <v>0</v>
      </c>
      <c r="BA455" s="163"/>
      <c r="BB455" s="163">
        <f>+CALCULO[[#This Row],[ 53 ]]</f>
        <v>0</v>
      </c>
      <c r="BC455" s="163"/>
      <c r="BD455" s="163">
        <f>+CALCULO[[#This Row],[ 55 ]]</f>
        <v>0</v>
      </c>
      <c r="BE455" s="163"/>
      <c r="BF455" s="163">
        <f>+CALCULO[[#This Row],[ 57 ]]</f>
        <v>0</v>
      </c>
      <c r="BG455" s="163"/>
      <c r="BH455" s="163">
        <f>+CALCULO[[#This Row],[ 59 ]]</f>
        <v>0</v>
      </c>
      <c r="BI455" s="163"/>
      <c r="BJ455" s="163"/>
      <c r="BK455" s="163"/>
      <c r="BL455" s="145">
        <f>+CALCULO[[#This Row],[ 63 ]]</f>
        <v>0</v>
      </c>
      <c r="BM455" s="144">
        <f>+CALCULO[[#This Row],[ 64 ]]+CALCULO[[#This Row],[ 62 ]]+CALCULO[[#This Row],[ 60 ]]+CALCULO[[#This Row],[ 58 ]]+CALCULO[[#This Row],[ 56 ]]+CALCULO[[#This Row],[ 54 ]]+CALCULO[[#This Row],[ 52 ]]+CALCULO[[#This Row],[ 50 ]]+CALCULO[[#This Row],[ 48 ]]+CALCULO[[#This Row],[ 45 ]]+CALCULO[[#This Row],[43]]</f>
        <v>0</v>
      </c>
      <c r="BN455" s="148">
        <f>+CALCULO[[#This Row],[ 41 ]]-CALCULO[[#This Row],[65]]</f>
        <v>0</v>
      </c>
      <c r="BO455" s="144">
        <f>+ROUND(MIN(CALCULO[[#This Row],[66]]*25%,240*'Versión impresión'!$H$8),-3)</f>
        <v>0</v>
      </c>
      <c r="BP455" s="148">
        <f>+CALCULO[[#This Row],[66]]-CALCULO[[#This Row],[67]]</f>
        <v>0</v>
      </c>
      <c r="BQ455" s="154">
        <f>+ROUND(CALCULO[[#This Row],[33]]*40%,-3)</f>
        <v>0</v>
      </c>
      <c r="BR455" s="149">
        <f t="shared" si="20"/>
        <v>0</v>
      </c>
      <c r="BS455" s="144">
        <f>+CALCULO[[#This Row],[33]]-MIN(CALCULO[[#This Row],[69]],CALCULO[[#This Row],[68]])</f>
        <v>0</v>
      </c>
      <c r="BT455" s="150">
        <f>+CALCULO[[#This Row],[71]]/'Versión impresión'!$H$8+1-1</f>
        <v>0</v>
      </c>
      <c r="BU455" s="151">
        <f>+LOOKUP(CALCULO[[#This Row],[72]],$CG$2:$CH$8,$CJ$2:$CJ$8)</f>
        <v>0</v>
      </c>
      <c r="BV455" s="152">
        <f>+LOOKUP(CALCULO[[#This Row],[72]],$CG$2:$CH$8,$CI$2:$CI$8)</f>
        <v>0</v>
      </c>
      <c r="BW455" s="151">
        <f>+LOOKUP(CALCULO[[#This Row],[72]],$CG$2:$CH$8,$CK$2:$CK$8)</f>
        <v>0</v>
      </c>
      <c r="BX455" s="155">
        <f>+(CALCULO[[#This Row],[72]]+CALCULO[[#This Row],[73]])*CALCULO[[#This Row],[74]]+CALCULO[[#This Row],[75]]</f>
        <v>0</v>
      </c>
      <c r="BY455" s="133">
        <f>+ROUND(CALCULO[[#This Row],[76]]*'Versión impresión'!$H$8,-3)</f>
        <v>0</v>
      </c>
      <c r="BZ455" s="180" t="str">
        <f>+IF(LOOKUP(CALCULO[[#This Row],[72]],$CG$2:$CH$8,$CM$2:$CM$8)=0,"",LOOKUP(CALCULO[[#This Row],[72]],$CG$2:$CH$8,$CM$2:$CM$8))</f>
        <v/>
      </c>
    </row>
    <row r="456" spans="1:78" x14ac:dyDescent="0.25">
      <c r="A456" s="78" t="str">
        <f t="shared" si="19"/>
        <v/>
      </c>
      <c r="B456" s="159"/>
      <c r="C456" s="29"/>
      <c r="D456" s="29"/>
      <c r="E456" s="29"/>
      <c r="F456" s="29"/>
      <c r="G456" s="29"/>
      <c r="H456" s="29"/>
      <c r="I456" s="29"/>
      <c r="J456" s="29"/>
      <c r="K456" s="29"/>
      <c r="L456" s="29"/>
      <c r="M456" s="29"/>
      <c r="N456" s="29"/>
      <c r="O456" s="144">
        <f>SUM(CALCULO[[#This Row],[5]:[ 14 ]])</f>
        <v>0</v>
      </c>
      <c r="P456" s="162"/>
      <c r="Q456" s="163">
        <f>+IF(AVERAGEIF(ING_NO_CONST_RENTA[Concepto],'Datos para cálculo'!P$4,ING_NO_CONST_RENTA[Monto Limite])=1,CALCULO[[#This Row],[16]],MIN(CALCULO[ [#This Row],[16] ],AVERAGEIF(ING_NO_CONST_RENTA[Concepto],'Datos para cálculo'!P$4,ING_NO_CONST_RENTA[Monto Limite]),+CALCULO[ [#This Row],[16] ]+1-1,CALCULO[ [#This Row],[16] ]))</f>
        <v>0</v>
      </c>
      <c r="R456" s="29"/>
      <c r="S456" s="163">
        <f>+IF(AVERAGEIF(ING_NO_CONST_RENTA[Concepto],'Datos para cálculo'!R$4,ING_NO_CONST_RENTA[Monto Limite])=1,CALCULO[[#This Row],[18]],MIN(CALCULO[ [#This Row],[18] ],AVERAGEIF(ING_NO_CONST_RENTA[Concepto],'Datos para cálculo'!R$4,ING_NO_CONST_RENTA[Monto Limite]),+CALCULO[ [#This Row],[18] ]+1-1,CALCULO[ [#This Row],[18] ]))</f>
        <v>0</v>
      </c>
      <c r="T456" s="29"/>
      <c r="U456" s="163">
        <f>+IF(AVERAGEIF(ING_NO_CONST_RENTA[Concepto],'Datos para cálculo'!T$4,ING_NO_CONST_RENTA[Monto Limite])=1,CALCULO[[#This Row],[20]],MIN(CALCULO[ [#This Row],[20] ],AVERAGEIF(ING_NO_CONST_RENTA[Concepto],'Datos para cálculo'!T$4,ING_NO_CONST_RENTA[Monto Limite]),+CALCULO[ [#This Row],[20] ]+1-1,CALCULO[ [#This Row],[20] ]))</f>
        <v>0</v>
      </c>
      <c r="V456" s="29"/>
      <c r="W4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6" s="164"/>
      <c r="Y456" s="163">
        <f>+IF(O456&lt;310*'Versión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6" s="165"/>
      <c r="AA456" s="163">
        <f>+IF(AVERAGEIF(ING_NO_CONST_RENTA[Concepto],'Datos para cálculo'!Z$4,ING_NO_CONST_RENTA[Monto Limite])=1,CALCULO[[#This Row],[ 26 ]],MIN(CALCULO[[#This Row],[ 26 ]],AVERAGEIF(ING_NO_CONST_RENTA[Concepto],'Datos para cálculo'!Z$4,ING_NO_CONST_RENTA[Monto Limite]),+CALCULO[[#This Row],[ 26 ]]+1-1,CALCULO[[#This Row],[ 26 ]]))</f>
        <v>0</v>
      </c>
      <c r="AB456" s="165"/>
      <c r="AC4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6" s="147"/>
      <c r="AE4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6" s="144">
        <f>+CALCULO[[#This Row],[ 31 ]]+CALCULO[[#This Row],[ 29 ]]+CALCULO[[#This Row],[ 27 ]]+CALCULO[[#This Row],[ 25 ]]+CALCULO[[#This Row],[ 23 ]]+CALCULO[[#This Row],[ 21 ]]+CALCULO[[#This Row],[ 19 ]]+CALCULO[[#This Row],[ 17 ]]</f>
        <v>0</v>
      </c>
      <c r="AG456" s="148">
        <f>+MAX(0,ROUND(CALCULO[[#This Row],[ 15 ]]-CALCULO[[#This Row],[32]],-3))</f>
        <v>0</v>
      </c>
      <c r="AH456" s="29"/>
      <c r="AI456" s="163">
        <f>+IF(AVERAGEIF(DEDUCCIONES[Concepto],'Datos para cálculo'!AH$4,DEDUCCIONES[Monto Limite])=1,CALCULO[[#This Row],[ 34 ]],MIN(CALCULO[[#This Row],[ 34 ]],AVERAGEIF(DEDUCCIONES[Concepto],'Datos para cálculo'!AH$4,DEDUCCIONES[Monto Limite]),+CALCULO[[#This Row],[ 34 ]]+1-1,CALCULO[[#This Row],[ 34 ]]))</f>
        <v>0</v>
      </c>
      <c r="AJ456" s="167"/>
      <c r="AK456" s="144">
        <f>+IF(CALCULO[[#This Row],[ 36 ]]="SI",MIN(CALCULO[[#This Row],[ 15 ]]*10%,VLOOKUP($AJ$4,DEDUCCIONES[],4,0)),0)</f>
        <v>0</v>
      </c>
      <c r="AL456" s="168"/>
      <c r="AM456" s="145">
        <f>+MIN(AL456+1-1,VLOOKUP($AL$4,DEDUCCIONES[],4,0))</f>
        <v>0</v>
      </c>
      <c r="AN456" s="144">
        <f>+CALCULO[[#This Row],[35]]+CALCULO[[#This Row],[37]]+CALCULO[[#This Row],[ 39 ]]</f>
        <v>0</v>
      </c>
      <c r="AO456" s="148">
        <f>+CALCULO[[#This Row],[33]]-CALCULO[[#This Row],[ 40 ]]</f>
        <v>0</v>
      </c>
      <c r="AP456" s="29"/>
      <c r="AQ456" s="163">
        <f>+MIN(CALCULO[[#This Row],[42]]+1-1,VLOOKUP($AP$4,RENTAS_EXCENTAS[],4,0))</f>
        <v>0</v>
      </c>
      <c r="AR456" s="29"/>
      <c r="AS456" s="163">
        <f>+MIN(CALCULO[[#This Row],[43]]+CALCULO[[#This Row],[ 44 ]]+1-1,VLOOKUP($AP$4,RENTAS_EXCENTAS[],4,0))-CALCULO[[#This Row],[43]]</f>
        <v>0</v>
      </c>
      <c r="AT456" s="163"/>
      <c r="AU456" s="163"/>
      <c r="AV456" s="163">
        <f>+CALCULO[[#This Row],[ 47 ]]</f>
        <v>0</v>
      </c>
      <c r="AW456" s="163"/>
      <c r="AX456" s="163">
        <f>+CALCULO[[#This Row],[ 49 ]]</f>
        <v>0</v>
      </c>
      <c r="AY456" s="163"/>
      <c r="AZ456" s="163">
        <f>+CALCULO[[#This Row],[ 51 ]]</f>
        <v>0</v>
      </c>
      <c r="BA456" s="163"/>
      <c r="BB456" s="163">
        <f>+CALCULO[[#This Row],[ 53 ]]</f>
        <v>0</v>
      </c>
      <c r="BC456" s="163"/>
      <c r="BD456" s="163">
        <f>+CALCULO[[#This Row],[ 55 ]]</f>
        <v>0</v>
      </c>
      <c r="BE456" s="163"/>
      <c r="BF456" s="163">
        <f>+CALCULO[[#This Row],[ 57 ]]</f>
        <v>0</v>
      </c>
      <c r="BG456" s="163"/>
      <c r="BH456" s="163">
        <f>+CALCULO[[#This Row],[ 59 ]]</f>
        <v>0</v>
      </c>
      <c r="BI456" s="163"/>
      <c r="BJ456" s="163"/>
      <c r="BK456" s="163"/>
      <c r="BL456" s="145">
        <f>+CALCULO[[#This Row],[ 63 ]]</f>
        <v>0</v>
      </c>
      <c r="BM456" s="144">
        <f>+CALCULO[[#This Row],[ 64 ]]+CALCULO[[#This Row],[ 62 ]]+CALCULO[[#This Row],[ 60 ]]+CALCULO[[#This Row],[ 58 ]]+CALCULO[[#This Row],[ 56 ]]+CALCULO[[#This Row],[ 54 ]]+CALCULO[[#This Row],[ 52 ]]+CALCULO[[#This Row],[ 50 ]]+CALCULO[[#This Row],[ 48 ]]+CALCULO[[#This Row],[ 45 ]]+CALCULO[[#This Row],[43]]</f>
        <v>0</v>
      </c>
      <c r="BN456" s="148">
        <f>+CALCULO[[#This Row],[ 41 ]]-CALCULO[[#This Row],[65]]</f>
        <v>0</v>
      </c>
      <c r="BO456" s="144">
        <f>+ROUND(MIN(CALCULO[[#This Row],[66]]*25%,240*'Versión impresión'!$H$8),-3)</f>
        <v>0</v>
      </c>
      <c r="BP456" s="148">
        <f>+CALCULO[[#This Row],[66]]-CALCULO[[#This Row],[67]]</f>
        <v>0</v>
      </c>
      <c r="BQ456" s="154">
        <f>+ROUND(CALCULO[[#This Row],[33]]*40%,-3)</f>
        <v>0</v>
      </c>
      <c r="BR456" s="149">
        <f t="shared" si="20"/>
        <v>0</v>
      </c>
      <c r="BS456" s="144">
        <f>+CALCULO[[#This Row],[33]]-MIN(CALCULO[[#This Row],[69]],CALCULO[[#This Row],[68]])</f>
        <v>0</v>
      </c>
      <c r="BT456" s="150">
        <f>+CALCULO[[#This Row],[71]]/'Versión impresión'!$H$8+1-1</f>
        <v>0</v>
      </c>
      <c r="BU456" s="151">
        <f>+LOOKUP(CALCULO[[#This Row],[72]],$CG$2:$CH$8,$CJ$2:$CJ$8)</f>
        <v>0</v>
      </c>
      <c r="BV456" s="152">
        <f>+LOOKUP(CALCULO[[#This Row],[72]],$CG$2:$CH$8,$CI$2:$CI$8)</f>
        <v>0</v>
      </c>
      <c r="BW456" s="151">
        <f>+LOOKUP(CALCULO[[#This Row],[72]],$CG$2:$CH$8,$CK$2:$CK$8)</f>
        <v>0</v>
      </c>
      <c r="BX456" s="155">
        <f>+(CALCULO[[#This Row],[72]]+CALCULO[[#This Row],[73]])*CALCULO[[#This Row],[74]]+CALCULO[[#This Row],[75]]</f>
        <v>0</v>
      </c>
      <c r="BY456" s="133">
        <f>+ROUND(CALCULO[[#This Row],[76]]*'Versión impresión'!$H$8,-3)</f>
        <v>0</v>
      </c>
      <c r="BZ456" s="180" t="str">
        <f>+IF(LOOKUP(CALCULO[[#This Row],[72]],$CG$2:$CH$8,$CM$2:$CM$8)=0,"",LOOKUP(CALCULO[[#This Row],[72]],$CG$2:$CH$8,$CM$2:$CM$8))</f>
        <v/>
      </c>
    </row>
    <row r="457" spans="1:78" x14ac:dyDescent="0.25">
      <c r="A457" s="78" t="str">
        <f t="shared" si="19"/>
        <v/>
      </c>
      <c r="B457" s="159"/>
      <c r="C457" s="29"/>
      <c r="D457" s="29"/>
      <c r="E457" s="29"/>
      <c r="F457" s="29"/>
      <c r="G457" s="29"/>
      <c r="H457" s="29"/>
      <c r="I457" s="29"/>
      <c r="J457" s="29"/>
      <c r="K457" s="29"/>
      <c r="L457" s="29"/>
      <c r="M457" s="29"/>
      <c r="N457" s="29"/>
      <c r="O457" s="144">
        <f>SUM(CALCULO[[#This Row],[5]:[ 14 ]])</f>
        <v>0</v>
      </c>
      <c r="P457" s="162"/>
      <c r="Q457" s="163">
        <f>+IF(AVERAGEIF(ING_NO_CONST_RENTA[Concepto],'Datos para cálculo'!P$4,ING_NO_CONST_RENTA[Monto Limite])=1,CALCULO[[#This Row],[16]],MIN(CALCULO[ [#This Row],[16] ],AVERAGEIF(ING_NO_CONST_RENTA[Concepto],'Datos para cálculo'!P$4,ING_NO_CONST_RENTA[Monto Limite]),+CALCULO[ [#This Row],[16] ]+1-1,CALCULO[ [#This Row],[16] ]))</f>
        <v>0</v>
      </c>
      <c r="R457" s="29"/>
      <c r="S457" s="163">
        <f>+IF(AVERAGEIF(ING_NO_CONST_RENTA[Concepto],'Datos para cálculo'!R$4,ING_NO_CONST_RENTA[Monto Limite])=1,CALCULO[[#This Row],[18]],MIN(CALCULO[ [#This Row],[18] ],AVERAGEIF(ING_NO_CONST_RENTA[Concepto],'Datos para cálculo'!R$4,ING_NO_CONST_RENTA[Monto Limite]),+CALCULO[ [#This Row],[18] ]+1-1,CALCULO[ [#This Row],[18] ]))</f>
        <v>0</v>
      </c>
      <c r="T457" s="29"/>
      <c r="U457" s="163">
        <f>+IF(AVERAGEIF(ING_NO_CONST_RENTA[Concepto],'Datos para cálculo'!T$4,ING_NO_CONST_RENTA[Monto Limite])=1,CALCULO[[#This Row],[20]],MIN(CALCULO[ [#This Row],[20] ],AVERAGEIF(ING_NO_CONST_RENTA[Concepto],'Datos para cálculo'!T$4,ING_NO_CONST_RENTA[Monto Limite]),+CALCULO[ [#This Row],[20] ]+1-1,CALCULO[ [#This Row],[20] ]))</f>
        <v>0</v>
      </c>
      <c r="V457" s="29"/>
      <c r="W4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7" s="164"/>
      <c r="Y457" s="163">
        <f>+IF(O457&lt;310*'Versión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7" s="165"/>
      <c r="AA457" s="163">
        <f>+IF(AVERAGEIF(ING_NO_CONST_RENTA[Concepto],'Datos para cálculo'!Z$4,ING_NO_CONST_RENTA[Monto Limite])=1,CALCULO[[#This Row],[ 26 ]],MIN(CALCULO[[#This Row],[ 26 ]],AVERAGEIF(ING_NO_CONST_RENTA[Concepto],'Datos para cálculo'!Z$4,ING_NO_CONST_RENTA[Monto Limite]),+CALCULO[[#This Row],[ 26 ]]+1-1,CALCULO[[#This Row],[ 26 ]]))</f>
        <v>0</v>
      </c>
      <c r="AB457" s="165"/>
      <c r="AC4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7" s="147"/>
      <c r="AE4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7" s="144">
        <f>+CALCULO[[#This Row],[ 31 ]]+CALCULO[[#This Row],[ 29 ]]+CALCULO[[#This Row],[ 27 ]]+CALCULO[[#This Row],[ 25 ]]+CALCULO[[#This Row],[ 23 ]]+CALCULO[[#This Row],[ 21 ]]+CALCULO[[#This Row],[ 19 ]]+CALCULO[[#This Row],[ 17 ]]</f>
        <v>0</v>
      </c>
      <c r="AG457" s="148">
        <f>+MAX(0,ROUND(CALCULO[[#This Row],[ 15 ]]-CALCULO[[#This Row],[32]],-3))</f>
        <v>0</v>
      </c>
      <c r="AH457" s="29"/>
      <c r="AI457" s="163">
        <f>+IF(AVERAGEIF(DEDUCCIONES[Concepto],'Datos para cálculo'!AH$4,DEDUCCIONES[Monto Limite])=1,CALCULO[[#This Row],[ 34 ]],MIN(CALCULO[[#This Row],[ 34 ]],AVERAGEIF(DEDUCCIONES[Concepto],'Datos para cálculo'!AH$4,DEDUCCIONES[Monto Limite]),+CALCULO[[#This Row],[ 34 ]]+1-1,CALCULO[[#This Row],[ 34 ]]))</f>
        <v>0</v>
      </c>
      <c r="AJ457" s="167"/>
      <c r="AK457" s="144">
        <f>+IF(CALCULO[[#This Row],[ 36 ]]="SI",MIN(CALCULO[[#This Row],[ 15 ]]*10%,VLOOKUP($AJ$4,DEDUCCIONES[],4,0)),0)</f>
        <v>0</v>
      </c>
      <c r="AL457" s="168"/>
      <c r="AM457" s="145">
        <f>+MIN(AL457+1-1,VLOOKUP($AL$4,DEDUCCIONES[],4,0))</f>
        <v>0</v>
      </c>
      <c r="AN457" s="144">
        <f>+CALCULO[[#This Row],[35]]+CALCULO[[#This Row],[37]]+CALCULO[[#This Row],[ 39 ]]</f>
        <v>0</v>
      </c>
      <c r="AO457" s="148">
        <f>+CALCULO[[#This Row],[33]]-CALCULO[[#This Row],[ 40 ]]</f>
        <v>0</v>
      </c>
      <c r="AP457" s="29"/>
      <c r="AQ457" s="163">
        <f>+MIN(CALCULO[[#This Row],[42]]+1-1,VLOOKUP($AP$4,RENTAS_EXCENTAS[],4,0))</f>
        <v>0</v>
      </c>
      <c r="AR457" s="29"/>
      <c r="AS457" s="163">
        <f>+MIN(CALCULO[[#This Row],[43]]+CALCULO[[#This Row],[ 44 ]]+1-1,VLOOKUP($AP$4,RENTAS_EXCENTAS[],4,0))-CALCULO[[#This Row],[43]]</f>
        <v>0</v>
      </c>
      <c r="AT457" s="163"/>
      <c r="AU457" s="163"/>
      <c r="AV457" s="163">
        <f>+CALCULO[[#This Row],[ 47 ]]</f>
        <v>0</v>
      </c>
      <c r="AW457" s="163"/>
      <c r="AX457" s="163">
        <f>+CALCULO[[#This Row],[ 49 ]]</f>
        <v>0</v>
      </c>
      <c r="AY457" s="163"/>
      <c r="AZ457" s="163">
        <f>+CALCULO[[#This Row],[ 51 ]]</f>
        <v>0</v>
      </c>
      <c r="BA457" s="163"/>
      <c r="BB457" s="163">
        <f>+CALCULO[[#This Row],[ 53 ]]</f>
        <v>0</v>
      </c>
      <c r="BC457" s="163"/>
      <c r="BD457" s="163">
        <f>+CALCULO[[#This Row],[ 55 ]]</f>
        <v>0</v>
      </c>
      <c r="BE457" s="163"/>
      <c r="BF457" s="163">
        <f>+CALCULO[[#This Row],[ 57 ]]</f>
        <v>0</v>
      </c>
      <c r="BG457" s="163"/>
      <c r="BH457" s="163">
        <f>+CALCULO[[#This Row],[ 59 ]]</f>
        <v>0</v>
      </c>
      <c r="BI457" s="163"/>
      <c r="BJ457" s="163"/>
      <c r="BK457" s="163"/>
      <c r="BL457" s="145">
        <f>+CALCULO[[#This Row],[ 63 ]]</f>
        <v>0</v>
      </c>
      <c r="BM457" s="144">
        <f>+CALCULO[[#This Row],[ 64 ]]+CALCULO[[#This Row],[ 62 ]]+CALCULO[[#This Row],[ 60 ]]+CALCULO[[#This Row],[ 58 ]]+CALCULO[[#This Row],[ 56 ]]+CALCULO[[#This Row],[ 54 ]]+CALCULO[[#This Row],[ 52 ]]+CALCULO[[#This Row],[ 50 ]]+CALCULO[[#This Row],[ 48 ]]+CALCULO[[#This Row],[ 45 ]]+CALCULO[[#This Row],[43]]</f>
        <v>0</v>
      </c>
      <c r="BN457" s="148">
        <f>+CALCULO[[#This Row],[ 41 ]]-CALCULO[[#This Row],[65]]</f>
        <v>0</v>
      </c>
      <c r="BO457" s="144">
        <f>+ROUND(MIN(CALCULO[[#This Row],[66]]*25%,240*'Versión impresión'!$H$8),-3)</f>
        <v>0</v>
      </c>
      <c r="BP457" s="148">
        <f>+CALCULO[[#This Row],[66]]-CALCULO[[#This Row],[67]]</f>
        <v>0</v>
      </c>
      <c r="BQ457" s="154">
        <f>+ROUND(CALCULO[[#This Row],[33]]*40%,-3)</f>
        <v>0</v>
      </c>
      <c r="BR457" s="149">
        <f t="shared" si="20"/>
        <v>0</v>
      </c>
      <c r="BS457" s="144">
        <f>+CALCULO[[#This Row],[33]]-MIN(CALCULO[[#This Row],[69]],CALCULO[[#This Row],[68]])</f>
        <v>0</v>
      </c>
      <c r="BT457" s="150">
        <f>+CALCULO[[#This Row],[71]]/'Versión impresión'!$H$8+1-1</f>
        <v>0</v>
      </c>
      <c r="BU457" s="151">
        <f>+LOOKUP(CALCULO[[#This Row],[72]],$CG$2:$CH$8,$CJ$2:$CJ$8)</f>
        <v>0</v>
      </c>
      <c r="BV457" s="152">
        <f>+LOOKUP(CALCULO[[#This Row],[72]],$CG$2:$CH$8,$CI$2:$CI$8)</f>
        <v>0</v>
      </c>
      <c r="BW457" s="151">
        <f>+LOOKUP(CALCULO[[#This Row],[72]],$CG$2:$CH$8,$CK$2:$CK$8)</f>
        <v>0</v>
      </c>
      <c r="BX457" s="155">
        <f>+(CALCULO[[#This Row],[72]]+CALCULO[[#This Row],[73]])*CALCULO[[#This Row],[74]]+CALCULO[[#This Row],[75]]</f>
        <v>0</v>
      </c>
      <c r="BY457" s="133">
        <f>+ROUND(CALCULO[[#This Row],[76]]*'Versión impresión'!$H$8,-3)</f>
        <v>0</v>
      </c>
      <c r="BZ457" s="180" t="str">
        <f>+IF(LOOKUP(CALCULO[[#This Row],[72]],$CG$2:$CH$8,$CM$2:$CM$8)=0,"",LOOKUP(CALCULO[[#This Row],[72]],$CG$2:$CH$8,$CM$2:$CM$8))</f>
        <v/>
      </c>
    </row>
    <row r="458" spans="1:78" x14ac:dyDescent="0.25">
      <c r="A458" s="78" t="str">
        <f t="shared" si="19"/>
        <v/>
      </c>
      <c r="B458" s="159"/>
      <c r="C458" s="29"/>
      <c r="D458" s="29"/>
      <c r="E458" s="29"/>
      <c r="F458" s="29"/>
      <c r="G458" s="29"/>
      <c r="H458" s="29"/>
      <c r="I458" s="29"/>
      <c r="J458" s="29"/>
      <c r="K458" s="29"/>
      <c r="L458" s="29"/>
      <c r="M458" s="29"/>
      <c r="N458" s="29"/>
      <c r="O458" s="144">
        <f>SUM(CALCULO[[#This Row],[5]:[ 14 ]])</f>
        <v>0</v>
      </c>
      <c r="P458" s="162"/>
      <c r="Q458" s="163">
        <f>+IF(AVERAGEIF(ING_NO_CONST_RENTA[Concepto],'Datos para cálculo'!P$4,ING_NO_CONST_RENTA[Monto Limite])=1,CALCULO[[#This Row],[16]],MIN(CALCULO[ [#This Row],[16] ],AVERAGEIF(ING_NO_CONST_RENTA[Concepto],'Datos para cálculo'!P$4,ING_NO_CONST_RENTA[Monto Limite]),+CALCULO[ [#This Row],[16] ]+1-1,CALCULO[ [#This Row],[16] ]))</f>
        <v>0</v>
      </c>
      <c r="R458" s="29"/>
      <c r="S458" s="163">
        <f>+IF(AVERAGEIF(ING_NO_CONST_RENTA[Concepto],'Datos para cálculo'!R$4,ING_NO_CONST_RENTA[Monto Limite])=1,CALCULO[[#This Row],[18]],MIN(CALCULO[ [#This Row],[18] ],AVERAGEIF(ING_NO_CONST_RENTA[Concepto],'Datos para cálculo'!R$4,ING_NO_CONST_RENTA[Monto Limite]),+CALCULO[ [#This Row],[18] ]+1-1,CALCULO[ [#This Row],[18] ]))</f>
        <v>0</v>
      </c>
      <c r="T458" s="29"/>
      <c r="U458" s="163">
        <f>+IF(AVERAGEIF(ING_NO_CONST_RENTA[Concepto],'Datos para cálculo'!T$4,ING_NO_CONST_RENTA[Monto Limite])=1,CALCULO[[#This Row],[20]],MIN(CALCULO[ [#This Row],[20] ],AVERAGEIF(ING_NO_CONST_RENTA[Concepto],'Datos para cálculo'!T$4,ING_NO_CONST_RENTA[Monto Limite]),+CALCULO[ [#This Row],[20] ]+1-1,CALCULO[ [#This Row],[20] ]))</f>
        <v>0</v>
      </c>
      <c r="V458" s="29"/>
      <c r="W4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8" s="164"/>
      <c r="Y458" s="163">
        <f>+IF(O458&lt;310*'Versión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8" s="165"/>
      <c r="AA458" s="163">
        <f>+IF(AVERAGEIF(ING_NO_CONST_RENTA[Concepto],'Datos para cálculo'!Z$4,ING_NO_CONST_RENTA[Monto Limite])=1,CALCULO[[#This Row],[ 26 ]],MIN(CALCULO[[#This Row],[ 26 ]],AVERAGEIF(ING_NO_CONST_RENTA[Concepto],'Datos para cálculo'!Z$4,ING_NO_CONST_RENTA[Monto Limite]),+CALCULO[[#This Row],[ 26 ]]+1-1,CALCULO[[#This Row],[ 26 ]]))</f>
        <v>0</v>
      </c>
      <c r="AB458" s="165"/>
      <c r="AC4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8" s="147"/>
      <c r="AE4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8" s="144">
        <f>+CALCULO[[#This Row],[ 31 ]]+CALCULO[[#This Row],[ 29 ]]+CALCULO[[#This Row],[ 27 ]]+CALCULO[[#This Row],[ 25 ]]+CALCULO[[#This Row],[ 23 ]]+CALCULO[[#This Row],[ 21 ]]+CALCULO[[#This Row],[ 19 ]]+CALCULO[[#This Row],[ 17 ]]</f>
        <v>0</v>
      </c>
      <c r="AG458" s="148">
        <f>+MAX(0,ROUND(CALCULO[[#This Row],[ 15 ]]-CALCULO[[#This Row],[32]],-3))</f>
        <v>0</v>
      </c>
      <c r="AH458" s="29"/>
      <c r="AI458" s="163">
        <f>+IF(AVERAGEIF(DEDUCCIONES[Concepto],'Datos para cálculo'!AH$4,DEDUCCIONES[Monto Limite])=1,CALCULO[[#This Row],[ 34 ]],MIN(CALCULO[[#This Row],[ 34 ]],AVERAGEIF(DEDUCCIONES[Concepto],'Datos para cálculo'!AH$4,DEDUCCIONES[Monto Limite]),+CALCULO[[#This Row],[ 34 ]]+1-1,CALCULO[[#This Row],[ 34 ]]))</f>
        <v>0</v>
      </c>
      <c r="AJ458" s="167"/>
      <c r="AK458" s="144">
        <f>+IF(CALCULO[[#This Row],[ 36 ]]="SI",MIN(CALCULO[[#This Row],[ 15 ]]*10%,VLOOKUP($AJ$4,DEDUCCIONES[],4,0)),0)</f>
        <v>0</v>
      </c>
      <c r="AL458" s="168"/>
      <c r="AM458" s="145">
        <f>+MIN(AL458+1-1,VLOOKUP($AL$4,DEDUCCIONES[],4,0))</f>
        <v>0</v>
      </c>
      <c r="AN458" s="144">
        <f>+CALCULO[[#This Row],[35]]+CALCULO[[#This Row],[37]]+CALCULO[[#This Row],[ 39 ]]</f>
        <v>0</v>
      </c>
      <c r="AO458" s="148">
        <f>+CALCULO[[#This Row],[33]]-CALCULO[[#This Row],[ 40 ]]</f>
        <v>0</v>
      </c>
      <c r="AP458" s="29"/>
      <c r="AQ458" s="163">
        <f>+MIN(CALCULO[[#This Row],[42]]+1-1,VLOOKUP($AP$4,RENTAS_EXCENTAS[],4,0))</f>
        <v>0</v>
      </c>
      <c r="AR458" s="29"/>
      <c r="AS458" s="163">
        <f>+MIN(CALCULO[[#This Row],[43]]+CALCULO[[#This Row],[ 44 ]]+1-1,VLOOKUP($AP$4,RENTAS_EXCENTAS[],4,0))-CALCULO[[#This Row],[43]]</f>
        <v>0</v>
      </c>
      <c r="AT458" s="163"/>
      <c r="AU458" s="163"/>
      <c r="AV458" s="163">
        <f>+CALCULO[[#This Row],[ 47 ]]</f>
        <v>0</v>
      </c>
      <c r="AW458" s="163"/>
      <c r="AX458" s="163">
        <f>+CALCULO[[#This Row],[ 49 ]]</f>
        <v>0</v>
      </c>
      <c r="AY458" s="163"/>
      <c r="AZ458" s="163">
        <f>+CALCULO[[#This Row],[ 51 ]]</f>
        <v>0</v>
      </c>
      <c r="BA458" s="163"/>
      <c r="BB458" s="163">
        <f>+CALCULO[[#This Row],[ 53 ]]</f>
        <v>0</v>
      </c>
      <c r="BC458" s="163"/>
      <c r="BD458" s="163">
        <f>+CALCULO[[#This Row],[ 55 ]]</f>
        <v>0</v>
      </c>
      <c r="BE458" s="163"/>
      <c r="BF458" s="163">
        <f>+CALCULO[[#This Row],[ 57 ]]</f>
        <v>0</v>
      </c>
      <c r="BG458" s="163"/>
      <c r="BH458" s="163">
        <f>+CALCULO[[#This Row],[ 59 ]]</f>
        <v>0</v>
      </c>
      <c r="BI458" s="163"/>
      <c r="BJ458" s="163"/>
      <c r="BK458" s="163"/>
      <c r="BL458" s="145">
        <f>+CALCULO[[#This Row],[ 63 ]]</f>
        <v>0</v>
      </c>
      <c r="BM458" s="144">
        <f>+CALCULO[[#This Row],[ 64 ]]+CALCULO[[#This Row],[ 62 ]]+CALCULO[[#This Row],[ 60 ]]+CALCULO[[#This Row],[ 58 ]]+CALCULO[[#This Row],[ 56 ]]+CALCULO[[#This Row],[ 54 ]]+CALCULO[[#This Row],[ 52 ]]+CALCULO[[#This Row],[ 50 ]]+CALCULO[[#This Row],[ 48 ]]+CALCULO[[#This Row],[ 45 ]]+CALCULO[[#This Row],[43]]</f>
        <v>0</v>
      </c>
      <c r="BN458" s="148">
        <f>+CALCULO[[#This Row],[ 41 ]]-CALCULO[[#This Row],[65]]</f>
        <v>0</v>
      </c>
      <c r="BO458" s="144">
        <f>+ROUND(MIN(CALCULO[[#This Row],[66]]*25%,240*'Versión impresión'!$H$8),-3)</f>
        <v>0</v>
      </c>
      <c r="BP458" s="148">
        <f>+CALCULO[[#This Row],[66]]-CALCULO[[#This Row],[67]]</f>
        <v>0</v>
      </c>
      <c r="BQ458" s="154">
        <f>+ROUND(CALCULO[[#This Row],[33]]*40%,-3)</f>
        <v>0</v>
      </c>
      <c r="BR458" s="149">
        <f t="shared" si="20"/>
        <v>0</v>
      </c>
      <c r="BS458" s="144">
        <f>+CALCULO[[#This Row],[33]]-MIN(CALCULO[[#This Row],[69]],CALCULO[[#This Row],[68]])</f>
        <v>0</v>
      </c>
      <c r="BT458" s="150">
        <f>+CALCULO[[#This Row],[71]]/'Versión impresión'!$H$8+1-1</f>
        <v>0</v>
      </c>
      <c r="BU458" s="151">
        <f>+LOOKUP(CALCULO[[#This Row],[72]],$CG$2:$CH$8,$CJ$2:$CJ$8)</f>
        <v>0</v>
      </c>
      <c r="BV458" s="152">
        <f>+LOOKUP(CALCULO[[#This Row],[72]],$CG$2:$CH$8,$CI$2:$CI$8)</f>
        <v>0</v>
      </c>
      <c r="BW458" s="151">
        <f>+LOOKUP(CALCULO[[#This Row],[72]],$CG$2:$CH$8,$CK$2:$CK$8)</f>
        <v>0</v>
      </c>
      <c r="BX458" s="155">
        <f>+(CALCULO[[#This Row],[72]]+CALCULO[[#This Row],[73]])*CALCULO[[#This Row],[74]]+CALCULO[[#This Row],[75]]</f>
        <v>0</v>
      </c>
      <c r="BY458" s="133">
        <f>+ROUND(CALCULO[[#This Row],[76]]*'Versión impresión'!$H$8,-3)</f>
        <v>0</v>
      </c>
      <c r="BZ458" s="180" t="str">
        <f>+IF(LOOKUP(CALCULO[[#This Row],[72]],$CG$2:$CH$8,$CM$2:$CM$8)=0,"",LOOKUP(CALCULO[[#This Row],[72]],$CG$2:$CH$8,$CM$2:$CM$8))</f>
        <v/>
      </c>
    </row>
    <row r="459" spans="1:78" x14ac:dyDescent="0.25">
      <c r="A459" s="78" t="str">
        <f t="shared" si="19"/>
        <v/>
      </c>
      <c r="B459" s="159"/>
      <c r="C459" s="29"/>
      <c r="D459" s="29"/>
      <c r="E459" s="29"/>
      <c r="F459" s="29"/>
      <c r="G459" s="29"/>
      <c r="H459" s="29"/>
      <c r="I459" s="29"/>
      <c r="J459" s="29"/>
      <c r="K459" s="29"/>
      <c r="L459" s="29"/>
      <c r="M459" s="29"/>
      <c r="N459" s="29"/>
      <c r="O459" s="144">
        <f>SUM(CALCULO[[#This Row],[5]:[ 14 ]])</f>
        <v>0</v>
      </c>
      <c r="P459" s="162"/>
      <c r="Q459" s="163">
        <f>+IF(AVERAGEIF(ING_NO_CONST_RENTA[Concepto],'Datos para cálculo'!P$4,ING_NO_CONST_RENTA[Monto Limite])=1,CALCULO[[#This Row],[16]],MIN(CALCULO[ [#This Row],[16] ],AVERAGEIF(ING_NO_CONST_RENTA[Concepto],'Datos para cálculo'!P$4,ING_NO_CONST_RENTA[Monto Limite]),+CALCULO[ [#This Row],[16] ]+1-1,CALCULO[ [#This Row],[16] ]))</f>
        <v>0</v>
      </c>
      <c r="R459" s="29"/>
      <c r="S459" s="163">
        <f>+IF(AVERAGEIF(ING_NO_CONST_RENTA[Concepto],'Datos para cálculo'!R$4,ING_NO_CONST_RENTA[Monto Limite])=1,CALCULO[[#This Row],[18]],MIN(CALCULO[ [#This Row],[18] ],AVERAGEIF(ING_NO_CONST_RENTA[Concepto],'Datos para cálculo'!R$4,ING_NO_CONST_RENTA[Monto Limite]),+CALCULO[ [#This Row],[18] ]+1-1,CALCULO[ [#This Row],[18] ]))</f>
        <v>0</v>
      </c>
      <c r="T459" s="29"/>
      <c r="U459" s="163">
        <f>+IF(AVERAGEIF(ING_NO_CONST_RENTA[Concepto],'Datos para cálculo'!T$4,ING_NO_CONST_RENTA[Monto Limite])=1,CALCULO[[#This Row],[20]],MIN(CALCULO[ [#This Row],[20] ],AVERAGEIF(ING_NO_CONST_RENTA[Concepto],'Datos para cálculo'!T$4,ING_NO_CONST_RENTA[Monto Limite]),+CALCULO[ [#This Row],[20] ]+1-1,CALCULO[ [#This Row],[20] ]))</f>
        <v>0</v>
      </c>
      <c r="V459" s="29"/>
      <c r="W4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59" s="164"/>
      <c r="Y459" s="163">
        <f>+IF(O459&lt;310*'Versión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59" s="165"/>
      <c r="AA459" s="163">
        <f>+IF(AVERAGEIF(ING_NO_CONST_RENTA[Concepto],'Datos para cálculo'!Z$4,ING_NO_CONST_RENTA[Monto Limite])=1,CALCULO[[#This Row],[ 26 ]],MIN(CALCULO[[#This Row],[ 26 ]],AVERAGEIF(ING_NO_CONST_RENTA[Concepto],'Datos para cálculo'!Z$4,ING_NO_CONST_RENTA[Monto Limite]),+CALCULO[[#This Row],[ 26 ]]+1-1,CALCULO[[#This Row],[ 26 ]]))</f>
        <v>0</v>
      </c>
      <c r="AB459" s="165"/>
      <c r="AC4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59" s="147"/>
      <c r="AE4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59" s="144">
        <f>+CALCULO[[#This Row],[ 31 ]]+CALCULO[[#This Row],[ 29 ]]+CALCULO[[#This Row],[ 27 ]]+CALCULO[[#This Row],[ 25 ]]+CALCULO[[#This Row],[ 23 ]]+CALCULO[[#This Row],[ 21 ]]+CALCULO[[#This Row],[ 19 ]]+CALCULO[[#This Row],[ 17 ]]</f>
        <v>0</v>
      </c>
      <c r="AG459" s="148">
        <f>+MAX(0,ROUND(CALCULO[[#This Row],[ 15 ]]-CALCULO[[#This Row],[32]],-3))</f>
        <v>0</v>
      </c>
      <c r="AH459" s="29"/>
      <c r="AI459" s="163">
        <f>+IF(AVERAGEIF(DEDUCCIONES[Concepto],'Datos para cálculo'!AH$4,DEDUCCIONES[Monto Limite])=1,CALCULO[[#This Row],[ 34 ]],MIN(CALCULO[[#This Row],[ 34 ]],AVERAGEIF(DEDUCCIONES[Concepto],'Datos para cálculo'!AH$4,DEDUCCIONES[Monto Limite]),+CALCULO[[#This Row],[ 34 ]]+1-1,CALCULO[[#This Row],[ 34 ]]))</f>
        <v>0</v>
      </c>
      <c r="AJ459" s="167"/>
      <c r="AK459" s="144">
        <f>+IF(CALCULO[[#This Row],[ 36 ]]="SI",MIN(CALCULO[[#This Row],[ 15 ]]*10%,VLOOKUP($AJ$4,DEDUCCIONES[],4,0)),0)</f>
        <v>0</v>
      </c>
      <c r="AL459" s="168"/>
      <c r="AM459" s="145">
        <f>+MIN(AL459+1-1,VLOOKUP($AL$4,DEDUCCIONES[],4,0))</f>
        <v>0</v>
      </c>
      <c r="AN459" s="144">
        <f>+CALCULO[[#This Row],[35]]+CALCULO[[#This Row],[37]]+CALCULO[[#This Row],[ 39 ]]</f>
        <v>0</v>
      </c>
      <c r="AO459" s="148">
        <f>+CALCULO[[#This Row],[33]]-CALCULO[[#This Row],[ 40 ]]</f>
        <v>0</v>
      </c>
      <c r="AP459" s="29"/>
      <c r="AQ459" s="163">
        <f>+MIN(CALCULO[[#This Row],[42]]+1-1,VLOOKUP($AP$4,RENTAS_EXCENTAS[],4,0))</f>
        <v>0</v>
      </c>
      <c r="AR459" s="29"/>
      <c r="AS459" s="163">
        <f>+MIN(CALCULO[[#This Row],[43]]+CALCULO[[#This Row],[ 44 ]]+1-1,VLOOKUP($AP$4,RENTAS_EXCENTAS[],4,0))-CALCULO[[#This Row],[43]]</f>
        <v>0</v>
      </c>
      <c r="AT459" s="163"/>
      <c r="AU459" s="163"/>
      <c r="AV459" s="163">
        <f>+CALCULO[[#This Row],[ 47 ]]</f>
        <v>0</v>
      </c>
      <c r="AW459" s="163"/>
      <c r="AX459" s="163">
        <f>+CALCULO[[#This Row],[ 49 ]]</f>
        <v>0</v>
      </c>
      <c r="AY459" s="163"/>
      <c r="AZ459" s="163">
        <f>+CALCULO[[#This Row],[ 51 ]]</f>
        <v>0</v>
      </c>
      <c r="BA459" s="163"/>
      <c r="BB459" s="163">
        <f>+CALCULO[[#This Row],[ 53 ]]</f>
        <v>0</v>
      </c>
      <c r="BC459" s="163"/>
      <c r="BD459" s="163">
        <f>+CALCULO[[#This Row],[ 55 ]]</f>
        <v>0</v>
      </c>
      <c r="BE459" s="163"/>
      <c r="BF459" s="163">
        <f>+CALCULO[[#This Row],[ 57 ]]</f>
        <v>0</v>
      </c>
      <c r="BG459" s="163"/>
      <c r="BH459" s="163">
        <f>+CALCULO[[#This Row],[ 59 ]]</f>
        <v>0</v>
      </c>
      <c r="BI459" s="163"/>
      <c r="BJ459" s="163"/>
      <c r="BK459" s="163"/>
      <c r="BL459" s="145">
        <f>+CALCULO[[#This Row],[ 63 ]]</f>
        <v>0</v>
      </c>
      <c r="BM459" s="144">
        <f>+CALCULO[[#This Row],[ 64 ]]+CALCULO[[#This Row],[ 62 ]]+CALCULO[[#This Row],[ 60 ]]+CALCULO[[#This Row],[ 58 ]]+CALCULO[[#This Row],[ 56 ]]+CALCULO[[#This Row],[ 54 ]]+CALCULO[[#This Row],[ 52 ]]+CALCULO[[#This Row],[ 50 ]]+CALCULO[[#This Row],[ 48 ]]+CALCULO[[#This Row],[ 45 ]]+CALCULO[[#This Row],[43]]</f>
        <v>0</v>
      </c>
      <c r="BN459" s="148">
        <f>+CALCULO[[#This Row],[ 41 ]]-CALCULO[[#This Row],[65]]</f>
        <v>0</v>
      </c>
      <c r="BO459" s="144">
        <f>+ROUND(MIN(CALCULO[[#This Row],[66]]*25%,240*'Versión impresión'!$H$8),-3)</f>
        <v>0</v>
      </c>
      <c r="BP459" s="148">
        <f>+CALCULO[[#This Row],[66]]-CALCULO[[#This Row],[67]]</f>
        <v>0</v>
      </c>
      <c r="BQ459" s="154">
        <f>+ROUND(CALCULO[[#This Row],[33]]*40%,-3)</f>
        <v>0</v>
      </c>
      <c r="BR459" s="149">
        <f t="shared" si="20"/>
        <v>0</v>
      </c>
      <c r="BS459" s="144">
        <f>+CALCULO[[#This Row],[33]]-MIN(CALCULO[[#This Row],[69]],CALCULO[[#This Row],[68]])</f>
        <v>0</v>
      </c>
      <c r="BT459" s="150">
        <f>+CALCULO[[#This Row],[71]]/'Versión impresión'!$H$8+1-1</f>
        <v>0</v>
      </c>
      <c r="BU459" s="151">
        <f>+LOOKUP(CALCULO[[#This Row],[72]],$CG$2:$CH$8,$CJ$2:$CJ$8)</f>
        <v>0</v>
      </c>
      <c r="BV459" s="152">
        <f>+LOOKUP(CALCULO[[#This Row],[72]],$CG$2:$CH$8,$CI$2:$CI$8)</f>
        <v>0</v>
      </c>
      <c r="BW459" s="151">
        <f>+LOOKUP(CALCULO[[#This Row],[72]],$CG$2:$CH$8,$CK$2:$CK$8)</f>
        <v>0</v>
      </c>
      <c r="BX459" s="155">
        <f>+(CALCULO[[#This Row],[72]]+CALCULO[[#This Row],[73]])*CALCULO[[#This Row],[74]]+CALCULO[[#This Row],[75]]</f>
        <v>0</v>
      </c>
      <c r="BY459" s="133">
        <f>+ROUND(CALCULO[[#This Row],[76]]*'Versión impresión'!$H$8,-3)</f>
        <v>0</v>
      </c>
      <c r="BZ459" s="180" t="str">
        <f>+IF(LOOKUP(CALCULO[[#This Row],[72]],$CG$2:$CH$8,$CM$2:$CM$8)=0,"",LOOKUP(CALCULO[[#This Row],[72]],$CG$2:$CH$8,$CM$2:$CM$8))</f>
        <v/>
      </c>
    </row>
    <row r="460" spans="1:78" x14ac:dyDescent="0.25">
      <c r="A460" s="78" t="str">
        <f t="shared" si="19"/>
        <v/>
      </c>
      <c r="B460" s="159"/>
      <c r="C460" s="29"/>
      <c r="D460" s="29"/>
      <c r="E460" s="29"/>
      <c r="F460" s="29"/>
      <c r="G460" s="29"/>
      <c r="H460" s="29"/>
      <c r="I460" s="29"/>
      <c r="J460" s="29"/>
      <c r="K460" s="29"/>
      <c r="L460" s="29"/>
      <c r="M460" s="29"/>
      <c r="N460" s="29"/>
      <c r="O460" s="144">
        <f>SUM(CALCULO[[#This Row],[5]:[ 14 ]])</f>
        <v>0</v>
      </c>
      <c r="P460" s="162"/>
      <c r="Q460" s="163">
        <f>+IF(AVERAGEIF(ING_NO_CONST_RENTA[Concepto],'Datos para cálculo'!P$4,ING_NO_CONST_RENTA[Monto Limite])=1,CALCULO[[#This Row],[16]],MIN(CALCULO[ [#This Row],[16] ],AVERAGEIF(ING_NO_CONST_RENTA[Concepto],'Datos para cálculo'!P$4,ING_NO_CONST_RENTA[Monto Limite]),+CALCULO[ [#This Row],[16] ]+1-1,CALCULO[ [#This Row],[16] ]))</f>
        <v>0</v>
      </c>
      <c r="R460" s="29"/>
      <c r="S460" s="163">
        <f>+IF(AVERAGEIF(ING_NO_CONST_RENTA[Concepto],'Datos para cálculo'!R$4,ING_NO_CONST_RENTA[Monto Limite])=1,CALCULO[[#This Row],[18]],MIN(CALCULO[ [#This Row],[18] ],AVERAGEIF(ING_NO_CONST_RENTA[Concepto],'Datos para cálculo'!R$4,ING_NO_CONST_RENTA[Monto Limite]),+CALCULO[ [#This Row],[18] ]+1-1,CALCULO[ [#This Row],[18] ]))</f>
        <v>0</v>
      </c>
      <c r="T460" s="29"/>
      <c r="U460" s="163">
        <f>+IF(AVERAGEIF(ING_NO_CONST_RENTA[Concepto],'Datos para cálculo'!T$4,ING_NO_CONST_RENTA[Monto Limite])=1,CALCULO[[#This Row],[20]],MIN(CALCULO[ [#This Row],[20] ],AVERAGEIF(ING_NO_CONST_RENTA[Concepto],'Datos para cálculo'!T$4,ING_NO_CONST_RENTA[Monto Limite]),+CALCULO[ [#This Row],[20] ]+1-1,CALCULO[ [#This Row],[20] ]))</f>
        <v>0</v>
      </c>
      <c r="V460" s="29"/>
      <c r="W4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0" s="164"/>
      <c r="Y460" s="163">
        <f>+IF(O460&lt;310*'Versión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0" s="165"/>
      <c r="AA460" s="163">
        <f>+IF(AVERAGEIF(ING_NO_CONST_RENTA[Concepto],'Datos para cálculo'!Z$4,ING_NO_CONST_RENTA[Monto Limite])=1,CALCULO[[#This Row],[ 26 ]],MIN(CALCULO[[#This Row],[ 26 ]],AVERAGEIF(ING_NO_CONST_RENTA[Concepto],'Datos para cálculo'!Z$4,ING_NO_CONST_RENTA[Monto Limite]),+CALCULO[[#This Row],[ 26 ]]+1-1,CALCULO[[#This Row],[ 26 ]]))</f>
        <v>0</v>
      </c>
      <c r="AB460" s="165"/>
      <c r="AC4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0" s="147"/>
      <c r="AE4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0" s="144">
        <f>+CALCULO[[#This Row],[ 31 ]]+CALCULO[[#This Row],[ 29 ]]+CALCULO[[#This Row],[ 27 ]]+CALCULO[[#This Row],[ 25 ]]+CALCULO[[#This Row],[ 23 ]]+CALCULO[[#This Row],[ 21 ]]+CALCULO[[#This Row],[ 19 ]]+CALCULO[[#This Row],[ 17 ]]</f>
        <v>0</v>
      </c>
      <c r="AG460" s="148">
        <f>+MAX(0,ROUND(CALCULO[[#This Row],[ 15 ]]-CALCULO[[#This Row],[32]],-3))</f>
        <v>0</v>
      </c>
      <c r="AH460" s="29"/>
      <c r="AI460" s="163">
        <f>+IF(AVERAGEIF(DEDUCCIONES[Concepto],'Datos para cálculo'!AH$4,DEDUCCIONES[Monto Limite])=1,CALCULO[[#This Row],[ 34 ]],MIN(CALCULO[[#This Row],[ 34 ]],AVERAGEIF(DEDUCCIONES[Concepto],'Datos para cálculo'!AH$4,DEDUCCIONES[Monto Limite]),+CALCULO[[#This Row],[ 34 ]]+1-1,CALCULO[[#This Row],[ 34 ]]))</f>
        <v>0</v>
      </c>
      <c r="AJ460" s="167"/>
      <c r="AK460" s="144">
        <f>+IF(CALCULO[[#This Row],[ 36 ]]="SI",MIN(CALCULO[[#This Row],[ 15 ]]*10%,VLOOKUP($AJ$4,DEDUCCIONES[],4,0)),0)</f>
        <v>0</v>
      </c>
      <c r="AL460" s="168"/>
      <c r="AM460" s="145">
        <f>+MIN(AL460+1-1,VLOOKUP($AL$4,DEDUCCIONES[],4,0))</f>
        <v>0</v>
      </c>
      <c r="AN460" s="144">
        <f>+CALCULO[[#This Row],[35]]+CALCULO[[#This Row],[37]]+CALCULO[[#This Row],[ 39 ]]</f>
        <v>0</v>
      </c>
      <c r="AO460" s="148">
        <f>+CALCULO[[#This Row],[33]]-CALCULO[[#This Row],[ 40 ]]</f>
        <v>0</v>
      </c>
      <c r="AP460" s="29"/>
      <c r="AQ460" s="163">
        <f>+MIN(CALCULO[[#This Row],[42]]+1-1,VLOOKUP($AP$4,RENTAS_EXCENTAS[],4,0))</f>
        <v>0</v>
      </c>
      <c r="AR460" s="29"/>
      <c r="AS460" s="163">
        <f>+MIN(CALCULO[[#This Row],[43]]+CALCULO[[#This Row],[ 44 ]]+1-1,VLOOKUP($AP$4,RENTAS_EXCENTAS[],4,0))-CALCULO[[#This Row],[43]]</f>
        <v>0</v>
      </c>
      <c r="AT460" s="163"/>
      <c r="AU460" s="163"/>
      <c r="AV460" s="163">
        <f>+CALCULO[[#This Row],[ 47 ]]</f>
        <v>0</v>
      </c>
      <c r="AW460" s="163"/>
      <c r="AX460" s="163">
        <f>+CALCULO[[#This Row],[ 49 ]]</f>
        <v>0</v>
      </c>
      <c r="AY460" s="163"/>
      <c r="AZ460" s="163">
        <f>+CALCULO[[#This Row],[ 51 ]]</f>
        <v>0</v>
      </c>
      <c r="BA460" s="163"/>
      <c r="BB460" s="163">
        <f>+CALCULO[[#This Row],[ 53 ]]</f>
        <v>0</v>
      </c>
      <c r="BC460" s="163"/>
      <c r="BD460" s="163">
        <f>+CALCULO[[#This Row],[ 55 ]]</f>
        <v>0</v>
      </c>
      <c r="BE460" s="163"/>
      <c r="BF460" s="163">
        <f>+CALCULO[[#This Row],[ 57 ]]</f>
        <v>0</v>
      </c>
      <c r="BG460" s="163"/>
      <c r="BH460" s="163">
        <f>+CALCULO[[#This Row],[ 59 ]]</f>
        <v>0</v>
      </c>
      <c r="BI460" s="163"/>
      <c r="BJ460" s="163"/>
      <c r="BK460" s="163"/>
      <c r="BL460" s="145">
        <f>+CALCULO[[#This Row],[ 63 ]]</f>
        <v>0</v>
      </c>
      <c r="BM460" s="144">
        <f>+CALCULO[[#This Row],[ 64 ]]+CALCULO[[#This Row],[ 62 ]]+CALCULO[[#This Row],[ 60 ]]+CALCULO[[#This Row],[ 58 ]]+CALCULO[[#This Row],[ 56 ]]+CALCULO[[#This Row],[ 54 ]]+CALCULO[[#This Row],[ 52 ]]+CALCULO[[#This Row],[ 50 ]]+CALCULO[[#This Row],[ 48 ]]+CALCULO[[#This Row],[ 45 ]]+CALCULO[[#This Row],[43]]</f>
        <v>0</v>
      </c>
      <c r="BN460" s="148">
        <f>+CALCULO[[#This Row],[ 41 ]]-CALCULO[[#This Row],[65]]</f>
        <v>0</v>
      </c>
      <c r="BO460" s="144">
        <f>+ROUND(MIN(CALCULO[[#This Row],[66]]*25%,240*'Versión impresión'!$H$8),-3)</f>
        <v>0</v>
      </c>
      <c r="BP460" s="148">
        <f>+CALCULO[[#This Row],[66]]-CALCULO[[#This Row],[67]]</f>
        <v>0</v>
      </c>
      <c r="BQ460" s="154">
        <f>+ROUND(CALCULO[[#This Row],[33]]*40%,-3)</f>
        <v>0</v>
      </c>
      <c r="BR460" s="149">
        <f t="shared" si="20"/>
        <v>0</v>
      </c>
      <c r="BS460" s="144">
        <f>+CALCULO[[#This Row],[33]]-MIN(CALCULO[[#This Row],[69]],CALCULO[[#This Row],[68]])</f>
        <v>0</v>
      </c>
      <c r="BT460" s="150">
        <f>+CALCULO[[#This Row],[71]]/'Versión impresión'!$H$8+1-1</f>
        <v>0</v>
      </c>
      <c r="BU460" s="151">
        <f>+LOOKUP(CALCULO[[#This Row],[72]],$CG$2:$CH$8,$CJ$2:$CJ$8)</f>
        <v>0</v>
      </c>
      <c r="BV460" s="152">
        <f>+LOOKUP(CALCULO[[#This Row],[72]],$CG$2:$CH$8,$CI$2:$CI$8)</f>
        <v>0</v>
      </c>
      <c r="BW460" s="151">
        <f>+LOOKUP(CALCULO[[#This Row],[72]],$CG$2:$CH$8,$CK$2:$CK$8)</f>
        <v>0</v>
      </c>
      <c r="BX460" s="155">
        <f>+(CALCULO[[#This Row],[72]]+CALCULO[[#This Row],[73]])*CALCULO[[#This Row],[74]]+CALCULO[[#This Row],[75]]</f>
        <v>0</v>
      </c>
      <c r="BY460" s="133">
        <f>+ROUND(CALCULO[[#This Row],[76]]*'Versión impresión'!$H$8,-3)</f>
        <v>0</v>
      </c>
      <c r="BZ460" s="180" t="str">
        <f>+IF(LOOKUP(CALCULO[[#This Row],[72]],$CG$2:$CH$8,$CM$2:$CM$8)=0,"",LOOKUP(CALCULO[[#This Row],[72]],$CG$2:$CH$8,$CM$2:$CM$8))</f>
        <v/>
      </c>
    </row>
    <row r="461" spans="1:78" x14ac:dyDescent="0.25">
      <c r="A461" s="78" t="str">
        <f t="shared" si="19"/>
        <v/>
      </c>
      <c r="B461" s="159"/>
      <c r="C461" s="29"/>
      <c r="D461" s="29"/>
      <c r="E461" s="29"/>
      <c r="F461" s="29"/>
      <c r="G461" s="29"/>
      <c r="H461" s="29"/>
      <c r="I461" s="29"/>
      <c r="J461" s="29"/>
      <c r="K461" s="29"/>
      <c r="L461" s="29"/>
      <c r="M461" s="29"/>
      <c r="N461" s="29"/>
      <c r="O461" s="144">
        <f>SUM(CALCULO[[#This Row],[5]:[ 14 ]])</f>
        <v>0</v>
      </c>
      <c r="P461" s="162"/>
      <c r="Q461" s="163">
        <f>+IF(AVERAGEIF(ING_NO_CONST_RENTA[Concepto],'Datos para cálculo'!P$4,ING_NO_CONST_RENTA[Monto Limite])=1,CALCULO[[#This Row],[16]],MIN(CALCULO[ [#This Row],[16] ],AVERAGEIF(ING_NO_CONST_RENTA[Concepto],'Datos para cálculo'!P$4,ING_NO_CONST_RENTA[Monto Limite]),+CALCULO[ [#This Row],[16] ]+1-1,CALCULO[ [#This Row],[16] ]))</f>
        <v>0</v>
      </c>
      <c r="R461" s="29"/>
      <c r="S461" s="163">
        <f>+IF(AVERAGEIF(ING_NO_CONST_RENTA[Concepto],'Datos para cálculo'!R$4,ING_NO_CONST_RENTA[Monto Limite])=1,CALCULO[[#This Row],[18]],MIN(CALCULO[ [#This Row],[18] ],AVERAGEIF(ING_NO_CONST_RENTA[Concepto],'Datos para cálculo'!R$4,ING_NO_CONST_RENTA[Monto Limite]),+CALCULO[ [#This Row],[18] ]+1-1,CALCULO[ [#This Row],[18] ]))</f>
        <v>0</v>
      </c>
      <c r="T461" s="29"/>
      <c r="U461" s="163">
        <f>+IF(AVERAGEIF(ING_NO_CONST_RENTA[Concepto],'Datos para cálculo'!T$4,ING_NO_CONST_RENTA[Monto Limite])=1,CALCULO[[#This Row],[20]],MIN(CALCULO[ [#This Row],[20] ],AVERAGEIF(ING_NO_CONST_RENTA[Concepto],'Datos para cálculo'!T$4,ING_NO_CONST_RENTA[Monto Limite]),+CALCULO[ [#This Row],[20] ]+1-1,CALCULO[ [#This Row],[20] ]))</f>
        <v>0</v>
      </c>
      <c r="V461" s="29"/>
      <c r="W4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1" s="164"/>
      <c r="Y461" s="163">
        <f>+IF(O461&lt;310*'Versión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1" s="165"/>
      <c r="AA461" s="163">
        <f>+IF(AVERAGEIF(ING_NO_CONST_RENTA[Concepto],'Datos para cálculo'!Z$4,ING_NO_CONST_RENTA[Monto Limite])=1,CALCULO[[#This Row],[ 26 ]],MIN(CALCULO[[#This Row],[ 26 ]],AVERAGEIF(ING_NO_CONST_RENTA[Concepto],'Datos para cálculo'!Z$4,ING_NO_CONST_RENTA[Monto Limite]),+CALCULO[[#This Row],[ 26 ]]+1-1,CALCULO[[#This Row],[ 26 ]]))</f>
        <v>0</v>
      </c>
      <c r="AB461" s="165"/>
      <c r="AC4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1" s="147"/>
      <c r="AE4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1" s="144">
        <f>+CALCULO[[#This Row],[ 31 ]]+CALCULO[[#This Row],[ 29 ]]+CALCULO[[#This Row],[ 27 ]]+CALCULO[[#This Row],[ 25 ]]+CALCULO[[#This Row],[ 23 ]]+CALCULO[[#This Row],[ 21 ]]+CALCULO[[#This Row],[ 19 ]]+CALCULO[[#This Row],[ 17 ]]</f>
        <v>0</v>
      </c>
      <c r="AG461" s="148">
        <f>+MAX(0,ROUND(CALCULO[[#This Row],[ 15 ]]-CALCULO[[#This Row],[32]],-3))</f>
        <v>0</v>
      </c>
      <c r="AH461" s="29"/>
      <c r="AI461" s="163">
        <f>+IF(AVERAGEIF(DEDUCCIONES[Concepto],'Datos para cálculo'!AH$4,DEDUCCIONES[Monto Limite])=1,CALCULO[[#This Row],[ 34 ]],MIN(CALCULO[[#This Row],[ 34 ]],AVERAGEIF(DEDUCCIONES[Concepto],'Datos para cálculo'!AH$4,DEDUCCIONES[Monto Limite]),+CALCULO[[#This Row],[ 34 ]]+1-1,CALCULO[[#This Row],[ 34 ]]))</f>
        <v>0</v>
      </c>
      <c r="AJ461" s="167"/>
      <c r="AK461" s="144">
        <f>+IF(CALCULO[[#This Row],[ 36 ]]="SI",MIN(CALCULO[[#This Row],[ 15 ]]*10%,VLOOKUP($AJ$4,DEDUCCIONES[],4,0)),0)</f>
        <v>0</v>
      </c>
      <c r="AL461" s="168"/>
      <c r="AM461" s="145">
        <f>+MIN(AL461+1-1,VLOOKUP($AL$4,DEDUCCIONES[],4,0))</f>
        <v>0</v>
      </c>
      <c r="AN461" s="144">
        <f>+CALCULO[[#This Row],[35]]+CALCULO[[#This Row],[37]]+CALCULO[[#This Row],[ 39 ]]</f>
        <v>0</v>
      </c>
      <c r="AO461" s="148">
        <f>+CALCULO[[#This Row],[33]]-CALCULO[[#This Row],[ 40 ]]</f>
        <v>0</v>
      </c>
      <c r="AP461" s="29"/>
      <c r="AQ461" s="163">
        <f>+MIN(CALCULO[[#This Row],[42]]+1-1,VLOOKUP($AP$4,RENTAS_EXCENTAS[],4,0))</f>
        <v>0</v>
      </c>
      <c r="AR461" s="29"/>
      <c r="AS461" s="163">
        <f>+MIN(CALCULO[[#This Row],[43]]+CALCULO[[#This Row],[ 44 ]]+1-1,VLOOKUP($AP$4,RENTAS_EXCENTAS[],4,0))-CALCULO[[#This Row],[43]]</f>
        <v>0</v>
      </c>
      <c r="AT461" s="163"/>
      <c r="AU461" s="163"/>
      <c r="AV461" s="163">
        <f>+CALCULO[[#This Row],[ 47 ]]</f>
        <v>0</v>
      </c>
      <c r="AW461" s="163"/>
      <c r="AX461" s="163">
        <f>+CALCULO[[#This Row],[ 49 ]]</f>
        <v>0</v>
      </c>
      <c r="AY461" s="163"/>
      <c r="AZ461" s="163">
        <f>+CALCULO[[#This Row],[ 51 ]]</f>
        <v>0</v>
      </c>
      <c r="BA461" s="163"/>
      <c r="BB461" s="163">
        <f>+CALCULO[[#This Row],[ 53 ]]</f>
        <v>0</v>
      </c>
      <c r="BC461" s="163"/>
      <c r="BD461" s="163">
        <f>+CALCULO[[#This Row],[ 55 ]]</f>
        <v>0</v>
      </c>
      <c r="BE461" s="163"/>
      <c r="BF461" s="163">
        <f>+CALCULO[[#This Row],[ 57 ]]</f>
        <v>0</v>
      </c>
      <c r="BG461" s="163"/>
      <c r="BH461" s="163">
        <f>+CALCULO[[#This Row],[ 59 ]]</f>
        <v>0</v>
      </c>
      <c r="BI461" s="163"/>
      <c r="BJ461" s="163"/>
      <c r="BK461" s="163"/>
      <c r="BL461" s="145">
        <f>+CALCULO[[#This Row],[ 63 ]]</f>
        <v>0</v>
      </c>
      <c r="BM461" s="144">
        <f>+CALCULO[[#This Row],[ 64 ]]+CALCULO[[#This Row],[ 62 ]]+CALCULO[[#This Row],[ 60 ]]+CALCULO[[#This Row],[ 58 ]]+CALCULO[[#This Row],[ 56 ]]+CALCULO[[#This Row],[ 54 ]]+CALCULO[[#This Row],[ 52 ]]+CALCULO[[#This Row],[ 50 ]]+CALCULO[[#This Row],[ 48 ]]+CALCULO[[#This Row],[ 45 ]]+CALCULO[[#This Row],[43]]</f>
        <v>0</v>
      </c>
      <c r="BN461" s="148">
        <f>+CALCULO[[#This Row],[ 41 ]]-CALCULO[[#This Row],[65]]</f>
        <v>0</v>
      </c>
      <c r="BO461" s="144">
        <f>+ROUND(MIN(CALCULO[[#This Row],[66]]*25%,240*'Versión impresión'!$H$8),-3)</f>
        <v>0</v>
      </c>
      <c r="BP461" s="148">
        <f>+CALCULO[[#This Row],[66]]-CALCULO[[#This Row],[67]]</f>
        <v>0</v>
      </c>
      <c r="BQ461" s="154">
        <f>+ROUND(CALCULO[[#This Row],[33]]*40%,-3)</f>
        <v>0</v>
      </c>
      <c r="BR461" s="149">
        <f t="shared" si="20"/>
        <v>0</v>
      </c>
      <c r="BS461" s="144">
        <f>+CALCULO[[#This Row],[33]]-MIN(CALCULO[[#This Row],[69]],CALCULO[[#This Row],[68]])</f>
        <v>0</v>
      </c>
      <c r="BT461" s="150">
        <f>+CALCULO[[#This Row],[71]]/'Versión impresión'!$H$8+1-1</f>
        <v>0</v>
      </c>
      <c r="BU461" s="151">
        <f>+LOOKUP(CALCULO[[#This Row],[72]],$CG$2:$CH$8,$CJ$2:$CJ$8)</f>
        <v>0</v>
      </c>
      <c r="BV461" s="152">
        <f>+LOOKUP(CALCULO[[#This Row],[72]],$CG$2:$CH$8,$CI$2:$CI$8)</f>
        <v>0</v>
      </c>
      <c r="BW461" s="151">
        <f>+LOOKUP(CALCULO[[#This Row],[72]],$CG$2:$CH$8,$CK$2:$CK$8)</f>
        <v>0</v>
      </c>
      <c r="BX461" s="155">
        <f>+(CALCULO[[#This Row],[72]]+CALCULO[[#This Row],[73]])*CALCULO[[#This Row],[74]]+CALCULO[[#This Row],[75]]</f>
        <v>0</v>
      </c>
      <c r="BY461" s="133">
        <f>+ROUND(CALCULO[[#This Row],[76]]*'Versión impresión'!$H$8,-3)</f>
        <v>0</v>
      </c>
      <c r="BZ461" s="180" t="str">
        <f>+IF(LOOKUP(CALCULO[[#This Row],[72]],$CG$2:$CH$8,$CM$2:$CM$8)=0,"",LOOKUP(CALCULO[[#This Row],[72]],$CG$2:$CH$8,$CM$2:$CM$8))</f>
        <v/>
      </c>
    </row>
    <row r="462" spans="1:78" x14ac:dyDescent="0.25">
      <c r="A462" s="78" t="str">
        <f t="shared" si="19"/>
        <v/>
      </c>
      <c r="B462" s="159"/>
      <c r="C462" s="29"/>
      <c r="D462" s="29"/>
      <c r="E462" s="29"/>
      <c r="F462" s="29"/>
      <c r="G462" s="29"/>
      <c r="H462" s="29"/>
      <c r="I462" s="29"/>
      <c r="J462" s="29"/>
      <c r="K462" s="29"/>
      <c r="L462" s="29"/>
      <c r="M462" s="29"/>
      <c r="N462" s="29"/>
      <c r="O462" s="144">
        <f>SUM(CALCULO[[#This Row],[5]:[ 14 ]])</f>
        <v>0</v>
      </c>
      <c r="P462" s="162"/>
      <c r="Q462" s="163">
        <f>+IF(AVERAGEIF(ING_NO_CONST_RENTA[Concepto],'Datos para cálculo'!P$4,ING_NO_CONST_RENTA[Monto Limite])=1,CALCULO[[#This Row],[16]],MIN(CALCULO[ [#This Row],[16] ],AVERAGEIF(ING_NO_CONST_RENTA[Concepto],'Datos para cálculo'!P$4,ING_NO_CONST_RENTA[Monto Limite]),+CALCULO[ [#This Row],[16] ]+1-1,CALCULO[ [#This Row],[16] ]))</f>
        <v>0</v>
      </c>
      <c r="R462" s="29"/>
      <c r="S462" s="163">
        <f>+IF(AVERAGEIF(ING_NO_CONST_RENTA[Concepto],'Datos para cálculo'!R$4,ING_NO_CONST_RENTA[Monto Limite])=1,CALCULO[[#This Row],[18]],MIN(CALCULO[ [#This Row],[18] ],AVERAGEIF(ING_NO_CONST_RENTA[Concepto],'Datos para cálculo'!R$4,ING_NO_CONST_RENTA[Monto Limite]),+CALCULO[ [#This Row],[18] ]+1-1,CALCULO[ [#This Row],[18] ]))</f>
        <v>0</v>
      </c>
      <c r="T462" s="29"/>
      <c r="U462" s="163">
        <f>+IF(AVERAGEIF(ING_NO_CONST_RENTA[Concepto],'Datos para cálculo'!T$4,ING_NO_CONST_RENTA[Monto Limite])=1,CALCULO[[#This Row],[20]],MIN(CALCULO[ [#This Row],[20] ],AVERAGEIF(ING_NO_CONST_RENTA[Concepto],'Datos para cálculo'!T$4,ING_NO_CONST_RENTA[Monto Limite]),+CALCULO[ [#This Row],[20] ]+1-1,CALCULO[ [#This Row],[20] ]))</f>
        <v>0</v>
      </c>
      <c r="V462" s="29"/>
      <c r="W4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2" s="164"/>
      <c r="Y462" s="163">
        <f>+IF(O462&lt;310*'Versión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2" s="165"/>
      <c r="AA462" s="163">
        <f>+IF(AVERAGEIF(ING_NO_CONST_RENTA[Concepto],'Datos para cálculo'!Z$4,ING_NO_CONST_RENTA[Monto Limite])=1,CALCULO[[#This Row],[ 26 ]],MIN(CALCULO[[#This Row],[ 26 ]],AVERAGEIF(ING_NO_CONST_RENTA[Concepto],'Datos para cálculo'!Z$4,ING_NO_CONST_RENTA[Monto Limite]),+CALCULO[[#This Row],[ 26 ]]+1-1,CALCULO[[#This Row],[ 26 ]]))</f>
        <v>0</v>
      </c>
      <c r="AB462" s="165"/>
      <c r="AC4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2" s="147"/>
      <c r="AE4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2" s="144">
        <f>+CALCULO[[#This Row],[ 31 ]]+CALCULO[[#This Row],[ 29 ]]+CALCULO[[#This Row],[ 27 ]]+CALCULO[[#This Row],[ 25 ]]+CALCULO[[#This Row],[ 23 ]]+CALCULO[[#This Row],[ 21 ]]+CALCULO[[#This Row],[ 19 ]]+CALCULO[[#This Row],[ 17 ]]</f>
        <v>0</v>
      </c>
      <c r="AG462" s="148">
        <f>+MAX(0,ROUND(CALCULO[[#This Row],[ 15 ]]-CALCULO[[#This Row],[32]],-3))</f>
        <v>0</v>
      </c>
      <c r="AH462" s="29"/>
      <c r="AI462" s="163">
        <f>+IF(AVERAGEIF(DEDUCCIONES[Concepto],'Datos para cálculo'!AH$4,DEDUCCIONES[Monto Limite])=1,CALCULO[[#This Row],[ 34 ]],MIN(CALCULO[[#This Row],[ 34 ]],AVERAGEIF(DEDUCCIONES[Concepto],'Datos para cálculo'!AH$4,DEDUCCIONES[Monto Limite]),+CALCULO[[#This Row],[ 34 ]]+1-1,CALCULO[[#This Row],[ 34 ]]))</f>
        <v>0</v>
      </c>
      <c r="AJ462" s="167"/>
      <c r="AK462" s="144">
        <f>+IF(CALCULO[[#This Row],[ 36 ]]="SI",MIN(CALCULO[[#This Row],[ 15 ]]*10%,VLOOKUP($AJ$4,DEDUCCIONES[],4,0)),0)</f>
        <v>0</v>
      </c>
      <c r="AL462" s="168"/>
      <c r="AM462" s="145">
        <f>+MIN(AL462+1-1,VLOOKUP($AL$4,DEDUCCIONES[],4,0))</f>
        <v>0</v>
      </c>
      <c r="AN462" s="144">
        <f>+CALCULO[[#This Row],[35]]+CALCULO[[#This Row],[37]]+CALCULO[[#This Row],[ 39 ]]</f>
        <v>0</v>
      </c>
      <c r="AO462" s="148">
        <f>+CALCULO[[#This Row],[33]]-CALCULO[[#This Row],[ 40 ]]</f>
        <v>0</v>
      </c>
      <c r="AP462" s="29"/>
      <c r="AQ462" s="163">
        <f>+MIN(CALCULO[[#This Row],[42]]+1-1,VLOOKUP($AP$4,RENTAS_EXCENTAS[],4,0))</f>
        <v>0</v>
      </c>
      <c r="AR462" s="29"/>
      <c r="AS462" s="163">
        <f>+MIN(CALCULO[[#This Row],[43]]+CALCULO[[#This Row],[ 44 ]]+1-1,VLOOKUP($AP$4,RENTAS_EXCENTAS[],4,0))-CALCULO[[#This Row],[43]]</f>
        <v>0</v>
      </c>
      <c r="AT462" s="163"/>
      <c r="AU462" s="163"/>
      <c r="AV462" s="163">
        <f>+CALCULO[[#This Row],[ 47 ]]</f>
        <v>0</v>
      </c>
      <c r="AW462" s="163"/>
      <c r="AX462" s="163">
        <f>+CALCULO[[#This Row],[ 49 ]]</f>
        <v>0</v>
      </c>
      <c r="AY462" s="163"/>
      <c r="AZ462" s="163">
        <f>+CALCULO[[#This Row],[ 51 ]]</f>
        <v>0</v>
      </c>
      <c r="BA462" s="163"/>
      <c r="BB462" s="163">
        <f>+CALCULO[[#This Row],[ 53 ]]</f>
        <v>0</v>
      </c>
      <c r="BC462" s="163"/>
      <c r="BD462" s="163">
        <f>+CALCULO[[#This Row],[ 55 ]]</f>
        <v>0</v>
      </c>
      <c r="BE462" s="163"/>
      <c r="BF462" s="163">
        <f>+CALCULO[[#This Row],[ 57 ]]</f>
        <v>0</v>
      </c>
      <c r="BG462" s="163"/>
      <c r="BH462" s="163">
        <f>+CALCULO[[#This Row],[ 59 ]]</f>
        <v>0</v>
      </c>
      <c r="BI462" s="163"/>
      <c r="BJ462" s="163"/>
      <c r="BK462" s="163"/>
      <c r="BL462" s="145">
        <f>+CALCULO[[#This Row],[ 63 ]]</f>
        <v>0</v>
      </c>
      <c r="BM462" s="144">
        <f>+CALCULO[[#This Row],[ 64 ]]+CALCULO[[#This Row],[ 62 ]]+CALCULO[[#This Row],[ 60 ]]+CALCULO[[#This Row],[ 58 ]]+CALCULO[[#This Row],[ 56 ]]+CALCULO[[#This Row],[ 54 ]]+CALCULO[[#This Row],[ 52 ]]+CALCULO[[#This Row],[ 50 ]]+CALCULO[[#This Row],[ 48 ]]+CALCULO[[#This Row],[ 45 ]]+CALCULO[[#This Row],[43]]</f>
        <v>0</v>
      </c>
      <c r="BN462" s="148">
        <f>+CALCULO[[#This Row],[ 41 ]]-CALCULO[[#This Row],[65]]</f>
        <v>0</v>
      </c>
      <c r="BO462" s="144">
        <f>+ROUND(MIN(CALCULO[[#This Row],[66]]*25%,240*'Versión impresión'!$H$8),-3)</f>
        <v>0</v>
      </c>
      <c r="BP462" s="148">
        <f>+CALCULO[[#This Row],[66]]-CALCULO[[#This Row],[67]]</f>
        <v>0</v>
      </c>
      <c r="BQ462" s="154">
        <f>+ROUND(CALCULO[[#This Row],[33]]*40%,-3)</f>
        <v>0</v>
      </c>
      <c r="BR462" s="149">
        <f t="shared" si="20"/>
        <v>0</v>
      </c>
      <c r="BS462" s="144">
        <f>+CALCULO[[#This Row],[33]]-MIN(CALCULO[[#This Row],[69]],CALCULO[[#This Row],[68]])</f>
        <v>0</v>
      </c>
      <c r="BT462" s="150">
        <f>+CALCULO[[#This Row],[71]]/'Versión impresión'!$H$8+1-1</f>
        <v>0</v>
      </c>
      <c r="BU462" s="151">
        <f>+LOOKUP(CALCULO[[#This Row],[72]],$CG$2:$CH$8,$CJ$2:$CJ$8)</f>
        <v>0</v>
      </c>
      <c r="BV462" s="152">
        <f>+LOOKUP(CALCULO[[#This Row],[72]],$CG$2:$CH$8,$CI$2:$CI$8)</f>
        <v>0</v>
      </c>
      <c r="BW462" s="151">
        <f>+LOOKUP(CALCULO[[#This Row],[72]],$CG$2:$CH$8,$CK$2:$CK$8)</f>
        <v>0</v>
      </c>
      <c r="BX462" s="155">
        <f>+(CALCULO[[#This Row],[72]]+CALCULO[[#This Row],[73]])*CALCULO[[#This Row],[74]]+CALCULO[[#This Row],[75]]</f>
        <v>0</v>
      </c>
      <c r="BY462" s="133">
        <f>+ROUND(CALCULO[[#This Row],[76]]*'Versión impresión'!$H$8,-3)</f>
        <v>0</v>
      </c>
      <c r="BZ462" s="180" t="str">
        <f>+IF(LOOKUP(CALCULO[[#This Row],[72]],$CG$2:$CH$8,$CM$2:$CM$8)=0,"",LOOKUP(CALCULO[[#This Row],[72]],$CG$2:$CH$8,$CM$2:$CM$8))</f>
        <v/>
      </c>
    </row>
    <row r="463" spans="1:78" x14ac:dyDescent="0.25">
      <c r="A463" s="78" t="str">
        <f t="shared" si="19"/>
        <v/>
      </c>
      <c r="B463" s="159"/>
      <c r="C463" s="29"/>
      <c r="D463" s="29"/>
      <c r="E463" s="29"/>
      <c r="F463" s="29"/>
      <c r="G463" s="29"/>
      <c r="H463" s="29"/>
      <c r="I463" s="29"/>
      <c r="J463" s="29"/>
      <c r="K463" s="29"/>
      <c r="L463" s="29"/>
      <c r="M463" s="29"/>
      <c r="N463" s="29"/>
      <c r="O463" s="144">
        <f>SUM(CALCULO[[#This Row],[5]:[ 14 ]])</f>
        <v>0</v>
      </c>
      <c r="P463" s="162"/>
      <c r="Q463" s="163">
        <f>+IF(AVERAGEIF(ING_NO_CONST_RENTA[Concepto],'Datos para cálculo'!P$4,ING_NO_CONST_RENTA[Monto Limite])=1,CALCULO[[#This Row],[16]],MIN(CALCULO[ [#This Row],[16] ],AVERAGEIF(ING_NO_CONST_RENTA[Concepto],'Datos para cálculo'!P$4,ING_NO_CONST_RENTA[Monto Limite]),+CALCULO[ [#This Row],[16] ]+1-1,CALCULO[ [#This Row],[16] ]))</f>
        <v>0</v>
      </c>
      <c r="R463" s="29"/>
      <c r="S463" s="163">
        <f>+IF(AVERAGEIF(ING_NO_CONST_RENTA[Concepto],'Datos para cálculo'!R$4,ING_NO_CONST_RENTA[Monto Limite])=1,CALCULO[[#This Row],[18]],MIN(CALCULO[ [#This Row],[18] ],AVERAGEIF(ING_NO_CONST_RENTA[Concepto],'Datos para cálculo'!R$4,ING_NO_CONST_RENTA[Monto Limite]),+CALCULO[ [#This Row],[18] ]+1-1,CALCULO[ [#This Row],[18] ]))</f>
        <v>0</v>
      </c>
      <c r="T463" s="29"/>
      <c r="U463" s="163">
        <f>+IF(AVERAGEIF(ING_NO_CONST_RENTA[Concepto],'Datos para cálculo'!T$4,ING_NO_CONST_RENTA[Monto Limite])=1,CALCULO[[#This Row],[20]],MIN(CALCULO[ [#This Row],[20] ],AVERAGEIF(ING_NO_CONST_RENTA[Concepto],'Datos para cálculo'!T$4,ING_NO_CONST_RENTA[Monto Limite]),+CALCULO[ [#This Row],[20] ]+1-1,CALCULO[ [#This Row],[20] ]))</f>
        <v>0</v>
      </c>
      <c r="V463" s="29"/>
      <c r="W4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3" s="164"/>
      <c r="Y463" s="163">
        <f>+IF(O463&lt;310*'Versión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3" s="165"/>
      <c r="AA463" s="163">
        <f>+IF(AVERAGEIF(ING_NO_CONST_RENTA[Concepto],'Datos para cálculo'!Z$4,ING_NO_CONST_RENTA[Monto Limite])=1,CALCULO[[#This Row],[ 26 ]],MIN(CALCULO[[#This Row],[ 26 ]],AVERAGEIF(ING_NO_CONST_RENTA[Concepto],'Datos para cálculo'!Z$4,ING_NO_CONST_RENTA[Monto Limite]),+CALCULO[[#This Row],[ 26 ]]+1-1,CALCULO[[#This Row],[ 26 ]]))</f>
        <v>0</v>
      </c>
      <c r="AB463" s="165"/>
      <c r="AC4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3" s="147"/>
      <c r="AE4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3" s="144">
        <f>+CALCULO[[#This Row],[ 31 ]]+CALCULO[[#This Row],[ 29 ]]+CALCULO[[#This Row],[ 27 ]]+CALCULO[[#This Row],[ 25 ]]+CALCULO[[#This Row],[ 23 ]]+CALCULO[[#This Row],[ 21 ]]+CALCULO[[#This Row],[ 19 ]]+CALCULO[[#This Row],[ 17 ]]</f>
        <v>0</v>
      </c>
      <c r="AG463" s="148">
        <f>+MAX(0,ROUND(CALCULO[[#This Row],[ 15 ]]-CALCULO[[#This Row],[32]],-3))</f>
        <v>0</v>
      </c>
      <c r="AH463" s="29"/>
      <c r="AI463" s="163">
        <f>+IF(AVERAGEIF(DEDUCCIONES[Concepto],'Datos para cálculo'!AH$4,DEDUCCIONES[Monto Limite])=1,CALCULO[[#This Row],[ 34 ]],MIN(CALCULO[[#This Row],[ 34 ]],AVERAGEIF(DEDUCCIONES[Concepto],'Datos para cálculo'!AH$4,DEDUCCIONES[Monto Limite]),+CALCULO[[#This Row],[ 34 ]]+1-1,CALCULO[[#This Row],[ 34 ]]))</f>
        <v>0</v>
      </c>
      <c r="AJ463" s="167"/>
      <c r="AK463" s="144">
        <f>+IF(CALCULO[[#This Row],[ 36 ]]="SI",MIN(CALCULO[[#This Row],[ 15 ]]*10%,VLOOKUP($AJ$4,DEDUCCIONES[],4,0)),0)</f>
        <v>0</v>
      </c>
      <c r="AL463" s="168"/>
      <c r="AM463" s="145">
        <f>+MIN(AL463+1-1,VLOOKUP($AL$4,DEDUCCIONES[],4,0))</f>
        <v>0</v>
      </c>
      <c r="AN463" s="144">
        <f>+CALCULO[[#This Row],[35]]+CALCULO[[#This Row],[37]]+CALCULO[[#This Row],[ 39 ]]</f>
        <v>0</v>
      </c>
      <c r="AO463" s="148">
        <f>+CALCULO[[#This Row],[33]]-CALCULO[[#This Row],[ 40 ]]</f>
        <v>0</v>
      </c>
      <c r="AP463" s="29"/>
      <c r="AQ463" s="163">
        <f>+MIN(CALCULO[[#This Row],[42]]+1-1,VLOOKUP($AP$4,RENTAS_EXCENTAS[],4,0))</f>
        <v>0</v>
      </c>
      <c r="AR463" s="29"/>
      <c r="AS463" s="163">
        <f>+MIN(CALCULO[[#This Row],[43]]+CALCULO[[#This Row],[ 44 ]]+1-1,VLOOKUP($AP$4,RENTAS_EXCENTAS[],4,0))-CALCULO[[#This Row],[43]]</f>
        <v>0</v>
      </c>
      <c r="AT463" s="163"/>
      <c r="AU463" s="163"/>
      <c r="AV463" s="163">
        <f>+CALCULO[[#This Row],[ 47 ]]</f>
        <v>0</v>
      </c>
      <c r="AW463" s="163"/>
      <c r="AX463" s="163">
        <f>+CALCULO[[#This Row],[ 49 ]]</f>
        <v>0</v>
      </c>
      <c r="AY463" s="163"/>
      <c r="AZ463" s="163">
        <f>+CALCULO[[#This Row],[ 51 ]]</f>
        <v>0</v>
      </c>
      <c r="BA463" s="163"/>
      <c r="BB463" s="163">
        <f>+CALCULO[[#This Row],[ 53 ]]</f>
        <v>0</v>
      </c>
      <c r="BC463" s="163"/>
      <c r="BD463" s="163">
        <f>+CALCULO[[#This Row],[ 55 ]]</f>
        <v>0</v>
      </c>
      <c r="BE463" s="163"/>
      <c r="BF463" s="163">
        <f>+CALCULO[[#This Row],[ 57 ]]</f>
        <v>0</v>
      </c>
      <c r="BG463" s="163"/>
      <c r="BH463" s="163">
        <f>+CALCULO[[#This Row],[ 59 ]]</f>
        <v>0</v>
      </c>
      <c r="BI463" s="163"/>
      <c r="BJ463" s="163"/>
      <c r="BK463" s="163"/>
      <c r="BL463" s="145">
        <f>+CALCULO[[#This Row],[ 63 ]]</f>
        <v>0</v>
      </c>
      <c r="BM463" s="144">
        <f>+CALCULO[[#This Row],[ 64 ]]+CALCULO[[#This Row],[ 62 ]]+CALCULO[[#This Row],[ 60 ]]+CALCULO[[#This Row],[ 58 ]]+CALCULO[[#This Row],[ 56 ]]+CALCULO[[#This Row],[ 54 ]]+CALCULO[[#This Row],[ 52 ]]+CALCULO[[#This Row],[ 50 ]]+CALCULO[[#This Row],[ 48 ]]+CALCULO[[#This Row],[ 45 ]]+CALCULO[[#This Row],[43]]</f>
        <v>0</v>
      </c>
      <c r="BN463" s="148">
        <f>+CALCULO[[#This Row],[ 41 ]]-CALCULO[[#This Row],[65]]</f>
        <v>0</v>
      </c>
      <c r="BO463" s="144">
        <f>+ROUND(MIN(CALCULO[[#This Row],[66]]*25%,240*'Versión impresión'!$H$8),-3)</f>
        <v>0</v>
      </c>
      <c r="BP463" s="148">
        <f>+CALCULO[[#This Row],[66]]-CALCULO[[#This Row],[67]]</f>
        <v>0</v>
      </c>
      <c r="BQ463" s="154">
        <f>+ROUND(CALCULO[[#This Row],[33]]*40%,-3)</f>
        <v>0</v>
      </c>
      <c r="BR463" s="149">
        <f t="shared" si="20"/>
        <v>0</v>
      </c>
      <c r="BS463" s="144">
        <f>+CALCULO[[#This Row],[33]]-MIN(CALCULO[[#This Row],[69]],CALCULO[[#This Row],[68]])</f>
        <v>0</v>
      </c>
      <c r="BT463" s="150">
        <f>+CALCULO[[#This Row],[71]]/'Versión impresión'!$H$8+1-1</f>
        <v>0</v>
      </c>
      <c r="BU463" s="151">
        <f>+LOOKUP(CALCULO[[#This Row],[72]],$CG$2:$CH$8,$CJ$2:$CJ$8)</f>
        <v>0</v>
      </c>
      <c r="BV463" s="152">
        <f>+LOOKUP(CALCULO[[#This Row],[72]],$CG$2:$CH$8,$CI$2:$CI$8)</f>
        <v>0</v>
      </c>
      <c r="BW463" s="151">
        <f>+LOOKUP(CALCULO[[#This Row],[72]],$CG$2:$CH$8,$CK$2:$CK$8)</f>
        <v>0</v>
      </c>
      <c r="BX463" s="155">
        <f>+(CALCULO[[#This Row],[72]]+CALCULO[[#This Row],[73]])*CALCULO[[#This Row],[74]]+CALCULO[[#This Row],[75]]</f>
        <v>0</v>
      </c>
      <c r="BY463" s="133">
        <f>+ROUND(CALCULO[[#This Row],[76]]*'Versión impresión'!$H$8,-3)</f>
        <v>0</v>
      </c>
      <c r="BZ463" s="180" t="str">
        <f>+IF(LOOKUP(CALCULO[[#This Row],[72]],$CG$2:$CH$8,$CM$2:$CM$8)=0,"",LOOKUP(CALCULO[[#This Row],[72]],$CG$2:$CH$8,$CM$2:$CM$8))</f>
        <v/>
      </c>
    </row>
    <row r="464" spans="1:78" x14ac:dyDescent="0.25">
      <c r="A464" s="78" t="str">
        <f t="shared" si="19"/>
        <v/>
      </c>
      <c r="B464" s="159"/>
      <c r="C464" s="29"/>
      <c r="D464" s="29"/>
      <c r="E464" s="29"/>
      <c r="F464" s="29"/>
      <c r="G464" s="29"/>
      <c r="H464" s="29"/>
      <c r="I464" s="29"/>
      <c r="J464" s="29"/>
      <c r="K464" s="29"/>
      <c r="L464" s="29"/>
      <c r="M464" s="29"/>
      <c r="N464" s="29"/>
      <c r="O464" s="144">
        <f>SUM(CALCULO[[#This Row],[5]:[ 14 ]])</f>
        <v>0</v>
      </c>
      <c r="P464" s="162"/>
      <c r="Q464" s="163">
        <f>+IF(AVERAGEIF(ING_NO_CONST_RENTA[Concepto],'Datos para cálculo'!P$4,ING_NO_CONST_RENTA[Monto Limite])=1,CALCULO[[#This Row],[16]],MIN(CALCULO[ [#This Row],[16] ],AVERAGEIF(ING_NO_CONST_RENTA[Concepto],'Datos para cálculo'!P$4,ING_NO_CONST_RENTA[Monto Limite]),+CALCULO[ [#This Row],[16] ]+1-1,CALCULO[ [#This Row],[16] ]))</f>
        <v>0</v>
      </c>
      <c r="R464" s="29"/>
      <c r="S464" s="163">
        <f>+IF(AVERAGEIF(ING_NO_CONST_RENTA[Concepto],'Datos para cálculo'!R$4,ING_NO_CONST_RENTA[Monto Limite])=1,CALCULO[[#This Row],[18]],MIN(CALCULO[ [#This Row],[18] ],AVERAGEIF(ING_NO_CONST_RENTA[Concepto],'Datos para cálculo'!R$4,ING_NO_CONST_RENTA[Monto Limite]),+CALCULO[ [#This Row],[18] ]+1-1,CALCULO[ [#This Row],[18] ]))</f>
        <v>0</v>
      </c>
      <c r="T464" s="29"/>
      <c r="U464" s="163">
        <f>+IF(AVERAGEIF(ING_NO_CONST_RENTA[Concepto],'Datos para cálculo'!T$4,ING_NO_CONST_RENTA[Monto Limite])=1,CALCULO[[#This Row],[20]],MIN(CALCULO[ [#This Row],[20] ],AVERAGEIF(ING_NO_CONST_RENTA[Concepto],'Datos para cálculo'!T$4,ING_NO_CONST_RENTA[Monto Limite]),+CALCULO[ [#This Row],[20] ]+1-1,CALCULO[ [#This Row],[20] ]))</f>
        <v>0</v>
      </c>
      <c r="V464" s="29"/>
      <c r="W4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4" s="164"/>
      <c r="Y464" s="163">
        <f>+IF(O464&lt;310*'Versión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4" s="165"/>
      <c r="AA464" s="163">
        <f>+IF(AVERAGEIF(ING_NO_CONST_RENTA[Concepto],'Datos para cálculo'!Z$4,ING_NO_CONST_RENTA[Monto Limite])=1,CALCULO[[#This Row],[ 26 ]],MIN(CALCULO[[#This Row],[ 26 ]],AVERAGEIF(ING_NO_CONST_RENTA[Concepto],'Datos para cálculo'!Z$4,ING_NO_CONST_RENTA[Monto Limite]),+CALCULO[[#This Row],[ 26 ]]+1-1,CALCULO[[#This Row],[ 26 ]]))</f>
        <v>0</v>
      </c>
      <c r="AB464" s="165"/>
      <c r="AC4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4" s="147"/>
      <c r="AE4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4" s="144">
        <f>+CALCULO[[#This Row],[ 31 ]]+CALCULO[[#This Row],[ 29 ]]+CALCULO[[#This Row],[ 27 ]]+CALCULO[[#This Row],[ 25 ]]+CALCULO[[#This Row],[ 23 ]]+CALCULO[[#This Row],[ 21 ]]+CALCULO[[#This Row],[ 19 ]]+CALCULO[[#This Row],[ 17 ]]</f>
        <v>0</v>
      </c>
      <c r="AG464" s="148">
        <f>+MAX(0,ROUND(CALCULO[[#This Row],[ 15 ]]-CALCULO[[#This Row],[32]],-3))</f>
        <v>0</v>
      </c>
      <c r="AH464" s="29"/>
      <c r="AI464" s="163">
        <f>+IF(AVERAGEIF(DEDUCCIONES[Concepto],'Datos para cálculo'!AH$4,DEDUCCIONES[Monto Limite])=1,CALCULO[[#This Row],[ 34 ]],MIN(CALCULO[[#This Row],[ 34 ]],AVERAGEIF(DEDUCCIONES[Concepto],'Datos para cálculo'!AH$4,DEDUCCIONES[Monto Limite]),+CALCULO[[#This Row],[ 34 ]]+1-1,CALCULO[[#This Row],[ 34 ]]))</f>
        <v>0</v>
      </c>
      <c r="AJ464" s="167"/>
      <c r="AK464" s="144">
        <f>+IF(CALCULO[[#This Row],[ 36 ]]="SI",MIN(CALCULO[[#This Row],[ 15 ]]*10%,VLOOKUP($AJ$4,DEDUCCIONES[],4,0)),0)</f>
        <v>0</v>
      </c>
      <c r="AL464" s="168"/>
      <c r="AM464" s="145">
        <f>+MIN(AL464+1-1,VLOOKUP($AL$4,DEDUCCIONES[],4,0))</f>
        <v>0</v>
      </c>
      <c r="AN464" s="144">
        <f>+CALCULO[[#This Row],[35]]+CALCULO[[#This Row],[37]]+CALCULO[[#This Row],[ 39 ]]</f>
        <v>0</v>
      </c>
      <c r="AO464" s="148">
        <f>+CALCULO[[#This Row],[33]]-CALCULO[[#This Row],[ 40 ]]</f>
        <v>0</v>
      </c>
      <c r="AP464" s="29"/>
      <c r="AQ464" s="163">
        <f>+MIN(CALCULO[[#This Row],[42]]+1-1,VLOOKUP($AP$4,RENTAS_EXCENTAS[],4,0))</f>
        <v>0</v>
      </c>
      <c r="AR464" s="29"/>
      <c r="AS464" s="163">
        <f>+MIN(CALCULO[[#This Row],[43]]+CALCULO[[#This Row],[ 44 ]]+1-1,VLOOKUP($AP$4,RENTAS_EXCENTAS[],4,0))-CALCULO[[#This Row],[43]]</f>
        <v>0</v>
      </c>
      <c r="AT464" s="163"/>
      <c r="AU464" s="163"/>
      <c r="AV464" s="163">
        <f>+CALCULO[[#This Row],[ 47 ]]</f>
        <v>0</v>
      </c>
      <c r="AW464" s="163"/>
      <c r="AX464" s="163">
        <f>+CALCULO[[#This Row],[ 49 ]]</f>
        <v>0</v>
      </c>
      <c r="AY464" s="163"/>
      <c r="AZ464" s="163">
        <f>+CALCULO[[#This Row],[ 51 ]]</f>
        <v>0</v>
      </c>
      <c r="BA464" s="163"/>
      <c r="BB464" s="163">
        <f>+CALCULO[[#This Row],[ 53 ]]</f>
        <v>0</v>
      </c>
      <c r="BC464" s="163"/>
      <c r="BD464" s="163">
        <f>+CALCULO[[#This Row],[ 55 ]]</f>
        <v>0</v>
      </c>
      <c r="BE464" s="163"/>
      <c r="BF464" s="163">
        <f>+CALCULO[[#This Row],[ 57 ]]</f>
        <v>0</v>
      </c>
      <c r="BG464" s="163"/>
      <c r="BH464" s="163">
        <f>+CALCULO[[#This Row],[ 59 ]]</f>
        <v>0</v>
      </c>
      <c r="BI464" s="163"/>
      <c r="BJ464" s="163"/>
      <c r="BK464" s="163"/>
      <c r="BL464" s="145">
        <f>+CALCULO[[#This Row],[ 63 ]]</f>
        <v>0</v>
      </c>
      <c r="BM464" s="144">
        <f>+CALCULO[[#This Row],[ 64 ]]+CALCULO[[#This Row],[ 62 ]]+CALCULO[[#This Row],[ 60 ]]+CALCULO[[#This Row],[ 58 ]]+CALCULO[[#This Row],[ 56 ]]+CALCULO[[#This Row],[ 54 ]]+CALCULO[[#This Row],[ 52 ]]+CALCULO[[#This Row],[ 50 ]]+CALCULO[[#This Row],[ 48 ]]+CALCULO[[#This Row],[ 45 ]]+CALCULO[[#This Row],[43]]</f>
        <v>0</v>
      </c>
      <c r="BN464" s="148">
        <f>+CALCULO[[#This Row],[ 41 ]]-CALCULO[[#This Row],[65]]</f>
        <v>0</v>
      </c>
      <c r="BO464" s="144">
        <f>+ROUND(MIN(CALCULO[[#This Row],[66]]*25%,240*'Versión impresión'!$H$8),-3)</f>
        <v>0</v>
      </c>
      <c r="BP464" s="148">
        <f>+CALCULO[[#This Row],[66]]-CALCULO[[#This Row],[67]]</f>
        <v>0</v>
      </c>
      <c r="BQ464" s="154">
        <f>+ROUND(CALCULO[[#This Row],[33]]*40%,-3)</f>
        <v>0</v>
      </c>
      <c r="BR464" s="149">
        <f t="shared" si="20"/>
        <v>0</v>
      </c>
      <c r="BS464" s="144">
        <f>+CALCULO[[#This Row],[33]]-MIN(CALCULO[[#This Row],[69]],CALCULO[[#This Row],[68]])</f>
        <v>0</v>
      </c>
      <c r="BT464" s="150">
        <f>+CALCULO[[#This Row],[71]]/'Versión impresión'!$H$8+1-1</f>
        <v>0</v>
      </c>
      <c r="BU464" s="151">
        <f>+LOOKUP(CALCULO[[#This Row],[72]],$CG$2:$CH$8,$CJ$2:$CJ$8)</f>
        <v>0</v>
      </c>
      <c r="BV464" s="152">
        <f>+LOOKUP(CALCULO[[#This Row],[72]],$CG$2:$CH$8,$CI$2:$CI$8)</f>
        <v>0</v>
      </c>
      <c r="BW464" s="151">
        <f>+LOOKUP(CALCULO[[#This Row],[72]],$CG$2:$CH$8,$CK$2:$CK$8)</f>
        <v>0</v>
      </c>
      <c r="BX464" s="155">
        <f>+(CALCULO[[#This Row],[72]]+CALCULO[[#This Row],[73]])*CALCULO[[#This Row],[74]]+CALCULO[[#This Row],[75]]</f>
        <v>0</v>
      </c>
      <c r="BY464" s="133">
        <f>+ROUND(CALCULO[[#This Row],[76]]*'Versión impresión'!$H$8,-3)</f>
        <v>0</v>
      </c>
      <c r="BZ464" s="180" t="str">
        <f>+IF(LOOKUP(CALCULO[[#This Row],[72]],$CG$2:$CH$8,$CM$2:$CM$8)=0,"",LOOKUP(CALCULO[[#This Row],[72]],$CG$2:$CH$8,$CM$2:$CM$8))</f>
        <v/>
      </c>
    </row>
    <row r="465" spans="1:78" x14ac:dyDescent="0.25">
      <c r="A465" s="78" t="str">
        <f t="shared" si="19"/>
        <v/>
      </c>
      <c r="B465" s="159"/>
      <c r="C465" s="29"/>
      <c r="D465" s="29"/>
      <c r="E465" s="29"/>
      <c r="F465" s="29"/>
      <c r="G465" s="29"/>
      <c r="H465" s="29"/>
      <c r="I465" s="29"/>
      <c r="J465" s="29"/>
      <c r="K465" s="29"/>
      <c r="L465" s="29"/>
      <c r="M465" s="29"/>
      <c r="N465" s="29"/>
      <c r="O465" s="144">
        <f>SUM(CALCULO[[#This Row],[5]:[ 14 ]])</f>
        <v>0</v>
      </c>
      <c r="P465" s="162"/>
      <c r="Q465" s="163">
        <f>+IF(AVERAGEIF(ING_NO_CONST_RENTA[Concepto],'Datos para cálculo'!P$4,ING_NO_CONST_RENTA[Monto Limite])=1,CALCULO[[#This Row],[16]],MIN(CALCULO[ [#This Row],[16] ],AVERAGEIF(ING_NO_CONST_RENTA[Concepto],'Datos para cálculo'!P$4,ING_NO_CONST_RENTA[Monto Limite]),+CALCULO[ [#This Row],[16] ]+1-1,CALCULO[ [#This Row],[16] ]))</f>
        <v>0</v>
      </c>
      <c r="R465" s="29"/>
      <c r="S465" s="163">
        <f>+IF(AVERAGEIF(ING_NO_CONST_RENTA[Concepto],'Datos para cálculo'!R$4,ING_NO_CONST_RENTA[Monto Limite])=1,CALCULO[[#This Row],[18]],MIN(CALCULO[ [#This Row],[18] ],AVERAGEIF(ING_NO_CONST_RENTA[Concepto],'Datos para cálculo'!R$4,ING_NO_CONST_RENTA[Monto Limite]),+CALCULO[ [#This Row],[18] ]+1-1,CALCULO[ [#This Row],[18] ]))</f>
        <v>0</v>
      </c>
      <c r="T465" s="29"/>
      <c r="U465" s="163">
        <f>+IF(AVERAGEIF(ING_NO_CONST_RENTA[Concepto],'Datos para cálculo'!T$4,ING_NO_CONST_RENTA[Monto Limite])=1,CALCULO[[#This Row],[20]],MIN(CALCULO[ [#This Row],[20] ],AVERAGEIF(ING_NO_CONST_RENTA[Concepto],'Datos para cálculo'!T$4,ING_NO_CONST_RENTA[Monto Limite]),+CALCULO[ [#This Row],[20] ]+1-1,CALCULO[ [#This Row],[20] ]))</f>
        <v>0</v>
      </c>
      <c r="V465" s="29"/>
      <c r="W4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5" s="164"/>
      <c r="Y465" s="163">
        <f>+IF(O465&lt;310*'Versión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5" s="165"/>
      <c r="AA465" s="163">
        <f>+IF(AVERAGEIF(ING_NO_CONST_RENTA[Concepto],'Datos para cálculo'!Z$4,ING_NO_CONST_RENTA[Monto Limite])=1,CALCULO[[#This Row],[ 26 ]],MIN(CALCULO[[#This Row],[ 26 ]],AVERAGEIF(ING_NO_CONST_RENTA[Concepto],'Datos para cálculo'!Z$4,ING_NO_CONST_RENTA[Monto Limite]),+CALCULO[[#This Row],[ 26 ]]+1-1,CALCULO[[#This Row],[ 26 ]]))</f>
        <v>0</v>
      </c>
      <c r="AB465" s="165"/>
      <c r="AC4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5" s="147"/>
      <c r="AE4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5" s="144">
        <f>+CALCULO[[#This Row],[ 31 ]]+CALCULO[[#This Row],[ 29 ]]+CALCULO[[#This Row],[ 27 ]]+CALCULO[[#This Row],[ 25 ]]+CALCULO[[#This Row],[ 23 ]]+CALCULO[[#This Row],[ 21 ]]+CALCULO[[#This Row],[ 19 ]]+CALCULO[[#This Row],[ 17 ]]</f>
        <v>0</v>
      </c>
      <c r="AG465" s="148">
        <f>+MAX(0,ROUND(CALCULO[[#This Row],[ 15 ]]-CALCULO[[#This Row],[32]],-3))</f>
        <v>0</v>
      </c>
      <c r="AH465" s="29"/>
      <c r="AI465" s="163">
        <f>+IF(AVERAGEIF(DEDUCCIONES[Concepto],'Datos para cálculo'!AH$4,DEDUCCIONES[Monto Limite])=1,CALCULO[[#This Row],[ 34 ]],MIN(CALCULO[[#This Row],[ 34 ]],AVERAGEIF(DEDUCCIONES[Concepto],'Datos para cálculo'!AH$4,DEDUCCIONES[Monto Limite]),+CALCULO[[#This Row],[ 34 ]]+1-1,CALCULO[[#This Row],[ 34 ]]))</f>
        <v>0</v>
      </c>
      <c r="AJ465" s="167"/>
      <c r="AK465" s="144">
        <f>+IF(CALCULO[[#This Row],[ 36 ]]="SI",MIN(CALCULO[[#This Row],[ 15 ]]*10%,VLOOKUP($AJ$4,DEDUCCIONES[],4,0)),0)</f>
        <v>0</v>
      </c>
      <c r="AL465" s="168"/>
      <c r="AM465" s="145">
        <f>+MIN(AL465+1-1,VLOOKUP($AL$4,DEDUCCIONES[],4,0))</f>
        <v>0</v>
      </c>
      <c r="AN465" s="144">
        <f>+CALCULO[[#This Row],[35]]+CALCULO[[#This Row],[37]]+CALCULO[[#This Row],[ 39 ]]</f>
        <v>0</v>
      </c>
      <c r="AO465" s="148">
        <f>+CALCULO[[#This Row],[33]]-CALCULO[[#This Row],[ 40 ]]</f>
        <v>0</v>
      </c>
      <c r="AP465" s="29"/>
      <c r="AQ465" s="163">
        <f>+MIN(CALCULO[[#This Row],[42]]+1-1,VLOOKUP($AP$4,RENTAS_EXCENTAS[],4,0))</f>
        <v>0</v>
      </c>
      <c r="AR465" s="29"/>
      <c r="AS465" s="163">
        <f>+MIN(CALCULO[[#This Row],[43]]+CALCULO[[#This Row],[ 44 ]]+1-1,VLOOKUP($AP$4,RENTAS_EXCENTAS[],4,0))-CALCULO[[#This Row],[43]]</f>
        <v>0</v>
      </c>
      <c r="AT465" s="163"/>
      <c r="AU465" s="163"/>
      <c r="AV465" s="163">
        <f>+CALCULO[[#This Row],[ 47 ]]</f>
        <v>0</v>
      </c>
      <c r="AW465" s="163"/>
      <c r="AX465" s="163">
        <f>+CALCULO[[#This Row],[ 49 ]]</f>
        <v>0</v>
      </c>
      <c r="AY465" s="163"/>
      <c r="AZ465" s="163">
        <f>+CALCULO[[#This Row],[ 51 ]]</f>
        <v>0</v>
      </c>
      <c r="BA465" s="163"/>
      <c r="BB465" s="163">
        <f>+CALCULO[[#This Row],[ 53 ]]</f>
        <v>0</v>
      </c>
      <c r="BC465" s="163"/>
      <c r="BD465" s="163">
        <f>+CALCULO[[#This Row],[ 55 ]]</f>
        <v>0</v>
      </c>
      <c r="BE465" s="163"/>
      <c r="BF465" s="163">
        <f>+CALCULO[[#This Row],[ 57 ]]</f>
        <v>0</v>
      </c>
      <c r="BG465" s="163"/>
      <c r="BH465" s="163">
        <f>+CALCULO[[#This Row],[ 59 ]]</f>
        <v>0</v>
      </c>
      <c r="BI465" s="163"/>
      <c r="BJ465" s="163"/>
      <c r="BK465" s="163"/>
      <c r="BL465" s="145">
        <f>+CALCULO[[#This Row],[ 63 ]]</f>
        <v>0</v>
      </c>
      <c r="BM465" s="144">
        <f>+CALCULO[[#This Row],[ 64 ]]+CALCULO[[#This Row],[ 62 ]]+CALCULO[[#This Row],[ 60 ]]+CALCULO[[#This Row],[ 58 ]]+CALCULO[[#This Row],[ 56 ]]+CALCULO[[#This Row],[ 54 ]]+CALCULO[[#This Row],[ 52 ]]+CALCULO[[#This Row],[ 50 ]]+CALCULO[[#This Row],[ 48 ]]+CALCULO[[#This Row],[ 45 ]]+CALCULO[[#This Row],[43]]</f>
        <v>0</v>
      </c>
      <c r="BN465" s="148">
        <f>+CALCULO[[#This Row],[ 41 ]]-CALCULO[[#This Row],[65]]</f>
        <v>0</v>
      </c>
      <c r="BO465" s="144">
        <f>+ROUND(MIN(CALCULO[[#This Row],[66]]*25%,240*'Versión impresión'!$H$8),-3)</f>
        <v>0</v>
      </c>
      <c r="BP465" s="148">
        <f>+CALCULO[[#This Row],[66]]-CALCULO[[#This Row],[67]]</f>
        <v>0</v>
      </c>
      <c r="BQ465" s="154">
        <f>+ROUND(CALCULO[[#This Row],[33]]*40%,-3)</f>
        <v>0</v>
      </c>
      <c r="BR465" s="149">
        <f t="shared" si="20"/>
        <v>0</v>
      </c>
      <c r="BS465" s="144">
        <f>+CALCULO[[#This Row],[33]]-MIN(CALCULO[[#This Row],[69]],CALCULO[[#This Row],[68]])</f>
        <v>0</v>
      </c>
      <c r="BT465" s="150">
        <f>+CALCULO[[#This Row],[71]]/'Versión impresión'!$H$8+1-1</f>
        <v>0</v>
      </c>
      <c r="BU465" s="151">
        <f>+LOOKUP(CALCULO[[#This Row],[72]],$CG$2:$CH$8,$CJ$2:$CJ$8)</f>
        <v>0</v>
      </c>
      <c r="BV465" s="152">
        <f>+LOOKUP(CALCULO[[#This Row],[72]],$CG$2:$CH$8,$CI$2:$CI$8)</f>
        <v>0</v>
      </c>
      <c r="BW465" s="151">
        <f>+LOOKUP(CALCULO[[#This Row],[72]],$CG$2:$CH$8,$CK$2:$CK$8)</f>
        <v>0</v>
      </c>
      <c r="BX465" s="155">
        <f>+(CALCULO[[#This Row],[72]]+CALCULO[[#This Row],[73]])*CALCULO[[#This Row],[74]]+CALCULO[[#This Row],[75]]</f>
        <v>0</v>
      </c>
      <c r="BY465" s="133">
        <f>+ROUND(CALCULO[[#This Row],[76]]*'Versión impresión'!$H$8,-3)</f>
        <v>0</v>
      </c>
      <c r="BZ465" s="180" t="str">
        <f>+IF(LOOKUP(CALCULO[[#This Row],[72]],$CG$2:$CH$8,$CM$2:$CM$8)=0,"",LOOKUP(CALCULO[[#This Row],[72]],$CG$2:$CH$8,$CM$2:$CM$8))</f>
        <v/>
      </c>
    </row>
    <row r="466" spans="1:78" x14ac:dyDescent="0.25">
      <c r="A466" s="78" t="str">
        <f t="shared" si="19"/>
        <v/>
      </c>
      <c r="B466" s="159"/>
      <c r="C466" s="29"/>
      <c r="D466" s="29"/>
      <c r="E466" s="29"/>
      <c r="F466" s="29"/>
      <c r="G466" s="29"/>
      <c r="H466" s="29"/>
      <c r="I466" s="29"/>
      <c r="J466" s="29"/>
      <c r="K466" s="29"/>
      <c r="L466" s="29"/>
      <c r="M466" s="29"/>
      <c r="N466" s="29"/>
      <c r="O466" s="144">
        <f>SUM(CALCULO[[#This Row],[5]:[ 14 ]])</f>
        <v>0</v>
      </c>
      <c r="P466" s="162"/>
      <c r="Q466" s="163">
        <f>+IF(AVERAGEIF(ING_NO_CONST_RENTA[Concepto],'Datos para cálculo'!P$4,ING_NO_CONST_RENTA[Monto Limite])=1,CALCULO[[#This Row],[16]],MIN(CALCULO[ [#This Row],[16] ],AVERAGEIF(ING_NO_CONST_RENTA[Concepto],'Datos para cálculo'!P$4,ING_NO_CONST_RENTA[Monto Limite]),+CALCULO[ [#This Row],[16] ]+1-1,CALCULO[ [#This Row],[16] ]))</f>
        <v>0</v>
      </c>
      <c r="R466" s="29"/>
      <c r="S466" s="163">
        <f>+IF(AVERAGEIF(ING_NO_CONST_RENTA[Concepto],'Datos para cálculo'!R$4,ING_NO_CONST_RENTA[Monto Limite])=1,CALCULO[[#This Row],[18]],MIN(CALCULO[ [#This Row],[18] ],AVERAGEIF(ING_NO_CONST_RENTA[Concepto],'Datos para cálculo'!R$4,ING_NO_CONST_RENTA[Monto Limite]),+CALCULO[ [#This Row],[18] ]+1-1,CALCULO[ [#This Row],[18] ]))</f>
        <v>0</v>
      </c>
      <c r="T466" s="29"/>
      <c r="U466" s="163">
        <f>+IF(AVERAGEIF(ING_NO_CONST_RENTA[Concepto],'Datos para cálculo'!T$4,ING_NO_CONST_RENTA[Monto Limite])=1,CALCULO[[#This Row],[20]],MIN(CALCULO[ [#This Row],[20] ],AVERAGEIF(ING_NO_CONST_RENTA[Concepto],'Datos para cálculo'!T$4,ING_NO_CONST_RENTA[Monto Limite]),+CALCULO[ [#This Row],[20] ]+1-1,CALCULO[ [#This Row],[20] ]))</f>
        <v>0</v>
      </c>
      <c r="V466" s="29"/>
      <c r="W4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6" s="164"/>
      <c r="Y466" s="163">
        <f>+IF(O466&lt;310*'Versión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6" s="165"/>
      <c r="AA466" s="163">
        <f>+IF(AVERAGEIF(ING_NO_CONST_RENTA[Concepto],'Datos para cálculo'!Z$4,ING_NO_CONST_RENTA[Monto Limite])=1,CALCULO[[#This Row],[ 26 ]],MIN(CALCULO[[#This Row],[ 26 ]],AVERAGEIF(ING_NO_CONST_RENTA[Concepto],'Datos para cálculo'!Z$4,ING_NO_CONST_RENTA[Monto Limite]),+CALCULO[[#This Row],[ 26 ]]+1-1,CALCULO[[#This Row],[ 26 ]]))</f>
        <v>0</v>
      </c>
      <c r="AB466" s="165"/>
      <c r="AC4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6" s="147"/>
      <c r="AE4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6" s="144">
        <f>+CALCULO[[#This Row],[ 31 ]]+CALCULO[[#This Row],[ 29 ]]+CALCULO[[#This Row],[ 27 ]]+CALCULO[[#This Row],[ 25 ]]+CALCULO[[#This Row],[ 23 ]]+CALCULO[[#This Row],[ 21 ]]+CALCULO[[#This Row],[ 19 ]]+CALCULO[[#This Row],[ 17 ]]</f>
        <v>0</v>
      </c>
      <c r="AG466" s="148">
        <f>+MAX(0,ROUND(CALCULO[[#This Row],[ 15 ]]-CALCULO[[#This Row],[32]],-3))</f>
        <v>0</v>
      </c>
      <c r="AH466" s="29"/>
      <c r="AI466" s="163">
        <f>+IF(AVERAGEIF(DEDUCCIONES[Concepto],'Datos para cálculo'!AH$4,DEDUCCIONES[Monto Limite])=1,CALCULO[[#This Row],[ 34 ]],MIN(CALCULO[[#This Row],[ 34 ]],AVERAGEIF(DEDUCCIONES[Concepto],'Datos para cálculo'!AH$4,DEDUCCIONES[Monto Limite]),+CALCULO[[#This Row],[ 34 ]]+1-1,CALCULO[[#This Row],[ 34 ]]))</f>
        <v>0</v>
      </c>
      <c r="AJ466" s="167"/>
      <c r="AK466" s="144">
        <f>+IF(CALCULO[[#This Row],[ 36 ]]="SI",MIN(CALCULO[[#This Row],[ 15 ]]*10%,VLOOKUP($AJ$4,DEDUCCIONES[],4,0)),0)</f>
        <v>0</v>
      </c>
      <c r="AL466" s="168"/>
      <c r="AM466" s="145">
        <f>+MIN(AL466+1-1,VLOOKUP($AL$4,DEDUCCIONES[],4,0))</f>
        <v>0</v>
      </c>
      <c r="AN466" s="144">
        <f>+CALCULO[[#This Row],[35]]+CALCULO[[#This Row],[37]]+CALCULO[[#This Row],[ 39 ]]</f>
        <v>0</v>
      </c>
      <c r="AO466" s="148">
        <f>+CALCULO[[#This Row],[33]]-CALCULO[[#This Row],[ 40 ]]</f>
        <v>0</v>
      </c>
      <c r="AP466" s="29"/>
      <c r="AQ466" s="163">
        <f>+MIN(CALCULO[[#This Row],[42]]+1-1,VLOOKUP($AP$4,RENTAS_EXCENTAS[],4,0))</f>
        <v>0</v>
      </c>
      <c r="AR466" s="29"/>
      <c r="AS466" s="163">
        <f>+MIN(CALCULO[[#This Row],[43]]+CALCULO[[#This Row],[ 44 ]]+1-1,VLOOKUP($AP$4,RENTAS_EXCENTAS[],4,0))-CALCULO[[#This Row],[43]]</f>
        <v>0</v>
      </c>
      <c r="AT466" s="163"/>
      <c r="AU466" s="163"/>
      <c r="AV466" s="163">
        <f>+CALCULO[[#This Row],[ 47 ]]</f>
        <v>0</v>
      </c>
      <c r="AW466" s="163"/>
      <c r="AX466" s="163">
        <f>+CALCULO[[#This Row],[ 49 ]]</f>
        <v>0</v>
      </c>
      <c r="AY466" s="163"/>
      <c r="AZ466" s="163">
        <f>+CALCULO[[#This Row],[ 51 ]]</f>
        <v>0</v>
      </c>
      <c r="BA466" s="163"/>
      <c r="BB466" s="163">
        <f>+CALCULO[[#This Row],[ 53 ]]</f>
        <v>0</v>
      </c>
      <c r="BC466" s="163"/>
      <c r="BD466" s="163">
        <f>+CALCULO[[#This Row],[ 55 ]]</f>
        <v>0</v>
      </c>
      <c r="BE466" s="163"/>
      <c r="BF466" s="163">
        <f>+CALCULO[[#This Row],[ 57 ]]</f>
        <v>0</v>
      </c>
      <c r="BG466" s="163"/>
      <c r="BH466" s="163">
        <f>+CALCULO[[#This Row],[ 59 ]]</f>
        <v>0</v>
      </c>
      <c r="BI466" s="163"/>
      <c r="BJ466" s="163"/>
      <c r="BK466" s="163"/>
      <c r="BL466" s="145">
        <f>+CALCULO[[#This Row],[ 63 ]]</f>
        <v>0</v>
      </c>
      <c r="BM466" s="144">
        <f>+CALCULO[[#This Row],[ 64 ]]+CALCULO[[#This Row],[ 62 ]]+CALCULO[[#This Row],[ 60 ]]+CALCULO[[#This Row],[ 58 ]]+CALCULO[[#This Row],[ 56 ]]+CALCULO[[#This Row],[ 54 ]]+CALCULO[[#This Row],[ 52 ]]+CALCULO[[#This Row],[ 50 ]]+CALCULO[[#This Row],[ 48 ]]+CALCULO[[#This Row],[ 45 ]]+CALCULO[[#This Row],[43]]</f>
        <v>0</v>
      </c>
      <c r="BN466" s="148">
        <f>+CALCULO[[#This Row],[ 41 ]]-CALCULO[[#This Row],[65]]</f>
        <v>0</v>
      </c>
      <c r="BO466" s="144">
        <f>+ROUND(MIN(CALCULO[[#This Row],[66]]*25%,240*'Versión impresión'!$H$8),-3)</f>
        <v>0</v>
      </c>
      <c r="BP466" s="148">
        <f>+CALCULO[[#This Row],[66]]-CALCULO[[#This Row],[67]]</f>
        <v>0</v>
      </c>
      <c r="BQ466" s="154">
        <f>+ROUND(CALCULO[[#This Row],[33]]*40%,-3)</f>
        <v>0</v>
      </c>
      <c r="BR466" s="149">
        <f t="shared" si="20"/>
        <v>0</v>
      </c>
      <c r="BS466" s="144">
        <f>+CALCULO[[#This Row],[33]]-MIN(CALCULO[[#This Row],[69]],CALCULO[[#This Row],[68]])</f>
        <v>0</v>
      </c>
      <c r="BT466" s="150">
        <f>+CALCULO[[#This Row],[71]]/'Versión impresión'!$H$8+1-1</f>
        <v>0</v>
      </c>
      <c r="BU466" s="151">
        <f>+LOOKUP(CALCULO[[#This Row],[72]],$CG$2:$CH$8,$CJ$2:$CJ$8)</f>
        <v>0</v>
      </c>
      <c r="BV466" s="152">
        <f>+LOOKUP(CALCULO[[#This Row],[72]],$CG$2:$CH$8,$CI$2:$CI$8)</f>
        <v>0</v>
      </c>
      <c r="BW466" s="151">
        <f>+LOOKUP(CALCULO[[#This Row],[72]],$CG$2:$CH$8,$CK$2:$CK$8)</f>
        <v>0</v>
      </c>
      <c r="BX466" s="155">
        <f>+(CALCULO[[#This Row],[72]]+CALCULO[[#This Row],[73]])*CALCULO[[#This Row],[74]]+CALCULO[[#This Row],[75]]</f>
        <v>0</v>
      </c>
      <c r="BY466" s="133">
        <f>+ROUND(CALCULO[[#This Row],[76]]*'Versión impresión'!$H$8,-3)</f>
        <v>0</v>
      </c>
      <c r="BZ466" s="180" t="str">
        <f>+IF(LOOKUP(CALCULO[[#This Row],[72]],$CG$2:$CH$8,$CM$2:$CM$8)=0,"",LOOKUP(CALCULO[[#This Row],[72]],$CG$2:$CH$8,$CM$2:$CM$8))</f>
        <v/>
      </c>
    </row>
    <row r="467" spans="1:78" x14ac:dyDescent="0.25">
      <c r="A467" s="78" t="str">
        <f t="shared" si="19"/>
        <v/>
      </c>
      <c r="B467" s="159"/>
      <c r="C467" s="29"/>
      <c r="D467" s="29"/>
      <c r="E467" s="29"/>
      <c r="F467" s="29"/>
      <c r="G467" s="29"/>
      <c r="H467" s="29"/>
      <c r="I467" s="29"/>
      <c r="J467" s="29"/>
      <c r="K467" s="29"/>
      <c r="L467" s="29"/>
      <c r="M467" s="29"/>
      <c r="N467" s="29"/>
      <c r="O467" s="144">
        <f>SUM(CALCULO[[#This Row],[5]:[ 14 ]])</f>
        <v>0</v>
      </c>
      <c r="P467" s="162"/>
      <c r="Q467" s="163">
        <f>+IF(AVERAGEIF(ING_NO_CONST_RENTA[Concepto],'Datos para cálculo'!P$4,ING_NO_CONST_RENTA[Monto Limite])=1,CALCULO[[#This Row],[16]],MIN(CALCULO[ [#This Row],[16] ],AVERAGEIF(ING_NO_CONST_RENTA[Concepto],'Datos para cálculo'!P$4,ING_NO_CONST_RENTA[Monto Limite]),+CALCULO[ [#This Row],[16] ]+1-1,CALCULO[ [#This Row],[16] ]))</f>
        <v>0</v>
      </c>
      <c r="R467" s="29"/>
      <c r="S467" s="163">
        <f>+IF(AVERAGEIF(ING_NO_CONST_RENTA[Concepto],'Datos para cálculo'!R$4,ING_NO_CONST_RENTA[Monto Limite])=1,CALCULO[[#This Row],[18]],MIN(CALCULO[ [#This Row],[18] ],AVERAGEIF(ING_NO_CONST_RENTA[Concepto],'Datos para cálculo'!R$4,ING_NO_CONST_RENTA[Monto Limite]),+CALCULO[ [#This Row],[18] ]+1-1,CALCULO[ [#This Row],[18] ]))</f>
        <v>0</v>
      </c>
      <c r="T467" s="29"/>
      <c r="U467" s="163">
        <f>+IF(AVERAGEIF(ING_NO_CONST_RENTA[Concepto],'Datos para cálculo'!T$4,ING_NO_CONST_RENTA[Monto Limite])=1,CALCULO[[#This Row],[20]],MIN(CALCULO[ [#This Row],[20] ],AVERAGEIF(ING_NO_CONST_RENTA[Concepto],'Datos para cálculo'!T$4,ING_NO_CONST_RENTA[Monto Limite]),+CALCULO[ [#This Row],[20] ]+1-1,CALCULO[ [#This Row],[20] ]))</f>
        <v>0</v>
      </c>
      <c r="V467" s="29"/>
      <c r="W4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7" s="164"/>
      <c r="Y467" s="163">
        <f>+IF(O467&lt;310*'Versión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7" s="165"/>
      <c r="AA467" s="163">
        <f>+IF(AVERAGEIF(ING_NO_CONST_RENTA[Concepto],'Datos para cálculo'!Z$4,ING_NO_CONST_RENTA[Monto Limite])=1,CALCULO[[#This Row],[ 26 ]],MIN(CALCULO[[#This Row],[ 26 ]],AVERAGEIF(ING_NO_CONST_RENTA[Concepto],'Datos para cálculo'!Z$4,ING_NO_CONST_RENTA[Monto Limite]),+CALCULO[[#This Row],[ 26 ]]+1-1,CALCULO[[#This Row],[ 26 ]]))</f>
        <v>0</v>
      </c>
      <c r="AB467" s="165"/>
      <c r="AC4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7" s="147"/>
      <c r="AE4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7" s="144">
        <f>+CALCULO[[#This Row],[ 31 ]]+CALCULO[[#This Row],[ 29 ]]+CALCULO[[#This Row],[ 27 ]]+CALCULO[[#This Row],[ 25 ]]+CALCULO[[#This Row],[ 23 ]]+CALCULO[[#This Row],[ 21 ]]+CALCULO[[#This Row],[ 19 ]]+CALCULO[[#This Row],[ 17 ]]</f>
        <v>0</v>
      </c>
      <c r="AG467" s="148">
        <f>+MAX(0,ROUND(CALCULO[[#This Row],[ 15 ]]-CALCULO[[#This Row],[32]],-3))</f>
        <v>0</v>
      </c>
      <c r="AH467" s="29"/>
      <c r="AI467" s="163">
        <f>+IF(AVERAGEIF(DEDUCCIONES[Concepto],'Datos para cálculo'!AH$4,DEDUCCIONES[Monto Limite])=1,CALCULO[[#This Row],[ 34 ]],MIN(CALCULO[[#This Row],[ 34 ]],AVERAGEIF(DEDUCCIONES[Concepto],'Datos para cálculo'!AH$4,DEDUCCIONES[Monto Limite]),+CALCULO[[#This Row],[ 34 ]]+1-1,CALCULO[[#This Row],[ 34 ]]))</f>
        <v>0</v>
      </c>
      <c r="AJ467" s="167"/>
      <c r="AK467" s="144">
        <f>+IF(CALCULO[[#This Row],[ 36 ]]="SI",MIN(CALCULO[[#This Row],[ 15 ]]*10%,VLOOKUP($AJ$4,DEDUCCIONES[],4,0)),0)</f>
        <v>0</v>
      </c>
      <c r="AL467" s="168"/>
      <c r="AM467" s="145">
        <f>+MIN(AL467+1-1,VLOOKUP($AL$4,DEDUCCIONES[],4,0))</f>
        <v>0</v>
      </c>
      <c r="AN467" s="144">
        <f>+CALCULO[[#This Row],[35]]+CALCULO[[#This Row],[37]]+CALCULO[[#This Row],[ 39 ]]</f>
        <v>0</v>
      </c>
      <c r="AO467" s="148">
        <f>+CALCULO[[#This Row],[33]]-CALCULO[[#This Row],[ 40 ]]</f>
        <v>0</v>
      </c>
      <c r="AP467" s="29"/>
      <c r="AQ467" s="163">
        <f>+MIN(CALCULO[[#This Row],[42]]+1-1,VLOOKUP($AP$4,RENTAS_EXCENTAS[],4,0))</f>
        <v>0</v>
      </c>
      <c r="AR467" s="29"/>
      <c r="AS467" s="163">
        <f>+MIN(CALCULO[[#This Row],[43]]+CALCULO[[#This Row],[ 44 ]]+1-1,VLOOKUP($AP$4,RENTAS_EXCENTAS[],4,0))-CALCULO[[#This Row],[43]]</f>
        <v>0</v>
      </c>
      <c r="AT467" s="163"/>
      <c r="AU467" s="163"/>
      <c r="AV467" s="163">
        <f>+CALCULO[[#This Row],[ 47 ]]</f>
        <v>0</v>
      </c>
      <c r="AW467" s="163"/>
      <c r="AX467" s="163">
        <f>+CALCULO[[#This Row],[ 49 ]]</f>
        <v>0</v>
      </c>
      <c r="AY467" s="163"/>
      <c r="AZ467" s="163">
        <f>+CALCULO[[#This Row],[ 51 ]]</f>
        <v>0</v>
      </c>
      <c r="BA467" s="163"/>
      <c r="BB467" s="163">
        <f>+CALCULO[[#This Row],[ 53 ]]</f>
        <v>0</v>
      </c>
      <c r="BC467" s="163"/>
      <c r="BD467" s="163">
        <f>+CALCULO[[#This Row],[ 55 ]]</f>
        <v>0</v>
      </c>
      <c r="BE467" s="163"/>
      <c r="BF467" s="163">
        <f>+CALCULO[[#This Row],[ 57 ]]</f>
        <v>0</v>
      </c>
      <c r="BG467" s="163"/>
      <c r="BH467" s="163">
        <f>+CALCULO[[#This Row],[ 59 ]]</f>
        <v>0</v>
      </c>
      <c r="BI467" s="163"/>
      <c r="BJ467" s="163"/>
      <c r="BK467" s="163"/>
      <c r="BL467" s="145">
        <f>+CALCULO[[#This Row],[ 63 ]]</f>
        <v>0</v>
      </c>
      <c r="BM467" s="144">
        <f>+CALCULO[[#This Row],[ 64 ]]+CALCULO[[#This Row],[ 62 ]]+CALCULO[[#This Row],[ 60 ]]+CALCULO[[#This Row],[ 58 ]]+CALCULO[[#This Row],[ 56 ]]+CALCULO[[#This Row],[ 54 ]]+CALCULO[[#This Row],[ 52 ]]+CALCULO[[#This Row],[ 50 ]]+CALCULO[[#This Row],[ 48 ]]+CALCULO[[#This Row],[ 45 ]]+CALCULO[[#This Row],[43]]</f>
        <v>0</v>
      </c>
      <c r="BN467" s="148">
        <f>+CALCULO[[#This Row],[ 41 ]]-CALCULO[[#This Row],[65]]</f>
        <v>0</v>
      </c>
      <c r="BO467" s="144">
        <f>+ROUND(MIN(CALCULO[[#This Row],[66]]*25%,240*'Versión impresión'!$H$8),-3)</f>
        <v>0</v>
      </c>
      <c r="BP467" s="148">
        <f>+CALCULO[[#This Row],[66]]-CALCULO[[#This Row],[67]]</f>
        <v>0</v>
      </c>
      <c r="BQ467" s="154">
        <f>+ROUND(CALCULO[[#This Row],[33]]*40%,-3)</f>
        <v>0</v>
      </c>
      <c r="BR467" s="149">
        <f t="shared" si="20"/>
        <v>0</v>
      </c>
      <c r="BS467" s="144">
        <f>+CALCULO[[#This Row],[33]]-MIN(CALCULO[[#This Row],[69]],CALCULO[[#This Row],[68]])</f>
        <v>0</v>
      </c>
      <c r="BT467" s="150">
        <f>+CALCULO[[#This Row],[71]]/'Versión impresión'!$H$8+1-1</f>
        <v>0</v>
      </c>
      <c r="BU467" s="151">
        <f>+LOOKUP(CALCULO[[#This Row],[72]],$CG$2:$CH$8,$CJ$2:$CJ$8)</f>
        <v>0</v>
      </c>
      <c r="BV467" s="152">
        <f>+LOOKUP(CALCULO[[#This Row],[72]],$CG$2:$CH$8,$CI$2:$CI$8)</f>
        <v>0</v>
      </c>
      <c r="BW467" s="151">
        <f>+LOOKUP(CALCULO[[#This Row],[72]],$CG$2:$CH$8,$CK$2:$CK$8)</f>
        <v>0</v>
      </c>
      <c r="BX467" s="155">
        <f>+(CALCULO[[#This Row],[72]]+CALCULO[[#This Row],[73]])*CALCULO[[#This Row],[74]]+CALCULO[[#This Row],[75]]</f>
        <v>0</v>
      </c>
      <c r="BY467" s="133">
        <f>+ROUND(CALCULO[[#This Row],[76]]*'Versión impresión'!$H$8,-3)</f>
        <v>0</v>
      </c>
      <c r="BZ467" s="180" t="str">
        <f>+IF(LOOKUP(CALCULO[[#This Row],[72]],$CG$2:$CH$8,$CM$2:$CM$8)=0,"",LOOKUP(CALCULO[[#This Row],[72]],$CG$2:$CH$8,$CM$2:$CM$8))</f>
        <v/>
      </c>
    </row>
    <row r="468" spans="1:78" x14ac:dyDescent="0.25">
      <c r="A468" s="78" t="str">
        <f t="shared" si="19"/>
        <v/>
      </c>
      <c r="B468" s="159"/>
      <c r="C468" s="29"/>
      <c r="D468" s="29"/>
      <c r="E468" s="29"/>
      <c r="F468" s="29"/>
      <c r="G468" s="29"/>
      <c r="H468" s="29"/>
      <c r="I468" s="29"/>
      <c r="J468" s="29"/>
      <c r="K468" s="29"/>
      <c r="L468" s="29"/>
      <c r="M468" s="29"/>
      <c r="N468" s="29"/>
      <c r="O468" s="144">
        <f>SUM(CALCULO[[#This Row],[5]:[ 14 ]])</f>
        <v>0</v>
      </c>
      <c r="P468" s="162"/>
      <c r="Q468" s="163">
        <f>+IF(AVERAGEIF(ING_NO_CONST_RENTA[Concepto],'Datos para cálculo'!P$4,ING_NO_CONST_RENTA[Monto Limite])=1,CALCULO[[#This Row],[16]],MIN(CALCULO[ [#This Row],[16] ],AVERAGEIF(ING_NO_CONST_RENTA[Concepto],'Datos para cálculo'!P$4,ING_NO_CONST_RENTA[Monto Limite]),+CALCULO[ [#This Row],[16] ]+1-1,CALCULO[ [#This Row],[16] ]))</f>
        <v>0</v>
      </c>
      <c r="R468" s="29"/>
      <c r="S468" s="163">
        <f>+IF(AVERAGEIF(ING_NO_CONST_RENTA[Concepto],'Datos para cálculo'!R$4,ING_NO_CONST_RENTA[Monto Limite])=1,CALCULO[[#This Row],[18]],MIN(CALCULO[ [#This Row],[18] ],AVERAGEIF(ING_NO_CONST_RENTA[Concepto],'Datos para cálculo'!R$4,ING_NO_CONST_RENTA[Monto Limite]),+CALCULO[ [#This Row],[18] ]+1-1,CALCULO[ [#This Row],[18] ]))</f>
        <v>0</v>
      </c>
      <c r="T468" s="29"/>
      <c r="U468" s="163">
        <f>+IF(AVERAGEIF(ING_NO_CONST_RENTA[Concepto],'Datos para cálculo'!T$4,ING_NO_CONST_RENTA[Monto Limite])=1,CALCULO[[#This Row],[20]],MIN(CALCULO[ [#This Row],[20] ],AVERAGEIF(ING_NO_CONST_RENTA[Concepto],'Datos para cálculo'!T$4,ING_NO_CONST_RENTA[Monto Limite]),+CALCULO[ [#This Row],[20] ]+1-1,CALCULO[ [#This Row],[20] ]))</f>
        <v>0</v>
      </c>
      <c r="V468" s="29"/>
      <c r="W4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8" s="164"/>
      <c r="Y468" s="163">
        <f>+IF(O468&lt;310*'Versión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8" s="165"/>
      <c r="AA468" s="163">
        <f>+IF(AVERAGEIF(ING_NO_CONST_RENTA[Concepto],'Datos para cálculo'!Z$4,ING_NO_CONST_RENTA[Monto Limite])=1,CALCULO[[#This Row],[ 26 ]],MIN(CALCULO[[#This Row],[ 26 ]],AVERAGEIF(ING_NO_CONST_RENTA[Concepto],'Datos para cálculo'!Z$4,ING_NO_CONST_RENTA[Monto Limite]),+CALCULO[[#This Row],[ 26 ]]+1-1,CALCULO[[#This Row],[ 26 ]]))</f>
        <v>0</v>
      </c>
      <c r="AB468" s="165"/>
      <c r="AC4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8" s="147"/>
      <c r="AE4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8" s="144">
        <f>+CALCULO[[#This Row],[ 31 ]]+CALCULO[[#This Row],[ 29 ]]+CALCULO[[#This Row],[ 27 ]]+CALCULO[[#This Row],[ 25 ]]+CALCULO[[#This Row],[ 23 ]]+CALCULO[[#This Row],[ 21 ]]+CALCULO[[#This Row],[ 19 ]]+CALCULO[[#This Row],[ 17 ]]</f>
        <v>0</v>
      </c>
      <c r="AG468" s="148">
        <f>+MAX(0,ROUND(CALCULO[[#This Row],[ 15 ]]-CALCULO[[#This Row],[32]],-3))</f>
        <v>0</v>
      </c>
      <c r="AH468" s="29"/>
      <c r="AI468" s="163">
        <f>+IF(AVERAGEIF(DEDUCCIONES[Concepto],'Datos para cálculo'!AH$4,DEDUCCIONES[Monto Limite])=1,CALCULO[[#This Row],[ 34 ]],MIN(CALCULO[[#This Row],[ 34 ]],AVERAGEIF(DEDUCCIONES[Concepto],'Datos para cálculo'!AH$4,DEDUCCIONES[Monto Limite]),+CALCULO[[#This Row],[ 34 ]]+1-1,CALCULO[[#This Row],[ 34 ]]))</f>
        <v>0</v>
      </c>
      <c r="AJ468" s="167"/>
      <c r="AK468" s="144">
        <f>+IF(CALCULO[[#This Row],[ 36 ]]="SI",MIN(CALCULO[[#This Row],[ 15 ]]*10%,VLOOKUP($AJ$4,DEDUCCIONES[],4,0)),0)</f>
        <v>0</v>
      </c>
      <c r="AL468" s="168"/>
      <c r="AM468" s="145">
        <f>+MIN(AL468+1-1,VLOOKUP($AL$4,DEDUCCIONES[],4,0))</f>
        <v>0</v>
      </c>
      <c r="AN468" s="144">
        <f>+CALCULO[[#This Row],[35]]+CALCULO[[#This Row],[37]]+CALCULO[[#This Row],[ 39 ]]</f>
        <v>0</v>
      </c>
      <c r="AO468" s="148">
        <f>+CALCULO[[#This Row],[33]]-CALCULO[[#This Row],[ 40 ]]</f>
        <v>0</v>
      </c>
      <c r="AP468" s="29"/>
      <c r="AQ468" s="163">
        <f>+MIN(CALCULO[[#This Row],[42]]+1-1,VLOOKUP($AP$4,RENTAS_EXCENTAS[],4,0))</f>
        <v>0</v>
      </c>
      <c r="AR468" s="29"/>
      <c r="AS468" s="163">
        <f>+MIN(CALCULO[[#This Row],[43]]+CALCULO[[#This Row],[ 44 ]]+1-1,VLOOKUP($AP$4,RENTAS_EXCENTAS[],4,0))-CALCULO[[#This Row],[43]]</f>
        <v>0</v>
      </c>
      <c r="AT468" s="163"/>
      <c r="AU468" s="163"/>
      <c r="AV468" s="163">
        <f>+CALCULO[[#This Row],[ 47 ]]</f>
        <v>0</v>
      </c>
      <c r="AW468" s="163"/>
      <c r="AX468" s="163">
        <f>+CALCULO[[#This Row],[ 49 ]]</f>
        <v>0</v>
      </c>
      <c r="AY468" s="163"/>
      <c r="AZ468" s="163">
        <f>+CALCULO[[#This Row],[ 51 ]]</f>
        <v>0</v>
      </c>
      <c r="BA468" s="163"/>
      <c r="BB468" s="163">
        <f>+CALCULO[[#This Row],[ 53 ]]</f>
        <v>0</v>
      </c>
      <c r="BC468" s="163"/>
      <c r="BD468" s="163">
        <f>+CALCULO[[#This Row],[ 55 ]]</f>
        <v>0</v>
      </c>
      <c r="BE468" s="163"/>
      <c r="BF468" s="163">
        <f>+CALCULO[[#This Row],[ 57 ]]</f>
        <v>0</v>
      </c>
      <c r="BG468" s="163"/>
      <c r="BH468" s="163">
        <f>+CALCULO[[#This Row],[ 59 ]]</f>
        <v>0</v>
      </c>
      <c r="BI468" s="163"/>
      <c r="BJ468" s="163"/>
      <c r="BK468" s="163"/>
      <c r="BL468" s="145">
        <f>+CALCULO[[#This Row],[ 63 ]]</f>
        <v>0</v>
      </c>
      <c r="BM468" s="144">
        <f>+CALCULO[[#This Row],[ 64 ]]+CALCULO[[#This Row],[ 62 ]]+CALCULO[[#This Row],[ 60 ]]+CALCULO[[#This Row],[ 58 ]]+CALCULO[[#This Row],[ 56 ]]+CALCULO[[#This Row],[ 54 ]]+CALCULO[[#This Row],[ 52 ]]+CALCULO[[#This Row],[ 50 ]]+CALCULO[[#This Row],[ 48 ]]+CALCULO[[#This Row],[ 45 ]]+CALCULO[[#This Row],[43]]</f>
        <v>0</v>
      </c>
      <c r="BN468" s="148">
        <f>+CALCULO[[#This Row],[ 41 ]]-CALCULO[[#This Row],[65]]</f>
        <v>0</v>
      </c>
      <c r="BO468" s="144">
        <f>+ROUND(MIN(CALCULO[[#This Row],[66]]*25%,240*'Versión impresión'!$H$8),-3)</f>
        <v>0</v>
      </c>
      <c r="BP468" s="148">
        <f>+CALCULO[[#This Row],[66]]-CALCULO[[#This Row],[67]]</f>
        <v>0</v>
      </c>
      <c r="BQ468" s="154">
        <f>+ROUND(CALCULO[[#This Row],[33]]*40%,-3)</f>
        <v>0</v>
      </c>
      <c r="BR468" s="149">
        <f t="shared" si="20"/>
        <v>0</v>
      </c>
      <c r="BS468" s="144">
        <f>+CALCULO[[#This Row],[33]]-MIN(CALCULO[[#This Row],[69]],CALCULO[[#This Row],[68]])</f>
        <v>0</v>
      </c>
      <c r="BT468" s="150">
        <f>+CALCULO[[#This Row],[71]]/'Versión impresión'!$H$8+1-1</f>
        <v>0</v>
      </c>
      <c r="BU468" s="151">
        <f>+LOOKUP(CALCULO[[#This Row],[72]],$CG$2:$CH$8,$CJ$2:$CJ$8)</f>
        <v>0</v>
      </c>
      <c r="BV468" s="152">
        <f>+LOOKUP(CALCULO[[#This Row],[72]],$CG$2:$CH$8,$CI$2:$CI$8)</f>
        <v>0</v>
      </c>
      <c r="BW468" s="151">
        <f>+LOOKUP(CALCULO[[#This Row],[72]],$CG$2:$CH$8,$CK$2:$CK$8)</f>
        <v>0</v>
      </c>
      <c r="BX468" s="155">
        <f>+(CALCULO[[#This Row],[72]]+CALCULO[[#This Row],[73]])*CALCULO[[#This Row],[74]]+CALCULO[[#This Row],[75]]</f>
        <v>0</v>
      </c>
      <c r="BY468" s="133">
        <f>+ROUND(CALCULO[[#This Row],[76]]*'Versión impresión'!$H$8,-3)</f>
        <v>0</v>
      </c>
      <c r="BZ468" s="180" t="str">
        <f>+IF(LOOKUP(CALCULO[[#This Row],[72]],$CG$2:$CH$8,$CM$2:$CM$8)=0,"",LOOKUP(CALCULO[[#This Row],[72]],$CG$2:$CH$8,$CM$2:$CM$8))</f>
        <v/>
      </c>
    </row>
    <row r="469" spans="1:78" x14ac:dyDescent="0.25">
      <c r="A469" s="78" t="str">
        <f t="shared" si="19"/>
        <v/>
      </c>
      <c r="B469" s="159"/>
      <c r="C469" s="29"/>
      <c r="D469" s="29"/>
      <c r="E469" s="29"/>
      <c r="F469" s="29"/>
      <c r="G469" s="29"/>
      <c r="H469" s="29"/>
      <c r="I469" s="29"/>
      <c r="J469" s="29"/>
      <c r="K469" s="29"/>
      <c r="L469" s="29"/>
      <c r="M469" s="29"/>
      <c r="N469" s="29"/>
      <c r="O469" s="144">
        <f>SUM(CALCULO[[#This Row],[5]:[ 14 ]])</f>
        <v>0</v>
      </c>
      <c r="P469" s="162"/>
      <c r="Q469" s="163">
        <f>+IF(AVERAGEIF(ING_NO_CONST_RENTA[Concepto],'Datos para cálculo'!P$4,ING_NO_CONST_RENTA[Monto Limite])=1,CALCULO[[#This Row],[16]],MIN(CALCULO[ [#This Row],[16] ],AVERAGEIF(ING_NO_CONST_RENTA[Concepto],'Datos para cálculo'!P$4,ING_NO_CONST_RENTA[Monto Limite]),+CALCULO[ [#This Row],[16] ]+1-1,CALCULO[ [#This Row],[16] ]))</f>
        <v>0</v>
      </c>
      <c r="R469" s="29"/>
      <c r="S469" s="163">
        <f>+IF(AVERAGEIF(ING_NO_CONST_RENTA[Concepto],'Datos para cálculo'!R$4,ING_NO_CONST_RENTA[Monto Limite])=1,CALCULO[[#This Row],[18]],MIN(CALCULO[ [#This Row],[18] ],AVERAGEIF(ING_NO_CONST_RENTA[Concepto],'Datos para cálculo'!R$4,ING_NO_CONST_RENTA[Monto Limite]),+CALCULO[ [#This Row],[18] ]+1-1,CALCULO[ [#This Row],[18] ]))</f>
        <v>0</v>
      </c>
      <c r="T469" s="29"/>
      <c r="U469" s="163">
        <f>+IF(AVERAGEIF(ING_NO_CONST_RENTA[Concepto],'Datos para cálculo'!T$4,ING_NO_CONST_RENTA[Monto Limite])=1,CALCULO[[#This Row],[20]],MIN(CALCULO[ [#This Row],[20] ],AVERAGEIF(ING_NO_CONST_RENTA[Concepto],'Datos para cálculo'!T$4,ING_NO_CONST_RENTA[Monto Limite]),+CALCULO[ [#This Row],[20] ]+1-1,CALCULO[ [#This Row],[20] ]))</f>
        <v>0</v>
      </c>
      <c r="V469" s="29"/>
      <c r="W4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69" s="164"/>
      <c r="Y469" s="163">
        <f>+IF(O469&lt;310*'Versión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69" s="165"/>
      <c r="AA469" s="163">
        <f>+IF(AVERAGEIF(ING_NO_CONST_RENTA[Concepto],'Datos para cálculo'!Z$4,ING_NO_CONST_RENTA[Monto Limite])=1,CALCULO[[#This Row],[ 26 ]],MIN(CALCULO[[#This Row],[ 26 ]],AVERAGEIF(ING_NO_CONST_RENTA[Concepto],'Datos para cálculo'!Z$4,ING_NO_CONST_RENTA[Monto Limite]),+CALCULO[[#This Row],[ 26 ]]+1-1,CALCULO[[#This Row],[ 26 ]]))</f>
        <v>0</v>
      </c>
      <c r="AB469" s="165"/>
      <c r="AC4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69" s="147"/>
      <c r="AE4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69" s="144">
        <f>+CALCULO[[#This Row],[ 31 ]]+CALCULO[[#This Row],[ 29 ]]+CALCULO[[#This Row],[ 27 ]]+CALCULO[[#This Row],[ 25 ]]+CALCULO[[#This Row],[ 23 ]]+CALCULO[[#This Row],[ 21 ]]+CALCULO[[#This Row],[ 19 ]]+CALCULO[[#This Row],[ 17 ]]</f>
        <v>0</v>
      </c>
      <c r="AG469" s="148">
        <f>+MAX(0,ROUND(CALCULO[[#This Row],[ 15 ]]-CALCULO[[#This Row],[32]],-3))</f>
        <v>0</v>
      </c>
      <c r="AH469" s="29"/>
      <c r="AI469" s="163">
        <f>+IF(AVERAGEIF(DEDUCCIONES[Concepto],'Datos para cálculo'!AH$4,DEDUCCIONES[Monto Limite])=1,CALCULO[[#This Row],[ 34 ]],MIN(CALCULO[[#This Row],[ 34 ]],AVERAGEIF(DEDUCCIONES[Concepto],'Datos para cálculo'!AH$4,DEDUCCIONES[Monto Limite]),+CALCULO[[#This Row],[ 34 ]]+1-1,CALCULO[[#This Row],[ 34 ]]))</f>
        <v>0</v>
      </c>
      <c r="AJ469" s="167"/>
      <c r="AK469" s="144">
        <f>+IF(CALCULO[[#This Row],[ 36 ]]="SI",MIN(CALCULO[[#This Row],[ 15 ]]*10%,VLOOKUP($AJ$4,DEDUCCIONES[],4,0)),0)</f>
        <v>0</v>
      </c>
      <c r="AL469" s="168"/>
      <c r="AM469" s="145">
        <f>+MIN(AL469+1-1,VLOOKUP($AL$4,DEDUCCIONES[],4,0))</f>
        <v>0</v>
      </c>
      <c r="AN469" s="144">
        <f>+CALCULO[[#This Row],[35]]+CALCULO[[#This Row],[37]]+CALCULO[[#This Row],[ 39 ]]</f>
        <v>0</v>
      </c>
      <c r="AO469" s="148">
        <f>+CALCULO[[#This Row],[33]]-CALCULO[[#This Row],[ 40 ]]</f>
        <v>0</v>
      </c>
      <c r="AP469" s="29"/>
      <c r="AQ469" s="163">
        <f>+MIN(CALCULO[[#This Row],[42]]+1-1,VLOOKUP($AP$4,RENTAS_EXCENTAS[],4,0))</f>
        <v>0</v>
      </c>
      <c r="AR469" s="29"/>
      <c r="AS469" s="163">
        <f>+MIN(CALCULO[[#This Row],[43]]+CALCULO[[#This Row],[ 44 ]]+1-1,VLOOKUP($AP$4,RENTAS_EXCENTAS[],4,0))-CALCULO[[#This Row],[43]]</f>
        <v>0</v>
      </c>
      <c r="AT469" s="163"/>
      <c r="AU469" s="163"/>
      <c r="AV469" s="163">
        <f>+CALCULO[[#This Row],[ 47 ]]</f>
        <v>0</v>
      </c>
      <c r="AW469" s="163"/>
      <c r="AX469" s="163">
        <f>+CALCULO[[#This Row],[ 49 ]]</f>
        <v>0</v>
      </c>
      <c r="AY469" s="163"/>
      <c r="AZ469" s="163">
        <f>+CALCULO[[#This Row],[ 51 ]]</f>
        <v>0</v>
      </c>
      <c r="BA469" s="163"/>
      <c r="BB469" s="163">
        <f>+CALCULO[[#This Row],[ 53 ]]</f>
        <v>0</v>
      </c>
      <c r="BC469" s="163"/>
      <c r="BD469" s="163">
        <f>+CALCULO[[#This Row],[ 55 ]]</f>
        <v>0</v>
      </c>
      <c r="BE469" s="163"/>
      <c r="BF469" s="163">
        <f>+CALCULO[[#This Row],[ 57 ]]</f>
        <v>0</v>
      </c>
      <c r="BG469" s="163"/>
      <c r="BH469" s="163">
        <f>+CALCULO[[#This Row],[ 59 ]]</f>
        <v>0</v>
      </c>
      <c r="BI469" s="163"/>
      <c r="BJ469" s="163"/>
      <c r="BK469" s="163"/>
      <c r="BL469" s="145">
        <f>+CALCULO[[#This Row],[ 63 ]]</f>
        <v>0</v>
      </c>
      <c r="BM469" s="144">
        <f>+CALCULO[[#This Row],[ 64 ]]+CALCULO[[#This Row],[ 62 ]]+CALCULO[[#This Row],[ 60 ]]+CALCULO[[#This Row],[ 58 ]]+CALCULO[[#This Row],[ 56 ]]+CALCULO[[#This Row],[ 54 ]]+CALCULO[[#This Row],[ 52 ]]+CALCULO[[#This Row],[ 50 ]]+CALCULO[[#This Row],[ 48 ]]+CALCULO[[#This Row],[ 45 ]]+CALCULO[[#This Row],[43]]</f>
        <v>0</v>
      </c>
      <c r="BN469" s="148">
        <f>+CALCULO[[#This Row],[ 41 ]]-CALCULO[[#This Row],[65]]</f>
        <v>0</v>
      </c>
      <c r="BO469" s="144">
        <f>+ROUND(MIN(CALCULO[[#This Row],[66]]*25%,240*'Versión impresión'!$H$8),-3)</f>
        <v>0</v>
      </c>
      <c r="BP469" s="148">
        <f>+CALCULO[[#This Row],[66]]-CALCULO[[#This Row],[67]]</f>
        <v>0</v>
      </c>
      <c r="BQ469" s="154">
        <f>+ROUND(CALCULO[[#This Row],[33]]*40%,-3)</f>
        <v>0</v>
      </c>
      <c r="BR469" s="149">
        <f t="shared" si="20"/>
        <v>0</v>
      </c>
      <c r="BS469" s="144">
        <f>+CALCULO[[#This Row],[33]]-MIN(CALCULO[[#This Row],[69]],CALCULO[[#This Row],[68]])</f>
        <v>0</v>
      </c>
      <c r="BT469" s="150">
        <f>+CALCULO[[#This Row],[71]]/'Versión impresión'!$H$8+1-1</f>
        <v>0</v>
      </c>
      <c r="BU469" s="151">
        <f>+LOOKUP(CALCULO[[#This Row],[72]],$CG$2:$CH$8,$CJ$2:$CJ$8)</f>
        <v>0</v>
      </c>
      <c r="BV469" s="152">
        <f>+LOOKUP(CALCULO[[#This Row],[72]],$CG$2:$CH$8,$CI$2:$CI$8)</f>
        <v>0</v>
      </c>
      <c r="BW469" s="151">
        <f>+LOOKUP(CALCULO[[#This Row],[72]],$CG$2:$CH$8,$CK$2:$CK$8)</f>
        <v>0</v>
      </c>
      <c r="BX469" s="155">
        <f>+(CALCULO[[#This Row],[72]]+CALCULO[[#This Row],[73]])*CALCULO[[#This Row],[74]]+CALCULO[[#This Row],[75]]</f>
        <v>0</v>
      </c>
      <c r="BY469" s="133">
        <f>+ROUND(CALCULO[[#This Row],[76]]*'Versión impresión'!$H$8,-3)</f>
        <v>0</v>
      </c>
      <c r="BZ469" s="180" t="str">
        <f>+IF(LOOKUP(CALCULO[[#This Row],[72]],$CG$2:$CH$8,$CM$2:$CM$8)=0,"",LOOKUP(CALCULO[[#This Row],[72]],$CG$2:$CH$8,$CM$2:$CM$8))</f>
        <v/>
      </c>
    </row>
    <row r="470" spans="1:78" x14ac:dyDescent="0.25">
      <c r="A470" s="78" t="str">
        <f t="shared" si="19"/>
        <v/>
      </c>
      <c r="B470" s="159"/>
      <c r="C470" s="29"/>
      <c r="D470" s="29"/>
      <c r="E470" s="29"/>
      <c r="F470" s="29"/>
      <c r="G470" s="29"/>
      <c r="H470" s="29"/>
      <c r="I470" s="29"/>
      <c r="J470" s="29"/>
      <c r="K470" s="29"/>
      <c r="L470" s="29"/>
      <c r="M470" s="29"/>
      <c r="N470" s="29"/>
      <c r="O470" s="144">
        <f>SUM(CALCULO[[#This Row],[5]:[ 14 ]])</f>
        <v>0</v>
      </c>
      <c r="P470" s="162"/>
      <c r="Q470" s="163">
        <f>+IF(AVERAGEIF(ING_NO_CONST_RENTA[Concepto],'Datos para cálculo'!P$4,ING_NO_CONST_RENTA[Monto Limite])=1,CALCULO[[#This Row],[16]],MIN(CALCULO[ [#This Row],[16] ],AVERAGEIF(ING_NO_CONST_RENTA[Concepto],'Datos para cálculo'!P$4,ING_NO_CONST_RENTA[Monto Limite]),+CALCULO[ [#This Row],[16] ]+1-1,CALCULO[ [#This Row],[16] ]))</f>
        <v>0</v>
      </c>
      <c r="R470" s="29"/>
      <c r="S470" s="163">
        <f>+IF(AVERAGEIF(ING_NO_CONST_RENTA[Concepto],'Datos para cálculo'!R$4,ING_NO_CONST_RENTA[Monto Limite])=1,CALCULO[[#This Row],[18]],MIN(CALCULO[ [#This Row],[18] ],AVERAGEIF(ING_NO_CONST_RENTA[Concepto],'Datos para cálculo'!R$4,ING_NO_CONST_RENTA[Monto Limite]),+CALCULO[ [#This Row],[18] ]+1-1,CALCULO[ [#This Row],[18] ]))</f>
        <v>0</v>
      </c>
      <c r="T470" s="29"/>
      <c r="U470" s="163">
        <f>+IF(AVERAGEIF(ING_NO_CONST_RENTA[Concepto],'Datos para cálculo'!T$4,ING_NO_CONST_RENTA[Monto Limite])=1,CALCULO[[#This Row],[20]],MIN(CALCULO[ [#This Row],[20] ],AVERAGEIF(ING_NO_CONST_RENTA[Concepto],'Datos para cálculo'!T$4,ING_NO_CONST_RENTA[Monto Limite]),+CALCULO[ [#This Row],[20] ]+1-1,CALCULO[ [#This Row],[20] ]))</f>
        <v>0</v>
      </c>
      <c r="V470" s="29"/>
      <c r="W4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0" s="164"/>
      <c r="Y470" s="163">
        <f>+IF(O470&lt;310*'Versión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0" s="165"/>
      <c r="AA470" s="163">
        <f>+IF(AVERAGEIF(ING_NO_CONST_RENTA[Concepto],'Datos para cálculo'!Z$4,ING_NO_CONST_RENTA[Monto Limite])=1,CALCULO[[#This Row],[ 26 ]],MIN(CALCULO[[#This Row],[ 26 ]],AVERAGEIF(ING_NO_CONST_RENTA[Concepto],'Datos para cálculo'!Z$4,ING_NO_CONST_RENTA[Monto Limite]),+CALCULO[[#This Row],[ 26 ]]+1-1,CALCULO[[#This Row],[ 26 ]]))</f>
        <v>0</v>
      </c>
      <c r="AB470" s="165"/>
      <c r="AC4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0" s="147"/>
      <c r="AE4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0" s="144">
        <f>+CALCULO[[#This Row],[ 31 ]]+CALCULO[[#This Row],[ 29 ]]+CALCULO[[#This Row],[ 27 ]]+CALCULO[[#This Row],[ 25 ]]+CALCULO[[#This Row],[ 23 ]]+CALCULO[[#This Row],[ 21 ]]+CALCULO[[#This Row],[ 19 ]]+CALCULO[[#This Row],[ 17 ]]</f>
        <v>0</v>
      </c>
      <c r="AG470" s="148">
        <f>+MAX(0,ROUND(CALCULO[[#This Row],[ 15 ]]-CALCULO[[#This Row],[32]],-3))</f>
        <v>0</v>
      </c>
      <c r="AH470" s="29"/>
      <c r="AI470" s="163">
        <f>+IF(AVERAGEIF(DEDUCCIONES[Concepto],'Datos para cálculo'!AH$4,DEDUCCIONES[Monto Limite])=1,CALCULO[[#This Row],[ 34 ]],MIN(CALCULO[[#This Row],[ 34 ]],AVERAGEIF(DEDUCCIONES[Concepto],'Datos para cálculo'!AH$4,DEDUCCIONES[Monto Limite]),+CALCULO[[#This Row],[ 34 ]]+1-1,CALCULO[[#This Row],[ 34 ]]))</f>
        <v>0</v>
      </c>
      <c r="AJ470" s="167"/>
      <c r="AK470" s="144">
        <f>+IF(CALCULO[[#This Row],[ 36 ]]="SI",MIN(CALCULO[[#This Row],[ 15 ]]*10%,VLOOKUP($AJ$4,DEDUCCIONES[],4,0)),0)</f>
        <v>0</v>
      </c>
      <c r="AL470" s="168"/>
      <c r="AM470" s="145">
        <f>+MIN(AL470+1-1,VLOOKUP($AL$4,DEDUCCIONES[],4,0))</f>
        <v>0</v>
      </c>
      <c r="AN470" s="144">
        <f>+CALCULO[[#This Row],[35]]+CALCULO[[#This Row],[37]]+CALCULO[[#This Row],[ 39 ]]</f>
        <v>0</v>
      </c>
      <c r="AO470" s="148">
        <f>+CALCULO[[#This Row],[33]]-CALCULO[[#This Row],[ 40 ]]</f>
        <v>0</v>
      </c>
      <c r="AP470" s="29"/>
      <c r="AQ470" s="163">
        <f>+MIN(CALCULO[[#This Row],[42]]+1-1,VLOOKUP($AP$4,RENTAS_EXCENTAS[],4,0))</f>
        <v>0</v>
      </c>
      <c r="AR470" s="29"/>
      <c r="AS470" s="163">
        <f>+MIN(CALCULO[[#This Row],[43]]+CALCULO[[#This Row],[ 44 ]]+1-1,VLOOKUP($AP$4,RENTAS_EXCENTAS[],4,0))-CALCULO[[#This Row],[43]]</f>
        <v>0</v>
      </c>
      <c r="AT470" s="163"/>
      <c r="AU470" s="163"/>
      <c r="AV470" s="163">
        <f>+CALCULO[[#This Row],[ 47 ]]</f>
        <v>0</v>
      </c>
      <c r="AW470" s="163"/>
      <c r="AX470" s="163">
        <f>+CALCULO[[#This Row],[ 49 ]]</f>
        <v>0</v>
      </c>
      <c r="AY470" s="163"/>
      <c r="AZ470" s="163">
        <f>+CALCULO[[#This Row],[ 51 ]]</f>
        <v>0</v>
      </c>
      <c r="BA470" s="163"/>
      <c r="BB470" s="163">
        <f>+CALCULO[[#This Row],[ 53 ]]</f>
        <v>0</v>
      </c>
      <c r="BC470" s="163"/>
      <c r="BD470" s="163">
        <f>+CALCULO[[#This Row],[ 55 ]]</f>
        <v>0</v>
      </c>
      <c r="BE470" s="163"/>
      <c r="BF470" s="163">
        <f>+CALCULO[[#This Row],[ 57 ]]</f>
        <v>0</v>
      </c>
      <c r="BG470" s="163"/>
      <c r="BH470" s="163">
        <f>+CALCULO[[#This Row],[ 59 ]]</f>
        <v>0</v>
      </c>
      <c r="BI470" s="163"/>
      <c r="BJ470" s="163"/>
      <c r="BK470" s="163"/>
      <c r="BL470" s="145">
        <f>+CALCULO[[#This Row],[ 63 ]]</f>
        <v>0</v>
      </c>
      <c r="BM470" s="144">
        <f>+CALCULO[[#This Row],[ 64 ]]+CALCULO[[#This Row],[ 62 ]]+CALCULO[[#This Row],[ 60 ]]+CALCULO[[#This Row],[ 58 ]]+CALCULO[[#This Row],[ 56 ]]+CALCULO[[#This Row],[ 54 ]]+CALCULO[[#This Row],[ 52 ]]+CALCULO[[#This Row],[ 50 ]]+CALCULO[[#This Row],[ 48 ]]+CALCULO[[#This Row],[ 45 ]]+CALCULO[[#This Row],[43]]</f>
        <v>0</v>
      </c>
      <c r="BN470" s="148">
        <f>+CALCULO[[#This Row],[ 41 ]]-CALCULO[[#This Row],[65]]</f>
        <v>0</v>
      </c>
      <c r="BO470" s="144">
        <f>+ROUND(MIN(CALCULO[[#This Row],[66]]*25%,240*'Versión impresión'!$H$8),-3)</f>
        <v>0</v>
      </c>
      <c r="BP470" s="148">
        <f>+CALCULO[[#This Row],[66]]-CALCULO[[#This Row],[67]]</f>
        <v>0</v>
      </c>
      <c r="BQ470" s="154">
        <f>+ROUND(CALCULO[[#This Row],[33]]*40%,-3)</f>
        <v>0</v>
      </c>
      <c r="BR470" s="149">
        <f t="shared" si="20"/>
        <v>0</v>
      </c>
      <c r="BS470" s="144">
        <f>+CALCULO[[#This Row],[33]]-MIN(CALCULO[[#This Row],[69]],CALCULO[[#This Row],[68]])</f>
        <v>0</v>
      </c>
      <c r="BT470" s="150">
        <f>+CALCULO[[#This Row],[71]]/'Versión impresión'!$H$8+1-1</f>
        <v>0</v>
      </c>
      <c r="BU470" s="151">
        <f>+LOOKUP(CALCULO[[#This Row],[72]],$CG$2:$CH$8,$CJ$2:$CJ$8)</f>
        <v>0</v>
      </c>
      <c r="BV470" s="152">
        <f>+LOOKUP(CALCULO[[#This Row],[72]],$CG$2:$CH$8,$CI$2:$CI$8)</f>
        <v>0</v>
      </c>
      <c r="BW470" s="151">
        <f>+LOOKUP(CALCULO[[#This Row],[72]],$CG$2:$CH$8,$CK$2:$CK$8)</f>
        <v>0</v>
      </c>
      <c r="BX470" s="155">
        <f>+(CALCULO[[#This Row],[72]]+CALCULO[[#This Row],[73]])*CALCULO[[#This Row],[74]]+CALCULO[[#This Row],[75]]</f>
        <v>0</v>
      </c>
      <c r="BY470" s="133">
        <f>+ROUND(CALCULO[[#This Row],[76]]*'Versión impresión'!$H$8,-3)</f>
        <v>0</v>
      </c>
      <c r="BZ470" s="180" t="str">
        <f>+IF(LOOKUP(CALCULO[[#This Row],[72]],$CG$2:$CH$8,$CM$2:$CM$8)=0,"",LOOKUP(CALCULO[[#This Row],[72]],$CG$2:$CH$8,$CM$2:$CM$8))</f>
        <v/>
      </c>
    </row>
    <row r="471" spans="1:78" x14ac:dyDescent="0.25">
      <c r="A471" s="78" t="str">
        <f t="shared" si="19"/>
        <v/>
      </c>
      <c r="B471" s="159"/>
      <c r="C471" s="29"/>
      <c r="D471" s="29"/>
      <c r="E471" s="29"/>
      <c r="F471" s="29"/>
      <c r="G471" s="29"/>
      <c r="H471" s="29"/>
      <c r="I471" s="29"/>
      <c r="J471" s="29"/>
      <c r="K471" s="29"/>
      <c r="L471" s="29"/>
      <c r="M471" s="29"/>
      <c r="N471" s="29"/>
      <c r="O471" s="144">
        <f>SUM(CALCULO[[#This Row],[5]:[ 14 ]])</f>
        <v>0</v>
      </c>
      <c r="P471" s="162"/>
      <c r="Q471" s="163">
        <f>+IF(AVERAGEIF(ING_NO_CONST_RENTA[Concepto],'Datos para cálculo'!P$4,ING_NO_CONST_RENTA[Monto Limite])=1,CALCULO[[#This Row],[16]],MIN(CALCULO[ [#This Row],[16] ],AVERAGEIF(ING_NO_CONST_RENTA[Concepto],'Datos para cálculo'!P$4,ING_NO_CONST_RENTA[Monto Limite]),+CALCULO[ [#This Row],[16] ]+1-1,CALCULO[ [#This Row],[16] ]))</f>
        <v>0</v>
      </c>
      <c r="R471" s="29"/>
      <c r="S471" s="163">
        <f>+IF(AVERAGEIF(ING_NO_CONST_RENTA[Concepto],'Datos para cálculo'!R$4,ING_NO_CONST_RENTA[Monto Limite])=1,CALCULO[[#This Row],[18]],MIN(CALCULO[ [#This Row],[18] ],AVERAGEIF(ING_NO_CONST_RENTA[Concepto],'Datos para cálculo'!R$4,ING_NO_CONST_RENTA[Monto Limite]),+CALCULO[ [#This Row],[18] ]+1-1,CALCULO[ [#This Row],[18] ]))</f>
        <v>0</v>
      </c>
      <c r="T471" s="29"/>
      <c r="U471" s="163">
        <f>+IF(AVERAGEIF(ING_NO_CONST_RENTA[Concepto],'Datos para cálculo'!T$4,ING_NO_CONST_RENTA[Monto Limite])=1,CALCULO[[#This Row],[20]],MIN(CALCULO[ [#This Row],[20] ],AVERAGEIF(ING_NO_CONST_RENTA[Concepto],'Datos para cálculo'!T$4,ING_NO_CONST_RENTA[Monto Limite]),+CALCULO[ [#This Row],[20] ]+1-1,CALCULO[ [#This Row],[20] ]))</f>
        <v>0</v>
      </c>
      <c r="V471" s="29"/>
      <c r="W4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1" s="164"/>
      <c r="Y471" s="163">
        <f>+IF(O471&lt;310*'Versión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1" s="165"/>
      <c r="AA471" s="163">
        <f>+IF(AVERAGEIF(ING_NO_CONST_RENTA[Concepto],'Datos para cálculo'!Z$4,ING_NO_CONST_RENTA[Monto Limite])=1,CALCULO[[#This Row],[ 26 ]],MIN(CALCULO[[#This Row],[ 26 ]],AVERAGEIF(ING_NO_CONST_RENTA[Concepto],'Datos para cálculo'!Z$4,ING_NO_CONST_RENTA[Monto Limite]),+CALCULO[[#This Row],[ 26 ]]+1-1,CALCULO[[#This Row],[ 26 ]]))</f>
        <v>0</v>
      </c>
      <c r="AB471" s="165"/>
      <c r="AC4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1" s="147"/>
      <c r="AE4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1" s="144">
        <f>+CALCULO[[#This Row],[ 31 ]]+CALCULO[[#This Row],[ 29 ]]+CALCULO[[#This Row],[ 27 ]]+CALCULO[[#This Row],[ 25 ]]+CALCULO[[#This Row],[ 23 ]]+CALCULO[[#This Row],[ 21 ]]+CALCULO[[#This Row],[ 19 ]]+CALCULO[[#This Row],[ 17 ]]</f>
        <v>0</v>
      </c>
      <c r="AG471" s="148">
        <f>+MAX(0,ROUND(CALCULO[[#This Row],[ 15 ]]-CALCULO[[#This Row],[32]],-3))</f>
        <v>0</v>
      </c>
      <c r="AH471" s="29"/>
      <c r="AI471" s="163">
        <f>+IF(AVERAGEIF(DEDUCCIONES[Concepto],'Datos para cálculo'!AH$4,DEDUCCIONES[Monto Limite])=1,CALCULO[[#This Row],[ 34 ]],MIN(CALCULO[[#This Row],[ 34 ]],AVERAGEIF(DEDUCCIONES[Concepto],'Datos para cálculo'!AH$4,DEDUCCIONES[Monto Limite]),+CALCULO[[#This Row],[ 34 ]]+1-1,CALCULO[[#This Row],[ 34 ]]))</f>
        <v>0</v>
      </c>
      <c r="AJ471" s="167"/>
      <c r="AK471" s="144">
        <f>+IF(CALCULO[[#This Row],[ 36 ]]="SI",MIN(CALCULO[[#This Row],[ 15 ]]*10%,VLOOKUP($AJ$4,DEDUCCIONES[],4,0)),0)</f>
        <v>0</v>
      </c>
      <c r="AL471" s="168"/>
      <c r="AM471" s="145">
        <f>+MIN(AL471+1-1,VLOOKUP($AL$4,DEDUCCIONES[],4,0))</f>
        <v>0</v>
      </c>
      <c r="AN471" s="144">
        <f>+CALCULO[[#This Row],[35]]+CALCULO[[#This Row],[37]]+CALCULO[[#This Row],[ 39 ]]</f>
        <v>0</v>
      </c>
      <c r="AO471" s="148">
        <f>+CALCULO[[#This Row],[33]]-CALCULO[[#This Row],[ 40 ]]</f>
        <v>0</v>
      </c>
      <c r="AP471" s="29"/>
      <c r="AQ471" s="163">
        <f>+MIN(CALCULO[[#This Row],[42]]+1-1,VLOOKUP($AP$4,RENTAS_EXCENTAS[],4,0))</f>
        <v>0</v>
      </c>
      <c r="AR471" s="29"/>
      <c r="AS471" s="163">
        <f>+MIN(CALCULO[[#This Row],[43]]+CALCULO[[#This Row],[ 44 ]]+1-1,VLOOKUP($AP$4,RENTAS_EXCENTAS[],4,0))-CALCULO[[#This Row],[43]]</f>
        <v>0</v>
      </c>
      <c r="AT471" s="163"/>
      <c r="AU471" s="163"/>
      <c r="AV471" s="163">
        <f>+CALCULO[[#This Row],[ 47 ]]</f>
        <v>0</v>
      </c>
      <c r="AW471" s="163"/>
      <c r="AX471" s="163">
        <f>+CALCULO[[#This Row],[ 49 ]]</f>
        <v>0</v>
      </c>
      <c r="AY471" s="163"/>
      <c r="AZ471" s="163">
        <f>+CALCULO[[#This Row],[ 51 ]]</f>
        <v>0</v>
      </c>
      <c r="BA471" s="163"/>
      <c r="BB471" s="163">
        <f>+CALCULO[[#This Row],[ 53 ]]</f>
        <v>0</v>
      </c>
      <c r="BC471" s="163"/>
      <c r="BD471" s="163">
        <f>+CALCULO[[#This Row],[ 55 ]]</f>
        <v>0</v>
      </c>
      <c r="BE471" s="163"/>
      <c r="BF471" s="163">
        <f>+CALCULO[[#This Row],[ 57 ]]</f>
        <v>0</v>
      </c>
      <c r="BG471" s="163"/>
      <c r="BH471" s="163">
        <f>+CALCULO[[#This Row],[ 59 ]]</f>
        <v>0</v>
      </c>
      <c r="BI471" s="163"/>
      <c r="BJ471" s="163"/>
      <c r="BK471" s="163"/>
      <c r="BL471" s="145">
        <f>+CALCULO[[#This Row],[ 63 ]]</f>
        <v>0</v>
      </c>
      <c r="BM471" s="144">
        <f>+CALCULO[[#This Row],[ 64 ]]+CALCULO[[#This Row],[ 62 ]]+CALCULO[[#This Row],[ 60 ]]+CALCULO[[#This Row],[ 58 ]]+CALCULO[[#This Row],[ 56 ]]+CALCULO[[#This Row],[ 54 ]]+CALCULO[[#This Row],[ 52 ]]+CALCULO[[#This Row],[ 50 ]]+CALCULO[[#This Row],[ 48 ]]+CALCULO[[#This Row],[ 45 ]]+CALCULO[[#This Row],[43]]</f>
        <v>0</v>
      </c>
      <c r="BN471" s="148">
        <f>+CALCULO[[#This Row],[ 41 ]]-CALCULO[[#This Row],[65]]</f>
        <v>0</v>
      </c>
      <c r="BO471" s="144">
        <f>+ROUND(MIN(CALCULO[[#This Row],[66]]*25%,240*'Versión impresión'!$H$8),-3)</f>
        <v>0</v>
      </c>
      <c r="BP471" s="148">
        <f>+CALCULO[[#This Row],[66]]-CALCULO[[#This Row],[67]]</f>
        <v>0</v>
      </c>
      <c r="BQ471" s="154">
        <f>+ROUND(CALCULO[[#This Row],[33]]*40%,-3)</f>
        <v>0</v>
      </c>
      <c r="BR471" s="149">
        <f t="shared" si="20"/>
        <v>0</v>
      </c>
      <c r="BS471" s="144">
        <f>+CALCULO[[#This Row],[33]]-MIN(CALCULO[[#This Row],[69]],CALCULO[[#This Row],[68]])</f>
        <v>0</v>
      </c>
      <c r="BT471" s="150">
        <f>+CALCULO[[#This Row],[71]]/'Versión impresión'!$H$8+1-1</f>
        <v>0</v>
      </c>
      <c r="BU471" s="151">
        <f>+LOOKUP(CALCULO[[#This Row],[72]],$CG$2:$CH$8,$CJ$2:$CJ$8)</f>
        <v>0</v>
      </c>
      <c r="BV471" s="152">
        <f>+LOOKUP(CALCULO[[#This Row],[72]],$CG$2:$CH$8,$CI$2:$CI$8)</f>
        <v>0</v>
      </c>
      <c r="BW471" s="151">
        <f>+LOOKUP(CALCULO[[#This Row],[72]],$CG$2:$CH$8,$CK$2:$CK$8)</f>
        <v>0</v>
      </c>
      <c r="BX471" s="155">
        <f>+(CALCULO[[#This Row],[72]]+CALCULO[[#This Row],[73]])*CALCULO[[#This Row],[74]]+CALCULO[[#This Row],[75]]</f>
        <v>0</v>
      </c>
      <c r="BY471" s="133">
        <f>+ROUND(CALCULO[[#This Row],[76]]*'Versión impresión'!$H$8,-3)</f>
        <v>0</v>
      </c>
      <c r="BZ471" s="180" t="str">
        <f>+IF(LOOKUP(CALCULO[[#This Row],[72]],$CG$2:$CH$8,$CM$2:$CM$8)=0,"",LOOKUP(CALCULO[[#This Row],[72]],$CG$2:$CH$8,$CM$2:$CM$8))</f>
        <v/>
      </c>
    </row>
    <row r="472" spans="1:78" x14ac:dyDescent="0.25">
      <c r="A472" s="78" t="str">
        <f t="shared" si="19"/>
        <v/>
      </c>
      <c r="B472" s="159"/>
      <c r="C472" s="29"/>
      <c r="D472" s="29"/>
      <c r="E472" s="29"/>
      <c r="F472" s="29"/>
      <c r="G472" s="29"/>
      <c r="H472" s="29"/>
      <c r="I472" s="29"/>
      <c r="J472" s="29"/>
      <c r="K472" s="29"/>
      <c r="L472" s="29"/>
      <c r="M472" s="29"/>
      <c r="N472" s="29"/>
      <c r="O472" s="144">
        <f>SUM(CALCULO[[#This Row],[5]:[ 14 ]])</f>
        <v>0</v>
      </c>
      <c r="P472" s="162"/>
      <c r="Q472" s="163">
        <f>+IF(AVERAGEIF(ING_NO_CONST_RENTA[Concepto],'Datos para cálculo'!P$4,ING_NO_CONST_RENTA[Monto Limite])=1,CALCULO[[#This Row],[16]],MIN(CALCULO[ [#This Row],[16] ],AVERAGEIF(ING_NO_CONST_RENTA[Concepto],'Datos para cálculo'!P$4,ING_NO_CONST_RENTA[Monto Limite]),+CALCULO[ [#This Row],[16] ]+1-1,CALCULO[ [#This Row],[16] ]))</f>
        <v>0</v>
      </c>
      <c r="R472" s="29"/>
      <c r="S472" s="163">
        <f>+IF(AVERAGEIF(ING_NO_CONST_RENTA[Concepto],'Datos para cálculo'!R$4,ING_NO_CONST_RENTA[Monto Limite])=1,CALCULO[[#This Row],[18]],MIN(CALCULO[ [#This Row],[18] ],AVERAGEIF(ING_NO_CONST_RENTA[Concepto],'Datos para cálculo'!R$4,ING_NO_CONST_RENTA[Monto Limite]),+CALCULO[ [#This Row],[18] ]+1-1,CALCULO[ [#This Row],[18] ]))</f>
        <v>0</v>
      </c>
      <c r="T472" s="29"/>
      <c r="U472" s="163">
        <f>+IF(AVERAGEIF(ING_NO_CONST_RENTA[Concepto],'Datos para cálculo'!T$4,ING_NO_CONST_RENTA[Monto Limite])=1,CALCULO[[#This Row],[20]],MIN(CALCULO[ [#This Row],[20] ],AVERAGEIF(ING_NO_CONST_RENTA[Concepto],'Datos para cálculo'!T$4,ING_NO_CONST_RENTA[Monto Limite]),+CALCULO[ [#This Row],[20] ]+1-1,CALCULO[ [#This Row],[20] ]))</f>
        <v>0</v>
      </c>
      <c r="V472" s="29"/>
      <c r="W4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2" s="164"/>
      <c r="Y472" s="163">
        <f>+IF(O472&lt;310*'Versión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2" s="165"/>
      <c r="AA472" s="163">
        <f>+IF(AVERAGEIF(ING_NO_CONST_RENTA[Concepto],'Datos para cálculo'!Z$4,ING_NO_CONST_RENTA[Monto Limite])=1,CALCULO[[#This Row],[ 26 ]],MIN(CALCULO[[#This Row],[ 26 ]],AVERAGEIF(ING_NO_CONST_RENTA[Concepto],'Datos para cálculo'!Z$4,ING_NO_CONST_RENTA[Monto Limite]),+CALCULO[[#This Row],[ 26 ]]+1-1,CALCULO[[#This Row],[ 26 ]]))</f>
        <v>0</v>
      </c>
      <c r="AB472" s="165"/>
      <c r="AC4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2" s="147"/>
      <c r="AE4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2" s="144">
        <f>+CALCULO[[#This Row],[ 31 ]]+CALCULO[[#This Row],[ 29 ]]+CALCULO[[#This Row],[ 27 ]]+CALCULO[[#This Row],[ 25 ]]+CALCULO[[#This Row],[ 23 ]]+CALCULO[[#This Row],[ 21 ]]+CALCULO[[#This Row],[ 19 ]]+CALCULO[[#This Row],[ 17 ]]</f>
        <v>0</v>
      </c>
      <c r="AG472" s="148">
        <f>+MAX(0,ROUND(CALCULO[[#This Row],[ 15 ]]-CALCULO[[#This Row],[32]],-3))</f>
        <v>0</v>
      </c>
      <c r="AH472" s="29"/>
      <c r="AI472" s="163">
        <f>+IF(AVERAGEIF(DEDUCCIONES[Concepto],'Datos para cálculo'!AH$4,DEDUCCIONES[Monto Limite])=1,CALCULO[[#This Row],[ 34 ]],MIN(CALCULO[[#This Row],[ 34 ]],AVERAGEIF(DEDUCCIONES[Concepto],'Datos para cálculo'!AH$4,DEDUCCIONES[Monto Limite]),+CALCULO[[#This Row],[ 34 ]]+1-1,CALCULO[[#This Row],[ 34 ]]))</f>
        <v>0</v>
      </c>
      <c r="AJ472" s="167"/>
      <c r="AK472" s="144">
        <f>+IF(CALCULO[[#This Row],[ 36 ]]="SI",MIN(CALCULO[[#This Row],[ 15 ]]*10%,VLOOKUP($AJ$4,DEDUCCIONES[],4,0)),0)</f>
        <v>0</v>
      </c>
      <c r="AL472" s="168"/>
      <c r="AM472" s="145">
        <f>+MIN(AL472+1-1,VLOOKUP($AL$4,DEDUCCIONES[],4,0))</f>
        <v>0</v>
      </c>
      <c r="AN472" s="144">
        <f>+CALCULO[[#This Row],[35]]+CALCULO[[#This Row],[37]]+CALCULO[[#This Row],[ 39 ]]</f>
        <v>0</v>
      </c>
      <c r="AO472" s="148">
        <f>+CALCULO[[#This Row],[33]]-CALCULO[[#This Row],[ 40 ]]</f>
        <v>0</v>
      </c>
      <c r="AP472" s="29"/>
      <c r="AQ472" s="163">
        <f>+MIN(CALCULO[[#This Row],[42]]+1-1,VLOOKUP($AP$4,RENTAS_EXCENTAS[],4,0))</f>
        <v>0</v>
      </c>
      <c r="AR472" s="29"/>
      <c r="AS472" s="163">
        <f>+MIN(CALCULO[[#This Row],[43]]+CALCULO[[#This Row],[ 44 ]]+1-1,VLOOKUP($AP$4,RENTAS_EXCENTAS[],4,0))-CALCULO[[#This Row],[43]]</f>
        <v>0</v>
      </c>
      <c r="AT472" s="163"/>
      <c r="AU472" s="163"/>
      <c r="AV472" s="163">
        <f>+CALCULO[[#This Row],[ 47 ]]</f>
        <v>0</v>
      </c>
      <c r="AW472" s="163"/>
      <c r="AX472" s="163">
        <f>+CALCULO[[#This Row],[ 49 ]]</f>
        <v>0</v>
      </c>
      <c r="AY472" s="163"/>
      <c r="AZ472" s="163">
        <f>+CALCULO[[#This Row],[ 51 ]]</f>
        <v>0</v>
      </c>
      <c r="BA472" s="163"/>
      <c r="BB472" s="163">
        <f>+CALCULO[[#This Row],[ 53 ]]</f>
        <v>0</v>
      </c>
      <c r="BC472" s="163"/>
      <c r="BD472" s="163">
        <f>+CALCULO[[#This Row],[ 55 ]]</f>
        <v>0</v>
      </c>
      <c r="BE472" s="163"/>
      <c r="BF472" s="163">
        <f>+CALCULO[[#This Row],[ 57 ]]</f>
        <v>0</v>
      </c>
      <c r="BG472" s="163"/>
      <c r="BH472" s="163">
        <f>+CALCULO[[#This Row],[ 59 ]]</f>
        <v>0</v>
      </c>
      <c r="BI472" s="163"/>
      <c r="BJ472" s="163"/>
      <c r="BK472" s="163"/>
      <c r="BL472" s="145">
        <f>+CALCULO[[#This Row],[ 63 ]]</f>
        <v>0</v>
      </c>
      <c r="BM472" s="144">
        <f>+CALCULO[[#This Row],[ 64 ]]+CALCULO[[#This Row],[ 62 ]]+CALCULO[[#This Row],[ 60 ]]+CALCULO[[#This Row],[ 58 ]]+CALCULO[[#This Row],[ 56 ]]+CALCULO[[#This Row],[ 54 ]]+CALCULO[[#This Row],[ 52 ]]+CALCULO[[#This Row],[ 50 ]]+CALCULO[[#This Row],[ 48 ]]+CALCULO[[#This Row],[ 45 ]]+CALCULO[[#This Row],[43]]</f>
        <v>0</v>
      </c>
      <c r="BN472" s="148">
        <f>+CALCULO[[#This Row],[ 41 ]]-CALCULO[[#This Row],[65]]</f>
        <v>0</v>
      </c>
      <c r="BO472" s="144">
        <f>+ROUND(MIN(CALCULO[[#This Row],[66]]*25%,240*'Versión impresión'!$H$8),-3)</f>
        <v>0</v>
      </c>
      <c r="BP472" s="148">
        <f>+CALCULO[[#This Row],[66]]-CALCULO[[#This Row],[67]]</f>
        <v>0</v>
      </c>
      <c r="BQ472" s="154">
        <f>+ROUND(CALCULO[[#This Row],[33]]*40%,-3)</f>
        <v>0</v>
      </c>
      <c r="BR472" s="149">
        <f t="shared" si="20"/>
        <v>0</v>
      </c>
      <c r="BS472" s="144">
        <f>+CALCULO[[#This Row],[33]]-MIN(CALCULO[[#This Row],[69]],CALCULO[[#This Row],[68]])</f>
        <v>0</v>
      </c>
      <c r="BT472" s="150">
        <f>+CALCULO[[#This Row],[71]]/'Versión impresión'!$H$8+1-1</f>
        <v>0</v>
      </c>
      <c r="BU472" s="151">
        <f>+LOOKUP(CALCULO[[#This Row],[72]],$CG$2:$CH$8,$CJ$2:$CJ$8)</f>
        <v>0</v>
      </c>
      <c r="BV472" s="152">
        <f>+LOOKUP(CALCULO[[#This Row],[72]],$CG$2:$CH$8,$CI$2:$CI$8)</f>
        <v>0</v>
      </c>
      <c r="BW472" s="151">
        <f>+LOOKUP(CALCULO[[#This Row],[72]],$CG$2:$CH$8,$CK$2:$CK$8)</f>
        <v>0</v>
      </c>
      <c r="BX472" s="155">
        <f>+(CALCULO[[#This Row],[72]]+CALCULO[[#This Row],[73]])*CALCULO[[#This Row],[74]]+CALCULO[[#This Row],[75]]</f>
        <v>0</v>
      </c>
      <c r="BY472" s="133">
        <f>+ROUND(CALCULO[[#This Row],[76]]*'Versión impresión'!$H$8,-3)</f>
        <v>0</v>
      </c>
      <c r="BZ472" s="180" t="str">
        <f>+IF(LOOKUP(CALCULO[[#This Row],[72]],$CG$2:$CH$8,$CM$2:$CM$8)=0,"",LOOKUP(CALCULO[[#This Row],[72]],$CG$2:$CH$8,$CM$2:$CM$8))</f>
        <v/>
      </c>
    </row>
    <row r="473" spans="1:78" x14ac:dyDescent="0.25">
      <c r="A473" s="78" t="str">
        <f t="shared" si="19"/>
        <v/>
      </c>
      <c r="B473" s="159"/>
      <c r="C473" s="29"/>
      <c r="D473" s="29"/>
      <c r="E473" s="29"/>
      <c r="F473" s="29"/>
      <c r="G473" s="29"/>
      <c r="H473" s="29"/>
      <c r="I473" s="29"/>
      <c r="J473" s="29"/>
      <c r="K473" s="29"/>
      <c r="L473" s="29"/>
      <c r="M473" s="29"/>
      <c r="N473" s="29"/>
      <c r="O473" s="144">
        <f>SUM(CALCULO[[#This Row],[5]:[ 14 ]])</f>
        <v>0</v>
      </c>
      <c r="P473" s="162"/>
      <c r="Q473" s="163">
        <f>+IF(AVERAGEIF(ING_NO_CONST_RENTA[Concepto],'Datos para cálculo'!P$4,ING_NO_CONST_RENTA[Monto Limite])=1,CALCULO[[#This Row],[16]],MIN(CALCULO[ [#This Row],[16] ],AVERAGEIF(ING_NO_CONST_RENTA[Concepto],'Datos para cálculo'!P$4,ING_NO_CONST_RENTA[Monto Limite]),+CALCULO[ [#This Row],[16] ]+1-1,CALCULO[ [#This Row],[16] ]))</f>
        <v>0</v>
      </c>
      <c r="R473" s="29"/>
      <c r="S473" s="163">
        <f>+IF(AVERAGEIF(ING_NO_CONST_RENTA[Concepto],'Datos para cálculo'!R$4,ING_NO_CONST_RENTA[Monto Limite])=1,CALCULO[[#This Row],[18]],MIN(CALCULO[ [#This Row],[18] ],AVERAGEIF(ING_NO_CONST_RENTA[Concepto],'Datos para cálculo'!R$4,ING_NO_CONST_RENTA[Monto Limite]),+CALCULO[ [#This Row],[18] ]+1-1,CALCULO[ [#This Row],[18] ]))</f>
        <v>0</v>
      </c>
      <c r="T473" s="29"/>
      <c r="U473" s="163">
        <f>+IF(AVERAGEIF(ING_NO_CONST_RENTA[Concepto],'Datos para cálculo'!T$4,ING_NO_CONST_RENTA[Monto Limite])=1,CALCULO[[#This Row],[20]],MIN(CALCULO[ [#This Row],[20] ],AVERAGEIF(ING_NO_CONST_RENTA[Concepto],'Datos para cálculo'!T$4,ING_NO_CONST_RENTA[Monto Limite]),+CALCULO[ [#This Row],[20] ]+1-1,CALCULO[ [#This Row],[20] ]))</f>
        <v>0</v>
      </c>
      <c r="V473" s="29"/>
      <c r="W4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3" s="164"/>
      <c r="Y473" s="163">
        <f>+IF(O473&lt;310*'Versión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3" s="165"/>
      <c r="AA473" s="163">
        <f>+IF(AVERAGEIF(ING_NO_CONST_RENTA[Concepto],'Datos para cálculo'!Z$4,ING_NO_CONST_RENTA[Monto Limite])=1,CALCULO[[#This Row],[ 26 ]],MIN(CALCULO[[#This Row],[ 26 ]],AVERAGEIF(ING_NO_CONST_RENTA[Concepto],'Datos para cálculo'!Z$4,ING_NO_CONST_RENTA[Monto Limite]),+CALCULO[[#This Row],[ 26 ]]+1-1,CALCULO[[#This Row],[ 26 ]]))</f>
        <v>0</v>
      </c>
      <c r="AB473" s="165"/>
      <c r="AC4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3" s="147"/>
      <c r="AE4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3" s="144">
        <f>+CALCULO[[#This Row],[ 31 ]]+CALCULO[[#This Row],[ 29 ]]+CALCULO[[#This Row],[ 27 ]]+CALCULO[[#This Row],[ 25 ]]+CALCULO[[#This Row],[ 23 ]]+CALCULO[[#This Row],[ 21 ]]+CALCULO[[#This Row],[ 19 ]]+CALCULO[[#This Row],[ 17 ]]</f>
        <v>0</v>
      </c>
      <c r="AG473" s="148">
        <f>+MAX(0,ROUND(CALCULO[[#This Row],[ 15 ]]-CALCULO[[#This Row],[32]],-3))</f>
        <v>0</v>
      </c>
      <c r="AH473" s="29"/>
      <c r="AI473" s="163">
        <f>+IF(AVERAGEIF(DEDUCCIONES[Concepto],'Datos para cálculo'!AH$4,DEDUCCIONES[Monto Limite])=1,CALCULO[[#This Row],[ 34 ]],MIN(CALCULO[[#This Row],[ 34 ]],AVERAGEIF(DEDUCCIONES[Concepto],'Datos para cálculo'!AH$4,DEDUCCIONES[Monto Limite]),+CALCULO[[#This Row],[ 34 ]]+1-1,CALCULO[[#This Row],[ 34 ]]))</f>
        <v>0</v>
      </c>
      <c r="AJ473" s="167"/>
      <c r="AK473" s="144">
        <f>+IF(CALCULO[[#This Row],[ 36 ]]="SI",MIN(CALCULO[[#This Row],[ 15 ]]*10%,VLOOKUP($AJ$4,DEDUCCIONES[],4,0)),0)</f>
        <v>0</v>
      </c>
      <c r="AL473" s="168"/>
      <c r="AM473" s="145">
        <f>+MIN(AL473+1-1,VLOOKUP($AL$4,DEDUCCIONES[],4,0))</f>
        <v>0</v>
      </c>
      <c r="AN473" s="144">
        <f>+CALCULO[[#This Row],[35]]+CALCULO[[#This Row],[37]]+CALCULO[[#This Row],[ 39 ]]</f>
        <v>0</v>
      </c>
      <c r="AO473" s="148">
        <f>+CALCULO[[#This Row],[33]]-CALCULO[[#This Row],[ 40 ]]</f>
        <v>0</v>
      </c>
      <c r="AP473" s="29"/>
      <c r="AQ473" s="163">
        <f>+MIN(CALCULO[[#This Row],[42]]+1-1,VLOOKUP($AP$4,RENTAS_EXCENTAS[],4,0))</f>
        <v>0</v>
      </c>
      <c r="AR473" s="29"/>
      <c r="AS473" s="163">
        <f>+MIN(CALCULO[[#This Row],[43]]+CALCULO[[#This Row],[ 44 ]]+1-1,VLOOKUP($AP$4,RENTAS_EXCENTAS[],4,0))-CALCULO[[#This Row],[43]]</f>
        <v>0</v>
      </c>
      <c r="AT473" s="163"/>
      <c r="AU473" s="163"/>
      <c r="AV473" s="163">
        <f>+CALCULO[[#This Row],[ 47 ]]</f>
        <v>0</v>
      </c>
      <c r="AW473" s="163"/>
      <c r="AX473" s="163">
        <f>+CALCULO[[#This Row],[ 49 ]]</f>
        <v>0</v>
      </c>
      <c r="AY473" s="163"/>
      <c r="AZ473" s="163">
        <f>+CALCULO[[#This Row],[ 51 ]]</f>
        <v>0</v>
      </c>
      <c r="BA473" s="163"/>
      <c r="BB473" s="163">
        <f>+CALCULO[[#This Row],[ 53 ]]</f>
        <v>0</v>
      </c>
      <c r="BC473" s="163"/>
      <c r="BD473" s="163">
        <f>+CALCULO[[#This Row],[ 55 ]]</f>
        <v>0</v>
      </c>
      <c r="BE473" s="163"/>
      <c r="BF473" s="163">
        <f>+CALCULO[[#This Row],[ 57 ]]</f>
        <v>0</v>
      </c>
      <c r="BG473" s="163"/>
      <c r="BH473" s="163">
        <f>+CALCULO[[#This Row],[ 59 ]]</f>
        <v>0</v>
      </c>
      <c r="BI473" s="163"/>
      <c r="BJ473" s="163"/>
      <c r="BK473" s="163"/>
      <c r="BL473" s="145">
        <f>+CALCULO[[#This Row],[ 63 ]]</f>
        <v>0</v>
      </c>
      <c r="BM473" s="144">
        <f>+CALCULO[[#This Row],[ 64 ]]+CALCULO[[#This Row],[ 62 ]]+CALCULO[[#This Row],[ 60 ]]+CALCULO[[#This Row],[ 58 ]]+CALCULO[[#This Row],[ 56 ]]+CALCULO[[#This Row],[ 54 ]]+CALCULO[[#This Row],[ 52 ]]+CALCULO[[#This Row],[ 50 ]]+CALCULO[[#This Row],[ 48 ]]+CALCULO[[#This Row],[ 45 ]]+CALCULO[[#This Row],[43]]</f>
        <v>0</v>
      </c>
      <c r="BN473" s="148">
        <f>+CALCULO[[#This Row],[ 41 ]]-CALCULO[[#This Row],[65]]</f>
        <v>0</v>
      </c>
      <c r="BO473" s="144">
        <f>+ROUND(MIN(CALCULO[[#This Row],[66]]*25%,240*'Versión impresión'!$H$8),-3)</f>
        <v>0</v>
      </c>
      <c r="BP473" s="148">
        <f>+CALCULO[[#This Row],[66]]-CALCULO[[#This Row],[67]]</f>
        <v>0</v>
      </c>
      <c r="BQ473" s="154">
        <f>+ROUND(CALCULO[[#This Row],[33]]*40%,-3)</f>
        <v>0</v>
      </c>
      <c r="BR473" s="149">
        <f t="shared" si="20"/>
        <v>0</v>
      </c>
      <c r="BS473" s="144">
        <f>+CALCULO[[#This Row],[33]]-MIN(CALCULO[[#This Row],[69]],CALCULO[[#This Row],[68]])</f>
        <v>0</v>
      </c>
      <c r="BT473" s="150">
        <f>+CALCULO[[#This Row],[71]]/'Versión impresión'!$H$8+1-1</f>
        <v>0</v>
      </c>
      <c r="BU473" s="151">
        <f>+LOOKUP(CALCULO[[#This Row],[72]],$CG$2:$CH$8,$CJ$2:$CJ$8)</f>
        <v>0</v>
      </c>
      <c r="BV473" s="152">
        <f>+LOOKUP(CALCULO[[#This Row],[72]],$CG$2:$CH$8,$CI$2:$CI$8)</f>
        <v>0</v>
      </c>
      <c r="BW473" s="151">
        <f>+LOOKUP(CALCULO[[#This Row],[72]],$CG$2:$CH$8,$CK$2:$CK$8)</f>
        <v>0</v>
      </c>
      <c r="BX473" s="155">
        <f>+(CALCULO[[#This Row],[72]]+CALCULO[[#This Row],[73]])*CALCULO[[#This Row],[74]]+CALCULO[[#This Row],[75]]</f>
        <v>0</v>
      </c>
      <c r="BY473" s="133">
        <f>+ROUND(CALCULO[[#This Row],[76]]*'Versión impresión'!$H$8,-3)</f>
        <v>0</v>
      </c>
      <c r="BZ473" s="180" t="str">
        <f>+IF(LOOKUP(CALCULO[[#This Row],[72]],$CG$2:$CH$8,$CM$2:$CM$8)=0,"",LOOKUP(CALCULO[[#This Row],[72]],$CG$2:$CH$8,$CM$2:$CM$8))</f>
        <v/>
      </c>
    </row>
    <row r="474" spans="1:78" x14ac:dyDescent="0.25">
      <c r="A474" s="78" t="str">
        <f t="shared" si="19"/>
        <v/>
      </c>
      <c r="B474" s="159"/>
      <c r="C474" s="29"/>
      <c r="D474" s="29"/>
      <c r="E474" s="29"/>
      <c r="F474" s="29"/>
      <c r="G474" s="29"/>
      <c r="H474" s="29"/>
      <c r="I474" s="29"/>
      <c r="J474" s="29"/>
      <c r="K474" s="29"/>
      <c r="L474" s="29"/>
      <c r="M474" s="29"/>
      <c r="N474" s="29"/>
      <c r="O474" s="144">
        <f>SUM(CALCULO[[#This Row],[5]:[ 14 ]])</f>
        <v>0</v>
      </c>
      <c r="P474" s="162"/>
      <c r="Q474" s="163">
        <f>+IF(AVERAGEIF(ING_NO_CONST_RENTA[Concepto],'Datos para cálculo'!P$4,ING_NO_CONST_RENTA[Monto Limite])=1,CALCULO[[#This Row],[16]],MIN(CALCULO[ [#This Row],[16] ],AVERAGEIF(ING_NO_CONST_RENTA[Concepto],'Datos para cálculo'!P$4,ING_NO_CONST_RENTA[Monto Limite]),+CALCULO[ [#This Row],[16] ]+1-1,CALCULO[ [#This Row],[16] ]))</f>
        <v>0</v>
      </c>
      <c r="R474" s="29"/>
      <c r="S474" s="163">
        <f>+IF(AVERAGEIF(ING_NO_CONST_RENTA[Concepto],'Datos para cálculo'!R$4,ING_NO_CONST_RENTA[Monto Limite])=1,CALCULO[[#This Row],[18]],MIN(CALCULO[ [#This Row],[18] ],AVERAGEIF(ING_NO_CONST_RENTA[Concepto],'Datos para cálculo'!R$4,ING_NO_CONST_RENTA[Monto Limite]),+CALCULO[ [#This Row],[18] ]+1-1,CALCULO[ [#This Row],[18] ]))</f>
        <v>0</v>
      </c>
      <c r="T474" s="29"/>
      <c r="U474" s="163">
        <f>+IF(AVERAGEIF(ING_NO_CONST_RENTA[Concepto],'Datos para cálculo'!T$4,ING_NO_CONST_RENTA[Monto Limite])=1,CALCULO[[#This Row],[20]],MIN(CALCULO[ [#This Row],[20] ],AVERAGEIF(ING_NO_CONST_RENTA[Concepto],'Datos para cálculo'!T$4,ING_NO_CONST_RENTA[Monto Limite]),+CALCULO[ [#This Row],[20] ]+1-1,CALCULO[ [#This Row],[20] ]))</f>
        <v>0</v>
      </c>
      <c r="V474" s="29"/>
      <c r="W4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4" s="164"/>
      <c r="Y474" s="163">
        <f>+IF(O474&lt;310*'Versión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4" s="165"/>
      <c r="AA474" s="163">
        <f>+IF(AVERAGEIF(ING_NO_CONST_RENTA[Concepto],'Datos para cálculo'!Z$4,ING_NO_CONST_RENTA[Monto Limite])=1,CALCULO[[#This Row],[ 26 ]],MIN(CALCULO[[#This Row],[ 26 ]],AVERAGEIF(ING_NO_CONST_RENTA[Concepto],'Datos para cálculo'!Z$4,ING_NO_CONST_RENTA[Monto Limite]),+CALCULO[[#This Row],[ 26 ]]+1-1,CALCULO[[#This Row],[ 26 ]]))</f>
        <v>0</v>
      </c>
      <c r="AB474" s="165"/>
      <c r="AC4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4" s="147"/>
      <c r="AE4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4" s="144">
        <f>+CALCULO[[#This Row],[ 31 ]]+CALCULO[[#This Row],[ 29 ]]+CALCULO[[#This Row],[ 27 ]]+CALCULO[[#This Row],[ 25 ]]+CALCULO[[#This Row],[ 23 ]]+CALCULO[[#This Row],[ 21 ]]+CALCULO[[#This Row],[ 19 ]]+CALCULO[[#This Row],[ 17 ]]</f>
        <v>0</v>
      </c>
      <c r="AG474" s="148">
        <f>+MAX(0,ROUND(CALCULO[[#This Row],[ 15 ]]-CALCULO[[#This Row],[32]],-3))</f>
        <v>0</v>
      </c>
      <c r="AH474" s="29"/>
      <c r="AI474" s="163">
        <f>+IF(AVERAGEIF(DEDUCCIONES[Concepto],'Datos para cálculo'!AH$4,DEDUCCIONES[Monto Limite])=1,CALCULO[[#This Row],[ 34 ]],MIN(CALCULO[[#This Row],[ 34 ]],AVERAGEIF(DEDUCCIONES[Concepto],'Datos para cálculo'!AH$4,DEDUCCIONES[Monto Limite]),+CALCULO[[#This Row],[ 34 ]]+1-1,CALCULO[[#This Row],[ 34 ]]))</f>
        <v>0</v>
      </c>
      <c r="AJ474" s="167"/>
      <c r="AK474" s="144">
        <f>+IF(CALCULO[[#This Row],[ 36 ]]="SI",MIN(CALCULO[[#This Row],[ 15 ]]*10%,VLOOKUP($AJ$4,DEDUCCIONES[],4,0)),0)</f>
        <v>0</v>
      </c>
      <c r="AL474" s="168"/>
      <c r="AM474" s="145">
        <f>+MIN(AL474+1-1,VLOOKUP($AL$4,DEDUCCIONES[],4,0))</f>
        <v>0</v>
      </c>
      <c r="AN474" s="144">
        <f>+CALCULO[[#This Row],[35]]+CALCULO[[#This Row],[37]]+CALCULO[[#This Row],[ 39 ]]</f>
        <v>0</v>
      </c>
      <c r="AO474" s="148">
        <f>+CALCULO[[#This Row],[33]]-CALCULO[[#This Row],[ 40 ]]</f>
        <v>0</v>
      </c>
      <c r="AP474" s="29"/>
      <c r="AQ474" s="163">
        <f>+MIN(CALCULO[[#This Row],[42]]+1-1,VLOOKUP($AP$4,RENTAS_EXCENTAS[],4,0))</f>
        <v>0</v>
      </c>
      <c r="AR474" s="29"/>
      <c r="AS474" s="163">
        <f>+MIN(CALCULO[[#This Row],[43]]+CALCULO[[#This Row],[ 44 ]]+1-1,VLOOKUP($AP$4,RENTAS_EXCENTAS[],4,0))-CALCULO[[#This Row],[43]]</f>
        <v>0</v>
      </c>
      <c r="AT474" s="163"/>
      <c r="AU474" s="163"/>
      <c r="AV474" s="163">
        <f>+CALCULO[[#This Row],[ 47 ]]</f>
        <v>0</v>
      </c>
      <c r="AW474" s="163"/>
      <c r="AX474" s="163">
        <f>+CALCULO[[#This Row],[ 49 ]]</f>
        <v>0</v>
      </c>
      <c r="AY474" s="163"/>
      <c r="AZ474" s="163">
        <f>+CALCULO[[#This Row],[ 51 ]]</f>
        <v>0</v>
      </c>
      <c r="BA474" s="163"/>
      <c r="BB474" s="163">
        <f>+CALCULO[[#This Row],[ 53 ]]</f>
        <v>0</v>
      </c>
      <c r="BC474" s="163"/>
      <c r="BD474" s="163">
        <f>+CALCULO[[#This Row],[ 55 ]]</f>
        <v>0</v>
      </c>
      <c r="BE474" s="163"/>
      <c r="BF474" s="163">
        <f>+CALCULO[[#This Row],[ 57 ]]</f>
        <v>0</v>
      </c>
      <c r="BG474" s="163"/>
      <c r="BH474" s="163">
        <f>+CALCULO[[#This Row],[ 59 ]]</f>
        <v>0</v>
      </c>
      <c r="BI474" s="163"/>
      <c r="BJ474" s="163"/>
      <c r="BK474" s="163"/>
      <c r="BL474" s="145">
        <f>+CALCULO[[#This Row],[ 63 ]]</f>
        <v>0</v>
      </c>
      <c r="BM474" s="144">
        <f>+CALCULO[[#This Row],[ 64 ]]+CALCULO[[#This Row],[ 62 ]]+CALCULO[[#This Row],[ 60 ]]+CALCULO[[#This Row],[ 58 ]]+CALCULO[[#This Row],[ 56 ]]+CALCULO[[#This Row],[ 54 ]]+CALCULO[[#This Row],[ 52 ]]+CALCULO[[#This Row],[ 50 ]]+CALCULO[[#This Row],[ 48 ]]+CALCULO[[#This Row],[ 45 ]]+CALCULO[[#This Row],[43]]</f>
        <v>0</v>
      </c>
      <c r="BN474" s="148">
        <f>+CALCULO[[#This Row],[ 41 ]]-CALCULO[[#This Row],[65]]</f>
        <v>0</v>
      </c>
      <c r="BO474" s="144">
        <f>+ROUND(MIN(CALCULO[[#This Row],[66]]*25%,240*'Versión impresión'!$H$8),-3)</f>
        <v>0</v>
      </c>
      <c r="BP474" s="148">
        <f>+CALCULO[[#This Row],[66]]-CALCULO[[#This Row],[67]]</f>
        <v>0</v>
      </c>
      <c r="BQ474" s="154">
        <f>+ROUND(CALCULO[[#This Row],[33]]*40%,-3)</f>
        <v>0</v>
      </c>
      <c r="BR474" s="149">
        <f t="shared" si="20"/>
        <v>0</v>
      </c>
      <c r="BS474" s="144">
        <f>+CALCULO[[#This Row],[33]]-MIN(CALCULO[[#This Row],[69]],CALCULO[[#This Row],[68]])</f>
        <v>0</v>
      </c>
      <c r="BT474" s="150">
        <f>+CALCULO[[#This Row],[71]]/'Versión impresión'!$H$8+1-1</f>
        <v>0</v>
      </c>
      <c r="BU474" s="151">
        <f>+LOOKUP(CALCULO[[#This Row],[72]],$CG$2:$CH$8,$CJ$2:$CJ$8)</f>
        <v>0</v>
      </c>
      <c r="BV474" s="152">
        <f>+LOOKUP(CALCULO[[#This Row],[72]],$CG$2:$CH$8,$CI$2:$CI$8)</f>
        <v>0</v>
      </c>
      <c r="BW474" s="151">
        <f>+LOOKUP(CALCULO[[#This Row],[72]],$CG$2:$CH$8,$CK$2:$CK$8)</f>
        <v>0</v>
      </c>
      <c r="BX474" s="155">
        <f>+(CALCULO[[#This Row],[72]]+CALCULO[[#This Row],[73]])*CALCULO[[#This Row],[74]]+CALCULO[[#This Row],[75]]</f>
        <v>0</v>
      </c>
      <c r="BY474" s="133">
        <f>+ROUND(CALCULO[[#This Row],[76]]*'Versión impresión'!$H$8,-3)</f>
        <v>0</v>
      </c>
      <c r="BZ474" s="180" t="str">
        <f>+IF(LOOKUP(CALCULO[[#This Row],[72]],$CG$2:$CH$8,$CM$2:$CM$8)=0,"",LOOKUP(CALCULO[[#This Row],[72]],$CG$2:$CH$8,$CM$2:$CM$8))</f>
        <v/>
      </c>
    </row>
    <row r="475" spans="1:78" x14ac:dyDescent="0.25">
      <c r="A475" s="78" t="str">
        <f t="shared" si="19"/>
        <v/>
      </c>
      <c r="B475" s="159"/>
      <c r="C475" s="29"/>
      <c r="D475" s="29"/>
      <c r="E475" s="29"/>
      <c r="F475" s="29"/>
      <c r="G475" s="29"/>
      <c r="H475" s="29"/>
      <c r="I475" s="29"/>
      <c r="J475" s="29"/>
      <c r="K475" s="29"/>
      <c r="L475" s="29"/>
      <c r="M475" s="29"/>
      <c r="N475" s="29"/>
      <c r="O475" s="144">
        <f>SUM(CALCULO[[#This Row],[5]:[ 14 ]])</f>
        <v>0</v>
      </c>
      <c r="P475" s="162"/>
      <c r="Q475" s="163">
        <f>+IF(AVERAGEIF(ING_NO_CONST_RENTA[Concepto],'Datos para cálculo'!P$4,ING_NO_CONST_RENTA[Monto Limite])=1,CALCULO[[#This Row],[16]],MIN(CALCULO[ [#This Row],[16] ],AVERAGEIF(ING_NO_CONST_RENTA[Concepto],'Datos para cálculo'!P$4,ING_NO_CONST_RENTA[Monto Limite]),+CALCULO[ [#This Row],[16] ]+1-1,CALCULO[ [#This Row],[16] ]))</f>
        <v>0</v>
      </c>
      <c r="R475" s="29"/>
      <c r="S475" s="163">
        <f>+IF(AVERAGEIF(ING_NO_CONST_RENTA[Concepto],'Datos para cálculo'!R$4,ING_NO_CONST_RENTA[Monto Limite])=1,CALCULO[[#This Row],[18]],MIN(CALCULO[ [#This Row],[18] ],AVERAGEIF(ING_NO_CONST_RENTA[Concepto],'Datos para cálculo'!R$4,ING_NO_CONST_RENTA[Monto Limite]),+CALCULO[ [#This Row],[18] ]+1-1,CALCULO[ [#This Row],[18] ]))</f>
        <v>0</v>
      </c>
      <c r="T475" s="29"/>
      <c r="U475" s="163">
        <f>+IF(AVERAGEIF(ING_NO_CONST_RENTA[Concepto],'Datos para cálculo'!T$4,ING_NO_CONST_RENTA[Monto Limite])=1,CALCULO[[#This Row],[20]],MIN(CALCULO[ [#This Row],[20] ],AVERAGEIF(ING_NO_CONST_RENTA[Concepto],'Datos para cálculo'!T$4,ING_NO_CONST_RENTA[Monto Limite]),+CALCULO[ [#This Row],[20] ]+1-1,CALCULO[ [#This Row],[20] ]))</f>
        <v>0</v>
      </c>
      <c r="V475" s="29"/>
      <c r="W4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5" s="164"/>
      <c r="Y475" s="163">
        <f>+IF(O475&lt;310*'Versión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5" s="165"/>
      <c r="AA475" s="163">
        <f>+IF(AVERAGEIF(ING_NO_CONST_RENTA[Concepto],'Datos para cálculo'!Z$4,ING_NO_CONST_RENTA[Monto Limite])=1,CALCULO[[#This Row],[ 26 ]],MIN(CALCULO[[#This Row],[ 26 ]],AVERAGEIF(ING_NO_CONST_RENTA[Concepto],'Datos para cálculo'!Z$4,ING_NO_CONST_RENTA[Monto Limite]),+CALCULO[[#This Row],[ 26 ]]+1-1,CALCULO[[#This Row],[ 26 ]]))</f>
        <v>0</v>
      </c>
      <c r="AB475" s="165"/>
      <c r="AC4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5" s="147"/>
      <c r="AE4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5" s="144">
        <f>+CALCULO[[#This Row],[ 31 ]]+CALCULO[[#This Row],[ 29 ]]+CALCULO[[#This Row],[ 27 ]]+CALCULO[[#This Row],[ 25 ]]+CALCULO[[#This Row],[ 23 ]]+CALCULO[[#This Row],[ 21 ]]+CALCULO[[#This Row],[ 19 ]]+CALCULO[[#This Row],[ 17 ]]</f>
        <v>0</v>
      </c>
      <c r="AG475" s="148">
        <f>+MAX(0,ROUND(CALCULO[[#This Row],[ 15 ]]-CALCULO[[#This Row],[32]],-3))</f>
        <v>0</v>
      </c>
      <c r="AH475" s="29"/>
      <c r="AI475" s="163">
        <f>+IF(AVERAGEIF(DEDUCCIONES[Concepto],'Datos para cálculo'!AH$4,DEDUCCIONES[Monto Limite])=1,CALCULO[[#This Row],[ 34 ]],MIN(CALCULO[[#This Row],[ 34 ]],AVERAGEIF(DEDUCCIONES[Concepto],'Datos para cálculo'!AH$4,DEDUCCIONES[Monto Limite]),+CALCULO[[#This Row],[ 34 ]]+1-1,CALCULO[[#This Row],[ 34 ]]))</f>
        <v>0</v>
      </c>
      <c r="AJ475" s="167"/>
      <c r="AK475" s="144">
        <f>+IF(CALCULO[[#This Row],[ 36 ]]="SI",MIN(CALCULO[[#This Row],[ 15 ]]*10%,VLOOKUP($AJ$4,DEDUCCIONES[],4,0)),0)</f>
        <v>0</v>
      </c>
      <c r="AL475" s="168"/>
      <c r="AM475" s="145">
        <f>+MIN(AL475+1-1,VLOOKUP($AL$4,DEDUCCIONES[],4,0))</f>
        <v>0</v>
      </c>
      <c r="AN475" s="144">
        <f>+CALCULO[[#This Row],[35]]+CALCULO[[#This Row],[37]]+CALCULO[[#This Row],[ 39 ]]</f>
        <v>0</v>
      </c>
      <c r="AO475" s="148">
        <f>+CALCULO[[#This Row],[33]]-CALCULO[[#This Row],[ 40 ]]</f>
        <v>0</v>
      </c>
      <c r="AP475" s="29"/>
      <c r="AQ475" s="163">
        <f>+MIN(CALCULO[[#This Row],[42]]+1-1,VLOOKUP($AP$4,RENTAS_EXCENTAS[],4,0))</f>
        <v>0</v>
      </c>
      <c r="AR475" s="29"/>
      <c r="AS475" s="163">
        <f>+MIN(CALCULO[[#This Row],[43]]+CALCULO[[#This Row],[ 44 ]]+1-1,VLOOKUP($AP$4,RENTAS_EXCENTAS[],4,0))-CALCULO[[#This Row],[43]]</f>
        <v>0</v>
      </c>
      <c r="AT475" s="163"/>
      <c r="AU475" s="163"/>
      <c r="AV475" s="163">
        <f>+CALCULO[[#This Row],[ 47 ]]</f>
        <v>0</v>
      </c>
      <c r="AW475" s="163"/>
      <c r="AX475" s="163">
        <f>+CALCULO[[#This Row],[ 49 ]]</f>
        <v>0</v>
      </c>
      <c r="AY475" s="163"/>
      <c r="AZ475" s="163">
        <f>+CALCULO[[#This Row],[ 51 ]]</f>
        <v>0</v>
      </c>
      <c r="BA475" s="163"/>
      <c r="BB475" s="163">
        <f>+CALCULO[[#This Row],[ 53 ]]</f>
        <v>0</v>
      </c>
      <c r="BC475" s="163"/>
      <c r="BD475" s="163">
        <f>+CALCULO[[#This Row],[ 55 ]]</f>
        <v>0</v>
      </c>
      <c r="BE475" s="163"/>
      <c r="BF475" s="163">
        <f>+CALCULO[[#This Row],[ 57 ]]</f>
        <v>0</v>
      </c>
      <c r="BG475" s="163"/>
      <c r="BH475" s="163">
        <f>+CALCULO[[#This Row],[ 59 ]]</f>
        <v>0</v>
      </c>
      <c r="BI475" s="163"/>
      <c r="BJ475" s="163"/>
      <c r="BK475" s="163"/>
      <c r="BL475" s="145">
        <f>+CALCULO[[#This Row],[ 63 ]]</f>
        <v>0</v>
      </c>
      <c r="BM475" s="144">
        <f>+CALCULO[[#This Row],[ 64 ]]+CALCULO[[#This Row],[ 62 ]]+CALCULO[[#This Row],[ 60 ]]+CALCULO[[#This Row],[ 58 ]]+CALCULO[[#This Row],[ 56 ]]+CALCULO[[#This Row],[ 54 ]]+CALCULO[[#This Row],[ 52 ]]+CALCULO[[#This Row],[ 50 ]]+CALCULO[[#This Row],[ 48 ]]+CALCULO[[#This Row],[ 45 ]]+CALCULO[[#This Row],[43]]</f>
        <v>0</v>
      </c>
      <c r="BN475" s="148">
        <f>+CALCULO[[#This Row],[ 41 ]]-CALCULO[[#This Row],[65]]</f>
        <v>0</v>
      </c>
      <c r="BO475" s="144">
        <f>+ROUND(MIN(CALCULO[[#This Row],[66]]*25%,240*'Versión impresión'!$H$8),-3)</f>
        <v>0</v>
      </c>
      <c r="BP475" s="148">
        <f>+CALCULO[[#This Row],[66]]-CALCULO[[#This Row],[67]]</f>
        <v>0</v>
      </c>
      <c r="BQ475" s="154">
        <f>+ROUND(CALCULO[[#This Row],[33]]*40%,-3)</f>
        <v>0</v>
      </c>
      <c r="BR475" s="149">
        <f t="shared" si="20"/>
        <v>0</v>
      </c>
      <c r="BS475" s="144">
        <f>+CALCULO[[#This Row],[33]]-MIN(CALCULO[[#This Row],[69]],CALCULO[[#This Row],[68]])</f>
        <v>0</v>
      </c>
      <c r="BT475" s="150">
        <f>+CALCULO[[#This Row],[71]]/'Versión impresión'!$H$8+1-1</f>
        <v>0</v>
      </c>
      <c r="BU475" s="151">
        <f>+LOOKUP(CALCULO[[#This Row],[72]],$CG$2:$CH$8,$CJ$2:$CJ$8)</f>
        <v>0</v>
      </c>
      <c r="BV475" s="152">
        <f>+LOOKUP(CALCULO[[#This Row],[72]],$CG$2:$CH$8,$CI$2:$CI$8)</f>
        <v>0</v>
      </c>
      <c r="BW475" s="151">
        <f>+LOOKUP(CALCULO[[#This Row],[72]],$CG$2:$CH$8,$CK$2:$CK$8)</f>
        <v>0</v>
      </c>
      <c r="BX475" s="155">
        <f>+(CALCULO[[#This Row],[72]]+CALCULO[[#This Row],[73]])*CALCULO[[#This Row],[74]]+CALCULO[[#This Row],[75]]</f>
        <v>0</v>
      </c>
      <c r="BY475" s="133">
        <f>+ROUND(CALCULO[[#This Row],[76]]*'Versión impresión'!$H$8,-3)</f>
        <v>0</v>
      </c>
      <c r="BZ475" s="180" t="str">
        <f>+IF(LOOKUP(CALCULO[[#This Row],[72]],$CG$2:$CH$8,$CM$2:$CM$8)=0,"",LOOKUP(CALCULO[[#This Row],[72]],$CG$2:$CH$8,$CM$2:$CM$8))</f>
        <v/>
      </c>
    </row>
    <row r="476" spans="1:78" x14ac:dyDescent="0.25">
      <c r="A476" s="78" t="str">
        <f t="shared" si="19"/>
        <v/>
      </c>
      <c r="B476" s="159"/>
      <c r="C476" s="29"/>
      <c r="D476" s="29"/>
      <c r="E476" s="29"/>
      <c r="F476" s="29"/>
      <c r="G476" s="29"/>
      <c r="H476" s="29"/>
      <c r="I476" s="29"/>
      <c r="J476" s="29"/>
      <c r="K476" s="29"/>
      <c r="L476" s="29"/>
      <c r="M476" s="29"/>
      <c r="N476" s="29"/>
      <c r="O476" s="144">
        <f>SUM(CALCULO[[#This Row],[5]:[ 14 ]])</f>
        <v>0</v>
      </c>
      <c r="P476" s="162"/>
      <c r="Q476" s="163">
        <f>+IF(AVERAGEIF(ING_NO_CONST_RENTA[Concepto],'Datos para cálculo'!P$4,ING_NO_CONST_RENTA[Monto Limite])=1,CALCULO[[#This Row],[16]],MIN(CALCULO[ [#This Row],[16] ],AVERAGEIF(ING_NO_CONST_RENTA[Concepto],'Datos para cálculo'!P$4,ING_NO_CONST_RENTA[Monto Limite]),+CALCULO[ [#This Row],[16] ]+1-1,CALCULO[ [#This Row],[16] ]))</f>
        <v>0</v>
      </c>
      <c r="R476" s="29"/>
      <c r="S476" s="163">
        <f>+IF(AVERAGEIF(ING_NO_CONST_RENTA[Concepto],'Datos para cálculo'!R$4,ING_NO_CONST_RENTA[Monto Limite])=1,CALCULO[[#This Row],[18]],MIN(CALCULO[ [#This Row],[18] ],AVERAGEIF(ING_NO_CONST_RENTA[Concepto],'Datos para cálculo'!R$4,ING_NO_CONST_RENTA[Monto Limite]),+CALCULO[ [#This Row],[18] ]+1-1,CALCULO[ [#This Row],[18] ]))</f>
        <v>0</v>
      </c>
      <c r="T476" s="29"/>
      <c r="U476" s="163">
        <f>+IF(AVERAGEIF(ING_NO_CONST_RENTA[Concepto],'Datos para cálculo'!T$4,ING_NO_CONST_RENTA[Monto Limite])=1,CALCULO[[#This Row],[20]],MIN(CALCULO[ [#This Row],[20] ],AVERAGEIF(ING_NO_CONST_RENTA[Concepto],'Datos para cálculo'!T$4,ING_NO_CONST_RENTA[Monto Limite]),+CALCULO[ [#This Row],[20] ]+1-1,CALCULO[ [#This Row],[20] ]))</f>
        <v>0</v>
      </c>
      <c r="V476" s="29"/>
      <c r="W4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6" s="164"/>
      <c r="Y476" s="163">
        <f>+IF(O476&lt;310*'Versión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6" s="165"/>
      <c r="AA476" s="163">
        <f>+IF(AVERAGEIF(ING_NO_CONST_RENTA[Concepto],'Datos para cálculo'!Z$4,ING_NO_CONST_RENTA[Monto Limite])=1,CALCULO[[#This Row],[ 26 ]],MIN(CALCULO[[#This Row],[ 26 ]],AVERAGEIF(ING_NO_CONST_RENTA[Concepto],'Datos para cálculo'!Z$4,ING_NO_CONST_RENTA[Monto Limite]),+CALCULO[[#This Row],[ 26 ]]+1-1,CALCULO[[#This Row],[ 26 ]]))</f>
        <v>0</v>
      </c>
      <c r="AB476" s="165"/>
      <c r="AC4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6" s="147"/>
      <c r="AE4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6" s="144">
        <f>+CALCULO[[#This Row],[ 31 ]]+CALCULO[[#This Row],[ 29 ]]+CALCULO[[#This Row],[ 27 ]]+CALCULO[[#This Row],[ 25 ]]+CALCULO[[#This Row],[ 23 ]]+CALCULO[[#This Row],[ 21 ]]+CALCULO[[#This Row],[ 19 ]]+CALCULO[[#This Row],[ 17 ]]</f>
        <v>0</v>
      </c>
      <c r="AG476" s="148">
        <f>+MAX(0,ROUND(CALCULO[[#This Row],[ 15 ]]-CALCULO[[#This Row],[32]],-3))</f>
        <v>0</v>
      </c>
      <c r="AH476" s="29"/>
      <c r="AI476" s="163">
        <f>+IF(AVERAGEIF(DEDUCCIONES[Concepto],'Datos para cálculo'!AH$4,DEDUCCIONES[Monto Limite])=1,CALCULO[[#This Row],[ 34 ]],MIN(CALCULO[[#This Row],[ 34 ]],AVERAGEIF(DEDUCCIONES[Concepto],'Datos para cálculo'!AH$4,DEDUCCIONES[Monto Limite]),+CALCULO[[#This Row],[ 34 ]]+1-1,CALCULO[[#This Row],[ 34 ]]))</f>
        <v>0</v>
      </c>
      <c r="AJ476" s="167"/>
      <c r="AK476" s="144">
        <f>+IF(CALCULO[[#This Row],[ 36 ]]="SI",MIN(CALCULO[[#This Row],[ 15 ]]*10%,VLOOKUP($AJ$4,DEDUCCIONES[],4,0)),0)</f>
        <v>0</v>
      </c>
      <c r="AL476" s="168"/>
      <c r="AM476" s="145">
        <f>+MIN(AL476+1-1,VLOOKUP($AL$4,DEDUCCIONES[],4,0))</f>
        <v>0</v>
      </c>
      <c r="AN476" s="144">
        <f>+CALCULO[[#This Row],[35]]+CALCULO[[#This Row],[37]]+CALCULO[[#This Row],[ 39 ]]</f>
        <v>0</v>
      </c>
      <c r="AO476" s="148">
        <f>+CALCULO[[#This Row],[33]]-CALCULO[[#This Row],[ 40 ]]</f>
        <v>0</v>
      </c>
      <c r="AP476" s="29"/>
      <c r="AQ476" s="163">
        <f>+MIN(CALCULO[[#This Row],[42]]+1-1,VLOOKUP($AP$4,RENTAS_EXCENTAS[],4,0))</f>
        <v>0</v>
      </c>
      <c r="AR476" s="29"/>
      <c r="AS476" s="163">
        <f>+MIN(CALCULO[[#This Row],[43]]+CALCULO[[#This Row],[ 44 ]]+1-1,VLOOKUP($AP$4,RENTAS_EXCENTAS[],4,0))-CALCULO[[#This Row],[43]]</f>
        <v>0</v>
      </c>
      <c r="AT476" s="163"/>
      <c r="AU476" s="163"/>
      <c r="AV476" s="163">
        <f>+CALCULO[[#This Row],[ 47 ]]</f>
        <v>0</v>
      </c>
      <c r="AW476" s="163"/>
      <c r="AX476" s="163">
        <f>+CALCULO[[#This Row],[ 49 ]]</f>
        <v>0</v>
      </c>
      <c r="AY476" s="163"/>
      <c r="AZ476" s="163">
        <f>+CALCULO[[#This Row],[ 51 ]]</f>
        <v>0</v>
      </c>
      <c r="BA476" s="163"/>
      <c r="BB476" s="163">
        <f>+CALCULO[[#This Row],[ 53 ]]</f>
        <v>0</v>
      </c>
      <c r="BC476" s="163"/>
      <c r="BD476" s="163">
        <f>+CALCULO[[#This Row],[ 55 ]]</f>
        <v>0</v>
      </c>
      <c r="BE476" s="163"/>
      <c r="BF476" s="163">
        <f>+CALCULO[[#This Row],[ 57 ]]</f>
        <v>0</v>
      </c>
      <c r="BG476" s="163"/>
      <c r="BH476" s="163">
        <f>+CALCULO[[#This Row],[ 59 ]]</f>
        <v>0</v>
      </c>
      <c r="BI476" s="163"/>
      <c r="BJ476" s="163"/>
      <c r="BK476" s="163"/>
      <c r="BL476" s="145">
        <f>+CALCULO[[#This Row],[ 63 ]]</f>
        <v>0</v>
      </c>
      <c r="BM476" s="144">
        <f>+CALCULO[[#This Row],[ 64 ]]+CALCULO[[#This Row],[ 62 ]]+CALCULO[[#This Row],[ 60 ]]+CALCULO[[#This Row],[ 58 ]]+CALCULO[[#This Row],[ 56 ]]+CALCULO[[#This Row],[ 54 ]]+CALCULO[[#This Row],[ 52 ]]+CALCULO[[#This Row],[ 50 ]]+CALCULO[[#This Row],[ 48 ]]+CALCULO[[#This Row],[ 45 ]]+CALCULO[[#This Row],[43]]</f>
        <v>0</v>
      </c>
      <c r="BN476" s="148">
        <f>+CALCULO[[#This Row],[ 41 ]]-CALCULO[[#This Row],[65]]</f>
        <v>0</v>
      </c>
      <c r="BO476" s="144">
        <f>+ROUND(MIN(CALCULO[[#This Row],[66]]*25%,240*'Versión impresión'!$H$8),-3)</f>
        <v>0</v>
      </c>
      <c r="BP476" s="148">
        <f>+CALCULO[[#This Row],[66]]-CALCULO[[#This Row],[67]]</f>
        <v>0</v>
      </c>
      <c r="BQ476" s="154">
        <f>+ROUND(CALCULO[[#This Row],[33]]*40%,-3)</f>
        <v>0</v>
      </c>
      <c r="BR476" s="149">
        <f t="shared" si="20"/>
        <v>0</v>
      </c>
      <c r="BS476" s="144">
        <f>+CALCULO[[#This Row],[33]]-MIN(CALCULO[[#This Row],[69]],CALCULO[[#This Row],[68]])</f>
        <v>0</v>
      </c>
      <c r="BT476" s="150">
        <f>+CALCULO[[#This Row],[71]]/'Versión impresión'!$H$8+1-1</f>
        <v>0</v>
      </c>
      <c r="BU476" s="151">
        <f>+LOOKUP(CALCULO[[#This Row],[72]],$CG$2:$CH$8,$CJ$2:$CJ$8)</f>
        <v>0</v>
      </c>
      <c r="BV476" s="152">
        <f>+LOOKUP(CALCULO[[#This Row],[72]],$CG$2:$CH$8,$CI$2:$CI$8)</f>
        <v>0</v>
      </c>
      <c r="BW476" s="151">
        <f>+LOOKUP(CALCULO[[#This Row],[72]],$CG$2:$CH$8,$CK$2:$CK$8)</f>
        <v>0</v>
      </c>
      <c r="BX476" s="155">
        <f>+(CALCULO[[#This Row],[72]]+CALCULO[[#This Row],[73]])*CALCULO[[#This Row],[74]]+CALCULO[[#This Row],[75]]</f>
        <v>0</v>
      </c>
      <c r="BY476" s="133">
        <f>+ROUND(CALCULO[[#This Row],[76]]*'Versión impresión'!$H$8,-3)</f>
        <v>0</v>
      </c>
      <c r="BZ476" s="180" t="str">
        <f>+IF(LOOKUP(CALCULO[[#This Row],[72]],$CG$2:$CH$8,$CM$2:$CM$8)=0,"",LOOKUP(CALCULO[[#This Row],[72]],$CG$2:$CH$8,$CM$2:$CM$8))</f>
        <v/>
      </c>
    </row>
    <row r="477" spans="1:78" x14ac:dyDescent="0.25">
      <c r="A477" s="78" t="str">
        <f t="shared" ref="A477:A540" si="21">+CONCATENATE(B477,D477)</f>
        <v/>
      </c>
      <c r="B477" s="159"/>
      <c r="C477" s="29"/>
      <c r="D477" s="29"/>
      <c r="E477" s="29"/>
      <c r="F477" s="29"/>
      <c r="G477" s="29"/>
      <c r="H477" s="29"/>
      <c r="I477" s="29"/>
      <c r="J477" s="29"/>
      <c r="K477" s="29"/>
      <c r="L477" s="29"/>
      <c r="M477" s="29"/>
      <c r="N477" s="29"/>
      <c r="O477" s="144">
        <f>SUM(CALCULO[[#This Row],[5]:[ 14 ]])</f>
        <v>0</v>
      </c>
      <c r="P477" s="162"/>
      <c r="Q477" s="163">
        <f>+IF(AVERAGEIF(ING_NO_CONST_RENTA[Concepto],'Datos para cálculo'!P$4,ING_NO_CONST_RENTA[Monto Limite])=1,CALCULO[[#This Row],[16]],MIN(CALCULO[ [#This Row],[16] ],AVERAGEIF(ING_NO_CONST_RENTA[Concepto],'Datos para cálculo'!P$4,ING_NO_CONST_RENTA[Monto Limite]),+CALCULO[ [#This Row],[16] ]+1-1,CALCULO[ [#This Row],[16] ]))</f>
        <v>0</v>
      </c>
      <c r="R477" s="29"/>
      <c r="S477" s="163">
        <f>+IF(AVERAGEIF(ING_NO_CONST_RENTA[Concepto],'Datos para cálculo'!R$4,ING_NO_CONST_RENTA[Monto Limite])=1,CALCULO[[#This Row],[18]],MIN(CALCULO[ [#This Row],[18] ],AVERAGEIF(ING_NO_CONST_RENTA[Concepto],'Datos para cálculo'!R$4,ING_NO_CONST_RENTA[Monto Limite]),+CALCULO[ [#This Row],[18] ]+1-1,CALCULO[ [#This Row],[18] ]))</f>
        <v>0</v>
      </c>
      <c r="T477" s="29"/>
      <c r="U477" s="163">
        <f>+IF(AVERAGEIF(ING_NO_CONST_RENTA[Concepto],'Datos para cálculo'!T$4,ING_NO_CONST_RENTA[Monto Limite])=1,CALCULO[[#This Row],[20]],MIN(CALCULO[ [#This Row],[20] ],AVERAGEIF(ING_NO_CONST_RENTA[Concepto],'Datos para cálculo'!T$4,ING_NO_CONST_RENTA[Monto Limite]),+CALCULO[ [#This Row],[20] ]+1-1,CALCULO[ [#This Row],[20] ]))</f>
        <v>0</v>
      </c>
      <c r="V477" s="29"/>
      <c r="W4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7" s="164"/>
      <c r="Y477" s="163">
        <f>+IF(O477&lt;310*'Versión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7" s="165"/>
      <c r="AA477" s="163">
        <f>+IF(AVERAGEIF(ING_NO_CONST_RENTA[Concepto],'Datos para cálculo'!Z$4,ING_NO_CONST_RENTA[Monto Limite])=1,CALCULO[[#This Row],[ 26 ]],MIN(CALCULO[[#This Row],[ 26 ]],AVERAGEIF(ING_NO_CONST_RENTA[Concepto],'Datos para cálculo'!Z$4,ING_NO_CONST_RENTA[Monto Limite]),+CALCULO[[#This Row],[ 26 ]]+1-1,CALCULO[[#This Row],[ 26 ]]))</f>
        <v>0</v>
      </c>
      <c r="AB477" s="165"/>
      <c r="AC4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7" s="147"/>
      <c r="AE4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7" s="144">
        <f>+CALCULO[[#This Row],[ 31 ]]+CALCULO[[#This Row],[ 29 ]]+CALCULO[[#This Row],[ 27 ]]+CALCULO[[#This Row],[ 25 ]]+CALCULO[[#This Row],[ 23 ]]+CALCULO[[#This Row],[ 21 ]]+CALCULO[[#This Row],[ 19 ]]+CALCULO[[#This Row],[ 17 ]]</f>
        <v>0</v>
      </c>
      <c r="AG477" s="148">
        <f>+MAX(0,ROUND(CALCULO[[#This Row],[ 15 ]]-CALCULO[[#This Row],[32]],-3))</f>
        <v>0</v>
      </c>
      <c r="AH477" s="29"/>
      <c r="AI477" s="163">
        <f>+IF(AVERAGEIF(DEDUCCIONES[Concepto],'Datos para cálculo'!AH$4,DEDUCCIONES[Monto Limite])=1,CALCULO[[#This Row],[ 34 ]],MIN(CALCULO[[#This Row],[ 34 ]],AVERAGEIF(DEDUCCIONES[Concepto],'Datos para cálculo'!AH$4,DEDUCCIONES[Monto Limite]),+CALCULO[[#This Row],[ 34 ]]+1-1,CALCULO[[#This Row],[ 34 ]]))</f>
        <v>0</v>
      </c>
      <c r="AJ477" s="167"/>
      <c r="AK477" s="144">
        <f>+IF(CALCULO[[#This Row],[ 36 ]]="SI",MIN(CALCULO[[#This Row],[ 15 ]]*10%,VLOOKUP($AJ$4,DEDUCCIONES[],4,0)),0)</f>
        <v>0</v>
      </c>
      <c r="AL477" s="168"/>
      <c r="AM477" s="145">
        <f>+MIN(AL477+1-1,VLOOKUP($AL$4,DEDUCCIONES[],4,0))</f>
        <v>0</v>
      </c>
      <c r="AN477" s="144">
        <f>+CALCULO[[#This Row],[35]]+CALCULO[[#This Row],[37]]+CALCULO[[#This Row],[ 39 ]]</f>
        <v>0</v>
      </c>
      <c r="AO477" s="148">
        <f>+CALCULO[[#This Row],[33]]-CALCULO[[#This Row],[ 40 ]]</f>
        <v>0</v>
      </c>
      <c r="AP477" s="29"/>
      <c r="AQ477" s="163">
        <f>+MIN(CALCULO[[#This Row],[42]]+1-1,VLOOKUP($AP$4,RENTAS_EXCENTAS[],4,0))</f>
        <v>0</v>
      </c>
      <c r="AR477" s="29"/>
      <c r="AS477" s="163">
        <f>+MIN(CALCULO[[#This Row],[43]]+CALCULO[[#This Row],[ 44 ]]+1-1,VLOOKUP($AP$4,RENTAS_EXCENTAS[],4,0))-CALCULO[[#This Row],[43]]</f>
        <v>0</v>
      </c>
      <c r="AT477" s="163"/>
      <c r="AU477" s="163"/>
      <c r="AV477" s="163">
        <f>+CALCULO[[#This Row],[ 47 ]]</f>
        <v>0</v>
      </c>
      <c r="AW477" s="163"/>
      <c r="AX477" s="163">
        <f>+CALCULO[[#This Row],[ 49 ]]</f>
        <v>0</v>
      </c>
      <c r="AY477" s="163"/>
      <c r="AZ477" s="163">
        <f>+CALCULO[[#This Row],[ 51 ]]</f>
        <v>0</v>
      </c>
      <c r="BA477" s="163"/>
      <c r="BB477" s="163">
        <f>+CALCULO[[#This Row],[ 53 ]]</f>
        <v>0</v>
      </c>
      <c r="BC477" s="163"/>
      <c r="BD477" s="163">
        <f>+CALCULO[[#This Row],[ 55 ]]</f>
        <v>0</v>
      </c>
      <c r="BE477" s="163"/>
      <c r="BF477" s="163">
        <f>+CALCULO[[#This Row],[ 57 ]]</f>
        <v>0</v>
      </c>
      <c r="BG477" s="163"/>
      <c r="BH477" s="163">
        <f>+CALCULO[[#This Row],[ 59 ]]</f>
        <v>0</v>
      </c>
      <c r="BI477" s="163"/>
      <c r="BJ477" s="163"/>
      <c r="BK477" s="163"/>
      <c r="BL477" s="145">
        <f>+CALCULO[[#This Row],[ 63 ]]</f>
        <v>0</v>
      </c>
      <c r="BM477" s="144">
        <f>+CALCULO[[#This Row],[ 64 ]]+CALCULO[[#This Row],[ 62 ]]+CALCULO[[#This Row],[ 60 ]]+CALCULO[[#This Row],[ 58 ]]+CALCULO[[#This Row],[ 56 ]]+CALCULO[[#This Row],[ 54 ]]+CALCULO[[#This Row],[ 52 ]]+CALCULO[[#This Row],[ 50 ]]+CALCULO[[#This Row],[ 48 ]]+CALCULO[[#This Row],[ 45 ]]+CALCULO[[#This Row],[43]]</f>
        <v>0</v>
      </c>
      <c r="BN477" s="148">
        <f>+CALCULO[[#This Row],[ 41 ]]-CALCULO[[#This Row],[65]]</f>
        <v>0</v>
      </c>
      <c r="BO477" s="144">
        <f>+ROUND(MIN(CALCULO[[#This Row],[66]]*25%,240*'Versión impresión'!$H$8),-3)</f>
        <v>0</v>
      </c>
      <c r="BP477" s="148">
        <f>+CALCULO[[#This Row],[66]]-CALCULO[[#This Row],[67]]</f>
        <v>0</v>
      </c>
      <c r="BQ477" s="154">
        <f>+ROUND(CALCULO[[#This Row],[33]]*40%,-3)</f>
        <v>0</v>
      </c>
      <c r="BR477" s="149">
        <f t="shared" ref="BR477:BR540" si="22">1-1</f>
        <v>0</v>
      </c>
      <c r="BS477" s="144">
        <f>+CALCULO[[#This Row],[33]]-MIN(CALCULO[[#This Row],[69]],CALCULO[[#This Row],[68]])</f>
        <v>0</v>
      </c>
      <c r="BT477" s="150">
        <f>+CALCULO[[#This Row],[71]]/'Versión impresión'!$H$8+1-1</f>
        <v>0</v>
      </c>
      <c r="BU477" s="151">
        <f>+LOOKUP(CALCULO[[#This Row],[72]],$CG$2:$CH$8,$CJ$2:$CJ$8)</f>
        <v>0</v>
      </c>
      <c r="BV477" s="152">
        <f>+LOOKUP(CALCULO[[#This Row],[72]],$CG$2:$CH$8,$CI$2:$CI$8)</f>
        <v>0</v>
      </c>
      <c r="BW477" s="151">
        <f>+LOOKUP(CALCULO[[#This Row],[72]],$CG$2:$CH$8,$CK$2:$CK$8)</f>
        <v>0</v>
      </c>
      <c r="BX477" s="155">
        <f>+(CALCULO[[#This Row],[72]]+CALCULO[[#This Row],[73]])*CALCULO[[#This Row],[74]]+CALCULO[[#This Row],[75]]</f>
        <v>0</v>
      </c>
      <c r="BY477" s="133">
        <f>+ROUND(CALCULO[[#This Row],[76]]*'Versión impresión'!$H$8,-3)</f>
        <v>0</v>
      </c>
      <c r="BZ477" s="180" t="str">
        <f>+IF(LOOKUP(CALCULO[[#This Row],[72]],$CG$2:$CH$8,$CM$2:$CM$8)=0,"",LOOKUP(CALCULO[[#This Row],[72]],$CG$2:$CH$8,$CM$2:$CM$8))</f>
        <v/>
      </c>
    </row>
    <row r="478" spans="1:78" x14ac:dyDescent="0.25">
      <c r="A478" s="78" t="str">
        <f t="shared" si="21"/>
        <v/>
      </c>
      <c r="B478" s="159"/>
      <c r="C478" s="29"/>
      <c r="D478" s="29"/>
      <c r="E478" s="29"/>
      <c r="F478" s="29"/>
      <c r="G478" s="29"/>
      <c r="H478" s="29"/>
      <c r="I478" s="29"/>
      <c r="J478" s="29"/>
      <c r="K478" s="29"/>
      <c r="L478" s="29"/>
      <c r="M478" s="29"/>
      <c r="N478" s="29"/>
      <c r="O478" s="144">
        <f>SUM(CALCULO[[#This Row],[5]:[ 14 ]])</f>
        <v>0</v>
      </c>
      <c r="P478" s="162"/>
      <c r="Q478" s="163">
        <f>+IF(AVERAGEIF(ING_NO_CONST_RENTA[Concepto],'Datos para cálculo'!P$4,ING_NO_CONST_RENTA[Monto Limite])=1,CALCULO[[#This Row],[16]],MIN(CALCULO[ [#This Row],[16] ],AVERAGEIF(ING_NO_CONST_RENTA[Concepto],'Datos para cálculo'!P$4,ING_NO_CONST_RENTA[Monto Limite]),+CALCULO[ [#This Row],[16] ]+1-1,CALCULO[ [#This Row],[16] ]))</f>
        <v>0</v>
      </c>
      <c r="R478" s="29"/>
      <c r="S478" s="163">
        <f>+IF(AVERAGEIF(ING_NO_CONST_RENTA[Concepto],'Datos para cálculo'!R$4,ING_NO_CONST_RENTA[Monto Limite])=1,CALCULO[[#This Row],[18]],MIN(CALCULO[ [#This Row],[18] ],AVERAGEIF(ING_NO_CONST_RENTA[Concepto],'Datos para cálculo'!R$4,ING_NO_CONST_RENTA[Monto Limite]),+CALCULO[ [#This Row],[18] ]+1-1,CALCULO[ [#This Row],[18] ]))</f>
        <v>0</v>
      </c>
      <c r="T478" s="29"/>
      <c r="U478" s="163">
        <f>+IF(AVERAGEIF(ING_NO_CONST_RENTA[Concepto],'Datos para cálculo'!T$4,ING_NO_CONST_RENTA[Monto Limite])=1,CALCULO[[#This Row],[20]],MIN(CALCULO[ [#This Row],[20] ],AVERAGEIF(ING_NO_CONST_RENTA[Concepto],'Datos para cálculo'!T$4,ING_NO_CONST_RENTA[Monto Limite]),+CALCULO[ [#This Row],[20] ]+1-1,CALCULO[ [#This Row],[20] ]))</f>
        <v>0</v>
      </c>
      <c r="V478" s="29"/>
      <c r="W4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8" s="164"/>
      <c r="Y478" s="163">
        <f>+IF(O478&lt;310*'Versión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8" s="165"/>
      <c r="AA478" s="163">
        <f>+IF(AVERAGEIF(ING_NO_CONST_RENTA[Concepto],'Datos para cálculo'!Z$4,ING_NO_CONST_RENTA[Monto Limite])=1,CALCULO[[#This Row],[ 26 ]],MIN(CALCULO[[#This Row],[ 26 ]],AVERAGEIF(ING_NO_CONST_RENTA[Concepto],'Datos para cálculo'!Z$4,ING_NO_CONST_RENTA[Monto Limite]),+CALCULO[[#This Row],[ 26 ]]+1-1,CALCULO[[#This Row],[ 26 ]]))</f>
        <v>0</v>
      </c>
      <c r="AB478" s="165"/>
      <c r="AC4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8" s="147"/>
      <c r="AE4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8" s="144">
        <f>+CALCULO[[#This Row],[ 31 ]]+CALCULO[[#This Row],[ 29 ]]+CALCULO[[#This Row],[ 27 ]]+CALCULO[[#This Row],[ 25 ]]+CALCULO[[#This Row],[ 23 ]]+CALCULO[[#This Row],[ 21 ]]+CALCULO[[#This Row],[ 19 ]]+CALCULO[[#This Row],[ 17 ]]</f>
        <v>0</v>
      </c>
      <c r="AG478" s="148">
        <f>+MAX(0,ROUND(CALCULO[[#This Row],[ 15 ]]-CALCULO[[#This Row],[32]],-3))</f>
        <v>0</v>
      </c>
      <c r="AH478" s="29"/>
      <c r="AI478" s="163">
        <f>+IF(AVERAGEIF(DEDUCCIONES[Concepto],'Datos para cálculo'!AH$4,DEDUCCIONES[Monto Limite])=1,CALCULO[[#This Row],[ 34 ]],MIN(CALCULO[[#This Row],[ 34 ]],AVERAGEIF(DEDUCCIONES[Concepto],'Datos para cálculo'!AH$4,DEDUCCIONES[Monto Limite]),+CALCULO[[#This Row],[ 34 ]]+1-1,CALCULO[[#This Row],[ 34 ]]))</f>
        <v>0</v>
      </c>
      <c r="AJ478" s="167"/>
      <c r="AK478" s="144">
        <f>+IF(CALCULO[[#This Row],[ 36 ]]="SI",MIN(CALCULO[[#This Row],[ 15 ]]*10%,VLOOKUP($AJ$4,DEDUCCIONES[],4,0)),0)</f>
        <v>0</v>
      </c>
      <c r="AL478" s="168"/>
      <c r="AM478" s="145">
        <f>+MIN(AL478+1-1,VLOOKUP($AL$4,DEDUCCIONES[],4,0))</f>
        <v>0</v>
      </c>
      <c r="AN478" s="144">
        <f>+CALCULO[[#This Row],[35]]+CALCULO[[#This Row],[37]]+CALCULO[[#This Row],[ 39 ]]</f>
        <v>0</v>
      </c>
      <c r="AO478" s="148">
        <f>+CALCULO[[#This Row],[33]]-CALCULO[[#This Row],[ 40 ]]</f>
        <v>0</v>
      </c>
      <c r="AP478" s="29"/>
      <c r="AQ478" s="163">
        <f>+MIN(CALCULO[[#This Row],[42]]+1-1,VLOOKUP($AP$4,RENTAS_EXCENTAS[],4,0))</f>
        <v>0</v>
      </c>
      <c r="AR478" s="29"/>
      <c r="AS478" s="163">
        <f>+MIN(CALCULO[[#This Row],[43]]+CALCULO[[#This Row],[ 44 ]]+1-1,VLOOKUP($AP$4,RENTAS_EXCENTAS[],4,0))-CALCULO[[#This Row],[43]]</f>
        <v>0</v>
      </c>
      <c r="AT478" s="163"/>
      <c r="AU478" s="163"/>
      <c r="AV478" s="163">
        <f>+CALCULO[[#This Row],[ 47 ]]</f>
        <v>0</v>
      </c>
      <c r="AW478" s="163"/>
      <c r="AX478" s="163">
        <f>+CALCULO[[#This Row],[ 49 ]]</f>
        <v>0</v>
      </c>
      <c r="AY478" s="163"/>
      <c r="AZ478" s="163">
        <f>+CALCULO[[#This Row],[ 51 ]]</f>
        <v>0</v>
      </c>
      <c r="BA478" s="163"/>
      <c r="BB478" s="163">
        <f>+CALCULO[[#This Row],[ 53 ]]</f>
        <v>0</v>
      </c>
      <c r="BC478" s="163"/>
      <c r="BD478" s="163">
        <f>+CALCULO[[#This Row],[ 55 ]]</f>
        <v>0</v>
      </c>
      <c r="BE478" s="163"/>
      <c r="BF478" s="163">
        <f>+CALCULO[[#This Row],[ 57 ]]</f>
        <v>0</v>
      </c>
      <c r="BG478" s="163"/>
      <c r="BH478" s="163">
        <f>+CALCULO[[#This Row],[ 59 ]]</f>
        <v>0</v>
      </c>
      <c r="BI478" s="163"/>
      <c r="BJ478" s="163"/>
      <c r="BK478" s="163"/>
      <c r="BL478" s="145">
        <f>+CALCULO[[#This Row],[ 63 ]]</f>
        <v>0</v>
      </c>
      <c r="BM478" s="144">
        <f>+CALCULO[[#This Row],[ 64 ]]+CALCULO[[#This Row],[ 62 ]]+CALCULO[[#This Row],[ 60 ]]+CALCULO[[#This Row],[ 58 ]]+CALCULO[[#This Row],[ 56 ]]+CALCULO[[#This Row],[ 54 ]]+CALCULO[[#This Row],[ 52 ]]+CALCULO[[#This Row],[ 50 ]]+CALCULO[[#This Row],[ 48 ]]+CALCULO[[#This Row],[ 45 ]]+CALCULO[[#This Row],[43]]</f>
        <v>0</v>
      </c>
      <c r="BN478" s="148">
        <f>+CALCULO[[#This Row],[ 41 ]]-CALCULO[[#This Row],[65]]</f>
        <v>0</v>
      </c>
      <c r="BO478" s="144">
        <f>+ROUND(MIN(CALCULO[[#This Row],[66]]*25%,240*'Versión impresión'!$H$8),-3)</f>
        <v>0</v>
      </c>
      <c r="BP478" s="148">
        <f>+CALCULO[[#This Row],[66]]-CALCULO[[#This Row],[67]]</f>
        <v>0</v>
      </c>
      <c r="BQ478" s="154">
        <f>+ROUND(CALCULO[[#This Row],[33]]*40%,-3)</f>
        <v>0</v>
      </c>
      <c r="BR478" s="149">
        <f t="shared" si="22"/>
        <v>0</v>
      </c>
      <c r="BS478" s="144">
        <f>+CALCULO[[#This Row],[33]]-MIN(CALCULO[[#This Row],[69]],CALCULO[[#This Row],[68]])</f>
        <v>0</v>
      </c>
      <c r="BT478" s="150">
        <f>+CALCULO[[#This Row],[71]]/'Versión impresión'!$H$8+1-1</f>
        <v>0</v>
      </c>
      <c r="BU478" s="151">
        <f>+LOOKUP(CALCULO[[#This Row],[72]],$CG$2:$CH$8,$CJ$2:$CJ$8)</f>
        <v>0</v>
      </c>
      <c r="BV478" s="152">
        <f>+LOOKUP(CALCULO[[#This Row],[72]],$CG$2:$CH$8,$CI$2:$CI$8)</f>
        <v>0</v>
      </c>
      <c r="BW478" s="151">
        <f>+LOOKUP(CALCULO[[#This Row],[72]],$CG$2:$CH$8,$CK$2:$CK$8)</f>
        <v>0</v>
      </c>
      <c r="BX478" s="155">
        <f>+(CALCULO[[#This Row],[72]]+CALCULO[[#This Row],[73]])*CALCULO[[#This Row],[74]]+CALCULO[[#This Row],[75]]</f>
        <v>0</v>
      </c>
      <c r="BY478" s="133">
        <f>+ROUND(CALCULO[[#This Row],[76]]*'Versión impresión'!$H$8,-3)</f>
        <v>0</v>
      </c>
      <c r="BZ478" s="180" t="str">
        <f>+IF(LOOKUP(CALCULO[[#This Row],[72]],$CG$2:$CH$8,$CM$2:$CM$8)=0,"",LOOKUP(CALCULO[[#This Row],[72]],$CG$2:$CH$8,$CM$2:$CM$8))</f>
        <v/>
      </c>
    </row>
    <row r="479" spans="1:78" x14ac:dyDescent="0.25">
      <c r="A479" s="78" t="str">
        <f t="shared" si="21"/>
        <v/>
      </c>
      <c r="B479" s="159"/>
      <c r="C479" s="29"/>
      <c r="D479" s="29"/>
      <c r="E479" s="29"/>
      <c r="F479" s="29"/>
      <c r="G479" s="29"/>
      <c r="H479" s="29"/>
      <c r="I479" s="29"/>
      <c r="J479" s="29"/>
      <c r="K479" s="29"/>
      <c r="L479" s="29"/>
      <c r="M479" s="29"/>
      <c r="N479" s="29"/>
      <c r="O479" s="144">
        <f>SUM(CALCULO[[#This Row],[5]:[ 14 ]])</f>
        <v>0</v>
      </c>
      <c r="P479" s="162"/>
      <c r="Q479" s="163">
        <f>+IF(AVERAGEIF(ING_NO_CONST_RENTA[Concepto],'Datos para cálculo'!P$4,ING_NO_CONST_RENTA[Monto Limite])=1,CALCULO[[#This Row],[16]],MIN(CALCULO[ [#This Row],[16] ],AVERAGEIF(ING_NO_CONST_RENTA[Concepto],'Datos para cálculo'!P$4,ING_NO_CONST_RENTA[Monto Limite]),+CALCULO[ [#This Row],[16] ]+1-1,CALCULO[ [#This Row],[16] ]))</f>
        <v>0</v>
      </c>
      <c r="R479" s="29"/>
      <c r="S479" s="163">
        <f>+IF(AVERAGEIF(ING_NO_CONST_RENTA[Concepto],'Datos para cálculo'!R$4,ING_NO_CONST_RENTA[Monto Limite])=1,CALCULO[[#This Row],[18]],MIN(CALCULO[ [#This Row],[18] ],AVERAGEIF(ING_NO_CONST_RENTA[Concepto],'Datos para cálculo'!R$4,ING_NO_CONST_RENTA[Monto Limite]),+CALCULO[ [#This Row],[18] ]+1-1,CALCULO[ [#This Row],[18] ]))</f>
        <v>0</v>
      </c>
      <c r="T479" s="29"/>
      <c r="U479" s="163">
        <f>+IF(AVERAGEIF(ING_NO_CONST_RENTA[Concepto],'Datos para cálculo'!T$4,ING_NO_CONST_RENTA[Monto Limite])=1,CALCULO[[#This Row],[20]],MIN(CALCULO[ [#This Row],[20] ],AVERAGEIF(ING_NO_CONST_RENTA[Concepto],'Datos para cálculo'!T$4,ING_NO_CONST_RENTA[Monto Limite]),+CALCULO[ [#This Row],[20] ]+1-1,CALCULO[ [#This Row],[20] ]))</f>
        <v>0</v>
      </c>
      <c r="V479" s="29"/>
      <c r="W4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79" s="164"/>
      <c r="Y479" s="163">
        <f>+IF(O479&lt;310*'Versión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79" s="165"/>
      <c r="AA479" s="163">
        <f>+IF(AVERAGEIF(ING_NO_CONST_RENTA[Concepto],'Datos para cálculo'!Z$4,ING_NO_CONST_RENTA[Monto Limite])=1,CALCULO[[#This Row],[ 26 ]],MIN(CALCULO[[#This Row],[ 26 ]],AVERAGEIF(ING_NO_CONST_RENTA[Concepto],'Datos para cálculo'!Z$4,ING_NO_CONST_RENTA[Monto Limite]),+CALCULO[[#This Row],[ 26 ]]+1-1,CALCULO[[#This Row],[ 26 ]]))</f>
        <v>0</v>
      </c>
      <c r="AB479" s="165"/>
      <c r="AC4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79" s="147"/>
      <c r="AE4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79" s="144">
        <f>+CALCULO[[#This Row],[ 31 ]]+CALCULO[[#This Row],[ 29 ]]+CALCULO[[#This Row],[ 27 ]]+CALCULO[[#This Row],[ 25 ]]+CALCULO[[#This Row],[ 23 ]]+CALCULO[[#This Row],[ 21 ]]+CALCULO[[#This Row],[ 19 ]]+CALCULO[[#This Row],[ 17 ]]</f>
        <v>0</v>
      </c>
      <c r="AG479" s="148">
        <f>+MAX(0,ROUND(CALCULO[[#This Row],[ 15 ]]-CALCULO[[#This Row],[32]],-3))</f>
        <v>0</v>
      </c>
      <c r="AH479" s="29"/>
      <c r="AI479" s="163">
        <f>+IF(AVERAGEIF(DEDUCCIONES[Concepto],'Datos para cálculo'!AH$4,DEDUCCIONES[Monto Limite])=1,CALCULO[[#This Row],[ 34 ]],MIN(CALCULO[[#This Row],[ 34 ]],AVERAGEIF(DEDUCCIONES[Concepto],'Datos para cálculo'!AH$4,DEDUCCIONES[Monto Limite]),+CALCULO[[#This Row],[ 34 ]]+1-1,CALCULO[[#This Row],[ 34 ]]))</f>
        <v>0</v>
      </c>
      <c r="AJ479" s="167"/>
      <c r="AK479" s="144">
        <f>+IF(CALCULO[[#This Row],[ 36 ]]="SI",MIN(CALCULO[[#This Row],[ 15 ]]*10%,VLOOKUP($AJ$4,DEDUCCIONES[],4,0)),0)</f>
        <v>0</v>
      </c>
      <c r="AL479" s="168"/>
      <c r="AM479" s="145">
        <f>+MIN(AL479+1-1,VLOOKUP($AL$4,DEDUCCIONES[],4,0))</f>
        <v>0</v>
      </c>
      <c r="AN479" s="144">
        <f>+CALCULO[[#This Row],[35]]+CALCULO[[#This Row],[37]]+CALCULO[[#This Row],[ 39 ]]</f>
        <v>0</v>
      </c>
      <c r="AO479" s="148">
        <f>+CALCULO[[#This Row],[33]]-CALCULO[[#This Row],[ 40 ]]</f>
        <v>0</v>
      </c>
      <c r="AP479" s="29"/>
      <c r="AQ479" s="163">
        <f>+MIN(CALCULO[[#This Row],[42]]+1-1,VLOOKUP($AP$4,RENTAS_EXCENTAS[],4,0))</f>
        <v>0</v>
      </c>
      <c r="AR479" s="29"/>
      <c r="AS479" s="163">
        <f>+MIN(CALCULO[[#This Row],[43]]+CALCULO[[#This Row],[ 44 ]]+1-1,VLOOKUP($AP$4,RENTAS_EXCENTAS[],4,0))-CALCULO[[#This Row],[43]]</f>
        <v>0</v>
      </c>
      <c r="AT479" s="163"/>
      <c r="AU479" s="163"/>
      <c r="AV479" s="163">
        <f>+CALCULO[[#This Row],[ 47 ]]</f>
        <v>0</v>
      </c>
      <c r="AW479" s="163"/>
      <c r="AX479" s="163">
        <f>+CALCULO[[#This Row],[ 49 ]]</f>
        <v>0</v>
      </c>
      <c r="AY479" s="163"/>
      <c r="AZ479" s="163">
        <f>+CALCULO[[#This Row],[ 51 ]]</f>
        <v>0</v>
      </c>
      <c r="BA479" s="163"/>
      <c r="BB479" s="163">
        <f>+CALCULO[[#This Row],[ 53 ]]</f>
        <v>0</v>
      </c>
      <c r="BC479" s="163"/>
      <c r="BD479" s="163">
        <f>+CALCULO[[#This Row],[ 55 ]]</f>
        <v>0</v>
      </c>
      <c r="BE479" s="163"/>
      <c r="BF479" s="163">
        <f>+CALCULO[[#This Row],[ 57 ]]</f>
        <v>0</v>
      </c>
      <c r="BG479" s="163"/>
      <c r="BH479" s="163">
        <f>+CALCULO[[#This Row],[ 59 ]]</f>
        <v>0</v>
      </c>
      <c r="BI479" s="163"/>
      <c r="BJ479" s="163"/>
      <c r="BK479" s="163"/>
      <c r="BL479" s="145">
        <f>+CALCULO[[#This Row],[ 63 ]]</f>
        <v>0</v>
      </c>
      <c r="BM479" s="144">
        <f>+CALCULO[[#This Row],[ 64 ]]+CALCULO[[#This Row],[ 62 ]]+CALCULO[[#This Row],[ 60 ]]+CALCULO[[#This Row],[ 58 ]]+CALCULO[[#This Row],[ 56 ]]+CALCULO[[#This Row],[ 54 ]]+CALCULO[[#This Row],[ 52 ]]+CALCULO[[#This Row],[ 50 ]]+CALCULO[[#This Row],[ 48 ]]+CALCULO[[#This Row],[ 45 ]]+CALCULO[[#This Row],[43]]</f>
        <v>0</v>
      </c>
      <c r="BN479" s="148">
        <f>+CALCULO[[#This Row],[ 41 ]]-CALCULO[[#This Row],[65]]</f>
        <v>0</v>
      </c>
      <c r="BO479" s="144">
        <f>+ROUND(MIN(CALCULO[[#This Row],[66]]*25%,240*'Versión impresión'!$H$8),-3)</f>
        <v>0</v>
      </c>
      <c r="BP479" s="148">
        <f>+CALCULO[[#This Row],[66]]-CALCULO[[#This Row],[67]]</f>
        <v>0</v>
      </c>
      <c r="BQ479" s="154">
        <f>+ROUND(CALCULO[[#This Row],[33]]*40%,-3)</f>
        <v>0</v>
      </c>
      <c r="BR479" s="149">
        <f t="shared" si="22"/>
        <v>0</v>
      </c>
      <c r="BS479" s="144">
        <f>+CALCULO[[#This Row],[33]]-MIN(CALCULO[[#This Row],[69]],CALCULO[[#This Row],[68]])</f>
        <v>0</v>
      </c>
      <c r="BT479" s="150">
        <f>+CALCULO[[#This Row],[71]]/'Versión impresión'!$H$8+1-1</f>
        <v>0</v>
      </c>
      <c r="BU479" s="151">
        <f>+LOOKUP(CALCULO[[#This Row],[72]],$CG$2:$CH$8,$CJ$2:$CJ$8)</f>
        <v>0</v>
      </c>
      <c r="BV479" s="152">
        <f>+LOOKUP(CALCULO[[#This Row],[72]],$CG$2:$CH$8,$CI$2:$CI$8)</f>
        <v>0</v>
      </c>
      <c r="BW479" s="151">
        <f>+LOOKUP(CALCULO[[#This Row],[72]],$CG$2:$CH$8,$CK$2:$CK$8)</f>
        <v>0</v>
      </c>
      <c r="BX479" s="155">
        <f>+(CALCULO[[#This Row],[72]]+CALCULO[[#This Row],[73]])*CALCULO[[#This Row],[74]]+CALCULO[[#This Row],[75]]</f>
        <v>0</v>
      </c>
      <c r="BY479" s="133">
        <f>+ROUND(CALCULO[[#This Row],[76]]*'Versión impresión'!$H$8,-3)</f>
        <v>0</v>
      </c>
      <c r="BZ479" s="180" t="str">
        <f>+IF(LOOKUP(CALCULO[[#This Row],[72]],$CG$2:$CH$8,$CM$2:$CM$8)=0,"",LOOKUP(CALCULO[[#This Row],[72]],$CG$2:$CH$8,$CM$2:$CM$8))</f>
        <v/>
      </c>
    </row>
    <row r="480" spans="1:78" x14ac:dyDescent="0.25">
      <c r="A480" s="78" t="str">
        <f t="shared" si="21"/>
        <v/>
      </c>
      <c r="B480" s="159"/>
      <c r="C480" s="29"/>
      <c r="D480" s="29"/>
      <c r="E480" s="29"/>
      <c r="F480" s="29"/>
      <c r="G480" s="29"/>
      <c r="H480" s="29"/>
      <c r="I480" s="29"/>
      <c r="J480" s="29"/>
      <c r="K480" s="29"/>
      <c r="L480" s="29"/>
      <c r="M480" s="29"/>
      <c r="N480" s="29"/>
      <c r="O480" s="144">
        <f>SUM(CALCULO[[#This Row],[5]:[ 14 ]])</f>
        <v>0</v>
      </c>
      <c r="P480" s="162"/>
      <c r="Q480" s="163">
        <f>+IF(AVERAGEIF(ING_NO_CONST_RENTA[Concepto],'Datos para cálculo'!P$4,ING_NO_CONST_RENTA[Monto Limite])=1,CALCULO[[#This Row],[16]],MIN(CALCULO[ [#This Row],[16] ],AVERAGEIF(ING_NO_CONST_RENTA[Concepto],'Datos para cálculo'!P$4,ING_NO_CONST_RENTA[Monto Limite]),+CALCULO[ [#This Row],[16] ]+1-1,CALCULO[ [#This Row],[16] ]))</f>
        <v>0</v>
      </c>
      <c r="R480" s="29"/>
      <c r="S480" s="163">
        <f>+IF(AVERAGEIF(ING_NO_CONST_RENTA[Concepto],'Datos para cálculo'!R$4,ING_NO_CONST_RENTA[Monto Limite])=1,CALCULO[[#This Row],[18]],MIN(CALCULO[ [#This Row],[18] ],AVERAGEIF(ING_NO_CONST_RENTA[Concepto],'Datos para cálculo'!R$4,ING_NO_CONST_RENTA[Monto Limite]),+CALCULO[ [#This Row],[18] ]+1-1,CALCULO[ [#This Row],[18] ]))</f>
        <v>0</v>
      </c>
      <c r="T480" s="29"/>
      <c r="U480" s="163">
        <f>+IF(AVERAGEIF(ING_NO_CONST_RENTA[Concepto],'Datos para cálculo'!T$4,ING_NO_CONST_RENTA[Monto Limite])=1,CALCULO[[#This Row],[20]],MIN(CALCULO[ [#This Row],[20] ],AVERAGEIF(ING_NO_CONST_RENTA[Concepto],'Datos para cálculo'!T$4,ING_NO_CONST_RENTA[Monto Limite]),+CALCULO[ [#This Row],[20] ]+1-1,CALCULO[ [#This Row],[20] ]))</f>
        <v>0</v>
      </c>
      <c r="V480" s="29"/>
      <c r="W4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0" s="164"/>
      <c r="Y480" s="163">
        <f>+IF(O480&lt;310*'Versión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0" s="165"/>
      <c r="AA480" s="163">
        <f>+IF(AVERAGEIF(ING_NO_CONST_RENTA[Concepto],'Datos para cálculo'!Z$4,ING_NO_CONST_RENTA[Monto Limite])=1,CALCULO[[#This Row],[ 26 ]],MIN(CALCULO[[#This Row],[ 26 ]],AVERAGEIF(ING_NO_CONST_RENTA[Concepto],'Datos para cálculo'!Z$4,ING_NO_CONST_RENTA[Monto Limite]),+CALCULO[[#This Row],[ 26 ]]+1-1,CALCULO[[#This Row],[ 26 ]]))</f>
        <v>0</v>
      </c>
      <c r="AB480" s="165"/>
      <c r="AC4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0" s="147"/>
      <c r="AE4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0" s="144">
        <f>+CALCULO[[#This Row],[ 31 ]]+CALCULO[[#This Row],[ 29 ]]+CALCULO[[#This Row],[ 27 ]]+CALCULO[[#This Row],[ 25 ]]+CALCULO[[#This Row],[ 23 ]]+CALCULO[[#This Row],[ 21 ]]+CALCULO[[#This Row],[ 19 ]]+CALCULO[[#This Row],[ 17 ]]</f>
        <v>0</v>
      </c>
      <c r="AG480" s="148">
        <f>+MAX(0,ROUND(CALCULO[[#This Row],[ 15 ]]-CALCULO[[#This Row],[32]],-3))</f>
        <v>0</v>
      </c>
      <c r="AH480" s="29"/>
      <c r="AI480" s="163">
        <f>+IF(AVERAGEIF(DEDUCCIONES[Concepto],'Datos para cálculo'!AH$4,DEDUCCIONES[Monto Limite])=1,CALCULO[[#This Row],[ 34 ]],MIN(CALCULO[[#This Row],[ 34 ]],AVERAGEIF(DEDUCCIONES[Concepto],'Datos para cálculo'!AH$4,DEDUCCIONES[Monto Limite]),+CALCULO[[#This Row],[ 34 ]]+1-1,CALCULO[[#This Row],[ 34 ]]))</f>
        <v>0</v>
      </c>
      <c r="AJ480" s="167"/>
      <c r="AK480" s="144">
        <f>+IF(CALCULO[[#This Row],[ 36 ]]="SI",MIN(CALCULO[[#This Row],[ 15 ]]*10%,VLOOKUP($AJ$4,DEDUCCIONES[],4,0)),0)</f>
        <v>0</v>
      </c>
      <c r="AL480" s="168"/>
      <c r="AM480" s="145">
        <f>+MIN(AL480+1-1,VLOOKUP($AL$4,DEDUCCIONES[],4,0))</f>
        <v>0</v>
      </c>
      <c r="AN480" s="144">
        <f>+CALCULO[[#This Row],[35]]+CALCULO[[#This Row],[37]]+CALCULO[[#This Row],[ 39 ]]</f>
        <v>0</v>
      </c>
      <c r="AO480" s="148">
        <f>+CALCULO[[#This Row],[33]]-CALCULO[[#This Row],[ 40 ]]</f>
        <v>0</v>
      </c>
      <c r="AP480" s="29"/>
      <c r="AQ480" s="163">
        <f>+MIN(CALCULO[[#This Row],[42]]+1-1,VLOOKUP($AP$4,RENTAS_EXCENTAS[],4,0))</f>
        <v>0</v>
      </c>
      <c r="AR480" s="29"/>
      <c r="AS480" s="163">
        <f>+MIN(CALCULO[[#This Row],[43]]+CALCULO[[#This Row],[ 44 ]]+1-1,VLOOKUP($AP$4,RENTAS_EXCENTAS[],4,0))-CALCULO[[#This Row],[43]]</f>
        <v>0</v>
      </c>
      <c r="AT480" s="163"/>
      <c r="AU480" s="163"/>
      <c r="AV480" s="163">
        <f>+CALCULO[[#This Row],[ 47 ]]</f>
        <v>0</v>
      </c>
      <c r="AW480" s="163"/>
      <c r="AX480" s="163">
        <f>+CALCULO[[#This Row],[ 49 ]]</f>
        <v>0</v>
      </c>
      <c r="AY480" s="163"/>
      <c r="AZ480" s="163">
        <f>+CALCULO[[#This Row],[ 51 ]]</f>
        <v>0</v>
      </c>
      <c r="BA480" s="163"/>
      <c r="BB480" s="163">
        <f>+CALCULO[[#This Row],[ 53 ]]</f>
        <v>0</v>
      </c>
      <c r="BC480" s="163"/>
      <c r="BD480" s="163">
        <f>+CALCULO[[#This Row],[ 55 ]]</f>
        <v>0</v>
      </c>
      <c r="BE480" s="163"/>
      <c r="BF480" s="163">
        <f>+CALCULO[[#This Row],[ 57 ]]</f>
        <v>0</v>
      </c>
      <c r="BG480" s="163"/>
      <c r="BH480" s="163">
        <f>+CALCULO[[#This Row],[ 59 ]]</f>
        <v>0</v>
      </c>
      <c r="BI480" s="163"/>
      <c r="BJ480" s="163"/>
      <c r="BK480" s="163"/>
      <c r="BL480" s="145">
        <f>+CALCULO[[#This Row],[ 63 ]]</f>
        <v>0</v>
      </c>
      <c r="BM480" s="144">
        <f>+CALCULO[[#This Row],[ 64 ]]+CALCULO[[#This Row],[ 62 ]]+CALCULO[[#This Row],[ 60 ]]+CALCULO[[#This Row],[ 58 ]]+CALCULO[[#This Row],[ 56 ]]+CALCULO[[#This Row],[ 54 ]]+CALCULO[[#This Row],[ 52 ]]+CALCULO[[#This Row],[ 50 ]]+CALCULO[[#This Row],[ 48 ]]+CALCULO[[#This Row],[ 45 ]]+CALCULO[[#This Row],[43]]</f>
        <v>0</v>
      </c>
      <c r="BN480" s="148">
        <f>+CALCULO[[#This Row],[ 41 ]]-CALCULO[[#This Row],[65]]</f>
        <v>0</v>
      </c>
      <c r="BO480" s="144">
        <f>+ROUND(MIN(CALCULO[[#This Row],[66]]*25%,240*'Versión impresión'!$H$8),-3)</f>
        <v>0</v>
      </c>
      <c r="BP480" s="148">
        <f>+CALCULO[[#This Row],[66]]-CALCULO[[#This Row],[67]]</f>
        <v>0</v>
      </c>
      <c r="BQ480" s="154">
        <f>+ROUND(CALCULO[[#This Row],[33]]*40%,-3)</f>
        <v>0</v>
      </c>
      <c r="BR480" s="149">
        <f t="shared" si="22"/>
        <v>0</v>
      </c>
      <c r="BS480" s="144">
        <f>+CALCULO[[#This Row],[33]]-MIN(CALCULO[[#This Row],[69]],CALCULO[[#This Row],[68]])</f>
        <v>0</v>
      </c>
      <c r="BT480" s="150">
        <f>+CALCULO[[#This Row],[71]]/'Versión impresión'!$H$8+1-1</f>
        <v>0</v>
      </c>
      <c r="BU480" s="151">
        <f>+LOOKUP(CALCULO[[#This Row],[72]],$CG$2:$CH$8,$CJ$2:$CJ$8)</f>
        <v>0</v>
      </c>
      <c r="BV480" s="152">
        <f>+LOOKUP(CALCULO[[#This Row],[72]],$CG$2:$CH$8,$CI$2:$CI$8)</f>
        <v>0</v>
      </c>
      <c r="BW480" s="151">
        <f>+LOOKUP(CALCULO[[#This Row],[72]],$CG$2:$CH$8,$CK$2:$CK$8)</f>
        <v>0</v>
      </c>
      <c r="BX480" s="155">
        <f>+(CALCULO[[#This Row],[72]]+CALCULO[[#This Row],[73]])*CALCULO[[#This Row],[74]]+CALCULO[[#This Row],[75]]</f>
        <v>0</v>
      </c>
      <c r="BY480" s="133">
        <f>+ROUND(CALCULO[[#This Row],[76]]*'Versión impresión'!$H$8,-3)</f>
        <v>0</v>
      </c>
      <c r="BZ480" s="180" t="str">
        <f>+IF(LOOKUP(CALCULO[[#This Row],[72]],$CG$2:$CH$8,$CM$2:$CM$8)=0,"",LOOKUP(CALCULO[[#This Row],[72]],$CG$2:$CH$8,$CM$2:$CM$8))</f>
        <v/>
      </c>
    </row>
    <row r="481" spans="1:78" x14ac:dyDescent="0.25">
      <c r="A481" s="78" t="str">
        <f t="shared" si="21"/>
        <v/>
      </c>
      <c r="B481" s="159"/>
      <c r="C481" s="29"/>
      <c r="D481" s="29"/>
      <c r="E481" s="29"/>
      <c r="F481" s="29"/>
      <c r="G481" s="29"/>
      <c r="H481" s="29"/>
      <c r="I481" s="29"/>
      <c r="J481" s="29"/>
      <c r="K481" s="29"/>
      <c r="L481" s="29"/>
      <c r="M481" s="29"/>
      <c r="N481" s="29"/>
      <c r="O481" s="144">
        <f>SUM(CALCULO[[#This Row],[5]:[ 14 ]])</f>
        <v>0</v>
      </c>
      <c r="P481" s="162"/>
      <c r="Q481" s="163">
        <f>+IF(AVERAGEIF(ING_NO_CONST_RENTA[Concepto],'Datos para cálculo'!P$4,ING_NO_CONST_RENTA[Monto Limite])=1,CALCULO[[#This Row],[16]],MIN(CALCULO[ [#This Row],[16] ],AVERAGEIF(ING_NO_CONST_RENTA[Concepto],'Datos para cálculo'!P$4,ING_NO_CONST_RENTA[Monto Limite]),+CALCULO[ [#This Row],[16] ]+1-1,CALCULO[ [#This Row],[16] ]))</f>
        <v>0</v>
      </c>
      <c r="R481" s="29"/>
      <c r="S481" s="163">
        <f>+IF(AVERAGEIF(ING_NO_CONST_RENTA[Concepto],'Datos para cálculo'!R$4,ING_NO_CONST_RENTA[Monto Limite])=1,CALCULO[[#This Row],[18]],MIN(CALCULO[ [#This Row],[18] ],AVERAGEIF(ING_NO_CONST_RENTA[Concepto],'Datos para cálculo'!R$4,ING_NO_CONST_RENTA[Monto Limite]),+CALCULO[ [#This Row],[18] ]+1-1,CALCULO[ [#This Row],[18] ]))</f>
        <v>0</v>
      </c>
      <c r="T481" s="29"/>
      <c r="U481" s="163">
        <f>+IF(AVERAGEIF(ING_NO_CONST_RENTA[Concepto],'Datos para cálculo'!T$4,ING_NO_CONST_RENTA[Monto Limite])=1,CALCULO[[#This Row],[20]],MIN(CALCULO[ [#This Row],[20] ],AVERAGEIF(ING_NO_CONST_RENTA[Concepto],'Datos para cálculo'!T$4,ING_NO_CONST_RENTA[Monto Limite]),+CALCULO[ [#This Row],[20] ]+1-1,CALCULO[ [#This Row],[20] ]))</f>
        <v>0</v>
      </c>
      <c r="V481" s="29"/>
      <c r="W4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1" s="164"/>
      <c r="Y481" s="163">
        <f>+IF(O481&lt;310*'Versión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1" s="165"/>
      <c r="AA481" s="163">
        <f>+IF(AVERAGEIF(ING_NO_CONST_RENTA[Concepto],'Datos para cálculo'!Z$4,ING_NO_CONST_RENTA[Monto Limite])=1,CALCULO[[#This Row],[ 26 ]],MIN(CALCULO[[#This Row],[ 26 ]],AVERAGEIF(ING_NO_CONST_RENTA[Concepto],'Datos para cálculo'!Z$4,ING_NO_CONST_RENTA[Monto Limite]),+CALCULO[[#This Row],[ 26 ]]+1-1,CALCULO[[#This Row],[ 26 ]]))</f>
        <v>0</v>
      </c>
      <c r="AB481" s="165"/>
      <c r="AC4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1" s="147"/>
      <c r="AE4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1" s="144">
        <f>+CALCULO[[#This Row],[ 31 ]]+CALCULO[[#This Row],[ 29 ]]+CALCULO[[#This Row],[ 27 ]]+CALCULO[[#This Row],[ 25 ]]+CALCULO[[#This Row],[ 23 ]]+CALCULO[[#This Row],[ 21 ]]+CALCULO[[#This Row],[ 19 ]]+CALCULO[[#This Row],[ 17 ]]</f>
        <v>0</v>
      </c>
      <c r="AG481" s="148">
        <f>+MAX(0,ROUND(CALCULO[[#This Row],[ 15 ]]-CALCULO[[#This Row],[32]],-3))</f>
        <v>0</v>
      </c>
      <c r="AH481" s="29"/>
      <c r="AI481" s="163">
        <f>+IF(AVERAGEIF(DEDUCCIONES[Concepto],'Datos para cálculo'!AH$4,DEDUCCIONES[Monto Limite])=1,CALCULO[[#This Row],[ 34 ]],MIN(CALCULO[[#This Row],[ 34 ]],AVERAGEIF(DEDUCCIONES[Concepto],'Datos para cálculo'!AH$4,DEDUCCIONES[Monto Limite]),+CALCULO[[#This Row],[ 34 ]]+1-1,CALCULO[[#This Row],[ 34 ]]))</f>
        <v>0</v>
      </c>
      <c r="AJ481" s="167"/>
      <c r="AK481" s="144">
        <f>+IF(CALCULO[[#This Row],[ 36 ]]="SI",MIN(CALCULO[[#This Row],[ 15 ]]*10%,VLOOKUP($AJ$4,DEDUCCIONES[],4,0)),0)</f>
        <v>0</v>
      </c>
      <c r="AL481" s="168"/>
      <c r="AM481" s="145">
        <f>+MIN(AL481+1-1,VLOOKUP($AL$4,DEDUCCIONES[],4,0))</f>
        <v>0</v>
      </c>
      <c r="AN481" s="144">
        <f>+CALCULO[[#This Row],[35]]+CALCULO[[#This Row],[37]]+CALCULO[[#This Row],[ 39 ]]</f>
        <v>0</v>
      </c>
      <c r="AO481" s="148">
        <f>+CALCULO[[#This Row],[33]]-CALCULO[[#This Row],[ 40 ]]</f>
        <v>0</v>
      </c>
      <c r="AP481" s="29"/>
      <c r="AQ481" s="163">
        <f>+MIN(CALCULO[[#This Row],[42]]+1-1,VLOOKUP($AP$4,RENTAS_EXCENTAS[],4,0))</f>
        <v>0</v>
      </c>
      <c r="AR481" s="29"/>
      <c r="AS481" s="163">
        <f>+MIN(CALCULO[[#This Row],[43]]+CALCULO[[#This Row],[ 44 ]]+1-1,VLOOKUP($AP$4,RENTAS_EXCENTAS[],4,0))-CALCULO[[#This Row],[43]]</f>
        <v>0</v>
      </c>
      <c r="AT481" s="163"/>
      <c r="AU481" s="163"/>
      <c r="AV481" s="163">
        <f>+CALCULO[[#This Row],[ 47 ]]</f>
        <v>0</v>
      </c>
      <c r="AW481" s="163"/>
      <c r="AX481" s="163">
        <f>+CALCULO[[#This Row],[ 49 ]]</f>
        <v>0</v>
      </c>
      <c r="AY481" s="163"/>
      <c r="AZ481" s="163">
        <f>+CALCULO[[#This Row],[ 51 ]]</f>
        <v>0</v>
      </c>
      <c r="BA481" s="163"/>
      <c r="BB481" s="163">
        <f>+CALCULO[[#This Row],[ 53 ]]</f>
        <v>0</v>
      </c>
      <c r="BC481" s="163"/>
      <c r="BD481" s="163">
        <f>+CALCULO[[#This Row],[ 55 ]]</f>
        <v>0</v>
      </c>
      <c r="BE481" s="163"/>
      <c r="BF481" s="163">
        <f>+CALCULO[[#This Row],[ 57 ]]</f>
        <v>0</v>
      </c>
      <c r="BG481" s="163"/>
      <c r="BH481" s="163">
        <f>+CALCULO[[#This Row],[ 59 ]]</f>
        <v>0</v>
      </c>
      <c r="BI481" s="163"/>
      <c r="BJ481" s="163"/>
      <c r="BK481" s="163"/>
      <c r="BL481" s="145">
        <f>+CALCULO[[#This Row],[ 63 ]]</f>
        <v>0</v>
      </c>
      <c r="BM481" s="144">
        <f>+CALCULO[[#This Row],[ 64 ]]+CALCULO[[#This Row],[ 62 ]]+CALCULO[[#This Row],[ 60 ]]+CALCULO[[#This Row],[ 58 ]]+CALCULO[[#This Row],[ 56 ]]+CALCULO[[#This Row],[ 54 ]]+CALCULO[[#This Row],[ 52 ]]+CALCULO[[#This Row],[ 50 ]]+CALCULO[[#This Row],[ 48 ]]+CALCULO[[#This Row],[ 45 ]]+CALCULO[[#This Row],[43]]</f>
        <v>0</v>
      </c>
      <c r="BN481" s="148">
        <f>+CALCULO[[#This Row],[ 41 ]]-CALCULO[[#This Row],[65]]</f>
        <v>0</v>
      </c>
      <c r="BO481" s="144">
        <f>+ROUND(MIN(CALCULO[[#This Row],[66]]*25%,240*'Versión impresión'!$H$8),-3)</f>
        <v>0</v>
      </c>
      <c r="BP481" s="148">
        <f>+CALCULO[[#This Row],[66]]-CALCULO[[#This Row],[67]]</f>
        <v>0</v>
      </c>
      <c r="BQ481" s="154">
        <f>+ROUND(CALCULO[[#This Row],[33]]*40%,-3)</f>
        <v>0</v>
      </c>
      <c r="BR481" s="149">
        <f t="shared" si="22"/>
        <v>0</v>
      </c>
      <c r="BS481" s="144">
        <f>+CALCULO[[#This Row],[33]]-MIN(CALCULO[[#This Row],[69]],CALCULO[[#This Row],[68]])</f>
        <v>0</v>
      </c>
      <c r="BT481" s="150">
        <f>+CALCULO[[#This Row],[71]]/'Versión impresión'!$H$8+1-1</f>
        <v>0</v>
      </c>
      <c r="BU481" s="151">
        <f>+LOOKUP(CALCULO[[#This Row],[72]],$CG$2:$CH$8,$CJ$2:$CJ$8)</f>
        <v>0</v>
      </c>
      <c r="BV481" s="152">
        <f>+LOOKUP(CALCULO[[#This Row],[72]],$CG$2:$CH$8,$CI$2:$CI$8)</f>
        <v>0</v>
      </c>
      <c r="BW481" s="151">
        <f>+LOOKUP(CALCULO[[#This Row],[72]],$CG$2:$CH$8,$CK$2:$CK$8)</f>
        <v>0</v>
      </c>
      <c r="BX481" s="155">
        <f>+(CALCULO[[#This Row],[72]]+CALCULO[[#This Row],[73]])*CALCULO[[#This Row],[74]]+CALCULO[[#This Row],[75]]</f>
        <v>0</v>
      </c>
      <c r="BY481" s="133">
        <f>+ROUND(CALCULO[[#This Row],[76]]*'Versión impresión'!$H$8,-3)</f>
        <v>0</v>
      </c>
      <c r="BZ481" s="180" t="str">
        <f>+IF(LOOKUP(CALCULO[[#This Row],[72]],$CG$2:$CH$8,$CM$2:$CM$8)=0,"",LOOKUP(CALCULO[[#This Row],[72]],$CG$2:$CH$8,$CM$2:$CM$8))</f>
        <v/>
      </c>
    </row>
    <row r="482" spans="1:78" x14ac:dyDescent="0.25">
      <c r="A482" s="78" t="str">
        <f t="shared" si="21"/>
        <v/>
      </c>
      <c r="B482" s="159"/>
      <c r="C482" s="29"/>
      <c r="D482" s="29"/>
      <c r="E482" s="29"/>
      <c r="F482" s="29"/>
      <c r="G482" s="29"/>
      <c r="H482" s="29"/>
      <c r="I482" s="29"/>
      <c r="J482" s="29"/>
      <c r="K482" s="29"/>
      <c r="L482" s="29"/>
      <c r="M482" s="29"/>
      <c r="N482" s="29"/>
      <c r="O482" s="144">
        <f>SUM(CALCULO[[#This Row],[5]:[ 14 ]])</f>
        <v>0</v>
      </c>
      <c r="P482" s="162"/>
      <c r="Q482" s="163">
        <f>+IF(AVERAGEIF(ING_NO_CONST_RENTA[Concepto],'Datos para cálculo'!P$4,ING_NO_CONST_RENTA[Monto Limite])=1,CALCULO[[#This Row],[16]],MIN(CALCULO[ [#This Row],[16] ],AVERAGEIF(ING_NO_CONST_RENTA[Concepto],'Datos para cálculo'!P$4,ING_NO_CONST_RENTA[Monto Limite]),+CALCULO[ [#This Row],[16] ]+1-1,CALCULO[ [#This Row],[16] ]))</f>
        <v>0</v>
      </c>
      <c r="R482" s="29"/>
      <c r="S482" s="163">
        <f>+IF(AVERAGEIF(ING_NO_CONST_RENTA[Concepto],'Datos para cálculo'!R$4,ING_NO_CONST_RENTA[Monto Limite])=1,CALCULO[[#This Row],[18]],MIN(CALCULO[ [#This Row],[18] ],AVERAGEIF(ING_NO_CONST_RENTA[Concepto],'Datos para cálculo'!R$4,ING_NO_CONST_RENTA[Monto Limite]),+CALCULO[ [#This Row],[18] ]+1-1,CALCULO[ [#This Row],[18] ]))</f>
        <v>0</v>
      </c>
      <c r="T482" s="29"/>
      <c r="U482" s="163">
        <f>+IF(AVERAGEIF(ING_NO_CONST_RENTA[Concepto],'Datos para cálculo'!T$4,ING_NO_CONST_RENTA[Monto Limite])=1,CALCULO[[#This Row],[20]],MIN(CALCULO[ [#This Row],[20] ],AVERAGEIF(ING_NO_CONST_RENTA[Concepto],'Datos para cálculo'!T$4,ING_NO_CONST_RENTA[Monto Limite]),+CALCULO[ [#This Row],[20] ]+1-1,CALCULO[ [#This Row],[20] ]))</f>
        <v>0</v>
      </c>
      <c r="V482" s="29"/>
      <c r="W4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2" s="164"/>
      <c r="Y482" s="163">
        <f>+IF(O482&lt;310*'Versión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2" s="165"/>
      <c r="AA482" s="163">
        <f>+IF(AVERAGEIF(ING_NO_CONST_RENTA[Concepto],'Datos para cálculo'!Z$4,ING_NO_CONST_RENTA[Monto Limite])=1,CALCULO[[#This Row],[ 26 ]],MIN(CALCULO[[#This Row],[ 26 ]],AVERAGEIF(ING_NO_CONST_RENTA[Concepto],'Datos para cálculo'!Z$4,ING_NO_CONST_RENTA[Monto Limite]),+CALCULO[[#This Row],[ 26 ]]+1-1,CALCULO[[#This Row],[ 26 ]]))</f>
        <v>0</v>
      </c>
      <c r="AB482" s="165"/>
      <c r="AC4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2" s="147"/>
      <c r="AE4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2" s="144">
        <f>+CALCULO[[#This Row],[ 31 ]]+CALCULO[[#This Row],[ 29 ]]+CALCULO[[#This Row],[ 27 ]]+CALCULO[[#This Row],[ 25 ]]+CALCULO[[#This Row],[ 23 ]]+CALCULO[[#This Row],[ 21 ]]+CALCULO[[#This Row],[ 19 ]]+CALCULO[[#This Row],[ 17 ]]</f>
        <v>0</v>
      </c>
      <c r="AG482" s="148">
        <f>+MAX(0,ROUND(CALCULO[[#This Row],[ 15 ]]-CALCULO[[#This Row],[32]],-3))</f>
        <v>0</v>
      </c>
      <c r="AH482" s="29"/>
      <c r="AI482" s="163">
        <f>+IF(AVERAGEIF(DEDUCCIONES[Concepto],'Datos para cálculo'!AH$4,DEDUCCIONES[Monto Limite])=1,CALCULO[[#This Row],[ 34 ]],MIN(CALCULO[[#This Row],[ 34 ]],AVERAGEIF(DEDUCCIONES[Concepto],'Datos para cálculo'!AH$4,DEDUCCIONES[Monto Limite]),+CALCULO[[#This Row],[ 34 ]]+1-1,CALCULO[[#This Row],[ 34 ]]))</f>
        <v>0</v>
      </c>
      <c r="AJ482" s="167"/>
      <c r="AK482" s="144">
        <f>+IF(CALCULO[[#This Row],[ 36 ]]="SI",MIN(CALCULO[[#This Row],[ 15 ]]*10%,VLOOKUP($AJ$4,DEDUCCIONES[],4,0)),0)</f>
        <v>0</v>
      </c>
      <c r="AL482" s="168"/>
      <c r="AM482" s="145">
        <f>+MIN(AL482+1-1,VLOOKUP($AL$4,DEDUCCIONES[],4,0))</f>
        <v>0</v>
      </c>
      <c r="AN482" s="144">
        <f>+CALCULO[[#This Row],[35]]+CALCULO[[#This Row],[37]]+CALCULO[[#This Row],[ 39 ]]</f>
        <v>0</v>
      </c>
      <c r="AO482" s="148">
        <f>+CALCULO[[#This Row],[33]]-CALCULO[[#This Row],[ 40 ]]</f>
        <v>0</v>
      </c>
      <c r="AP482" s="29"/>
      <c r="AQ482" s="163">
        <f>+MIN(CALCULO[[#This Row],[42]]+1-1,VLOOKUP($AP$4,RENTAS_EXCENTAS[],4,0))</f>
        <v>0</v>
      </c>
      <c r="AR482" s="29"/>
      <c r="AS482" s="163">
        <f>+MIN(CALCULO[[#This Row],[43]]+CALCULO[[#This Row],[ 44 ]]+1-1,VLOOKUP($AP$4,RENTAS_EXCENTAS[],4,0))-CALCULO[[#This Row],[43]]</f>
        <v>0</v>
      </c>
      <c r="AT482" s="163"/>
      <c r="AU482" s="163"/>
      <c r="AV482" s="163">
        <f>+CALCULO[[#This Row],[ 47 ]]</f>
        <v>0</v>
      </c>
      <c r="AW482" s="163"/>
      <c r="AX482" s="163">
        <f>+CALCULO[[#This Row],[ 49 ]]</f>
        <v>0</v>
      </c>
      <c r="AY482" s="163"/>
      <c r="AZ482" s="163">
        <f>+CALCULO[[#This Row],[ 51 ]]</f>
        <v>0</v>
      </c>
      <c r="BA482" s="163"/>
      <c r="BB482" s="163">
        <f>+CALCULO[[#This Row],[ 53 ]]</f>
        <v>0</v>
      </c>
      <c r="BC482" s="163"/>
      <c r="BD482" s="163">
        <f>+CALCULO[[#This Row],[ 55 ]]</f>
        <v>0</v>
      </c>
      <c r="BE482" s="163"/>
      <c r="BF482" s="163">
        <f>+CALCULO[[#This Row],[ 57 ]]</f>
        <v>0</v>
      </c>
      <c r="BG482" s="163"/>
      <c r="BH482" s="163">
        <f>+CALCULO[[#This Row],[ 59 ]]</f>
        <v>0</v>
      </c>
      <c r="BI482" s="163"/>
      <c r="BJ482" s="163"/>
      <c r="BK482" s="163"/>
      <c r="BL482" s="145">
        <f>+CALCULO[[#This Row],[ 63 ]]</f>
        <v>0</v>
      </c>
      <c r="BM482" s="144">
        <f>+CALCULO[[#This Row],[ 64 ]]+CALCULO[[#This Row],[ 62 ]]+CALCULO[[#This Row],[ 60 ]]+CALCULO[[#This Row],[ 58 ]]+CALCULO[[#This Row],[ 56 ]]+CALCULO[[#This Row],[ 54 ]]+CALCULO[[#This Row],[ 52 ]]+CALCULO[[#This Row],[ 50 ]]+CALCULO[[#This Row],[ 48 ]]+CALCULO[[#This Row],[ 45 ]]+CALCULO[[#This Row],[43]]</f>
        <v>0</v>
      </c>
      <c r="BN482" s="148">
        <f>+CALCULO[[#This Row],[ 41 ]]-CALCULO[[#This Row],[65]]</f>
        <v>0</v>
      </c>
      <c r="BO482" s="144">
        <f>+ROUND(MIN(CALCULO[[#This Row],[66]]*25%,240*'Versión impresión'!$H$8),-3)</f>
        <v>0</v>
      </c>
      <c r="BP482" s="148">
        <f>+CALCULO[[#This Row],[66]]-CALCULO[[#This Row],[67]]</f>
        <v>0</v>
      </c>
      <c r="BQ482" s="154">
        <f>+ROUND(CALCULO[[#This Row],[33]]*40%,-3)</f>
        <v>0</v>
      </c>
      <c r="BR482" s="149">
        <f t="shared" si="22"/>
        <v>0</v>
      </c>
      <c r="BS482" s="144">
        <f>+CALCULO[[#This Row],[33]]-MIN(CALCULO[[#This Row],[69]],CALCULO[[#This Row],[68]])</f>
        <v>0</v>
      </c>
      <c r="BT482" s="150">
        <f>+CALCULO[[#This Row],[71]]/'Versión impresión'!$H$8+1-1</f>
        <v>0</v>
      </c>
      <c r="BU482" s="151">
        <f>+LOOKUP(CALCULO[[#This Row],[72]],$CG$2:$CH$8,$CJ$2:$CJ$8)</f>
        <v>0</v>
      </c>
      <c r="BV482" s="152">
        <f>+LOOKUP(CALCULO[[#This Row],[72]],$CG$2:$CH$8,$CI$2:$CI$8)</f>
        <v>0</v>
      </c>
      <c r="BW482" s="151">
        <f>+LOOKUP(CALCULO[[#This Row],[72]],$CG$2:$CH$8,$CK$2:$CK$8)</f>
        <v>0</v>
      </c>
      <c r="BX482" s="155">
        <f>+(CALCULO[[#This Row],[72]]+CALCULO[[#This Row],[73]])*CALCULO[[#This Row],[74]]+CALCULO[[#This Row],[75]]</f>
        <v>0</v>
      </c>
      <c r="BY482" s="133">
        <f>+ROUND(CALCULO[[#This Row],[76]]*'Versión impresión'!$H$8,-3)</f>
        <v>0</v>
      </c>
      <c r="BZ482" s="180" t="str">
        <f>+IF(LOOKUP(CALCULO[[#This Row],[72]],$CG$2:$CH$8,$CM$2:$CM$8)=0,"",LOOKUP(CALCULO[[#This Row],[72]],$CG$2:$CH$8,$CM$2:$CM$8))</f>
        <v/>
      </c>
    </row>
    <row r="483" spans="1:78" x14ac:dyDescent="0.25">
      <c r="A483" s="78" t="str">
        <f t="shared" si="21"/>
        <v/>
      </c>
      <c r="B483" s="159"/>
      <c r="C483" s="29"/>
      <c r="D483" s="29"/>
      <c r="E483" s="29"/>
      <c r="F483" s="29"/>
      <c r="G483" s="29"/>
      <c r="H483" s="29"/>
      <c r="I483" s="29"/>
      <c r="J483" s="29"/>
      <c r="K483" s="29"/>
      <c r="L483" s="29"/>
      <c r="M483" s="29"/>
      <c r="N483" s="29"/>
      <c r="O483" s="144">
        <f>SUM(CALCULO[[#This Row],[5]:[ 14 ]])</f>
        <v>0</v>
      </c>
      <c r="P483" s="162"/>
      <c r="Q483" s="163">
        <f>+IF(AVERAGEIF(ING_NO_CONST_RENTA[Concepto],'Datos para cálculo'!P$4,ING_NO_CONST_RENTA[Monto Limite])=1,CALCULO[[#This Row],[16]],MIN(CALCULO[ [#This Row],[16] ],AVERAGEIF(ING_NO_CONST_RENTA[Concepto],'Datos para cálculo'!P$4,ING_NO_CONST_RENTA[Monto Limite]),+CALCULO[ [#This Row],[16] ]+1-1,CALCULO[ [#This Row],[16] ]))</f>
        <v>0</v>
      </c>
      <c r="R483" s="29"/>
      <c r="S483" s="163">
        <f>+IF(AVERAGEIF(ING_NO_CONST_RENTA[Concepto],'Datos para cálculo'!R$4,ING_NO_CONST_RENTA[Monto Limite])=1,CALCULO[[#This Row],[18]],MIN(CALCULO[ [#This Row],[18] ],AVERAGEIF(ING_NO_CONST_RENTA[Concepto],'Datos para cálculo'!R$4,ING_NO_CONST_RENTA[Monto Limite]),+CALCULO[ [#This Row],[18] ]+1-1,CALCULO[ [#This Row],[18] ]))</f>
        <v>0</v>
      </c>
      <c r="T483" s="29"/>
      <c r="U483" s="163">
        <f>+IF(AVERAGEIF(ING_NO_CONST_RENTA[Concepto],'Datos para cálculo'!T$4,ING_NO_CONST_RENTA[Monto Limite])=1,CALCULO[[#This Row],[20]],MIN(CALCULO[ [#This Row],[20] ],AVERAGEIF(ING_NO_CONST_RENTA[Concepto],'Datos para cálculo'!T$4,ING_NO_CONST_RENTA[Monto Limite]),+CALCULO[ [#This Row],[20] ]+1-1,CALCULO[ [#This Row],[20] ]))</f>
        <v>0</v>
      </c>
      <c r="V483" s="29"/>
      <c r="W4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3" s="164"/>
      <c r="Y483" s="163">
        <f>+IF(O483&lt;310*'Versión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3" s="165"/>
      <c r="AA483" s="163">
        <f>+IF(AVERAGEIF(ING_NO_CONST_RENTA[Concepto],'Datos para cálculo'!Z$4,ING_NO_CONST_RENTA[Monto Limite])=1,CALCULO[[#This Row],[ 26 ]],MIN(CALCULO[[#This Row],[ 26 ]],AVERAGEIF(ING_NO_CONST_RENTA[Concepto],'Datos para cálculo'!Z$4,ING_NO_CONST_RENTA[Monto Limite]),+CALCULO[[#This Row],[ 26 ]]+1-1,CALCULO[[#This Row],[ 26 ]]))</f>
        <v>0</v>
      </c>
      <c r="AB483" s="165"/>
      <c r="AC4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3" s="147"/>
      <c r="AE4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3" s="144">
        <f>+CALCULO[[#This Row],[ 31 ]]+CALCULO[[#This Row],[ 29 ]]+CALCULO[[#This Row],[ 27 ]]+CALCULO[[#This Row],[ 25 ]]+CALCULO[[#This Row],[ 23 ]]+CALCULO[[#This Row],[ 21 ]]+CALCULO[[#This Row],[ 19 ]]+CALCULO[[#This Row],[ 17 ]]</f>
        <v>0</v>
      </c>
      <c r="AG483" s="148">
        <f>+MAX(0,ROUND(CALCULO[[#This Row],[ 15 ]]-CALCULO[[#This Row],[32]],-3))</f>
        <v>0</v>
      </c>
      <c r="AH483" s="29"/>
      <c r="AI483" s="163">
        <f>+IF(AVERAGEIF(DEDUCCIONES[Concepto],'Datos para cálculo'!AH$4,DEDUCCIONES[Monto Limite])=1,CALCULO[[#This Row],[ 34 ]],MIN(CALCULO[[#This Row],[ 34 ]],AVERAGEIF(DEDUCCIONES[Concepto],'Datos para cálculo'!AH$4,DEDUCCIONES[Monto Limite]),+CALCULO[[#This Row],[ 34 ]]+1-1,CALCULO[[#This Row],[ 34 ]]))</f>
        <v>0</v>
      </c>
      <c r="AJ483" s="167"/>
      <c r="AK483" s="144">
        <f>+IF(CALCULO[[#This Row],[ 36 ]]="SI",MIN(CALCULO[[#This Row],[ 15 ]]*10%,VLOOKUP($AJ$4,DEDUCCIONES[],4,0)),0)</f>
        <v>0</v>
      </c>
      <c r="AL483" s="168"/>
      <c r="AM483" s="145">
        <f>+MIN(AL483+1-1,VLOOKUP($AL$4,DEDUCCIONES[],4,0))</f>
        <v>0</v>
      </c>
      <c r="AN483" s="144">
        <f>+CALCULO[[#This Row],[35]]+CALCULO[[#This Row],[37]]+CALCULO[[#This Row],[ 39 ]]</f>
        <v>0</v>
      </c>
      <c r="AO483" s="148">
        <f>+CALCULO[[#This Row],[33]]-CALCULO[[#This Row],[ 40 ]]</f>
        <v>0</v>
      </c>
      <c r="AP483" s="29"/>
      <c r="AQ483" s="163">
        <f>+MIN(CALCULO[[#This Row],[42]]+1-1,VLOOKUP($AP$4,RENTAS_EXCENTAS[],4,0))</f>
        <v>0</v>
      </c>
      <c r="AR483" s="29"/>
      <c r="AS483" s="163">
        <f>+MIN(CALCULO[[#This Row],[43]]+CALCULO[[#This Row],[ 44 ]]+1-1,VLOOKUP($AP$4,RENTAS_EXCENTAS[],4,0))-CALCULO[[#This Row],[43]]</f>
        <v>0</v>
      </c>
      <c r="AT483" s="163"/>
      <c r="AU483" s="163"/>
      <c r="AV483" s="163">
        <f>+CALCULO[[#This Row],[ 47 ]]</f>
        <v>0</v>
      </c>
      <c r="AW483" s="163"/>
      <c r="AX483" s="163">
        <f>+CALCULO[[#This Row],[ 49 ]]</f>
        <v>0</v>
      </c>
      <c r="AY483" s="163"/>
      <c r="AZ483" s="163">
        <f>+CALCULO[[#This Row],[ 51 ]]</f>
        <v>0</v>
      </c>
      <c r="BA483" s="163"/>
      <c r="BB483" s="163">
        <f>+CALCULO[[#This Row],[ 53 ]]</f>
        <v>0</v>
      </c>
      <c r="BC483" s="163"/>
      <c r="BD483" s="163">
        <f>+CALCULO[[#This Row],[ 55 ]]</f>
        <v>0</v>
      </c>
      <c r="BE483" s="163"/>
      <c r="BF483" s="163">
        <f>+CALCULO[[#This Row],[ 57 ]]</f>
        <v>0</v>
      </c>
      <c r="BG483" s="163"/>
      <c r="BH483" s="163">
        <f>+CALCULO[[#This Row],[ 59 ]]</f>
        <v>0</v>
      </c>
      <c r="BI483" s="163"/>
      <c r="BJ483" s="163"/>
      <c r="BK483" s="163"/>
      <c r="BL483" s="145">
        <f>+CALCULO[[#This Row],[ 63 ]]</f>
        <v>0</v>
      </c>
      <c r="BM483" s="144">
        <f>+CALCULO[[#This Row],[ 64 ]]+CALCULO[[#This Row],[ 62 ]]+CALCULO[[#This Row],[ 60 ]]+CALCULO[[#This Row],[ 58 ]]+CALCULO[[#This Row],[ 56 ]]+CALCULO[[#This Row],[ 54 ]]+CALCULO[[#This Row],[ 52 ]]+CALCULO[[#This Row],[ 50 ]]+CALCULO[[#This Row],[ 48 ]]+CALCULO[[#This Row],[ 45 ]]+CALCULO[[#This Row],[43]]</f>
        <v>0</v>
      </c>
      <c r="BN483" s="148">
        <f>+CALCULO[[#This Row],[ 41 ]]-CALCULO[[#This Row],[65]]</f>
        <v>0</v>
      </c>
      <c r="BO483" s="144">
        <f>+ROUND(MIN(CALCULO[[#This Row],[66]]*25%,240*'Versión impresión'!$H$8),-3)</f>
        <v>0</v>
      </c>
      <c r="BP483" s="148">
        <f>+CALCULO[[#This Row],[66]]-CALCULO[[#This Row],[67]]</f>
        <v>0</v>
      </c>
      <c r="BQ483" s="154">
        <f>+ROUND(CALCULO[[#This Row],[33]]*40%,-3)</f>
        <v>0</v>
      </c>
      <c r="BR483" s="149">
        <f t="shared" si="22"/>
        <v>0</v>
      </c>
      <c r="BS483" s="144">
        <f>+CALCULO[[#This Row],[33]]-MIN(CALCULO[[#This Row],[69]],CALCULO[[#This Row],[68]])</f>
        <v>0</v>
      </c>
      <c r="BT483" s="150">
        <f>+CALCULO[[#This Row],[71]]/'Versión impresión'!$H$8+1-1</f>
        <v>0</v>
      </c>
      <c r="BU483" s="151">
        <f>+LOOKUP(CALCULO[[#This Row],[72]],$CG$2:$CH$8,$CJ$2:$CJ$8)</f>
        <v>0</v>
      </c>
      <c r="BV483" s="152">
        <f>+LOOKUP(CALCULO[[#This Row],[72]],$CG$2:$CH$8,$CI$2:$CI$8)</f>
        <v>0</v>
      </c>
      <c r="BW483" s="151">
        <f>+LOOKUP(CALCULO[[#This Row],[72]],$CG$2:$CH$8,$CK$2:$CK$8)</f>
        <v>0</v>
      </c>
      <c r="BX483" s="155">
        <f>+(CALCULO[[#This Row],[72]]+CALCULO[[#This Row],[73]])*CALCULO[[#This Row],[74]]+CALCULO[[#This Row],[75]]</f>
        <v>0</v>
      </c>
      <c r="BY483" s="133">
        <f>+ROUND(CALCULO[[#This Row],[76]]*'Versión impresión'!$H$8,-3)</f>
        <v>0</v>
      </c>
      <c r="BZ483" s="180" t="str">
        <f>+IF(LOOKUP(CALCULO[[#This Row],[72]],$CG$2:$CH$8,$CM$2:$CM$8)=0,"",LOOKUP(CALCULO[[#This Row],[72]],$CG$2:$CH$8,$CM$2:$CM$8))</f>
        <v/>
      </c>
    </row>
    <row r="484" spans="1:78" x14ac:dyDescent="0.25">
      <c r="A484" s="78" t="str">
        <f t="shared" si="21"/>
        <v/>
      </c>
      <c r="B484" s="159"/>
      <c r="C484" s="29"/>
      <c r="D484" s="29"/>
      <c r="E484" s="29"/>
      <c r="F484" s="29"/>
      <c r="G484" s="29"/>
      <c r="H484" s="29"/>
      <c r="I484" s="29"/>
      <c r="J484" s="29"/>
      <c r="K484" s="29"/>
      <c r="L484" s="29"/>
      <c r="M484" s="29"/>
      <c r="N484" s="29"/>
      <c r="O484" s="144">
        <f>SUM(CALCULO[[#This Row],[5]:[ 14 ]])</f>
        <v>0</v>
      </c>
      <c r="P484" s="162"/>
      <c r="Q484" s="163">
        <f>+IF(AVERAGEIF(ING_NO_CONST_RENTA[Concepto],'Datos para cálculo'!P$4,ING_NO_CONST_RENTA[Monto Limite])=1,CALCULO[[#This Row],[16]],MIN(CALCULO[ [#This Row],[16] ],AVERAGEIF(ING_NO_CONST_RENTA[Concepto],'Datos para cálculo'!P$4,ING_NO_CONST_RENTA[Monto Limite]),+CALCULO[ [#This Row],[16] ]+1-1,CALCULO[ [#This Row],[16] ]))</f>
        <v>0</v>
      </c>
      <c r="R484" s="29"/>
      <c r="S484" s="163">
        <f>+IF(AVERAGEIF(ING_NO_CONST_RENTA[Concepto],'Datos para cálculo'!R$4,ING_NO_CONST_RENTA[Monto Limite])=1,CALCULO[[#This Row],[18]],MIN(CALCULO[ [#This Row],[18] ],AVERAGEIF(ING_NO_CONST_RENTA[Concepto],'Datos para cálculo'!R$4,ING_NO_CONST_RENTA[Monto Limite]),+CALCULO[ [#This Row],[18] ]+1-1,CALCULO[ [#This Row],[18] ]))</f>
        <v>0</v>
      </c>
      <c r="T484" s="29"/>
      <c r="U484" s="163">
        <f>+IF(AVERAGEIF(ING_NO_CONST_RENTA[Concepto],'Datos para cálculo'!T$4,ING_NO_CONST_RENTA[Monto Limite])=1,CALCULO[[#This Row],[20]],MIN(CALCULO[ [#This Row],[20] ],AVERAGEIF(ING_NO_CONST_RENTA[Concepto],'Datos para cálculo'!T$4,ING_NO_CONST_RENTA[Monto Limite]),+CALCULO[ [#This Row],[20] ]+1-1,CALCULO[ [#This Row],[20] ]))</f>
        <v>0</v>
      </c>
      <c r="V484" s="29"/>
      <c r="W4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4" s="164"/>
      <c r="Y484" s="163">
        <f>+IF(O484&lt;310*'Versión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4" s="165"/>
      <c r="AA484" s="163">
        <f>+IF(AVERAGEIF(ING_NO_CONST_RENTA[Concepto],'Datos para cálculo'!Z$4,ING_NO_CONST_RENTA[Monto Limite])=1,CALCULO[[#This Row],[ 26 ]],MIN(CALCULO[[#This Row],[ 26 ]],AVERAGEIF(ING_NO_CONST_RENTA[Concepto],'Datos para cálculo'!Z$4,ING_NO_CONST_RENTA[Monto Limite]),+CALCULO[[#This Row],[ 26 ]]+1-1,CALCULO[[#This Row],[ 26 ]]))</f>
        <v>0</v>
      </c>
      <c r="AB484" s="165"/>
      <c r="AC4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4" s="147"/>
      <c r="AE4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4" s="144">
        <f>+CALCULO[[#This Row],[ 31 ]]+CALCULO[[#This Row],[ 29 ]]+CALCULO[[#This Row],[ 27 ]]+CALCULO[[#This Row],[ 25 ]]+CALCULO[[#This Row],[ 23 ]]+CALCULO[[#This Row],[ 21 ]]+CALCULO[[#This Row],[ 19 ]]+CALCULO[[#This Row],[ 17 ]]</f>
        <v>0</v>
      </c>
      <c r="AG484" s="148">
        <f>+MAX(0,ROUND(CALCULO[[#This Row],[ 15 ]]-CALCULO[[#This Row],[32]],-3))</f>
        <v>0</v>
      </c>
      <c r="AH484" s="29"/>
      <c r="AI484" s="163">
        <f>+IF(AVERAGEIF(DEDUCCIONES[Concepto],'Datos para cálculo'!AH$4,DEDUCCIONES[Monto Limite])=1,CALCULO[[#This Row],[ 34 ]],MIN(CALCULO[[#This Row],[ 34 ]],AVERAGEIF(DEDUCCIONES[Concepto],'Datos para cálculo'!AH$4,DEDUCCIONES[Monto Limite]),+CALCULO[[#This Row],[ 34 ]]+1-1,CALCULO[[#This Row],[ 34 ]]))</f>
        <v>0</v>
      </c>
      <c r="AJ484" s="167"/>
      <c r="AK484" s="144">
        <f>+IF(CALCULO[[#This Row],[ 36 ]]="SI",MIN(CALCULO[[#This Row],[ 15 ]]*10%,VLOOKUP($AJ$4,DEDUCCIONES[],4,0)),0)</f>
        <v>0</v>
      </c>
      <c r="AL484" s="168"/>
      <c r="AM484" s="145">
        <f>+MIN(AL484+1-1,VLOOKUP($AL$4,DEDUCCIONES[],4,0))</f>
        <v>0</v>
      </c>
      <c r="AN484" s="144">
        <f>+CALCULO[[#This Row],[35]]+CALCULO[[#This Row],[37]]+CALCULO[[#This Row],[ 39 ]]</f>
        <v>0</v>
      </c>
      <c r="AO484" s="148">
        <f>+CALCULO[[#This Row],[33]]-CALCULO[[#This Row],[ 40 ]]</f>
        <v>0</v>
      </c>
      <c r="AP484" s="29"/>
      <c r="AQ484" s="163">
        <f>+MIN(CALCULO[[#This Row],[42]]+1-1,VLOOKUP($AP$4,RENTAS_EXCENTAS[],4,0))</f>
        <v>0</v>
      </c>
      <c r="AR484" s="29"/>
      <c r="AS484" s="163">
        <f>+MIN(CALCULO[[#This Row],[43]]+CALCULO[[#This Row],[ 44 ]]+1-1,VLOOKUP($AP$4,RENTAS_EXCENTAS[],4,0))-CALCULO[[#This Row],[43]]</f>
        <v>0</v>
      </c>
      <c r="AT484" s="163"/>
      <c r="AU484" s="163"/>
      <c r="AV484" s="163">
        <f>+CALCULO[[#This Row],[ 47 ]]</f>
        <v>0</v>
      </c>
      <c r="AW484" s="163"/>
      <c r="AX484" s="163">
        <f>+CALCULO[[#This Row],[ 49 ]]</f>
        <v>0</v>
      </c>
      <c r="AY484" s="163"/>
      <c r="AZ484" s="163">
        <f>+CALCULO[[#This Row],[ 51 ]]</f>
        <v>0</v>
      </c>
      <c r="BA484" s="163"/>
      <c r="BB484" s="163">
        <f>+CALCULO[[#This Row],[ 53 ]]</f>
        <v>0</v>
      </c>
      <c r="BC484" s="163"/>
      <c r="BD484" s="163">
        <f>+CALCULO[[#This Row],[ 55 ]]</f>
        <v>0</v>
      </c>
      <c r="BE484" s="163"/>
      <c r="BF484" s="163">
        <f>+CALCULO[[#This Row],[ 57 ]]</f>
        <v>0</v>
      </c>
      <c r="BG484" s="163"/>
      <c r="BH484" s="163">
        <f>+CALCULO[[#This Row],[ 59 ]]</f>
        <v>0</v>
      </c>
      <c r="BI484" s="163"/>
      <c r="BJ484" s="163"/>
      <c r="BK484" s="163"/>
      <c r="BL484" s="145">
        <f>+CALCULO[[#This Row],[ 63 ]]</f>
        <v>0</v>
      </c>
      <c r="BM484" s="144">
        <f>+CALCULO[[#This Row],[ 64 ]]+CALCULO[[#This Row],[ 62 ]]+CALCULO[[#This Row],[ 60 ]]+CALCULO[[#This Row],[ 58 ]]+CALCULO[[#This Row],[ 56 ]]+CALCULO[[#This Row],[ 54 ]]+CALCULO[[#This Row],[ 52 ]]+CALCULO[[#This Row],[ 50 ]]+CALCULO[[#This Row],[ 48 ]]+CALCULO[[#This Row],[ 45 ]]+CALCULO[[#This Row],[43]]</f>
        <v>0</v>
      </c>
      <c r="BN484" s="148">
        <f>+CALCULO[[#This Row],[ 41 ]]-CALCULO[[#This Row],[65]]</f>
        <v>0</v>
      </c>
      <c r="BO484" s="144">
        <f>+ROUND(MIN(CALCULO[[#This Row],[66]]*25%,240*'Versión impresión'!$H$8),-3)</f>
        <v>0</v>
      </c>
      <c r="BP484" s="148">
        <f>+CALCULO[[#This Row],[66]]-CALCULO[[#This Row],[67]]</f>
        <v>0</v>
      </c>
      <c r="BQ484" s="154">
        <f>+ROUND(CALCULO[[#This Row],[33]]*40%,-3)</f>
        <v>0</v>
      </c>
      <c r="BR484" s="149">
        <f t="shared" si="22"/>
        <v>0</v>
      </c>
      <c r="BS484" s="144">
        <f>+CALCULO[[#This Row],[33]]-MIN(CALCULO[[#This Row],[69]],CALCULO[[#This Row],[68]])</f>
        <v>0</v>
      </c>
      <c r="BT484" s="150">
        <f>+CALCULO[[#This Row],[71]]/'Versión impresión'!$H$8+1-1</f>
        <v>0</v>
      </c>
      <c r="BU484" s="151">
        <f>+LOOKUP(CALCULO[[#This Row],[72]],$CG$2:$CH$8,$CJ$2:$CJ$8)</f>
        <v>0</v>
      </c>
      <c r="BV484" s="152">
        <f>+LOOKUP(CALCULO[[#This Row],[72]],$CG$2:$CH$8,$CI$2:$CI$8)</f>
        <v>0</v>
      </c>
      <c r="BW484" s="151">
        <f>+LOOKUP(CALCULO[[#This Row],[72]],$CG$2:$CH$8,$CK$2:$CK$8)</f>
        <v>0</v>
      </c>
      <c r="BX484" s="155">
        <f>+(CALCULO[[#This Row],[72]]+CALCULO[[#This Row],[73]])*CALCULO[[#This Row],[74]]+CALCULO[[#This Row],[75]]</f>
        <v>0</v>
      </c>
      <c r="BY484" s="133">
        <f>+ROUND(CALCULO[[#This Row],[76]]*'Versión impresión'!$H$8,-3)</f>
        <v>0</v>
      </c>
      <c r="BZ484" s="180" t="str">
        <f>+IF(LOOKUP(CALCULO[[#This Row],[72]],$CG$2:$CH$8,$CM$2:$CM$8)=0,"",LOOKUP(CALCULO[[#This Row],[72]],$CG$2:$CH$8,$CM$2:$CM$8))</f>
        <v/>
      </c>
    </row>
    <row r="485" spans="1:78" x14ac:dyDescent="0.25">
      <c r="A485" s="78" t="str">
        <f t="shared" si="21"/>
        <v/>
      </c>
      <c r="B485" s="159"/>
      <c r="C485" s="29"/>
      <c r="D485" s="29"/>
      <c r="E485" s="29"/>
      <c r="F485" s="29"/>
      <c r="G485" s="29"/>
      <c r="H485" s="29"/>
      <c r="I485" s="29"/>
      <c r="J485" s="29"/>
      <c r="K485" s="29"/>
      <c r="L485" s="29"/>
      <c r="M485" s="29"/>
      <c r="N485" s="29"/>
      <c r="O485" s="144">
        <f>SUM(CALCULO[[#This Row],[5]:[ 14 ]])</f>
        <v>0</v>
      </c>
      <c r="P485" s="162"/>
      <c r="Q485" s="163">
        <f>+IF(AVERAGEIF(ING_NO_CONST_RENTA[Concepto],'Datos para cálculo'!P$4,ING_NO_CONST_RENTA[Monto Limite])=1,CALCULO[[#This Row],[16]],MIN(CALCULO[ [#This Row],[16] ],AVERAGEIF(ING_NO_CONST_RENTA[Concepto],'Datos para cálculo'!P$4,ING_NO_CONST_RENTA[Monto Limite]),+CALCULO[ [#This Row],[16] ]+1-1,CALCULO[ [#This Row],[16] ]))</f>
        <v>0</v>
      </c>
      <c r="R485" s="29"/>
      <c r="S485" s="163">
        <f>+IF(AVERAGEIF(ING_NO_CONST_RENTA[Concepto],'Datos para cálculo'!R$4,ING_NO_CONST_RENTA[Monto Limite])=1,CALCULO[[#This Row],[18]],MIN(CALCULO[ [#This Row],[18] ],AVERAGEIF(ING_NO_CONST_RENTA[Concepto],'Datos para cálculo'!R$4,ING_NO_CONST_RENTA[Monto Limite]),+CALCULO[ [#This Row],[18] ]+1-1,CALCULO[ [#This Row],[18] ]))</f>
        <v>0</v>
      </c>
      <c r="T485" s="29"/>
      <c r="U485" s="163">
        <f>+IF(AVERAGEIF(ING_NO_CONST_RENTA[Concepto],'Datos para cálculo'!T$4,ING_NO_CONST_RENTA[Monto Limite])=1,CALCULO[[#This Row],[20]],MIN(CALCULO[ [#This Row],[20] ],AVERAGEIF(ING_NO_CONST_RENTA[Concepto],'Datos para cálculo'!T$4,ING_NO_CONST_RENTA[Monto Limite]),+CALCULO[ [#This Row],[20] ]+1-1,CALCULO[ [#This Row],[20] ]))</f>
        <v>0</v>
      </c>
      <c r="V485" s="29"/>
      <c r="W4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5" s="164"/>
      <c r="Y485" s="163">
        <f>+IF(O485&lt;310*'Versión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5" s="165"/>
      <c r="AA485" s="163">
        <f>+IF(AVERAGEIF(ING_NO_CONST_RENTA[Concepto],'Datos para cálculo'!Z$4,ING_NO_CONST_RENTA[Monto Limite])=1,CALCULO[[#This Row],[ 26 ]],MIN(CALCULO[[#This Row],[ 26 ]],AVERAGEIF(ING_NO_CONST_RENTA[Concepto],'Datos para cálculo'!Z$4,ING_NO_CONST_RENTA[Monto Limite]),+CALCULO[[#This Row],[ 26 ]]+1-1,CALCULO[[#This Row],[ 26 ]]))</f>
        <v>0</v>
      </c>
      <c r="AB485" s="165"/>
      <c r="AC4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5" s="147"/>
      <c r="AE4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5" s="144">
        <f>+CALCULO[[#This Row],[ 31 ]]+CALCULO[[#This Row],[ 29 ]]+CALCULO[[#This Row],[ 27 ]]+CALCULO[[#This Row],[ 25 ]]+CALCULO[[#This Row],[ 23 ]]+CALCULO[[#This Row],[ 21 ]]+CALCULO[[#This Row],[ 19 ]]+CALCULO[[#This Row],[ 17 ]]</f>
        <v>0</v>
      </c>
      <c r="AG485" s="148">
        <f>+MAX(0,ROUND(CALCULO[[#This Row],[ 15 ]]-CALCULO[[#This Row],[32]],-3))</f>
        <v>0</v>
      </c>
      <c r="AH485" s="29"/>
      <c r="AI485" s="163">
        <f>+IF(AVERAGEIF(DEDUCCIONES[Concepto],'Datos para cálculo'!AH$4,DEDUCCIONES[Monto Limite])=1,CALCULO[[#This Row],[ 34 ]],MIN(CALCULO[[#This Row],[ 34 ]],AVERAGEIF(DEDUCCIONES[Concepto],'Datos para cálculo'!AH$4,DEDUCCIONES[Monto Limite]),+CALCULO[[#This Row],[ 34 ]]+1-1,CALCULO[[#This Row],[ 34 ]]))</f>
        <v>0</v>
      </c>
      <c r="AJ485" s="167"/>
      <c r="AK485" s="144">
        <f>+IF(CALCULO[[#This Row],[ 36 ]]="SI",MIN(CALCULO[[#This Row],[ 15 ]]*10%,VLOOKUP($AJ$4,DEDUCCIONES[],4,0)),0)</f>
        <v>0</v>
      </c>
      <c r="AL485" s="168"/>
      <c r="AM485" s="145">
        <f>+MIN(AL485+1-1,VLOOKUP($AL$4,DEDUCCIONES[],4,0))</f>
        <v>0</v>
      </c>
      <c r="AN485" s="144">
        <f>+CALCULO[[#This Row],[35]]+CALCULO[[#This Row],[37]]+CALCULO[[#This Row],[ 39 ]]</f>
        <v>0</v>
      </c>
      <c r="AO485" s="148">
        <f>+CALCULO[[#This Row],[33]]-CALCULO[[#This Row],[ 40 ]]</f>
        <v>0</v>
      </c>
      <c r="AP485" s="29"/>
      <c r="AQ485" s="163">
        <f>+MIN(CALCULO[[#This Row],[42]]+1-1,VLOOKUP($AP$4,RENTAS_EXCENTAS[],4,0))</f>
        <v>0</v>
      </c>
      <c r="AR485" s="29"/>
      <c r="AS485" s="163">
        <f>+MIN(CALCULO[[#This Row],[43]]+CALCULO[[#This Row],[ 44 ]]+1-1,VLOOKUP($AP$4,RENTAS_EXCENTAS[],4,0))-CALCULO[[#This Row],[43]]</f>
        <v>0</v>
      </c>
      <c r="AT485" s="163"/>
      <c r="AU485" s="163"/>
      <c r="AV485" s="163">
        <f>+CALCULO[[#This Row],[ 47 ]]</f>
        <v>0</v>
      </c>
      <c r="AW485" s="163"/>
      <c r="AX485" s="163">
        <f>+CALCULO[[#This Row],[ 49 ]]</f>
        <v>0</v>
      </c>
      <c r="AY485" s="163"/>
      <c r="AZ485" s="163">
        <f>+CALCULO[[#This Row],[ 51 ]]</f>
        <v>0</v>
      </c>
      <c r="BA485" s="163"/>
      <c r="BB485" s="163">
        <f>+CALCULO[[#This Row],[ 53 ]]</f>
        <v>0</v>
      </c>
      <c r="BC485" s="163"/>
      <c r="BD485" s="163">
        <f>+CALCULO[[#This Row],[ 55 ]]</f>
        <v>0</v>
      </c>
      <c r="BE485" s="163"/>
      <c r="BF485" s="163">
        <f>+CALCULO[[#This Row],[ 57 ]]</f>
        <v>0</v>
      </c>
      <c r="BG485" s="163"/>
      <c r="BH485" s="163">
        <f>+CALCULO[[#This Row],[ 59 ]]</f>
        <v>0</v>
      </c>
      <c r="BI485" s="163"/>
      <c r="BJ485" s="163"/>
      <c r="BK485" s="163"/>
      <c r="BL485" s="145">
        <f>+CALCULO[[#This Row],[ 63 ]]</f>
        <v>0</v>
      </c>
      <c r="BM485" s="144">
        <f>+CALCULO[[#This Row],[ 64 ]]+CALCULO[[#This Row],[ 62 ]]+CALCULO[[#This Row],[ 60 ]]+CALCULO[[#This Row],[ 58 ]]+CALCULO[[#This Row],[ 56 ]]+CALCULO[[#This Row],[ 54 ]]+CALCULO[[#This Row],[ 52 ]]+CALCULO[[#This Row],[ 50 ]]+CALCULO[[#This Row],[ 48 ]]+CALCULO[[#This Row],[ 45 ]]+CALCULO[[#This Row],[43]]</f>
        <v>0</v>
      </c>
      <c r="BN485" s="148">
        <f>+CALCULO[[#This Row],[ 41 ]]-CALCULO[[#This Row],[65]]</f>
        <v>0</v>
      </c>
      <c r="BO485" s="144">
        <f>+ROUND(MIN(CALCULO[[#This Row],[66]]*25%,240*'Versión impresión'!$H$8),-3)</f>
        <v>0</v>
      </c>
      <c r="BP485" s="148">
        <f>+CALCULO[[#This Row],[66]]-CALCULO[[#This Row],[67]]</f>
        <v>0</v>
      </c>
      <c r="BQ485" s="154">
        <f>+ROUND(CALCULO[[#This Row],[33]]*40%,-3)</f>
        <v>0</v>
      </c>
      <c r="BR485" s="149">
        <f t="shared" si="22"/>
        <v>0</v>
      </c>
      <c r="BS485" s="144">
        <f>+CALCULO[[#This Row],[33]]-MIN(CALCULO[[#This Row],[69]],CALCULO[[#This Row],[68]])</f>
        <v>0</v>
      </c>
      <c r="BT485" s="150">
        <f>+CALCULO[[#This Row],[71]]/'Versión impresión'!$H$8+1-1</f>
        <v>0</v>
      </c>
      <c r="BU485" s="151">
        <f>+LOOKUP(CALCULO[[#This Row],[72]],$CG$2:$CH$8,$CJ$2:$CJ$8)</f>
        <v>0</v>
      </c>
      <c r="BV485" s="152">
        <f>+LOOKUP(CALCULO[[#This Row],[72]],$CG$2:$CH$8,$CI$2:$CI$8)</f>
        <v>0</v>
      </c>
      <c r="BW485" s="151">
        <f>+LOOKUP(CALCULO[[#This Row],[72]],$CG$2:$CH$8,$CK$2:$CK$8)</f>
        <v>0</v>
      </c>
      <c r="BX485" s="155">
        <f>+(CALCULO[[#This Row],[72]]+CALCULO[[#This Row],[73]])*CALCULO[[#This Row],[74]]+CALCULO[[#This Row],[75]]</f>
        <v>0</v>
      </c>
      <c r="BY485" s="133">
        <f>+ROUND(CALCULO[[#This Row],[76]]*'Versión impresión'!$H$8,-3)</f>
        <v>0</v>
      </c>
      <c r="BZ485" s="180" t="str">
        <f>+IF(LOOKUP(CALCULO[[#This Row],[72]],$CG$2:$CH$8,$CM$2:$CM$8)=0,"",LOOKUP(CALCULO[[#This Row],[72]],$CG$2:$CH$8,$CM$2:$CM$8))</f>
        <v/>
      </c>
    </row>
    <row r="486" spans="1:78" x14ac:dyDescent="0.25">
      <c r="A486" s="78" t="str">
        <f t="shared" si="21"/>
        <v/>
      </c>
      <c r="B486" s="159"/>
      <c r="C486" s="29"/>
      <c r="D486" s="29"/>
      <c r="E486" s="29"/>
      <c r="F486" s="29"/>
      <c r="G486" s="29"/>
      <c r="H486" s="29"/>
      <c r="I486" s="29"/>
      <c r="J486" s="29"/>
      <c r="K486" s="29"/>
      <c r="L486" s="29"/>
      <c r="M486" s="29"/>
      <c r="N486" s="29"/>
      <c r="O486" s="144">
        <f>SUM(CALCULO[[#This Row],[5]:[ 14 ]])</f>
        <v>0</v>
      </c>
      <c r="P486" s="162"/>
      <c r="Q486" s="163">
        <f>+IF(AVERAGEIF(ING_NO_CONST_RENTA[Concepto],'Datos para cálculo'!P$4,ING_NO_CONST_RENTA[Monto Limite])=1,CALCULO[[#This Row],[16]],MIN(CALCULO[ [#This Row],[16] ],AVERAGEIF(ING_NO_CONST_RENTA[Concepto],'Datos para cálculo'!P$4,ING_NO_CONST_RENTA[Monto Limite]),+CALCULO[ [#This Row],[16] ]+1-1,CALCULO[ [#This Row],[16] ]))</f>
        <v>0</v>
      </c>
      <c r="R486" s="29"/>
      <c r="S486" s="163">
        <f>+IF(AVERAGEIF(ING_NO_CONST_RENTA[Concepto],'Datos para cálculo'!R$4,ING_NO_CONST_RENTA[Monto Limite])=1,CALCULO[[#This Row],[18]],MIN(CALCULO[ [#This Row],[18] ],AVERAGEIF(ING_NO_CONST_RENTA[Concepto],'Datos para cálculo'!R$4,ING_NO_CONST_RENTA[Monto Limite]),+CALCULO[ [#This Row],[18] ]+1-1,CALCULO[ [#This Row],[18] ]))</f>
        <v>0</v>
      </c>
      <c r="T486" s="29"/>
      <c r="U486" s="163">
        <f>+IF(AVERAGEIF(ING_NO_CONST_RENTA[Concepto],'Datos para cálculo'!T$4,ING_NO_CONST_RENTA[Monto Limite])=1,CALCULO[[#This Row],[20]],MIN(CALCULO[ [#This Row],[20] ],AVERAGEIF(ING_NO_CONST_RENTA[Concepto],'Datos para cálculo'!T$4,ING_NO_CONST_RENTA[Monto Limite]),+CALCULO[ [#This Row],[20] ]+1-1,CALCULO[ [#This Row],[20] ]))</f>
        <v>0</v>
      </c>
      <c r="V486" s="29"/>
      <c r="W4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6" s="164"/>
      <c r="Y486" s="163">
        <f>+IF(O486&lt;310*'Versión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6" s="165"/>
      <c r="AA486" s="163">
        <f>+IF(AVERAGEIF(ING_NO_CONST_RENTA[Concepto],'Datos para cálculo'!Z$4,ING_NO_CONST_RENTA[Monto Limite])=1,CALCULO[[#This Row],[ 26 ]],MIN(CALCULO[[#This Row],[ 26 ]],AVERAGEIF(ING_NO_CONST_RENTA[Concepto],'Datos para cálculo'!Z$4,ING_NO_CONST_RENTA[Monto Limite]),+CALCULO[[#This Row],[ 26 ]]+1-1,CALCULO[[#This Row],[ 26 ]]))</f>
        <v>0</v>
      </c>
      <c r="AB486" s="165"/>
      <c r="AC4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6" s="147"/>
      <c r="AE4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6" s="144">
        <f>+CALCULO[[#This Row],[ 31 ]]+CALCULO[[#This Row],[ 29 ]]+CALCULO[[#This Row],[ 27 ]]+CALCULO[[#This Row],[ 25 ]]+CALCULO[[#This Row],[ 23 ]]+CALCULO[[#This Row],[ 21 ]]+CALCULO[[#This Row],[ 19 ]]+CALCULO[[#This Row],[ 17 ]]</f>
        <v>0</v>
      </c>
      <c r="AG486" s="148">
        <f>+MAX(0,ROUND(CALCULO[[#This Row],[ 15 ]]-CALCULO[[#This Row],[32]],-3))</f>
        <v>0</v>
      </c>
      <c r="AH486" s="29"/>
      <c r="AI486" s="163">
        <f>+IF(AVERAGEIF(DEDUCCIONES[Concepto],'Datos para cálculo'!AH$4,DEDUCCIONES[Monto Limite])=1,CALCULO[[#This Row],[ 34 ]],MIN(CALCULO[[#This Row],[ 34 ]],AVERAGEIF(DEDUCCIONES[Concepto],'Datos para cálculo'!AH$4,DEDUCCIONES[Monto Limite]),+CALCULO[[#This Row],[ 34 ]]+1-1,CALCULO[[#This Row],[ 34 ]]))</f>
        <v>0</v>
      </c>
      <c r="AJ486" s="167"/>
      <c r="AK486" s="144">
        <f>+IF(CALCULO[[#This Row],[ 36 ]]="SI",MIN(CALCULO[[#This Row],[ 15 ]]*10%,VLOOKUP($AJ$4,DEDUCCIONES[],4,0)),0)</f>
        <v>0</v>
      </c>
      <c r="AL486" s="168"/>
      <c r="AM486" s="145">
        <f>+MIN(AL486+1-1,VLOOKUP($AL$4,DEDUCCIONES[],4,0))</f>
        <v>0</v>
      </c>
      <c r="AN486" s="144">
        <f>+CALCULO[[#This Row],[35]]+CALCULO[[#This Row],[37]]+CALCULO[[#This Row],[ 39 ]]</f>
        <v>0</v>
      </c>
      <c r="AO486" s="148">
        <f>+CALCULO[[#This Row],[33]]-CALCULO[[#This Row],[ 40 ]]</f>
        <v>0</v>
      </c>
      <c r="AP486" s="29"/>
      <c r="AQ486" s="163">
        <f>+MIN(CALCULO[[#This Row],[42]]+1-1,VLOOKUP($AP$4,RENTAS_EXCENTAS[],4,0))</f>
        <v>0</v>
      </c>
      <c r="AR486" s="29"/>
      <c r="AS486" s="163">
        <f>+MIN(CALCULO[[#This Row],[43]]+CALCULO[[#This Row],[ 44 ]]+1-1,VLOOKUP($AP$4,RENTAS_EXCENTAS[],4,0))-CALCULO[[#This Row],[43]]</f>
        <v>0</v>
      </c>
      <c r="AT486" s="163"/>
      <c r="AU486" s="163"/>
      <c r="AV486" s="163">
        <f>+CALCULO[[#This Row],[ 47 ]]</f>
        <v>0</v>
      </c>
      <c r="AW486" s="163"/>
      <c r="AX486" s="163">
        <f>+CALCULO[[#This Row],[ 49 ]]</f>
        <v>0</v>
      </c>
      <c r="AY486" s="163"/>
      <c r="AZ486" s="163">
        <f>+CALCULO[[#This Row],[ 51 ]]</f>
        <v>0</v>
      </c>
      <c r="BA486" s="163"/>
      <c r="BB486" s="163">
        <f>+CALCULO[[#This Row],[ 53 ]]</f>
        <v>0</v>
      </c>
      <c r="BC486" s="163"/>
      <c r="BD486" s="163">
        <f>+CALCULO[[#This Row],[ 55 ]]</f>
        <v>0</v>
      </c>
      <c r="BE486" s="163"/>
      <c r="BF486" s="163">
        <f>+CALCULO[[#This Row],[ 57 ]]</f>
        <v>0</v>
      </c>
      <c r="BG486" s="163"/>
      <c r="BH486" s="163">
        <f>+CALCULO[[#This Row],[ 59 ]]</f>
        <v>0</v>
      </c>
      <c r="BI486" s="163"/>
      <c r="BJ486" s="163"/>
      <c r="BK486" s="163"/>
      <c r="BL486" s="145">
        <f>+CALCULO[[#This Row],[ 63 ]]</f>
        <v>0</v>
      </c>
      <c r="BM486" s="144">
        <f>+CALCULO[[#This Row],[ 64 ]]+CALCULO[[#This Row],[ 62 ]]+CALCULO[[#This Row],[ 60 ]]+CALCULO[[#This Row],[ 58 ]]+CALCULO[[#This Row],[ 56 ]]+CALCULO[[#This Row],[ 54 ]]+CALCULO[[#This Row],[ 52 ]]+CALCULO[[#This Row],[ 50 ]]+CALCULO[[#This Row],[ 48 ]]+CALCULO[[#This Row],[ 45 ]]+CALCULO[[#This Row],[43]]</f>
        <v>0</v>
      </c>
      <c r="BN486" s="148">
        <f>+CALCULO[[#This Row],[ 41 ]]-CALCULO[[#This Row],[65]]</f>
        <v>0</v>
      </c>
      <c r="BO486" s="144">
        <f>+ROUND(MIN(CALCULO[[#This Row],[66]]*25%,240*'Versión impresión'!$H$8),-3)</f>
        <v>0</v>
      </c>
      <c r="BP486" s="148">
        <f>+CALCULO[[#This Row],[66]]-CALCULO[[#This Row],[67]]</f>
        <v>0</v>
      </c>
      <c r="BQ486" s="154">
        <f>+ROUND(CALCULO[[#This Row],[33]]*40%,-3)</f>
        <v>0</v>
      </c>
      <c r="BR486" s="149">
        <f t="shared" si="22"/>
        <v>0</v>
      </c>
      <c r="BS486" s="144">
        <f>+CALCULO[[#This Row],[33]]-MIN(CALCULO[[#This Row],[69]],CALCULO[[#This Row],[68]])</f>
        <v>0</v>
      </c>
      <c r="BT486" s="150">
        <f>+CALCULO[[#This Row],[71]]/'Versión impresión'!$H$8+1-1</f>
        <v>0</v>
      </c>
      <c r="BU486" s="151">
        <f>+LOOKUP(CALCULO[[#This Row],[72]],$CG$2:$CH$8,$CJ$2:$CJ$8)</f>
        <v>0</v>
      </c>
      <c r="BV486" s="152">
        <f>+LOOKUP(CALCULO[[#This Row],[72]],$CG$2:$CH$8,$CI$2:$CI$8)</f>
        <v>0</v>
      </c>
      <c r="BW486" s="151">
        <f>+LOOKUP(CALCULO[[#This Row],[72]],$CG$2:$CH$8,$CK$2:$CK$8)</f>
        <v>0</v>
      </c>
      <c r="BX486" s="155">
        <f>+(CALCULO[[#This Row],[72]]+CALCULO[[#This Row],[73]])*CALCULO[[#This Row],[74]]+CALCULO[[#This Row],[75]]</f>
        <v>0</v>
      </c>
      <c r="BY486" s="133">
        <f>+ROUND(CALCULO[[#This Row],[76]]*'Versión impresión'!$H$8,-3)</f>
        <v>0</v>
      </c>
      <c r="BZ486" s="180" t="str">
        <f>+IF(LOOKUP(CALCULO[[#This Row],[72]],$CG$2:$CH$8,$CM$2:$CM$8)=0,"",LOOKUP(CALCULO[[#This Row],[72]],$CG$2:$CH$8,$CM$2:$CM$8))</f>
        <v/>
      </c>
    </row>
    <row r="487" spans="1:78" x14ac:dyDescent="0.25">
      <c r="A487" s="78" t="str">
        <f t="shared" si="21"/>
        <v/>
      </c>
      <c r="B487" s="159"/>
      <c r="C487" s="29"/>
      <c r="D487" s="29"/>
      <c r="E487" s="29"/>
      <c r="F487" s="29"/>
      <c r="G487" s="29"/>
      <c r="H487" s="29"/>
      <c r="I487" s="29"/>
      <c r="J487" s="29"/>
      <c r="K487" s="29"/>
      <c r="L487" s="29"/>
      <c r="M487" s="29"/>
      <c r="N487" s="29"/>
      <c r="O487" s="144">
        <f>SUM(CALCULO[[#This Row],[5]:[ 14 ]])</f>
        <v>0</v>
      </c>
      <c r="P487" s="162"/>
      <c r="Q487" s="163">
        <f>+IF(AVERAGEIF(ING_NO_CONST_RENTA[Concepto],'Datos para cálculo'!P$4,ING_NO_CONST_RENTA[Monto Limite])=1,CALCULO[[#This Row],[16]],MIN(CALCULO[ [#This Row],[16] ],AVERAGEIF(ING_NO_CONST_RENTA[Concepto],'Datos para cálculo'!P$4,ING_NO_CONST_RENTA[Monto Limite]),+CALCULO[ [#This Row],[16] ]+1-1,CALCULO[ [#This Row],[16] ]))</f>
        <v>0</v>
      </c>
      <c r="R487" s="29"/>
      <c r="S487" s="163">
        <f>+IF(AVERAGEIF(ING_NO_CONST_RENTA[Concepto],'Datos para cálculo'!R$4,ING_NO_CONST_RENTA[Monto Limite])=1,CALCULO[[#This Row],[18]],MIN(CALCULO[ [#This Row],[18] ],AVERAGEIF(ING_NO_CONST_RENTA[Concepto],'Datos para cálculo'!R$4,ING_NO_CONST_RENTA[Monto Limite]),+CALCULO[ [#This Row],[18] ]+1-1,CALCULO[ [#This Row],[18] ]))</f>
        <v>0</v>
      </c>
      <c r="T487" s="29"/>
      <c r="U487" s="163">
        <f>+IF(AVERAGEIF(ING_NO_CONST_RENTA[Concepto],'Datos para cálculo'!T$4,ING_NO_CONST_RENTA[Monto Limite])=1,CALCULO[[#This Row],[20]],MIN(CALCULO[ [#This Row],[20] ],AVERAGEIF(ING_NO_CONST_RENTA[Concepto],'Datos para cálculo'!T$4,ING_NO_CONST_RENTA[Monto Limite]),+CALCULO[ [#This Row],[20] ]+1-1,CALCULO[ [#This Row],[20] ]))</f>
        <v>0</v>
      </c>
      <c r="V487" s="29"/>
      <c r="W4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7" s="164"/>
      <c r="Y487" s="163">
        <f>+IF(O487&lt;310*'Versión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7" s="165"/>
      <c r="AA487" s="163">
        <f>+IF(AVERAGEIF(ING_NO_CONST_RENTA[Concepto],'Datos para cálculo'!Z$4,ING_NO_CONST_RENTA[Monto Limite])=1,CALCULO[[#This Row],[ 26 ]],MIN(CALCULO[[#This Row],[ 26 ]],AVERAGEIF(ING_NO_CONST_RENTA[Concepto],'Datos para cálculo'!Z$4,ING_NO_CONST_RENTA[Monto Limite]),+CALCULO[[#This Row],[ 26 ]]+1-1,CALCULO[[#This Row],[ 26 ]]))</f>
        <v>0</v>
      </c>
      <c r="AB487" s="165"/>
      <c r="AC4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7" s="147"/>
      <c r="AE4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7" s="144">
        <f>+CALCULO[[#This Row],[ 31 ]]+CALCULO[[#This Row],[ 29 ]]+CALCULO[[#This Row],[ 27 ]]+CALCULO[[#This Row],[ 25 ]]+CALCULO[[#This Row],[ 23 ]]+CALCULO[[#This Row],[ 21 ]]+CALCULO[[#This Row],[ 19 ]]+CALCULO[[#This Row],[ 17 ]]</f>
        <v>0</v>
      </c>
      <c r="AG487" s="148">
        <f>+MAX(0,ROUND(CALCULO[[#This Row],[ 15 ]]-CALCULO[[#This Row],[32]],-3))</f>
        <v>0</v>
      </c>
      <c r="AH487" s="29"/>
      <c r="AI487" s="163">
        <f>+IF(AVERAGEIF(DEDUCCIONES[Concepto],'Datos para cálculo'!AH$4,DEDUCCIONES[Monto Limite])=1,CALCULO[[#This Row],[ 34 ]],MIN(CALCULO[[#This Row],[ 34 ]],AVERAGEIF(DEDUCCIONES[Concepto],'Datos para cálculo'!AH$4,DEDUCCIONES[Monto Limite]),+CALCULO[[#This Row],[ 34 ]]+1-1,CALCULO[[#This Row],[ 34 ]]))</f>
        <v>0</v>
      </c>
      <c r="AJ487" s="167"/>
      <c r="AK487" s="144">
        <f>+IF(CALCULO[[#This Row],[ 36 ]]="SI",MIN(CALCULO[[#This Row],[ 15 ]]*10%,VLOOKUP($AJ$4,DEDUCCIONES[],4,0)),0)</f>
        <v>0</v>
      </c>
      <c r="AL487" s="168"/>
      <c r="AM487" s="145">
        <f>+MIN(AL487+1-1,VLOOKUP($AL$4,DEDUCCIONES[],4,0))</f>
        <v>0</v>
      </c>
      <c r="AN487" s="144">
        <f>+CALCULO[[#This Row],[35]]+CALCULO[[#This Row],[37]]+CALCULO[[#This Row],[ 39 ]]</f>
        <v>0</v>
      </c>
      <c r="AO487" s="148">
        <f>+CALCULO[[#This Row],[33]]-CALCULO[[#This Row],[ 40 ]]</f>
        <v>0</v>
      </c>
      <c r="AP487" s="29"/>
      <c r="AQ487" s="163">
        <f>+MIN(CALCULO[[#This Row],[42]]+1-1,VLOOKUP($AP$4,RENTAS_EXCENTAS[],4,0))</f>
        <v>0</v>
      </c>
      <c r="AR487" s="29"/>
      <c r="AS487" s="163">
        <f>+MIN(CALCULO[[#This Row],[43]]+CALCULO[[#This Row],[ 44 ]]+1-1,VLOOKUP($AP$4,RENTAS_EXCENTAS[],4,0))-CALCULO[[#This Row],[43]]</f>
        <v>0</v>
      </c>
      <c r="AT487" s="163"/>
      <c r="AU487" s="163"/>
      <c r="AV487" s="163">
        <f>+CALCULO[[#This Row],[ 47 ]]</f>
        <v>0</v>
      </c>
      <c r="AW487" s="163"/>
      <c r="AX487" s="163">
        <f>+CALCULO[[#This Row],[ 49 ]]</f>
        <v>0</v>
      </c>
      <c r="AY487" s="163"/>
      <c r="AZ487" s="163">
        <f>+CALCULO[[#This Row],[ 51 ]]</f>
        <v>0</v>
      </c>
      <c r="BA487" s="163"/>
      <c r="BB487" s="163">
        <f>+CALCULO[[#This Row],[ 53 ]]</f>
        <v>0</v>
      </c>
      <c r="BC487" s="163"/>
      <c r="BD487" s="163">
        <f>+CALCULO[[#This Row],[ 55 ]]</f>
        <v>0</v>
      </c>
      <c r="BE487" s="163"/>
      <c r="BF487" s="163">
        <f>+CALCULO[[#This Row],[ 57 ]]</f>
        <v>0</v>
      </c>
      <c r="BG487" s="163"/>
      <c r="BH487" s="163">
        <f>+CALCULO[[#This Row],[ 59 ]]</f>
        <v>0</v>
      </c>
      <c r="BI487" s="163"/>
      <c r="BJ487" s="163"/>
      <c r="BK487" s="163"/>
      <c r="BL487" s="145">
        <f>+CALCULO[[#This Row],[ 63 ]]</f>
        <v>0</v>
      </c>
      <c r="BM487" s="144">
        <f>+CALCULO[[#This Row],[ 64 ]]+CALCULO[[#This Row],[ 62 ]]+CALCULO[[#This Row],[ 60 ]]+CALCULO[[#This Row],[ 58 ]]+CALCULO[[#This Row],[ 56 ]]+CALCULO[[#This Row],[ 54 ]]+CALCULO[[#This Row],[ 52 ]]+CALCULO[[#This Row],[ 50 ]]+CALCULO[[#This Row],[ 48 ]]+CALCULO[[#This Row],[ 45 ]]+CALCULO[[#This Row],[43]]</f>
        <v>0</v>
      </c>
      <c r="BN487" s="148">
        <f>+CALCULO[[#This Row],[ 41 ]]-CALCULO[[#This Row],[65]]</f>
        <v>0</v>
      </c>
      <c r="BO487" s="144">
        <f>+ROUND(MIN(CALCULO[[#This Row],[66]]*25%,240*'Versión impresión'!$H$8),-3)</f>
        <v>0</v>
      </c>
      <c r="BP487" s="148">
        <f>+CALCULO[[#This Row],[66]]-CALCULO[[#This Row],[67]]</f>
        <v>0</v>
      </c>
      <c r="BQ487" s="154">
        <f>+ROUND(CALCULO[[#This Row],[33]]*40%,-3)</f>
        <v>0</v>
      </c>
      <c r="BR487" s="149">
        <f t="shared" si="22"/>
        <v>0</v>
      </c>
      <c r="BS487" s="144">
        <f>+CALCULO[[#This Row],[33]]-MIN(CALCULO[[#This Row],[69]],CALCULO[[#This Row],[68]])</f>
        <v>0</v>
      </c>
      <c r="BT487" s="150">
        <f>+CALCULO[[#This Row],[71]]/'Versión impresión'!$H$8+1-1</f>
        <v>0</v>
      </c>
      <c r="BU487" s="151">
        <f>+LOOKUP(CALCULO[[#This Row],[72]],$CG$2:$CH$8,$CJ$2:$CJ$8)</f>
        <v>0</v>
      </c>
      <c r="BV487" s="152">
        <f>+LOOKUP(CALCULO[[#This Row],[72]],$CG$2:$CH$8,$CI$2:$CI$8)</f>
        <v>0</v>
      </c>
      <c r="BW487" s="151">
        <f>+LOOKUP(CALCULO[[#This Row],[72]],$CG$2:$CH$8,$CK$2:$CK$8)</f>
        <v>0</v>
      </c>
      <c r="BX487" s="155">
        <f>+(CALCULO[[#This Row],[72]]+CALCULO[[#This Row],[73]])*CALCULO[[#This Row],[74]]+CALCULO[[#This Row],[75]]</f>
        <v>0</v>
      </c>
      <c r="BY487" s="133">
        <f>+ROUND(CALCULO[[#This Row],[76]]*'Versión impresión'!$H$8,-3)</f>
        <v>0</v>
      </c>
      <c r="BZ487" s="180" t="str">
        <f>+IF(LOOKUP(CALCULO[[#This Row],[72]],$CG$2:$CH$8,$CM$2:$CM$8)=0,"",LOOKUP(CALCULO[[#This Row],[72]],$CG$2:$CH$8,$CM$2:$CM$8))</f>
        <v/>
      </c>
    </row>
    <row r="488" spans="1:78" x14ac:dyDescent="0.25">
      <c r="A488" s="78" t="str">
        <f t="shared" si="21"/>
        <v/>
      </c>
      <c r="B488" s="159"/>
      <c r="C488" s="29"/>
      <c r="D488" s="29"/>
      <c r="E488" s="29"/>
      <c r="F488" s="29"/>
      <c r="G488" s="29"/>
      <c r="H488" s="29"/>
      <c r="I488" s="29"/>
      <c r="J488" s="29"/>
      <c r="K488" s="29"/>
      <c r="L488" s="29"/>
      <c r="M488" s="29"/>
      <c r="N488" s="29"/>
      <c r="O488" s="144">
        <f>SUM(CALCULO[[#This Row],[5]:[ 14 ]])</f>
        <v>0</v>
      </c>
      <c r="P488" s="162"/>
      <c r="Q488" s="163">
        <f>+IF(AVERAGEIF(ING_NO_CONST_RENTA[Concepto],'Datos para cálculo'!P$4,ING_NO_CONST_RENTA[Monto Limite])=1,CALCULO[[#This Row],[16]],MIN(CALCULO[ [#This Row],[16] ],AVERAGEIF(ING_NO_CONST_RENTA[Concepto],'Datos para cálculo'!P$4,ING_NO_CONST_RENTA[Monto Limite]),+CALCULO[ [#This Row],[16] ]+1-1,CALCULO[ [#This Row],[16] ]))</f>
        <v>0</v>
      </c>
      <c r="R488" s="29"/>
      <c r="S488" s="163">
        <f>+IF(AVERAGEIF(ING_NO_CONST_RENTA[Concepto],'Datos para cálculo'!R$4,ING_NO_CONST_RENTA[Monto Limite])=1,CALCULO[[#This Row],[18]],MIN(CALCULO[ [#This Row],[18] ],AVERAGEIF(ING_NO_CONST_RENTA[Concepto],'Datos para cálculo'!R$4,ING_NO_CONST_RENTA[Monto Limite]),+CALCULO[ [#This Row],[18] ]+1-1,CALCULO[ [#This Row],[18] ]))</f>
        <v>0</v>
      </c>
      <c r="T488" s="29"/>
      <c r="U488" s="163">
        <f>+IF(AVERAGEIF(ING_NO_CONST_RENTA[Concepto],'Datos para cálculo'!T$4,ING_NO_CONST_RENTA[Monto Limite])=1,CALCULO[[#This Row],[20]],MIN(CALCULO[ [#This Row],[20] ],AVERAGEIF(ING_NO_CONST_RENTA[Concepto],'Datos para cálculo'!T$4,ING_NO_CONST_RENTA[Monto Limite]),+CALCULO[ [#This Row],[20] ]+1-1,CALCULO[ [#This Row],[20] ]))</f>
        <v>0</v>
      </c>
      <c r="V488" s="29"/>
      <c r="W4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8" s="164"/>
      <c r="Y488" s="163">
        <f>+IF(O488&lt;310*'Versión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8" s="165"/>
      <c r="AA488" s="163">
        <f>+IF(AVERAGEIF(ING_NO_CONST_RENTA[Concepto],'Datos para cálculo'!Z$4,ING_NO_CONST_RENTA[Monto Limite])=1,CALCULO[[#This Row],[ 26 ]],MIN(CALCULO[[#This Row],[ 26 ]],AVERAGEIF(ING_NO_CONST_RENTA[Concepto],'Datos para cálculo'!Z$4,ING_NO_CONST_RENTA[Monto Limite]),+CALCULO[[#This Row],[ 26 ]]+1-1,CALCULO[[#This Row],[ 26 ]]))</f>
        <v>0</v>
      </c>
      <c r="AB488" s="165"/>
      <c r="AC4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8" s="147"/>
      <c r="AE4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8" s="144">
        <f>+CALCULO[[#This Row],[ 31 ]]+CALCULO[[#This Row],[ 29 ]]+CALCULO[[#This Row],[ 27 ]]+CALCULO[[#This Row],[ 25 ]]+CALCULO[[#This Row],[ 23 ]]+CALCULO[[#This Row],[ 21 ]]+CALCULO[[#This Row],[ 19 ]]+CALCULO[[#This Row],[ 17 ]]</f>
        <v>0</v>
      </c>
      <c r="AG488" s="148">
        <f>+MAX(0,ROUND(CALCULO[[#This Row],[ 15 ]]-CALCULO[[#This Row],[32]],-3))</f>
        <v>0</v>
      </c>
      <c r="AH488" s="29"/>
      <c r="AI488" s="163">
        <f>+IF(AVERAGEIF(DEDUCCIONES[Concepto],'Datos para cálculo'!AH$4,DEDUCCIONES[Monto Limite])=1,CALCULO[[#This Row],[ 34 ]],MIN(CALCULO[[#This Row],[ 34 ]],AVERAGEIF(DEDUCCIONES[Concepto],'Datos para cálculo'!AH$4,DEDUCCIONES[Monto Limite]),+CALCULO[[#This Row],[ 34 ]]+1-1,CALCULO[[#This Row],[ 34 ]]))</f>
        <v>0</v>
      </c>
      <c r="AJ488" s="167"/>
      <c r="AK488" s="144">
        <f>+IF(CALCULO[[#This Row],[ 36 ]]="SI",MIN(CALCULO[[#This Row],[ 15 ]]*10%,VLOOKUP($AJ$4,DEDUCCIONES[],4,0)),0)</f>
        <v>0</v>
      </c>
      <c r="AL488" s="168"/>
      <c r="AM488" s="145">
        <f>+MIN(AL488+1-1,VLOOKUP($AL$4,DEDUCCIONES[],4,0))</f>
        <v>0</v>
      </c>
      <c r="AN488" s="144">
        <f>+CALCULO[[#This Row],[35]]+CALCULO[[#This Row],[37]]+CALCULO[[#This Row],[ 39 ]]</f>
        <v>0</v>
      </c>
      <c r="AO488" s="148">
        <f>+CALCULO[[#This Row],[33]]-CALCULO[[#This Row],[ 40 ]]</f>
        <v>0</v>
      </c>
      <c r="AP488" s="29"/>
      <c r="AQ488" s="163">
        <f>+MIN(CALCULO[[#This Row],[42]]+1-1,VLOOKUP($AP$4,RENTAS_EXCENTAS[],4,0))</f>
        <v>0</v>
      </c>
      <c r="AR488" s="29"/>
      <c r="AS488" s="163">
        <f>+MIN(CALCULO[[#This Row],[43]]+CALCULO[[#This Row],[ 44 ]]+1-1,VLOOKUP($AP$4,RENTAS_EXCENTAS[],4,0))-CALCULO[[#This Row],[43]]</f>
        <v>0</v>
      </c>
      <c r="AT488" s="163"/>
      <c r="AU488" s="163"/>
      <c r="AV488" s="163">
        <f>+CALCULO[[#This Row],[ 47 ]]</f>
        <v>0</v>
      </c>
      <c r="AW488" s="163"/>
      <c r="AX488" s="163">
        <f>+CALCULO[[#This Row],[ 49 ]]</f>
        <v>0</v>
      </c>
      <c r="AY488" s="163"/>
      <c r="AZ488" s="163">
        <f>+CALCULO[[#This Row],[ 51 ]]</f>
        <v>0</v>
      </c>
      <c r="BA488" s="163"/>
      <c r="BB488" s="163">
        <f>+CALCULO[[#This Row],[ 53 ]]</f>
        <v>0</v>
      </c>
      <c r="BC488" s="163"/>
      <c r="BD488" s="163">
        <f>+CALCULO[[#This Row],[ 55 ]]</f>
        <v>0</v>
      </c>
      <c r="BE488" s="163"/>
      <c r="BF488" s="163">
        <f>+CALCULO[[#This Row],[ 57 ]]</f>
        <v>0</v>
      </c>
      <c r="BG488" s="163"/>
      <c r="BH488" s="163">
        <f>+CALCULO[[#This Row],[ 59 ]]</f>
        <v>0</v>
      </c>
      <c r="BI488" s="163"/>
      <c r="BJ488" s="163"/>
      <c r="BK488" s="163"/>
      <c r="BL488" s="145">
        <f>+CALCULO[[#This Row],[ 63 ]]</f>
        <v>0</v>
      </c>
      <c r="BM488" s="144">
        <f>+CALCULO[[#This Row],[ 64 ]]+CALCULO[[#This Row],[ 62 ]]+CALCULO[[#This Row],[ 60 ]]+CALCULO[[#This Row],[ 58 ]]+CALCULO[[#This Row],[ 56 ]]+CALCULO[[#This Row],[ 54 ]]+CALCULO[[#This Row],[ 52 ]]+CALCULO[[#This Row],[ 50 ]]+CALCULO[[#This Row],[ 48 ]]+CALCULO[[#This Row],[ 45 ]]+CALCULO[[#This Row],[43]]</f>
        <v>0</v>
      </c>
      <c r="BN488" s="148">
        <f>+CALCULO[[#This Row],[ 41 ]]-CALCULO[[#This Row],[65]]</f>
        <v>0</v>
      </c>
      <c r="BO488" s="144">
        <f>+ROUND(MIN(CALCULO[[#This Row],[66]]*25%,240*'Versión impresión'!$H$8),-3)</f>
        <v>0</v>
      </c>
      <c r="BP488" s="148">
        <f>+CALCULO[[#This Row],[66]]-CALCULO[[#This Row],[67]]</f>
        <v>0</v>
      </c>
      <c r="BQ488" s="154">
        <f>+ROUND(CALCULO[[#This Row],[33]]*40%,-3)</f>
        <v>0</v>
      </c>
      <c r="BR488" s="149">
        <f t="shared" si="22"/>
        <v>0</v>
      </c>
      <c r="BS488" s="144">
        <f>+CALCULO[[#This Row],[33]]-MIN(CALCULO[[#This Row],[69]],CALCULO[[#This Row],[68]])</f>
        <v>0</v>
      </c>
      <c r="BT488" s="150">
        <f>+CALCULO[[#This Row],[71]]/'Versión impresión'!$H$8+1-1</f>
        <v>0</v>
      </c>
      <c r="BU488" s="151">
        <f>+LOOKUP(CALCULO[[#This Row],[72]],$CG$2:$CH$8,$CJ$2:$CJ$8)</f>
        <v>0</v>
      </c>
      <c r="BV488" s="152">
        <f>+LOOKUP(CALCULO[[#This Row],[72]],$CG$2:$CH$8,$CI$2:$CI$8)</f>
        <v>0</v>
      </c>
      <c r="BW488" s="151">
        <f>+LOOKUP(CALCULO[[#This Row],[72]],$CG$2:$CH$8,$CK$2:$CK$8)</f>
        <v>0</v>
      </c>
      <c r="BX488" s="155">
        <f>+(CALCULO[[#This Row],[72]]+CALCULO[[#This Row],[73]])*CALCULO[[#This Row],[74]]+CALCULO[[#This Row],[75]]</f>
        <v>0</v>
      </c>
      <c r="BY488" s="133">
        <f>+ROUND(CALCULO[[#This Row],[76]]*'Versión impresión'!$H$8,-3)</f>
        <v>0</v>
      </c>
      <c r="BZ488" s="180" t="str">
        <f>+IF(LOOKUP(CALCULO[[#This Row],[72]],$CG$2:$CH$8,$CM$2:$CM$8)=0,"",LOOKUP(CALCULO[[#This Row],[72]],$CG$2:$CH$8,$CM$2:$CM$8))</f>
        <v/>
      </c>
    </row>
    <row r="489" spans="1:78" x14ac:dyDescent="0.25">
      <c r="A489" s="78" t="str">
        <f t="shared" si="21"/>
        <v/>
      </c>
      <c r="B489" s="159"/>
      <c r="C489" s="29"/>
      <c r="D489" s="29"/>
      <c r="E489" s="29"/>
      <c r="F489" s="29"/>
      <c r="G489" s="29"/>
      <c r="H489" s="29"/>
      <c r="I489" s="29"/>
      <c r="J489" s="29"/>
      <c r="K489" s="29"/>
      <c r="L489" s="29"/>
      <c r="M489" s="29"/>
      <c r="N489" s="29"/>
      <c r="O489" s="144">
        <f>SUM(CALCULO[[#This Row],[5]:[ 14 ]])</f>
        <v>0</v>
      </c>
      <c r="P489" s="162"/>
      <c r="Q489" s="163">
        <f>+IF(AVERAGEIF(ING_NO_CONST_RENTA[Concepto],'Datos para cálculo'!P$4,ING_NO_CONST_RENTA[Monto Limite])=1,CALCULO[[#This Row],[16]],MIN(CALCULO[ [#This Row],[16] ],AVERAGEIF(ING_NO_CONST_RENTA[Concepto],'Datos para cálculo'!P$4,ING_NO_CONST_RENTA[Monto Limite]),+CALCULO[ [#This Row],[16] ]+1-1,CALCULO[ [#This Row],[16] ]))</f>
        <v>0</v>
      </c>
      <c r="R489" s="29"/>
      <c r="S489" s="163">
        <f>+IF(AVERAGEIF(ING_NO_CONST_RENTA[Concepto],'Datos para cálculo'!R$4,ING_NO_CONST_RENTA[Monto Limite])=1,CALCULO[[#This Row],[18]],MIN(CALCULO[ [#This Row],[18] ],AVERAGEIF(ING_NO_CONST_RENTA[Concepto],'Datos para cálculo'!R$4,ING_NO_CONST_RENTA[Monto Limite]),+CALCULO[ [#This Row],[18] ]+1-1,CALCULO[ [#This Row],[18] ]))</f>
        <v>0</v>
      </c>
      <c r="T489" s="29"/>
      <c r="U489" s="163">
        <f>+IF(AVERAGEIF(ING_NO_CONST_RENTA[Concepto],'Datos para cálculo'!T$4,ING_NO_CONST_RENTA[Monto Limite])=1,CALCULO[[#This Row],[20]],MIN(CALCULO[ [#This Row],[20] ],AVERAGEIF(ING_NO_CONST_RENTA[Concepto],'Datos para cálculo'!T$4,ING_NO_CONST_RENTA[Monto Limite]),+CALCULO[ [#This Row],[20] ]+1-1,CALCULO[ [#This Row],[20] ]))</f>
        <v>0</v>
      </c>
      <c r="V489" s="29"/>
      <c r="W4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89" s="164"/>
      <c r="Y489" s="163">
        <f>+IF(O489&lt;310*'Versión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89" s="165"/>
      <c r="AA489" s="163">
        <f>+IF(AVERAGEIF(ING_NO_CONST_RENTA[Concepto],'Datos para cálculo'!Z$4,ING_NO_CONST_RENTA[Monto Limite])=1,CALCULO[[#This Row],[ 26 ]],MIN(CALCULO[[#This Row],[ 26 ]],AVERAGEIF(ING_NO_CONST_RENTA[Concepto],'Datos para cálculo'!Z$4,ING_NO_CONST_RENTA[Monto Limite]),+CALCULO[[#This Row],[ 26 ]]+1-1,CALCULO[[#This Row],[ 26 ]]))</f>
        <v>0</v>
      </c>
      <c r="AB489" s="165"/>
      <c r="AC4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89" s="147"/>
      <c r="AE4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89" s="144">
        <f>+CALCULO[[#This Row],[ 31 ]]+CALCULO[[#This Row],[ 29 ]]+CALCULO[[#This Row],[ 27 ]]+CALCULO[[#This Row],[ 25 ]]+CALCULO[[#This Row],[ 23 ]]+CALCULO[[#This Row],[ 21 ]]+CALCULO[[#This Row],[ 19 ]]+CALCULO[[#This Row],[ 17 ]]</f>
        <v>0</v>
      </c>
      <c r="AG489" s="148">
        <f>+MAX(0,ROUND(CALCULO[[#This Row],[ 15 ]]-CALCULO[[#This Row],[32]],-3))</f>
        <v>0</v>
      </c>
      <c r="AH489" s="29"/>
      <c r="AI489" s="163">
        <f>+IF(AVERAGEIF(DEDUCCIONES[Concepto],'Datos para cálculo'!AH$4,DEDUCCIONES[Monto Limite])=1,CALCULO[[#This Row],[ 34 ]],MIN(CALCULO[[#This Row],[ 34 ]],AVERAGEIF(DEDUCCIONES[Concepto],'Datos para cálculo'!AH$4,DEDUCCIONES[Monto Limite]),+CALCULO[[#This Row],[ 34 ]]+1-1,CALCULO[[#This Row],[ 34 ]]))</f>
        <v>0</v>
      </c>
      <c r="AJ489" s="167"/>
      <c r="AK489" s="144">
        <f>+IF(CALCULO[[#This Row],[ 36 ]]="SI",MIN(CALCULO[[#This Row],[ 15 ]]*10%,VLOOKUP($AJ$4,DEDUCCIONES[],4,0)),0)</f>
        <v>0</v>
      </c>
      <c r="AL489" s="168"/>
      <c r="AM489" s="145">
        <f>+MIN(AL489+1-1,VLOOKUP($AL$4,DEDUCCIONES[],4,0))</f>
        <v>0</v>
      </c>
      <c r="AN489" s="144">
        <f>+CALCULO[[#This Row],[35]]+CALCULO[[#This Row],[37]]+CALCULO[[#This Row],[ 39 ]]</f>
        <v>0</v>
      </c>
      <c r="AO489" s="148">
        <f>+CALCULO[[#This Row],[33]]-CALCULO[[#This Row],[ 40 ]]</f>
        <v>0</v>
      </c>
      <c r="AP489" s="29"/>
      <c r="AQ489" s="163">
        <f>+MIN(CALCULO[[#This Row],[42]]+1-1,VLOOKUP($AP$4,RENTAS_EXCENTAS[],4,0))</f>
        <v>0</v>
      </c>
      <c r="AR489" s="29"/>
      <c r="AS489" s="163">
        <f>+MIN(CALCULO[[#This Row],[43]]+CALCULO[[#This Row],[ 44 ]]+1-1,VLOOKUP($AP$4,RENTAS_EXCENTAS[],4,0))-CALCULO[[#This Row],[43]]</f>
        <v>0</v>
      </c>
      <c r="AT489" s="163"/>
      <c r="AU489" s="163"/>
      <c r="AV489" s="163">
        <f>+CALCULO[[#This Row],[ 47 ]]</f>
        <v>0</v>
      </c>
      <c r="AW489" s="163"/>
      <c r="AX489" s="163">
        <f>+CALCULO[[#This Row],[ 49 ]]</f>
        <v>0</v>
      </c>
      <c r="AY489" s="163"/>
      <c r="AZ489" s="163">
        <f>+CALCULO[[#This Row],[ 51 ]]</f>
        <v>0</v>
      </c>
      <c r="BA489" s="163"/>
      <c r="BB489" s="163">
        <f>+CALCULO[[#This Row],[ 53 ]]</f>
        <v>0</v>
      </c>
      <c r="BC489" s="163"/>
      <c r="BD489" s="163">
        <f>+CALCULO[[#This Row],[ 55 ]]</f>
        <v>0</v>
      </c>
      <c r="BE489" s="163"/>
      <c r="BF489" s="163">
        <f>+CALCULO[[#This Row],[ 57 ]]</f>
        <v>0</v>
      </c>
      <c r="BG489" s="163"/>
      <c r="BH489" s="163">
        <f>+CALCULO[[#This Row],[ 59 ]]</f>
        <v>0</v>
      </c>
      <c r="BI489" s="163"/>
      <c r="BJ489" s="163"/>
      <c r="BK489" s="163"/>
      <c r="BL489" s="145">
        <f>+CALCULO[[#This Row],[ 63 ]]</f>
        <v>0</v>
      </c>
      <c r="BM489" s="144">
        <f>+CALCULO[[#This Row],[ 64 ]]+CALCULO[[#This Row],[ 62 ]]+CALCULO[[#This Row],[ 60 ]]+CALCULO[[#This Row],[ 58 ]]+CALCULO[[#This Row],[ 56 ]]+CALCULO[[#This Row],[ 54 ]]+CALCULO[[#This Row],[ 52 ]]+CALCULO[[#This Row],[ 50 ]]+CALCULO[[#This Row],[ 48 ]]+CALCULO[[#This Row],[ 45 ]]+CALCULO[[#This Row],[43]]</f>
        <v>0</v>
      </c>
      <c r="BN489" s="148">
        <f>+CALCULO[[#This Row],[ 41 ]]-CALCULO[[#This Row],[65]]</f>
        <v>0</v>
      </c>
      <c r="BO489" s="144">
        <f>+ROUND(MIN(CALCULO[[#This Row],[66]]*25%,240*'Versión impresión'!$H$8),-3)</f>
        <v>0</v>
      </c>
      <c r="BP489" s="148">
        <f>+CALCULO[[#This Row],[66]]-CALCULO[[#This Row],[67]]</f>
        <v>0</v>
      </c>
      <c r="BQ489" s="154">
        <f>+ROUND(CALCULO[[#This Row],[33]]*40%,-3)</f>
        <v>0</v>
      </c>
      <c r="BR489" s="149">
        <f t="shared" si="22"/>
        <v>0</v>
      </c>
      <c r="BS489" s="144">
        <f>+CALCULO[[#This Row],[33]]-MIN(CALCULO[[#This Row],[69]],CALCULO[[#This Row],[68]])</f>
        <v>0</v>
      </c>
      <c r="BT489" s="150">
        <f>+CALCULO[[#This Row],[71]]/'Versión impresión'!$H$8+1-1</f>
        <v>0</v>
      </c>
      <c r="BU489" s="151">
        <f>+LOOKUP(CALCULO[[#This Row],[72]],$CG$2:$CH$8,$CJ$2:$CJ$8)</f>
        <v>0</v>
      </c>
      <c r="BV489" s="152">
        <f>+LOOKUP(CALCULO[[#This Row],[72]],$CG$2:$CH$8,$CI$2:$CI$8)</f>
        <v>0</v>
      </c>
      <c r="BW489" s="151">
        <f>+LOOKUP(CALCULO[[#This Row],[72]],$CG$2:$CH$8,$CK$2:$CK$8)</f>
        <v>0</v>
      </c>
      <c r="BX489" s="155">
        <f>+(CALCULO[[#This Row],[72]]+CALCULO[[#This Row],[73]])*CALCULO[[#This Row],[74]]+CALCULO[[#This Row],[75]]</f>
        <v>0</v>
      </c>
      <c r="BY489" s="133">
        <f>+ROUND(CALCULO[[#This Row],[76]]*'Versión impresión'!$H$8,-3)</f>
        <v>0</v>
      </c>
      <c r="BZ489" s="180" t="str">
        <f>+IF(LOOKUP(CALCULO[[#This Row],[72]],$CG$2:$CH$8,$CM$2:$CM$8)=0,"",LOOKUP(CALCULO[[#This Row],[72]],$CG$2:$CH$8,$CM$2:$CM$8))</f>
        <v/>
      </c>
    </row>
    <row r="490" spans="1:78" x14ac:dyDescent="0.25">
      <c r="A490" s="78" t="str">
        <f t="shared" si="21"/>
        <v/>
      </c>
      <c r="B490" s="159"/>
      <c r="C490" s="29"/>
      <c r="D490" s="29"/>
      <c r="E490" s="29"/>
      <c r="F490" s="29"/>
      <c r="G490" s="29"/>
      <c r="H490" s="29"/>
      <c r="I490" s="29"/>
      <c r="J490" s="29"/>
      <c r="K490" s="29"/>
      <c r="L490" s="29"/>
      <c r="M490" s="29"/>
      <c r="N490" s="29"/>
      <c r="O490" s="144">
        <f>SUM(CALCULO[[#This Row],[5]:[ 14 ]])</f>
        <v>0</v>
      </c>
      <c r="P490" s="162"/>
      <c r="Q490" s="163">
        <f>+IF(AVERAGEIF(ING_NO_CONST_RENTA[Concepto],'Datos para cálculo'!P$4,ING_NO_CONST_RENTA[Monto Limite])=1,CALCULO[[#This Row],[16]],MIN(CALCULO[ [#This Row],[16] ],AVERAGEIF(ING_NO_CONST_RENTA[Concepto],'Datos para cálculo'!P$4,ING_NO_CONST_RENTA[Monto Limite]),+CALCULO[ [#This Row],[16] ]+1-1,CALCULO[ [#This Row],[16] ]))</f>
        <v>0</v>
      </c>
      <c r="R490" s="29"/>
      <c r="S490" s="163">
        <f>+IF(AVERAGEIF(ING_NO_CONST_RENTA[Concepto],'Datos para cálculo'!R$4,ING_NO_CONST_RENTA[Monto Limite])=1,CALCULO[[#This Row],[18]],MIN(CALCULO[ [#This Row],[18] ],AVERAGEIF(ING_NO_CONST_RENTA[Concepto],'Datos para cálculo'!R$4,ING_NO_CONST_RENTA[Monto Limite]),+CALCULO[ [#This Row],[18] ]+1-1,CALCULO[ [#This Row],[18] ]))</f>
        <v>0</v>
      </c>
      <c r="T490" s="29"/>
      <c r="U490" s="163">
        <f>+IF(AVERAGEIF(ING_NO_CONST_RENTA[Concepto],'Datos para cálculo'!T$4,ING_NO_CONST_RENTA[Monto Limite])=1,CALCULO[[#This Row],[20]],MIN(CALCULO[ [#This Row],[20] ],AVERAGEIF(ING_NO_CONST_RENTA[Concepto],'Datos para cálculo'!T$4,ING_NO_CONST_RENTA[Monto Limite]),+CALCULO[ [#This Row],[20] ]+1-1,CALCULO[ [#This Row],[20] ]))</f>
        <v>0</v>
      </c>
      <c r="V490" s="29"/>
      <c r="W4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0" s="164"/>
      <c r="Y490" s="163">
        <f>+IF(O490&lt;310*'Versión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0" s="165"/>
      <c r="AA490" s="163">
        <f>+IF(AVERAGEIF(ING_NO_CONST_RENTA[Concepto],'Datos para cálculo'!Z$4,ING_NO_CONST_RENTA[Monto Limite])=1,CALCULO[[#This Row],[ 26 ]],MIN(CALCULO[[#This Row],[ 26 ]],AVERAGEIF(ING_NO_CONST_RENTA[Concepto],'Datos para cálculo'!Z$4,ING_NO_CONST_RENTA[Monto Limite]),+CALCULO[[#This Row],[ 26 ]]+1-1,CALCULO[[#This Row],[ 26 ]]))</f>
        <v>0</v>
      </c>
      <c r="AB490" s="165"/>
      <c r="AC4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0" s="147"/>
      <c r="AE4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0" s="144">
        <f>+CALCULO[[#This Row],[ 31 ]]+CALCULO[[#This Row],[ 29 ]]+CALCULO[[#This Row],[ 27 ]]+CALCULO[[#This Row],[ 25 ]]+CALCULO[[#This Row],[ 23 ]]+CALCULO[[#This Row],[ 21 ]]+CALCULO[[#This Row],[ 19 ]]+CALCULO[[#This Row],[ 17 ]]</f>
        <v>0</v>
      </c>
      <c r="AG490" s="148">
        <f>+MAX(0,ROUND(CALCULO[[#This Row],[ 15 ]]-CALCULO[[#This Row],[32]],-3))</f>
        <v>0</v>
      </c>
      <c r="AH490" s="29"/>
      <c r="AI490" s="163">
        <f>+IF(AVERAGEIF(DEDUCCIONES[Concepto],'Datos para cálculo'!AH$4,DEDUCCIONES[Monto Limite])=1,CALCULO[[#This Row],[ 34 ]],MIN(CALCULO[[#This Row],[ 34 ]],AVERAGEIF(DEDUCCIONES[Concepto],'Datos para cálculo'!AH$4,DEDUCCIONES[Monto Limite]),+CALCULO[[#This Row],[ 34 ]]+1-1,CALCULO[[#This Row],[ 34 ]]))</f>
        <v>0</v>
      </c>
      <c r="AJ490" s="167"/>
      <c r="AK490" s="144">
        <f>+IF(CALCULO[[#This Row],[ 36 ]]="SI",MIN(CALCULO[[#This Row],[ 15 ]]*10%,VLOOKUP($AJ$4,DEDUCCIONES[],4,0)),0)</f>
        <v>0</v>
      </c>
      <c r="AL490" s="168"/>
      <c r="AM490" s="145">
        <f>+MIN(AL490+1-1,VLOOKUP($AL$4,DEDUCCIONES[],4,0))</f>
        <v>0</v>
      </c>
      <c r="AN490" s="144">
        <f>+CALCULO[[#This Row],[35]]+CALCULO[[#This Row],[37]]+CALCULO[[#This Row],[ 39 ]]</f>
        <v>0</v>
      </c>
      <c r="AO490" s="148">
        <f>+CALCULO[[#This Row],[33]]-CALCULO[[#This Row],[ 40 ]]</f>
        <v>0</v>
      </c>
      <c r="AP490" s="29"/>
      <c r="AQ490" s="163">
        <f>+MIN(CALCULO[[#This Row],[42]]+1-1,VLOOKUP($AP$4,RENTAS_EXCENTAS[],4,0))</f>
        <v>0</v>
      </c>
      <c r="AR490" s="29"/>
      <c r="AS490" s="163">
        <f>+MIN(CALCULO[[#This Row],[43]]+CALCULO[[#This Row],[ 44 ]]+1-1,VLOOKUP($AP$4,RENTAS_EXCENTAS[],4,0))-CALCULO[[#This Row],[43]]</f>
        <v>0</v>
      </c>
      <c r="AT490" s="163"/>
      <c r="AU490" s="163"/>
      <c r="AV490" s="163">
        <f>+CALCULO[[#This Row],[ 47 ]]</f>
        <v>0</v>
      </c>
      <c r="AW490" s="163"/>
      <c r="AX490" s="163">
        <f>+CALCULO[[#This Row],[ 49 ]]</f>
        <v>0</v>
      </c>
      <c r="AY490" s="163"/>
      <c r="AZ490" s="163">
        <f>+CALCULO[[#This Row],[ 51 ]]</f>
        <v>0</v>
      </c>
      <c r="BA490" s="163"/>
      <c r="BB490" s="163">
        <f>+CALCULO[[#This Row],[ 53 ]]</f>
        <v>0</v>
      </c>
      <c r="BC490" s="163"/>
      <c r="BD490" s="163">
        <f>+CALCULO[[#This Row],[ 55 ]]</f>
        <v>0</v>
      </c>
      <c r="BE490" s="163"/>
      <c r="BF490" s="163">
        <f>+CALCULO[[#This Row],[ 57 ]]</f>
        <v>0</v>
      </c>
      <c r="BG490" s="163"/>
      <c r="BH490" s="163">
        <f>+CALCULO[[#This Row],[ 59 ]]</f>
        <v>0</v>
      </c>
      <c r="BI490" s="163"/>
      <c r="BJ490" s="163"/>
      <c r="BK490" s="163"/>
      <c r="BL490" s="145">
        <f>+CALCULO[[#This Row],[ 63 ]]</f>
        <v>0</v>
      </c>
      <c r="BM490" s="144">
        <f>+CALCULO[[#This Row],[ 64 ]]+CALCULO[[#This Row],[ 62 ]]+CALCULO[[#This Row],[ 60 ]]+CALCULO[[#This Row],[ 58 ]]+CALCULO[[#This Row],[ 56 ]]+CALCULO[[#This Row],[ 54 ]]+CALCULO[[#This Row],[ 52 ]]+CALCULO[[#This Row],[ 50 ]]+CALCULO[[#This Row],[ 48 ]]+CALCULO[[#This Row],[ 45 ]]+CALCULO[[#This Row],[43]]</f>
        <v>0</v>
      </c>
      <c r="BN490" s="148">
        <f>+CALCULO[[#This Row],[ 41 ]]-CALCULO[[#This Row],[65]]</f>
        <v>0</v>
      </c>
      <c r="BO490" s="144">
        <f>+ROUND(MIN(CALCULO[[#This Row],[66]]*25%,240*'Versión impresión'!$H$8),-3)</f>
        <v>0</v>
      </c>
      <c r="BP490" s="148">
        <f>+CALCULO[[#This Row],[66]]-CALCULO[[#This Row],[67]]</f>
        <v>0</v>
      </c>
      <c r="BQ490" s="154">
        <f>+ROUND(CALCULO[[#This Row],[33]]*40%,-3)</f>
        <v>0</v>
      </c>
      <c r="BR490" s="149">
        <f t="shared" si="22"/>
        <v>0</v>
      </c>
      <c r="BS490" s="144">
        <f>+CALCULO[[#This Row],[33]]-MIN(CALCULO[[#This Row],[69]],CALCULO[[#This Row],[68]])</f>
        <v>0</v>
      </c>
      <c r="BT490" s="150">
        <f>+CALCULO[[#This Row],[71]]/'Versión impresión'!$H$8+1-1</f>
        <v>0</v>
      </c>
      <c r="BU490" s="151">
        <f>+LOOKUP(CALCULO[[#This Row],[72]],$CG$2:$CH$8,$CJ$2:$CJ$8)</f>
        <v>0</v>
      </c>
      <c r="BV490" s="152">
        <f>+LOOKUP(CALCULO[[#This Row],[72]],$CG$2:$CH$8,$CI$2:$CI$8)</f>
        <v>0</v>
      </c>
      <c r="BW490" s="151">
        <f>+LOOKUP(CALCULO[[#This Row],[72]],$CG$2:$CH$8,$CK$2:$CK$8)</f>
        <v>0</v>
      </c>
      <c r="BX490" s="155">
        <f>+(CALCULO[[#This Row],[72]]+CALCULO[[#This Row],[73]])*CALCULO[[#This Row],[74]]+CALCULO[[#This Row],[75]]</f>
        <v>0</v>
      </c>
      <c r="BY490" s="133">
        <f>+ROUND(CALCULO[[#This Row],[76]]*'Versión impresión'!$H$8,-3)</f>
        <v>0</v>
      </c>
      <c r="BZ490" s="180" t="str">
        <f>+IF(LOOKUP(CALCULO[[#This Row],[72]],$CG$2:$CH$8,$CM$2:$CM$8)=0,"",LOOKUP(CALCULO[[#This Row],[72]],$CG$2:$CH$8,$CM$2:$CM$8))</f>
        <v/>
      </c>
    </row>
    <row r="491" spans="1:78" x14ac:dyDescent="0.25">
      <c r="A491" s="78" t="str">
        <f t="shared" si="21"/>
        <v/>
      </c>
      <c r="B491" s="159"/>
      <c r="C491" s="29"/>
      <c r="D491" s="29"/>
      <c r="E491" s="29"/>
      <c r="F491" s="29"/>
      <c r="G491" s="29"/>
      <c r="H491" s="29"/>
      <c r="I491" s="29"/>
      <c r="J491" s="29"/>
      <c r="K491" s="29"/>
      <c r="L491" s="29"/>
      <c r="M491" s="29"/>
      <c r="N491" s="29"/>
      <c r="O491" s="144">
        <f>SUM(CALCULO[[#This Row],[5]:[ 14 ]])</f>
        <v>0</v>
      </c>
      <c r="P491" s="162"/>
      <c r="Q491" s="163">
        <f>+IF(AVERAGEIF(ING_NO_CONST_RENTA[Concepto],'Datos para cálculo'!P$4,ING_NO_CONST_RENTA[Monto Limite])=1,CALCULO[[#This Row],[16]],MIN(CALCULO[ [#This Row],[16] ],AVERAGEIF(ING_NO_CONST_RENTA[Concepto],'Datos para cálculo'!P$4,ING_NO_CONST_RENTA[Monto Limite]),+CALCULO[ [#This Row],[16] ]+1-1,CALCULO[ [#This Row],[16] ]))</f>
        <v>0</v>
      </c>
      <c r="R491" s="29"/>
      <c r="S491" s="163">
        <f>+IF(AVERAGEIF(ING_NO_CONST_RENTA[Concepto],'Datos para cálculo'!R$4,ING_NO_CONST_RENTA[Monto Limite])=1,CALCULO[[#This Row],[18]],MIN(CALCULO[ [#This Row],[18] ],AVERAGEIF(ING_NO_CONST_RENTA[Concepto],'Datos para cálculo'!R$4,ING_NO_CONST_RENTA[Monto Limite]),+CALCULO[ [#This Row],[18] ]+1-1,CALCULO[ [#This Row],[18] ]))</f>
        <v>0</v>
      </c>
      <c r="T491" s="29"/>
      <c r="U491" s="163">
        <f>+IF(AVERAGEIF(ING_NO_CONST_RENTA[Concepto],'Datos para cálculo'!T$4,ING_NO_CONST_RENTA[Monto Limite])=1,CALCULO[[#This Row],[20]],MIN(CALCULO[ [#This Row],[20] ],AVERAGEIF(ING_NO_CONST_RENTA[Concepto],'Datos para cálculo'!T$4,ING_NO_CONST_RENTA[Monto Limite]),+CALCULO[ [#This Row],[20] ]+1-1,CALCULO[ [#This Row],[20] ]))</f>
        <v>0</v>
      </c>
      <c r="V491" s="29"/>
      <c r="W4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1" s="164"/>
      <c r="Y491" s="163">
        <f>+IF(O491&lt;310*'Versión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1" s="165"/>
      <c r="AA491" s="163">
        <f>+IF(AVERAGEIF(ING_NO_CONST_RENTA[Concepto],'Datos para cálculo'!Z$4,ING_NO_CONST_RENTA[Monto Limite])=1,CALCULO[[#This Row],[ 26 ]],MIN(CALCULO[[#This Row],[ 26 ]],AVERAGEIF(ING_NO_CONST_RENTA[Concepto],'Datos para cálculo'!Z$4,ING_NO_CONST_RENTA[Monto Limite]),+CALCULO[[#This Row],[ 26 ]]+1-1,CALCULO[[#This Row],[ 26 ]]))</f>
        <v>0</v>
      </c>
      <c r="AB491" s="165"/>
      <c r="AC4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1" s="147"/>
      <c r="AE4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1" s="144">
        <f>+CALCULO[[#This Row],[ 31 ]]+CALCULO[[#This Row],[ 29 ]]+CALCULO[[#This Row],[ 27 ]]+CALCULO[[#This Row],[ 25 ]]+CALCULO[[#This Row],[ 23 ]]+CALCULO[[#This Row],[ 21 ]]+CALCULO[[#This Row],[ 19 ]]+CALCULO[[#This Row],[ 17 ]]</f>
        <v>0</v>
      </c>
      <c r="AG491" s="148">
        <f>+MAX(0,ROUND(CALCULO[[#This Row],[ 15 ]]-CALCULO[[#This Row],[32]],-3))</f>
        <v>0</v>
      </c>
      <c r="AH491" s="29"/>
      <c r="AI491" s="163">
        <f>+IF(AVERAGEIF(DEDUCCIONES[Concepto],'Datos para cálculo'!AH$4,DEDUCCIONES[Monto Limite])=1,CALCULO[[#This Row],[ 34 ]],MIN(CALCULO[[#This Row],[ 34 ]],AVERAGEIF(DEDUCCIONES[Concepto],'Datos para cálculo'!AH$4,DEDUCCIONES[Monto Limite]),+CALCULO[[#This Row],[ 34 ]]+1-1,CALCULO[[#This Row],[ 34 ]]))</f>
        <v>0</v>
      </c>
      <c r="AJ491" s="167"/>
      <c r="AK491" s="144">
        <f>+IF(CALCULO[[#This Row],[ 36 ]]="SI",MIN(CALCULO[[#This Row],[ 15 ]]*10%,VLOOKUP($AJ$4,DEDUCCIONES[],4,0)),0)</f>
        <v>0</v>
      </c>
      <c r="AL491" s="168"/>
      <c r="AM491" s="145">
        <f>+MIN(AL491+1-1,VLOOKUP($AL$4,DEDUCCIONES[],4,0))</f>
        <v>0</v>
      </c>
      <c r="AN491" s="144">
        <f>+CALCULO[[#This Row],[35]]+CALCULO[[#This Row],[37]]+CALCULO[[#This Row],[ 39 ]]</f>
        <v>0</v>
      </c>
      <c r="AO491" s="148">
        <f>+CALCULO[[#This Row],[33]]-CALCULO[[#This Row],[ 40 ]]</f>
        <v>0</v>
      </c>
      <c r="AP491" s="29"/>
      <c r="AQ491" s="163">
        <f>+MIN(CALCULO[[#This Row],[42]]+1-1,VLOOKUP($AP$4,RENTAS_EXCENTAS[],4,0))</f>
        <v>0</v>
      </c>
      <c r="AR491" s="29"/>
      <c r="AS491" s="163">
        <f>+MIN(CALCULO[[#This Row],[43]]+CALCULO[[#This Row],[ 44 ]]+1-1,VLOOKUP($AP$4,RENTAS_EXCENTAS[],4,0))-CALCULO[[#This Row],[43]]</f>
        <v>0</v>
      </c>
      <c r="AT491" s="163"/>
      <c r="AU491" s="163"/>
      <c r="AV491" s="163">
        <f>+CALCULO[[#This Row],[ 47 ]]</f>
        <v>0</v>
      </c>
      <c r="AW491" s="163"/>
      <c r="AX491" s="163">
        <f>+CALCULO[[#This Row],[ 49 ]]</f>
        <v>0</v>
      </c>
      <c r="AY491" s="163"/>
      <c r="AZ491" s="163">
        <f>+CALCULO[[#This Row],[ 51 ]]</f>
        <v>0</v>
      </c>
      <c r="BA491" s="163"/>
      <c r="BB491" s="163">
        <f>+CALCULO[[#This Row],[ 53 ]]</f>
        <v>0</v>
      </c>
      <c r="BC491" s="163"/>
      <c r="BD491" s="163">
        <f>+CALCULO[[#This Row],[ 55 ]]</f>
        <v>0</v>
      </c>
      <c r="BE491" s="163"/>
      <c r="BF491" s="163">
        <f>+CALCULO[[#This Row],[ 57 ]]</f>
        <v>0</v>
      </c>
      <c r="BG491" s="163"/>
      <c r="BH491" s="163">
        <f>+CALCULO[[#This Row],[ 59 ]]</f>
        <v>0</v>
      </c>
      <c r="BI491" s="163"/>
      <c r="BJ491" s="163"/>
      <c r="BK491" s="163"/>
      <c r="BL491" s="145">
        <f>+CALCULO[[#This Row],[ 63 ]]</f>
        <v>0</v>
      </c>
      <c r="BM491" s="144">
        <f>+CALCULO[[#This Row],[ 64 ]]+CALCULO[[#This Row],[ 62 ]]+CALCULO[[#This Row],[ 60 ]]+CALCULO[[#This Row],[ 58 ]]+CALCULO[[#This Row],[ 56 ]]+CALCULO[[#This Row],[ 54 ]]+CALCULO[[#This Row],[ 52 ]]+CALCULO[[#This Row],[ 50 ]]+CALCULO[[#This Row],[ 48 ]]+CALCULO[[#This Row],[ 45 ]]+CALCULO[[#This Row],[43]]</f>
        <v>0</v>
      </c>
      <c r="BN491" s="148">
        <f>+CALCULO[[#This Row],[ 41 ]]-CALCULO[[#This Row],[65]]</f>
        <v>0</v>
      </c>
      <c r="BO491" s="144">
        <f>+ROUND(MIN(CALCULO[[#This Row],[66]]*25%,240*'Versión impresión'!$H$8),-3)</f>
        <v>0</v>
      </c>
      <c r="BP491" s="148">
        <f>+CALCULO[[#This Row],[66]]-CALCULO[[#This Row],[67]]</f>
        <v>0</v>
      </c>
      <c r="BQ491" s="154">
        <f>+ROUND(CALCULO[[#This Row],[33]]*40%,-3)</f>
        <v>0</v>
      </c>
      <c r="BR491" s="149">
        <f t="shared" si="22"/>
        <v>0</v>
      </c>
      <c r="BS491" s="144">
        <f>+CALCULO[[#This Row],[33]]-MIN(CALCULO[[#This Row],[69]],CALCULO[[#This Row],[68]])</f>
        <v>0</v>
      </c>
      <c r="BT491" s="150">
        <f>+CALCULO[[#This Row],[71]]/'Versión impresión'!$H$8+1-1</f>
        <v>0</v>
      </c>
      <c r="BU491" s="151">
        <f>+LOOKUP(CALCULO[[#This Row],[72]],$CG$2:$CH$8,$CJ$2:$CJ$8)</f>
        <v>0</v>
      </c>
      <c r="BV491" s="152">
        <f>+LOOKUP(CALCULO[[#This Row],[72]],$CG$2:$CH$8,$CI$2:$CI$8)</f>
        <v>0</v>
      </c>
      <c r="BW491" s="151">
        <f>+LOOKUP(CALCULO[[#This Row],[72]],$CG$2:$CH$8,$CK$2:$CK$8)</f>
        <v>0</v>
      </c>
      <c r="BX491" s="155">
        <f>+(CALCULO[[#This Row],[72]]+CALCULO[[#This Row],[73]])*CALCULO[[#This Row],[74]]+CALCULO[[#This Row],[75]]</f>
        <v>0</v>
      </c>
      <c r="BY491" s="133">
        <f>+ROUND(CALCULO[[#This Row],[76]]*'Versión impresión'!$H$8,-3)</f>
        <v>0</v>
      </c>
      <c r="BZ491" s="180" t="str">
        <f>+IF(LOOKUP(CALCULO[[#This Row],[72]],$CG$2:$CH$8,$CM$2:$CM$8)=0,"",LOOKUP(CALCULO[[#This Row],[72]],$CG$2:$CH$8,$CM$2:$CM$8))</f>
        <v/>
      </c>
    </row>
    <row r="492" spans="1:78" x14ac:dyDescent="0.25">
      <c r="A492" s="78" t="str">
        <f t="shared" si="21"/>
        <v/>
      </c>
      <c r="B492" s="159"/>
      <c r="C492" s="29"/>
      <c r="D492" s="29"/>
      <c r="E492" s="29"/>
      <c r="F492" s="29"/>
      <c r="G492" s="29"/>
      <c r="H492" s="29"/>
      <c r="I492" s="29"/>
      <c r="J492" s="29"/>
      <c r="K492" s="29"/>
      <c r="L492" s="29"/>
      <c r="M492" s="29"/>
      <c r="N492" s="29"/>
      <c r="O492" s="144">
        <f>SUM(CALCULO[[#This Row],[5]:[ 14 ]])</f>
        <v>0</v>
      </c>
      <c r="P492" s="162"/>
      <c r="Q492" s="163">
        <f>+IF(AVERAGEIF(ING_NO_CONST_RENTA[Concepto],'Datos para cálculo'!P$4,ING_NO_CONST_RENTA[Monto Limite])=1,CALCULO[[#This Row],[16]],MIN(CALCULO[ [#This Row],[16] ],AVERAGEIF(ING_NO_CONST_RENTA[Concepto],'Datos para cálculo'!P$4,ING_NO_CONST_RENTA[Monto Limite]),+CALCULO[ [#This Row],[16] ]+1-1,CALCULO[ [#This Row],[16] ]))</f>
        <v>0</v>
      </c>
      <c r="R492" s="29"/>
      <c r="S492" s="163">
        <f>+IF(AVERAGEIF(ING_NO_CONST_RENTA[Concepto],'Datos para cálculo'!R$4,ING_NO_CONST_RENTA[Monto Limite])=1,CALCULO[[#This Row],[18]],MIN(CALCULO[ [#This Row],[18] ],AVERAGEIF(ING_NO_CONST_RENTA[Concepto],'Datos para cálculo'!R$4,ING_NO_CONST_RENTA[Monto Limite]),+CALCULO[ [#This Row],[18] ]+1-1,CALCULO[ [#This Row],[18] ]))</f>
        <v>0</v>
      </c>
      <c r="T492" s="29"/>
      <c r="U492" s="163">
        <f>+IF(AVERAGEIF(ING_NO_CONST_RENTA[Concepto],'Datos para cálculo'!T$4,ING_NO_CONST_RENTA[Monto Limite])=1,CALCULO[[#This Row],[20]],MIN(CALCULO[ [#This Row],[20] ],AVERAGEIF(ING_NO_CONST_RENTA[Concepto],'Datos para cálculo'!T$4,ING_NO_CONST_RENTA[Monto Limite]),+CALCULO[ [#This Row],[20] ]+1-1,CALCULO[ [#This Row],[20] ]))</f>
        <v>0</v>
      </c>
      <c r="V492" s="29"/>
      <c r="W4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2" s="164"/>
      <c r="Y492" s="163">
        <f>+IF(O492&lt;310*'Versión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2" s="165"/>
      <c r="AA492" s="163">
        <f>+IF(AVERAGEIF(ING_NO_CONST_RENTA[Concepto],'Datos para cálculo'!Z$4,ING_NO_CONST_RENTA[Monto Limite])=1,CALCULO[[#This Row],[ 26 ]],MIN(CALCULO[[#This Row],[ 26 ]],AVERAGEIF(ING_NO_CONST_RENTA[Concepto],'Datos para cálculo'!Z$4,ING_NO_CONST_RENTA[Monto Limite]),+CALCULO[[#This Row],[ 26 ]]+1-1,CALCULO[[#This Row],[ 26 ]]))</f>
        <v>0</v>
      </c>
      <c r="AB492" s="165"/>
      <c r="AC4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2" s="147"/>
      <c r="AE4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2" s="144">
        <f>+CALCULO[[#This Row],[ 31 ]]+CALCULO[[#This Row],[ 29 ]]+CALCULO[[#This Row],[ 27 ]]+CALCULO[[#This Row],[ 25 ]]+CALCULO[[#This Row],[ 23 ]]+CALCULO[[#This Row],[ 21 ]]+CALCULO[[#This Row],[ 19 ]]+CALCULO[[#This Row],[ 17 ]]</f>
        <v>0</v>
      </c>
      <c r="AG492" s="148">
        <f>+MAX(0,ROUND(CALCULO[[#This Row],[ 15 ]]-CALCULO[[#This Row],[32]],-3))</f>
        <v>0</v>
      </c>
      <c r="AH492" s="29"/>
      <c r="AI492" s="163">
        <f>+IF(AVERAGEIF(DEDUCCIONES[Concepto],'Datos para cálculo'!AH$4,DEDUCCIONES[Monto Limite])=1,CALCULO[[#This Row],[ 34 ]],MIN(CALCULO[[#This Row],[ 34 ]],AVERAGEIF(DEDUCCIONES[Concepto],'Datos para cálculo'!AH$4,DEDUCCIONES[Monto Limite]),+CALCULO[[#This Row],[ 34 ]]+1-1,CALCULO[[#This Row],[ 34 ]]))</f>
        <v>0</v>
      </c>
      <c r="AJ492" s="167"/>
      <c r="AK492" s="144">
        <f>+IF(CALCULO[[#This Row],[ 36 ]]="SI",MIN(CALCULO[[#This Row],[ 15 ]]*10%,VLOOKUP($AJ$4,DEDUCCIONES[],4,0)),0)</f>
        <v>0</v>
      </c>
      <c r="AL492" s="168"/>
      <c r="AM492" s="145">
        <f>+MIN(AL492+1-1,VLOOKUP($AL$4,DEDUCCIONES[],4,0))</f>
        <v>0</v>
      </c>
      <c r="AN492" s="144">
        <f>+CALCULO[[#This Row],[35]]+CALCULO[[#This Row],[37]]+CALCULO[[#This Row],[ 39 ]]</f>
        <v>0</v>
      </c>
      <c r="AO492" s="148">
        <f>+CALCULO[[#This Row],[33]]-CALCULO[[#This Row],[ 40 ]]</f>
        <v>0</v>
      </c>
      <c r="AP492" s="29"/>
      <c r="AQ492" s="163">
        <f>+MIN(CALCULO[[#This Row],[42]]+1-1,VLOOKUP($AP$4,RENTAS_EXCENTAS[],4,0))</f>
        <v>0</v>
      </c>
      <c r="AR492" s="29"/>
      <c r="AS492" s="163">
        <f>+MIN(CALCULO[[#This Row],[43]]+CALCULO[[#This Row],[ 44 ]]+1-1,VLOOKUP($AP$4,RENTAS_EXCENTAS[],4,0))-CALCULO[[#This Row],[43]]</f>
        <v>0</v>
      </c>
      <c r="AT492" s="163"/>
      <c r="AU492" s="163"/>
      <c r="AV492" s="163">
        <f>+CALCULO[[#This Row],[ 47 ]]</f>
        <v>0</v>
      </c>
      <c r="AW492" s="163"/>
      <c r="AX492" s="163">
        <f>+CALCULO[[#This Row],[ 49 ]]</f>
        <v>0</v>
      </c>
      <c r="AY492" s="163"/>
      <c r="AZ492" s="163">
        <f>+CALCULO[[#This Row],[ 51 ]]</f>
        <v>0</v>
      </c>
      <c r="BA492" s="163"/>
      <c r="BB492" s="163">
        <f>+CALCULO[[#This Row],[ 53 ]]</f>
        <v>0</v>
      </c>
      <c r="BC492" s="163"/>
      <c r="BD492" s="163">
        <f>+CALCULO[[#This Row],[ 55 ]]</f>
        <v>0</v>
      </c>
      <c r="BE492" s="163"/>
      <c r="BF492" s="163">
        <f>+CALCULO[[#This Row],[ 57 ]]</f>
        <v>0</v>
      </c>
      <c r="BG492" s="163"/>
      <c r="BH492" s="163">
        <f>+CALCULO[[#This Row],[ 59 ]]</f>
        <v>0</v>
      </c>
      <c r="BI492" s="163"/>
      <c r="BJ492" s="163"/>
      <c r="BK492" s="163"/>
      <c r="BL492" s="145">
        <f>+CALCULO[[#This Row],[ 63 ]]</f>
        <v>0</v>
      </c>
      <c r="BM492" s="144">
        <f>+CALCULO[[#This Row],[ 64 ]]+CALCULO[[#This Row],[ 62 ]]+CALCULO[[#This Row],[ 60 ]]+CALCULO[[#This Row],[ 58 ]]+CALCULO[[#This Row],[ 56 ]]+CALCULO[[#This Row],[ 54 ]]+CALCULO[[#This Row],[ 52 ]]+CALCULO[[#This Row],[ 50 ]]+CALCULO[[#This Row],[ 48 ]]+CALCULO[[#This Row],[ 45 ]]+CALCULO[[#This Row],[43]]</f>
        <v>0</v>
      </c>
      <c r="BN492" s="148">
        <f>+CALCULO[[#This Row],[ 41 ]]-CALCULO[[#This Row],[65]]</f>
        <v>0</v>
      </c>
      <c r="BO492" s="144">
        <f>+ROUND(MIN(CALCULO[[#This Row],[66]]*25%,240*'Versión impresión'!$H$8),-3)</f>
        <v>0</v>
      </c>
      <c r="BP492" s="148">
        <f>+CALCULO[[#This Row],[66]]-CALCULO[[#This Row],[67]]</f>
        <v>0</v>
      </c>
      <c r="BQ492" s="154">
        <f>+ROUND(CALCULO[[#This Row],[33]]*40%,-3)</f>
        <v>0</v>
      </c>
      <c r="BR492" s="149">
        <f t="shared" si="22"/>
        <v>0</v>
      </c>
      <c r="BS492" s="144">
        <f>+CALCULO[[#This Row],[33]]-MIN(CALCULO[[#This Row],[69]],CALCULO[[#This Row],[68]])</f>
        <v>0</v>
      </c>
      <c r="BT492" s="150">
        <f>+CALCULO[[#This Row],[71]]/'Versión impresión'!$H$8+1-1</f>
        <v>0</v>
      </c>
      <c r="BU492" s="151">
        <f>+LOOKUP(CALCULO[[#This Row],[72]],$CG$2:$CH$8,$CJ$2:$CJ$8)</f>
        <v>0</v>
      </c>
      <c r="BV492" s="152">
        <f>+LOOKUP(CALCULO[[#This Row],[72]],$CG$2:$CH$8,$CI$2:$CI$8)</f>
        <v>0</v>
      </c>
      <c r="BW492" s="151">
        <f>+LOOKUP(CALCULO[[#This Row],[72]],$CG$2:$CH$8,$CK$2:$CK$8)</f>
        <v>0</v>
      </c>
      <c r="BX492" s="155">
        <f>+(CALCULO[[#This Row],[72]]+CALCULO[[#This Row],[73]])*CALCULO[[#This Row],[74]]+CALCULO[[#This Row],[75]]</f>
        <v>0</v>
      </c>
      <c r="BY492" s="133">
        <f>+ROUND(CALCULO[[#This Row],[76]]*'Versión impresión'!$H$8,-3)</f>
        <v>0</v>
      </c>
      <c r="BZ492" s="180" t="str">
        <f>+IF(LOOKUP(CALCULO[[#This Row],[72]],$CG$2:$CH$8,$CM$2:$CM$8)=0,"",LOOKUP(CALCULO[[#This Row],[72]],$CG$2:$CH$8,$CM$2:$CM$8))</f>
        <v/>
      </c>
    </row>
    <row r="493" spans="1:78" x14ac:dyDescent="0.25">
      <c r="A493" s="78" t="str">
        <f t="shared" si="21"/>
        <v/>
      </c>
      <c r="B493" s="159"/>
      <c r="C493" s="29"/>
      <c r="D493" s="29"/>
      <c r="E493" s="29"/>
      <c r="F493" s="29"/>
      <c r="G493" s="29"/>
      <c r="H493" s="29"/>
      <c r="I493" s="29"/>
      <c r="J493" s="29"/>
      <c r="K493" s="29"/>
      <c r="L493" s="29"/>
      <c r="M493" s="29"/>
      <c r="N493" s="29"/>
      <c r="O493" s="144">
        <f>SUM(CALCULO[[#This Row],[5]:[ 14 ]])</f>
        <v>0</v>
      </c>
      <c r="P493" s="162"/>
      <c r="Q493" s="163">
        <f>+IF(AVERAGEIF(ING_NO_CONST_RENTA[Concepto],'Datos para cálculo'!P$4,ING_NO_CONST_RENTA[Monto Limite])=1,CALCULO[[#This Row],[16]],MIN(CALCULO[ [#This Row],[16] ],AVERAGEIF(ING_NO_CONST_RENTA[Concepto],'Datos para cálculo'!P$4,ING_NO_CONST_RENTA[Monto Limite]),+CALCULO[ [#This Row],[16] ]+1-1,CALCULO[ [#This Row],[16] ]))</f>
        <v>0</v>
      </c>
      <c r="R493" s="29"/>
      <c r="S493" s="163">
        <f>+IF(AVERAGEIF(ING_NO_CONST_RENTA[Concepto],'Datos para cálculo'!R$4,ING_NO_CONST_RENTA[Monto Limite])=1,CALCULO[[#This Row],[18]],MIN(CALCULO[ [#This Row],[18] ],AVERAGEIF(ING_NO_CONST_RENTA[Concepto],'Datos para cálculo'!R$4,ING_NO_CONST_RENTA[Monto Limite]),+CALCULO[ [#This Row],[18] ]+1-1,CALCULO[ [#This Row],[18] ]))</f>
        <v>0</v>
      </c>
      <c r="T493" s="29"/>
      <c r="U493" s="163">
        <f>+IF(AVERAGEIF(ING_NO_CONST_RENTA[Concepto],'Datos para cálculo'!T$4,ING_NO_CONST_RENTA[Monto Limite])=1,CALCULO[[#This Row],[20]],MIN(CALCULO[ [#This Row],[20] ],AVERAGEIF(ING_NO_CONST_RENTA[Concepto],'Datos para cálculo'!T$4,ING_NO_CONST_RENTA[Monto Limite]),+CALCULO[ [#This Row],[20] ]+1-1,CALCULO[ [#This Row],[20] ]))</f>
        <v>0</v>
      </c>
      <c r="V493" s="29"/>
      <c r="W4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3" s="164"/>
      <c r="Y493" s="163">
        <f>+IF(O493&lt;310*'Versión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3" s="165"/>
      <c r="AA493" s="163">
        <f>+IF(AVERAGEIF(ING_NO_CONST_RENTA[Concepto],'Datos para cálculo'!Z$4,ING_NO_CONST_RENTA[Monto Limite])=1,CALCULO[[#This Row],[ 26 ]],MIN(CALCULO[[#This Row],[ 26 ]],AVERAGEIF(ING_NO_CONST_RENTA[Concepto],'Datos para cálculo'!Z$4,ING_NO_CONST_RENTA[Monto Limite]),+CALCULO[[#This Row],[ 26 ]]+1-1,CALCULO[[#This Row],[ 26 ]]))</f>
        <v>0</v>
      </c>
      <c r="AB493" s="165"/>
      <c r="AC4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3" s="147"/>
      <c r="AE4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3" s="144">
        <f>+CALCULO[[#This Row],[ 31 ]]+CALCULO[[#This Row],[ 29 ]]+CALCULO[[#This Row],[ 27 ]]+CALCULO[[#This Row],[ 25 ]]+CALCULO[[#This Row],[ 23 ]]+CALCULO[[#This Row],[ 21 ]]+CALCULO[[#This Row],[ 19 ]]+CALCULO[[#This Row],[ 17 ]]</f>
        <v>0</v>
      </c>
      <c r="AG493" s="148">
        <f>+MAX(0,ROUND(CALCULO[[#This Row],[ 15 ]]-CALCULO[[#This Row],[32]],-3))</f>
        <v>0</v>
      </c>
      <c r="AH493" s="29"/>
      <c r="AI493" s="163">
        <f>+IF(AVERAGEIF(DEDUCCIONES[Concepto],'Datos para cálculo'!AH$4,DEDUCCIONES[Monto Limite])=1,CALCULO[[#This Row],[ 34 ]],MIN(CALCULO[[#This Row],[ 34 ]],AVERAGEIF(DEDUCCIONES[Concepto],'Datos para cálculo'!AH$4,DEDUCCIONES[Monto Limite]),+CALCULO[[#This Row],[ 34 ]]+1-1,CALCULO[[#This Row],[ 34 ]]))</f>
        <v>0</v>
      </c>
      <c r="AJ493" s="167"/>
      <c r="AK493" s="144">
        <f>+IF(CALCULO[[#This Row],[ 36 ]]="SI",MIN(CALCULO[[#This Row],[ 15 ]]*10%,VLOOKUP($AJ$4,DEDUCCIONES[],4,0)),0)</f>
        <v>0</v>
      </c>
      <c r="AL493" s="168"/>
      <c r="AM493" s="145">
        <f>+MIN(AL493+1-1,VLOOKUP($AL$4,DEDUCCIONES[],4,0))</f>
        <v>0</v>
      </c>
      <c r="AN493" s="144">
        <f>+CALCULO[[#This Row],[35]]+CALCULO[[#This Row],[37]]+CALCULO[[#This Row],[ 39 ]]</f>
        <v>0</v>
      </c>
      <c r="AO493" s="148">
        <f>+CALCULO[[#This Row],[33]]-CALCULO[[#This Row],[ 40 ]]</f>
        <v>0</v>
      </c>
      <c r="AP493" s="29"/>
      <c r="AQ493" s="163">
        <f>+MIN(CALCULO[[#This Row],[42]]+1-1,VLOOKUP($AP$4,RENTAS_EXCENTAS[],4,0))</f>
        <v>0</v>
      </c>
      <c r="AR493" s="29"/>
      <c r="AS493" s="163">
        <f>+MIN(CALCULO[[#This Row],[43]]+CALCULO[[#This Row],[ 44 ]]+1-1,VLOOKUP($AP$4,RENTAS_EXCENTAS[],4,0))-CALCULO[[#This Row],[43]]</f>
        <v>0</v>
      </c>
      <c r="AT493" s="163"/>
      <c r="AU493" s="163"/>
      <c r="AV493" s="163">
        <f>+CALCULO[[#This Row],[ 47 ]]</f>
        <v>0</v>
      </c>
      <c r="AW493" s="163"/>
      <c r="AX493" s="163">
        <f>+CALCULO[[#This Row],[ 49 ]]</f>
        <v>0</v>
      </c>
      <c r="AY493" s="163"/>
      <c r="AZ493" s="163">
        <f>+CALCULO[[#This Row],[ 51 ]]</f>
        <v>0</v>
      </c>
      <c r="BA493" s="163"/>
      <c r="BB493" s="163">
        <f>+CALCULO[[#This Row],[ 53 ]]</f>
        <v>0</v>
      </c>
      <c r="BC493" s="163"/>
      <c r="BD493" s="163">
        <f>+CALCULO[[#This Row],[ 55 ]]</f>
        <v>0</v>
      </c>
      <c r="BE493" s="163"/>
      <c r="BF493" s="163">
        <f>+CALCULO[[#This Row],[ 57 ]]</f>
        <v>0</v>
      </c>
      <c r="BG493" s="163"/>
      <c r="BH493" s="163">
        <f>+CALCULO[[#This Row],[ 59 ]]</f>
        <v>0</v>
      </c>
      <c r="BI493" s="163"/>
      <c r="BJ493" s="163"/>
      <c r="BK493" s="163"/>
      <c r="BL493" s="145">
        <f>+CALCULO[[#This Row],[ 63 ]]</f>
        <v>0</v>
      </c>
      <c r="BM493" s="144">
        <f>+CALCULO[[#This Row],[ 64 ]]+CALCULO[[#This Row],[ 62 ]]+CALCULO[[#This Row],[ 60 ]]+CALCULO[[#This Row],[ 58 ]]+CALCULO[[#This Row],[ 56 ]]+CALCULO[[#This Row],[ 54 ]]+CALCULO[[#This Row],[ 52 ]]+CALCULO[[#This Row],[ 50 ]]+CALCULO[[#This Row],[ 48 ]]+CALCULO[[#This Row],[ 45 ]]+CALCULO[[#This Row],[43]]</f>
        <v>0</v>
      </c>
      <c r="BN493" s="148">
        <f>+CALCULO[[#This Row],[ 41 ]]-CALCULO[[#This Row],[65]]</f>
        <v>0</v>
      </c>
      <c r="BO493" s="144">
        <f>+ROUND(MIN(CALCULO[[#This Row],[66]]*25%,240*'Versión impresión'!$H$8),-3)</f>
        <v>0</v>
      </c>
      <c r="BP493" s="148">
        <f>+CALCULO[[#This Row],[66]]-CALCULO[[#This Row],[67]]</f>
        <v>0</v>
      </c>
      <c r="BQ493" s="154">
        <f>+ROUND(CALCULO[[#This Row],[33]]*40%,-3)</f>
        <v>0</v>
      </c>
      <c r="BR493" s="149">
        <f t="shared" si="22"/>
        <v>0</v>
      </c>
      <c r="BS493" s="144">
        <f>+CALCULO[[#This Row],[33]]-MIN(CALCULO[[#This Row],[69]],CALCULO[[#This Row],[68]])</f>
        <v>0</v>
      </c>
      <c r="BT493" s="150">
        <f>+CALCULO[[#This Row],[71]]/'Versión impresión'!$H$8+1-1</f>
        <v>0</v>
      </c>
      <c r="BU493" s="151">
        <f>+LOOKUP(CALCULO[[#This Row],[72]],$CG$2:$CH$8,$CJ$2:$CJ$8)</f>
        <v>0</v>
      </c>
      <c r="BV493" s="152">
        <f>+LOOKUP(CALCULO[[#This Row],[72]],$CG$2:$CH$8,$CI$2:$CI$8)</f>
        <v>0</v>
      </c>
      <c r="BW493" s="151">
        <f>+LOOKUP(CALCULO[[#This Row],[72]],$CG$2:$CH$8,$CK$2:$CK$8)</f>
        <v>0</v>
      </c>
      <c r="BX493" s="155">
        <f>+(CALCULO[[#This Row],[72]]+CALCULO[[#This Row],[73]])*CALCULO[[#This Row],[74]]+CALCULO[[#This Row],[75]]</f>
        <v>0</v>
      </c>
      <c r="BY493" s="133">
        <f>+ROUND(CALCULO[[#This Row],[76]]*'Versión impresión'!$H$8,-3)</f>
        <v>0</v>
      </c>
      <c r="BZ493" s="180" t="str">
        <f>+IF(LOOKUP(CALCULO[[#This Row],[72]],$CG$2:$CH$8,$CM$2:$CM$8)=0,"",LOOKUP(CALCULO[[#This Row],[72]],$CG$2:$CH$8,$CM$2:$CM$8))</f>
        <v/>
      </c>
    </row>
    <row r="494" spans="1:78" x14ac:dyDescent="0.25">
      <c r="A494" s="78" t="str">
        <f t="shared" si="21"/>
        <v/>
      </c>
      <c r="B494" s="159"/>
      <c r="C494" s="29"/>
      <c r="D494" s="29"/>
      <c r="E494" s="29"/>
      <c r="F494" s="29"/>
      <c r="G494" s="29"/>
      <c r="H494" s="29"/>
      <c r="I494" s="29"/>
      <c r="J494" s="29"/>
      <c r="K494" s="29"/>
      <c r="L494" s="29"/>
      <c r="M494" s="29"/>
      <c r="N494" s="29"/>
      <c r="O494" s="144">
        <f>SUM(CALCULO[[#This Row],[5]:[ 14 ]])</f>
        <v>0</v>
      </c>
      <c r="P494" s="162"/>
      <c r="Q494" s="163">
        <f>+IF(AVERAGEIF(ING_NO_CONST_RENTA[Concepto],'Datos para cálculo'!P$4,ING_NO_CONST_RENTA[Monto Limite])=1,CALCULO[[#This Row],[16]],MIN(CALCULO[ [#This Row],[16] ],AVERAGEIF(ING_NO_CONST_RENTA[Concepto],'Datos para cálculo'!P$4,ING_NO_CONST_RENTA[Monto Limite]),+CALCULO[ [#This Row],[16] ]+1-1,CALCULO[ [#This Row],[16] ]))</f>
        <v>0</v>
      </c>
      <c r="R494" s="29"/>
      <c r="S494" s="163">
        <f>+IF(AVERAGEIF(ING_NO_CONST_RENTA[Concepto],'Datos para cálculo'!R$4,ING_NO_CONST_RENTA[Monto Limite])=1,CALCULO[[#This Row],[18]],MIN(CALCULO[ [#This Row],[18] ],AVERAGEIF(ING_NO_CONST_RENTA[Concepto],'Datos para cálculo'!R$4,ING_NO_CONST_RENTA[Monto Limite]),+CALCULO[ [#This Row],[18] ]+1-1,CALCULO[ [#This Row],[18] ]))</f>
        <v>0</v>
      </c>
      <c r="T494" s="29"/>
      <c r="U494" s="163">
        <f>+IF(AVERAGEIF(ING_NO_CONST_RENTA[Concepto],'Datos para cálculo'!T$4,ING_NO_CONST_RENTA[Monto Limite])=1,CALCULO[[#This Row],[20]],MIN(CALCULO[ [#This Row],[20] ],AVERAGEIF(ING_NO_CONST_RENTA[Concepto],'Datos para cálculo'!T$4,ING_NO_CONST_RENTA[Monto Limite]),+CALCULO[ [#This Row],[20] ]+1-1,CALCULO[ [#This Row],[20] ]))</f>
        <v>0</v>
      </c>
      <c r="V494" s="29"/>
      <c r="W4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4" s="164"/>
      <c r="Y494" s="163">
        <f>+IF(O494&lt;310*'Versión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4" s="165"/>
      <c r="AA494" s="163">
        <f>+IF(AVERAGEIF(ING_NO_CONST_RENTA[Concepto],'Datos para cálculo'!Z$4,ING_NO_CONST_RENTA[Monto Limite])=1,CALCULO[[#This Row],[ 26 ]],MIN(CALCULO[[#This Row],[ 26 ]],AVERAGEIF(ING_NO_CONST_RENTA[Concepto],'Datos para cálculo'!Z$4,ING_NO_CONST_RENTA[Monto Limite]),+CALCULO[[#This Row],[ 26 ]]+1-1,CALCULO[[#This Row],[ 26 ]]))</f>
        <v>0</v>
      </c>
      <c r="AB494" s="165"/>
      <c r="AC4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4" s="147"/>
      <c r="AE4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4" s="144">
        <f>+CALCULO[[#This Row],[ 31 ]]+CALCULO[[#This Row],[ 29 ]]+CALCULO[[#This Row],[ 27 ]]+CALCULO[[#This Row],[ 25 ]]+CALCULO[[#This Row],[ 23 ]]+CALCULO[[#This Row],[ 21 ]]+CALCULO[[#This Row],[ 19 ]]+CALCULO[[#This Row],[ 17 ]]</f>
        <v>0</v>
      </c>
      <c r="AG494" s="148">
        <f>+MAX(0,ROUND(CALCULO[[#This Row],[ 15 ]]-CALCULO[[#This Row],[32]],-3))</f>
        <v>0</v>
      </c>
      <c r="AH494" s="29"/>
      <c r="AI494" s="163">
        <f>+IF(AVERAGEIF(DEDUCCIONES[Concepto],'Datos para cálculo'!AH$4,DEDUCCIONES[Monto Limite])=1,CALCULO[[#This Row],[ 34 ]],MIN(CALCULO[[#This Row],[ 34 ]],AVERAGEIF(DEDUCCIONES[Concepto],'Datos para cálculo'!AH$4,DEDUCCIONES[Monto Limite]),+CALCULO[[#This Row],[ 34 ]]+1-1,CALCULO[[#This Row],[ 34 ]]))</f>
        <v>0</v>
      </c>
      <c r="AJ494" s="167"/>
      <c r="AK494" s="144">
        <f>+IF(CALCULO[[#This Row],[ 36 ]]="SI",MIN(CALCULO[[#This Row],[ 15 ]]*10%,VLOOKUP($AJ$4,DEDUCCIONES[],4,0)),0)</f>
        <v>0</v>
      </c>
      <c r="AL494" s="168"/>
      <c r="AM494" s="145">
        <f>+MIN(AL494+1-1,VLOOKUP($AL$4,DEDUCCIONES[],4,0))</f>
        <v>0</v>
      </c>
      <c r="AN494" s="144">
        <f>+CALCULO[[#This Row],[35]]+CALCULO[[#This Row],[37]]+CALCULO[[#This Row],[ 39 ]]</f>
        <v>0</v>
      </c>
      <c r="AO494" s="148">
        <f>+CALCULO[[#This Row],[33]]-CALCULO[[#This Row],[ 40 ]]</f>
        <v>0</v>
      </c>
      <c r="AP494" s="29"/>
      <c r="AQ494" s="163">
        <f>+MIN(CALCULO[[#This Row],[42]]+1-1,VLOOKUP($AP$4,RENTAS_EXCENTAS[],4,0))</f>
        <v>0</v>
      </c>
      <c r="AR494" s="29"/>
      <c r="AS494" s="163">
        <f>+MIN(CALCULO[[#This Row],[43]]+CALCULO[[#This Row],[ 44 ]]+1-1,VLOOKUP($AP$4,RENTAS_EXCENTAS[],4,0))-CALCULO[[#This Row],[43]]</f>
        <v>0</v>
      </c>
      <c r="AT494" s="163"/>
      <c r="AU494" s="163"/>
      <c r="AV494" s="163">
        <f>+CALCULO[[#This Row],[ 47 ]]</f>
        <v>0</v>
      </c>
      <c r="AW494" s="163"/>
      <c r="AX494" s="163">
        <f>+CALCULO[[#This Row],[ 49 ]]</f>
        <v>0</v>
      </c>
      <c r="AY494" s="163"/>
      <c r="AZ494" s="163">
        <f>+CALCULO[[#This Row],[ 51 ]]</f>
        <v>0</v>
      </c>
      <c r="BA494" s="163"/>
      <c r="BB494" s="163">
        <f>+CALCULO[[#This Row],[ 53 ]]</f>
        <v>0</v>
      </c>
      <c r="BC494" s="163"/>
      <c r="BD494" s="163">
        <f>+CALCULO[[#This Row],[ 55 ]]</f>
        <v>0</v>
      </c>
      <c r="BE494" s="163"/>
      <c r="BF494" s="163">
        <f>+CALCULO[[#This Row],[ 57 ]]</f>
        <v>0</v>
      </c>
      <c r="BG494" s="163"/>
      <c r="BH494" s="163">
        <f>+CALCULO[[#This Row],[ 59 ]]</f>
        <v>0</v>
      </c>
      <c r="BI494" s="163"/>
      <c r="BJ494" s="163"/>
      <c r="BK494" s="163"/>
      <c r="BL494" s="145">
        <f>+CALCULO[[#This Row],[ 63 ]]</f>
        <v>0</v>
      </c>
      <c r="BM494" s="144">
        <f>+CALCULO[[#This Row],[ 64 ]]+CALCULO[[#This Row],[ 62 ]]+CALCULO[[#This Row],[ 60 ]]+CALCULO[[#This Row],[ 58 ]]+CALCULO[[#This Row],[ 56 ]]+CALCULO[[#This Row],[ 54 ]]+CALCULO[[#This Row],[ 52 ]]+CALCULO[[#This Row],[ 50 ]]+CALCULO[[#This Row],[ 48 ]]+CALCULO[[#This Row],[ 45 ]]+CALCULO[[#This Row],[43]]</f>
        <v>0</v>
      </c>
      <c r="BN494" s="148">
        <f>+CALCULO[[#This Row],[ 41 ]]-CALCULO[[#This Row],[65]]</f>
        <v>0</v>
      </c>
      <c r="BO494" s="144">
        <f>+ROUND(MIN(CALCULO[[#This Row],[66]]*25%,240*'Versión impresión'!$H$8),-3)</f>
        <v>0</v>
      </c>
      <c r="BP494" s="148">
        <f>+CALCULO[[#This Row],[66]]-CALCULO[[#This Row],[67]]</f>
        <v>0</v>
      </c>
      <c r="BQ494" s="154">
        <f>+ROUND(CALCULO[[#This Row],[33]]*40%,-3)</f>
        <v>0</v>
      </c>
      <c r="BR494" s="149">
        <f t="shared" si="22"/>
        <v>0</v>
      </c>
      <c r="BS494" s="144">
        <f>+CALCULO[[#This Row],[33]]-MIN(CALCULO[[#This Row],[69]],CALCULO[[#This Row],[68]])</f>
        <v>0</v>
      </c>
      <c r="BT494" s="150">
        <f>+CALCULO[[#This Row],[71]]/'Versión impresión'!$H$8+1-1</f>
        <v>0</v>
      </c>
      <c r="BU494" s="151">
        <f>+LOOKUP(CALCULO[[#This Row],[72]],$CG$2:$CH$8,$CJ$2:$CJ$8)</f>
        <v>0</v>
      </c>
      <c r="BV494" s="152">
        <f>+LOOKUP(CALCULO[[#This Row],[72]],$CG$2:$CH$8,$CI$2:$CI$8)</f>
        <v>0</v>
      </c>
      <c r="BW494" s="151">
        <f>+LOOKUP(CALCULO[[#This Row],[72]],$CG$2:$CH$8,$CK$2:$CK$8)</f>
        <v>0</v>
      </c>
      <c r="BX494" s="155">
        <f>+(CALCULO[[#This Row],[72]]+CALCULO[[#This Row],[73]])*CALCULO[[#This Row],[74]]+CALCULO[[#This Row],[75]]</f>
        <v>0</v>
      </c>
      <c r="BY494" s="133">
        <f>+ROUND(CALCULO[[#This Row],[76]]*'Versión impresión'!$H$8,-3)</f>
        <v>0</v>
      </c>
      <c r="BZ494" s="180" t="str">
        <f>+IF(LOOKUP(CALCULO[[#This Row],[72]],$CG$2:$CH$8,$CM$2:$CM$8)=0,"",LOOKUP(CALCULO[[#This Row],[72]],$CG$2:$CH$8,$CM$2:$CM$8))</f>
        <v/>
      </c>
    </row>
    <row r="495" spans="1:78" x14ac:dyDescent="0.25">
      <c r="A495" s="78" t="str">
        <f t="shared" si="21"/>
        <v/>
      </c>
      <c r="B495" s="159"/>
      <c r="C495" s="29"/>
      <c r="D495" s="29"/>
      <c r="E495" s="29"/>
      <c r="F495" s="29"/>
      <c r="G495" s="29"/>
      <c r="H495" s="29"/>
      <c r="I495" s="29"/>
      <c r="J495" s="29"/>
      <c r="K495" s="29"/>
      <c r="L495" s="29"/>
      <c r="M495" s="29"/>
      <c r="N495" s="29"/>
      <c r="O495" s="144">
        <f>SUM(CALCULO[[#This Row],[5]:[ 14 ]])</f>
        <v>0</v>
      </c>
      <c r="P495" s="162"/>
      <c r="Q495" s="163">
        <f>+IF(AVERAGEIF(ING_NO_CONST_RENTA[Concepto],'Datos para cálculo'!P$4,ING_NO_CONST_RENTA[Monto Limite])=1,CALCULO[[#This Row],[16]],MIN(CALCULO[ [#This Row],[16] ],AVERAGEIF(ING_NO_CONST_RENTA[Concepto],'Datos para cálculo'!P$4,ING_NO_CONST_RENTA[Monto Limite]),+CALCULO[ [#This Row],[16] ]+1-1,CALCULO[ [#This Row],[16] ]))</f>
        <v>0</v>
      </c>
      <c r="R495" s="29"/>
      <c r="S495" s="163">
        <f>+IF(AVERAGEIF(ING_NO_CONST_RENTA[Concepto],'Datos para cálculo'!R$4,ING_NO_CONST_RENTA[Monto Limite])=1,CALCULO[[#This Row],[18]],MIN(CALCULO[ [#This Row],[18] ],AVERAGEIF(ING_NO_CONST_RENTA[Concepto],'Datos para cálculo'!R$4,ING_NO_CONST_RENTA[Monto Limite]),+CALCULO[ [#This Row],[18] ]+1-1,CALCULO[ [#This Row],[18] ]))</f>
        <v>0</v>
      </c>
      <c r="T495" s="29"/>
      <c r="U495" s="163">
        <f>+IF(AVERAGEIF(ING_NO_CONST_RENTA[Concepto],'Datos para cálculo'!T$4,ING_NO_CONST_RENTA[Monto Limite])=1,CALCULO[[#This Row],[20]],MIN(CALCULO[ [#This Row],[20] ],AVERAGEIF(ING_NO_CONST_RENTA[Concepto],'Datos para cálculo'!T$4,ING_NO_CONST_RENTA[Monto Limite]),+CALCULO[ [#This Row],[20] ]+1-1,CALCULO[ [#This Row],[20] ]))</f>
        <v>0</v>
      </c>
      <c r="V495" s="29"/>
      <c r="W4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5" s="164"/>
      <c r="Y495" s="163">
        <f>+IF(O495&lt;310*'Versión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5" s="165"/>
      <c r="AA495" s="163">
        <f>+IF(AVERAGEIF(ING_NO_CONST_RENTA[Concepto],'Datos para cálculo'!Z$4,ING_NO_CONST_RENTA[Monto Limite])=1,CALCULO[[#This Row],[ 26 ]],MIN(CALCULO[[#This Row],[ 26 ]],AVERAGEIF(ING_NO_CONST_RENTA[Concepto],'Datos para cálculo'!Z$4,ING_NO_CONST_RENTA[Monto Limite]),+CALCULO[[#This Row],[ 26 ]]+1-1,CALCULO[[#This Row],[ 26 ]]))</f>
        <v>0</v>
      </c>
      <c r="AB495" s="165"/>
      <c r="AC4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5" s="147"/>
      <c r="AE4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5" s="144">
        <f>+CALCULO[[#This Row],[ 31 ]]+CALCULO[[#This Row],[ 29 ]]+CALCULO[[#This Row],[ 27 ]]+CALCULO[[#This Row],[ 25 ]]+CALCULO[[#This Row],[ 23 ]]+CALCULO[[#This Row],[ 21 ]]+CALCULO[[#This Row],[ 19 ]]+CALCULO[[#This Row],[ 17 ]]</f>
        <v>0</v>
      </c>
      <c r="AG495" s="148">
        <f>+MAX(0,ROUND(CALCULO[[#This Row],[ 15 ]]-CALCULO[[#This Row],[32]],-3))</f>
        <v>0</v>
      </c>
      <c r="AH495" s="29"/>
      <c r="AI495" s="163">
        <f>+IF(AVERAGEIF(DEDUCCIONES[Concepto],'Datos para cálculo'!AH$4,DEDUCCIONES[Monto Limite])=1,CALCULO[[#This Row],[ 34 ]],MIN(CALCULO[[#This Row],[ 34 ]],AVERAGEIF(DEDUCCIONES[Concepto],'Datos para cálculo'!AH$4,DEDUCCIONES[Monto Limite]),+CALCULO[[#This Row],[ 34 ]]+1-1,CALCULO[[#This Row],[ 34 ]]))</f>
        <v>0</v>
      </c>
      <c r="AJ495" s="167"/>
      <c r="AK495" s="144">
        <f>+IF(CALCULO[[#This Row],[ 36 ]]="SI",MIN(CALCULO[[#This Row],[ 15 ]]*10%,VLOOKUP($AJ$4,DEDUCCIONES[],4,0)),0)</f>
        <v>0</v>
      </c>
      <c r="AL495" s="168"/>
      <c r="AM495" s="145">
        <f>+MIN(AL495+1-1,VLOOKUP($AL$4,DEDUCCIONES[],4,0))</f>
        <v>0</v>
      </c>
      <c r="AN495" s="144">
        <f>+CALCULO[[#This Row],[35]]+CALCULO[[#This Row],[37]]+CALCULO[[#This Row],[ 39 ]]</f>
        <v>0</v>
      </c>
      <c r="AO495" s="148">
        <f>+CALCULO[[#This Row],[33]]-CALCULO[[#This Row],[ 40 ]]</f>
        <v>0</v>
      </c>
      <c r="AP495" s="29"/>
      <c r="AQ495" s="163">
        <f>+MIN(CALCULO[[#This Row],[42]]+1-1,VLOOKUP($AP$4,RENTAS_EXCENTAS[],4,0))</f>
        <v>0</v>
      </c>
      <c r="AR495" s="29"/>
      <c r="AS495" s="163">
        <f>+MIN(CALCULO[[#This Row],[43]]+CALCULO[[#This Row],[ 44 ]]+1-1,VLOOKUP($AP$4,RENTAS_EXCENTAS[],4,0))-CALCULO[[#This Row],[43]]</f>
        <v>0</v>
      </c>
      <c r="AT495" s="163"/>
      <c r="AU495" s="163"/>
      <c r="AV495" s="163">
        <f>+CALCULO[[#This Row],[ 47 ]]</f>
        <v>0</v>
      </c>
      <c r="AW495" s="163"/>
      <c r="AX495" s="163">
        <f>+CALCULO[[#This Row],[ 49 ]]</f>
        <v>0</v>
      </c>
      <c r="AY495" s="163"/>
      <c r="AZ495" s="163">
        <f>+CALCULO[[#This Row],[ 51 ]]</f>
        <v>0</v>
      </c>
      <c r="BA495" s="163"/>
      <c r="BB495" s="163">
        <f>+CALCULO[[#This Row],[ 53 ]]</f>
        <v>0</v>
      </c>
      <c r="BC495" s="163"/>
      <c r="BD495" s="163">
        <f>+CALCULO[[#This Row],[ 55 ]]</f>
        <v>0</v>
      </c>
      <c r="BE495" s="163"/>
      <c r="BF495" s="163">
        <f>+CALCULO[[#This Row],[ 57 ]]</f>
        <v>0</v>
      </c>
      <c r="BG495" s="163"/>
      <c r="BH495" s="163">
        <f>+CALCULO[[#This Row],[ 59 ]]</f>
        <v>0</v>
      </c>
      <c r="BI495" s="163"/>
      <c r="BJ495" s="163"/>
      <c r="BK495" s="163"/>
      <c r="BL495" s="145">
        <f>+CALCULO[[#This Row],[ 63 ]]</f>
        <v>0</v>
      </c>
      <c r="BM495" s="144">
        <f>+CALCULO[[#This Row],[ 64 ]]+CALCULO[[#This Row],[ 62 ]]+CALCULO[[#This Row],[ 60 ]]+CALCULO[[#This Row],[ 58 ]]+CALCULO[[#This Row],[ 56 ]]+CALCULO[[#This Row],[ 54 ]]+CALCULO[[#This Row],[ 52 ]]+CALCULO[[#This Row],[ 50 ]]+CALCULO[[#This Row],[ 48 ]]+CALCULO[[#This Row],[ 45 ]]+CALCULO[[#This Row],[43]]</f>
        <v>0</v>
      </c>
      <c r="BN495" s="148">
        <f>+CALCULO[[#This Row],[ 41 ]]-CALCULO[[#This Row],[65]]</f>
        <v>0</v>
      </c>
      <c r="BO495" s="144">
        <f>+ROUND(MIN(CALCULO[[#This Row],[66]]*25%,240*'Versión impresión'!$H$8),-3)</f>
        <v>0</v>
      </c>
      <c r="BP495" s="148">
        <f>+CALCULO[[#This Row],[66]]-CALCULO[[#This Row],[67]]</f>
        <v>0</v>
      </c>
      <c r="BQ495" s="154">
        <f>+ROUND(CALCULO[[#This Row],[33]]*40%,-3)</f>
        <v>0</v>
      </c>
      <c r="BR495" s="149">
        <f t="shared" si="22"/>
        <v>0</v>
      </c>
      <c r="BS495" s="144">
        <f>+CALCULO[[#This Row],[33]]-MIN(CALCULO[[#This Row],[69]],CALCULO[[#This Row],[68]])</f>
        <v>0</v>
      </c>
      <c r="BT495" s="150">
        <f>+CALCULO[[#This Row],[71]]/'Versión impresión'!$H$8+1-1</f>
        <v>0</v>
      </c>
      <c r="BU495" s="151">
        <f>+LOOKUP(CALCULO[[#This Row],[72]],$CG$2:$CH$8,$CJ$2:$CJ$8)</f>
        <v>0</v>
      </c>
      <c r="BV495" s="152">
        <f>+LOOKUP(CALCULO[[#This Row],[72]],$CG$2:$CH$8,$CI$2:$CI$8)</f>
        <v>0</v>
      </c>
      <c r="BW495" s="151">
        <f>+LOOKUP(CALCULO[[#This Row],[72]],$CG$2:$CH$8,$CK$2:$CK$8)</f>
        <v>0</v>
      </c>
      <c r="BX495" s="155">
        <f>+(CALCULO[[#This Row],[72]]+CALCULO[[#This Row],[73]])*CALCULO[[#This Row],[74]]+CALCULO[[#This Row],[75]]</f>
        <v>0</v>
      </c>
      <c r="BY495" s="133">
        <f>+ROUND(CALCULO[[#This Row],[76]]*'Versión impresión'!$H$8,-3)</f>
        <v>0</v>
      </c>
      <c r="BZ495" s="180" t="str">
        <f>+IF(LOOKUP(CALCULO[[#This Row],[72]],$CG$2:$CH$8,$CM$2:$CM$8)=0,"",LOOKUP(CALCULO[[#This Row],[72]],$CG$2:$CH$8,$CM$2:$CM$8))</f>
        <v/>
      </c>
    </row>
    <row r="496" spans="1:78" x14ac:dyDescent="0.25">
      <c r="A496" s="78" t="str">
        <f t="shared" si="21"/>
        <v/>
      </c>
      <c r="B496" s="159"/>
      <c r="C496" s="29"/>
      <c r="D496" s="29"/>
      <c r="E496" s="29"/>
      <c r="F496" s="29"/>
      <c r="G496" s="29"/>
      <c r="H496" s="29"/>
      <c r="I496" s="29"/>
      <c r="J496" s="29"/>
      <c r="K496" s="29"/>
      <c r="L496" s="29"/>
      <c r="M496" s="29"/>
      <c r="N496" s="29"/>
      <c r="O496" s="144">
        <f>SUM(CALCULO[[#This Row],[5]:[ 14 ]])</f>
        <v>0</v>
      </c>
      <c r="P496" s="162"/>
      <c r="Q496" s="163">
        <f>+IF(AVERAGEIF(ING_NO_CONST_RENTA[Concepto],'Datos para cálculo'!P$4,ING_NO_CONST_RENTA[Monto Limite])=1,CALCULO[[#This Row],[16]],MIN(CALCULO[ [#This Row],[16] ],AVERAGEIF(ING_NO_CONST_RENTA[Concepto],'Datos para cálculo'!P$4,ING_NO_CONST_RENTA[Monto Limite]),+CALCULO[ [#This Row],[16] ]+1-1,CALCULO[ [#This Row],[16] ]))</f>
        <v>0</v>
      </c>
      <c r="R496" s="29"/>
      <c r="S496" s="163">
        <f>+IF(AVERAGEIF(ING_NO_CONST_RENTA[Concepto],'Datos para cálculo'!R$4,ING_NO_CONST_RENTA[Monto Limite])=1,CALCULO[[#This Row],[18]],MIN(CALCULO[ [#This Row],[18] ],AVERAGEIF(ING_NO_CONST_RENTA[Concepto],'Datos para cálculo'!R$4,ING_NO_CONST_RENTA[Monto Limite]),+CALCULO[ [#This Row],[18] ]+1-1,CALCULO[ [#This Row],[18] ]))</f>
        <v>0</v>
      </c>
      <c r="T496" s="29"/>
      <c r="U496" s="163">
        <f>+IF(AVERAGEIF(ING_NO_CONST_RENTA[Concepto],'Datos para cálculo'!T$4,ING_NO_CONST_RENTA[Monto Limite])=1,CALCULO[[#This Row],[20]],MIN(CALCULO[ [#This Row],[20] ],AVERAGEIF(ING_NO_CONST_RENTA[Concepto],'Datos para cálculo'!T$4,ING_NO_CONST_RENTA[Monto Limite]),+CALCULO[ [#This Row],[20] ]+1-1,CALCULO[ [#This Row],[20] ]))</f>
        <v>0</v>
      </c>
      <c r="V496" s="29"/>
      <c r="W4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6" s="164"/>
      <c r="Y496" s="163">
        <f>+IF(O496&lt;310*'Versión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6" s="165"/>
      <c r="AA496" s="163">
        <f>+IF(AVERAGEIF(ING_NO_CONST_RENTA[Concepto],'Datos para cálculo'!Z$4,ING_NO_CONST_RENTA[Monto Limite])=1,CALCULO[[#This Row],[ 26 ]],MIN(CALCULO[[#This Row],[ 26 ]],AVERAGEIF(ING_NO_CONST_RENTA[Concepto],'Datos para cálculo'!Z$4,ING_NO_CONST_RENTA[Monto Limite]),+CALCULO[[#This Row],[ 26 ]]+1-1,CALCULO[[#This Row],[ 26 ]]))</f>
        <v>0</v>
      </c>
      <c r="AB496" s="165"/>
      <c r="AC4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6" s="147"/>
      <c r="AE4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6" s="144">
        <f>+CALCULO[[#This Row],[ 31 ]]+CALCULO[[#This Row],[ 29 ]]+CALCULO[[#This Row],[ 27 ]]+CALCULO[[#This Row],[ 25 ]]+CALCULO[[#This Row],[ 23 ]]+CALCULO[[#This Row],[ 21 ]]+CALCULO[[#This Row],[ 19 ]]+CALCULO[[#This Row],[ 17 ]]</f>
        <v>0</v>
      </c>
      <c r="AG496" s="148">
        <f>+MAX(0,ROUND(CALCULO[[#This Row],[ 15 ]]-CALCULO[[#This Row],[32]],-3))</f>
        <v>0</v>
      </c>
      <c r="AH496" s="29"/>
      <c r="AI496" s="163">
        <f>+IF(AVERAGEIF(DEDUCCIONES[Concepto],'Datos para cálculo'!AH$4,DEDUCCIONES[Monto Limite])=1,CALCULO[[#This Row],[ 34 ]],MIN(CALCULO[[#This Row],[ 34 ]],AVERAGEIF(DEDUCCIONES[Concepto],'Datos para cálculo'!AH$4,DEDUCCIONES[Monto Limite]),+CALCULO[[#This Row],[ 34 ]]+1-1,CALCULO[[#This Row],[ 34 ]]))</f>
        <v>0</v>
      </c>
      <c r="AJ496" s="167"/>
      <c r="AK496" s="144">
        <f>+IF(CALCULO[[#This Row],[ 36 ]]="SI",MIN(CALCULO[[#This Row],[ 15 ]]*10%,VLOOKUP($AJ$4,DEDUCCIONES[],4,0)),0)</f>
        <v>0</v>
      </c>
      <c r="AL496" s="168"/>
      <c r="AM496" s="145">
        <f>+MIN(AL496+1-1,VLOOKUP($AL$4,DEDUCCIONES[],4,0))</f>
        <v>0</v>
      </c>
      <c r="AN496" s="144">
        <f>+CALCULO[[#This Row],[35]]+CALCULO[[#This Row],[37]]+CALCULO[[#This Row],[ 39 ]]</f>
        <v>0</v>
      </c>
      <c r="AO496" s="148">
        <f>+CALCULO[[#This Row],[33]]-CALCULO[[#This Row],[ 40 ]]</f>
        <v>0</v>
      </c>
      <c r="AP496" s="29"/>
      <c r="AQ496" s="163">
        <f>+MIN(CALCULO[[#This Row],[42]]+1-1,VLOOKUP($AP$4,RENTAS_EXCENTAS[],4,0))</f>
        <v>0</v>
      </c>
      <c r="AR496" s="29"/>
      <c r="AS496" s="163">
        <f>+MIN(CALCULO[[#This Row],[43]]+CALCULO[[#This Row],[ 44 ]]+1-1,VLOOKUP($AP$4,RENTAS_EXCENTAS[],4,0))-CALCULO[[#This Row],[43]]</f>
        <v>0</v>
      </c>
      <c r="AT496" s="163"/>
      <c r="AU496" s="163"/>
      <c r="AV496" s="163">
        <f>+CALCULO[[#This Row],[ 47 ]]</f>
        <v>0</v>
      </c>
      <c r="AW496" s="163"/>
      <c r="AX496" s="163">
        <f>+CALCULO[[#This Row],[ 49 ]]</f>
        <v>0</v>
      </c>
      <c r="AY496" s="163"/>
      <c r="AZ496" s="163">
        <f>+CALCULO[[#This Row],[ 51 ]]</f>
        <v>0</v>
      </c>
      <c r="BA496" s="163"/>
      <c r="BB496" s="163">
        <f>+CALCULO[[#This Row],[ 53 ]]</f>
        <v>0</v>
      </c>
      <c r="BC496" s="163"/>
      <c r="BD496" s="163">
        <f>+CALCULO[[#This Row],[ 55 ]]</f>
        <v>0</v>
      </c>
      <c r="BE496" s="163"/>
      <c r="BF496" s="163">
        <f>+CALCULO[[#This Row],[ 57 ]]</f>
        <v>0</v>
      </c>
      <c r="BG496" s="163"/>
      <c r="BH496" s="163">
        <f>+CALCULO[[#This Row],[ 59 ]]</f>
        <v>0</v>
      </c>
      <c r="BI496" s="163"/>
      <c r="BJ496" s="163"/>
      <c r="BK496" s="163"/>
      <c r="BL496" s="145">
        <f>+CALCULO[[#This Row],[ 63 ]]</f>
        <v>0</v>
      </c>
      <c r="BM496" s="144">
        <f>+CALCULO[[#This Row],[ 64 ]]+CALCULO[[#This Row],[ 62 ]]+CALCULO[[#This Row],[ 60 ]]+CALCULO[[#This Row],[ 58 ]]+CALCULO[[#This Row],[ 56 ]]+CALCULO[[#This Row],[ 54 ]]+CALCULO[[#This Row],[ 52 ]]+CALCULO[[#This Row],[ 50 ]]+CALCULO[[#This Row],[ 48 ]]+CALCULO[[#This Row],[ 45 ]]+CALCULO[[#This Row],[43]]</f>
        <v>0</v>
      </c>
      <c r="BN496" s="148">
        <f>+CALCULO[[#This Row],[ 41 ]]-CALCULO[[#This Row],[65]]</f>
        <v>0</v>
      </c>
      <c r="BO496" s="144">
        <f>+ROUND(MIN(CALCULO[[#This Row],[66]]*25%,240*'Versión impresión'!$H$8),-3)</f>
        <v>0</v>
      </c>
      <c r="BP496" s="148">
        <f>+CALCULO[[#This Row],[66]]-CALCULO[[#This Row],[67]]</f>
        <v>0</v>
      </c>
      <c r="BQ496" s="154">
        <f>+ROUND(CALCULO[[#This Row],[33]]*40%,-3)</f>
        <v>0</v>
      </c>
      <c r="BR496" s="149">
        <f t="shared" si="22"/>
        <v>0</v>
      </c>
      <c r="BS496" s="144">
        <f>+CALCULO[[#This Row],[33]]-MIN(CALCULO[[#This Row],[69]],CALCULO[[#This Row],[68]])</f>
        <v>0</v>
      </c>
      <c r="BT496" s="150">
        <f>+CALCULO[[#This Row],[71]]/'Versión impresión'!$H$8+1-1</f>
        <v>0</v>
      </c>
      <c r="BU496" s="151">
        <f>+LOOKUP(CALCULO[[#This Row],[72]],$CG$2:$CH$8,$CJ$2:$CJ$8)</f>
        <v>0</v>
      </c>
      <c r="BV496" s="152">
        <f>+LOOKUP(CALCULO[[#This Row],[72]],$CG$2:$CH$8,$CI$2:$CI$8)</f>
        <v>0</v>
      </c>
      <c r="BW496" s="151">
        <f>+LOOKUP(CALCULO[[#This Row],[72]],$CG$2:$CH$8,$CK$2:$CK$8)</f>
        <v>0</v>
      </c>
      <c r="BX496" s="155">
        <f>+(CALCULO[[#This Row],[72]]+CALCULO[[#This Row],[73]])*CALCULO[[#This Row],[74]]+CALCULO[[#This Row],[75]]</f>
        <v>0</v>
      </c>
      <c r="BY496" s="133">
        <f>+ROUND(CALCULO[[#This Row],[76]]*'Versión impresión'!$H$8,-3)</f>
        <v>0</v>
      </c>
      <c r="BZ496" s="180" t="str">
        <f>+IF(LOOKUP(CALCULO[[#This Row],[72]],$CG$2:$CH$8,$CM$2:$CM$8)=0,"",LOOKUP(CALCULO[[#This Row],[72]],$CG$2:$CH$8,$CM$2:$CM$8))</f>
        <v/>
      </c>
    </row>
    <row r="497" spans="1:78" x14ac:dyDescent="0.25">
      <c r="A497" s="78" t="str">
        <f t="shared" si="21"/>
        <v/>
      </c>
      <c r="B497" s="159"/>
      <c r="C497" s="29"/>
      <c r="D497" s="29"/>
      <c r="E497" s="29"/>
      <c r="F497" s="29"/>
      <c r="G497" s="29"/>
      <c r="H497" s="29"/>
      <c r="I497" s="29"/>
      <c r="J497" s="29"/>
      <c r="K497" s="29"/>
      <c r="L497" s="29"/>
      <c r="M497" s="29"/>
      <c r="N497" s="29"/>
      <c r="O497" s="144">
        <f>SUM(CALCULO[[#This Row],[5]:[ 14 ]])</f>
        <v>0</v>
      </c>
      <c r="P497" s="162"/>
      <c r="Q497" s="163">
        <f>+IF(AVERAGEIF(ING_NO_CONST_RENTA[Concepto],'Datos para cálculo'!P$4,ING_NO_CONST_RENTA[Monto Limite])=1,CALCULO[[#This Row],[16]],MIN(CALCULO[ [#This Row],[16] ],AVERAGEIF(ING_NO_CONST_RENTA[Concepto],'Datos para cálculo'!P$4,ING_NO_CONST_RENTA[Monto Limite]),+CALCULO[ [#This Row],[16] ]+1-1,CALCULO[ [#This Row],[16] ]))</f>
        <v>0</v>
      </c>
      <c r="R497" s="29"/>
      <c r="S497" s="163">
        <f>+IF(AVERAGEIF(ING_NO_CONST_RENTA[Concepto],'Datos para cálculo'!R$4,ING_NO_CONST_RENTA[Monto Limite])=1,CALCULO[[#This Row],[18]],MIN(CALCULO[ [#This Row],[18] ],AVERAGEIF(ING_NO_CONST_RENTA[Concepto],'Datos para cálculo'!R$4,ING_NO_CONST_RENTA[Monto Limite]),+CALCULO[ [#This Row],[18] ]+1-1,CALCULO[ [#This Row],[18] ]))</f>
        <v>0</v>
      </c>
      <c r="T497" s="29"/>
      <c r="U497" s="163">
        <f>+IF(AVERAGEIF(ING_NO_CONST_RENTA[Concepto],'Datos para cálculo'!T$4,ING_NO_CONST_RENTA[Monto Limite])=1,CALCULO[[#This Row],[20]],MIN(CALCULO[ [#This Row],[20] ],AVERAGEIF(ING_NO_CONST_RENTA[Concepto],'Datos para cálculo'!T$4,ING_NO_CONST_RENTA[Monto Limite]),+CALCULO[ [#This Row],[20] ]+1-1,CALCULO[ [#This Row],[20] ]))</f>
        <v>0</v>
      </c>
      <c r="V497" s="29"/>
      <c r="W4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7" s="164"/>
      <c r="Y497" s="163">
        <f>+IF(O497&lt;310*'Versión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7" s="165"/>
      <c r="AA497" s="163">
        <f>+IF(AVERAGEIF(ING_NO_CONST_RENTA[Concepto],'Datos para cálculo'!Z$4,ING_NO_CONST_RENTA[Monto Limite])=1,CALCULO[[#This Row],[ 26 ]],MIN(CALCULO[[#This Row],[ 26 ]],AVERAGEIF(ING_NO_CONST_RENTA[Concepto],'Datos para cálculo'!Z$4,ING_NO_CONST_RENTA[Monto Limite]),+CALCULO[[#This Row],[ 26 ]]+1-1,CALCULO[[#This Row],[ 26 ]]))</f>
        <v>0</v>
      </c>
      <c r="AB497" s="165"/>
      <c r="AC4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7" s="147"/>
      <c r="AE4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7" s="144">
        <f>+CALCULO[[#This Row],[ 31 ]]+CALCULO[[#This Row],[ 29 ]]+CALCULO[[#This Row],[ 27 ]]+CALCULO[[#This Row],[ 25 ]]+CALCULO[[#This Row],[ 23 ]]+CALCULO[[#This Row],[ 21 ]]+CALCULO[[#This Row],[ 19 ]]+CALCULO[[#This Row],[ 17 ]]</f>
        <v>0</v>
      </c>
      <c r="AG497" s="148">
        <f>+MAX(0,ROUND(CALCULO[[#This Row],[ 15 ]]-CALCULO[[#This Row],[32]],-3))</f>
        <v>0</v>
      </c>
      <c r="AH497" s="29"/>
      <c r="AI497" s="163">
        <f>+IF(AVERAGEIF(DEDUCCIONES[Concepto],'Datos para cálculo'!AH$4,DEDUCCIONES[Monto Limite])=1,CALCULO[[#This Row],[ 34 ]],MIN(CALCULO[[#This Row],[ 34 ]],AVERAGEIF(DEDUCCIONES[Concepto],'Datos para cálculo'!AH$4,DEDUCCIONES[Monto Limite]),+CALCULO[[#This Row],[ 34 ]]+1-1,CALCULO[[#This Row],[ 34 ]]))</f>
        <v>0</v>
      </c>
      <c r="AJ497" s="167"/>
      <c r="AK497" s="144">
        <f>+IF(CALCULO[[#This Row],[ 36 ]]="SI",MIN(CALCULO[[#This Row],[ 15 ]]*10%,VLOOKUP($AJ$4,DEDUCCIONES[],4,0)),0)</f>
        <v>0</v>
      </c>
      <c r="AL497" s="168"/>
      <c r="AM497" s="145">
        <f>+MIN(AL497+1-1,VLOOKUP($AL$4,DEDUCCIONES[],4,0))</f>
        <v>0</v>
      </c>
      <c r="AN497" s="144">
        <f>+CALCULO[[#This Row],[35]]+CALCULO[[#This Row],[37]]+CALCULO[[#This Row],[ 39 ]]</f>
        <v>0</v>
      </c>
      <c r="AO497" s="148">
        <f>+CALCULO[[#This Row],[33]]-CALCULO[[#This Row],[ 40 ]]</f>
        <v>0</v>
      </c>
      <c r="AP497" s="29"/>
      <c r="AQ497" s="163">
        <f>+MIN(CALCULO[[#This Row],[42]]+1-1,VLOOKUP($AP$4,RENTAS_EXCENTAS[],4,0))</f>
        <v>0</v>
      </c>
      <c r="AR497" s="29"/>
      <c r="AS497" s="163">
        <f>+MIN(CALCULO[[#This Row],[43]]+CALCULO[[#This Row],[ 44 ]]+1-1,VLOOKUP($AP$4,RENTAS_EXCENTAS[],4,0))-CALCULO[[#This Row],[43]]</f>
        <v>0</v>
      </c>
      <c r="AT497" s="163"/>
      <c r="AU497" s="163"/>
      <c r="AV497" s="163">
        <f>+CALCULO[[#This Row],[ 47 ]]</f>
        <v>0</v>
      </c>
      <c r="AW497" s="163"/>
      <c r="AX497" s="163">
        <f>+CALCULO[[#This Row],[ 49 ]]</f>
        <v>0</v>
      </c>
      <c r="AY497" s="163"/>
      <c r="AZ497" s="163">
        <f>+CALCULO[[#This Row],[ 51 ]]</f>
        <v>0</v>
      </c>
      <c r="BA497" s="163"/>
      <c r="BB497" s="163">
        <f>+CALCULO[[#This Row],[ 53 ]]</f>
        <v>0</v>
      </c>
      <c r="BC497" s="163"/>
      <c r="BD497" s="163">
        <f>+CALCULO[[#This Row],[ 55 ]]</f>
        <v>0</v>
      </c>
      <c r="BE497" s="163"/>
      <c r="BF497" s="163">
        <f>+CALCULO[[#This Row],[ 57 ]]</f>
        <v>0</v>
      </c>
      <c r="BG497" s="163"/>
      <c r="BH497" s="163">
        <f>+CALCULO[[#This Row],[ 59 ]]</f>
        <v>0</v>
      </c>
      <c r="BI497" s="163"/>
      <c r="BJ497" s="163"/>
      <c r="BK497" s="163"/>
      <c r="BL497" s="145">
        <f>+CALCULO[[#This Row],[ 63 ]]</f>
        <v>0</v>
      </c>
      <c r="BM497" s="144">
        <f>+CALCULO[[#This Row],[ 64 ]]+CALCULO[[#This Row],[ 62 ]]+CALCULO[[#This Row],[ 60 ]]+CALCULO[[#This Row],[ 58 ]]+CALCULO[[#This Row],[ 56 ]]+CALCULO[[#This Row],[ 54 ]]+CALCULO[[#This Row],[ 52 ]]+CALCULO[[#This Row],[ 50 ]]+CALCULO[[#This Row],[ 48 ]]+CALCULO[[#This Row],[ 45 ]]+CALCULO[[#This Row],[43]]</f>
        <v>0</v>
      </c>
      <c r="BN497" s="148">
        <f>+CALCULO[[#This Row],[ 41 ]]-CALCULO[[#This Row],[65]]</f>
        <v>0</v>
      </c>
      <c r="BO497" s="144">
        <f>+ROUND(MIN(CALCULO[[#This Row],[66]]*25%,240*'Versión impresión'!$H$8),-3)</f>
        <v>0</v>
      </c>
      <c r="BP497" s="148">
        <f>+CALCULO[[#This Row],[66]]-CALCULO[[#This Row],[67]]</f>
        <v>0</v>
      </c>
      <c r="BQ497" s="154">
        <f>+ROUND(CALCULO[[#This Row],[33]]*40%,-3)</f>
        <v>0</v>
      </c>
      <c r="BR497" s="149">
        <f t="shared" si="22"/>
        <v>0</v>
      </c>
      <c r="BS497" s="144">
        <f>+CALCULO[[#This Row],[33]]-MIN(CALCULO[[#This Row],[69]],CALCULO[[#This Row],[68]])</f>
        <v>0</v>
      </c>
      <c r="BT497" s="150">
        <f>+CALCULO[[#This Row],[71]]/'Versión impresión'!$H$8+1-1</f>
        <v>0</v>
      </c>
      <c r="BU497" s="151">
        <f>+LOOKUP(CALCULO[[#This Row],[72]],$CG$2:$CH$8,$CJ$2:$CJ$8)</f>
        <v>0</v>
      </c>
      <c r="BV497" s="152">
        <f>+LOOKUP(CALCULO[[#This Row],[72]],$CG$2:$CH$8,$CI$2:$CI$8)</f>
        <v>0</v>
      </c>
      <c r="BW497" s="151">
        <f>+LOOKUP(CALCULO[[#This Row],[72]],$CG$2:$CH$8,$CK$2:$CK$8)</f>
        <v>0</v>
      </c>
      <c r="BX497" s="155">
        <f>+(CALCULO[[#This Row],[72]]+CALCULO[[#This Row],[73]])*CALCULO[[#This Row],[74]]+CALCULO[[#This Row],[75]]</f>
        <v>0</v>
      </c>
      <c r="BY497" s="133">
        <f>+ROUND(CALCULO[[#This Row],[76]]*'Versión impresión'!$H$8,-3)</f>
        <v>0</v>
      </c>
      <c r="BZ497" s="180" t="str">
        <f>+IF(LOOKUP(CALCULO[[#This Row],[72]],$CG$2:$CH$8,$CM$2:$CM$8)=0,"",LOOKUP(CALCULO[[#This Row],[72]],$CG$2:$CH$8,$CM$2:$CM$8))</f>
        <v/>
      </c>
    </row>
    <row r="498" spans="1:78" x14ac:dyDescent="0.25">
      <c r="A498" s="78" t="str">
        <f t="shared" si="21"/>
        <v/>
      </c>
      <c r="B498" s="159"/>
      <c r="C498" s="29"/>
      <c r="D498" s="29"/>
      <c r="E498" s="29"/>
      <c r="F498" s="29"/>
      <c r="G498" s="29"/>
      <c r="H498" s="29"/>
      <c r="I498" s="29"/>
      <c r="J498" s="29"/>
      <c r="K498" s="29"/>
      <c r="L498" s="29"/>
      <c r="M498" s="29"/>
      <c r="N498" s="29"/>
      <c r="O498" s="144">
        <f>SUM(CALCULO[[#This Row],[5]:[ 14 ]])</f>
        <v>0</v>
      </c>
      <c r="P498" s="162"/>
      <c r="Q498" s="163">
        <f>+IF(AVERAGEIF(ING_NO_CONST_RENTA[Concepto],'Datos para cálculo'!P$4,ING_NO_CONST_RENTA[Monto Limite])=1,CALCULO[[#This Row],[16]],MIN(CALCULO[ [#This Row],[16] ],AVERAGEIF(ING_NO_CONST_RENTA[Concepto],'Datos para cálculo'!P$4,ING_NO_CONST_RENTA[Monto Limite]),+CALCULO[ [#This Row],[16] ]+1-1,CALCULO[ [#This Row],[16] ]))</f>
        <v>0</v>
      </c>
      <c r="R498" s="29"/>
      <c r="S498" s="163">
        <f>+IF(AVERAGEIF(ING_NO_CONST_RENTA[Concepto],'Datos para cálculo'!R$4,ING_NO_CONST_RENTA[Monto Limite])=1,CALCULO[[#This Row],[18]],MIN(CALCULO[ [#This Row],[18] ],AVERAGEIF(ING_NO_CONST_RENTA[Concepto],'Datos para cálculo'!R$4,ING_NO_CONST_RENTA[Monto Limite]),+CALCULO[ [#This Row],[18] ]+1-1,CALCULO[ [#This Row],[18] ]))</f>
        <v>0</v>
      </c>
      <c r="T498" s="29"/>
      <c r="U498" s="163">
        <f>+IF(AVERAGEIF(ING_NO_CONST_RENTA[Concepto],'Datos para cálculo'!T$4,ING_NO_CONST_RENTA[Monto Limite])=1,CALCULO[[#This Row],[20]],MIN(CALCULO[ [#This Row],[20] ],AVERAGEIF(ING_NO_CONST_RENTA[Concepto],'Datos para cálculo'!T$4,ING_NO_CONST_RENTA[Monto Limite]),+CALCULO[ [#This Row],[20] ]+1-1,CALCULO[ [#This Row],[20] ]))</f>
        <v>0</v>
      </c>
      <c r="V498" s="29"/>
      <c r="W4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8" s="164"/>
      <c r="Y498" s="163">
        <f>+IF(O498&lt;310*'Versión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8" s="165"/>
      <c r="AA498" s="163">
        <f>+IF(AVERAGEIF(ING_NO_CONST_RENTA[Concepto],'Datos para cálculo'!Z$4,ING_NO_CONST_RENTA[Monto Limite])=1,CALCULO[[#This Row],[ 26 ]],MIN(CALCULO[[#This Row],[ 26 ]],AVERAGEIF(ING_NO_CONST_RENTA[Concepto],'Datos para cálculo'!Z$4,ING_NO_CONST_RENTA[Monto Limite]),+CALCULO[[#This Row],[ 26 ]]+1-1,CALCULO[[#This Row],[ 26 ]]))</f>
        <v>0</v>
      </c>
      <c r="AB498" s="165"/>
      <c r="AC4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8" s="147"/>
      <c r="AE4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8" s="144">
        <f>+CALCULO[[#This Row],[ 31 ]]+CALCULO[[#This Row],[ 29 ]]+CALCULO[[#This Row],[ 27 ]]+CALCULO[[#This Row],[ 25 ]]+CALCULO[[#This Row],[ 23 ]]+CALCULO[[#This Row],[ 21 ]]+CALCULO[[#This Row],[ 19 ]]+CALCULO[[#This Row],[ 17 ]]</f>
        <v>0</v>
      </c>
      <c r="AG498" s="148">
        <f>+MAX(0,ROUND(CALCULO[[#This Row],[ 15 ]]-CALCULO[[#This Row],[32]],-3))</f>
        <v>0</v>
      </c>
      <c r="AH498" s="29"/>
      <c r="AI498" s="163">
        <f>+IF(AVERAGEIF(DEDUCCIONES[Concepto],'Datos para cálculo'!AH$4,DEDUCCIONES[Monto Limite])=1,CALCULO[[#This Row],[ 34 ]],MIN(CALCULO[[#This Row],[ 34 ]],AVERAGEIF(DEDUCCIONES[Concepto],'Datos para cálculo'!AH$4,DEDUCCIONES[Monto Limite]),+CALCULO[[#This Row],[ 34 ]]+1-1,CALCULO[[#This Row],[ 34 ]]))</f>
        <v>0</v>
      </c>
      <c r="AJ498" s="167"/>
      <c r="AK498" s="144">
        <f>+IF(CALCULO[[#This Row],[ 36 ]]="SI",MIN(CALCULO[[#This Row],[ 15 ]]*10%,VLOOKUP($AJ$4,DEDUCCIONES[],4,0)),0)</f>
        <v>0</v>
      </c>
      <c r="AL498" s="168"/>
      <c r="AM498" s="145">
        <f>+MIN(AL498+1-1,VLOOKUP($AL$4,DEDUCCIONES[],4,0))</f>
        <v>0</v>
      </c>
      <c r="AN498" s="144">
        <f>+CALCULO[[#This Row],[35]]+CALCULO[[#This Row],[37]]+CALCULO[[#This Row],[ 39 ]]</f>
        <v>0</v>
      </c>
      <c r="AO498" s="148">
        <f>+CALCULO[[#This Row],[33]]-CALCULO[[#This Row],[ 40 ]]</f>
        <v>0</v>
      </c>
      <c r="AP498" s="29"/>
      <c r="AQ498" s="163">
        <f>+MIN(CALCULO[[#This Row],[42]]+1-1,VLOOKUP($AP$4,RENTAS_EXCENTAS[],4,0))</f>
        <v>0</v>
      </c>
      <c r="AR498" s="29"/>
      <c r="AS498" s="163">
        <f>+MIN(CALCULO[[#This Row],[43]]+CALCULO[[#This Row],[ 44 ]]+1-1,VLOOKUP($AP$4,RENTAS_EXCENTAS[],4,0))-CALCULO[[#This Row],[43]]</f>
        <v>0</v>
      </c>
      <c r="AT498" s="163"/>
      <c r="AU498" s="163"/>
      <c r="AV498" s="163">
        <f>+CALCULO[[#This Row],[ 47 ]]</f>
        <v>0</v>
      </c>
      <c r="AW498" s="163"/>
      <c r="AX498" s="163">
        <f>+CALCULO[[#This Row],[ 49 ]]</f>
        <v>0</v>
      </c>
      <c r="AY498" s="163"/>
      <c r="AZ498" s="163">
        <f>+CALCULO[[#This Row],[ 51 ]]</f>
        <v>0</v>
      </c>
      <c r="BA498" s="163"/>
      <c r="BB498" s="163">
        <f>+CALCULO[[#This Row],[ 53 ]]</f>
        <v>0</v>
      </c>
      <c r="BC498" s="163"/>
      <c r="BD498" s="163">
        <f>+CALCULO[[#This Row],[ 55 ]]</f>
        <v>0</v>
      </c>
      <c r="BE498" s="163"/>
      <c r="BF498" s="163">
        <f>+CALCULO[[#This Row],[ 57 ]]</f>
        <v>0</v>
      </c>
      <c r="BG498" s="163"/>
      <c r="BH498" s="163">
        <f>+CALCULO[[#This Row],[ 59 ]]</f>
        <v>0</v>
      </c>
      <c r="BI498" s="163"/>
      <c r="BJ498" s="163"/>
      <c r="BK498" s="163"/>
      <c r="BL498" s="145">
        <f>+CALCULO[[#This Row],[ 63 ]]</f>
        <v>0</v>
      </c>
      <c r="BM498" s="144">
        <f>+CALCULO[[#This Row],[ 64 ]]+CALCULO[[#This Row],[ 62 ]]+CALCULO[[#This Row],[ 60 ]]+CALCULO[[#This Row],[ 58 ]]+CALCULO[[#This Row],[ 56 ]]+CALCULO[[#This Row],[ 54 ]]+CALCULO[[#This Row],[ 52 ]]+CALCULO[[#This Row],[ 50 ]]+CALCULO[[#This Row],[ 48 ]]+CALCULO[[#This Row],[ 45 ]]+CALCULO[[#This Row],[43]]</f>
        <v>0</v>
      </c>
      <c r="BN498" s="148">
        <f>+CALCULO[[#This Row],[ 41 ]]-CALCULO[[#This Row],[65]]</f>
        <v>0</v>
      </c>
      <c r="BO498" s="144">
        <f>+ROUND(MIN(CALCULO[[#This Row],[66]]*25%,240*'Versión impresión'!$H$8),-3)</f>
        <v>0</v>
      </c>
      <c r="BP498" s="148">
        <f>+CALCULO[[#This Row],[66]]-CALCULO[[#This Row],[67]]</f>
        <v>0</v>
      </c>
      <c r="BQ498" s="154">
        <f>+ROUND(CALCULO[[#This Row],[33]]*40%,-3)</f>
        <v>0</v>
      </c>
      <c r="BR498" s="149">
        <f t="shared" si="22"/>
        <v>0</v>
      </c>
      <c r="BS498" s="144">
        <f>+CALCULO[[#This Row],[33]]-MIN(CALCULO[[#This Row],[69]],CALCULO[[#This Row],[68]])</f>
        <v>0</v>
      </c>
      <c r="BT498" s="150">
        <f>+CALCULO[[#This Row],[71]]/'Versión impresión'!$H$8+1-1</f>
        <v>0</v>
      </c>
      <c r="BU498" s="151">
        <f>+LOOKUP(CALCULO[[#This Row],[72]],$CG$2:$CH$8,$CJ$2:$CJ$8)</f>
        <v>0</v>
      </c>
      <c r="BV498" s="152">
        <f>+LOOKUP(CALCULO[[#This Row],[72]],$CG$2:$CH$8,$CI$2:$CI$8)</f>
        <v>0</v>
      </c>
      <c r="BW498" s="151">
        <f>+LOOKUP(CALCULO[[#This Row],[72]],$CG$2:$CH$8,$CK$2:$CK$8)</f>
        <v>0</v>
      </c>
      <c r="BX498" s="155">
        <f>+(CALCULO[[#This Row],[72]]+CALCULO[[#This Row],[73]])*CALCULO[[#This Row],[74]]+CALCULO[[#This Row],[75]]</f>
        <v>0</v>
      </c>
      <c r="BY498" s="133">
        <f>+ROUND(CALCULO[[#This Row],[76]]*'Versión impresión'!$H$8,-3)</f>
        <v>0</v>
      </c>
      <c r="BZ498" s="180" t="str">
        <f>+IF(LOOKUP(CALCULO[[#This Row],[72]],$CG$2:$CH$8,$CM$2:$CM$8)=0,"",LOOKUP(CALCULO[[#This Row],[72]],$CG$2:$CH$8,$CM$2:$CM$8))</f>
        <v/>
      </c>
    </row>
    <row r="499" spans="1:78" x14ac:dyDescent="0.25">
      <c r="A499" s="78" t="str">
        <f t="shared" si="21"/>
        <v/>
      </c>
      <c r="B499" s="159"/>
      <c r="C499" s="29"/>
      <c r="D499" s="29"/>
      <c r="E499" s="29"/>
      <c r="F499" s="29"/>
      <c r="G499" s="29"/>
      <c r="H499" s="29"/>
      <c r="I499" s="29"/>
      <c r="J499" s="29"/>
      <c r="K499" s="29"/>
      <c r="L499" s="29"/>
      <c r="M499" s="29"/>
      <c r="N499" s="29"/>
      <c r="O499" s="144">
        <f>SUM(CALCULO[[#This Row],[5]:[ 14 ]])</f>
        <v>0</v>
      </c>
      <c r="P499" s="162"/>
      <c r="Q499" s="163">
        <f>+IF(AVERAGEIF(ING_NO_CONST_RENTA[Concepto],'Datos para cálculo'!P$4,ING_NO_CONST_RENTA[Monto Limite])=1,CALCULO[[#This Row],[16]],MIN(CALCULO[ [#This Row],[16] ],AVERAGEIF(ING_NO_CONST_RENTA[Concepto],'Datos para cálculo'!P$4,ING_NO_CONST_RENTA[Monto Limite]),+CALCULO[ [#This Row],[16] ]+1-1,CALCULO[ [#This Row],[16] ]))</f>
        <v>0</v>
      </c>
      <c r="R499" s="29"/>
      <c r="S499" s="163">
        <f>+IF(AVERAGEIF(ING_NO_CONST_RENTA[Concepto],'Datos para cálculo'!R$4,ING_NO_CONST_RENTA[Monto Limite])=1,CALCULO[[#This Row],[18]],MIN(CALCULO[ [#This Row],[18] ],AVERAGEIF(ING_NO_CONST_RENTA[Concepto],'Datos para cálculo'!R$4,ING_NO_CONST_RENTA[Monto Limite]),+CALCULO[ [#This Row],[18] ]+1-1,CALCULO[ [#This Row],[18] ]))</f>
        <v>0</v>
      </c>
      <c r="T499" s="29"/>
      <c r="U499" s="163">
        <f>+IF(AVERAGEIF(ING_NO_CONST_RENTA[Concepto],'Datos para cálculo'!T$4,ING_NO_CONST_RENTA[Monto Limite])=1,CALCULO[[#This Row],[20]],MIN(CALCULO[ [#This Row],[20] ],AVERAGEIF(ING_NO_CONST_RENTA[Concepto],'Datos para cálculo'!T$4,ING_NO_CONST_RENTA[Monto Limite]),+CALCULO[ [#This Row],[20] ]+1-1,CALCULO[ [#This Row],[20] ]))</f>
        <v>0</v>
      </c>
      <c r="V499" s="29"/>
      <c r="W4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499" s="164"/>
      <c r="Y499" s="163">
        <f>+IF(O499&lt;310*'Versión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499" s="165"/>
      <c r="AA499" s="163">
        <f>+IF(AVERAGEIF(ING_NO_CONST_RENTA[Concepto],'Datos para cálculo'!Z$4,ING_NO_CONST_RENTA[Monto Limite])=1,CALCULO[[#This Row],[ 26 ]],MIN(CALCULO[[#This Row],[ 26 ]],AVERAGEIF(ING_NO_CONST_RENTA[Concepto],'Datos para cálculo'!Z$4,ING_NO_CONST_RENTA[Monto Limite]),+CALCULO[[#This Row],[ 26 ]]+1-1,CALCULO[[#This Row],[ 26 ]]))</f>
        <v>0</v>
      </c>
      <c r="AB499" s="165"/>
      <c r="AC4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499" s="147"/>
      <c r="AE4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499" s="144">
        <f>+CALCULO[[#This Row],[ 31 ]]+CALCULO[[#This Row],[ 29 ]]+CALCULO[[#This Row],[ 27 ]]+CALCULO[[#This Row],[ 25 ]]+CALCULO[[#This Row],[ 23 ]]+CALCULO[[#This Row],[ 21 ]]+CALCULO[[#This Row],[ 19 ]]+CALCULO[[#This Row],[ 17 ]]</f>
        <v>0</v>
      </c>
      <c r="AG499" s="148">
        <f>+MAX(0,ROUND(CALCULO[[#This Row],[ 15 ]]-CALCULO[[#This Row],[32]],-3))</f>
        <v>0</v>
      </c>
      <c r="AH499" s="29"/>
      <c r="AI499" s="163">
        <f>+IF(AVERAGEIF(DEDUCCIONES[Concepto],'Datos para cálculo'!AH$4,DEDUCCIONES[Monto Limite])=1,CALCULO[[#This Row],[ 34 ]],MIN(CALCULO[[#This Row],[ 34 ]],AVERAGEIF(DEDUCCIONES[Concepto],'Datos para cálculo'!AH$4,DEDUCCIONES[Monto Limite]),+CALCULO[[#This Row],[ 34 ]]+1-1,CALCULO[[#This Row],[ 34 ]]))</f>
        <v>0</v>
      </c>
      <c r="AJ499" s="167"/>
      <c r="AK499" s="144">
        <f>+IF(CALCULO[[#This Row],[ 36 ]]="SI",MIN(CALCULO[[#This Row],[ 15 ]]*10%,VLOOKUP($AJ$4,DEDUCCIONES[],4,0)),0)</f>
        <v>0</v>
      </c>
      <c r="AL499" s="168"/>
      <c r="AM499" s="145">
        <f>+MIN(AL499+1-1,VLOOKUP($AL$4,DEDUCCIONES[],4,0))</f>
        <v>0</v>
      </c>
      <c r="AN499" s="144">
        <f>+CALCULO[[#This Row],[35]]+CALCULO[[#This Row],[37]]+CALCULO[[#This Row],[ 39 ]]</f>
        <v>0</v>
      </c>
      <c r="AO499" s="148">
        <f>+CALCULO[[#This Row],[33]]-CALCULO[[#This Row],[ 40 ]]</f>
        <v>0</v>
      </c>
      <c r="AP499" s="29"/>
      <c r="AQ499" s="163">
        <f>+MIN(CALCULO[[#This Row],[42]]+1-1,VLOOKUP($AP$4,RENTAS_EXCENTAS[],4,0))</f>
        <v>0</v>
      </c>
      <c r="AR499" s="29"/>
      <c r="AS499" s="163">
        <f>+MIN(CALCULO[[#This Row],[43]]+CALCULO[[#This Row],[ 44 ]]+1-1,VLOOKUP($AP$4,RENTAS_EXCENTAS[],4,0))-CALCULO[[#This Row],[43]]</f>
        <v>0</v>
      </c>
      <c r="AT499" s="163"/>
      <c r="AU499" s="163"/>
      <c r="AV499" s="163">
        <f>+CALCULO[[#This Row],[ 47 ]]</f>
        <v>0</v>
      </c>
      <c r="AW499" s="163"/>
      <c r="AX499" s="163">
        <f>+CALCULO[[#This Row],[ 49 ]]</f>
        <v>0</v>
      </c>
      <c r="AY499" s="163"/>
      <c r="AZ499" s="163">
        <f>+CALCULO[[#This Row],[ 51 ]]</f>
        <v>0</v>
      </c>
      <c r="BA499" s="163"/>
      <c r="BB499" s="163">
        <f>+CALCULO[[#This Row],[ 53 ]]</f>
        <v>0</v>
      </c>
      <c r="BC499" s="163"/>
      <c r="BD499" s="163">
        <f>+CALCULO[[#This Row],[ 55 ]]</f>
        <v>0</v>
      </c>
      <c r="BE499" s="163"/>
      <c r="BF499" s="163">
        <f>+CALCULO[[#This Row],[ 57 ]]</f>
        <v>0</v>
      </c>
      <c r="BG499" s="163"/>
      <c r="BH499" s="163">
        <f>+CALCULO[[#This Row],[ 59 ]]</f>
        <v>0</v>
      </c>
      <c r="BI499" s="163"/>
      <c r="BJ499" s="163"/>
      <c r="BK499" s="163"/>
      <c r="BL499" s="145">
        <f>+CALCULO[[#This Row],[ 63 ]]</f>
        <v>0</v>
      </c>
      <c r="BM499" s="144">
        <f>+CALCULO[[#This Row],[ 64 ]]+CALCULO[[#This Row],[ 62 ]]+CALCULO[[#This Row],[ 60 ]]+CALCULO[[#This Row],[ 58 ]]+CALCULO[[#This Row],[ 56 ]]+CALCULO[[#This Row],[ 54 ]]+CALCULO[[#This Row],[ 52 ]]+CALCULO[[#This Row],[ 50 ]]+CALCULO[[#This Row],[ 48 ]]+CALCULO[[#This Row],[ 45 ]]+CALCULO[[#This Row],[43]]</f>
        <v>0</v>
      </c>
      <c r="BN499" s="148">
        <f>+CALCULO[[#This Row],[ 41 ]]-CALCULO[[#This Row],[65]]</f>
        <v>0</v>
      </c>
      <c r="BO499" s="144">
        <f>+ROUND(MIN(CALCULO[[#This Row],[66]]*25%,240*'Versión impresión'!$H$8),-3)</f>
        <v>0</v>
      </c>
      <c r="BP499" s="148">
        <f>+CALCULO[[#This Row],[66]]-CALCULO[[#This Row],[67]]</f>
        <v>0</v>
      </c>
      <c r="BQ499" s="154">
        <f>+ROUND(CALCULO[[#This Row],[33]]*40%,-3)</f>
        <v>0</v>
      </c>
      <c r="BR499" s="149">
        <f t="shared" si="22"/>
        <v>0</v>
      </c>
      <c r="BS499" s="144">
        <f>+CALCULO[[#This Row],[33]]-MIN(CALCULO[[#This Row],[69]],CALCULO[[#This Row],[68]])</f>
        <v>0</v>
      </c>
      <c r="BT499" s="150">
        <f>+CALCULO[[#This Row],[71]]/'Versión impresión'!$H$8+1-1</f>
        <v>0</v>
      </c>
      <c r="BU499" s="151">
        <f>+LOOKUP(CALCULO[[#This Row],[72]],$CG$2:$CH$8,$CJ$2:$CJ$8)</f>
        <v>0</v>
      </c>
      <c r="BV499" s="152">
        <f>+LOOKUP(CALCULO[[#This Row],[72]],$CG$2:$CH$8,$CI$2:$CI$8)</f>
        <v>0</v>
      </c>
      <c r="BW499" s="151">
        <f>+LOOKUP(CALCULO[[#This Row],[72]],$CG$2:$CH$8,$CK$2:$CK$8)</f>
        <v>0</v>
      </c>
      <c r="BX499" s="155">
        <f>+(CALCULO[[#This Row],[72]]+CALCULO[[#This Row],[73]])*CALCULO[[#This Row],[74]]+CALCULO[[#This Row],[75]]</f>
        <v>0</v>
      </c>
      <c r="BY499" s="133">
        <f>+ROUND(CALCULO[[#This Row],[76]]*'Versión impresión'!$H$8,-3)</f>
        <v>0</v>
      </c>
      <c r="BZ499" s="180" t="str">
        <f>+IF(LOOKUP(CALCULO[[#This Row],[72]],$CG$2:$CH$8,$CM$2:$CM$8)=0,"",LOOKUP(CALCULO[[#This Row],[72]],$CG$2:$CH$8,$CM$2:$CM$8))</f>
        <v/>
      </c>
    </row>
    <row r="500" spans="1:78" x14ac:dyDescent="0.25">
      <c r="A500" s="78" t="str">
        <f t="shared" si="21"/>
        <v/>
      </c>
      <c r="B500" s="159"/>
      <c r="C500" s="29"/>
      <c r="D500" s="29"/>
      <c r="E500" s="29"/>
      <c r="F500" s="29"/>
      <c r="G500" s="29"/>
      <c r="H500" s="29"/>
      <c r="I500" s="29"/>
      <c r="J500" s="29"/>
      <c r="K500" s="29"/>
      <c r="L500" s="29"/>
      <c r="M500" s="29"/>
      <c r="N500" s="29"/>
      <c r="O500" s="144">
        <f>SUM(CALCULO[[#This Row],[5]:[ 14 ]])</f>
        <v>0</v>
      </c>
      <c r="P500" s="162"/>
      <c r="Q500" s="163">
        <f>+IF(AVERAGEIF(ING_NO_CONST_RENTA[Concepto],'Datos para cálculo'!P$4,ING_NO_CONST_RENTA[Monto Limite])=1,CALCULO[[#This Row],[16]],MIN(CALCULO[ [#This Row],[16] ],AVERAGEIF(ING_NO_CONST_RENTA[Concepto],'Datos para cálculo'!P$4,ING_NO_CONST_RENTA[Monto Limite]),+CALCULO[ [#This Row],[16] ]+1-1,CALCULO[ [#This Row],[16] ]))</f>
        <v>0</v>
      </c>
      <c r="R500" s="29"/>
      <c r="S500" s="163">
        <f>+IF(AVERAGEIF(ING_NO_CONST_RENTA[Concepto],'Datos para cálculo'!R$4,ING_NO_CONST_RENTA[Monto Limite])=1,CALCULO[[#This Row],[18]],MIN(CALCULO[ [#This Row],[18] ],AVERAGEIF(ING_NO_CONST_RENTA[Concepto],'Datos para cálculo'!R$4,ING_NO_CONST_RENTA[Monto Limite]),+CALCULO[ [#This Row],[18] ]+1-1,CALCULO[ [#This Row],[18] ]))</f>
        <v>0</v>
      </c>
      <c r="T500" s="29"/>
      <c r="U500" s="163">
        <f>+IF(AVERAGEIF(ING_NO_CONST_RENTA[Concepto],'Datos para cálculo'!T$4,ING_NO_CONST_RENTA[Monto Limite])=1,CALCULO[[#This Row],[20]],MIN(CALCULO[ [#This Row],[20] ],AVERAGEIF(ING_NO_CONST_RENTA[Concepto],'Datos para cálculo'!T$4,ING_NO_CONST_RENTA[Monto Limite]),+CALCULO[ [#This Row],[20] ]+1-1,CALCULO[ [#This Row],[20] ]))</f>
        <v>0</v>
      </c>
      <c r="V500" s="29"/>
      <c r="W5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0" s="164"/>
      <c r="Y500" s="163">
        <f>+IF(O500&lt;310*'Versión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0" s="165"/>
      <c r="AA500" s="163">
        <f>+IF(AVERAGEIF(ING_NO_CONST_RENTA[Concepto],'Datos para cálculo'!Z$4,ING_NO_CONST_RENTA[Monto Limite])=1,CALCULO[[#This Row],[ 26 ]],MIN(CALCULO[[#This Row],[ 26 ]],AVERAGEIF(ING_NO_CONST_RENTA[Concepto],'Datos para cálculo'!Z$4,ING_NO_CONST_RENTA[Monto Limite]),+CALCULO[[#This Row],[ 26 ]]+1-1,CALCULO[[#This Row],[ 26 ]]))</f>
        <v>0</v>
      </c>
      <c r="AB500" s="165"/>
      <c r="AC5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0" s="147"/>
      <c r="AE5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0" s="144">
        <f>+CALCULO[[#This Row],[ 31 ]]+CALCULO[[#This Row],[ 29 ]]+CALCULO[[#This Row],[ 27 ]]+CALCULO[[#This Row],[ 25 ]]+CALCULO[[#This Row],[ 23 ]]+CALCULO[[#This Row],[ 21 ]]+CALCULO[[#This Row],[ 19 ]]+CALCULO[[#This Row],[ 17 ]]</f>
        <v>0</v>
      </c>
      <c r="AG500" s="148">
        <f>+MAX(0,ROUND(CALCULO[[#This Row],[ 15 ]]-CALCULO[[#This Row],[32]],-3))</f>
        <v>0</v>
      </c>
      <c r="AH500" s="29"/>
      <c r="AI500" s="163">
        <f>+IF(AVERAGEIF(DEDUCCIONES[Concepto],'Datos para cálculo'!AH$4,DEDUCCIONES[Monto Limite])=1,CALCULO[[#This Row],[ 34 ]],MIN(CALCULO[[#This Row],[ 34 ]],AVERAGEIF(DEDUCCIONES[Concepto],'Datos para cálculo'!AH$4,DEDUCCIONES[Monto Limite]),+CALCULO[[#This Row],[ 34 ]]+1-1,CALCULO[[#This Row],[ 34 ]]))</f>
        <v>0</v>
      </c>
      <c r="AJ500" s="167"/>
      <c r="AK500" s="144">
        <f>+IF(CALCULO[[#This Row],[ 36 ]]="SI",MIN(CALCULO[[#This Row],[ 15 ]]*10%,VLOOKUP($AJ$4,DEDUCCIONES[],4,0)),0)</f>
        <v>0</v>
      </c>
      <c r="AL500" s="168"/>
      <c r="AM500" s="145">
        <f>+MIN(AL500+1-1,VLOOKUP($AL$4,DEDUCCIONES[],4,0))</f>
        <v>0</v>
      </c>
      <c r="AN500" s="144">
        <f>+CALCULO[[#This Row],[35]]+CALCULO[[#This Row],[37]]+CALCULO[[#This Row],[ 39 ]]</f>
        <v>0</v>
      </c>
      <c r="AO500" s="148">
        <f>+CALCULO[[#This Row],[33]]-CALCULO[[#This Row],[ 40 ]]</f>
        <v>0</v>
      </c>
      <c r="AP500" s="29"/>
      <c r="AQ500" s="163">
        <f>+MIN(CALCULO[[#This Row],[42]]+1-1,VLOOKUP($AP$4,RENTAS_EXCENTAS[],4,0))</f>
        <v>0</v>
      </c>
      <c r="AR500" s="29"/>
      <c r="AS500" s="163">
        <f>+MIN(CALCULO[[#This Row],[43]]+CALCULO[[#This Row],[ 44 ]]+1-1,VLOOKUP($AP$4,RENTAS_EXCENTAS[],4,0))-CALCULO[[#This Row],[43]]</f>
        <v>0</v>
      </c>
      <c r="AT500" s="163"/>
      <c r="AU500" s="163"/>
      <c r="AV500" s="163">
        <f>+CALCULO[[#This Row],[ 47 ]]</f>
        <v>0</v>
      </c>
      <c r="AW500" s="163"/>
      <c r="AX500" s="163">
        <f>+CALCULO[[#This Row],[ 49 ]]</f>
        <v>0</v>
      </c>
      <c r="AY500" s="163"/>
      <c r="AZ500" s="163">
        <f>+CALCULO[[#This Row],[ 51 ]]</f>
        <v>0</v>
      </c>
      <c r="BA500" s="163"/>
      <c r="BB500" s="163">
        <f>+CALCULO[[#This Row],[ 53 ]]</f>
        <v>0</v>
      </c>
      <c r="BC500" s="163"/>
      <c r="BD500" s="163">
        <f>+CALCULO[[#This Row],[ 55 ]]</f>
        <v>0</v>
      </c>
      <c r="BE500" s="163"/>
      <c r="BF500" s="163">
        <f>+CALCULO[[#This Row],[ 57 ]]</f>
        <v>0</v>
      </c>
      <c r="BG500" s="163"/>
      <c r="BH500" s="163">
        <f>+CALCULO[[#This Row],[ 59 ]]</f>
        <v>0</v>
      </c>
      <c r="BI500" s="163"/>
      <c r="BJ500" s="163"/>
      <c r="BK500" s="163"/>
      <c r="BL500" s="145">
        <f>+CALCULO[[#This Row],[ 63 ]]</f>
        <v>0</v>
      </c>
      <c r="BM500" s="144">
        <f>+CALCULO[[#This Row],[ 64 ]]+CALCULO[[#This Row],[ 62 ]]+CALCULO[[#This Row],[ 60 ]]+CALCULO[[#This Row],[ 58 ]]+CALCULO[[#This Row],[ 56 ]]+CALCULO[[#This Row],[ 54 ]]+CALCULO[[#This Row],[ 52 ]]+CALCULO[[#This Row],[ 50 ]]+CALCULO[[#This Row],[ 48 ]]+CALCULO[[#This Row],[ 45 ]]+CALCULO[[#This Row],[43]]</f>
        <v>0</v>
      </c>
      <c r="BN500" s="148">
        <f>+CALCULO[[#This Row],[ 41 ]]-CALCULO[[#This Row],[65]]</f>
        <v>0</v>
      </c>
      <c r="BO500" s="144">
        <f>+ROUND(MIN(CALCULO[[#This Row],[66]]*25%,240*'Versión impresión'!$H$8),-3)</f>
        <v>0</v>
      </c>
      <c r="BP500" s="148">
        <f>+CALCULO[[#This Row],[66]]-CALCULO[[#This Row],[67]]</f>
        <v>0</v>
      </c>
      <c r="BQ500" s="154">
        <f>+ROUND(CALCULO[[#This Row],[33]]*40%,-3)</f>
        <v>0</v>
      </c>
      <c r="BR500" s="149">
        <f t="shared" si="22"/>
        <v>0</v>
      </c>
      <c r="BS500" s="144">
        <f>+CALCULO[[#This Row],[33]]-MIN(CALCULO[[#This Row],[69]],CALCULO[[#This Row],[68]])</f>
        <v>0</v>
      </c>
      <c r="BT500" s="150">
        <f>+CALCULO[[#This Row],[71]]/'Versión impresión'!$H$8+1-1</f>
        <v>0</v>
      </c>
      <c r="BU500" s="151">
        <f>+LOOKUP(CALCULO[[#This Row],[72]],$CG$2:$CH$8,$CJ$2:$CJ$8)</f>
        <v>0</v>
      </c>
      <c r="BV500" s="152">
        <f>+LOOKUP(CALCULO[[#This Row],[72]],$CG$2:$CH$8,$CI$2:$CI$8)</f>
        <v>0</v>
      </c>
      <c r="BW500" s="151">
        <f>+LOOKUP(CALCULO[[#This Row],[72]],$CG$2:$CH$8,$CK$2:$CK$8)</f>
        <v>0</v>
      </c>
      <c r="BX500" s="155">
        <f>+(CALCULO[[#This Row],[72]]+CALCULO[[#This Row],[73]])*CALCULO[[#This Row],[74]]+CALCULO[[#This Row],[75]]</f>
        <v>0</v>
      </c>
      <c r="BY500" s="133">
        <f>+ROUND(CALCULO[[#This Row],[76]]*'Versión impresión'!$H$8,-3)</f>
        <v>0</v>
      </c>
      <c r="BZ500" s="180" t="str">
        <f>+IF(LOOKUP(CALCULO[[#This Row],[72]],$CG$2:$CH$8,$CM$2:$CM$8)=0,"",LOOKUP(CALCULO[[#This Row],[72]],$CG$2:$CH$8,$CM$2:$CM$8))</f>
        <v/>
      </c>
    </row>
    <row r="501" spans="1:78" x14ac:dyDescent="0.25">
      <c r="A501" s="78" t="str">
        <f t="shared" si="21"/>
        <v/>
      </c>
      <c r="B501" s="159"/>
      <c r="C501" s="29"/>
      <c r="D501" s="29"/>
      <c r="E501" s="29"/>
      <c r="F501" s="29"/>
      <c r="G501" s="29"/>
      <c r="H501" s="29"/>
      <c r="I501" s="29"/>
      <c r="J501" s="29"/>
      <c r="K501" s="29"/>
      <c r="L501" s="29"/>
      <c r="M501" s="29"/>
      <c r="N501" s="29"/>
      <c r="O501" s="144">
        <f>SUM(CALCULO[[#This Row],[5]:[ 14 ]])</f>
        <v>0</v>
      </c>
      <c r="P501" s="162"/>
      <c r="Q501" s="163">
        <f>+IF(AVERAGEIF(ING_NO_CONST_RENTA[Concepto],'Datos para cálculo'!P$4,ING_NO_CONST_RENTA[Monto Limite])=1,CALCULO[[#This Row],[16]],MIN(CALCULO[ [#This Row],[16] ],AVERAGEIF(ING_NO_CONST_RENTA[Concepto],'Datos para cálculo'!P$4,ING_NO_CONST_RENTA[Monto Limite]),+CALCULO[ [#This Row],[16] ]+1-1,CALCULO[ [#This Row],[16] ]))</f>
        <v>0</v>
      </c>
      <c r="R501" s="29"/>
      <c r="S501" s="163">
        <f>+IF(AVERAGEIF(ING_NO_CONST_RENTA[Concepto],'Datos para cálculo'!R$4,ING_NO_CONST_RENTA[Monto Limite])=1,CALCULO[[#This Row],[18]],MIN(CALCULO[ [#This Row],[18] ],AVERAGEIF(ING_NO_CONST_RENTA[Concepto],'Datos para cálculo'!R$4,ING_NO_CONST_RENTA[Monto Limite]),+CALCULO[ [#This Row],[18] ]+1-1,CALCULO[ [#This Row],[18] ]))</f>
        <v>0</v>
      </c>
      <c r="T501" s="29"/>
      <c r="U501" s="163">
        <f>+IF(AVERAGEIF(ING_NO_CONST_RENTA[Concepto],'Datos para cálculo'!T$4,ING_NO_CONST_RENTA[Monto Limite])=1,CALCULO[[#This Row],[20]],MIN(CALCULO[ [#This Row],[20] ],AVERAGEIF(ING_NO_CONST_RENTA[Concepto],'Datos para cálculo'!T$4,ING_NO_CONST_RENTA[Monto Limite]),+CALCULO[ [#This Row],[20] ]+1-1,CALCULO[ [#This Row],[20] ]))</f>
        <v>0</v>
      </c>
      <c r="V501" s="29"/>
      <c r="W5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1" s="164"/>
      <c r="Y501" s="163">
        <f>+IF(O501&lt;310*'Versión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1" s="165"/>
      <c r="AA501" s="163">
        <f>+IF(AVERAGEIF(ING_NO_CONST_RENTA[Concepto],'Datos para cálculo'!Z$4,ING_NO_CONST_RENTA[Monto Limite])=1,CALCULO[[#This Row],[ 26 ]],MIN(CALCULO[[#This Row],[ 26 ]],AVERAGEIF(ING_NO_CONST_RENTA[Concepto],'Datos para cálculo'!Z$4,ING_NO_CONST_RENTA[Monto Limite]),+CALCULO[[#This Row],[ 26 ]]+1-1,CALCULO[[#This Row],[ 26 ]]))</f>
        <v>0</v>
      </c>
      <c r="AB501" s="165"/>
      <c r="AC5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1" s="147"/>
      <c r="AE5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1" s="144">
        <f>+CALCULO[[#This Row],[ 31 ]]+CALCULO[[#This Row],[ 29 ]]+CALCULO[[#This Row],[ 27 ]]+CALCULO[[#This Row],[ 25 ]]+CALCULO[[#This Row],[ 23 ]]+CALCULO[[#This Row],[ 21 ]]+CALCULO[[#This Row],[ 19 ]]+CALCULO[[#This Row],[ 17 ]]</f>
        <v>0</v>
      </c>
      <c r="AG501" s="148">
        <f>+MAX(0,ROUND(CALCULO[[#This Row],[ 15 ]]-CALCULO[[#This Row],[32]],-3))</f>
        <v>0</v>
      </c>
      <c r="AH501" s="29"/>
      <c r="AI501" s="163">
        <f>+IF(AVERAGEIF(DEDUCCIONES[Concepto],'Datos para cálculo'!AH$4,DEDUCCIONES[Monto Limite])=1,CALCULO[[#This Row],[ 34 ]],MIN(CALCULO[[#This Row],[ 34 ]],AVERAGEIF(DEDUCCIONES[Concepto],'Datos para cálculo'!AH$4,DEDUCCIONES[Monto Limite]),+CALCULO[[#This Row],[ 34 ]]+1-1,CALCULO[[#This Row],[ 34 ]]))</f>
        <v>0</v>
      </c>
      <c r="AJ501" s="167"/>
      <c r="AK501" s="144">
        <f>+IF(CALCULO[[#This Row],[ 36 ]]="SI",MIN(CALCULO[[#This Row],[ 15 ]]*10%,VLOOKUP($AJ$4,DEDUCCIONES[],4,0)),0)</f>
        <v>0</v>
      </c>
      <c r="AL501" s="168"/>
      <c r="AM501" s="145">
        <f>+MIN(AL501+1-1,VLOOKUP($AL$4,DEDUCCIONES[],4,0))</f>
        <v>0</v>
      </c>
      <c r="AN501" s="144">
        <f>+CALCULO[[#This Row],[35]]+CALCULO[[#This Row],[37]]+CALCULO[[#This Row],[ 39 ]]</f>
        <v>0</v>
      </c>
      <c r="AO501" s="148">
        <f>+CALCULO[[#This Row],[33]]-CALCULO[[#This Row],[ 40 ]]</f>
        <v>0</v>
      </c>
      <c r="AP501" s="29"/>
      <c r="AQ501" s="163">
        <f>+MIN(CALCULO[[#This Row],[42]]+1-1,VLOOKUP($AP$4,RENTAS_EXCENTAS[],4,0))</f>
        <v>0</v>
      </c>
      <c r="AR501" s="29"/>
      <c r="AS501" s="163">
        <f>+MIN(CALCULO[[#This Row],[43]]+CALCULO[[#This Row],[ 44 ]]+1-1,VLOOKUP($AP$4,RENTAS_EXCENTAS[],4,0))-CALCULO[[#This Row],[43]]</f>
        <v>0</v>
      </c>
      <c r="AT501" s="163"/>
      <c r="AU501" s="163"/>
      <c r="AV501" s="163">
        <f>+CALCULO[[#This Row],[ 47 ]]</f>
        <v>0</v>
      </c>
      <c r="AW501" s="163"/>
      <c r="AX501" s="163">
        <f>+CALCULO[[#This Row],[ 49 ]]</f>
        <v>0</v>
      </c>
      <c r="AY501" s="163"/>
      <c r="AZ501" s="163">
        <f>+CALCULO[[#This Row],[ 51 ]]</f>
        <v>0</v>
      </c>
      <c r="BA501" s="163"/>
      <c r="BB501" s="163">
        <f>+CALCULO[[#This Row],[ 53 ]]</f>
        <v>0</v>
      </c>
      <c r="BC501" s="163"/>
      <c r="BD501" s="163">
        <f>+CALCULO[[#This Row],[ 55 ]]</f>
        <v>0</v>
      </c>
      <c r="BE501" s="163"/>
      <c r="BF501" s="163">
        <f>+CALCULO[[#This Row],[ 57 ]]</f>
        <v>0</v>
      </c>
      <c r="BG501" s="163"/>
      <c r="BH501" s="163">
        <f>+CALCULO[[#This Row],[ 59 ]]</f>
        <v>0</v>
      </c>
      <c r="BI501" s="163"/>
      <c r="BJ501" s="163"/>
      <c r="BK501" s="163"/>
      <c r="BL501" s="145">
        <f>+CALCULO[[#This Row],[ 63 ]]</f>
        <v>0</v>
      </c>
      <c r="BM501" s="144">
        <f>+CALCULO[[#This Row],[ 64 ]]+CALCULO[[#This Row],[ 62 ]]+CALCULO[[#This Row],[ 60 ]]+CALCULO[[#This Row],[ 58 ]]+CALCULO[[#This Row],[ 56 ]]+CALCULO[[#This Row],[ 54 ]]+CALCULO[[#This Row],[ 52 ]]+CALCULO[[#This Row],[ 50 ]]+CALCULO[[#This Row],[ 48 ]]+CALCULO[[#This Row],[ 45 ]]+CALCULO[[#This Row],[43]]</f>
        <v>0</v>
      </c>
      <c r="BN501" s="148">
        <f>+CALCULO[[#This Row],[ 41 ]]-CALCULO[[#This Row],[65]]</f>
        <v>0</v>
      </c>
      <c r="BO501" s="144">
        <f>+ROUND(MIN(CALCULO[[#This Row],[66]]*25%,240*'Versión impresión'!$H$8),-3)</f>
        <v>0</v>
      </c>
      <c r="BP501" s="148">
        <f>+CALCULO[[#This Row],[66]]-CALCULO[[#This Row],[67]]</f>
        <v>0</v>
      </c>
      <c r="BQ501" s="154">
        <f>+ROUND(CALCULO[[#This Row],[33]]*40%,-3)</f>
        <v>0</v>
      </c>
      <c r="BR501" s="149">
        <f t="shared" si="22"/>
        <v>0</v>
      </c>
      <c r="BS501" s="144">
        <f>+CALCULO[[#This Row],[33]]-MIN(CALCULO[[#This Row],[69]],CALCULO[[#This Row],[68]])</f>
        <v>0</v>
      </c>
      <c r="BT501" s="150">
        <f>+CALCULO[[#This Row],[71]]/'Versión impresión'!$H$8+1-1</f>
        <v>0</v>
      </c>
      <c r="BU501" s="151">
        <f>+LOOKUP(CALCULO[[#This Row],[72]],$CG$2:$CH$8,$CJ$2:$CJ$8)</f>
        <v>0</v>
      </c>
      <c r="BV501" s="152">
        <f>+LOOKUP(CALCULO[[#This Row],[72]],$CG$2:$CH$8,$CI$2:$CI$8)</f>
        <v>0</v>
      </c>
      <c r="BW501" s="151">
        <f>+LOOKUP(CALCULO[[#This Row],[72]],$CG$2:$CH$8,$CK$2:$CK$8)</f>
        <v>0</v>
      </c>
      <c r="BX501" s="155">
        <f>+(CALCULO[[#This Row],[72]]+CALCULO[[#This Row],[73]])*CALCULO[[#This Row],[74]]+CALCULO[[#This Row],[75]]</f>
        <v>0</v>
      </c>
      <c r="BY501" s="133">
        <f>+ROUND(CALCULO[[#This Row],[76]]*'Versión impresión'!$H$8,-3)</f>
        <v>0</v>
      </c>
      <c r="BZ501" s="180" t="str">
        <f>+IF(LOOKUP(CALCULO[[#This Row],[72]],$CG$2:$CH$8,$CM$2:$CM$8)=0,"",LOOKUP(CALCULO[[#This Row],[72]],$CG$2:$CH$8,$CM$2:$CM$8))</f>
        <v/>
      </c>
    </row>
    <row r="502" spans="1:78" x14ac:dyDescent="0.25">
      <c r="A502" s="78" t="str">
        <f t="shared" si="21"/>
        <v/>
      </c>
      <c r="B502" s="159"/>
      <c r="C502" s="29"/>
      <c r="D502" s="29"/>
      <c r="E502" s="29"/>
      <c r="F502" s="29"/>
      <c r="G502" s="29"/>
      <c r="H502" s="29"/>
      <c r="I502" s="29"/>
      <c r="J502" s="29"/>
      <c r="K502" s="29"/>
      <c r="L502" s="29"/>
      <c r="M502" s="29"/>
      <c r="N502" s="29"/>
      <c r="O502" s="144">
        <f>SUM(CALCULO[[#This Row],[5]:[ 14 ]])</f>
        <v>0</v>
      </c>
      <c r="P502" s="162"/>
      <c r="Q502" s="163">
        <f>+IF(AVERAGEIF(ING_NO_CONST_RENTA[Concepto],'Datos para cálculo'!P$4,ING_NO_CONST_RENTA[Monto Limite])=1,CALCULO[[#This Row],[16]],MIN(CALCULO[ [#This Row],[16] ],AVERAGEIF(ING_NO_CONST_RENTA[Concepto],'Datos para cálculo'!P$4,ING_NO_CONST_RENTA[Monto Limite]),+CALCULO[ [#This Row],[16] ]+1-1,CALCULO[ [#This Row],[16] ]))</f>
        <v>0</v>
      </c>
      <c r="R502" s="29"/>
      <c r="S502" s="163">
        <f>+IF(AVERAGEIF(ING_NO_CONST_RENTA[Concepto],'Datos para cálculo'!R$4,ING_NO_CONST_RENTA[Monto Limite])=1,CALCULO[[#This Row],[18]],MIN(CALCULO[ [#This Row],[18] ],AVERAGEIF(ING_NO_CONST_RENTA[Concepto],'Datos para cálculo'!R$4,ING_NO_CONST_RENTA[Monto Limite]),+CALCULO[ [#This Row],[18] ]+1-1,CALCULO[ [#This Row],[18] ]))</f>
        <v>0</v>
      </c>
      <c r="T502" s="29"/>
      <c r="U502" s="163">
        <f>+IF(AVERAGEIF(ING_NO_CONST_RENTA[Concepto],'Datos para cálculo'!T$4,ING_NO_CONST_RENTA[Monto Limite])=1,CALCULO[[#This Row],[20]],MIN(CALCULO[ [#This Row],[20] ],AVERAGEIF(ING_NO_CONST_RENTA[Concepto],'Datos para cálculo'!T$4,ING_NO_CONST_RENTA[Monto Limite]),+CALCULO[ [#This Row],[20] ]+1-1,CALCULO[ [#This Row],[20] ]))</f>
        <v>0</v>
      </c>
      <c r="V502" s="29"/>
      <c r="W5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2" s="164"/>
      <c r="Y502" s="163">
        <f>+IF(O502&lt;310*'Versión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2" s="165"/>
      <c r="AA502" s="163">
        <f>+IF(AVERAGEIF(ING_NO_CONST_RENTA[Concepto],'Datos para cálculo'!Z$4,ING_NO_CONST_RENTA[Monto Limite])=1,CALCULO[[#This Row],[ 26 ]],MIN(CALCULO[[#This Row],[ 26 ]],AVERAGEIF(ING_NO_CONST_RENTA[Concepto],'Datos para cálculo'!Z$4,ING_NO_CONST_RENTA[Monto Limite]),+CALCULO[[#This Row],[ 26 ]]+1-1,CALCULO[[#This Row],[ 26 ]]))</f>
        <v>0</v>
      </c>
      <c r="AB502" s="165"/>
      <c r="AC5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2" s="147"/>
      <c r="AE5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2" s="144">
        <f>+CALCULO[[#This Row],[ 31 ]]+CALCULO[[#This Row],[ 29 ]]+CALCULO[[#This Row],[ 27 ]]+CALCULO[[#This Row],[ 25 ]]+CALCULO[[#This Row],[ 23 ]]+CALCULO[[#This Row],[ 21 ]]+CALCULO[[#This Row],[ 19 ]]+CALCULO[[#This Row],[ 17 ]]</f>
        <v>0</v>
      </c>
      <c r="AG502" s="148">
        <f>+MAX(0,ROUND(CALCULO[[#This Row],[ 15 ]]-CALCULO[[#This Row],[32]],-3))</f>
        <v>0</v>
      </c>
      <c r="AH502" s="29"/>
      <c r="AI502" s="163">
        <f>+IF(AVERAGEIF(DEDUCCIONES[Concepto],'Datos para cálculo'!AH$4,DEDUCCIONES[Monto Limite])=1,CALCULO[[#This Row],[ 34 ]],MIN(CALCULO[[#This Row],[ 34 ]],AVERAGEIF(DEDUCCIONES[Concepto],'Datos para cálculo'!AH$4,DEDUCCIONES[Monto Limite]),+CALCULO[[#This Row],[ 34 ]]+1-1,CALCULO[[#This Row],[ 34 ]]))</f>
        <v>0</v>
      </c>
      <c r="AJ502" s="167"/>
      <c r="AK502" s="144">
        <f>+IF(CALCULO[[#This Row],[ 36 ]]="SI",MIN(CALCULO[[#This Row],[ 15 ]]*10%,VLOOKUP($AJ$4,DEDUCCIONES[],4,0)),0)</f>
        <v>0</v>
      </c>
      <c r="AL502" s="168"/>
      <c r="AM502" s="145">
        <f>+MIN(AL502+1-1,VLOOKUP($AL$4,DEDUCCIONES[],4,0))</f>
        <v>0</v>
      </c>
      <c r="AN502" s="144">
        <f>+CALCULO[[#This Row],[35]]+CALCULO[[#This Row],[37]]+CALCULO[[#This Row],[ 39 ]]</f>
        <v>0</v>
      </c>
      <c r="AO502" s="148">
        <f>+CALCULO[[#This Row],[33]]-CALCULO[[#This Row],[ 40 ]]</f>
        <v>0</v>
      </c>
      <c r="AP502" s="29"/>
      <c r="AQ502" s="163">
        <f>+MIN(CALCULO[[#This Row],[42]]+1-1,VLOOKUP($AP$4,RENTAS_EXCENTAS[],4,0))</f>
        <v>0</v>
      </c>
      <c r="AR502" s="29"/>
      <c r="AS502" s="163">
        <f>+MIN(CALCULO[[#This Row],[43]]+CALCULO[[#This Row],[ 44 ]]+1-1,VLOOKUP($AP$4,RENTAS_EXCENTAS[],4,0))-CALCULO[[#This Row],[43]]</f>
        <v>0</v>
      </c>
      <c r="AT502" s="163"/>
      <c r="AU502" s="163"/>
      <c r="AV502" s="163">
        <f>+CALCULO[[#This Row],[ 47 ]]</f>
        <v>0</v>
      </c>
      <c r="AW502" s="163"/>
      <c r="AX502" s="163">
        <f>+CALCULO[[#This Row],[ 49 ]]</f>
        <v>0</v>
      </c>
      <c r="AY502" s="163"/>
      <c r="AZ502" s="163">
        <f>+CALCULO[[#This Row],[ 51 ]]</f>
        <v>0</v>
      </c>
      <c r="BA502" s="163"/>
      <c r="BB502" s="163">
        <f>+CALCULO[[#This Row],[ 53 ]]</f>
        <v>0</v>
      </c>
      <c r="BC502" s="163"/>
      <c r="BD502" s="163">
        <f>+CALCULO[[#This Row],[ 55 ]]</f>
        <v>0</v>
      </c>
      <c r="BE502" s="163"/>
      <c r="BF502" s="163">
        <f>+CALCULO[[#This Row],[ 57 ]]</f>
        <v>0</v>
      </c>
      <c r="BG502" s="163"/>
      <c r="BH502" s="163">
        <f>+CALCULO[[#This Row],[ 59 ]]</f>
        <v>0</v>
      </c>
      <c r="BI502" s="163"/>
      <c r="BJ502" s="163"/>
      <c r="BK502" s="163"/>
      <c r="BL502" s="145">
        <f>+CALCULO[[#This Row],[ 63 ]]</f>
        <v>0</v>
      </c>
      <c r="BM502" s="144">
        <f>+CALCULO[[#This Row],[ 64 ]]+CALCULO[[#This Row],[ 62 ]]+CALCULO[[#This Row],[ 60 ]]+CALCULO[[#This Row],[ 58 ]]+CALCULO[[#This Row],[ 56 ]]+CALCULO[[#This Row],[ 54 ]]+CALCULO[[#This Row],[ 52 ]]+CALCULO[[#This Row],[ 50 ]]+CALCULO[[#This Row],[ 48 ]]+CALCULO[[#This Row],[ 45 ]]+CALCULO[[#This Row],[43]]</f>
        <v>0</v>
      </c>
      <c r="BN502" s="148">
        <f>+CALCULO[[#This Row],[ 41 ]]-CALCULO[[#This Row],[65]]</f>
        <v>0</v>
      </c>
      <c r="BO502" s="144">
        <f>+ROUND(MIN(CALCULO[[#This Row],[66]]*25%,240*'Versión impresión'!$H$8),-3)</f>
        <v>0</v>
      </c>
      <c r="BP502" s="148">
        <f>+CALCULO[[#This Row],[66]]-CALCULO[[#This Row],[67]]</f>
        <v>0</v>
      </c>
      <c r="BQ502" s="154">
        <f>+ROUND(CALCULO[[#This Row],[33]]*40%,-3)</f>
        <v>0</v>
      </c>
      <c r="BR502" s="149">
        <f t="shared" si="22"/>
        <v>0</v>
      </c>
      <c r="BS502" s="144">
        <f>+CALCULO[[#This Row],[33]]-MIN(CALCULO[[#This Row],[69]],CALCULO[[#This Row],[68]])</f>
        <v>0</v>
      </c>
      <c r="BT502" s="150">
        <f>+CALCULO[[#This Row],[71]]/'Versión impresión'!$H$8+1-1</f>
        <v>0</v>
      </c>
      <c r="BU502" s="151">
        <f>+LOOKUP(CALCULO[[#This Row],[72]],$CG$2:$CH$8,$CJ$2:$CJ$8)</f>
        <v>0</v>
      </c>
      <c r="BV502" s="152">
        <f>+LOOKUP(CALCULO[[#This Row],[72]],$CG$2:$CH$8,$CI$2:$CI$8)</f>
        <v>0</v>
      </c>
      <c r="BW502" s="151">
        <f>+LOOKUP(CALCULO[[#This Row],[72]],$CG$2:$CH$8,$CK$2:$CK$8)</f>
        <v>0</v>
      </c>
      <c r="BX502" s="155">
        <f>+(CALCULO[[#This Row],[72]]+CALCULO[[#This Row],[73]])*CALCULO[[#This Row],[74]]+CALCULO[[#This Row],[75]]</f>
        <v>0</v>
      </c>
      <c r="BY502" s="133">
        <f>+ROUND(CALCULO[[#This Row],[76]]*'Versión impresión'!$H$8,-3)</f>
        <v>0</v>
      </c>
      <c r="BZ502" s="180" t="str">
        <f>+IF(LOOKUP(CALCULO[[#This Row],[72]],$CG$2:$CH$8,$CM$2:$CM$8)=0,"",LOOKUP(CALCULO[[#This Row],[72]],$CG$2:$CH$8,$CM$2:$CM$8))</f>
        <v/>
      </c>
    </row>
    <row r="503" spans="1:78" x14ac:dyDescent="0.25">
      <c r="A503" s="78" t="str">
        <f t="shared" si="21"/>
        <v/>
      </c>
      <c r="B503" s="159"/>
      <c r="C503" s="29"/>
      <c r="D503" s="29"/>
      <c r="E503" s="29"/>
      <c r="F503" s="29"/>
      <c r="G503" s="29"/>
      <c r="H503" s="29"/>
      <c r="I503" s="29"/>
      <c r="J503" s="29"/>
      <c r="K503" s="29"/>
      <c r="L503" s="29"/>
      <c r="M503" s="29"/>
      <c r="N503" s="29"/>
      <c r="O503" s="144">
        <f>SUM(CALCULO[[#This Row],[5]:[ 14 ]])</f>
        <v>0</v>
      </c>
      <c r="P503" s="162"/>
      <c r="Q503" s="163">
        <f>+IF(AVERAGEIF(ING_NO_CONST_RENTA[Concepto],'Datos para cálculo'!P$4,ING_NO_CONST_RENTA[Monto Limite])=1,CALCULO[[#This Row],[16]],MIN(CALCULO[ [#This Row],[16] ],AVERAGEIF(ING_NO_CONST_RENTA[Concepto],'Datos para cálculo'!P$4,ING_NO_CONST_RENTA[Monto Limite]),+CALCULO[ [#This Row],[16] ]+1-1,CALCULO[ [#This Row],[16] ]))</f>
        <v>0</v>
      </c>
      <c r="R503" s="29"/>
      <c r="S503" s="163">
        <f>+IF(AVERAGEIF(ING_NO_CONST_RENTA[Concepto],'Datos para cálculo'!R$4,ING_NO_CONST_RENTA[Monto Limite])=1,CALCULO[[#This Row],[18]],MIN(CALCULO[ [#This Row],[18] ],AVERAGEIF(ING_NO_CONST_RENTA[Concepto],'Datos para cálculo'!R$4,ING_NO_CONST_RENTA[Monto Limite]),+CALCULO[ [#This Row],[18] ]+1-1,CALCULO[ [#This Row],[18] ]))</f>
        <v>0</v>
      </c>
      <c r="T503" s="29"/>
      <c r="U503" s="163">
        <f>+IF(AVERAGEIF(ING_NO_CONST_RENTA[Concepto],'Datos para cálculo'!T$4,ING_NO_CONST_RENTA[Monto Limite])=1,CALCULO[[#This Row],[20]],MIN(CALCULO[ [#This Row],[20] ],AVERAGEIF(ING_NO_CONST_RENTA[Concepto],'Datos para cálculo'!T$4,ING_NO_CONST_RENTA[Monto Limite]),+CALCULO[ [#This Row],[20] ]+1-1,CALCULO[ [#This Row],[20] ]))</f>
        <v>0</v>
      </c>
      <c r="V503" s="29"/>
      <c r="W5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3" s="164"/>
      <c r="Y503" s="163">
        <f>+IF(O503&lt;310*'Versión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3" s="165"/>
      <c r="AA503" s="163">
        <f>+IF(AVERAGEIF(ING_NO_CONST_RENTA[Concepto],'Datos para cálculo'!Z$4,ING_NO_CONST_RENTA[Monto Limite])=1,CALCULO[[#This Row],[ 26 ]],MIN(CALCULO[[#This Row],[ 26 ]],AVERAGEIF(ING_NO_CONST_RENTA[Concepto],'Datos para cálculo'!Z$4,ING_NO_CONST_RENTA[Monto Limite]),+CALCULO[[#This Row],[ 26 ]]+1-1,CALCULO[[#This Row],[ 26 ]]))</f>
        <v>0</v>
      </c>
      <c r="AB503" s="165"/>
      <c r="AC5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3" s="147"/>
      <c r="AE5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3" s="144">
        <f>+CALCULO[[#This Row],[ 31 ]]+CALCULO[[#This Row],[ 29 ]]+CALCULO[[#This Row],[ 27 ]]+CALCULO[[#This Row],[ 25 ]]+CALCULO[[#This Row],[ 23 ]]+CALCULO[[#This Row],[ 21 ]]+CALCULO[[#This Row],[ 19 ]]+CALCULO[[#This Row],[ 17 ]]</f>
        <v>0</v>
      </c>
      <c r="AG503" s="148">
        <f>+MAX(0,ROUND(CALCULO[[#This Row],[ 15 ]]-CALCULO[[#This Row],[32]],-3))</f>
        <v>0</v>
      </c>
      <c r="AH503" s="29"/>
      <c r="AI503" s="163">
        <f>+IF(AVERAGEIF(DEDUCCIONES[Concepto],'Datos para cálculo'!AH$4,DEDUCCIONES[Monto Limite])=1,CALCULO[[#This Row],[ 34 ]],MIN(CALCULO[[#This Row],[ 34 ]],AVERAGEIF(DEDUCCIONES[Concepto],'Datos para cálculo'!AH$4,DEDUCCIONES[Monto Limite]),+CALCULO[[#This Row],[ 34 ]]+1-1,CALCULO[[#This Row],[ 34 ]]))</f>
        <v>0</v>
      </c>
      <c r="AJ503" s="167"/>
      <c r="AK503" s="144">
        <f>+IF(CALCULO[[#This Row],[ 36 ]]="SI",MIN(CALCULO[[#This Row],[ 15 ]]*10%,VLOOKUP($AJ$4,DEDUCCIONES[],4,0)),0)</f>
        <v>0</v>
      </c>
      <c r="AL503" s="168"/>
      <c r="AM503" s="145">
        <f>+MIN(AL503+1-1,VLOOKUP($AL$4,DEDUCCIONES[],4,0))</f>
        <v>0</v>
      </c>
      <c r="AN503" s="144">
        <f>+CALCULO[[#This Row],[35]]+CALCULO[[#This Row],[37]]+CALCULO[[#This Row],[ 39 ]]</f>
        <v>0</v>
      </c>
      <c r="AO503" s="148">
        <f>+CALCULO[[#This Row],[33]]-CALCULO[[#This Row],[ 40 ]]</f>
        <v>0</v>
      </c>
      <c r="AP503" s="29"/>
      <c r="AQ503" s="163">
        <f>+MIN(CALCULO[[#This Row],[42]]+1-1,VLOOKUP($AP$4,RENTAS_EXCENTAS[],4,0))</f>
        <v>0</v>
      </c>
      <c r="AR503" s="29"/>
      <c r="AS503" s="163">
        <f>+MIN(CALCULO[[#This Row],[43]]+CALCULO[[#This Row],[ 44 ]]+1-1,VLOOKUP($AP$4,RENTAS_EXCENTAS[],4,0))-CALCULO[[#This Row],[43]]</f>
        <v>0</v>
      </c>
      <c r="AT503" s="163"/>
      <c r="AU503" s="163"/>
      <c r="AV503" s="163">
        <f>+CALCULO[[#This Row],[ 47 ]]</f>
        <v>0</v>
      </c>
      <c r="AW503" s="163"/>
      <c r="AX503" s="163">
        <f>+CALCULO[[#This Row],[ 49 ]]</f>
        <v>0</v>
      </c>
      <c r="AY503" s="163"/>
      <c r="AZ503" s="163">
        <f>+CALCULO[[#This Row],[ 51 ]]</f>
        <v>0</v>
      </c>
      <c r="BA503" s="163"/>
      <c r="BB503" s="163">
        <f>+CALCULO[[#This Row],[ 53 ]]</f>
        <v>0</v>
      </c>
      <c r="BC503" s="163"/>
      <c r="BD503" s="163">
        <f>+CALCULO[[#This Row],[ 55 ]]</f>
        <v>0</v>
      </c>
      <c r="BE503" s="163"/>
      <c r="BF503" s="163">
        <f>+CALCULO[[#This Row],[ 57 ]]</f>
        <v>0</v>
      </c>
      <c r="BG503" s="163"/>
      <c r="BH503" s="163">
        <f>+CALCULO[[#This Row],[ 59 ]]</f>
        <v>0</v>
      </c>
      <c r="BI503" s="163"/>
      <c r="BJ503" s="163"/>
      <c r="BK503" s="163"/>
      <c r="BL503" s="145">
        <f>+CALCULO[[#This Row],[ 63 ]]</f>
        <v>0</v>
      </c>
      <c r="BM503" s="144">
        <f>+CALCULO[[#This Row],[ 64 ]]+CALCULO[[#This Row],[ 62 ]]+CALCULO[[#This Row],[ 60 ]]+CALCULO[[#This Row],[ 58 ]]+CALCULO[[#This Row],[ 56 ]]+CALCULO[[#This Row],[ 54 ]]+CALCULO[[#This Row],[ 52 ]]+CALCULO[[#This Row],[ 50 ]]+CALCULO[[#This Row],[ 48 ]]+CALCULO[[#This Row],[ 45 ]]+CALCULO[[#This Row],[43]]</f>
        <v>0</v>
      </c>
      <c r="BN503" s="148">
        <f>+CALCULO[[#This Row],[ 41 ]]-CALCULO[[#This Row],[65]]</f>
        <v>0</v>
      </c>
      <c r="BO503" s="144">
        <f>+ROUND(MIN(CALCULO[[#This Row],[66]]*25%,240*'Versión impresión'!$H$8),-3)</f>
        <v>0</v>
      </c>
      <c r="BP503" s="148">
        <f>+CALCULO[[#This Row],[66]]-CALCULO[[#This Row],[67]]</f>
        <v>0</v>
      </c>
      <c r="BQ503" s="154">
        <f>+ROUND(CALCULO[[#This Row],[33]]*40%,-3)</f>
        <v>0</v>
      </c>
      <c r="BR503" s="149">
        <f t="shared" si="22"/>
        <v>0</v>
      </c>
      <c r="BS503" s="144">
        <f>+CALCULO[[#This Row],[33]]-MIN(CALCULO[[#This Row],[69]],CALCULO[[#This Row],[68]])</f>
        <v>0</v>
      </c>
      <c r="BT503" s="150">
        <f>+CALCULO[[#This Row],[71]]/'Versión impresión'!$H$8+1-1</f>
        <v>0</v>
      </c>
      <c r="BU503" s="151">
        <f>+LOOKUP(CALCULO[[#This Row],[72]],$CG$2:$CH$8,$CJ$2:$CJ$8)</f>
        <v>0</v>
      </c>
      <c r="BV503" s="152">
        <f>+LOOKUP(CALCULO[[#This Row],[72]],$CG$2:$CH$8,$CI$2:$CI$8)</f>
        <v>0</v>
      </c>
      <c r="BW503" s="151">
        <f>+LOOKUP(CALCULO[[#This Row],[72]],$CG$2:$CH$8,$CK$2:$CK$8)</f>
        <v>0</v>
      </c>
      <c r="BX503" s="155">
        <f>+(CALCULO[[#This Row],[72]]+CALCULO[[#This Row],[73]])*CALCULO[[#This Row],[74]]+CALCULO[[#This Row],[75]]</f>
        <v>0</v>
      </c>
      <c r="BY503" s="133">
        <f>+ROUND(CALCULO[[#This Row],[76]]*'Versión impresión'!$H$8,-3)</f>
        <v>0</v>
      </c>
      <c r="BZ503" s="180" t="str">
        <f>+IF(LOOKUP(CALCULO[[#This Row],[72]],$CG$2:$CH$8,$CM$2:$CM$8)=0,"",LOOKUP(CALCULO[[#This Row],[72]],$CG$2:$CH$8,$CM$2:$CM$8))</f>
        <v/>
      </c>
    </row>
    <row r="504" spans="1:78" x14ac:dyDescent="0.25">
      <c r="A504" s="78" t="str">
        <f t="shared" si="21"/>
        <v/>
      </c>
      <c r="B504" s="159"/>
      <c r="C504" s="29"/>
      <c r="D504" s="29"/>
      <c r="E504" s="29"/>
      <c r="F504" s="29"/>
      <c r="G504" s="29"/>
      <c r="H504" s="29"/>
      <c r="I504" s="29"/>
      <c r="J504" s="29"/>
      <c r="K504" s="29"/>
      <c r="L504" s="29"/>
      <c r="M504" s="29"/>
      <c r="N504" s="29"/>
      <c r="O504" s="144">
        <f>SUM(CALCULO[[#This Row],[5]:[ 14 ]])</f>
        <v>0</v>
      </c>
      <c r="P504" s="162"/>
      <c r="Q504" s="163">
        <f>+IF(AVERAGEIF(ING_NO_CONST_RENTA[Concepto],'Datos para cálculo'!P$4,ING_NO_CONST_RENTA[Monto Limite])=1,CALCULO[[#This Row],[16]],MIN(CALCULO[ [#This Row],[16] ],AVERAGEIF(ING_NO_CONST_RENTA[Concepto],'Datos para cálculo'!P$4,ING_NO_CONST_RENTA[Monto Limite]),+CALCULO[ [#This Row],[16] ]+1-1,CALCULO[ [#This Row],[16] ]))</f>
        <v>0</v>
      </c>
      <c r="R504" s="29"/>
      <c r="S504" s="163">
        <f>+IF(AVERAGEIF(ING_NO_CONST_RENTA[Concepto],'Datos para cálculo'!R$4,ING_NO_CONST_RENTA[Monto Limite])=1,CALCULO[[#This Row],[18]],MIN(CALCULO[ [#This Row],[18] ],AVERAGEIF(ING_NO_CONST_RENTA[Concepto],'Datos para cálculo'!R$4,ING_NO_CONST_RENTA[Monto Limite]),+CALCULO[ [#This Row],[18] ]+1-1,CALCULO[ [#This Row],[18] ]))</f>
        <v>0</v>
      </c>
      <c r="T504" s="29"/>
      <c r="U504" s="163">
        <f>+IF(AVERAGEIF(ING_NO_CONST_RENTA[Concepto],'Datos para cálculo'!T$4,ING_NO_CONST_RENTA[Monto Limite])=1,CALCULO[[#This Row],[20]],MIN(CALCULO[ [#This Row],[20] ],AVERAGEIF(ING_NO_CONST_RENTA[Concepto],'Datos para cálculo'!T$4,ING_NO_CONST_RENTA[Monto Limite]),+CALCULO[ [#This Row],[20] ]+1-1,CALCULO[ [#This Row],[20] ]))</f>
        <v>0</v>
      </c>
      <c r="V504" s="29"/>
      <c r="W5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4" s="164"/>
      <c r="Y504" s="163">
        <f>+IF(O504&lt;310*'Versión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4" s="165"/>
      <c r="AA504" s="163">
        <f>+IF(AVERAGEIF(ING_NO_CONST_RENTA[Concepto],'Datos para cálculo'!Z$4,ING_NO_CONST_RENTA[Monto Limite])=1,CALCULO[[#This Row],[ 26 ]],MIN(CALCULO[[#This Row],[ 26 ]],AVERAGEIF(ING_NO_CONST_RENTA[Concepto],'Datos para cálculo'!Z$4,ING_NO_CONST_RENTA[Monto Limite]),+CALCULO[[#This Row],[ 26 ]]+1-1,CALCULO[[#This Row],[ 26 ]]))</f>
        <v>0</v>
      </c>
      <c r="AB504" s="165"/>
      <c r="AC5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4" s="147"/>
      <c r="AE5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4" s="144">
        <f>+CALCULO[[#This Row],[ 31 ]]+CALCULO[[#This Row],[ 29 ]]+CALCULO[[#This Row],[ 27 ]]+CALCULO[[#This Row],[ 25 ]]+CALCULO[[#This Row],[ 23 ]]+CALCULO[[#This Row],[ 21 ]]+CALCULO[[#This Row],[ 19 ]]+CALCULO[[#This Row],[ 17 ]]</f>
        <v>0</v>
      </c>
      <c r="AG504" s="148">
        <f>+MAX(0,ROUND(CALCULO[[#This Row],[ 15 ]]-CALCULO[[#This Row],[32]],-3))</f>
        <v>0</v>
      </c>
      <c r="AH504" s="29"/>
      <c r="AI504" s="163">
        <f>+IF(AVERAGEIF(DEDUCCIONES[Concepto],'Datos para cálculo'!AH$4,DEDUCCIONES[Monto Limite])=1,CALCULO[[#This Row],[ 34 ]],MIN(CALCULO[[#This Row],[ 34 ]],AVERAGEIF(DEDUCCIONES[Concepto],'Datos para cálculo'!AH$4,DEDUCCIONES[Monto Limite]),+CALCULO[[#This Row],[ 34 ]]+1-1,CALCULO[[#This Row],[ 34 ]]))</f>
        <v>0</v>
      </c>
      <c r="AJ504" s="167"/>
      <c r="AK504" s="144">
        <f>+IF(CALCULO[[#This Row],[ 36 ]]="SI",MIN(CALCULO[[#This Row],[ 15 ]]*10%,VLOOKUP($AJ$4,DEDUCCIONES[],4,0)),0)</f>
        <v>0</v>
      </c>
      <c r="AL504" s="168"/>
      <c r="AM504" s="145">
        <f>+MIN(AL504+1-1,VLOOKUP($AL$4,DEDUCCIONES[],4,0))</f>
        <v>0</v>
      </c>
      <c r="AN504" s="144">
        <f>+CALCULO[[#This Row],[35]]+CALCULO[[#This Row],[37]]+CALCULO[[#This Row],[ 39 ]]</f>
        <v>0</v>
      </c>
      <c r="AO504" s="148">
        <f>+CALCULO[[#This Row],[33]]-CALCULO[[#This Row],[ 40 ]]</f>
        <v>0</v>
      </c>
      <c r="AP504" s="29"/>
      <c r="AQ504" s="163">
        <f>+MIN(CALCULO[[#This Row],[42]]+1-1,VLOOKUP($AP$4,RENTAS_EXCENTAS[],4,0))</f>
        <v>0</v>
      </c>
      <c r="AR504" s="29"/>
      <c r="AS504" s="163">
        <f>+MIN(CALCULO[[#This Row],[43]]+CALCULO[[#This Row],[ 44 ]]+1-1,VLOOKUP($AP$4,RENTAS_EXCENTAS[],4,0))-CALCULO[[#This Row],[43]]</f>
        <v>0</v>
      </c>
      <c r="AT504" s="163"/>
      <c r="AU504" s="163"/>
      <c r="AV504" s="163">
        <f>+CALCULO[[#This Row],[ 47 ]]</f>
        <v>0</v>
      </c>
      <c r="AW504" s="163"/>
      <c r="AX504" s="163">
        <f>+CALCULO[[#This Row],[ 49 ]]</f>
        <v>0</v>
      </c>
      <c r="AY504" s="163"/>
      <c r="AZ504" s="163">
        <f>+CALCULO[[#This Row],[ 51 ]]</f>
        <v>0</v>
      </c>
      <c r="BA504" s="163"/>
      <c r="BB504" s="163">
        <f>+CALCULO[[#This Row],[ 53 ]]</f>
        <v>0</v>
      </c>
      <c r="BC504" s="163"/>
      <c r="BD504" s="163">
        <f>+CALCULO[[#This Row],[ 55 ]]</f>
        <v>0</v>
      </c>
      <c r="BE504" s="163"/>
      <c r="BF504" s="163">
        <f>+CALCULO[[#This Row],[ 57 ]]</f>
        <v>0</v>
      </c>
      <c r="BG504" s="163"/>
      <c r="BH504" s="163">
        <f>+CALCULO[[#This Row],[ 59 ]]</f>
        <v>0</v>
      </c>
      <c r="BI504" s="163"/>
      <c r="BJ504" s="163"/>
      <c r="BK504" s="163"/>
      <c r="BL504" s="145">
        <f>+CALCULO[[#This Row],[ 63 ]]</f>
        <v>0</v>
      </c>
      <c r="BM504" s="144">
        <f>+CALCULO[[#This Row],[ 64 ]]+CALCULO[[#This Row],[ 62 ]]+CALCULO[[#This Row],[ 60 ]]+CALCULO[[#This Row],[ 58 ]]+CALCULO[[#This Row],[ 56 ]]+CALCULO[[#This Row],[ 54 ]]+CALCULO[[#This Row],[ 52 ]]+CALCULO[[#This Row],[ 50 ]]+CALCULO[[#This Row],[ 48 ]]+CALCULO[[#This Row],[ 45 ]]+CALCULO[[#This Row],[43]]</f>
        <v>0</v>
      </c>
      <c r="BN504" s="148">
        <f>+CALCULO[[#This Row],[ 41 ]]-CALCULO[[#This Row],[65]]</f>
        <v>0</v>
      </c>
      <c r="BO504" s="144">
        <f>+ROUND(MIN(CALCULO[[#This Row],[66]]*25%,240*'Versión impresión'!$H$8),-3)</f>
        <v>0</v>
      </c>
      <c r="BP504" s="148">
        <f>+CALCULO[[#This Row],[66]]-CALCULO[[#This Row],[67]]</f>
        <v>0</v>
      </c>
      <c r="BQ504" s="154">
        <f>+ROUND(CALCULO[[#This Row],[33]]*40%,-3)</f>
        <v>0</v>
      </c>
      <c r="BR504" s="149">
        <f t="shared" si="22"/>
        <v>0</v>
      </c>
      <c r="BS504" s="144">
        <f>+CALCULO[[#This Row],[33]]-MIN(CALCULO[[#This Row],[69]],CALCULO[[#This Row],[68]])</f>
        <v>0</v>
      </c>
      <c r="BT504" s="150">
        <f>+CALCULO[[#This Row],[71]]/'Versión impresión'!$H$8+1-1</f>
        <v>0</v>
      </c>
      <c r="BU504" s="151">
        <f>+LOOKUP(CALCULO[[#This Row],[72]],$CG$2:$CH$8,$CJ$2:$CJ$8)</f>
        <v>0</v>
      </c>
      <c r="BV504" s="152">
        <f>+LOOKUP(CALCULO[[#This Row],[72]],$CG$2:$CH$8,$CI$2:$CI$8)</f>
        <v>0</v>
      </c>
      <c r="BW504" s="151">
        <f>+LOOKUP(CALCULO[[#This Row],[72]],$CG$2:$CH$8,$CK$2:$CK$8)</f>
        <v>0</v>
      </c>
      <c r="BX504" s="155">
        <f>+(CALCULO[[#This Row],[72]]+CALCULO[[#This Row],[73]])*CALCULO[[#This Row],[74]]+CALCULO[[#This Row],[75]]</f>
        <v>0</v>
      </c>
      <c r="BY504" s="133">
        <f>+ROUND(CALCULO[[#This Row],[76]]*'Versión impresión'!$H$8,-3)</f>
        <v>0</v>
      </c>
      <c r="BZ504" s="180" t="str">
        <f>+IF(LOOKUP(CALCULO[[#This Row],[72]],$CG$2:$CH$8,$CM$2:$CM$8)=0,"",LOOKUP(CALCULO[[#This Row],[72]],$CG$2:$CH$8,$CM$2:$CM$8))</f>
        <v/>
      </c>
    </row>
    <row r="505" spans="1:78" x14ac:dyDescent="0.25">
      <c r="A505" s="78" t="str">
        <f t="shared" si="21"/>
        <v/>
      </c>
      <c r="B505" s="159"/>
      <c r="C505" s="29"/>
      <c r="D505" s="29"/>
      <c r="E505" s="29"/>
      <c r="F505" s="29"/>
      <c r="G505" s="29"/>
      <c r="H505" s="29"/>
      <c r="I505" s="29"/>
      <c r="J505" s="29"/>
      <c r="K505" s="29"/>
      <c r="L505" s="29"/>
      <c r="M505" s="29"/>
      <c r="N505" s="29"/>
      <c r="O505" s="144">
        <f>SUM(CALCULO[[#This Row],[5]:[ 14 ]])</f>
        <v>0</v>
      </c>
      <c r="P505" s="162"/>
      <c r="Q505" s="163">
        <f>+IF(AVERAGEIF(ING_NO_CONST_RENTA[Concepto],'Datos para cálculo'!P$4,ING_NO_CONST_RENTA[Monto Limite])=1,CALCULO[[#This Row],[16]],MIN(CALCULO[ [#This Row],[16] ],AVERAGEIF(ING_NO_CONST_RENTA[Concepto],'Datos para cálculo'!P$4,ING_NO_CONST_RENTA[Monto Limite]),+CALCULO[ [#This Row],[16] ]+1-1,CALCULO[ [#This Row],[16] ]))</f>
        <v>0</v>
      </c>
      <c r="R505" s="29"/>
      <c r="S505" s="163">
        <f>+IF(AVERAGEIF(ING_NO_CONST_RENTA[Concepto],'Datos para cálculo'!R$4,ING_NO_CONST_RENTA[Monto Limite])=1,CALCULO[[#This Row],[18]],MIN(CALCULO[ [#This Row],[18] ],AVERAGEIF(ING_NO_CONST_RENTA[Concepto],'Datos para cálculo'!R$4,ING_NO_CONST_RENTA[Monto Limite]),+CALCULO[ [#This Row],[18] ]+1-1,CALCULO[ [#This Row],[18] ]))</f>
        <v>0</v>
      </c>
      <c r="T505" s="29"/>
      <c r="U505" s="163">
        <f>+IF(AVERAGEIF(ING_NO_CONST_RENTA[Concepto],'Datos para cálculo'!T$4,ING_NO_CONST_RENTA[Monto Limite])=1,CALCULO[[#This Row],[20]],MIN(CALCULO[ [#This Row],[20] ],AVERAGEIF(ING_NO_CONST_RENTA[Concepto],'Datos para cálculo'!T$4,ING_NO_CONST_RENTA[Monto Limite]),+CALCULO[ [#This Row],[20] ]+1-1,CALCULO[ [#This Row],[20] ]))</f>
        <v>0</v>
      </c>
      <c r="V505" s="29"/>
      <c r="W5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5" s="164"/>
      <c r="Y505" s="163">
        <f>+IF(O505&lt;310*'Versión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5" s="165"/>
      <c r="AA505" s="163">
        <f>+IF(AVERAGEIF(ING_NO_CONST_RENTA[Concepto],'Datos para cálculo'!Z$4,ING_NO_CONST_RENTA[Monto Limite])=1,CALCULO[[#This Row],[ 26 ]],MIN(CALCULO[[#This Row],[ 26 ]],AVERAGEIF(ING_NO_CONST_RENTA[Concepto],'Datos para cálculo'!Z$4,ING_NO_CONST_RENTA[Monto Limite]),+CALCULO[[#This Row],[ 26 ]]+1-1,CALCULO[[#This Row],[ 26 ]]))</f>
        <v>0</v>
      </c>
      <c r="AB505" s="165"/>
      <c r="AC5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5" s="147"/>
      <c r="AE5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5" s="144">
        <f>+CALCULO[[#This Row],[ 31 ]]+CALCULO[[#This Row],[ 29 ]]+CALCULO[[#This Row],[ 27 ]]+CALCULO[[#This Row],[ 25 ]]+CALCULO[[#This Row],[ 23 ]]+CALCULO[[#This Row],[ 21 ]]+CALCULO[[#This Row],[ 19 ]]+CALCULO[[#This Row],[ 17 ]]</f>
        <v>0</v>
      </c>
      <c r="AG505" s="148">
        <f>+MAX(0,ROUND(CALCULO[[#This Row],[ 15 ]]-CALCULO[[#This Row],[32]],-3))</f>
        <v>0</v>
      </c>
      <c r="AH505" s="29"/>
      <c r="AI505" s="163">
        <f>+IF(AVERAGEIF(DEDUCCIONES[Concepto],'Datos para cálculo'!AH$4,DEDUCCIONES[Monto Limite])=1,CALCULO[[#This Row],[ 34 ]],MIN(CALCULO[[#This Row],[ 34 ]],AVERAGEIF(DEDUCCIONES[Concepto],'Datos para cálculo'!AH$4,DEDUCCIONES[Monto Limite]),+CALCULO[[#This Row],[ 34 ]]+1-1,CALCULO[[#This Row],[ 34 ]]))</f>
        <v>0</v>
      </c>
      <c r="AJ505" s="167"/>
      <c r="AK505" s="144">
        <f>+IF(CALCULO[[#This Row],[ 36 ]]="SI",MIN(CALCULO[[#This Row],[ 15 ]]*10%,VLOOKUP($AJ$4,DEDUCCIONES[],4,0)),0)</f>
        <v>0</v>
      </c>
      <c r="AL505" s="168"/>
      <c r="AM505" s="145">
        <f>+MIN(AL505+1-1,VLOOKUP($AL$4,DEDUCCIONES[],4,0))</f>
        <v>0</v>
      </c>
      <c r="AN505" s="144">
        <f>+CALCULO[[#This Row],[35]]+CALCULO[[#This Row],[37]]+CALCULO[[#This Row],[ 39 ]]</f>
        <v>0</v>
      </c>
      <c r="AO505" s="148">
        <f>+CALCULO[[#This Row],[33]]-CALCULO[[#This Row],[ 40 ]]</f>
        <v>0</v>
      </c>
      <c r="AP505" s="29"/>
      <c r="AQ505" s="163">
        <f>+MIN(CALCULO[[#This Row],[42]]+1-1,VLOOKUP($AP$4,RENTAS_EXCENTAS[],4,0))</f>
        <v>0</v>
      </c>
      <c r="AR505" s="29"/>
      <c r="AS505" s="163">
        <f>+MIN(CALCULO[[#This Row],[43]]+CALCULO[[#This Row],[ 44 ]]+1-1,VLOOKUP($AP$4,RENTAS_EXCENTAS[],4,0))-CALCULO[[#This Row],[43]]</f>
        <v>0</v>
      </c>
      <c r="AT505" s="163"/>
      <c r="AU505" s="163"/>
      <c r="AV505" s="163">
        <f>+CALCULO[[#This Row],[ 47 ]]</f>
        <v>0</v>
      </c>
      <c r="AW505" s="163"/>
      <c r="AX505" s="163">
        <f>+CALCULO[[#This Row],[ 49 ]]</f>
        <v>0</v>
      </c>
      <c r="AY505" s="163"/>
      <c r="AZ505" s="163">
        <f>+CALCULO[[#This Row],[ 51 ]]</f>
        <v>0</v>
      </c>
      <c r="BA505" s="163"/>
      <c r="BB505" s="163">
        <f>+CALCULO[[#This Row],[ 53 ]]</f>
        <v>0</v>
      </c>
      <c r="BC505" s="163"/>
      <c r="BD505" s="163">
        <f>+CALCULO[[#This Row],[ 55 ]]</f>
        <v>0</v>
      </c>
      <c r="BE505" s="163"/>
      <c r="BF505" s="163">
        <f>+CALCULO[[#This Row],[ 57 ]]</f>
        <v>0</v>
      </c>
      <c r="BG505" s="163"/>
      <c r="BH505" s="163">
        <f>+CALCULO[[#This Row],[ 59 ]]</f>
        <v>0</v>
      </c>
      <c r="BI505" s="163"/>
      <c r="BJ505" s="163"/>
      <c r="BK505" s="163"/>
      <c r="BL505" s="145">
        <f>+CALCULO[[#This Row],[ 63 ]]</f>
        <v>0</v>
      </c>
      <c r="BM505" s="144">
        <f>+CALCULO[[#This Row],[ 64 ]]+CALCULO[[#This Row],[ 62 ]]+CALCULO[[#This Row],[ 60 ]]+CALCULO[[#This Row],[ 58 ]]+CALCULO[[#This Row],[ 56 ]]+CALCULO[[#This Row],[ 54 ]]+CALCULO[[#This Row],[ 52 ]]+CALCULO[[#This Row],[ 50 ]]+CALCULO[[#This Row],[ 48 ]]+CALCULO[[#This Row],[ 45 ]]+CALCULO[[#This Row],[43]]</f>
        <v>0</v>
      </c>
      <c r="BN505" s="148">
        <f>+CALCULO[[#This Row],[ 41 ]]-CALCULO[[#This Row],[65]]</f>
        <v>0</v>
      </c>
      <c r="BO505" s="144">
        <f>+ROUND(MIN(CALCULO[[#This Row],[66]]*25%,240*'Versión impresión'!$H$8),-3)</f>
        <v>0</v>
      </c>
      <c r="BP505" s="148">
        <f>+CALCULO[[#This Row],[66]]-CALCULO[[#This Row],[67]]</f>
        <v>0</v>
      </c>
      <c r="BQ505" s="154">
        <f>+ROUND(CALCULO[[#This Row],[33]]*40%,-3)</f>
        <v>0</v>
      </c>
      <c r="BR505" s="149">
        <f t="shared" si="22"/>
        <v>0</v>
      </c>
      <c r="BS505" s="144">
        <f>+CALCULO[[#This Row],[33]]-MIN(CALCULO[[#This Row],[69]],CALCULO[[#This Row],[68]])</f>
        <v>0</v>
      </c>
      <c r="BT505" s="150">
        <f>+CALCULO[[#This Row],[71]]/'Versión impresión'!$H$8+1-1</f>
        <v>0</v>
      </c>
      <c r="BU505" s="151">
        <f>+LOOKUP(CALCULO[[#This Row],[72]],$CG$2:$CH$8,$CJ$2:$CJ$8)</f>
        <v>0</v>
      </c>
      <c r="BV505" s="152">
        <f>+LOOKUP(CALCULO[[#This Row],[72]],$CG$2:$CH$8,$CI$2:$CI$8)</f>
        <v>0</v>
      </c>
      <c r="BW505" s="151">
        <f>+LOOKUP(CALCULO[[#This Row],[72]],$CG$2:$CH$8,$CK$2:$CK$8)</f>
        <v>0</v>
      </c>
      <c r="BX505" s="155">
        <f>+(CALCULO[[#This Row],[72]]+CALCULO[[#This Row],[73]])*CALCULO[[#This Row],[74]]+CALCULO[[#This Row],[75]]</f>
        <v>0</v>
      </c>
      <c r="BY505" s="133">
        <f>+ROUND(CALCULO[[#This Row],[76]]*'Versión impresión'!$H$8,-3)</f>
        <v>0</v>
      </c>
      <c r="BZ505" s="180" t="str">
        <f>+IF(LOOKUP(CALCULO[[#This Row],[72]],$CG$2:$CH$8,$CM$2:$CM$8)=0,"",LOOKUP(CALCULO[[#This Row],[72]],$CG$2:$CH$8,$CM$2:$CM$8))</f>
        <v/>
      </c>
    </row>
    <row r="506" spans="1:78" x14ac:dyDescent="0.25">
      <c r="A506" s="78" t="str">
        <f t="shared" si="21"/>
        <v/>
      </c>
      <c r="B506" s="159"/>
      <c r="C506" s="29"/>
      <c r="D506" s="29"/>
      <c r="E506" s="29"/>
      <c r="F506" s="29"/>
      <c r="G506" s="29"/>
      <c r="H506" s="29"/>
      <c r="I506" s="29"/>
      <c r="J506" s="29"/>
      <c r="K506" s="29"/>
      <c r="L506" s="29"/>
      <c r="M506" s="29"/>
      <c r="N506" s="29"/>
      <c r="O506" s="144">
        <f>SUM(CALCULO[[#This Row],[5]:[ 14 ]])</f>
        <v>0</v>
      </c>
      <c r="P506" s="162"/>
      <c r="Q506" s="163">
        <f>+IF(AVERAGEIF(ING_NO_CONST_RENTA[Concepto],'Datos para cálculo'!P$4,ING_NO_CONST_RENTA[Monto Limite])=1,CALCULO[[#This Row],[16]],MIN(CALCULO[ [#This Row],[16] ],AVERAGEIF(ING_NO_CONST_RENTA[Concepto],'Datos para cálculo'!P$4,ING_NO_CONST_RENTA[Monto Limite]),+CALCULO[ [#This Row],[16] ]+1-1,CALCULO[ [#This Row],[16] ]))</f>
        <v>0</v>
      </c>
      <c r="R506" s="29"/>
      <c r="S506" s="163">
        <f>+IF(AVERAGEIF(ING_NO_CONST_RENTA[Concepto],'Datos para cálculo'!R$4,ING_NO_CONST_RENTA[Monto Limite])=1,CALCULO[[#This Row],[18]],MIN(CALCULO[ [#This Row],[18] ],AVERAGEIF(ING_NO_CONST_RENTA[Concepto],'Datos para cálculo'!R$4,ING_NO_CONST_RENTA[Monto Limite]),+CALCULO[ [#This Row],[18] ]+1-1,CALCULO[ [#This Row],[18] ]))</f>
        <v>0</v>
      </c>
      <c r="T506" s="29"/>
      <c r="U506" s="163">
        <f>+IF(AVERAGEIF(ING_NO_CONST_RENTA[Concepto],'Datos para cálculo'!T$4,ING_NO_CONST_RENTA[Monto Limite])=1,CALCULO[[#This Row],[20]],MIN(CALCULO[ [#This Row],[20] ],AVERAGEIF(ING_NO_CONST_RENTA[Concepto],'Datos para cálculo'!T$4,ING_NO_CONST_RENTA[Monto Limite]),+CALCULO[ [#This Row],[20] ]+1-1,CALCULO[ [#This Row],[20] ]))</f>
        <v>0</v>
      </c>
      <c r="V506" s="29"/>
      <c r="W5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6" s="164"/>
      <c r="Y506" s="163">
        <f>+IF(O506&lt;310*'Versión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6" s="165"/>
      <c r="AA506" s="163">
        <f>+IF(AVERAGEIF(ING_NO_CONST_RENTA[Concepto],'Datos para cálculo'!Z$4,ING_NO_CONST_RENTA[Monto Limite])=1,CALCULO[[#This Row],[ 26 ]],MIN(CALCULO[[#This Row],[ 26 ]],AVERAGEIF(ING_NO_CONST_RENTA[Concepto],'Datos para cálculo'!Z$4,ING_NO_CONST_RENTA[Monto Limite]),+CALCULO[[#This Row],[ 26 ]]+1-1,CALCULO[[#This Row],[ 26 ]]))</f>
        <v>0</v>
      </c>
      <c r="AB506" s="165"/>
      <c r="AC5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6" s="147"/>
      <c r="AE5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6" s="144">
        <f>+CALCULO[[#This Row],[ 31 ]]+CALCULO[[#This Row],[ 29 ]]+CALCULO[[#This Row],[ 27 ]]+CALCULO[[#This Row],[ 25 ]]+CALCULO[[#This Row],[ 23 ]]+CALCULO[[#This Row],[ 21 ]]+CALCULO[[#This Row],[ 19 ]]+CALCULO[[#This Row],[ 17 ]]</f>
        <v>0</v>
      </c>
      <c r="AG506" s="148">
        <f>+MAX(0,ROUND(CALCULO[[#This Row],[ 15 ]]-CALCULO[[#This Row],[32]],-3))</f>
        <v>0</v>
      </c>
      <c r="AH506" s="29"/>
      <c r="AI506" s="163">
        <f>+IF(AVERAGEIF(DEDUCCIONES[Concepto],'Datos para cálculo'!AH$4,DEDUCCIONES[Monto Limite])=1,CALCULO[[#This Row],[ 34 ]],MIN(CALCULO[[#This Row],[ 34 ]],AVERAGEIF(DEDUCCIONES[Concepto],'Datos para cálculo'!AH$4,DEDUCCIONES[Monto Limite]),+CALCULO[[#This Row],[ 34 ]]+1-1,CALCULO[[#This Row],[ 34 ]]))</f>
        <v>0</v>
      </c>
      <c r="AJ506" s="167"/>
      <c r="AK506" s="144">
        <f>+IF(CALCULO[[#This Row],[ 36 ]]="SI",MIN(CALCULO[[#This Row],[ 15 ]]*10%,VLOOKUP($AJ$4,DEDUCCIONES[],4,0)),0)</f>
        <v>0</v>
      </c>
      <c r="AL506" s="168"/>
      <c r="AM506" s="145">
        <f>+MIN(AL506+1-1,VLOOKUP($AL$4,DEDUCCIONES[],4,0))</f>
        <v>0</v>
      </c>
      <c r="AN506" s="144">
        <f>+CALCULO[[#This Row],[35]]+CALCULO[[#This Row],[37]]+CALCULO[[#This Row],[ 39 ]]</f>
        <v>0</v>
      </c>
      <c r="AO506" s="148">
        <f>+CALCULO[[#This Row],[33]]-CALCULO[[#This Row],[ 40 ]]</f>
        <v>0</v>
      </c>
      <c r="AP506" s="29"/>
      <c r="AQ506" s="163">
        <f>+MIN(CALCULO[[#This Row],[42]]+1-1,VLOOKUP($AP$4,RENTAS_EXCENTAS[],4,0))</f>
        <v>0</v>
      </c>
      <c r="AR506" s="29"/>
      <c r="AS506" s="163">
        <f>+MIN(CALCULO[[#This Row],[43]]+CALCULO[[#This Row],[ 44 ]]+1-1,VLOOKUP($AP$4,RENTAS_EXCENTAS[],4,0))-CALCULO[[#This Row],[43]]</f>
        <v>0</v>
      </c>
      <c r="AT506" s="163"/>
      <c r="AU506" s="163"/>
      <c r="AV506" s="163">
        <f>+CALCULO[[#This Row],[ 47 ]]</f>
        <v>0</v>
      </c>
      <c r="AW506" s="163"/>
      <c r="AX506" s="163">
        <f>+CALCULO[[#This Row],[ 49 ]]</f>
        <v>0</v>
      </c>
      <c r="AY506" s="163"/>
      <c r="AZ506" s="163">
        <f>+CALCULO[[#This Row],[ 51 ]]</f>
        <v>0</v>
      </c>
      <c r="BA506" s="163"/>
      <c r="BB506" s="163">
        <f>+CALCULO[[#This Row],[ 53 ]]</f>
        <v>0</v>
      </c>
      <c r="BC506" s="163"/>
      <c r="BD506" s="163">
        <f>+CALCULO[[#This Row],[ 55 ]]</f>
        <v>0</v>
      </c>
      <c r="BE506" s="163"/>
      <c r="BF506" s="163">
        <f>+CALCULO[[#This Row],[ 57 ]]</f>
        <v>0</v>
      </c>
      <c r="BG506" s="163"/>
      <c r="BH506" s="163">
        <f>+CALCULO[[#This Row],[ 59 ]]</f>
        <v>0</v>
      </c>
      <c r="BI506" s="163"/>
      <c r="BJ506" s="163"/>
      <c r="BK506" s="163"/>
      <c r="BL506" s="145">
        <f>+CALCULO[[#This Row],[ 63 ]]</f>
        <v>0</v>
      </c>
      <c r="BM506" s="144">
        <f>+CALCULO[[#This Row],[ 64 ]]+CALCULO[[#This Row],[ 62 ]]+CALCULO[[#This Row],[ 60 ]]+CALCULO[[#This Row],[ 58 ]]+CALCULO[[#This Row],[ 56 ]]+CALCULO[[#This Row],[ 54 ]]+CALCULO[[#This Row],[ 52 ]]+CALCULO[[#This Row],[ 50 ]]+CALCULO[[#This Row],[ 48 ]]+CALCULO[[#This Row],[ 45 ]]+CALCULO[[#This Row],[43]]</f>
        <v>0</v>
      </c>
      <c r="BN506" s="148">
        <f>+CALCULO[[#This Row],[ 41 ]]-CALCULO[[#This Row],[65]]</f>
        <v>0</v>
      </c>
      <c r="BO506" s="144">
        <f>+ROUND(MIN(CALCULO[[#This Row],[66]]*25%,240*'Versión impresión'!$H$8),-3)</f>
        <v>0</v>
      </c>
      <c r="BP506" s="148">
        <f>+CALCULO[[#This Row],[66]]-CALCULO[[#This Row],[67]]</f>
        <v>0</v>
      </c>
      <c r="BQ506" s="154">
        <f>+ROUND(CALCULO[[#This Row],[33]]*40%,-3)</f>
        <v>0</v>
      </c>
      <c r="BR506" s="149">
        <f t="shared" si="22"/>
        <v>0</v>
      </c>
      <c r="BS506" s="144">
        <f>+CALCULO[[#This Row],[33]]-MIN(CALCULO[[#This Row],[69]],CALCULO[[#This Row],[68]])</f>
        <v>0</v>
      </c>
      <c r="BT506" s="150">
        <f>+CALCULO[[#This Row],[71]]/'Versión impresión'!$H$8+1-1</f>
        <v>0</v>
      </c>
      <c r="BU506" s="151">
        <f>+LOOKUP(CALCULO[[#This Row],[72]],$CG$2:$CH$8,$CJ$2:$CJ$8)</f>
        <v>0</v>
      </c>
      <c r="BV506" s="152">
        <f>+LOOKUP(CALCULO[[#This Row],[72]],$CG$2:$CH$8,$CI$2:$CI$8)</f>
        <v>0</v>
      </c>
      <c r="BW506" s="151">
        <f>+LOOKUP(CALCULO[[#This Row],[72]],$CG$2:$CH$8,$CK$2:$CK$8)</f>
        <v>0</v>
      </c>
      <c r="BX506" s="155">
        <f>+(CALCULO[[#This Row],[72]]+CALCULO[[#This Row],[73]])*CALCULO[[#This Row],[74]]+CALCULO[[#This Row],[75]]</f>
        <v>0</v>
      </c>
      <c r="BY506" s="133">
        <f>+ROUND(CALCULO[[#This Row],[76]]*'Versión impresión'!$H$8,-3)</f>
        <v>0</v>
      </c>
      <c r="BZ506" s="180" t="str">
        <f>+IF(LOOKUP(CALCULO[[#This Row],[72]],$CG$2:$CH$8,$CM$2:$CM$8)=0,"",LOOKUP(CALCULO[[#This Row],[72]],$CG$2:$CH$8,$CM$2:$CM$8))</f>
        <v/>
      </c>
    </row>
    <row r="507" spans="1:78" x14ac:dyDescent="0.25">
      <c r="A507" s="78" t="str">
        <f t="shared" si="21"/>
        <v/>
      </c>
      <c r="B507" s="159"/>
      <c r="C507" s="29"/>
      <c r="D507" s="29"/>
      <c r="E507" s="29"/>
      <c r="F507" s="29"/>
      <c r="G507" s="29"/>
      <c r="H507" s="29"/>
      <c r="I507" s="29"/>
      <c r="J507" s="29"/>
      <c r="K507" s="29"/>
      <c r="L507" s="29"/>
      <c r="M507" s="29"/>
      <c r="N507" s="29"/>
      <c r="O507" s="144">
        <f>SUM(CALCULO[[#This Row],[5]:[ 14 ]])</f>
        <v>0</v>
      </c>
      <c r="P507" s="162"/>
      <c r="Q507" s="163">
        <f>+IF(AVERAGEIF(ING_NO_CONST_RENTA[Concepto],'Datos para cálculo'!P$4,ING_NO_CONST_RENTA[Monto Limite])=1,CALCULO[[#This Row],[16]],MIN(CALCULO[ [#This Row],[16] ],AVERAGEIF(ING_NO_CONST_RENTA[Concepto],'Datos para cálculo'!P$4,ING_NO_CONST_RENTA[Monto Limite]),+CALCULO[ [#This Row],[16] ]+1-1,CALCULO[ [#This Row],[16] ]))</f>
        <v>0</v>
      </c>
      <c r="R507" s="29"/>
      <c r="S507" s="163">
        <f>+IF(AVERAGEIF(ING_NO_CONST_RENTA[Concepto],'Datos para cálculo'!R$4,ING_NO_CONST_RENTA[Monto Limite])=1,CALCULO[[#This Row],[18]],MIN(CALCULO[ [#This Row],[18] ],AVERAGEIF(ING_NO_CONST_RENTA[Concepto],'Datos para cálculo'!R$4,ING_NO_CONST_RENTA[Monto Limite]),+CALCULO[ [#This Row],[18] ]+1-1,CALCULO[ [#This Row],[18] ]))</f>
        <v>0</v>
      </c>
      <c r="T507" s="29"/>
      <c r="U507" s="163">
        <f>+IF(AVERAGEIF(ING_NO_CONST_RENTA[Concepto],'Datos para cálculo'!T$4,ING_NO_CONST_RENTA[Monto Limite])=1,CALCULO[[#This Row],[20]],MIN(CALCULO[ [#This Row],[20] ],AVERAGEIF(ING_NO_CONST_RENTA[Concepto],'Datos para cálculo'!T$4,ING_NO_CONST_RENTA[Monto Limite]),+CALCULO[ [#This Row],[20] ]+1-1,CALCULO[ [#This Row],[20] ]))</f>
        <v>0</v>
      </c>
      <c r="V507" s="29"/>
      <c r="W5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7" s="164"/>
      <c r="Y507" s="163">
        <f>+IF(O507&lt;310*'Versión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7" s="165"/>
      <c r="AA507" s="163">
        <f>+IF(AVERAGEIF(ING_NO_CONST_RENTA[Concepto],'Datos para cálculo'!Z$4,ING_NO_CONST_RENTA[Monto Limite])=1,CALCULO[[#This Row],[ 26 ]],MIN(CALCULO[[#This Row],[ 26 ]],AVERAGEIF(ING_NO_CONST_RENTA[Concepto],'Datos para cálculo'!Z$4,ING_NO_CONST_RENTA[Monto Limite]),+CALCULO[[#This Row],[ 26 ]]+1-1,CALCULO[[#This Row],[ 26 ]]))</f>
        <v>0</v>
      </c>
      <c r="AB507" s="165"/>
      <c r="AC5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7" s="147"/>
      <c r="AE5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7" s="144">
        <f>+CALCULO[[#This Row],[ 31 ]]+CALCULO[[#This Row],[ 29 ]]+CALCULO[[#This Row],[ 27 ]]+CALCULO[[#This Row],[ 25 ]]+CALCULO[[#This Row],[ 23 ]]+CALCULO[[#This Row],[ 21 ]]+CALCULO[[#This Row],[ 19 ]]+CALCULO[[#This Row],[ 17 ]]</f>
        <v>0</v>
      </c>
      <c r="AG507" s="148">
        <f>+MAX(0,ROUND(CALCULO[[#This Row],[ 15 ]]-CALCULO[[#This Row],[32]],-3))</f>
        <v>0</v>
      </c>
      <c r="AH507" s="29"/>
      <c r="AI507" s="163">
        <f>+IF(AVERAGEIF(DEDUCCIONES[Concepto],'Datos para cálculo'!AH$4,DEDUCCIONES[Monto Limite])=1,CALCULO[[#This Row],[ 34 ]],MIN(CALCULO[[#This Row],[ 34 ]],AVERAGEIF(DEDUCCIONES[Concepto],'Datos para cálculo'!AH$4,DEDUCCIONES[Monto Limite]),+CALCULO[[#This Row],[ 34 ]]+1-1,CALCULO[[#This Row],[ 34 ]]))</f>
        <v>0</v>
      </c>
      <c r="AJ507" s="167"/>
      <c r="AK507" s="144">
        <f>+IF(CALCULO[[#This Row],[ 36 ]]="SI",MIN(CALCULO[[#This Row],[ 15 ]]*10%,VLOOKUP($AJ$4,DEDUCCIONES[],4,0)),0)</f>
        <v>0</v>
      </c>
      <c r="AL507" s="168"/>
      <c r="AM507" s="145">
        <f>+MIN(AL507+1-1,VLOOKUP($AL$4,DEDUCCIONES[],4,0))</f>
        <v>0</v>
      </c>
      <c r="AN507" s="144">
        <f>+CALCULO[[#This Row],[35]]+CALCULO[[#This Row],[37]]+CALCULO[[#This Row],[ 39 ]]</f>
        <v>0</v>
      </c>
      <c r="AO507" s="148">
        <f>+CALCULO[[#This Row],[33]]-CALCULO[[#This Row],[ 40 ]]</f>
        <v>0</v>
      </c>
      <c r="AP507" s="29"/>
      <c r="AQ507" s="163">
        <f>+MIN(CALCULO[[#This Row],[42]]+1-1,VLOOKUP($AP$4,RENTAS_EXCENTAS[],4,0))</f>
        <v>0</v>
      </c>
      <c r="AR507" s="29"/>
      <c r="AS507" s="163">
        <f>+MIN(CALCULO[[#This Row],[43]]+CALCULO[[#This Row],[ 44 ]]+1-1,VLOOKUP($AP$4,RENTAS_EXCENTAS[],4,0))-CALCULO[[#This Row],[43]]</f>
        <v>0</v>
      </c>
      <c r="AT507" s="163"/>
      <c r="AU507" s="163"/>
      <c r="AV507" s="163">
        <f>+CALCULO[[#This Row],[ 47 ]]</f>
        <v>0</v>
      </c>
      <c r="AW507" s="163"/>
      <c r="AX507" s="163">
        <f>+CALCULO[[#This Row],[ 49 ]]</f>
        <v>0</v>
      </c>
      <c r="AY507" s="163"/>
      <c r="AZ507" s="163">
        <f>+CALCULO[[#This Row],[ 51 ]]</f>
        <v>0</v>
      </c>
      <c r="BA507" s="163"/>
      <c r="BB507" s="163">
        <f>+CALCULO[[#This Row],[ 53 ]]</f>
        <v>0</v>
      </c>
      <c r="BC507" s="163"/>
      <c r="BD507" s="163">
        <f>+CALCULO[[#This Row],[ 55 ]]</f>
        <v>0</v>
      </c>
      <c r="BE507" s="163"/>
      <c r="BF507" s="163">
        <f>+CALCULO[[#This Row],[ 57 ]]</f>
        <v>0</v>
      </c>
      <c r="BG507" s="163"/>
      <c r="BH507" s="163">
        <f>+CALCULO[[#This Row],[ 59 ]]</f>
        <v>0</v>
      </c>
      <c r="BI507" s="163"/>
      <c r="BJ507" s="163"/>
      <c r="BK507" s="163"/>
      <c r="BL507" s="145">
        <f>+CALCULO[[#This Row],[ 63 ]]</f>
        <v>0</v>
      </c>
      <c r="BM507" s="144">
        <f>+CALCULO[[#This Row],[ 64 ]]+CALCULO[[#This Row],[ 62 ]]+CALCULO[[#This Row],[ 60 ]]+CALCULO[[#This Row],[ 58 ]]+CALCULO[[#This Row],[ 56 ]]+CALCULO[[#This Row],[ 54 ]]+CALCULO[[#This Row],[ 52 ]]+CALCULO[[#This Row],[ 50 ]]+CALCULO[[#This Row],[ 48 ]]+CALCULO[[#This Row],[ 45 ]]+CALCULO[[#This Row],[43]]</f>
        <v>0</v>
      </c>
      <c r="BN507" s="148">
        <f>+CALCULO[[#This Row],[ 41 ]]-CALCULO[[#This Row],[65]]</f>
        <v>0</v>
      </c>
      <c r="BO507" s="144">
        <f>+ROUND(MIN(CALCULO[[#This Row],[66]]*25%,240*'Versión impresión'!$H$8),-3)</f>
        <v>0</v>
      </c>
      <c r="BP507" s="148">
        <f>+CALCULO[[#This Row],[66]]-CALCULO[[#This Row],[67]]</f>
        <v>0</v>
      </c>
      <c r="BQ507" s="154">
        <f>+ROUND(CALCULO[[#This Row],[33]]*40%,-3)</f>
        <v>0</v>
      </c>
      <c r="BR507" s="149">
        <f t="shared" si="22"/>
        <v>0</v>
      </c>
      <c r="BS507" s="144">
        <f>+CALCULO[[#This Row],[33]]-MIN(CALCULO[[#This Row],[69]],CALCULO[[#This Row],[68]])</f>
        <v>0</v>
      </c>
      <c r="BT507" s="150">
        <f>+CALCULO[[#This Row],[71]]/'Versión impresión'!$H$8+1-1</f>
        <v>0</v>
      </c>
      <c r="BU507" s="151">
        <f>+LOOKUP(CALCULO[[#This Row],[72]],$CG$2:$CH$8,$CJ$2:$CJ$8)</f>
        <v>0</v>
      </c>
      <c r="BV507" s="152">
        <f>+LOOKUP(CALCULO[[#This Row],[72]],$CG$2:$CH$8,$CI$2:$CI$8)</f>
        <v>0</v>
      </c>
      <c r="BW507" s="151">
        <f>+LOOKUP(CALCULO[[#This Row],[72]],$CG$2:$CH$8,$CK$2:$CK$8)</f>
        <v>0</v>
      </c>
      <c r="BX507" s="155">
        <f>+(CALCULO[[#This Row],[72]]+CALCULO[[#This Row],[73]])*CALCULO[[#This Row],[74]]+CALCULO[[#This Row],[75]]</f>
        <v>0</v>
      </c>
      <c r="BY507" s="133">
        <f>+ROUND(CALCULO[[#This Row],[76]]*'Versión impresión'!$H$8,-3)</f>
        <v>0</v>
      </c>
      <c r="BZ507" s="180" t="str">
        <f>+IF(LOOKUP(CALCULO[[#This Row],[72]],$CG$2:$CH$8,$CM$2:$CM$8)=0,"",LOOKUP(CALCULO[[#This Row],[72]],$CG$2:$CH$8,$CM$2:$CM$8))</f>
        <v/>
      </c>
    </row>
    <row r="508" spans="1:78" x14ac:dyDescent="0.25">
      <c r="A508" s="78" t="str">
        <f t="shared" si="21"/>
        <v/>
      </c>
      <c r="B508" s="159"/>
      <c r="C508" s="29"/>
      <c r="D508" s="29"/>
      <c r="E508" s="29"/>
      <c r="F508" s="29"/>
      <c r="G508" s="29"/>
      <c r="H508" s="29"/>
      <c r="I508" s="29"/>
      <c r="J508" s="29"/>
      <c r="K508" s="29"/>
      <c r="L508" s="29"/>
      <c r="M508" s="29"/>
      <c r="N508" s="29"/>
      <c r="O508" s="144">
        <f>SUM(CALCULO[[#This Row],[5]:[ 14 ]])</f>
        <v>0</v>
      </c>
      <c r="P508" s="162"/>
      <c r="Q508" s="163">
        <f>+IF(AVERAGEIF(ING_NO_CONST_RENTA[Concepto],'Datos para cálculo'!P$4,ING_NO_CONST_RENTA[Monto Limite])=1,CALCULO[[#This Row],[16]],MIN(CALCULO[ [#This Row],[16] ],AVERAGEIF(ING_NO_CONST_RENTA[Concepto],'Datos para cálculo'!P$4,ING_NO_CONST_RENTA[Monto Limite]),+CALCULO[ [#This Row],[16] ]+1-1,CALCULO[ [#This Row],[16] ]))</f>
        <v>0</v>
      </c>
      <c r="R508" s="29"/>
      <c r="S508" s="163">
        <f>+IF(AVERAGEIF(ING_NO_CONST_RENTA[Concepto],'Datos para cálculo'!R$4,ING_NO_CONST_RENTA[Monto Limite])=1,CALCULO[[#This Row],[18]],MIN(CALCULO[ [#This Row],[18] ],AVERAGEIF(ING_NO_CONST_RENTA[Concepto],'Datos para cálculo'!R$4,ING_NO_CONST_RENTA[Monto Limite]),+CALCULO[ [#This Row],[18] ]+1-1,CALCULO[ [#This Row],[18] ]))</f>
        <v>0</v>
      </c>
      <c r="T508" s="29"/>
      <c r="U508" s="163">
        <f>+IF(AVERAGEIF(ING_NO_CONST_RENTA[Concepto],'Datos para cálculo'!T$4,ING_NO_CONST_RENTA[Monto Limite])=1,CALCULO[[#This Row],[20]],MIN(CALCULO[ [#This Row],[20] ],AVERAGEIF(ING_NO_CONST_RENTA[Concepto],'Datos para cálculo'!T$4,ING_NO_CONST_RENTA[Monto Limite]),+CALCULO[ [#This Row],[20] ]+1-1,CALCULO[ [#This Row],[20] ]))</f>
        <v>0</v>
      </c>
      <c r="V508" s="29"/>
      <c r="W5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8" s="164"/>
      <c r="Y508" s="163">
        <f>+IF(O508&lt;310*'Versión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8" s="165"/>
      <c r="AA508" s="163">
        <f>+IF(AVERAGEIF(ING_NO_CONST_RENTA[Concepto],'Datos para cálculo'!Z$4,ING_NO_CONST_RENTA[Monto Limite])=1,CALCULO[[#This Row],[ 26 ]],MIN(CALCULO[[#This Row],[ 26 ]],AVERAGEIF(ING_NO_CONST_RENTA[Concepto],'Datos para cálculo'!Z$4,ING_NO_CONST_RENTA[Monto Limite]),+CALCULO[[#This Row],[ 26 ]]+1-1,CALCULO[[#This Row],[ 26 ]]))</f>
        <v>0</v>
      </c>
      <c r="AB508" s="165"/>
      <c r="AC5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8" s="147"/>
      <c r="AE5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8" s="144">
        <f>+CALCULO[[#This Row],[ 31 ]]+CALCULO[[#This Row],[ 29 ]]+CALCULO[[#This Row],[ 27 ]]+CALCULO[[#This Row],[ 25 ]]+CALCULO[[#This Row],[ 23 ]]+CALCULO[[#This Row],[ 21 ]]+CALCULO[[#This Row],[ 19 ]]+CALCULO[[#This Row],[ 17 ]]</f>
        <v>0</v>
      </c>
      <c r="AG508" s="148">
        <f>+MAX(0,ROUND(CALCULO[[#This Row],[ 15 ]]-CALCULO[[#This Row],[32]],-3))</f>
        <v>0</v>
      </c>
      <c r="AH508" s="29"/>
      <c r="AI508" s="163">
        <f>+IF(AVERAGEIF(DEDUCCIONES[Concepto],'Datos para cálculo'!AH$4,DEDUCCIONES[Monto Limite])=1,CALCULO[[#This Row],[ 34 ]],MIN(CALCULO[[#This Row],[ 34 ]],AVERAGEIF(DEDUCCIONES[Concepto],'Datos para cálculo'!AH$4,DEDUCCIONES[Monto Limite]),+CALCULO[[#This Row],[ 34 ]]+1-1,CALCULO[[#This Row],[ 34 ]]))</f>
        <v>0</v>
      </c>
      <c r="AJ508" s="167"/>
      <c r="AK508" s="144">
        <f>+IF(CALCULO[[#This Row],[ 36 ]]="SI",MIN(CALCULO[[#This Row],[ 15 ]]*10%,VLOOKUP($AJ$4,DEDUCCIONES[],4,0)),0)</f>
        <v>0</v>
      </c>
      <c r="AL508" s="168"/>
      <c r="AM508" s="145">
        <f>+MIN(AL508+1-1,VLOOKUP($AL$4,DEDUCCIONES[],4,0))</f>
        <v>0</v>
      </c>
      <c r="AN508" s="144">
        <f>+CALCULO[[#This Row],[35]]+CALCULO[[#This Row],[37]]+CALCULO[[#This Row],[ 39 ]]</f>
        <v>0</v>
      </c>
      <c r="AO508" s="148">
        <f>+CALCULO[[#This Row],[33]]-CALCULO[[#This Row],[ 40 ]]</f>
        <v>0</v>
      </c>
      <c r="AP508" s="29"/>
      <c r="AQ508" s="163">
        <f>+MIN(CALCULO[[#This Row],[42]]+1-1,VLOOKUP($AP$4,RENTAS_EXCENTAS[],4,0))</f>
        <v>0</v>
      </c>
      <c r="AR508" s="29"/>
      <c r="AS508" s="163">
        <f>+MIN(CALCULO[[#This Row],[43]]+CALCULO[[#This Row],[ 44 ]]+1-1,VLOOKUP($AP$4,RENTAS_EXCENTAS[],4,0))-CALCULO[[#This Row],[43]]</f>
        <v>0</v>
      </c>
      <c r="AT508" s="163"/>
      <c r="AU508" s="163"/>
      <c r="AV508" s="163">
        <f>+CALCULO[[#This Row],[ 47 ]]</f>
        <v>0</v>
      </c>
      <c r="AW508" s="163"/>
      <c r="AX508" s="163">
        <f>+CALCULO[[#This Row],[ 49 ]]</f>
        <v>0</v>
      </c>
      <c r="AY508" s="163"/>
      <c r="AZ508" s="163">
        <f>+CALCULO[[#This Row],[ 51 ]]</f>
        <v>0</v>
      </c>
      <c r="BA508" s="163"/>
      <c r="BB508" s="163">
        <f>+CALCULO[[#This Row],[ 53 ]]</f>
        <v>0</v>
      </c>
      <c r="BC508" s="163"/>
      <c r="BD508" s="163">
        <f>+CALCULO[[#This Row],[ 55 ]]</f>
        <v>0</v>
      </c>
      <c r="BE508" s="163"/>
      <c r="BF508" s="163">
        <f>+CALCULO[[#This Row],[ 57 ]]</f>
        <v>0</v>
      </c>
      <c r="BG508" s="163"/>
      <c r="BH508" s="163">
        <f>+CALCULO[[#This Row],[ 59 ]]</f>
        <v>0</v>
      </c>
      <c r="BI508" s="163"/>
      <c r="BJ508" s="163"/>
      <c r="BK508" s="163"/>
      <c r="BL508" s="145">
        <f>+CALCULO[[#This Row],[ 63 ]]</f>
        <v>0</v>
      </c>
      <c r="BM508" s="144">
        <f>+CALCULO[[#This Row],[ 64 ]]+CALCULO[[#This Row],[ 62 ]]+CALCULO[[#This Row],[ 60 ]]+CALCULO[[#This Row],[ 58 ]]+CALCULO[[#This Row],[ 56 ]]+CALCULO[[#This Row],[ 54 ]]+CALCULO[[#This Row],[ 52 ]]+CALCULO[[#This Row],[ 50 ]]+CALCULO[[#This Row],[ 48 ]]+CALCULO[[#This Row],[ 45 ]]+CALCULO[[#This Row],[43]]</f>
        <v>0</v>
      </c>
      <c r="BN508" s="148">
        <f>+CALCULO[[#This Row],[ 41 ]]-CALCULO[[#This Row],[65]]</f>
        <v>0</v>
      </c>
      <c r="BO508" s="144">
        <f>+ROUND(MIN(CALCULO[[#This Row],[66]]*25%,240*'Versión impresión'!$H$8),-3)</f>
        <v>0</v>
      </c>
      <c r="BP508" s="148">
        <f>+CALCULO[[#This Row],[66]]-CALCULO[[#This Row],[67]]</f>
        <v>0</v>
      </c>
      <c r="BQ508" s="154">
        <f>+ROUND(CALCULO[[#This Row],[33]]*40%,-3)</f>
        <v>0</v>
      </c>
      <c r="BR508" s="149">
        <f t="shared" si="22"/>
        <v>0</v>
      </c>
      <c r="BS508" s="144">
        <f>+CALCULO[[#This Row],[33]]-MIN(CALCULO[[#This Row],[69]],CALCULO[[#This Row],[68]])</f>
        <v>0</v>
      </c>
      <c r="BT508" s="150">
        <f>+CALCULO[[#This Row],[71]]/'Versión impresión'!$H$8+1-1</f>
        <v>0</v>
      </c>
      <c r="BU508" s="151">
        <f>+LOOKUP(CALCULO[[#This Row],[72]],$CG$2:$CH$8,$CJ$2:$CJ$8)</f>
        <v>0</v>
      </c>
      <c r="BV508" s="152">
        <f>+LOOKUP(CALCULO[[#This Row],[72]],$CG$2:$CH$8,$CI$2:$CI$8)</f>
        <v>0</v>
      </c>
      <c r="BW508" s="151">
        <f>+LOOKUP(CALCULO[[#This Row],[72]],$CG$2:$CH$8,$CK$2:$CK$8)</f>
        <v>0</v>
      </c>
      <c r="BX508" s="155">
        <f>+(CALCULO[[#This Row],[72]]+CALCULO[[#This Row],[73]])*CALCULO[[#This Row],[74]]+CALCULO[[#This Row],[75]]</f>
        <v>0</v>
      </c>
      <c r="BY508" s="133">
        <f>+ROUND(CALCULO[[#This Row],[76]]*'Versión impresión'!$H$8,-3)</f>
        <v>0</v>
      </c>
      <c r="BZ508" s="180" t="str">
        <f>+IF(LOOKUP(CALCULO[[#This Row],[72]],$CG$2:$CH$8,$CM$2:$CM$8)=0,"",LOOKUP(CALCULO[[#This Row],[72]],$CG$2:$CH$8,$CM$2:$CM$8))</f>
        <v/>
      </c>
    </row>
    <row r="509" spans="1:78" x14ac:dyDescent="0.25">
      <c r="A509" s="78" t="str">
        <f t="shared" si="21"/>
        <v/>
      </c>
      <c r="B509" s="159"/>
      <c r="C509" s="29"/>
      <c r="D509" s="29"/>
      <c r="E509" s="29"/>
      <c r="F509" s="29"/>
      <c r="G509" s="29"/>
      <c r="H509" s="29"/>
      <c r="I509" s="29"/>
      <c r="J509" s="29"/>
      <c r="K509" s="29"/>
      <c r="L509" s="29"/>
      <c r="M509" s="29"/>
      <c r="N509" s="29"/>
      <c r="O509" s="144">
        <f>SUM(CALCULO[[#This Row],[5]:[ 14 ]])</f>
        <v>0</v>
      </c>
      <c r="P509" s="162"/>
      <c r="Q509" s="163">
        <f>+IF(AVERAGEIF(ING_NO_CONST_RENTA[Concepto],'Datos para cálculo'!P$4,ING_NO_CONST_RENTA[Monto Limite])=1,CALCULO[[#This Row],[16]],MIN(CALCULO[ [#This Row],[16] ],AVERAGEIF(ING_NO_CONST_RENTA[Concepto],'Datos para cálculo'!P$4,ING_NO_CONST_RENTA[Monto Limite]),+CALCULO[ [#This Row],[16] ]+1-1,CALCULO[ [#This Row],[16] ]))</f>
        <v>0</v>
      </c>
      <c r="R509" s="29"/>
      <c r="S509" s="163">
        <f>+IF(AVERAGEIF(ING_NO_CONST_RENTA[Concepto],'Datos para cálculo'!R$4,ING_NO_CONST_RENTA[Monto Limite])=1,CALCULO[[#This Row],[18]],MIN(CALCULO[ [#This Row],[18] ],AVERAGEIF(ING_NO_CONST_RENTA[Concepto],'Datos para cálculo'!R$4,ING_NO_CONST_RENTA[Monto Limite]),+CALCULO[ [#This Row],[18] ]+1-1,CALCULO[ [#This Row],[18] ]))</f>
        <v>0</v>
      </c>
      <c r="T509" s="29"/>
      <c r="U509" s="163">
        <f>+IF(AVERAGEIF(ING_NO_CONST_RENTA[Concepto],'Datos para cálculo'!T$4,ING_NO_CONST_RENTA[Monto Limite])=1,CALCULO[[#This Row],[20]],MIN(CALCULO[ [#This Row],[20] ],AVERAGEIF(ING_NO_CONST_RENTA[Concepto],'Datos para cálculo'!T$4,ING_NO_CONST_RENTA[Monto Limite]),+CALCULO[ [#This Row],[20] ]+1-1,CALCULO[ [#This Row],[20] ]))</f>
        <v>0</v>
      </c>
      <c r="V509" s="29"/>
      <c r="W5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09" s="164"/>
      <c r="Y509" s="163">
        <f>+IF(O509&lt;310*'Versión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09" s="165"/>
      <c r="AA509" s="163">
        <f>+IF(AVERAGEIF(ING_NO_CONST_RENTA[Concepto],'Datos para cálculo'!Z$4,ING_NO_CONST_RENTA[Monto Limite])=1,CALCULO[[#This Row],[ 26 ]],MIN(CALCULO[[#This Row],[ 26 ]],AVERAGEIF(ING_NO_CONST_RENTA[Concepto],'Datos para cálculo'!Z$4,ING_NO_CONST_RENTA[Monto Limite]),+CALCULO[[#This Row],[ 26 ]]+1-1,CALCULO[[#This Row],[ 26 ]]))</f>
        <v>0</v>
      </c>
      <c r="AB509" s="165"/>
      <c r="AC5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09" s="147"/>
      <c r="AE5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09" s="144">
        <f>+CALCULO[[#This Row],[ 31 ]]+CALCULO[[#This Row],[ 29 ]]+CALCULO[[#This Row],[ 27 ]]+CALCULO[[#This Row],[ 25 ]]+CALCULO[[#This Row],[ 23 ]]+CALCULO[[#This Row],[ 21 ]]+CALCULO[[#This Row],[ 19 ]]+CALCULO[[#This Row],[ 17 ]]</f>
        <v>0</v>
      </c>
      <c r="AG509" s="148">
        <f>+MAX(0,ROUND(CALCULO[[#This Row],[ 15 ]]-CALCULO[[#This Row],[32]],-3))</f>
        <v>0</v>
      </c>
      <c r="AH509" s="29"/>
      <c r="AI509" s="163">
        <f>+IF(AVERAGEIF(DEDUCCIONES[Concepto],'Datos para cálculo'!AH$4,DEDUCCIONES[Monto Limite])=1,CALCULO[[#This Row],[ 34 ]],MIN(CALCULO[[#This Row],[ 34 ]],AVERAGEIF(DEDUCCIONES[Concepto],'Datos para cálculo'!AH$4,DEDUCCIONES[Monto Limite]),+CALCULO[[#This Row],[ 34 ]]+1-1,CALCULO[[#This Row],[ 34 ]]))</f>
        <v>0</v>
      </c>
      <c r="AJ509" s="167"/>
      <c r="AK509" s="144">
        <f>+IF(CALCULO[[#This Row],[ 36 ]]="SI",MIN(CALCULO[[#This Row],[ 15 ]]*10%,VLOOKUP($AJ$4,DEDUCCIONES[],4,0)),0)</f>
        <v>0</v>
      </c>
      <c r="AL509" s="168"/>
      <c r="AM509" s="145">
        <f>+MIN(AL509+1-1,VLOOKUP($AL$4,DEDUCCIONES[],4,0))</f>
        <v>0</v>
      </c>
      <c r="AN509" s="144">
        <f>+CALCULO[[#This Row],[35]]+CALCULO[[#This Row],[37]]+CALCULO[[#This Row],[ 39 ]]</f>
        <v>0</v>
      </c>
      <c r="AO509" s="148">
        <f>+CALCULO[[#This Row],[33]]-CALCULO[[#This Row],[ 40 ]]</f>
        <v>0</v>
      </c>
      <c r="AP509" s="29"/>
      <c r="AQ509" s="163">
        <f>+MIN(CALCULO[[#This Row],[42]]+1-1,VLOOKUP($AP$4,RENTAS_EXCENTAS[],4,0))</f>
        <v>0</v>
      </c>
      <c r="AR509" s="29"/>
      <c r="AS509" s="163">
        <f>+MIN(CALCULO[[#This Row],[43]]+CALCULO[[#This Row],[ 44 ]]+1-1,VLOOKUP($AP$4,RENTAS_EXCENTAS[],4,0))-CALCULO[[#This Row],[43]]</f>
        <v>0</v>
      </c>
      <c r="AT509" s="163"/>
      <c r="AU509" s="163"/>
      <c r="AV509" s="163">
        <f>+CALCULO[[#This Row],[ 47 ]]</f>
        <v>0</v>
      </c>
      <c r="AW509" s="163"/>
      <c r="AX509" s="163">
        <f>+CALCULO[[#This Row],[ 49 ]]</f>
        <v>0</v>
      </c>
      <c r="AY509" s="163"/>
      <c r="AZ509" s="163">
        <f>+CALCULO[[#This Row],[ 51 ]]</f>
        <v>0</v>
      </c>
      <c r="BA509" s="163"/>
      <c r="BB509" s="163">
        <f>+CALCULO[[#This Row],[ 53 ]]</f>
        <v>0</v>
      </c>
      <c r="BC509" s="163"/>
      <c r="BD509" s="163">
        <f>+CALCULO[[#This Row],[ 55 ]]</f>
        <v>0</v>
      </c>
      <c r="BE509" s="163"/>
      <c r="BF509" s="163">
        <f>+CALCULO[[#This Row],[ 57 ]]</f>
        <v>0</v>
      </c>
      <c r="BG509" s="163"/>
      <c r="BH509" s="163">
        <f>+CALCULO[[#This Row],[ 59 ]]</f>
        <v>0</v>
      </c>
      <c r="BI509" s="163"/>
      <c r="BJ509" s="163"/>
      <c r="BK509" s="163"/>
      <c r="BL509" s="145">
        <f>+CALCULO[[#This Row],[ 63 ]]</f>
        <v>0</v>
      </c>
      <c r="BM509" s="144">
        <f>+CALCULO[[#This Row],[ 64 ]]+CALCULO[[#This Row],[ 62 ]]+CALCULO[[#This Row],[ 60 ]]+CALCULO[[#This Row],[ 58 ]]+CALCULO[[#This Row],[ 56 ]]+CALCULO[[#This Row],[ 54 ]]+CALCULO[[#This Row],[ 52 ]]+CALCULO[[#This Row],[ 50 ]]+CALCULO[[#This Row],[ 48 ]]+CALCULO[[#This Row],[ 45 ]]+CALCULO[[#This Row],[43]]</f>
        <v>0</v>
      </c>
      <c r="BN509" s="148">
        <f>+CALCULO[[#This Row],[ 41 ]]-CALCULO[[#This Row],[65]]</f>
        <v>0</v>
      </c>
      <c r="BO509" s="144">
        <f>+ROUND(MIN(CALCULO[[#This Row],[66]]*25%,240*'Versión impresión'!$H$8),-3)</f>
        <v>0</v>
      </c>
      <c r="BP509" s="148">
        <f>+CALCULO[[#This Row],[66]]-CALCULO[[#This Row],[67]]</f>
        <v>0</v>
      </c>
      <c r="BQ509" s="154">
        <f>+ROUND(CALCULO[[#This Row],[33]]*40%,-3)</f>
        <v>0</v>
      </c>
      <c r="BR509" s="149">
        <f t="shared" si="22"/>
        <v>0</v>
      </c>
      <c r="BS509" s="144">
        <f>+CALCULO[[#This Row],[33]]-MIN(CALCULO[[#This Row],[69]],CALCULO[[#This Row],[68]])</f>
        <v>0</v>
      </c>
      <c r="BT509" s="150">
        <f>+CALCULO[[#This Row],[71]]/'Versión impresión'!$H$8+1-1</f>
        <v>0</v>
      </c>
      <c r="BU509" s="151">
        <f>+LOOKUP(CALCULO[[#This Row],[72]],$CG$2:$CH$8,$CJ$2:$CJ$8)</f>
        <v>0</v>
      </c>
      <c r="BV509" s="152">
        <f>+LOOKUP(CALCULO[[#This Row],[72]],$CG$2:$CH$8,$CI$2:$CI$8)</f>
        <v>0</v>
      </c>
      <c r="BW509" s="151">
        <f>+LOOKUP(CALCULO[[#This Row],[72]],$CG$2:$CH$8,$CK$2:$CK$8)</f>
        <v>0</v>
      </c>
      <c r="BX509" s="155">
        <f>+(CALCULO[[#This Row],[72]]+CALCULO[[#This Row],[73]])*CALCULO[[#This Row],[74]]+CALCULO[[#This Row],[75]]</f>
        <v>0</v>
      </c>
      <c r="BY509" s="133">
        <f>+ROUND(CALCULO[[#This Row],[76]]*'Versión impresión'!$H$8,-3)</f>
        <v>0</v>
      </c>
      <c r="BZ509" s="180" t="str">
        <f>+IF(LOOKUP(CALCULO[[#This Row],[72]],$CG$2:$CH$8,$CM$2:$CM$8)=0,"",LOOKUP(CALCULO[[#This Row],[72]],$CG$2:$CH$8,$CM$2:$CM$8))</f>
        <v/>
      </c>
    </row>
    <row r="510" spans="1:78" x14ac:dyDescent="0.25">
      <c r="A510" s="78" t="str">
        <f t="shared" si="21"/>
        <v/>
      </c>
      <c r="B510" s="159"/>
      <c r="C510" s="29"/>
      <c r="D510" s="29"/>
      <c r="E510" s="29"/>
      <c r="F510" s="29"/>
      <c r="G510" s="29"/>
      <c r="H510" s="29"/>
      <c r="I510" s="29"/>
      <c r="J510" s="29"/>
      <c r="K510" s="29"/>
      <c r="L510" s="29"/>
      <c r="M510" s="29"/>
      <c r="N510" s="29"/>
      <c r="O510" s="144">
        <f>SUM(CALCULO[[#This Row],[5]:[ 14 ]])</f>
        <v>0</v>
      </c>
      <c r="P510" s="162"/>
      <c r="Q510" s="163">
        <f>+IF(AVERAGEIF(ING_NO_CONST_RENTA[Concepto],'Datos para cálculo'!P$4,ING_NO_CONST_RENTA[Monto Limite])=1,CALCULO[[#This Row],[16]],MIN(CALCULO[ [#This Row],[16] ],AVERAGEIF(ING_NO_CONST_RENTA[Concepto],'Datos para cálculo'!P$4,ING_NO_CONST_RENTA[Monto Limite]),+CALCULO[ [#This Row],[16] ]+1-1,CALCULO[ [#This Row],[16] ]))</f>
        <v>0</v>
      </c>
      <c r="R510" s="29"/>
      <c r="S510" s="163">
        <f>+IF(AVERAGEIF(ING_NO_CONST_RENTA[Concepto],'Datos para cálculo'!R$4,ING_NO_CONST_RENTA[Monto Limite])=1,CALCULO[[#This Row],[18]],MIN(CALCULO[ [#This Row],[18] ],AVERAGEIF(ING_NO_CONST_RENTA[Concepto],'Datos para cálculo'!R$4,ING_NO_CONST_RENTA[Monto Limite]),+CALCULO[ [#This Row],[18] ]+1-1,CALCULO[ [#This Row],[18] ]))</f>
        <v>0</v>
      </c>
      <c r="T510" s="29"/>
      <c r="U510" s="163">
        <f>+IF(AVERAGEIF(ING_NO_CONST_RENTA[Concepto],'Datos para cálculo'!T$4,ING_NO_CONST_RENTA[Monto Limite])=1,CALCULO[[#This Row],[20]],MIN(CALCULO[ [#This Row],[20] ],AVERAGEIF(ING_NO_CONST_RENTA[Concepto],'Datos para cálculo'!T$4,ING_NO_CONST_RENTA[Monto Limite]),+CALCULO[ [#This Row],[20] ]+1-1,CALCULO[ [#This Row],[20] ]))</f>
        <v>0</v>
      </c>
      <c r="V510" s="29"/>
      <c r="W5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0" s="164"/>
      <c r="Y510" s="163">
        <f>+IF(O510&lt;310*'Versión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0" s="165"/>
      <c r="AA510" s="163">
        <f>+IF(AVERAGEIF(ING_NO_CONST_RENTA[Concepto],'Datos para cálculo'!Z$4,ING_NO_CONST_RENTA[Monto Limite])=1,CALCULO[[#This Row],[ 26 ]],MIN(CALCULO[[#This Row],[ 26 ]],AVERAGEIF(ING_NO_CONST_RENTA[Concepto],'Datos para cálculo'!Z$4,ING_NO_CONST_RENTA[Monto Limite]),+CALCULO[[#This Row],[ 26 ]]+1-1,CALCULO[[#This Row],[ 26 ]]))</f>
        <v>0</v>
      </c>
      <c r="AB510" s="165"/>
      <c r="AC5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0" s="147"/>
      <c r="AE5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0" s="144">
        <f>+CALCULO[[#This Row],[ 31 ]]+CALCULO[[#This Row],[ 29 ]]+CALCULO[[#This Row],[ 27 ]]+CALCULO[[#This Row],[ 25 ]]+CALCULO[[#This Row],[ 23 ]]+CALCULO[[#This Row],[ 21 ]]+CALCULO[[#This Row],[ 19 ]]+CALCULO[[#This Row],[ 17 ]]</f>
        <v>0</v>
      </c>
      <c r="AG510" s="148">
        <f>+MAX(0,ROUND(CALCULO[[#This Row],[ 15 ]]-CALCULO[[#This Row],[32]],-3))</f>
        <v>0</v>
      </c>
      <c r="AH510" s="29"/>
      <c r="AI510" s="163">
        <f>+IF(AVERAGEIF(DEDUCCIONES[Concepto],'Datos para cálculo'!AH$4,DEDUCCIONES[Monto Limite])=1,CALCULO[[#This Row],[ 34 ]],MIN(CALCULO[[#This Row],[ 34 ]],AVERAGEIF(DEDUCCIONES[Concepto],'Datos para cálculo'!AH$4,DEDUCCIONES[Monto Limite]),+CALCULO[[#This Row],[ 34 ]]+1-1,CALCULO[[#This Row],[ 34 ]]))</f>
        <v>0</v>
      </c>
      <c r="AJ510" s="167"/>
      <c r="AK510" s="144">
        <f>+IF(CALCULO[[#This Row],[ 36 ]]="SI",MIN(CALCULO[[#This Row],[ 15 ]]*10%,VLOOKUP($AJ$4,DEDUCCIONES[],4,0)),0)</f>
        <v>0</v>
      </c>
      <c r="AL510" s="168"/>
      <c r="AM510" s="145">
        <f>+MIN(AL510+1-1,VLOOKUP($AL$4,DEDUCCIONES[],4,0))</f>
        <v>0</v>
      </c>
      <c r="AN510" s="144">
        <f>+CALCULO[[#This Row],[35]]+CALCULO[[#This Row],[37]]+CALCULO[[#This Row],[ 39 ]]</f>
        <v>0</v>
      </c>
      <c r="AO510" s="148">
        <f>+CALCULO[[#This Row],[33]]-CALCULO[[#This Row],[ 40 ]]</f>
        <v>0</v>
      </c>
      <c r="AP510" s="29"/>
      <c r="AQ510" s="163">
        <f>+MIN(CALCULO[[#This Row],[42]]+1-1,VLOOKUP($AP$4,RENTAS_EXCENTAS[],4,0))</f>
        <v>0</v>
      </c>
      <c r="AR510" s="29"/>
      <c r="AS510" s="163">
        <f>+MIN(CALCULO[[#This Row],[43]]+CALCULO[[#This Row],[ 44 ]]+1-1,VLOOKUP($AP$4,RENTAS_EXCENTAS[],4,0))-CALCULO[[#This Row],[43]]</f>
        <v>0</v>
      </c>
      <c r="AT510" s="163"/>
      <c r="AU510" s="163"/>
      <c r="AV510" s="163">
        <f>+CALCULO[[#This Row],[ 47 ]]</f>
        <v>0</v>
      </c>
      <c r="AW510" s="163"/>
      <c r="AX510" s="163">
        <f>+CALCULO[[#This Row],[ 49 ]]</f>
        <v>0</v>
      </c>
      <c r="AY510" s="163"/>
      <c r="AZ510" s="163">
        <f>+CALCULO[[#This Row],[ 51 ]]</f>
        <v>0</v>
      </c>
      <c r="BA510" s="163"/>
      <c r="BB510" s="163">
        <f>+CALCULO[[#This Row],[ 53 ]]</f>
        <v>0</v>
      </c>
      <c r="BC510" s="163"/>
      <c r="BD510" s="163">
        <f>+CALCULO[[#This Row],[ 55 ]]</f>
        <v>0</v>
      </c>
      <c r="BE510" s="163"/>
      <c r="BF510" s="163">
        <f>+CALCULO[[#This Row],[ 57 ]]</f>
        <v>0</v>
      </c>
      <c r="BG510" s="163"/>
      <c r="BH510" s="163">
        <f>+CALCULO[[#This Row],[ 59 ]]</f>
        <v>0</v>
      </c>
      <c r="BI510" s="163"/>
      <c r="BJ510" s="163"/>
      <c r="BK510" s="163"/>
      <c r="BL510" s="145">
        <f>+CALCULO[[#This Row],[ 63 ]]</f>
        <v>0</v>
      </c>
      <c r="BM510" s="144">
        <f>+CALCULO[[#This Row],[ 64 ]]+CALCULO[[#This Row],[ 62 ]]+CALCULO[[#This Row],[ 60 ]]+CALCULO[[#This Row],[ 58 ]]+CALCULO[[#This Row],[ 56 ]]+CALCULO[[#This Row],[ 54 ]]+CALCULO[[#This Row],[ 52 ]]+CALCULO[[#This Row],[ 50 ]]+CALCULO[[#This Row],[ 48 ]]+CALCULO[[#This Row],[ 45 ]]+CALCULO[[#This Row],[43]]</f>
        <v>0</v>
      </c>
      <c r="BN510" s="148">
        <f>+CALCULO[[#This Row],[ 41 ]]-CALCULO[[#This Row],[65]]</f>
        <v>0</v>
      </c>
      <c r="BO510" s="144">
        <f>+ROUND(MIN(CALCULO[[#This Row],[66]]*25%,240*'Versión impresión'!$H$8),-3)</f>
        <v>0</v>
      </c>
      <c r="BP510" s="148">
        <f>+CALCULO[[#This Row],[66]]-CALCULO[[#This Row],[67]]</f>
        <v>0</v>
      </c>
      <c r="BQ510" s="154">
        <f>+ROUND(CALCULO[[#This Row],[33]]*40%,-3)</f>
        <v>0</v>
      </c>
      <c r="BR510" s="149">
        <f t="shared" si="22"/>
        <v>0</v>
      </c>
      <c r="BS510" s="144">
        <f>+CALCULO[[#This Row],[33]]-MIN(CALCULO[[#This Row],[69]],CALCULO[[#This Row],[68]])</f>
        <v>0</v>
      </c>
      <c r="BT510" s="150">
        <f>+CALCULO[[#This Row],[71]]/'Versión impresión'!$H$8+1-1</f>
        <v>0</v>
      </c>
      <c r="BU510" s="151">
        <f>+LOOKUP(CALCULO[[#This Row],[72]],$CG$2:$CH$8,$CJ$2:$CJ$8)</f>
        <v>0</v>
      </c>
      <c r="BV510" s="152">
        <f>+LOOKUP(CALCULO[[#This Row],[72]],$CG$2:$CH$8,$CI$2:$CI$8)</f>
        <v>0</v>
      </c>
      <c r="BW510" s="151">
        <f>+LOOKUP(CALCULO[[#This Row],[72]],$CG$2:$CH$8,$CK$2:$CK$8)</f>
        <v>0</v>
      </c>
      <c r="BX510" s="155">
        <f>+(CALCULO[[#This Row],[72]]+CALCULO[[#This Row],[73]])*CALCULO[[#This Row],[74]]+CALCULO[[#This Row],[75]]</f>
        <v>0</v>
      </c>
      <c r="BY510" s="133">
        <f>+ROUND(CALCULO[[#This Row],[76]]*'Versión impresión'!$H$8,-3)</f>
        <v>0</v>
      </c>
      <c r="BZ510" s="180" t="str">
        <f>+IF(LOOKUP(CALCULO[[#This Row],[72]],$CG$2:$CH$8,$CM$2:$CM$8)=0,"",LOOKUP(CALCULO[[#This Row],[72]],$CG$2:$CH$8,$CM$2:$CM$8))</f>
        <v/>
      </c>
    </row>
    <row r="511" spans="1:78" x14ac:dyDescent="0.25">
      <c r="A511" s="78" t="str">
        <f t="shared" si="21"/>
        <v/>
      </c>
      <c r="B511" s="159"/>
      <c r="C511" s="29"/>
      <c r="D511" s="29"/>
      <c r="E511" s="29"/>
      <c r="F511" s="29"/>
      <c r="G511" s="29"/>
      <c r="H511" s="29"/>
      <c r="I511" s="29"/>
      <c r="J511" s="29"/>
      <c r="K511" s="29"/>
      <c r="L511" s="29"/>
      <c r="M511" s="29"/>
      <c r="N511" s="29"/>
      <c r="O511" s="144">
        <f>SUM(CALCULO[[#This Row],[5]:[ 14 ]])</f>
        <v>0</v>
      </c>
      <c r="P511" s="162"/>
      <c r="Q511" s="163">
        <f>+IF(AVERAGEIF(ING_NO_CONST_RENTA[Concepto],'Datos para cálculo'!P$4,ING_NO_CONST_RENTA[Monto Limite])=1,CALCULO[[#This Row],[16]],MIN(CALCULO[ [#This Row],[16] ],AVERAGEIF(ING_NO_CONST_RENTA[Concepto],'Datos para cálculo'!P$4,ING_NO_CONST_RENTA[Monto Limite]),+CALCULO[ [#This Row],[16] ]+1-1,CALCULO[ [#This Row],[16] ]))</f>
        <v>0</v>
      </c>
      <c r="R511" s="29"/>
      <c r="S511" s="163">
        <f>+IF(AVERAGEIF(ING_NO_CONST_RENTA[Concepto],'Datos para cálculo'!R$4,ING_NO_CONST_RENTA[Monto Limite])=1,CALCULO[[#This Row],[18]],MIN(CALCULO[ [#This Row],[18] ],AVERAGEIF(ING_NO_CONST_RENTA[Concepto],'Datos para cálculo'!R$4,ING_NO_CONST_RENTA[Monto Limite]),+CALCULO[ [#This Row],[18] ]+1-1,CALCULO[ [#This Row],[18] ]))</f>
        <v>0</v>
      </c>
      <c r="T511" s="29"/>
      <c r="U511" s="163">
        <f>+IF(AVERAGEIF(ING_NO_CONST_RENTA[Concepto],'Datos para cálculo'!T$4,ING_NO_CONST_RENTA[Monto Limite])=1,CALCULO[[#This Row],[20]],MIN(CALCULO[ [#This Row],[20] ],AVERAGEIF(ING_NO_CONST_RENTA[Concepto],'Datos para cálculo'!T$4,ING_NO_CONST_RENTA[Monto Limite]),+CALCULO[ [#This Row],[20] ]+1-1,CALCULO[ [#This Row],[20] ]))</f>
        <v>0</v>
      </c>
      <c r="V511" s="29"/>
      <c r="W5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1" s="164"/>
      <c r="Y511" s="163">
        <f>+IF(O511&lt;310*'Versión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1" s="165"/>
      <c r="AA511" s="163">
        <f>+IF(AVERAGEIF(ING_NO_CONST_RENTA[Concepto],'Datos para cálculo'!Z$4,ING_NO_CONST_RENTA[Monto Limite])=1,CALCULO[[#This Row],[ 26 ]],MIN(CALCULO[[#This Row],[ 26 ]],AVERAGEIF(ING_NO_CONST_RENTA[Concepto],'Datos para cálculo'!Z$4,ING_NO_CONST_RENTA[Monto Limite]),+CALCULO[[#This Row],[ 26 ]]+1-1,CALCULO[[#This Row],[ 26 ]]))</f>
        <v>0</v>
      </c>
      <c r="AB511" s="165"/>
      <c r="AC5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1" s="147"/>
      <c r="AE5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1" s="144">
        <f>+CALCULO[[#This Row],[ 31 ]]+CALCULO[[#This Row],[ 29 ]]+CALCULO[[#This Row],[ 27 ]]+CALCULO[[#This Row],[ 25 ]]+CALCULO[[#This Row],[ 23 ]]+CALCULO[[#This Row],[ 21 ]]+CALCULO[[#This Row],[ 19 ]]+CALCULO[[#This Row],[ 17 ]]</f>
        <v>0</v>
      </c>
      <c r="AG511" s="148">
        <f>+MAX(0,ROUND(CALCULO[[#This Row],[ 15 ]]-CALCULO[[#This Row],[32]],-3))</f>
        <v>0</v>
      </c>
      <c r="AH511" s="29"/>
      <c r="AI511" s="163">
        <f>+IF(AVERAGEIF(DEDUCCIONES[Concepto],'Datos para cálculo'!AH$4,DEDUCCIONES[Monto Limite])=1,CALCULO[[#This Row],[ 34 ]],MIN(CALCULO[[#This Row],[ 34 ]],AVERAGEIF(DEDUCCIONES[Concepto],'Datos para cálculo'!AH$4,DEDUCCIONES[Monto Limite]),+CALCULO[[#This Row],[ 34 ]]+1-1,CALCULO[[#This Row],[ 34 ]]))</f>
        <v>0</v>
      </c>
      <c r="AJ511" s="167"/>
      <c r="AK511" s="144">
        <f>+IF(CALCULO[[#This Row],[ 36 ]]="SI",MIN(CALCULO[[#This Row],[ 15 ]]*10%,VLOOKUP($AJ$4,DEDUCCIONES[],4,0)),0)</f>
        <v>0</v>
      </c>
      <c r="AL511" s="168"/>
      <c r="AM511" s="145">
        <f>+MIN(AL511+1-1,VLOOKUP($AL$4,DEDUCCIONES[],4,0))</f>
        <v>0</v>
      </c>
      <c r="AN511" s="144">
        <f>+CALCULO[[#This Row],[35]]+CALCULO[[#This Row],[37]]+CALCULO[[#This Row],[ 39 ]]</f>
        <v>0</v>
      </c>
      <c r="AO511" s="148">
        <f>+CALCULO[[#This Row],[33]]-CALCULO[[#This Row],[ 40 ]]</f>
        <v>0</v>
      </c>
      <c r="AP511" s="29"/>
      <c r="AQ511" s="163">
        <f>+MIN(CALCULO[[#This Row],[42]]+1-1,VLOOKUP($AP$4,RENTAS_EXCENTAS[],4,0))</f>
        <v>0</v>
      </c>
      <c r="AR511" s="29"/>
      <c r="AS511" s="163">
        <f>+MIN(CALCULO[[#This Row],[43]]+CALCULO[[#This Row],[ 44 ]]+1-1,VLOOKUP($AP$4,RENTAS_EXCENTAS[],4,0))-CALCULO[[#This Row],[43]]</f>
        <v>0</v>
      </c>
      <c r="AT511" s="163"/>
      <c r="AU511" s="163"/>
      <c r="AV511" s="163">
        <f>+CALCULO[[#This Row],[ 47 ]]</f>
        <v>0</v>
      </c>
      <c r="AW511" s="163"/>
      <c r="AX511" s="163">
        <f>+CALCULO[[#This Row],[ 49 ]]</f>
        <v>0</v>
      </c>
      <c r="AY511" s="163"/>
      <c r="AZ511" s="163">
        <f>+CALCULO[[#This Row],[ 51 ]]</f>
        <v>0</v>
      </c>
      <c r="BA511" s="163"/>
      <c r="BB511" s="163">
        <f>+CALCULO[[#This Row],[ 53 ]]</f>
        <v>0</v>
      </c>
      <c r="BC511" s="163"/>
      <c r="BD511" s="163">
        <f>+CALCULO[[#This Row],[ 55 ]]</f>
        <v>0</v>
      </c>
      <c r="BE511" s="163"/>
      <c r="BF511" s="163">
        <f>+CALCULO[[#This Row],[ 57 ]]</f>
        <v>0</v>
      </c>
      <c r="BG511" s="163"/>
      <c r="BH511" s="163">
        <f>+CALCULO[[#This Row],[ 59 ]]</f>
        <v>0</v>
      </c>
      <c r="BI511" s="163"/>
      <c r="BJ511" s="163"/>
      <c r="BK511" s="163"/>
      <c r="BL511" s="145">
        <f>+CALCULO[[#This Row],[ 63 ]]</f>
        <v>0</v>
      </c>
      <c r="BM511" s="144">
        <f>+CALCULO[[#This Row],[ 64 ]]+CALCULO[[#This Row],[ 62 ]]+CALCULO[[#This Row],[ 60 ]]+CALCULO[[#This Row],[ 58 ]]+CALCULO[[#This Row],[ 56 ]]+CALCULO[[#This Row],[ 54 ]]+CALCULO[[#This Row],[ 52 ]]+CALCULO[[#This Row],[ 50 ]]+CALCULO[[#This Row],[ 48 ]]+CALCULO[[#This Row],[ 45 ]]+CALCULO[[#This Row],[43]]</f>
        <v>0</v>
      </c>
      <c r="BN511" s="148">
        <f>+CALCULO[[#This Row],[ 41 ]]-CALCULO[[#This Row],[65]]</f>
        <v>0</v>
      </c>
      <c r="BO511" s="144">
        <f>+ROUND(MIN(CALCULO[[#This Row],[66]]*25%,240*'Versión impresión'!$H$8),-3)</f>
        <v>0</v>
      </c>
      <c r="BP511" s="148">
        <f>+CALCULO[[#This Row],[66]]-CALCULO[[#This Row],[67]]</f>
        <v>0</v>
      </c>
      <c r="BQ511" s="154">
        <f>+ROUND(CALCULO[[#This Row],[33]]*40%,-3)</f>
        <v>0</v>
      </c>
      <c r="BR511" s="149">
        <f t="shared" si="22"/>
        <v>0</v>
      </c>
      <c r="BS511" s="144">
        <f>+CALCULO[[#This Row],[33]]-MIN(CALCULO[[#This Row],[69]],CALCULO[[#This Row],[68]])</f>
        <v>0</v>
      </c>
      <c r="BT511" s="150">
        <f>+CALCULO[[#This Row],[71]]/'Versión impresión'!$H$8+1-1</f>
        <v>0</v>
      </c>
      <c r="BU511" s="151">
        <f>+LOOKUP(CALCULO[[#This Row],[72]],$CG$2:$CH$8,$CJ$2:$CJ$8)</f>
        <v>0</v>
      </c>
      <c r="BV511" s="152">
        <f>+LOOKUP(CALCULO[[#This Row],[72]],$CG$2:$CH$8,$CI$2:$CI$8)</f>
        <v>0</v>
      </c>
      <c r="BW511" s="151">
        <f>+LOOKUP(CALCULO[[#This Row],[72]],$CG$2:$CH$8,$CK$2:$CK$8)</f>
        <v>0</v>
      </c>
      <c r="BX511" s="155">
        <f>+(CALCULO[[#This Row],[72]]+CALCULO[[#This Row],[73]])*CALCULO[[#This Row],[74]]+CALCULO[[#This Row],[75]]</f>
        <v>0</v>
      </c>
      <c r="BY511" s="133">
        <f>+ROUND(CALCULO[[#This Row],[76]]*'Versión impresión'!$H$8,-3)</f>
        <v>0</v>
      </c>
      <c r="BZ511" s="180" t="str">
        <f>+IF(LOOKUP(CALCULO[[#This Row],[72]],$CG$2:$CH$8,$CM$2:$CM$8)=0,"",LOOKUP(CALCULO[[#This Row],[72]],$CG$2:$CH$8,$CM$2:$CM$8))</f>
        <v/>
      </c>
    </row>
    <row r="512" spans="1:78" x14ac:dyDescent="0.25">
      <c r="A512" s="78" t="str">
        <f t="shared" si="21"/>
        <v/>
      </c>
      <c r="B512" s="159"/>
      <c r="C512" s="29"/>
      <c r="D512" s="29"/>
      <c r="E512" s="29"/>
      <c r="F512" s="29"/>
      <c r="G512" s="29"/>
      <c r="H512" s="29"/>
      <c r="I512" s="29"/>
      <c r="J512" s="29"/>
      <c r="K512" s="29"/>
      <c r="L512" s="29"/>
      <c r="M512" s="29"/>
      <c r="N512" s="29"/>
      <c r="O512" s="144">
        <f>SUM(CALCULO[[#This Row],[5]:[ 14 ]])</f>
        <v>0</v>
      </c>
      <c r="P512" s="162"/>
      <c r="Q512" s="163">
        <f>+IF(AVERAGEIF(ING_NO_CONST_RENTA[Concepto],'Datos para cálculo'!P$4,ING_NO_CONST_RENTA[Monto Limite])=1,CALCULO[[#This Row],[16]],MIN(CALCULO[ [#This Row],[16] ],AVERAGEIF(ING_NO_CONST_RENTA[Concepto],'Datos para cálculo'!P$4,ING_NO_CONST_RENTA[Monto Limite]),+CALCULO[ [#This Row],[16] ]+1-1,CALCULO[ [#This Row],[16] ]))</f>
        <v>0</v>
      </c>
      <c r="R512" s="29"/>
      <c r="S512" s="163">
        <f>+IF(AVERAGEIF(ING_NO_CONST_RENTA[Concepto],'Datos para cálculo'!R$4,ING_NO_CONST_RENTA[Monto Limite])=1,CALCULO[[#This Row],[18]],MIN(CALCULO[ [#This Row],[18] ],AVERAGEIF(ING_NO_CONST_RENTA[Concepto],'Datos para cálculo'!R$4,ING_NO_CONST_RENTA[Monto Limite]),+CALCULO[ [#This Row],[18] ]+1-1,CALCULO[ [#This Row],[18] ]))</f>
        <v>0</v>
      </c>
      <c r="T512" s="29"/>
      <c r="U512" s="163">
        <f>+IF(AVERAGEIF(ING_NO_CONST_RENTA[Concepto],'Datos para cálculo'!T$4,ING_NO_CONST_RENTA[Monto Limite])=1,CALCULO[[#This Row],[20]],MIN(CALCULO[ [#This Row],[20] ],AVERAGEIF(ING_NO_CONST_RENTA[Concepto],'Datos para cálculo'!T$4,ING_NO_CONST_RENTA[Monto Limite]),+CALCULO[ [#This Row],[20] ]+1-1,CALCULO[ [#This Row],[20] ]))</f>
        <v>0</v>
      </c>
      <c r="V512" s="29"/>
      <c r="W5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2" s="164"/>
      <c r="Y512" s="163">
        <f>+IF(O512&lt;310*'Versión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2" s="165"/>
      <c r="AA512" s="163">
        <f>+IF(AVERAGEIF(ING_NO_CONST_RENTA[Concepto],'Datos para cálculo'!Z$4,ING_NO_CONST_RENTA[Monto Limite])=1,CALCULO[[#This Row],[ 26 ]],MIN(CALCULO[[#This Row],[ 26 ]],AVERAGEIF(ING_NO_CONST_RENTA[Concepto],'Datos para cálculo'!Z$4,ING_NO_CONST_RENTA[Monto Limite]),+CALCULO[[#This Row],[ 26 ]]+1-1,CALCULO[[#This Row],[ 26 ]]))</f>
        <v>0</v>
      </c>
      <c r="AB512" s="165"/>
      <c r="AC5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2" s="147"/>
      <c r="AE5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2" s="144">
        <f>+CALCULO[[#This Row],[ 31 ]]+CALCULO[[#This Row],[ 29 ]]+CALCULO[[#This Row],[ 27 ]]+CALCULO[[#This Row],[ 25 ]]+CALCULO[[#This Row],[ 23 ]]+CALCULO[[#This Row],[ 21 ]]+CALCULO[[#This Row],[ 19 ]]+CALCULO[[#This Row],[ 17 ]]</f>
        <v>0</v>
      </c>
      <c r="AG512" s="148">
        <f>+MAX(0,ROUND(CALCULO[[#This Row],[ 15 ]]-CALCULO[[#This Row],[32]],-3))</f>
        <v>0</v>
      </c>
      <c r="AH512" s="29"/>
      <c r="AI512" s="163">
        <f>+IF(AVERAGEIF(DEDUCCIONES[Concepto],'Datos para cálculo'!AH$4,DEDUCCIONES[Monto Limite])=1,CALCULO[[#This Row],[ 34 ]],MIN(CALCULO[[#This Row],[ 34 ]],AVERAGEIF(DEDUCCIONES[Concepto],'Datos para cálculo'!AH$4,DEDUCCIONES[Monto Limite]),+CALCULO[[#This Row],[ 34 ]]+1-1,CALCULO[[#This Row],[ 34 ]]))</f>
        <v>0</v>
      </c>
      <c r="AJ512" s="167"/>
      <c r="AK512" s="144">
        <f>+IF(CALCULO[[#This Row],[ 36 ]]="SI",MIN(CALCULO[[#This Row],[ 15 ]]*10%,VLOOKUP($AJ$4,DEDUCCIONES[],4,0)),0)</f>
        <v>0</v>
      </c>
      <c r="AL512" s="168"/>
      <c r="AM512" s="145">
        <f>+MIN(AL512+1-1,VLOOKUP($AL$4,DEDUCCIONES[],4,0))</f>
        <v>0</v>
      </c>
      <c r="AN512" s="144">
        <f>+CALCULO[[#This Row],[35]]+CALCULO[[#This Row],[37]]+CALCULO[[#This Row],[ 39 ]]</f>
        <v>0</v>
      </c>
      <c r="AO512" s="148">
        <f>+CALCULO[[#This Row],[33]]-CALCULO[[#This Row],[ 40 ]]</f>
        <v>0</v>
      </c>
      <c r="AP512" s="29"/>
      <c r="AQ512" s="163">
        <f>+MIN(CALCULO[[#This Row],[42]]+1-1,VLOOKUP($AP$4,RENTAS_EXCENTAS[],4,0))</f>
        <v>0</v>
      </c>
      <c r="AR512" s="29"/>
      <c r="AS512" s="163">
        <f>+MIN(CALCULO[[#This Row],[43]]+CALCULO[[#This Row],[ 44 ]]+1-1,VLOOKUP($AP$4,RENTAS_EXCENTAS[],4,0))-CALCULO[[#This Row],[43]]</f>
        <v>0</v>
      </c>
      <c r="AT512" s="163"/>
      <c r="AU512" s="163"/>
      <c r="AV512" s="163">
        <f>+CALCULO[[#This Row],[ 47 ]]</f>
        <v>0</v>
      </c>
      <c r="AW512" s="163"/>
      <c r="AX512" s="163">
        <f>+CALCULO[[#This Row],[ 49 ]]</f>
        <v>0</v>
      </c>
      <c r="AY512" s="163"/>
      <c r="AZ512" s="163">
        <f>+CALCULO[[#This Row],[ 51 ]]</f>
        <v>0</v>
      </c>
      <c r="BA512" s="163"/>
      <c r="BB512" s="163">
        <f>+CALCULO[[#This Row],[ 53 ]]</f>
        <v>0</v>
      </c>
      <c r="BC512" s="163"/>
      <c r="BD512" s="163">
        <f>+CALCULO[[#This Row],[ 55 ]]</f>
        <v>0</v>
      </c>
      <c r="BE512" s="163"/>
      <c r="BF512" s="163">
        <f>+CALCULO[[#This Row],[ 57 ]]</f>
        <v>0</v>
      </c>
      <c r="BG512" s="163"/>
      <c r="BH512" s="163">
        <f>+CALCULO[[#This Row],[ 59 ]]</f>
        <v>0</v>
      </c>
      <c r="BI512" s="163"/>
      <c r="BJ512" s="163"/>
      <c r="BK512" s="163"/>
      <c r="BL512" s="145">
        <f>+CALCULO[[#This Row],[ 63 ]]</f>
        <v>0</v>
      </c>
      <c r="BM512" s="144">
        <f>+CALCULO[[#This Row],[ 64 ]]+CALCULO[[#This Row],[ 62 ]]+CALCULO[[#This Row],[ 60 ]]+CALCULO[[#This Row],[ 58 ]]+CALCULO[[#This Row],[ 56 ]]+CALCULO[[#This Row],[ 54 ]]+CALCULO[[#This Row],[ 52 ]]+CALCULO[[#This Row],[ 50 ]]+CALCULO[[#This Row],[ 48 ]]+CALCULO[[#This Row],[ 45 ]]+CALCULO[[#This Row],[43]]</f>
        <v>0</v>
      </c>
      <c r="BN512" s="148">
        <f>+CALCULO[[#This Row],[ 41 ]]-CALCULO[[#This Row],[65]]</f>
        <v>0</v>
      </c>
      <c r="BO512" s="144">
        <f>+ROUND(MIN(CALCULO[[#This Row],[66]]*25%,240*'Versión impresión'!$H$8),-3)</f>
        <v>0</v>
      </c>
      <c r="BP512" s="148">
        <f>+CALCULO[[#This Row],[66]]-CALCULO[[#This Row],[67]]</f>
        <v>0</v>
      </c>
      <c r="BQ512" s="154">
        <f>+ROUND(CALCULO[[#This Row],[33]]*40%,-3)</f>
        <v>0</v>
      </c>
      <c r="BR512" s="149">
        <f t="shared" si="22"/>
        <v>0</v>
      </c>
      <c r="BS512" s="144">
        <f>+CALCULO[[#This Row],[33]]-MIN(CALCULO[[#This Row],[69]],CALCULO[[#This Row],[68]])</f>
        <v>0</v>
      </c>
      <c r="BT512" s="150">
        <f>+CALCULO[[#This Row],[71]]/'Versión impresión'!$H$8+1-1</f>
        <v>0</v>
      </c>
      <c r="BU512" s="151">
        <f>+LOOKUP(CALCULO[[#This Row],[72]],$CG$2:$CH$8,$CJ$2:$CJ$8)</f>
        <v>0</v>
      </c>
      <c r="BV512" s="152">
        <f>+LOOKUP(CALCULO[[#This Row],[72]],$CG$2:$CH$8,$CI$2:$CI$8)</f>
        <v>0</v>
      </c>
      <c r="BW512" s="151">
        <f>+LOOKUP(CALCULO[[#This Row],[72]],$CG$2:$CH$8,$CK$2:$CK$8)</f>
        <v>0</v>
      </c>
      <c r="BX512" s="155">
        <f>+(CALCULO[[#This Row],[72]]+CALCULO[[#This Row],[73]])*CALCULO[[#This Row],[74]]+CALCULO[[#This Row],[75]]</f>
        <v>0</v>
      </c>
      <c r="BY512" s="133">
        <f>+ROUND(CALCULO[[#This Row],[76]]*'Versión impresión'!$H$8,-3)</f>
        <v>0</v>
      </c>
      <c r="BZ512" s="180" t="str">
        <f>+IF(LOOKUP(CALCULO[[#This Row],[72]],$CG$2:$CH$8,$CM$2:$CM$8)=0,"",LOOKUP(CALCULO[[#This Row],[72]],$CG$2:$CH$8,$CM$2:$CM$8))</f>
        <v/>
      </c>
    </row>
    <row r="513" spans="1:78" x14ac:dyDescent="0.25">
      <c r="A513" s="78" t="str">
        <f t="shared" si="21"/>
        <v/>
      </c>
      <c r="B513" s="159"/>
      <c r="C513" s="29"/>
      <c r="D513" s="29"/>
      <c r="E513" s="29"/>
      <c r="F513" s="29"/>
      <c r="G513" s="29"/>
      <c r="H513" s="29"/>
      <c r="I513" s="29"/>
      <c r="J513" s="29"/>
      <c r="K513" s="29"/>
      <c r="L513" s="29"/>
      <c r="M513" s="29"/>
      <c r="N513" s="29"/>
      <c r="O513" s="144">
        <f>SUM(CALCULO[[#This Row],[5]:[ 14 ]])</f>
        <v>0</v>
      </c>
      <c r="P513" s="162"/>
      <c r="Q513" s="163">
        <f>+IF(AVERAGEIF(ING_NO_CONST_RENTA[Concepto],'Datos para cálculo'!P$4,ING_NO_CONST_RENTA[Monto Limite])=1,CALCULO[[#This Row],[16]],MIN(CALCULO[ [#This Row],[16] ],AVERAGEIF(ING_NO_CONST_RENTA[Concepto],'Datos para cálculo'!P$4,ING_NO_CONST_RENTA[Monto Limite]),+CALCULO[ [#This Row],[16] ]+1-1,CALCULO[ [#This Row],[16] ]))</f>
        <v>0</v>
      </c>
      <c r="R513" s="29"/>
      <c r="S513" s="163">
        <f>+IF(AVERAGEIF(ING_NO_CONST_RENTA[Concepto],'Datos para cálculo'!R$4,ING_NO_CONST_RENTA[Monto Limite])=1,CALCULO[[#This Row],[18]],MIN(CALCULO[ [#This Row],[18] ],AVERAGEIF(ING_NO_CONST_RENTA[Concepto],'Datos para cálculo'!R$4,ING_NO_CONST_RENTA[Monto Limite]),+CALCULO[ [#This Row],[18] ]+1-1,CALCULO[ [#This Row],[18] ]))</f>
        <v>0</v>
      </c>
      <c r="T513" s="29"/>
      <c r="U513" s="163">
        <f>+IF(AVERAGEIF(ING_NO_CONST_RENTA[Concepto],'Datos para cálculo'!T$4,ING_NO_CONST_RENTA[Monto Limite])=1,CALCULO[[#This Row],[20]],MIN(CALCULO[ [#This Row],[20] ],AVERAGEIF(ING_NO_CONST_RENTA[Concepto],'Datos para cálculo'!T$4,ING_NO_CONST_RENTA[Monto Limite]),+CALCULO[ [#This Row],[20] ]+1-1,CALCULO[ [#This Row],[20] ]))</f>
        <v>0</v>
      </c>
      <c r="V513" s="29"/>
      <c r="W5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3" s="164"/>
      <c r="Y513" s="163">
        <f>+IF(O513&lt;310*'Versión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3" s="165"/>
      <c r="AA513" s="163">
        <f>+IF(AVERAGEIF(ING_NO_CONST_RENTA[Concepto],'Datos para cálculo'!Z$4,ING_NO_CONST_RENTA[Monto Limite])=1,CALCULO[[#This Row],[ 26 ]],MIN(CALCULO[[#This Row],[ 26 ]],AVERAGEIF(ING_NO_CONST_RENTA[Concepto],'Datos para cálculo'!Z$4,ING_NO_CONST_RENTA[Monto Limite]),+CALCULO[[#This Row],[ 26 ]]+1-1,CALCULO[[#This Row],[ 26 ]]))</f>
        <v>0</v>
      </c>
      <c r="AB513" s="165"/>
      <c r="AC5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3" s="147"/>
      <c r="AE5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3" s="144">
        <f>+CALCULO[[#This Row],[ 31 ]]+CALCULO[[#This Row],[ 29 ]]+CALCULO[[#This Row],[ 27 ]]+CALCULO[[#This Row],[ 25 ]]+CALCULO[[#This Row],[ 23 ]]+CALCULO[[#This Row],[ 21 ]]+CALCULO[[#This Row],[ 19 ]]+CALCULO[[#This Row],[ 17 ]]</f>
        <v>0</v>
      </c>
      <c r="AG513" s="148">
        <f>+MAX(0,ROUND(CALCULO[[#This Row],[ 15 ]]-CALCULO[[#This Row],[32]],-3))</f>
        <v>0</v>
      </c>
      <c r="AH513" s="29"/>
      <c r="AI513" s="163">
        <f>+IF(AVERAGEIF(DEDUCCIONES[Concepto],'Datos para cálculo'!AH$4,DEDUCCIONES[Monto Limite])=1,CALCULO[[#This Row],[ 34 ]],MIN(CALCULO[[#This Row],[ 34 ]],AVERAGEIF(DEDUCCIONES[Concepto],'Datos para cálculo'!AH$4,DEDUCCIONES[Monto Limite]),+CALCULO[[#This Row],[ 34 ]]+1-1,CALCULO[[#This Row],[ 34 ]]))</f>
        <v>0</v>
      </c>
      <c r="AJ513" s="167"/>
      <c r="AK513" s="144">
        <f>+IF(CALCULO[[#This Row],[ 36 ]]="SI",MIN(CALCULO[[#This Row],[ 15 ]]*10%,VLOOKUP($AJ$4,DEDUCCIONES[],4,0)),0)</f>
        <v>0</v>
      </c>
      <c r="AL513" s="168"/>
      <c r="AM513" s="145">
        <f>+MIN(AL513+1-1,VLOOKUP($AL$4,DEDUCCIONES[],4,0))</f>
        <v>0</v>
      </c>
      <c r="AN513" s="144">
        <f>+CALCULO[[#This Row],[35]]+CALCULO[[#This Row],[37]]+CALCULO[[#This Row],[ 39 ]]</f>
        <v>0</v>
      </c>
      <c r="AO513" s="148">
        <f>+CALCULO[[#This Row],[33]]-CALCULO[[#This Row],[ 40 ]]</f>
        <v>0</v>
      </c>
      <c r="AP513" s="29"/>
      <c r="AQ513" s="163">
        <f>+MIN(CALCULO[[#This Row],[42]]+1-1,VLOOKUP($AP$4,RENTAS_EXCENTAS[],4,0))</f>
        <v>0</v>
      </c>
      <c r="AR513" s="29"/>
      <c r="AS513" s="163">
        <f>+MIN(CALCULO[[#This Row],[43]]+CALCULO[[#This Row],[ 44 ]]+1-1,VLOOKUP($AP$4,RENTAS_EXCENTAS[],4,0))-CALCULO[[#This Row],[43]]</f>
        <v>0</v>
      </c>
      <c r="AT513" s="163"/>
      <c r="AU513" s="163"/>
      <c r="AV513" s="163">
        <f>+CALCULO[[#This Row],[ 47 ]]</f>
        <v>0</v>
      </c>
      <c r="AW513" s="163"/>
      <c r="AX513" s="163">
        <f>+CALCULO[[#This Row],[ 49 ]]</f>
        <v>0</v>
      </c>
      <c r="AY513" s="163"/>
      <c r="AZ513" s="163">
        <f>+CALCULO[[#This Row],[ 51 ]]</f>
        <v>0</v>
      </c>
      <c r="BA513" s="163"/>
      <c r="BB513" s="163">
        <f>+CALCULO[[#This Row],[ 53 ]]</f>
        <v>0</v>
      </c>
      <c r="BC513" s="163"/>
      <c r="BD513" s="163">
        <f>+CALCULO[[#This Row],[ 55 ]]</f>
        <v>0</v>
      </c>
      <c r="BE513" s="163"/>
      <c r="BF513" s="163">
        <f>+CALCULO[[#This Row],[ 57 ]]</f>
        <v>0</v>
      </c>
      <c r="BG513" s="163"/>
      <c r="BH513" s="163">
        <f>+CALCULO[[#This Row],[ 59 ]]</f>
        <v>0</v>
      </c>
      <c r="BI513" s="163"/>
      <c r="BJ513" s="163"/>
      <c r="BK513" s="163"/>
      <c r="BL513" s="145">
        <f>+CALCULO[[#This Row],[ 63 ]]</f>
        <v>0</v>
      </c>
      <c r="BM513" s="144">
        <f>+CALCULO[[#This Row],[ 64 ]]+CALCULO[[#This Row],[ 62 ]]+CALCULO[[#This Row],[ 60 ]]+CALCULO[[#This Row],[ 58 ]]+CALCULO[[#This Row],[ 56 ]]+CALCULO[[#This Row],[ 54 ]]+CALCULO[[#This Row],[ 52 ]]+CALCULO[[#This Row],[ 50 ]]+CALCULO[[#This Row],[ 48 ]]+CALCULO[[#This Row],[ 45 ]]+CALCULO[[#This Row],[43]]</f>
        <v>0</v>
      </c>
      <c r="BN513" s="148">
        <f>+CALCULO[[#This Row],[ 41 ]]-CALCULO[[#This Row],[65]]</f>
        <v>0</v>
      </c>
      <c r="BO513" s="144">
        <f>+ROUND(MIN(CALCULO[[#This Row],[66]]*25%,240*'Versión impresión'!$H$8),-3)</f>
        <v>0</v>
      </c>
      <c r="BP513" s="148">
        <f>+CALCULO[[#This Row],[66]]-CALCULO[[#This Row],[67]]</f>
        <v>0</v>
      </c>
      <c r="BQ513" s="154">
        <f>+ROUND(CALCULO[[#This Row],[33]]*40%,-3)</f>
        <v>0</v>
      </c>
      <c r="BR513" s="149">
        <f t="shared" si="22"/>
        <v>0</v>
      </c>
      <c r="BS513" s="144">
        <f>+CALCULO[[#This Row],[33]]-MIN(CALCULO[[#This Row],[69]],CALCULO[[#This Row],[68]])</f>
        <v>0</v>
      </c>
      <c r="BT513" s="150">
        <f>+CALCULO[[#This Row],[71]]/'Versión impresión'!$H$8+1-1</f>
        <v>0</v>
      </c>
      <c r="BU513" s="151">
        <f>+LOOKUP(CALCULO[[#This Row],[72]],$CG$2:$CH$8,$CJ$2:$CJ$8)</f>
        <v>0</v>
      </c>
      <c r="BV513" s="152">
        <f>+LOOKUP(CALCULO[[#This Row],[72]],$CG$2:$CH$8,$CI$2:$CI$8)</f>
        <v>0</v>
      </c>
      <c r="BW513" s="151">
        <f>+LOOKUP(CALCULO[[#This Row],[72]],$CG$2:$CH$8,$CK$2:$CK$8)</f>
        <v>0</v>
      </c>
      <c r="BX513" s="155">
        <f>+(CALCULO[[#This Row],[72]]+CALCULO[[#This Row],[73]])*CALCULO[[#This Row],[74]]+CALCULO[[#This Row],[75]]</f>
        <v>0</v>
      </c>
      <c r="BY513" s="133">
        <f>+ROUND(CALCULO[[#This Row],[76]]*'Versión impresión'!$H$8,-3)</f>
        <v>0</v>
      </c>
      <c r="BZ513" s="180" t="str">
        <f>+IF(LOOKUP(CALCULO[[#This Row],[72]],$CG$2:$CH$8,$CM$2:$CM$8)=0,"",LOOKUP(CALCULO[[#This Row],[72]],$CG$2:$CH$8,$CM$2:$CM$8))</f>
        <v/>
      </c>
    </row>
    <row r="514" spans="1:78" x14ac:dyDescent="0.25">
      <c r="A514" s="78" t="str">
        <f t="shared" si="21"/>
        <v/>
      </c>
      <c r="B514" s="159"/>
      <c r="C514" s="29"/>
      <c r="D514" s="29"/>
      <c r="E514" s="29"/>
      <c r="F514" s="29"/>
      <c r="G514" s="29"/>
      <c r="H514" s="29"/>
      <c r="I514" s="29"/>
      <c r="J514" s="29"/>
      <c r="K514" s="29"/>
      <c r="L514" s="29"/>
      <c r="M514" s="29"/>
      <c r="N514" s="29"/>
      <c r="O514" s="144">
        <f>SUM(CALCULO[[#This Row],[5]:[ 14 ]])</f>
        <v>0</v>
      </c>
      <c r="P514" s="162"/>
      <c r="Q514" s="163">
        <f>+IF(AVERAGEIF(ING_NO_CONST_RENTA[Concepto],'Datos para cálculo'!P$4,ING_NO_CONST_RENTA[Monto Limite])=1,CALCULO[[#This Row],[16]],MIN(CALCULO[ [#This Row],[16] ],AVERAGEIF(ING_NO_CONST_RENTA[Concepto],'Datos para cálculo'!P$4,ING_NO_CONST_RENTA[Monto Limite]),+CALCULO[ [#This Row],[16] ]+1-1,CALCULO[ [#This Row],[16] ]))</f>
        <v>0</v>
      </c>
      <c r="R514" s="29"/>
      <c r="S514" s="163">
        <f>+IF(AVERAGEIF(ING_NO_CONST_RENTA[Concepto],'Datos para cálculo'!R$4,ING_NO_CONST_RENTA[Monto Limite])=1,CALCULO[[#This Row],[18]],MIN(CALCULO[ [#This Row],[18] ],AVERAGEIF(ING_NO_CONST_RENTA[Concepto],'Datos para cálculo'!R$4,ING_NO_CONST_RENTA[Monto Limite]),+CALCULO[ [#This Row],[18] ]+1-1,CALCULO[ [#This Row],[18] ]))</f>
        <v>0</v>
      </c>
      <c r="T514" s="29"/>
      <c r="U514" s="163">
        <f>+IF(AVERAGEIF(ING_NO_CONST_RENTA[Concepto],'Datos para cálculo'!T$4,ING_NO_CONST_RENTA[Monto Limite])=1,CALCULO[[#This Row],[20]],MIN(CALCULO[ [#This Row],[20] ],AVERAGEIF(ING_NO_CONST_RENTA[Concepto],'Datos para cálculo'!T$4,ING_NO_CONST_RENTA[Monto Limite]),+CALCULO[ [#This Row],[20] ]+1-1,CALCULO[ [#This Row],[20] ]))</f>
        <v>0</v>
      </c>
      <c r="V514" s="29"/>
      <c r="W5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4" s="164"/>
      <c r="Y514" s="163">
        <f>+IF(O514&lt;310*'Versión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4" s="165"/>
      <c r="AA514" s="163">
        <f>+IF(AVERAGEIF(ING_NO_CONST_RENTA[Concepto],'Datos para cálculo'!Z$4,ING_NO_CONST_RENTA[Monto Limite])=1,CALCULO[[#This Row],[ 26 ]],MIN(CALCULO[[#This Row],[ 26 ]],AVERAGEIF(ING_NO_CONST_RENTA[Concepto],'Datos para cálculo'!Z$4,ING_NO_CONST_RENTA[Monto Limite]),+CALCULO[[#This Row],[ 26 ]]+1-1,CALCULO[[#This Row],[ 26 ]]))</f>
        <v>0</v>
      </c>
      <c r="AB514" s="165"/>
      <c r="AC5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4" s="147"/>
      <c r="AE5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4" s="144">
        <f>+CALCULO[[#This Row],[ 31 ]]+CALCULO[[#This Row],[ 29 ]]+CALCULO[[#This Row],[ 27 ]]+CALCULO[[#This Row],[ 25 ]]+CALCULO[[#This Row],[ 23 ]]+CALCULO[[#This Row],[ 21 ]]+CALCULO[[#This Row],[ 19 ]]+CALCULO[[#This Row],[ 17 ]]</f>
        <v>0</v>
      </c>
      <c r="AG514" s="148">
        <f>+MAX(0,ROUND(CALCULO[[#This Row],[ 15 ]]-CALCULO[[#This Row],[32]],-3))</f>
        <v>0</v>
      </c>
      <c r="AH514" s="29"/>
      <c r="AI514" s="163">
        <f>+IF(AVERAGEIF(DEDUCCIONES[Concepto],'Datos para cálculo'!AH$4,DEDUCCIONES[Monto Limite])=1,CALCULO[[#This Row],[ 34 ]],MIN(CALCULO[[#This Row],[ 34 ]],AVERAGEIF(DEDUCCIONES[Concepto],'Datos para cálculo'!AH$4,DEDUCCIONES[Monto Limite]),+CALCULO[[#This Row],[ 34 ]]+1-1,CALCULO[[#This Row],[ 34 ]]))</f>
        <v>0</v>
      </c>
      <c r="AJ514" s="167"/>
      <c r="AK514" s="144">
        <f>+IF(CALCULO[[#This Row],[ 36 ]]="SI",MIN(CALCULO[[#This Row],[ 15 ]]*10%,VLOOKUP($AJ$4,DEDUCCIONES[],4,0)),0)</f>
        <v>0</v>
      </c>
      <c r="AL514" s="168"/>
      <c r="AM514" s="145">
        <f>+MIN(AL514+1-1,VLOOKUP($AL$4,DEDUCCIONES[],4,0))</f>
        <v>0</v>
      </c>
      <c r="AN514" s="144">
        <f>+CALCULO[[#This Row],[35]]+CALCULO[[#This Row],[37]]+CALCULO[[#This Row],[ 39 ]]</f>
        <v>0</v>
      </c>
      <c r="AO514" s="148">
        <f>+CALCULO[[#This Row],[33]]-CALCULO[[#This Row],[ 40 ]]</f>
        <v>0</v>
      </c>
      <c r="AP514" s="29"/>
      <c r="AQ514" s="163">
        <f>+MIN(CALCULO[[#This Row],[42]]+1-1,VLOOKUP($AP$4,RENTAS_EXCENTAS[],4,0))</f>
        <v>0</v>
      </c>
      <c r="AR514" s="29"/>
      <c r="AS514" s="163">
        <f>+MIN(CALCULO[[#This Row],[43]]+CALCULO[[#This Row],[ 44 ]]+1-1,VLOOKUP($AP$4,RENTAS_EXCENTAS[],4,0))-CALCULO[[#This Row],[43]]</f>
        <v>0</v>
      </c>
      <c r="AT514" s="163"/>
      <c r="AU514" s="163"/>
      <c r="AV514" s="163">
        <f>+CALCULO[[#This Row],[ 47 ]]</f>
        <v>0</v>
      </c>
      <c r="AW514" s="163"/>
      <c r="AX514" s="163">
        <f>+CALCULO[[#This Row],[ 49 ]]</f>
        <v>0</v>
      </c>
      <c r="AY514" s="163"/>
      <c r="AZ514" s="163">
        <f>+CALCULO[[#This Row],[ 51 ]]</f>
        <v>0</v>
      </c>
      <c r="BA514" s="163"/>
      <c r="BB514" s="163">
        <f>+CALCULO[[#This Row],[ 53 ]]</f>
        <v>0</v>
      </c>
      <c r="BC514" s="163"/>
      <c r="BD514" s="163">
        <f>+CALCULO[[#This Row],[ 55 ]]</f>
        <v>0</v>
      </c>
      <c r="BE514" s="163"/>
      <c r="BF514" s="163">
        <f>+CALCULO[[#This Row],[ 57 ]]</f>
        <v>0</v>
      </c>
      <c r="BG514" s="163"/>
      <c r="BH514" s="163">
        <f>+CALCULO[[#This Row],[ 59 ]]</f>
        <v>0</v>
      </c>
      <c r="BI514" s="163"/>
      <c r="BJ514" s="163"/>
      <c r="BK514" s="163"/>
      <c r="BL514" s="145">
        <f>+CALCULO[[#This Row],[ 63 ]]</f>
        <v>0</v>
      </c>
      <c r="BM514" s="144">
        <f>+CALCULO[[#This Row],[ 64 ]]+CALCULO[[#This Row],[ 62 ]]+CALCULO[[#This Row],[ 60 ]]+CALCULO[[#This Row],[ 58 ]]+CALCULO[[#This Row],[ 56 ]]+CALCULO[[#This Row],[ 54 ]]+CALCULO[[#This Row],[ 52 ]]+CALCULO[[#This Row],[ 50 ]]+CALCULO[[#This Row],[ 48 ]]+CALCULO[[#This Row],[ 45 ]]+CALCULO[[#This Row],[43]]</f>
        <v>0</v>
      </c>
      <c r="BN514" s="148">
        <f>+CALCULO[[#This Row],[ 41 ]]-CALCULO[[#This Row],[65]]</f>
        <v>0</v>
      </c>
      <c r="BO514" s="144">
        <f>+ROUND(MIN(CALCULO[[#This Row],[66]]*25%,240*'Versión impresión'!$H$8),-3)</f>
        <v>0</v>
      </c>
      <c r="BP514" s="148">
        <f>+CALCULO[[#This Row],[66]]-CALCULO[[#This Row],[67]]</f>
        <v>0</v>
      </c>
      <c r="BQ514" s="154">
        <f>+ROUND(CALCULO[[#This Row],[33]]*40%,-3)</f>
        <v>0</v>
      </c>
      <c r="BR514" s="149">
        <f t="shared" si="22"/>
        <v>0</v>
      </c>
      <c r="BS514" s="144">
        <f>+CALCULO[[#This Row],[33]]-MIN(CALCULO[[#This Row],[69]],CALCULO[[#This Row],[68]])</f>
        <v>0</v>
      </c>
      <c r="BT514" s="150">
        <f>+CALCULO[[#This Row],[71]]/'Versión impresión'!$H$8+1-1</f>
        <v>0</v>
      </c>
      <c r="BU514" s="151">
        <f>+LOOKUP(CALCULO[[#This Row],[72]],$CG$2:$CH$8,$CJ$2:$CJ$8)</f>
        <v>0</v>
      </c>
      <c r="BV514" s="152">
        <f>+LOOKUP(CALCULO[[#This Row],[72]],$CG$2:$CH$8,$CI$2:$CI$8)</f>
        <v>0</v>
      </c>
      <c r="BW514" s="151">
        <f>+LOOKUP(CALCULO[[#This Row],[72]],$CG$2:$CH$8,$CK$2:$CK$8)</f>
        <v>0</v>
      </c>
      <c r="BX514" s="155">
        <f>+(CALCULO[[#This Row],[72]]+CALCULO[[#This Row],[73]])*CALCULO[[#This Row],[74]]+CALCULO[[#This Row],[75]]</f>
        <v>0</v>
      </c>
      <c r="BY514" s="133">
        <f>+ROUND(CALCULO[[#This Row],[76]]*'Versión impresión'!$H$8,-3)</f>
        <v>0</v>
      </c>
      <c r="BZ514" s="180" t="str">
        <f>+IF(LOOKUP(CALCULO[[#This Row],[72]],$CG$2:$CH$8,$CM$2:$CM$8)=0,"",LOOKUP(CALCULO[[#This Row],[72]],$CG$2:$CH$8,$CM$2:$CM$8))</f>
        <v/>
      </c>
    </row>
    <row r="515" spans="1:78" x14ac:dyDescent="0.25">
      <c r="A515" s="78" t="str">
        <f t="shared" si="21"/>
        <v/>
      </c>
      <c r="B515" s="159"/>
      <c r="C515" s="29"/>
      <c r="D515" s="29"/>
      <c r="E515" s="29"/>
      <c r="F515" s="29"/>
      <c r="G515" s="29"/>
      <c r="H515" s="29"/>
      <c r="I515" s="29"/>
      <c r="J515" s="29"/>
      <c r="K515" s="29"/>
      <c r="L515" s="29"/>
      <c r="M515" s="29"/>
      <c r="N515" s="29"/>
      <c r="O515" s="144">
        <f>SUM(CALCULO[[#This Row],[5]:[ 14 ]])</f>
        <v>0</v>
      </c>
      <c r="P515" s="162"/>
      <c r="Q515" s="163">
        <f>+IF(AVERAGEIF(ING_NO_CONST_RENTA[Concepto],'Datos para cálculo'!P$4,ING_NO_CONST_RENTA[Monto Limite])=1,CALCULO[[#This Row],[16]],MIN(CALCULO[ [#This Row],[16] ],AVERAGEIF(ING_NO_CONST_RENTA[Concepto],'Datos para cálculo'!P$4,ING_NO_CONST_RENTA[Monto Limite]),+CALCULO[ [#This Row],[16] ]+1-1,CALCULO[ [#This Row],[16] ]))</f>
        <v>0</v>
      </c>
      <c r="R515" s="29"/>
      <c r="S515" s="163">
        <f>+IF(AVERAGEIF(ING_NO_CONST_RENTA[Concepto],'Datos para cálculo'!R$4,ING_NO_CONST_RENTA[Monto Limite])=1,CALCULO[[#This Row],[18]],MIN(CALCULO[ [#This Row],[18] ],AVERAGEIF(ING_NO_CONST_RENTA[Concepto],'Datos para cálculo'!R$4,ING_NO_CONST_RENTA[Monto Limite]),+CALCULO[ [#This Row],[18] ]+1-1,CALCULO[ [#This Row],[18] ]))</f>
        <v>0</v>
      </c>
      <c r="T515" s="29"/>
      <c r="U515" s="163">
        <f>+IF(AVERAGEIF(ING_NO_CONST_RENTA[Concepto],'Datos para cálculo'!T$4,ING_NO_CONST_RENTA[Monto Limite])=1,CALCULO[[#This Row],[20]],MIN(CALCULO[ [#This Row],[20] ],AVERAGEIF(ING_NO_CONST_RENTA[Concepto],'Datos para cálculo'!T$4,ING_NO_CONST_RENTA[Monto Limite]),+CALCULO[ [#This Row],[20] ]+1-1,CALCULO[ [#This Row],[20] ]))</f>
        <v>0</v>
      </c>
      <c r="V515" s="29"/>
      <c r="W5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5" s="164"/>
      <c r="Y515" s="163">
        <f>+IF(O515&lt;310*'Versión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5" s="165"/>
      <c r="AA515" s="163">
        <f>+IF(AVERAGEIF(ING_NO_CONST_RENTA[Concepto],'Datos para cálculo'!Z$4,ING_NO_CONST_RENTA[Monto Limite])=1,CALCULO[[#This Row],[ 26 ]],MIN(CALCULO[[#This Row],[ 26 ]],AVERAGEIF(ING_NO_CONST_RENTA[Concepto],'Datos para cálculo'!Z$4,ING_NO_CONST_RENTA[Monto Limite]),+CALCULO[[#This Row],[ 26 ]]+1-1,CALCULO[[#This Row],[ 26 ]]))</f>
        <v>0</v>
      </c>
      <c r="AB515" s="165"/>
      <c r="AC5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5" s="147"/>
      <c r="AE5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5" s="144">
        <f>+CALCULO[[#This Row],[ 31 ]]+CALCULO[[#This Row],[ 29 ]]+CALCULO[[#This Row],[ 27 ]]+CALCULO[[#This Row],[ 25 ]]+CALCULO[[#This Row],[ 23 ]]+CALCULO[[#This Row],[ 21 ]]+CALCULO[[#This Row],[ 19 ]]+CALCULO[[#This Row],[ 17 ]]</f>
        <v>0</v>
      </c>
      <c r="AG515" s="148">
        <f>+MAX(0,ROUND(CALCULO[[#This Row],[ 15 ]]-CALCULO[[#This Row],[32]],-3))</f>
        <v>0</v>
      </c>
      <c r="AH515" s="29"/>
      <c r="AI515" s="163">
        <f>+IF(AVERAGEIF(DEDUCCIONES[Concepto],'Datos para cálculo'!AH$4,DEDUCCIONES[Monto Limite])=1,CALCULO[[#This Row],[ 34 ]],MIN(CALCULO[[#This Row],[ 34 ]],AVERAGEIF(DEDUCCIONES[Concepto],'Datos para cálculo'!AH$4,DEDUCCIONES[Monto Limite]),+CALCULO[[#This Row],[ 34 ]]+1-1,CALCULO[[#This Row],[ 34 ]]))</f>
        <v>0</v>
      </c>
      <c r="AJ515" s="167"/>
      <c r="AK515" s="144">
        <f>+IF(CALCULO[[#This Row],[ 36 ]]="SI",MIN(CALCULO[[#This Row],[ 15 ]]*10%,VLOOKUP($AJ$4,DEDUCCIONES[],4,0)),0)</f>
        <v>0</v>
      </c>
      <c r="AL515" s="168"/>
      <c r="AM515" s="145">
        <f>+MIN(AL515+1-1,VLOOKUP($AL$4,DEDUCCIONES[],4,0))</f>
        <v>0</v>
      </c>
      <c r="AN515" s="144">
        <f>+CALCULO[[#This Row],[35]]+CALCULO[[#This Row],[37]]+CALCULO[[#This Row],[ 39 ]]</f>
        <v>0</v>
      </c>
      <c r="AO515" s="148">
        <f>+CALCULO[[#This Row],[33]]-CALCULO[[#This Row],[ 40 ]]</f>
        <v>0</v>
      </c>
      <c r="AP515" s="29"/>
      <c r="AQ515" s="163">
        <f>+MIN(CALCULO[[#This Row],[42]]+1-1,VLOOKUP($AP$4,RENTAS_EXCENTAS[],4,0))</f>
        <v>0</v>
      </c>
      <c r="AR515" s="29"/>
      <c r="AS515" s="163">
        <f>+MIN(CALCULO[[#This Row],[43]]+CALCULO[[#This Row],[ 44 ]]+1-1,VLOOKUP($AP$4,RENTAS_EXCENTAS[],4,0))-CALCULO[[#This Row],[43]]</f>
        <v>0</v>
      </c>
      <c r="AT515" s="163"/>
      <c r="AU515" s="163"/>
      <c r="AV515" s="163">
        <f>+CALCULO[[#This Row],[ 47 ]]</f>
        <v>0</v>
      </c>
      <c r="AW515" s="163"/>
      <c r="AX515" s="163">
        <f>+CALCULO[[#This Row],[ 49 ]]</f>
        <v>0</v>
      </c>
      <c r="AY515" s="163"/>
      <c r="AZ515" s="163">
        <f>+CALCULO[[#This Row],[ 51 ]]</f>
        <v>0</v>
      </c>
      <c r="BA515" s="163"/>
      <c r="BB515" s="163">
        <f>+CALCULO[[#This Row],[ 53 ]]</f>
        <v>0</v>
      </c>
      <c r="BC515" s="163"/>
      <c r="BD515" s="163">
        <f>+CALCULO[[#This Row],[ 55 ]]</f>
        <v>0</v>
      </c>
      <c r="BE515" s="163"/>
      <c r="BF515" s="163">
        <f>+CALCULO[[#This Row],[ 57 ]]</f>
        <v>0</v>
      </c>
      <c r="BG515" s="163"/>
      <c r="BH515" s="163">
        <f>+CALCULO[[#This Row],[ 59 ]]</f>
        <v>0</v>
      </c>
      <c r="BI515" s="163"/>
      <c r="BJ515" s="163"/>
      <c r="BK515" s="163"/>
      <c r="BL515" s="145">
        <f>+CALCULO[[#This Row],[ 63 ]]</f>
        <v>0</v>
      </c>
      <c r="BM515" s="144">
        <f>+CALCULO[[#This Row],[ 64 ]]+CALCULO[[#This Row],[ 62 ]]+CALCULO[[#This Row],[ 60 ]]+CALCULO[[#This Row],[ 58 ]]+CALCULO[[#This Row],[ 56 ]]+CALCULO[[#This Row],[ 54 ]]+CALCULO[[#This Row],[ 52 ]]+CALCULO[[#This Row],[ 50 ]]+CALCULO[[#This Row],[ 48 ]]+CALCULO[[#This Row],[ 45 ]]+CALCULO[[#This Row],[43]]</f>
        <v>0</v>
      </c>
      <c r="BN515" s="148">
        <f>+CALCULO[[#This Row],[ 41 ]]-CALCULO[[#This Row],[65]]</f>
        <v>0</v>
      </c>
      <c r="BO515" s="144">
        <f>+ROUND(MIN(CALCULO[[#This Row],[66]]*25%,240*'Versión impresión'!$H$8),-3)</f>
        <v>0</v>
      </c>
      <c r="BP515" s="148">
        <f>+CALCULO[[#This Row],[66]]-CALCULO[[#This Row],[67]]</f>
        <v>0</v>
      </c>
      <c r="BQ515" s="154">
        <f>+ROUND(CALCULO[[#This Row],[33]]*40%,-3)</f>
        <v>0</v>
      </c>
      <c r="BR515" s="149">
        <f t="shared" si="22"/>
        <v>0</v>
      </c>
      <c r="BS515" s="144">
        <f>+CALCULO[[#This Row],[33]]-MIN(CALCULO[[#This Row],[69]],CALCULO[[#This Row],[68]])</f>
        <v>0</v>
      </c>
      <c r="BT515" s="150">
        <f>+CALCULO[[#This Row],[71]]/'Versión impresión'!$H$8+1-1</f>
        <v>0</v>
      </c>
      <c r="BU515" s="151">
        <f>+LOOKUP(CALCULO[[#This Row],[72]],$CG$2:$CH$8,$CJ$2:$CJ$8)</f>
        <v>0</v>
      </c>
      <c r="BV515" s="152">
        <f>+LOOKUP(CALCULO[[#This Row],[72]],$CG$2:$CH$8,$CI$2:$CI$8)</f>
        <v>0</v>
      </c>
      <c r="BW515" s="151">
        <f>+LOOKUP(CALCULO[[#This Row],[72]],$CG$2:$CH$8,$CK$2:$CK$8)</f>
        <v>0</v>
      </c>
      <c r="BX515" s="155">
        <f>+(CALCULO[[#This Row],[72]]+CALCULO[[#This Row],[73]])*CALCULO[[#This Row],[74]]+CALCULO[[#This Row],[75]]</f>
        <v>0</v>
      </c>
      <c r="BY515" s="133">
        <f>+ROUND(CALCULO[[#This Row],[76]]*'Versión impresión'!$H$8,-3)</f>
        <v>0</v>
      </c>
      <c r="BZ515" s="180" t="str">
        <f>+IF(LOOKUP(CALCULO[[#This Row],[72]],$CG$2:$CH$8,$CM$2:$CM$8)=0,"",LOOKUP(CALCULO[[#This Row],[72]],$CG$2:$CH$8,$CM$2:$CM$8))</f>
        <v/>
      </c>
    </row>
    <row r="516" spans="1:78" x14ac:dyDescent="0.25">
      <c r="A516" s="78" t="str">
        <f t="shared" si="21"/>
        <v/>
      </c>
      <c r="B516" s="159"/>
      <c r="C516" s="29"/>
      <c r="D516" s="29"/>
      <c r="E516" s="29"/>
      <c r="F516" s="29"/>
      <c r="G516" s="29"/>
      <c r="H516" s="29"/>
      <c r="I516" s="29"/>
      <c r="J516" s="29"/>
      <c r="K516" s="29"/>
      <c r="L516" s="29"/>
      <c r="M516" s="29"/>
      <c r="N516" s="29"/>
      <c r="O516" s="144">
        <f>SUM(CALCULO[[#This Row],[5]:[ 14 ]])</f>
        <v>0</v>
      </c>
      <c r="P516" s="162"/>
      <c r="Q516" s="163">
        <f>+IF(AVERAGEIF(ING_NO_CONST_RENTA[Concepto],'Datos para cálculo'!P$4,ING_NO_CONST_RENTA[Monto Limite])=1,CALCULO[[#This Row],[16]],MIN(CALCULO[ [#This Row],[16] ],AVERAGEIF(ING_NO_CONST_RENTA[Concepto],'Datos para cálculo'!P$4,ING_NO_CONST_RENTA[Monto Limite]),+CALCULO[ [#This Row],[16] ]+1-1,CALCULO[ [#This Row],[16] ]))</f>
        <v>0</v>
      </c>
      <c r="R516" s="29"/>
      <c r="S516" s="163">
        <f>+IF(AVERAGEIF(ING_NO_CONST_RENTA[Concepto],'Datos para cálculo'!R$4,ING_NO_CONST_RENTA[Monto Limite])=1,CALCULO[[#This Row],[18]],MIN(CALCULO[ [#This Row],[18] ],AVERAGEIF(ING_NO_CONST_RENTA[Concepto],'Datos para cálculo'!R$4,ING_NO_CONST_RENTA[Monto Limite]),+CALCULO[ [#This Row],[18] ]+1-1,CALCULO[ [#This Row],[18] ]))</f>
        <v>0</v>
      </c>
      <c r="T516" s="29"/>
      <c r="U516" s="163">
        <f>+IF(AVERAGEIF(ING_NO_CONST_RENTA[Concepto],'Datos para cálculo'!T$4,ING_NO_CONST_RENTA[Monto Limite])=1,CALCULO[[#This Row],[20]],MIN(CALCULO[ [#This Row],[20] ],AVERAGEIF(ING_NO_CONST_RENTA[Concepto],'Datos para cálculo'!T$4,ING_NO_CONST_RENTA[Monto Limite]),+CALCULO[ [#This Row],[20] ]+1-1,CALCULO[ [#This Row],[20] ]))</f>
        <v>0</v>
      </c>
      <c r="V516" s="29"/>
      <c r="W5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6" s="164"/>
      <c r="Y516" s="163">
        <f>+IF(O516&lt;310*'Versión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6" s="165"/>
      <c r="AA516" s="163">
        <f>+IF(AVERAGEIF(ING_NO_CONST_RENTA[Concepto],'Datos para cálculo'!Z$4,ING_NO_CONST_RENTA[Monto Limite])=1,CALCULO[[#This Row],[ 26 ]],MIN(CALCULO[[#This Row],[ 26 ]],AVERAGEIF(ING_NO_CONST_RENTA[Concepto],'Datos para cálculo'!Z$4,ING_NO_CONST_RENTA[Monto Limite]),+CALCULO[[#This Row],[ 26 ]]+1-1,CALCULO[[#This Row],[ 26 ]]))</f>
        <v>0</v>
      </c>
      <c r="AB516" s="165"/>
      <c r="AC5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6" s="147"/>
      <c r="AE5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6" s="144">
        <f>+CALCULO[[#This Row],[ 31 ]]+CALCULO[[#This Row],[ 29 ]]+CALCULO[[#This Row],[ 27 ]]+CALCULO[[#This Row],[ 25 ]]+CALCULO[[#This Row],[ 23 ]]+CALCULO[[#This Row],[ 21 ]]+CALCULO[[#This Row],[ 19 ]]+CALCULO[[#This Row],[ 17 ]]</f>
        <v>0</v>
      </c>
      <c r="AG516" s="148">
        <f>+MAX(0,ROUND(CALCULO[[#This Row],[ 15 ]]-CALCULO[[#This Row],[32]],-3))</f>
        <v>0</v>
      </c>
      <c r="AH516" s="29"/>
      <c r="AI516" s="163">
        <f>+IF(AVERAGEIF(DEDUCCIONES[Concepto],'Datos para cálculo'!AH$4,DEDUCCIONES[Monto Limite])=1,CALCULO[[#This Row],[ 34 ]],MIN(CALCULO[[#This Row],[ 34 ]],AVERAGEIF(DEDUCCIONES[Concepto],'Datos para cálculo'!AH$4,DEDUCCIONES[Monto Limite]),+CALCULO[[#This Row],[ 34 ]]+1-1,CALCULO[[#This Row],[ 34 ]]))</f>
        <v>0</v>
      </c>
      <c r="AJ516" s="167"/>
      <c r="AK516" s="144">
        <f>+IF(CALCULO[[#This Row],[ 36 ]]="SI",MIN(CALCULO[[#This Row],[ 15 ]]*10%,VLOOKUP($AJ$4,DEDUCCIONES[],4,0)),0)</f>
        <v>0</v>
      </c>
      <c r="AL516" s="168"/>
      <c r="AM516" s="145">
        <f>+MIN(AL516+1-1,VLOOKUP($AL$4,DEDUCCIONES[],4,0))</f>
        <v>0</v>
      </c>
      <c r="AN516" s="144">
        <f>+CALCULO[[#This Row],[35]]+CALCULO[[#This Row],[37]]+CALCULO[[#This Row],[ 39 ]]</f>
        <v>0</v>
      </c>
      <c r="AO516" s="148">
        <f>+CALCULO[[#This Row],[33]]-CALCULO[[#This Row],[ 40 ]]</f>
        <v>0</v>
      </c>
      <c r="AP516" s="29"/>
      <c r="AQ516" s="163">
        <f>+MIN(CALCULO[[#This Row],[42]]+1-1,VLOOKUP($AP$4,RENTAS_EXCENTAS[],4,0))</f>
        <v>0</v>
      </c>
      <c r="AR516" s="29"/>
      <c r="AS516" s="163">
        <f>+MIN(CALCULO[[#This Row],[43]]+CALCULO[[#This Row],[ 44 ]]+1-1,VLOOKUP($AP$4,RENTAS_EXCENTAS[],4,0))-CALCULO[[#This Row],[43]]</f>
        <v>0</v>
      </c>
      <c r="AT516" s="163"/>
      <c r="AU516" s="163"/>
      <c r="AV516" s="163">
        <f>+CALCULO[[#This Row],[ 47 ]]</f>
        <v>0</v>
      </c>
      <c r="AW516" s="163"/>
      <c r="AX516" s="163">
        <f>+CALCULO[[#This Row],[ 49 ]]</f>
        <v>0</v>
      </c>
      <c r="AY516" s="163"/>
      <c r="AZ516" s="163">
        <f>+CALCULO[[#This Row],[ 51 ]]</f>
        <v>0</v>
      </c>
      <c r="BA516" s="163"/>
      <c r="BB516" s="163">
        <f>+CALCULO[[#This Row],[ 53 ]]</f>
        <v>0</v>
      </c>
      <c r="BC516" s="163"/>
      <c r="BD516" s="163">
        <f>+CALCULO[[#This Row],[ 55 ]]</f>
        <v>0</v>
      </c>
      <c r="BE516" s="163"/>
      <c r="BF516" s="163">
        <f>+CALCULO[[#This Row],[ 57 ]]</f>
        <v>0</v>
      </c>
      <c r="BG516" s="163"/>
      <c r="BH516" s="163">
        <f>+CALCULO[[#This Row],[ 59 ]]</f>
        <v>0</v>
      </c>
      <c r="BI516" s="163"/>
      <c r="BJ516" s="163"/>
      <c r="BK516" s="163"/>
      <c r="BL516" s="145">
        <f>+CALCULO[[#This Row],[ 63 ]]</f>
        <v>0</v>
      </c>
      <c r="BM516" s="144">
        <f>+CALCULO[[#This Row],[ 64 ]]+CALCULO[[#This Row],[ 62 ]]+CALCULO[[#This Row],[ 60 ]]+CALCULO[[#This Row],[ 58 ]]+CALCULO[[#This Row],[ 56 ]]+CALCULO[[#This Row],[ 54 ]]+CALCULO[[#This Row],[ 52 ]]+CALCULO[[#This Row],[ 50 ]]+CALCULO[[#This Row],[ 48 ]]+CALCULO[[#This Row],[ 45 ]]+CALCULO[[#This Row],[43]]</f>
        <v>0</v>
      </c>
      <c r="BN516" s="148">
        <f>+CALCULO[[#This Row],[ 41 ]]-CALCULO[[#This Row],[65]]</f>
        <v>0</v>
      </c>
      <c r="BO516" s="144">
        <f>+ROUND(MIN(CALCULO[[#This Row],[66]]*25%,240*'Versión impresión'!$H$8),-3)</f>
        <v>0</v>
      </c>
      <c r="BP516" s="148">
        <f>+CALCULO[[#This Row],[66]]-CALCULO[[#This Row],[67]]</f>
        <v>0</v>
      </c>
      <c r="BQ516" s="154">
        <f>+ROUND(CALCULO[[#This Row],[33]]*40%,-3)</f>
        <v>0</v>
      </c>
      <c r="BR516" s="149">
        <f t="shared" si="22"/>
        <v>0</v>
      </c>
      <c r="BS516" s="144">
        <f>+CALCULO[[#This Row],[33]]-MIN(CALCULO[[#This Row],[69]],CALCULO[[#This Row],[68]])</f>
        <v>0</v>
      </c>
      <c r="BT516" s="150">
        <f>+CALCULO[[#This Row],[71]]/'Versión impresión'!$H$8+1-1</f>
        <v>0</v>
      </c>
      <c r="BU516" s="151">
        <f>+LOOKUP(CALCULO[[#This Row],[72]],$CG$2:$CH$8,$CJ$2:$CJ$8)</f>
        <v>0</v>
      </c>
      <c r="BV516" s="152">
        <f>+LOOKUP(CALCULO[[#This Row],[72]],$CG$2:$CH$8,$CI$2:$CI$8)</f>
        <v>0</v>
      </c>
      <c r="BW516" s="151">
        <f>+LOOKUP(CALCULO[[#This Row],[72]],$CG$2:$CH$8,$CK$2:$CK$8)</f>
        <v>0</v>
      </c>
      <c r="BX516" s="155">
        <f>+(CALCULO[[#This Row],[72]]+CALCULO[[#This Row],[73]])*CALCULO[[#This Row],[74]]+CALCULO[[#This Row],[75]]</f>
        <v>0</v>
      </c>
      <c r="BY516" s="133">
        <f>+ROUND(CALCULO[[#This Row],[76]]*'Versión impresión'!$H$8,-3)</f>
        <v>0</v>
      </c>
      <c r="BZ516" s="180" t="str">
        <f>+IF(LOOKUP(CALCULO[[#This Row],[72]],$CG$2:$CH$8,$CM$2:$CM$8)=0,"",LOOKUP(CALCULO[[#This Row],[72]],$CG$2:$CH$8,$CM$2:$CM$8))</f>
        <v/>
      </c>
    </row>
    <row r="517" spans="1:78" x14ac:dyDescent="0.25">
      <c r="A517" s="78" t="str">
        <f t="shared" si="21"/>
        <v/>
      </c>
      <c r="B517" s="159"/>
      <c r="C517" s="29"/>
      <c r="D517" s="29"/>
      <c r="E517" s="29"/>
      <c r="F517" s="29"/>
      <c r="G517" s="29"/>
      <c r="H517" s="29"/>
      <c r="I517" s="29"/>
      <c r="J517" s="29"/>
      <c r="K517" s="29"/>
      <c r="L517" s="29"/>
      <c r="M517" s="29"/>
      <c r="N517" s="29"/>
      <c r="O517" s="144">
        <f>SUM(CALCULO[[#This Row],[5]:[ 14 ]])</f>
        <v>0</v>
      </c>
      <c r="P517" s="162"/>
      <c r="Q517" s="163">
        <f>+IF(AVERAGEIF(ING_NO_CONST_RENTA[Concepto],'Datos para cálculo'!P$4,ING_NO_CONST_RENTA[Monto Limite])=1,CALCULO[[#This Row],[16]],MIN(CALCULO[ [#This Row],[16] ],AVERAGEIF(ING_NO_CONST_RENTA[Concepto],'Datos para cálculo'!P$4,ING_NO_CONST_RENTA[Monto Limite]),+CALCULO[ [#This Row],[16] ]+1-1,CALCULO[ [#This Row],[16] ]))</f>
        <v>0</v>
      </c>
      <c r="R517" s="29"/>
      <c r="S517" s="163">
        <f>+IF(AVERAGEIF(ING_NO_CONST_RENTA[Concepto],'Datos para cálculo'!R$4,ING_NO_CONST_RENTA[Monto Limite])=1,CALCULO[[#This Row],[18]],MIN(CALCULO[ [#This Row],[18] ],AVERAGEIF(ING_NO_CONST_RENTA[Concepto],'Datos para cálculo'!R$4,ING_NO_CONST_RENTA[Monto Limite]),+CALCULO[ [#This Row],[18] ]+1-1,CALCULO[ [#This Row],[18] ]))</f>
        <v>0</v>
      </c>
      <c r="T517" s="29"/>
      <c r="U517" s="163">
        <f>+IF(AVERAGEIF(ING_NO_CONST_RENTA[Concepto],'Datos para cálculo'!T$4,ING_NO_CONST_RENTA[Monto Limite])=1,CALCULO[[#This Row],[20]],MIN(CALCULO[ [#This Row],[20] ],AVERAGEIF(ING_NO_CONST_RENTA[Concepto],'Datos para cálculo'!T$4,ING_NO_CONST_RENTA[Monto Limite]),+CALCULO[ [#This Row],[20] ]+1-1,CALCULO[ [#This Row],[20] ]))</f>
        <v>0</v>
      </c>
      <c r="V517" s="29"/>
      <c r="W5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7" s="164"/>
      <c r="Y517" s="163">
        <f>+IF(O517&lt;310*'Versión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7" s="165"/>
      <c r="AA517" s="163">
        <f>+IF(AVERAGEIF(ING_NO_CONST_RENTA[Concepto],'Datos para cálculo'!Z$4,ING_NO_CONST_RENTA[Monto Limite])=1,CALCULO[[#This Row],[ 26 ]],MIN(CALCULO[[#This Row],[ 26 ]],AVERAGEIF(ING_NO_CONST_RENTA[Concepto],'Datos para cálculo'!Z$4,ING_NO_CONST_RENTA[Monto Limite]),+CALCULO[[#This Row],[ 26 ]]+1-1,CALCULO[[#This Row],[ 26 ]]))</f>
        <v>0</v>
      </c>
      <c r="AB517" s="165"/>
      <c r="AC5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7" s="147"/>
      <c r="AE5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7" s="144">
        <f>+CALCULO[[#This Row],[ 31 ]]+CALCULO[[#This Row],[ 29 ]]+CALCULO[[#This Row],[ 27 ]]+CALCULO[[#This Row],[ 25 ]]+CALCULO[[#This Row],[ 23 ]]+CALCULO[[#This Row],[ 21 ]]+CALCULO[[#This Row],[ 19 ]]+CALCULO[[#This Row],[ 17 ]]</f>
        <v>0</v>
      </c>
      <c r="AG517" s="148">
        <f>+MAX(0,ROUND(CALCULO[[#This Row],[ 15 ]]-CALCULO[[#This Row],[32]],-3))</f>
        <v>0</v>
      </c>
      <c r="AH517" s="29"/>
      <c r="AI517" s="163">
        <f>+IF(AVERAGEIF(DEDUCCIONES[Concepto],'Datos para cálculo'!AH$4,DEDUCCIONES[Monto Limite])=1,CALCULO[[#This Row],[ 34 ]],MIN(CALCULO[[#This Row],[ 34 ]],AVERAGEIF(DEDUCCIONES[Concepto],'Datos para cálculo'!AH$4,DEDUCCIONES[Monto Limite]),+CALCULO[[#This Row],[ 34 ]]+1-1,CALCULO[[#This Row],[ 34 ]]))</f>
        <v>0</v>
      </c>
      <c r="AJ517" s="167"/>
      <c r="AK517" s="144">
        <f>+IF(CALCULO[[#This Row],[ 36 ]]="SI",MIN(CALCULO[[#This Row],[ 15 ]]*10%,VLOOKUP($AJ$4,DEDUCCIONES[],4,0)),0)</f>
        <v>0</v>
      </c>
      <c r="AL517" s="168"/>
      <c r="AM517" s="145">
        <f>+MIN(AL517+1-1,VLOOKUP($AL$4,DEDUCCIONES[],4,0))</f>
        <v>0</v>
      </c>
      <c r="AN517" s="144">
        <f>+CALCULO[[#This Row],[35]]+CALCULO[[#This Row],[37]]+CALCULO[[#This Row],[ 39 ]]</f>
        <v>0</v>
      </c>
      <c r="AO517" s="148">
        <f>+CALCULO[[#This Row],[33]]-CALCULO[[#This Row],[ 40 ]]</f>
        <v>0</v>
      </c>
      <c r="AP517" s="29"/>
      <c r="AQ517" s="163">
        <f>+MIN(CALCULO[[#This Row],[42]]+1-1,VLOOKUP($AP$4,RENTAS_EXCENTAS[],4,0))</f>
        <v>0</v>
      </c>
      <c r="AR517" s="29"/>
      <c r="AS517" s="163">
        <f>+MIN(CALCULO[[#This Row],[43]]+CALCULO[[#This Row],[ 44 ]]+1-1,VLOOKUP($AP$4,RENTAS_EXCENTAS[],4,0))-CALCULO[[#This Row],[43]]</f>
        <v>0</v>
      </c>
      <c r="AT517" s="163"/>
      <c r="AU517" s="163"/>
      <c r="AV517" s="163">
        <f>+CALCULO[[#This Row],[ 47 ]]</f>
        <v>0</v>
      </c>
      <c r="AW517" s="163"/>
      <c r="AX517" s="163">
        <f>+CALCULO[[#This Row],[ 49 ]]</f>
        <v>0</v>
      </c>
      <c r="AY517" s="163"/>
      <c r="AZ517" s="163">
        <f>+CALCULO[[#This Row],[ 51 ]]</f>
        <v>0</v>
      </c>
      <c r="BA517" s="163"/>
      <c r="BB517" s="163">
        <f>+CALCULO[[#This Row],[ 53 ]]</f>
        <v>0</v>
      </c>
      <c r="BC517" s="163"/>
      <c r="BD517" s="163">
        <f>+CALCULO[[#This Row],[ 55 ]]</f>
        <v>0</v>
      </c>
      <c r="BE517" s="163"/>
      <c r="BF517" s="163">
        <f>+CALCULO[[#This Row],[ 57 ]]</f>
        <v>0</v>
      </c>
      <c r="BG517" s="163"/>
      <c r="BH517" s="163">
        <f>+CALCULO[[#This Row],[ 59 ]]</f>
        <v>0</v>
      </c>
      <c r="BI517" s="163"/>
      <c r="BJ517" s="163"/>
      <c r="BK517" s="163"/>
      <c r="BL517" s="145">
        <f>+CALCULO[[#This Row],[ 63 ]]</f>
        <v>0</v>
      </c>
      <c r="BM517" s="144">
        <f>+CALCULO[[#This Row],[ 64 ]]+CALCULO[[#This Row],[ 62 ]]+CALCULO[[#This Row],[ 60 ]]+CALCULO[[#This Row],[ 58 ]]+CALCULO[[#This Row],[ 56 ]]+CALCULO[[#This Row],[ 54 ]]+CALCULO[[#This Row],[ 52 ]]+CALCULO[[#This Row],[ 50 ]]+CALCULO[[#This Row],[ 48 ]]+CALCULO[[#This Row],[ 45 ]]+CALCULO[[#This Row],[43]]</f>
        <v>0</v>
      </c>
      <c r="BN517" s="148">
        <f>+CALCULO[[#This Row],[ 41 ]]-CALCULO[[#This Row],[65]]</f>
        <v>0</v>
      </c>
      <c r="BO517" s="144">
        <f>+ROUND(MIN(CALCULO[[#This Row],[66]]*25%,240*'Versión impresión'!$H$8),-3)</f>
        <v>0</v>
      </c>
      <c r="BP517" s="148">
        <f>+CALCULO[[#This Row],[66]]-CALCULO[[#This Row],[67]]</f>
        <v>0</v>
      </c>
      <c r="BQ517" s="154">
        <f>+ROUND(CALCULO[[#This Row],[33]]*40%,-3)</f>
        <v>0</v>
      </c>
      <c r="BR517" s="149">
        <f t="shared" si="22"/>
        <v>0</v>
      </c>
      <c r="BS517" s="144">
        <f>+CALCULO[[#This Row],[33]]-MIN(CALCULO[[#This Row],[69]],CALCULO[[#This Row],[68]])</f>
        <v>0</v>
      </c>
      <c r="BT517" s="150">
        <f>+CALCULO[[#This Row],[71]]/'Versión impresión'!$H$8+1-1</f>
        <v>0</v>
      </c>
      <c r="BU517" s="151">
        <f>+LOOKUP(CALCULO[[#This Row],[72]],$CG$2:$CH$8,$CJ$2:$CJ$8)</f>
        <v>0</v>
      </c>
      <c r="BV517" s="152">
        <f>+LOOKUP(CALCULO[[#This Row],[72]],$CG$2:$CH$8,$CI$2:$CI$8)</f>
        <v>0</v>
      </c>
      <c r="BW517" s="151">
        <f>+LOOKUP(CALCULO[[#This Row],[72]],$CG$2:$CH$8,$CK$2:$CK$8)</f>
        <v>0</v>
      </c>
      <c r="BX517" s="155">
        <f>+(CALCULO[[#This Row],[72]]+CALCULO[[#This Row],[73]])*CALCULO[[#This Row],[74]]+CALCULO[[#This Row],[75]]</f>
        <v>0</v>
      </c>
      <c r="BY517" s="133">
        <f>+ROUND(CALCULO[[#This Row],[76]]*'Versión impresión'!$H$8,-3)</f>
        <v>0</v>
      </c>
      <c r="BZ517" s="180" t="str">
        <f>+IF(LOOKUP(CALCULO[[#This Row],[72]],$CG$2:$CH$8,$CM$2:$CM$8)=0,"",LOOKUP(CALCULO[[#This Row],[72]],$CG$2:$CH$8,$CM$2:$CM$8))</f>
        <v/>
      </c>
    </row>
    <row r="518" spans="1:78" x14ac:dyDescent="0.25">
      <c r="A518" s="78" t="str">
        <f t="shared" si="21"/>
        <v/>
      </c>
      <c r="B518" s="159"/>
      <c r="C518" s="29"/>
      <c r="D518" s="29"/>
      <c r="E518" s="29"/>
      <c r="F518" s="29"/>
      <c r="G518" s="29"/>
      <c r="H518" s="29"/>
      <c r="I518" s="29"/>
      <c r="J518" s="29"/>
      <c r="K518" s="29"/>
      <c r="L518" s="29"/>
      <c r="M518" s="29"/>
      <c r="N518" s="29"/>
      <c r="O518" s="144">
        <f>SUM(CALCULO[[#This Row],[5]:[ 14 ]])</f>
        <v>0</v>
      </c>
      <c r="P518" s="162"/>
      <c r="Q518" s="163">
        <f>+IF(AVERAGEIF(ING_NO_CONST_RENTA[Concepto],'Datos para cálculo'!P$4,ING_NO_CONST_RENTA[Monto Limite])=1,CALCULO[[#This Row],[16]],MIN(CALCULO[ [#This Row],[16] ],AVERAGEIF(ING_NO_CONST_RENTA[Concepto],'Datos para cálculo'!P$4,ING_NO_CONST_RENTA[Monto Limite]),+CALCULO[ [#This Row],[16] ]+1-1,CALCULO[ [#This Row],[16] ]))</f>
        <v>0</v>
      </c>
      <c r="R518" s="29"/>
      <c r="S518" s="163">
        <f>+IF(AVERAGEIF(ING_NO_CONST_RENTA[Concepto],'Datos para cálculo'!R$4,ING_NO_CONST_RENTA[Monto Limite])=1,CALCULO[[#This Row],[18]],MIN(CALCULO[ [#This Row],[18] ],AVERAGEIF(ING_NO_CONST_RENTA[Concepto],'Datos para cálculo'!R$4,ING_NO_CONST_RENTA[Monto Limite]),+CALCULO[ [#This Row],[18] ]+1-1,CALCULO[ [#This Row],[18] ]))</f>
        <v>0</v>
      </c>
      <c r="T518" s="29"/>
      <c r="U518" s="163">
        <f>+IF(AVERAGEIF(ING_NO_CONST_RENTA[Concepto],'Datos para cálculo'!T$4,ING_NO_CONST_RENTA[Monto Limite])=1,CALCULO[[#This Row],[20]],MIN(CALCULO[ [#This Row],[20] ],AVERAGEIF(ING_NO_CONST_RENTA[Concepto],'Datos para cálculo'!T$4,ING_NO_CONST_RENTA[Monto Limite]),+CALCULO[ [#This Row],[20] ]+1-1,CALCULO[ [#This Row],[20] ]))</f>
        <v>0</v>
      </c>
      <c r="V518" s="29"/>
      <c r="W5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8" s="164"/>
      <c r="Y518" s="163">
        <f>+IF(O518&lt;310*'Versión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8" s="165"/>
      <c r="AA518" s="163">
        <f>+IF(AVERAGEIF(ING_NO_CONST_RENTA[Concepto],'Datos para cálculo'!Z$4,ING_NO_CONST_RENTA[Monto Limite])=1,CALCULO[[#This Row],[ 26 ]],MIN(CALCULO[[#This Row],[ 26 ]],AVERAGEIF(ING_NO_CONST_RENTA[Concepto],'Datos para cálculo'!Z$4,ING_NO_CONST_RENTA[Monto Limite]),+CALCULO[[#This Row],[ 26 ]]+1-1,CALCULO[[#This Row],[ 26 ]]))</f>
        <v>0</v>
      </c>
      <c r="AB518" s="165"/>
      <c r="AC5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8" s="147"/>
      <c r="AE5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8" s="144">
        <f>+CALCULO[[#This Row],[ 31 ]]+CALCULO[[#This Row],[ 29 ]]+CALCULO[[#This Row],[ 27 ]]+CALCULO[[#This Row],[ 25 ]]+CALCULO[[#This Row],[ 23 ]]+CALCULO[[#This Row],[ 21 ]]+CALCULO[[#This Row],[ 19 ]]+CALCULO[[#This Row],[ 17 ]]</f>
        <v>0</v>
      </c>
      <c r="AG518" s="148">
        <f>+MAX(0,ROUND(CALCULO[[#This Row],[ 15 ]]-CALCULO[[#This Row],[32]],-3))</f>
        <v>0</v>
      </c>
      <c r="AH518" s="29"/>
      <c r="AI518" s="163">
        <f>+IF(AVERAGEIF(DEDUCCIONES[Concepto],'Datos para cálculo'!AH$4,DEDUCCIONES[Monto Limite])=1,CALCULO[[#This Row],[ 34 ]],MIN(CALCULO[[#This Row],[ 34 ]],AVERAGEIF(DEDUCCIONES[Concepto],'Datos para cálculo'!AH$4,DEDUCCIONES[Monto Limite]),+CALCULO[[#This Row],[ 34 ]]+1-1,CALCULO[[#This Row],[ 34 ]]))</f>
        <v>0</v>
      </c>
      <c r="AJ518" s="167"/>
      <c r="AK518" s="144">
        <f>+IF(CALCULO[[#This Row],[ 36 ]]="SI",MIN(CALCULO[[#This Row],[ 15 ]]*10%,VLOOKUP($AJ$4,DEDUCCIONES[],4,0)),0)</f>
        <v>0</v>
      </c>
      <c r="AL518" s="168"/>
      <c r="AM518" s="145">
        <f>+MIN(AL518+1-1,VLOOKUP($AL$4,DEDUCCIONES[],4,0))</f>
        <v>0</v>
      </c>
      <c r="AN518" s="144">
        <f>+CALCULO[[#This Row],[35]]+CALCULO[[#This Row],[37]]+CALCULO[[#This Row],[ 39 ]]</f>
        <v>0</v>
      </c>
      <c r="AO518" s="148">
        <f>+CALCULO[[#This Row],[33]]-CALCULO[[#This Row],[ 40 ]]</f>
        <v>0</v>
      </c>
      <c r="AP518" s="29"/>
      <c r="AQ518" s="163">
        <f>+MIN(CALCULO[[#This Row],[42]]+1-1,VLOOKUP($AP$4,RENTAS_EXCENTAS[],4,0))</f>
        <v>0</v>
      </c>
      <c r="AR518" s="29"/>
      <c r="AS518" s="163">
        <f>+MIN(CALCULO[[#This Row],[43]]+CALCULO[[#This Row],[ 44 ]]+1-1,VLOOKUP($AP$4,RENTAS_EXCENTAS[],4,0))-CALCULO[[#This Row],[43]]</f>
        <v>0</v>
      </c>
      <c r="AT518" s="163"/>
      <c r="AU518" s="163"/>
      <c r="AV518" s="163">
        <f>+CALCULO[[#This Row],[ 47 ]]</f>
        <v>0</v>
      </c>
      <c r="AW518" s="163"/>
      <c r="AX518" s="163">
        <f>+CALCULO[[#This Row],[ 49 ]]</f>
        <v>0</v>
      </c>
      <c r="AY518" s="163"/>
      <c r="AZ518" s="163">
        <f>+CALCULO[[#This Row],[ 51 ]]</f>
        <v>0</v>
      </c>
      <c r="BA518" s="163"/>
      <c r="BB518" s="163">
        <f>+CALCULO[[#This Row],[ 53 ]]</f>
        <v>0</v>
      </c>
      <c r="BC518" s="163"/>
      <c r="BD518" s="163">
        <f>+CALCULO[[#This Row],[ 55 ]]</f>
        <v>0</v>
      </c>
      <c r="BE518" s="163"/>
      <c r="BF518" s="163">
        <f>+CALCULO[[#This Row],[ 57 ]]</f>
        <v>0</v>
      </c>
      <c r="BG518" s="163"/>
      <c r="BH518" s="163">
        <f>+CALCULO[[#This Row],[ 59 ]]</f>
        <v>0</v>
      </c>
      <c r="BI518" s="163"/>
      <c r="BJ518" s="163"/>
      <c r="BK518" s="163"/>
      <c r="BL518" s="145">
        <f>+CALCULO[[#This Row],[ 63 ]]</f>
        <v>0</v>
      </c>
      <c r="BM518" s="144">
        <f>+CALCULO[[#This Row],[ 64 ]]+CALCULO[[#This Row],[ 62 ]]+CALCULO[[#This Row],[ 60 ]]+CALCULO[[#This Row],[ 58 ]]+CALCULO[[#This Row],[ 56 ]]+CALCULO[[#This Row],[ 54 ]]+CALCULO[[#This Row],[ 52 ]]+CALCULO[[#This Row],[ 50 ]]+CALCULO[[#This Row],[ 48 ]]+CALCULO[[#This Row],[ 45 ]]+CALCULO[[#This Row],[43]]</f>
        <v>0</v>
      </c>
      <c r="BN518" s="148">
        <f>+CALCULO[[#This Row],[ 41 ]]-CALCULO[[#This Row],[65]]</f>
        <v>0</v>
      </c>
      <c r="BO518" s="144">
        <f>+ROUND(MIN(CALCULO[[#This Row],[66]]*25%,240*'Versión impresión'!$H$8),-3)</f>
        <v>0</v>
      </c>
      <c r="BP518" s="148">
        <f>+CALCULO[[#This Row],[66]]-CALCULO[[#This Row],[67]]</f>
        <v>0</v>
      </c>
      <c r="BQ518" s="154">
        <f>+ROUND(CALCULO[[#This Row],[33]]*40%,-3)</f>
        <v>0</v>
      </c>
      <c r="BR518" s="149">
        <f t="shared" si="22"/>
        <v>0</v>
      </c>
      <c r="BS518" s="144">
        <f>+CALCULO[[#This Row],[33]]-MIN(CALCULO[[#This Row],[69]],CALCULO[[#This Row],[68]])</f>
        <v>0</v>
      </c>
      <c r="BT518" s="150">
        <f>+CALCULO[[#This Row],[71]]/'Versión impresión'!$H$8+1-1</f>
        <v>0</v>
      </c>
      <c r="BU518" s="151">
        <f>+LOOKUP(CALCULO[[#This Row],[72]],$CG$2:$CH$8,$CJ$2:$CJ$8)</f>
        <v>0</v>
      </c>
      <c r="BV518" s="152">
        <f>+LOOKUP(CALCULO[[#This Row],[72]],$CG$2:$CH$8,$CI$2:$CI$8)</f>
        <v>0</v>
      </c>
      <c r="BW518" s="151">
        <f>+LOOKUP(CALCULO[[#This Row],[72]],$CG$2:$CH$8,$CK$2:$CK$8)</f>
        <v>0</v>
      </c>
      <c r="BX518" s="155">
        <f>+(CALCULO[[#This Row],[72]]+CALCULO[[#This Row],[73]])*CALCULO[[#This Row],[74]]+CALCULO[[#This Row],[75]]</f>
        <v>0</v>
      </c>
      <c r="BY518" s="133">
        <f>+ROUND(CALCULO[[#This Row],[76]]*'Versión impresión'!$H$8,-3)</f>
        <v>0</v>
      </c>
      <c r="BZ518" s="180" t="str">
        <f>+IF(LOOKUP(CALCULO[[#This Row],[72]],$CG$2:$CH$8,$CM$2:$CM$8)=0,"",LOOKUP(CALCULO[[#This Row],[72]],$CG$2:$CH$8,$CM$2:$CM$8))</f>
        <v/>
      </c>
    </row>
    <row r="519" spans="1:78" x14ac:dyDescent="0.25">
      <c r="A519" s="78" t="str">
        <f t="shared" si="21"/>
        <v/>
      </c>
      <c r="B519" s="159"/>
      <c r="C519" s="29"/>
      <c r="D519" s="29"/>
      <c r="E519" s="29"/>
      <c r="F519" s="29"/>
      <c r="G519" s="29"/>
      <c r="H519" s="29"/>
      <c r="I519" s="29"/>
      <c r="J519" s="29"/>
      <c r="K519" s="29"/>
      <c r="L519" s="29"/>
      <c r="M519" s="29"/>
      <c r="N519" s="29"/>
      <c r="O519" s="144">
        <f>SUM(CALCULO[[#This Row],[5]:[ 14 ]])</f>
        <v>0</v>
      </c>
      <c r="P519" s="162"/>
      <c r="Q519" s="163">
        <f>+IF(AVERAGEIF(ING_NO_CONST_RENTA[Concepto],'Datos para cálculo'!P$4,ING_NO_CONST_RENTA[Monto Limite])=1,CALCULO[[#This Row],[16]],MIN(CALCULO[ [#This Row],[16] ],AVERAGEIF(ING_NO_CONST_RENTA[Concepto],'Datos para cálculo'!P$4,ING_NO_CONST_RENTA[Monto Limite]),+CALCULO[ [#This Row],[16] ]+1-1,CALCULO[ [#This Row],[16] ]))</f>
        <v>0</v>
      </c>
      <c r="R519" s="29"/>
      <c r="S519" s="163">
        <f>+IF(AVERAGEIF(ING_NO_CONST_RENTA[Concepto],'Datos para cálculo'!R$4,ING_NO_CONST_RENTA[Monto Limite])=1,CALCULO[[#This Row],[18]],MIN(CALCULO[ [#This Row],[18] ],AVERAGEIF(ING_NO_CONST_RENTA[Concepto],'Datos para cálculo'!R$4,ING_NO_CONST_RENTA[Monto Limite]),+CALCULO[ [#This Row],[18] ]+1-1,CALCULO[ [#This Row],[18] ]))</f>
        <v>0</v>
      </c>
      <c r="T519" s="29"/>
      <c r="U519" s="163">
        <f>+IF(AVERAGEIF(ING_NO_CONST_RENTA[Concepto],'Datos para cálculo'!T$4,ING_NO_CONST_RENTA[Monto Limite])=1,CALCULO[[#This Row],[20]],MIN(CALCULO[ [#This Row],[20] ],AVERAGEIF(ING_NO_CONST_RENTA[Concepto],'Datos para cálculo'!T$4,ING_NO_CONST_RENTA[Monto Limite]),+CALCULO[ [#This Row],[20] ]+1-1,CALCULO[ [#This Row],[20] ]))</f>
        <v>0</v>
      </c>
      <c r="V519" s="29"/>
      <c r="W5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19" s="164"/>
      <c r="Y519" s="163">
        <f>+IF(O519&lt;310*'Versión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19" s="165"/>
      <c r="AA519" s="163">
        <f>+IF(AVERAGEIF(ING_NO_CONST_RENTA[Concepto],'Datos para cálculo'!Z$4,ING_NO_CONST_RENTA[Monto Limite])=1,CALCULO[[#This Row],[ 26 ]],MIN(CALCULO[[#This Row],[ 26 ]],AVERAGEIF(ING_NO_CONST_RENTA[Concepto],'Datos para cálculo'!Z$4,ING_NO_CONST_RENTA[Monto Limite]),+CALCULO[[#This Row],[ 26 ]]+1-1,CALCULO[[#This Row],[ 26 ]]))</f>
        <v>0</v>
      </c>
      <c r="AB519" s="165"/>
      <c r="AC5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19" s="147"/>
      <c r="AE5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19" s="144">
        <f>+CALCULO[[#This Row],[ 31 ]]+CALCULO[[#This Row],[ 29 ]]+CALCULO[[#This Row],[ 27 ]]+CALCULO[[#This Row],[ 25 ]]+CALCULO[[#This Row],[ 23 ]]+CALCULO[[#This Row],[ 21 ]]+CALCULO[[#This Row],[ 19 ]]+CALCULO[[#This Row],[ 17 ]]</f>
        <v>0</v>
      </c>
      <c r="AG519" s="148">
        <f>+MAX(0,ROUND(CALCULO[[#This Row],[ 15 ]]-CALCULO[[#This Row],[32]],-3))</f>
        <v>0</v>
      </c>
      <c r="AH519" s="29"/>
      <c r="AI519" s="163">
        <f>+IF(AVERAGEIF(DEDUCCIONES[Concepto],'Datos para cálculo'!AH$4,DEDUCCIONES[Monto Limite])=1,CALCULO[[#This Row],[ 34 ]],MIN(CALCULO[[#This Row],[ 34 ]],AVERAGEIF(DEDUCCIONES[Concepto],'Datos para cálculo'!AH$4,DEDUCCIONES[Monto Limite]),+CALCULO[[#This Row],[ 34 ]]+1-1,CALCULO[[#This Row],[ 34 ]]))</f>
        <v>0</v>
      </c>
      <c r="AJ519" s="167"/>
      <c r="AK519" s="144">
        <f>+IF(CALCULO[[#This Row],[ 36 ]]="SI",MIN(CALCULO[[#This Row],[ 15 ]]*10%,VLOOKUP($AJ$4,DEDUCCIONES[],4,0)),0)</f>
        <v>0</v>
      </c>
      <c r="AL519" s="168"/>
      <c r="AM519" s="145">
        <f>+MIN(AL519+1-1,VLOOKUP($AL$4,DEDUCCIONES[],4,0))</f>
        <v>0</v>
      </c>
      <c r="AN519" s="144">
        <f>+CALCULO[[#This Row],[35]]+CALCULO[[#This Row],[37]]+CALCULO[[#This Row],[ 39 ]]</f>
        <v>0</v>
      </c>
      <c r="AO519" s="148">
        <f>+CALCULO[[#This Row],[33]]-CALCULO[[#This Row],[ 40 ]]</f>
        <v>0</v>
      </c>
      <c r="AP519" s="29"/>
      <c r="AQ519" s="163">
        <f>+MIN(CALCULO[[#This Row],[42]]+1-1,VLOOKUP($AP$4,RENTAS_EXCENTAS[],4,0))</f>
        <v>0</v>
      </c>
      <c r="AR519" s="29"/>
      <c r="AS519" s="163">
        <f>+MIN(CALCULO[[#This Row],[43]]+CALCULO[[#This Row],[ 44 ]]+1-1,VLOOKUP($AP$4,RENTAS_EXCENTAS[],4,0))-CALCULO[[#This Row],[43]]</f>
        <v>0</v>
      </c>
      <c r="AT519" s="163"/>
      <c r="AU519" s="163"/>
      <c r="AV519" s="163">
        <f>+CALCULO[[#This Row],[ 47 ]]</f>
        <v>0</v>
      </c>
      <c r="AW519" s="163"/>
      <c r="AX519" s="163">
        <f>+CALCULO[[#This Row],[ 49 ]]</f>
        <v>0</v>
      </c>
      <c r="AY519" s="163"/>
      <c r="AZ519" s="163">
        <f>+CALCULO[[#This Row],[ 51 ]]</f>
        <v>0</v>
      </c>
      <c r="BA519" s="163"/>
      <c r="BB519" s="163">
        <f>+CALCULO[[#This Row],[ 53 ]]</f>
        <v>0</v>
      </c>
      <c r="BC519" s="163"/>
      <c r="BD519" s="163">
        <f>+CALCULO[[#This Row],[ 55 ]]</f>
        <v>0</v>
      </c>
      <c r="BE519" s="163"/>
      <c r="BF519" s="163">
        <f>+CALCULO[[#This Row],[ 57 ]]</f>
        <v>0</v>
      </c>
      <c r="BG519" s="163"/>
      <c r="BH519" s="163">
        <f>+CALCULO[[#This Row],[ 59 ]]</f>
        <v>0</v>
      </c>
      <c r="BI519" s="163"/>
      <c r="BJ519" s="163"/>
      <c r="BK519" s="163"/>
      <c r="BL519" s="145">
        <f>+CALCULO[[#This Row],[ 63 ]]</f>
        <v>0</v>
      </c>
      <c r="BM519" s="144">
        <f>+CALCULO[[#This Row],[ 64 ]]+CALCULO[[#This Row],[ 62 ]]+CALCULO[[#This Row],[ 60 ]]+CALCULO[[#This Row],[ 58 ]]+CALCULO[[#This Row],[ 56 ]]+CALCULO[[#This Row],[ 54 ]]+CALCULO[[#This Row],[ 52 ]]+CALCULO[[#This Row],[ 50 ]]+CALCULO[[#This Row],[ 48 ]]+CALCULO[[#This Row],[ 45 ]]+CALCULO[[#This Row],[43]]</f>
        <v>0</v>
      </c>
      <c r="BN519" s="148">
        <f>+CALCULO[[#This Row],[ 41 ]]-CALCULO[[#This Row],[65]]</f>
        <v>0</v>
      </c>
      <c r="BO519" s="144">
        <f>+ROUND(MIN(CALCULO[[#This Row],[66]]*25%,240*'Versión impresión'!$H$8),-3)</f>
        <v>0</v>
      </c>
      <c r="BP519" s="148">
        <f>+CALCULO[[#This Row],[66]]-CALCULO[[#This Row],[67]]</f>
        <v>0</v>
      </c>
      <c r="BQ519" s="154">
        <f>+ROUND(CALCULO[[#This Row],[33]]*40%,-3)</f>
        <v>0</v>
      </c>
      <c r="BR519" s="149">
        <f t="shared" si="22"/>
        <v>0</v>
      </c>
      <c r="BS519" s="144">
        <f>+CALCULO[[#This Row],[33]]-MIN(CALCULO[[#This Row],[69]],CALCULO[[#This Row],[68]])</f>
        <v>0</v>
      </c>
      <c r="BT519" s="150">
        <f>+CALCULO[[#This Row],[71]]/'Versión impresión'!$H$8+1-1</f>
        <v>0</v>
      </c>
      <c r="BU519" s="151">
        <f>+LOOKUP(CALCULO[[#This Row],[72]],$CG$2:$CH$8,$CJ$2:$CJ$8)</f>
        <v>0</v>
      </c>
      <c r="BV519" s="152">
        <f>+LOOKUP(CALCULO[[#This Row],[72]],$CG$2:$CH$8,$CI$2:$CI$8)</f>
        <v>0</v>
      </c>
      <c r="BW519" s="151">
        <f>+LOOKUP(CALCULO[[#This Row],[72]],$CG$2:$CH$8,$CK$2:$CK$8)</f>
        <v>0</v>
      </c>
      <c r="BX519" s="155">
        <f>+(CALCULO[[#This Row],[72]]+CALCULO[[#This Row],[73]])*CALCULO[[#This Row],[74]]+CALCULO[[#This Row],[75]]</f>
        <v>0</v>
      </c>
      <c r="BY519" s="133">
        <f>+ROUND(CALCULO[[#This Row],[76]]*'Versión impresión'!$H$8,-3)</f>
        <v>0</v>
      </c>
      <c r="BZ519" s="180" t="str">
        <f>+IF(LOOKUP(CALCULO[[#This Row],[72]],$CG$2:$CH$8,$CM$2:$CM$8)=0,"",LOOKUP(CALCULO[[#This Row],[72]],$CG$2:$CH$8,$CM$2:$CM$8))</f>
        <v/>
      </c>
    </row>
    <row r="520" spans="1:78" x14ac:dyDescent="0.25">
      <c r="A520" s="78" t="str">
        <f t="shared" si="21"/>
        <v/>
      </c>
      <c r="B520" s="159"/>
      <c r="C520" s="29"/>
      <c r="D520" s="29"/>
      <c r="E520" s="29"/>
      <c r="F520" s="29"/>
      <c r="G520" s="29"/>
      <c r="H520" s="29"/>
      <c r="I520" s="29"/>
      <c r="J520" s="29"/>
      <c r="K520" s="29"/>
      <c r="L520" s="29"/>
      <c r="M520" s="29"/>
      <c r="N520" s="29"/>
      <c r="O520" s="144">
        <f>SUM(CALCULO[[#This Row],[5]:[ 14 ]])</f>
        <v>0</v>
      </c>
      <c r="P520" s="162"/>
      <c r="Q520" s="163">
        <f>+IF(AVERAGEIF(ING_NO_CONST_RENTA[Concepto],'Datos para cálculo'!P$4,ING_NO_CONST_RENTA[Monto Limite])=1,CALCULO[[#This Row],[16]],MIN(CALCULO[ [#This Row],[16] ],AVERAGEIF(ING_NO_CONST_RENTA[Concepto],'Datos para cálculo'!P$4,ING_NO_CONST_RENTA[Monto Limite]),+CALCULO[ [#This Row],[16] ]+1-1,CALCULO[ [#This Row],[16] ]))</f>
        <v>0</v>
      </c>
      <c r="R520" s="29"/>
      <c r="S520" s="163">
        <f>+IF(AVERAGEIF(ING_NO_CONST_RENTA[Concepto],'Datos para cálculo'!R$4,ING_NO_CONST_RENTA[Monto Limite])=1,CALCULO[[#This Row],[18]],MIN(CALCULO[ [#This Row],[18] ],AVERAGEIF(ING_NO_CONST_RENTA[Concepto],'Datos para cálculo'!R$4,ING_NO_CONST_RENTA[Monto Limite]),+CALCULO[ [#This Row],[18] ]+1-1,CALCULO[ [#This Row],[18] ]))</f>
        <v>0</v>
      </c>
      <c r="T520" s="29"/>
      <c r="U520" s="163">
        <f>+IF(AVERAGEIF(ING_NO_CONST_RENTA[Concepto],'Datos para cálculo'!T$4,ING_NO_CONST_RENTA[Monto Limite])=1,CALCULO[[#This Row],[20]],MIN(CALCULO[ [#This Row],[20] ],AVERAGEIF(ING_NO_CONST_RENTA[Concepto],'Datos para cálculo'!T$4,ING_NO_CONST_RENTA[Monto Limite]),+CALCULO[ [#This Row],[20] ]+1-1,CALCULO[ [#This Row],[20] ]))</f>
        <v>0</v>
      </c>
      <c r="V520" s="29"/>
      <c r="W5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0" s="164"/>
      <c r="Y520" s="163">
        <f>+IF(O520&lt;310*'Versión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0" s="165"/>
      <c r="AA520" s="163">
        <f>+IF(AVERAGEIF(ING_NO_CONST_RENTA[Concepto],'Datos para cálculo'!Z$4,ING_NO_CONST_RENTA[Monto Limite])=1,CALCULO[[#This Row],[ 26 ]],MIN(CALCULO[[#This Row],[ 26 ]],AVERAGEIF(ING_NO_CONST_RENTA[Concepto],'Datos para cálculo'!Z$4,ING_NO_CONST_RENTA[Monto Limite]),+CALCULO[[#This Row],[ 26 ]]+1-1,CALCULO[[#This Row],[ 26 ]]))</f>
        <v>0</v>
      </c>
      <c r="AB520" s="165"/>
      <c r="AC5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0" s="147"/>
      <c r="AE5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0" s="144">
        <f>+CALCULO[[#This Row],[ 31 ]]+CALCULO[[#This Row],[ 29 ]]+CALCULO[[#This Row],[ 27 ]]+CALCULO[[#This Row],[ 25 ]]+CALCULO[[#This Row],[ 23 ]]+CALCULO[[#This Row],[ 21 ]]+CALCULO[[#This Row],[ 19 ]]+CALCULO[[#This Row],[ 17 ]]</f>
        <v>0</v>
      </c>
      <c r="AG520" s="148">
        <f>+MAX(0,ROUND(CALCULO[[#This Row],[ 15 ]]-CALCULO[[#This Row],[32]],-3))</f>
        <v>0</v>
      </c>
      <c r="AH520" s="29"/>
      <c r="AI520" s="163">
        <f>+IF(AVERAGEIF(DEDUCCIONES[Concepto],'Datos para cálculo'!AH$4,DEDUCCIONES[Monto Limite])=1,CALCULO[[#This Row],[ 34 ]],MIN(CALCULO[[#This Row],[ 34 ]],AVERAGEIF(DEDUCCIONES[Concepto],'Datos para cálculo'!AH$4,DEDUCCIONES[Monto Limite]),+CALCULO[[#This Row],[ 34 ]]+1-1,CALCULO[[#This Row],[ 34 ]]))</f>
        <v>0</v>
      </c>
      <c r="AJ520" s="167"/>
      <c r="AK520" s="144">
        <f>+IF(CALCULO[[#This Row],[ 36 ]]="SI",MIN(CALCULO[[#This Row],[ 15 ]]*10%,VLOOKUP($AJ$4,DEDUCCIONES[],4,0)),0)</f>
        <v>0</v>
      </c>
      <c r="AL520" s="168"/>
      <c r="AM520" s="145">
        <f>+MIN(AL520+1-1,VLOOKUP($AL$4,DEDUCCIONES[],4,0))</f>
        <v>0</v>
      </c>
      <c r="AN520" s="144">
        <f>+CALCULO[[#This Row],[35]]+CALCULO[[#This Row],[37]]+CALCULO[[#This Row],[ 39 ]]</f>
        <v>0</v>
      </c>
      <c r="AO520" s="148">
        <f>+CALCULO[[#This Row],[33]]-CALCULO[[#This Row],[ 40 ]]</f>
        <v>0</v>
      </c>
      <c r="AP520" s="29"/>
      <c r="AQ520" s="163">
        <f>+MIN(CALCULO[[#This Row],[42]]+1-1,VLOOKUP($AP$4,RENTAS_EXCENTAS[],4,0))</f>
        <v>0</v>
      </c>
      <c r="AR520" s="29"/>
      <c r="AS520" s="163">
        <f>+MIN(CALCULO[[#This Row],[43]]+CALCULO[[#This Row],[ 44 ]]+1-1,VLOOKUP($AP$4,RENTAS_EXCENTAS[],4,0))-CALCULO[[#This Row],[43]]</f>
        <v>0</v>
      </c>
      <c r="AT520" s="163"/>
      <c r="AU520" s="163"/>
      <c r="AV520" s="163">
        <f>+CALCULO[[#This Row],[ 47 ]]</f>
        <v>0</v>
      </c>
      <c r="AW520" s="163"/>
      <c r="AX520" s="163">
        <f>+CALCULO[[#This Row],[ 49 ]]</f>
        <v>0</v>
      </c>
      <c r="AY520" s="163"/>
      <c r="AZ520" s="163">
        <f>+CALCULO[[#This Row],[ 51 ]]</f>
        <v>0</v>
      </c>
      <c r="BA520" s="163"/>
      <c r="BB520" s="163">
        <f>+CALCULO[[#This Row],[ 53 ]]</f>
        <v>0</v>
      </c>
      <c r="BC520" s="163"/>
      <c r="BD520" s="163">
        <f>+CALCULO[[#This Row],[ 55 ]]</f>
        <v>0</v>
      </c>
      <c r="BE520" s="163"/>
      <c r="BF520" s="163">
        <f>+CALCULO[[#This Row],[ 57 ]]</f>
        <v>0</v>
      </c>
      <c r="BG520" s="163"/>
      <c r="BH520" s="163">
        <f>+CALCULO[[#This Row],[ 59 ]]</f>
        <v>0</v>
      </c>
      <c r="BI520" s="163"/>
      <c r="BJ520" s="163"/>
      <c r="BK520" s="163"/>
      <c r="BL520" s="145">
        <f>+CALCULO[[#This Row],[ 63 ]]</f>
        <v>0</v>
      </c>
      <c r="BM520" s="144">
        <f>+CALCULO[[#This Row],[ 64 ]]+CALCULO[[#This Row],[ 62 ]]+CALCULO[[#This Row],[ 60 ]]+CALCULO[[#This Row],[ 58 ]]+CALCULO[[#This Row],[ 56 ]]+CALCULO[[#This Row],[ 54 ]]+CALCULO[[#This Row],[ 52 ]]+CALCULO[[#This Row],[ 50 ]]+CALCULO[[#This Row],[ 48 ]]+CALCULO[[#This Row],[ 45 ]]+CALCULO[[#This Row],[43]]</f>
        <v>0</v>
      </c>
      <c r="BN520" s="148">
        <f>+CALCULO[[#This Row],[ 41 ]]-CALCULO[[#This Row],[65]]</f>
        <v>0</v>
      </c>
      <c r="BO520" s="144">
        <f>+ROUND(MIN(CALCULO[[#This Row],[66]]*25%,240*'Versión impresión'!$H$8),-3)</f>
        <v>0</v>
      </c>
      <c r="BP520" s="148">
        <f>+CALCULO[[#This Row],[66]]-CALCULO[[#This Row],[67]]</f>
        <v>0</v>
      </c>
      <c r="BQ520" s="154">
        <f>+ROUND(CALCULO[[#This Row],[33]]*40%,-3)</f>
        <v>0</v>
      </c>
      <c r="BR520" s="149">
        <f t="shared" si="22"/>
        <v>0</v>
      </c>
      <c r="BS520" s="144">
        <f>+CALCULO[[#This Row],[33]]-MIN(CALCULO[[#This Row],[69]],CALCULO[[#This Row],[68]])</f>
        <v>0</v>
      </c>
      <c r="BT520" s="150">
        <f>+CALCULO[[#This Row],[71]]/'Versión impresión'!$H$8+1-1</f>
        <v>0</v>
      </c>
      <c r="BU520" s="151">
        <f>+LOOKUP(CALCULO[[#This Row],[72]],$CG$2:$CH$8,$CJ$2:$CJ$8)</f>
        <v>0</v>
      </c>
      <c r="BV520" s="152">
        <f>+LOOKUP(CALCULO[[#This Row],[72]],$CG$2:$CH$8,$CI$2:$CI$8)</f>
        <v>0</v>
      </c>
      <c r="BW520" s="151">
        <f>+LOOKUP(CALCULO[[#This Row],[72]],$CG$2:$CH$8,$CK$2:$CK$8)</f>
        <v>0</v>
      </c>
      <c r="BX520" s="155">
        <f>+(CALCULO[[#This Row],[72]]+CALCULO[[#This Row],[73]])*CALCULO[[#This Row],[74]]+CALCULO[[#This Row],[75]]</f>
        <v>0</v>
      </c>
      <c r="BY520" s="133">
        <f>+ROUND(CALCULO[[#This Row],[76]]*'Versión impresión'!$H$8,-3)</f>
        <v>0</v>
      </c>
      <c r="BZ520" s="180" t="str">
        <f>+IF(LOOKUP(CALCULO[[#This Row],[72]],$CG$2:$CH$8,$CM$2:$CM$8)=0,"",LOOKUP(CALCULO[[#This Row],[72]],$CG$2:$CH$8,$CM$2:$CM$8))</f>
        <v/>
      </c>
    </row>
    <row r="521" spans="1:78" x14ac:dyDescent="0.25">
      <c r="A521" s="78" t="str">
        <f t="shared" si="21"/>
        <v/>
      </c>
      <c r="B521" s="159"/>
      <c r="C521" s="29"/>
      <c r="D521" s="29"/>
      <c r="E521" s="29"/>
      <c r="F521" s="29"/>
      <c r="G521" s="29"/>
      <c r="H521" s="29"/>
      <c r="I521" s="29"/>
      <c r="J521" s="29"/>
      <c r="K521" s="29"/>
      <c r="L521" s="29"/>
      <c r="M521" s="29"/>
      <c r="N521" s="29"/>
      <c r="O521" s="144">
        <f>SUM(CALCULO[[#This Row],[5]:[ 14 ]])</f>
        <v>0</v>
      </c>
      <c r="P521" s="162"/>
      <c r="Q521" s="163">
        <f>+IF(AVERAGEIF(ING_NO_CONST_RENTA[Concepto],'Datos para cálculo'!P$4,ING_NO_CONST_RENTA[Monto Limite])=1,CALCULO[[#This Row],[16]],MIN(CALCULO[ [#This Row],[16] ],AVERAGEIF(ING_NO_CONST_RENTA[Concepto],'Datos para cálculo'!P$4,ING_NO_CONST_RENTA[Monto Limite]),+CALCULO[ [#This Row],[16] ]+1-1,CALCULO[ [#This Row],[16] ]))</f>
        <v>0</v>
      </c>
      <c r="R521" s="29"/>
      <c r="S521" s="163">
        <f>+IF(AVERAGEIF(ING_NO_CONST_RENTA[Concepto],'Datos para cálculo'!R$4,ING_NO_CONST_RENTA[Monto Limite])=1,CALCULO[[#This Row],[18]],MIN(CALCULO[ [#This Row],[18] ],AVERAGEIF(ING_NO_CONST_RENTA[Concepto],'Datos para cálculo'!R$4,ING_NO_CONST_RENTA[Monto Limite]),+CALCULO[ [#This Row],[18] ]+1-1,CALCULO[ [#This Row],[18] ]))</f>
        <v>0</v>
      </c>
      <c r="T521" s="29"/>
      <c r="U521" s="163">
        <f>+IF(AVERAGEIF(ING_NO_CONST_RENTA[Concepto],'Datos para cálculo'!T$4,ING_NO_CONST_RENTA[Monto Limite])=1,CALCULO[[#This Row],[20]],MIN(CALCULO[ [#This Row],[20] ],AVERAGEIF(ING_NO_CONST_RENTA[Concepto],'Datos para cálculo'!T$4,ING_NO_CONST_RENTA[Monto Limite]),+CALCULO[ [#This Row],[20] ]+1-1,CALCULO[ [#This Row],[20] ]))</f>
        <v>0</v>
      </c>
      <c r="V521" s="29"/>
      <c r="W5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1" s="164"/>
      <c r="Y521" s="163">
        <f>+IF(O521&lt;310*'Versión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1" s="165"/>
      <c r="AA521" s="163">
        <f>+IF(AVERAGEIF(ING_NO_CONST_RENTA[Concepto],'Datos para cálculo'!Z$4,ING_NO_CONST_RENTA[Monto Limite])=1,CALCULO[[#This Row],[ 26 ]],MIN(CALCULO[[#This Row],[ 26 ]],AVERAGEIF(ING_NO_CONST_RENTA[Concepto],'Datos para cálculo'!Z$4,ING_NO_CONST_RENTA[Monto Limite]),+CALCULO[[#This Row],[ 26 ]]+1-1,CALCULO[[#This Row],[ 26 ]]))</f>
        <v>0</v>
      </c>
      <c r="AB521" s="165"/>
      <c r="AC5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1" s="147"/>
      <c r="AE5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1" s="144">
        <f>+CALCULO[[#This Row],[ 31 ]]+CALCULO[[#This Row],[ 29 ]]+CALCULO[[#This Row],[ 27 ]]+CALCULO[[#This Row],[ 25 ]]+CALCULO[[#This Row],[ 23 ]]+CALCULO[[#This Row],[ 21 ]]+CALCULO[[#This Row],[ 19 ]]+CALCULO[[#This Row],[ 17 ]]</f>
        <v>0</v>
      </c>
      <c r="AG521" s="148">
        <f>+MAX(0,ROUND(CALCULO[[#This Row],[ 15 ]]-CALCULO[[#This Row],[32]],-3))</f>
        <v>0</v>
      </c>
      <c r="AH521" s="29"/>
      <c r="AI521" s="163">
        <f>+IF(AVERAGEIF(DEDUCCIONES[Concepto],'Datos para cálculo'!AH$4,DEDUCCIONES[Monto Limite])=1,CALCULO[[#This Row],[ 34 ]],MIN(CALCULO[[#This Row],[ 34 ]],AVERAGEIF(DEDUCCIONES[Concepto],'Datos para cálculo'!AH$4,DEDUCCIONES[Monto Limite]),+CALCULO[[#This Row],[ 34 ]]+1-1,CALCULO[[#This Row],[ 34 ]]))</f>
        <v>0</v>
      </c>
      <c r="AJ521" s="167"/>
      <c r="AK521" s="144">
        <f>+IF(CALCULO[[#This Row],[ 36 ]]="SI",MIN(CALCULO[[#This Row],[ 15 ]]*10%,VLOOKUP($AJ$4,DEDUCCIONES[],4,0)),0)</f>
        <v>0</v>
      </c>
      <c r="AL521" s="168"/>
      <c r="AM521" s="145">
        <f>+MIN(AL521+1-1,VLOOKUP($AL$4,DEDUCCIONES[],4,0))</f>
        <v>0</v>
      </c>
      <c r="AN521" s="144">
        <f>+CALCULO[[#This Row],[35]]+CALCULO[[#This Row],[37]]+CALCULO[[#This Row],[ 39 ]]</f>
        <v>0</v>
      </c>
      <c r="AO521" s="148">
        <f>+CALCULO[[#This Row],[33]]-CALCULO[[#This Row],[ 40 ]]</f>
        <v>0</v>
      </c>
      <c r="AP521" s="29"/>
      <c r="AQ521" s="163">
        <f>+MIN(CALCULO[[#This Row],[42]]+1-1,VLOOKUP($AP$4,RENTAS_EXCENTAS[],4,0))</f>
        <v>0</v>
      </c>
      <c r="AR521" s="29"/>
      <c r="AS521" s="163">
        <f>+MIN(CALCULO[[#This Row],[43]]+CALCULO[[#This Row],[ 44 ]]+1-1,VLOOKUP($AP$4,RENTAS_EXCENTAS[],4,0))-CALCULO[[#This Row],[43]]</f>
        <v>0</v>
      </c>
      <c r="AT521" s="163"/>
      <c r="AU521" s="163"/>
      <c r="AV521" s="163">
        <f>+CALCULO[[#This Row],[ 47 ]]</f>
        <v>0</v>
      </c>
      <c r="AW521" s="163"/>
      <c r="AX521" s="163">
        <f>+CALCULO[[#This Row],[ 49 ]]</f>
        <v>0</v>
      </c>
      <c r="AY521" s="163"/>
      <c r="AZ521" s="163">
        <f>+CALCULO[[#This Row],[ 51 ]]</f>
        <v>0</v>
      </c>
      <c r="BA521" s="163"/>
      <c r="BB521" s="163">
        <f>+CALCULO[[#This Row],[ 53 ]]</f>
        <v>0</v>
      </c>
      <c r="BC521" s="163"/>
      <c r="BD521" s="163">
        <f>+CALCULO[[#This Row],[ 55 ]]</f>
        <v>0</v>
      </c>
      <c r="BE521" s="163"/>
      <c r="BF521" s="163">
        <f>+CALCULO[[#This Row],[ 57 ]]</f>
        <v>0</v>
      </c>
      <c r="BG521" s="163"/>
      <c r="BH521" s="163">
        <f>+CALCULO[[#This Row],[ 59 ]]</f>
        <v>0</v>
      </c>
      <c r="BI521" s="163"/>
      <c r="BJ521" s="163"/>
      <c r="BK521" s="163"/>
      <c r="BL521" s="145">
        <f>+CALCULO[[#This Row],[ 63 ]]</f>
        <v>0</v>
      </c>
      <c r="BM521" s="144">
        <f>+CALCULO[[#This Row],[ 64 ]]+CALCULO[[#This Row],[ 62 ]]+CALCULO[[#This Row],[ 60 ]]+CALCULO[[#This Row],[ 58 ]]+CALCULO[[#This Row],[ 56 ]]+CALCULO[[#This Row],[ 54 ]]+CALCULO[[#This Row],[ 52 ]]+CALCULO[[#This Row],[ 50 ]]+CALCULO[[#This Row],[ 48 ]]+CALCULO[[#This Row],[ 45 ]]+CALCULO[[#This Row],[43]]</f>
        <v>0</v>
      </c>
      <c r="BN521" s="148">
        <f>+CALCULO[[#This Row],[ 41 ]]-CALCULO[[#This Row],[65]]</f>
        <v>0</v>
      </c>
      <c r="BO521" s="144">
        <f>+ROUND(MIN(CALCULO[[#This Row],[66]]*25%,240*'Versión impresión'!$H$8),-3)</f>
        <v>0</v>
      </c>
      <c r="BP521" s="148">
        <f>+CALCULO[[#This Row],[66]]-CALCULO[[#This Row],[67]]</f>
        <v>0</v>
      </c>
      <c r="BQ521" s="154">
        <f>+ROUND(CALCULO[[#This Row],[33]]*40%,-3)</f>
        <v>0</v>
      </c>
      <c r="BR521" s="149">
        <f t="shared" si="22"/>
        <v>0</v>
      </c>
      <c r="BS521" s="144">
        <f>+CALCULO[[#This Row],[33]]-MIN(CALCULO[[#This Row],[69]],CALCULO[[#This Row],[68]])</f>
        <v>0</v>
      </c>
      <c r="BT521" s="150">
        <f>+CALCULO[[#This Row],[71]]/'Versión impresión'!$H$8+1-1</f>
        <v>0</v>
      </c>
      <c r="BU521" s="151">
        <f>+LOOKUP(CALCULO[[#This Row],[72]],$CG$2:$CH$8,$CJ$2:$CJ$8)</f>
        <v>0</v>
      </c>
      <c r="BV521" s="152">
        <f>+LOOKUP(CALCULO[[#This Row],[72]],$CG$2:$CH$8,$CI$2:$CI$8)</f>
        <v>0</v>
      </c>
      <c r="BW521" s="151">
        <f>+LOOKUP(CALCULO[[#This Row],[72]],$CG$2:$CH$8,$CK$2:$CK$8)</f>
        <v>0</v>
      </c>
      <c r="BX521" s="155">
        <f>+(CALCULO[[#This Row],[72]]+CALCULO[[#This Row],[73]])*CALCULO[[#This Row],[74]]+CALCULO[[#This Row],[75]]</f>
        <v>0</v>
      </c>
      <c r="BY521" s="133">
        <f>+ROUND(CALCULO[[#This Row],[76]]*'Versión impresión'!$H$8,-3)</f>
        <v>0</v>
      </c>
      <c r="BZ521" s="180" t="str">
        <f>+IF(LOOKUP(CALCULO[[#This Row],[72]],$CG$2:$CH$8,$CM$2:$CM$8)=0,"",LOOKUP(CALCULO[[#This Row],[72]],$CG$2:$CH$8,$CM$2:$CM$8))</f>
        <v/>
      </c>
    </row>
    <row r="522" spans="1:78" x14ac:dyDescent="0.25">
      <c r="A522" s="78" t="str">
        <f t="shared" si="21"/>
        <v/>
      </c>
      <c r="B522" s="159"/>
      <c r="C522" s="29"/>
      <c r="D522" s="29"/>
      <c r="E522" s="29"/>
      <c r="F522" s="29"/>
      <c r="G522" s="29"/>
      <c r="H522" s="29"/>
      <c r="I522" s="29"/>
      <c r="J522" s="29"/>
      <c r="K522" s="29"/>
      <c r="L522" s="29"/>
      <c r="M522" s="29"/>
      <c r="N522" s="29"/>
      <c r="O522" s="144">
        <f>SUM(CALCULO[[#This Row],[5]:[ 14 ]])</f>
        <v>0</v>
      </c>
      <c r="P522" s="162"/>
      <c r="Q522" s="163">
        <f>+IF(AVERAGEIF(ING_NO_CONST_RENTA[Concepto],'Datos para cálculo'!P$4,ING_NO_CONST_RENTA[Monto Limite])=1,CALCULO[[#This Row],[16]],MIN(CALCULO[ [#This Row],[16] ],AVERAGEIF(ING_NO_CONST_RENTA[Concepto],'Datos para cálculo'!P$4,ING_NO_CONST_RENTA[Monto Limite]),+CALCULO[ [#This Row],[16] ]+1-1,CALCULO[ [#This Row],[16] ]))</f>
        <v>0</v>
      </c>
      <c r="R522" s="29"/>
      <c r="S522" s="163">
        <f>+IF(AVERAGEIF(ING_NO_CONST_RENTA[Concepto],'Datos para cálculo'!R$4,ING_NO_CONST_RENTA[Monto Limite])=1,CALCULO[[#This Row],[18]],MIN(CALCULO[ [#This Row],[18] ],AVERAGEIF(ING_NO_CONST_RENTA[Concepto],'Datos para cálculo'!R$4,ING_NO_CONST_RENTA[Monto Limite]),+CALCULO[ [#This Row],[18] ]+1-1,CALCULO[ [#This Row],[18] ]))</f>
        <v>0</v>
      </c>
      <c r="T522" s="29"/>
      <c r="U522" s="163">
        <f>+IF(AVERAGEIF(ING_NO_CONST_RENTA[Concepto],'Datos para cálculo'!T$4,ING_NO_CONST_RENTA[Monto Limite])=1,CALCULO[[#This Row],[20]],MIN(CALCULO[ [#This Row],[20] ],AVERAGEIF(ING_NO_CONST_RENTA[Concepto],'Datos para cálculo'!T$4,ING_NO_CONST_RENTA[Monto Limite]),+CALCULO[ [#This Row],[20] ]+1-1,CALCULO[ [#This Row],[20] ]))</f>
        <v>0</v>
      </c>
      <c r="V522" s="29"/>
      <c r="W5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2" s="164"/>
      <c r="Y522" s="163">
        <f>+IF(O522&lt;310*'Versión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2" s="165"/>
      <c r="AA522" s="163">
        <f>+IF(AVERAGEIF(ING_NO_CONST_RENTA[Concepto],'Datos para cálculo'!Z$4,ING_NO_CONST_RENTA[Monto Limite])=1,CALCULO[[#This Row],[ 26 ]],MIN(CALCULO[[#This Row],[ 26 ]],AVERAGEIF(ING_NO_CONST_RENTA[Concepto],'Datos para cálculo'!Z$4,ING_NO_CONST_RENTA[Monto Limite]),+CALCULO[[#This Row],[ 26 ]]+1-1,CALCULO[[#This Row],[ 26 ]]))</f>
        <v>0</v>
      </c>
      <c r="AB522" s="165"/>
      <c r="AC5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2" s="147"/>
      <c r="AE5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2" s="144">
        <f>+CALCULO[[#This Row],[ 31 ]]+CALCULO[[#This Row],[ 29 ]]+CALCULO[[#This Row],[ 27 ]]+CALCULO[[#This Row],[ 25 ]]+CALCULO[[#This Row],[ 23 ]]+CALCULO[[#This Row],[ 21 ]]+CALCULO[[#This Row],[ 19 ]]+CALCULO[[#This Row],[ 17 ]]</f>
        <v>0</v>
      </c>
      <c r="AG522" s="148">
        <f>+MAX(0,ROUND(CALCULO[[#This Row],[ 15 ]]-CALCULO[[#This Row],[32]],-3))</f>
        <v>0</v>
      </c>
      <c r="AH522" s="29"/>
      <c r="AI522" s="163">
        <f>+IF(AVERAGEIF(DEDUCCIONES[Concepto],'Datos para cálculo'!AH$4,DEDUCCIONES[Monto Limite])=1,CALCULO[[#This Row],[ 34 ]],MIN(CALCULO[[#This Row],[ 34 ]],AVERAGEIF(DEDUCCIONES[Concepto],'Datos para cálculo'!AH$4,DEDUCCIONES[Monto Limite]),+CALCULO[[#This Row],[ 34 ]]+1-1,CALCULO[[#This Row],[ 34 ]]))</f>
        <v>0</v>
      </c>
      <c r="AJ522" s="167"/>
      <c r="AK522" s="144">
        <f>+IF(CALCULO[[#This Row],[ 36 ]]="SI",MIN(CALCULO[[#This Row],[ 15 ]]*10%,VLOOKUP($AJ$4,DEDUCCIONES[],4,0)),0)</f>
        <v>0</v>
      </c>
      <c r="AL522" s="168"/>
      <c r="AM522" s="145">
        <f>+MIN(AL522+1-1,VLOOKUP($AL$4,DEDUCCIONES[],4,0))</f>
        <v>0</v>
      </c>
      <c r="AN522" s="144">
        <f>+CALCULO[[#This Row],[35]]+CALCULO[[#This Row],[37]]+CALCULO[[#This Row],[ 39 ]]</f>
        <v>0</v>
      </c>
      <c r="AO522" s="148">
        <f>+CALCULO[[#This Row],[33]]-CALCULO[[#This Row],[ 40 ]]</f>
        <v>0</v>
      </c>
      <c r="AP522" s="29"/>
      <c r="AQ522" s="163">
        <f>+MIN(CALCULO[[#This Row],[42]]+1-1,VLOOKUP($AP$4,RENTAS_EXCENTAS[],4,0))</f>
        <v>0</v>
      </c>
      <c r="AR522" s="29"/>
      <c r="AS522" s="163">
        <f>+MIN(CALCULO[[#This Row],[43]]+CALCULO[[#This Row],[ 44 ]]+1-1,VLOOKUP($AP$4,RENTAS_EXCENTAS[],4,0))-CALCULO[[#This Row],[43]]</f>
        <v>0</v>
      </c>
      <c r="AT522" s="163"/>
      <c r="AU522" s="163"/>
      <c r="AV522" s="163">
        <f>+CALCULO[[#This Row],[ 47 ]]</f>
        <v>0</v>
      </c>
      <c r="AW522" s="163"/>
      <c r="AX522" s="163">
        <f>+CALCULO[[#This Row],[ 49 ]]</f>
        <v>0</v>
      </c>
      <c r="AY522" s="163"/>
      <c r="AZ522" s="163">
        <f>+CALCULO[[#This Row],[ 51 ]]</f>
        <v>0</v>
      </c>
      <c r="BA522" s="163"/>
      <c r="BB522" s="163">
        <f>+CALCULO[[#This Row],[ 53 ]]</f>
        <v>0</v>
      </c>
      <c r="BC522" s="163"/>
      <c r="BD522" s="163">
        <f>+CALCULO[[#This Row],[ 55 ]]</f>
        <v>0</v>
      </c>
      <c r="BE522" s="163"/>
      <c r="BF522" s="163">
        <f>+CALCULO[[#This Row],[ 57 ]]</f>
        <v>0</v>
      </c>
      <c r="BG522" s="163"/>
      <c r="BH522" s="163">
        <f>+CALCULO[[#This Row],[ 59 ]]</f>
        <v>0</v>
      </c>
      <c r="BI522" s="163"/>
      <c r="BJ522" s="163"/>
      <c r="BK522" s="163"/>
      <c r="BL522" s="145">
        <f>+CALCULO[[#This Row],[ 63 ]]</f>
        <v>0</v>
      </c>
      <c r="BM522" s="144">
        <f>+CALCULO[[#This Row],[ 64 ]]+CALCULO[[#This Row],[ 62 ]]+CALCULO[[#This Row],[ 60 ]]+CALCULO[[#This Row],[ 58 ]]+CALCULO[[#This Row],[ 56 ]]+CALCULO[[#This Row],[ 54 ]]+CALCULO[[#This Row],[ 52 ]]+CALCULO[[#This Row],[ 50 ]]+CALCULO[[#This Row],[ 48 ]]+CALCULO[[#This Row],[ 45 ]]+CALCULO[[#This Row],[43]]</f>
        <v>0</v>
      </c>
      <c r="BN522" s="148">
        <f>+CALCULO[[#This Row],[ 41 ]]-CALCULO[[#This Row],[65]]</f>
        <v>0</v>
      </c>
      <c r="BO522" s="144">
        <f>+ROUND(MIN(CALCULO[[#This Row],[66]]*25%,240*'Versión impresión'!$H$8),-3)</f>
        <v>0</v>
      </c>
      <c r="BP522" s="148">
        <f>+CALCULO[[#This Row],[66]]-CALCULO[[#This Row],[67]]</f>
        <v>0</v>
      </c>
      <c r="BQ522" s="154">
        <f>+ROUND(CALCULO[[#This Row],[33]]*40%,-3)</f>
        <v>0</v>
      </c>
      <c r="BR522" s="149">
        <f t="shared" si="22"/>
        <v>0</v>
      </c>
      <c r="BS522" s="144">
        <f>+CALCULO[[#This Row],[33]]-MIN(CALCULO[[#This Row],[69]],CALCULO[[#This Row],[68]])</f>
        <v>0</v>
      </c>
      <c r="BT522" s="150">
        <f>+CALCULO[[#This Row],[71]]/'Versión impresión'!$H$8+1-1</f>
        <v>0</v>
      </c>
      <c r="BU522" s="151">
        <f>+LOOKUP(CALCULO[[#This Row],[72]],$CG$2:$CH$8,$CJ$2:$CJ$8)</f>
        <v>0</v>
      </c>
      <c r="BV522" s="152">
        <f>+LOOKUP(CALCULO[[#This Row],[72]],$CG$2:$CH$8,$CI$2:$CI$8)</f>
        <v>0</v>
      </c>
      <c r="BW522" s="151">
        <f>+LOOKUP(CALCULO[[#This Row],[72]],$CG$2:$CH$8,$CK$2:$CK$8)</f>
        <v>0</v>
      </c>
      <c r="BX522" s="155">
        <f>+(CALCULO[[#This Row],[72]]+CALCULO[[#This Row],[73]])*CALCULO[[#This Row],[74]]+CALCULO[[#This Row],[75]]</f>
        <v>0</v>
      </c>
      <c r="BY522" s="133">
        <f>+ROUND(CALCULO[[#This Row],[76]]*'Versión impresión'!$H$8,-3)</f>
        <v>0</v>
      </c>
      <c r="BZ522" s="180" t="str">
        <f>+IF(LOOKUP(CALCULO[[#This Row],[72]],$CG$2:$CH$8,$CM$2:$CM$8)=0,"",LOOKUP(CALCULO[[#This Row],[72]],$CG$2:$CH$8,$CM$2:$CM$8))</f>
        <v/>
      </c>
    </row>
    <row r="523" spans="1:78" x14ac:dyDescent="0.25">
      <c r="A523" s="78" t="str">
        <f t="shared" si="21"/>
        <v/>
      </c>
      <c r="B523" s="159"/>
      <c r="C523" s="29"/>
      <c r="D523" s="29"/>
      <c r="E523" s="29"/>
      <c r="F523" s="29"/>
      <c r="G523" s="29"/>
      <c r="H523" s="29"/>
      <c r="I523" s="29"/>
      <c r="J523" s="29"/>
      <c r="K523" s="29"/>
      <c r="L523" s="29"/>
      <c r="M523" s="29"/>
      <c r="N523" s="29"/>
      <c r="O523" s="144">
        <f>SUM(CALCULO[[#This Row],[5]:[ 14 ]])</f>
        <v>0</v>
      </c>
      <c r="P523" s="162"/>
      <c r="Q523" s="163">
        <f>+IF(AVERAGEIF(ING_NO_CONST_RENTA[Concepto],'Datos para cálculo'!P$4,ING_NO_CONST_RENTA[Monto Limite])=1,CALCULO[[#This Row],[16]],MIN(CALCULO[ [#This Row],[16] ],AVERAGEIF(ING_NO_CONST_RENTA[Concepto],'Datos para cálculo'!P$4,ING_NO_CONST_RENTA[Monto Limite]),+CALCULO[ [#This Row],[16] ]+1-1,CALCULO[ [#This Row],[16] ]))</f>
        <v>0</v>
      </c>
      <c r="R523" s="29"/>
      <c r="S523" s="163">
        <f>+IF(AVERAGEIF(ING_NO_CONST_RENTA[Concepto],'Datos para cálculo'!R$4,ING_NO_CONST_RENTA[Monto Limite])=1,CALCULO[[#This Row],[18]],MIN(CALCULO[ [#This Row],[18] ],AVERAGEIF(ING_NO_CONST_RENTA[Concepto],'Datos para cálculo'!R$4,ING_NO_CONST_RENTA[Monto Limite]),+CALCULO[ [#This Row],[18] ]+1-1,CALCULO[ [#This Row],[18] ]))</f>
        <v>0</v>
      </c>
      <c r="T523" s="29"/>
      <c r="U523" s="163">
        <f>+IF(AVERAGEIF(ING_NO_CONST_RENTA[Concepto],'Datos para cálculo'!T$4,ING_NO_CONST_RENTA[Monto Limite])=1,CALCULO[[#This Row],[20]],MIN(CALCULO[ [#This Row],[20] ],AVERAGEIF(ING_NO_CONST_RENTA[Concepto],'Datos para cálculo'!T$4,ING_NO_CONST_RENTA[Monto Limite]),+CALCULO[ [#This Row],[20] ]+1-1,CALCULO[ [#This Row],[20] ]))</f>
        <v>0</v>
      </c>
      <c r="V523" s="29"/>
      <c r="W5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3" s="164"/>
      <c r="Y523" s="163">
        <f>+IF(O523&lt;310*'Versión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3" s="165"/>
      <c r="AA523" s="163">
        <f>+IF(AVERAGEIF(ING_NO_CONST_RENTA[Concepto],'Datos para cálculo'!Z$4,ING_NO_CONST_RENTA[Monto Limite])=1,CALCULO[[#This Row],[ 26 ]],MIN(CALCULO[[#This Row],[ 26 ]],AVERAGEIF(ING_NO_CONST_RENTA[Concepto],'Datos para cálculo'!Z$4,ING_NO_CONST_RENTA[Monto Limite]),+CALCULO[[#This Row],[ 26 ]]+1-1,CALCULO[[#This Row],[ 26 ]]))</f>
        <v>0</v>
      </c>
      <c r="AB523" s="165"/>
      <c r="AC5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3" s="147"/>
      <c r="AE5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3" s="144">
        <f>+CALCULO[[#This Row],[ 31 ]]+CALCULO[[#This Row],[ 29 ]]+CALCULO[[#This Row],[ 27 ]]+CALCULO[[#This Row],[ 25 ]]+CALCULO[[#This Row],[ 23 ]]+CALCULO[[#This Row],[ 21 ]]+CALCULO[[#This Row],[ 19 ]]+CALCULO[[#This Row],[ 17 ]]</f>
        <v>0</v>
      </c>
      <c r="AG523" s="148">
        <f>+MAX(0,ROUND(CALCULO[[#This Row],[ 15 ]]-CALCULO[[#This Row],[32]],-3))</f>
        <v>0</v>
      </c>
      <c r="AH523" s="29"/>
      <c r="AI523" s="163">
        <f>+IF(AVERAGEIF(DEDUCCIONES[Concepto],'Datos para cálculo'!AH$4,DEDUCCIONES[Monto Limite])=1,CALCULO[[#This Row],[ 34 ]],MIN(CALCULO[[#This Row],[ 34 ]],AVERAGEIF(DEDUCCIONES[Concepto],'Datos para cálculo'!AH$4,DEDUCCIONES[Monto Limite]),+CALCULO[[#This Row],[ 34 ]]+1-1,CALCULO[[#This Row],[ 34 ]]))</f>
        <v>0</v>
      </c>
      <c r="AJ523" s="167"/>
      <c r="AK523" s="144">
        <f>+IF(CALCULO[[#This Row],[ 36 ]]="SI",MIN(CALCULO[[#This Row],[ 15 ]]*10%,VLOOKUP($AJ$4,DEDUCCIONES[],4,0)),0)</f>
        <v>0</v>
      </c>
      <c r="AL523" s="168"/>
      <c r="AM523" s="145">
        <f>+MIN(AL523+1-1,VLOOKUP($AL$4,DEDUCCIONES[],4,0))</f>
        <v>0</v>
      </c>
      <c r="AN523" s="144">
        <f>+CALCULO[[#This Row],[35]]+CALCULO[[#This Row],[37]]+CALCULO[[#This Row],[ 39 ]]</f>
        <v>0</v>
      </c>
      <c r="AO523" s="148">
        <f>+CALCULO[[#This Row],[33]]-CALCULO[[#This Row],[ 40 ]]</f>
        <v>0</v>
      </c>
      <c r="AP523" s="29"/>
      <c r="AQ523" s="163">
        <f>+MIN(CALCULO[[#This Row],[42]]+1-1,VLOOKUP($AP$4,RENTAS_EXCENTAS[],4,0))</f>
        <v>0</v>
      </c>
      <c r="AR523" s="29"/>
      <c r="AS523" s="163">
        <f>+MIN(CALCULO[[#This Row],[43]]+CALCULO[[#This Row],[ 44 ]]+1-1,VLOOKUP($AP$4,RENTAS_EXCENTAS[],4,0))-CALCULO[[#This Row],[43]]</f>
        <v>0</v>
      </c>
      <c r="AT523" s="163"/>
      <c r="AU523" s="163"/>
      <c r="AV523" s="163">
        <f>+CALCULO[[#This Row],[ 47 ]]</f>
        <v>0</v>
      </c>
      <c r="AW523" s="163"/>
      <c r="AX523" s="163">
        <f>+CALCULO[[#This Row],[ 49 ]]</f>
        <v>0</v>
      </c>
      <c r="AY523" s="163"/>
      <c r="AZ523" s="163">
        <f>+CALCULO[[#This Row],[ 51 ]]</f>
        <v>0</v>
      </c>
      <c r="BA523" s="163"/>
      <c r="BB523" s="163">
        <f>+CALCULO[[#This Row],[ 53 ]]</f>
        <v>0</v>
      </c>
      <c r="BC523" s="163"/>
      <c r="BD523" s="163">
        <f>+CALCULO[[#This Row],[ 55 ]]</f>
        <v>0</v>
      </c>
      <c r="BE523" s="163"/>
      <c r="BF523" s="163">
        <f>+CALCULO[[#This Row],[ 57 ]]</f>
        <v>0</v>
      </c>
      <c r="BG523" s="163"/>
      <c r="BH523" s="163">
        <f>+CALCULO[[#This Row],[ 59 ]]</f>
        <v>0</v>
      </c>
      <c r="BI523" s="163"/>
      <c r="BJ523" s="163"/>
      <c r="BK523" s="163"/>
      <c r="BL523" s="145">
        <f>+CALCULO[[#This Row],[ 63 ]]</f>
        <v>0</v>
      </c>
      <c r="BM523" s="144">
        <f>+CALCULO[[#This Row],[ 64 ]]+CALCULO[[#This Row],[ 62 ]]+CALCULO[[#This Row],[ 60 ]]+CALCULO[[#This Row],[ 58 ]]+CALCULO[[#This Row],[ 56 ]]+CALCULO[[#This Row],[ 54 ]]+CALCULO[[#This Row],[ 52 ]]+CALCULO[[#This Row],[ 50 ]]+CALCULO[[#This Row],[ 48 ]]+CALCULO[[#This Row],[ 45 ]]+CALCULO[[#This Row],[43]]</f>
        <v>0</v>
      </c>
      <c r="BN523" s="148">
        <f>+CALCULO[[#This Row],[ 41 ]]-CALCULO[[#This Row],[65]]</f>
        <v>0</v>
      </c>
      <c r="BO523" s="144">
        <f>+ROUND(MIN(CALCULO[[#This Row],[66]]*25%,240*'Versión impresión'!$H$8),-3)</f>
        <v>0</v>
      </c>
      <c r="BP523" s="148">
        <f>+CALCULO[[#This Row],[66]]-CALCULO[[#This Row],[67]]</f>
        <v>0</v>
      </c>
      <c r="BQ523" s="154">
        <f>+ROUND(CALCULO[[#This Row],[33]]*40%,-3)</f>
        <v>0</v>
      </c>
      <c r="BR523" s="149">
        <f t="shared" si="22"/>
        <v>0</v>
      </c>
      <c r="BS523" s="144">
        <f>+CALCULO[[#This Row],[33]]-MIN(CALCULO[[#This Row],[69]],CALCULO[[#This Row],[68]])</f>
        <v>0</v>
      </c>
      <c r="BT523" s="150">
        <f>+CALCULO[[#This Row],[71]]/'Versión impresión'!$H$8+1-1</f>
        <v>0</v>
      </c>
      <c r="BU523" s="151">
        <f>+LOOKUP(CALCULO[[#This Row],[72]],$CG$2:$CH$8,$CJ$2:$CJ$8)</f>
        <v>0</v>
      </c>
      <c r="BV523" s="152">
        <f>+LOOKUP(CALCULO[[#This Row],[72]],$CG$2:$CH$8,$CI$2:$CI$8)</f>
        <v>0</v>
      </c>
      <c r="BW523" s="151">
        <f>+LOOKUP(CALCULO[[#This Row],[72]],$CG$2:$CH$8,$CK$2:$CK$8)</f>
        <v>0</v>
      </c>
      <c r="BX523" s="155">
        <f>+(CALCULO[[#This Row],[72]]+CALCULO[[#This Row],[73]])*CALCULO[[#This Row],[74]]+CALCULO[[#This Row],[75]]</f>
        <v>0</v>
      </c>
      <c r="BY523" s="133">
        <f>+ROUND(CALCULO[[#This Row],[76]]*'Versión impresión'!$H$8,-3)</f>
        <v>0</v>
      </c>
      <c r="BZ523" s="180" t="str">
        <f>+IF(LOOKUP(CALCULO[[#This Row],[72]],$CG$2:$CH$8,$CM$2:$CM$8)=0,"",LOOKUP(CALCULO[[#This Row],[72]],$CG$2:$CH$8,$CM$2:$CM$8))</f>
        <v/>
      </c>
    </row>
    <row r="524" spans="1:78" x14ac:dyDescent="0.25">
      <c r="A524" s="78" t="str">
        <f t="shared" si="21"/>
        <v/>
      </c>
      <c r="B524" s="159"/>
      <c r="C524" s="29"/>
      <c r="D524" s="29"/>
      <c r="E524" s="29"/>
      <c r="F524" s="29"/>
      <c r="G524" s="29"/>
      <c r="H524" s="29"/>
      <c r="I524" s="29"/>
      <c r="J524" s="29"/>
      <c r="K524" s="29"/>
      <c r="L524" s="29"/>
      <c r="M524" s="29"/>
      <c r="N524" s="29"/>
      <c r="O524" s="144">
        <f>SUM(CALCULO[[#This Row],[5]:[ 14 ]])</f>
        <v>0</v>
      </c>
      <c r="P524" s="162"/>
      <c r="Q524" s="163">
        <f>+IF(AVERAGEIF(ING_NO_CONST_RENTA[Concepto],'Datos para cálculo'!P$4,ING_NO_CONST_RENTA[Monto Limite])=1,CALCULO[[#This Row],[16]],MIN(CALCULO[ [#This Row],[16] ],AVERAGEIF(ING_NO_CONST_RENTA[Concepto],'Datos para cálculo'!P$4,ING_NO_CONST_RENTA[Monto Limite]),+CALCULO[ [#This Row],[16] ]+1-1,CALCULO[ [#This Row],[16] ]))</f>
        <v>0</v>
      </c>
      <c r="R524" s="29"/>
      <c r="S524" s="163">
        <f>+IF(AVERAGEIF(ING_NO_CONST_RENTA[Concepto],'Datos para cálculo'!R$4,ING_NO_CONST_RENTA[Monto Limite])=1,CALCULO[[#This Row],[18]],MIN(CALCULO[ [#This Row],[18] ],AVERAGEIF(ING_NO_CONST_RENTA[Concepto],'Datos para cálculo'!R$4,ING_NO_CONST_RENTA[Monto Limite]),+CALCULO[ [#This Row],[18] ]+1-1,CALCULO[ [#This Row],[18] ]))</f>
        <v>0</v>
      </c>
      <c r="T524" s="29"/>
      <c r="U524" s="163">
        <f>+IF(AVERAGEIF(ING_NO_CONST_RENTA[Concepto],'Datos para cálculo'!T$4,ING_NO_CONST_RENTA[Monto Limite])=1,CALCULO[[#This Row],[20]],MIN(CALCULO[ [#This Row],[20] ],AVERAGEIF(ING_NO_CONST_RENTA[Concepto],'Datos para cálculo'!T$4,ING_NO_CONST_RENTA[Monto Limite]),+CALCULO[ [#This Row],[20] ]+1-1,CALCULO[ [#This Row],[20] ]))</f>
        <v>0</v>
      </c>
      <c r="V524" s="29"/>
      <c r="W5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4" s="164"/>
      <c r="Y524" s="163">
        <f>+IF(O524&lt;310*'Versión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4" s="165"/>
      <c r="AA524" s="163">
        <f>+IF(AVERAGEIF(ING_NO_CONST_RENTA[Concepto],'Datos para cálculo'!Z$4,ING_NO_CONST_RENTA[Monto Limite])=1,CALCULO[[#This Row],[ 26 ]],MIN(CALCULO[[#This Row],[ 26 ]],AVERAGEIF(ING_NO_CONST_RENTA[Concepto],'Datos para cálculo'!Z$4,ING_NO_CONST_RENTA[Monto Limite]),+CALCULO[[#This Row],[ 26 ]]+1-1,CALCULO[[#This Row],[ 26 ]]))</f>
        <v>0</v>
      </c>
      <c r="AB524" s="165"/>
      <c r="AC5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4" s="147"/>
      <c r="AE5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4" s="144">
        <f>+CALCULO[[#This Row],[ 31 ]]+CALCULO[[#This Row],[ 29 ]]+CALCULO[[#This Row],[ 27 ]]+CALCULO[[#This Row],[ 25 ]]+CALCULO[[#This Row],[ 23 ]]+CALCULO[[#This Row],[ 21 ]]+CALCULO[[#This Row],[ 19 ]]+CALCULO[[#This Row],[ 17 ]]</f>
        <v>0</v>
      </c>
      <c r="AG524" s="148">
        <f>+MAX(0,ROUND(CALCULO[[#This Row],[ 15 ]]-CALCULO[[#This Row],[32]],-3))</f>
        <v>0</v>
      </c>
      <c r="AH524" s="29"/>
      <c r="AI524" s="163">
        <f>+IF(AVERAGEIF(DEDUCCIONES[Concepto],'Datos para cálculo'!AH$4,DEDUCCIONES[Monto Limite])=1,CALCULO[[#This Row],[ 34 ]],MIN(CALCULO[[#This Row],[ 34 ]],AVERAGEIF(DEDUCCIONES[Concepto],'Datos para cálculo'!AH$4,DEDUCCIONES[Monto Limite]),+CALCULO[[#This Row],[ 34 ]]+1-1,CALCULO[[#This Row],[ 34 ]]))</f>
        <v>0</v>
      </c>
      <c r="AJ524" s="167"/>
      <c r="AK524" s="144">
        <f>+IF(CALCULO[[#This Row],[ 36 ]]="SI",MIN(CALCULO[[#This Row],[ 15 ]]*10%,VLOOKUP($AJ$4,DEDUCCIONES[],4,0)),0)</f>
        <v>0</v>
      </c>
      <c r="AL524" s="168"/>
      <c r="AM524" s="145">
        <f>+MIN(AL524+1-1,VLOOKUP($AL$4,DEDUCCIONES[],4,0))</f>
        <v>0</v>
      </c>
      <c r="AN524" s="144">
        <f>+CALCULO[[#This Row],[35]]+CALCULO[[#This Row],[37]]+CALCULO[[#This Row],[ 39 ]]</f>
        <v>0</v>
      </c>
      <c r="AO524" s="148">
        <f>+CALCULO[[#This Row],[33]]-CALCULO[[#This Row],[ 40 ]]</f>
        <v>0</v>
      </c>
      <c r="AP524" s="29"/>
      <c r="AQ524" s="163">
        <f>+MIN(CALCULO[[#This Row],[42]]+1-1,VLOOKUP($AP$4,RENTAS_EXCENTAS[],4,0))</f>
        <v>0</v>
      </c>
      <c r="AR524" s="29"/>
      <c r="AS524" s="163">
        <f>+MIN(CALCULO[[#This Row],[43]]+CALCULO[[#This Row],[ 44 ]]+1-1,VLOOKUP($AP$4,RENTAS_EXCENTAS[],4,0))-CALCULO[[#This Row],[43]]</f>
        <v>0</v>
      </c>
      <c r="AT524" s="163"/>
      <c r="AU524" s="163"/>
      <c r="AV524" s="163">
        <f>+CALCULO[[#This Row],[ 47 ]]</f>
        <v>0</v>
      </c>
      <c r="AW524" s="163"/>
      <c r="AX524" s="163">
        <f>+CALCULO[[#This Row],[ 49 ]]</f>
        <v>0</v>
      </c>
      <c r="AY524" s="163"/>
      <c r="AZ524" s="163">
        <f>+CALCULO[[#This Row],[ 51 ]]</f>
        <v>0</v>
      </c>
      <c r="BA524" s="163"/>
      <c r="BB524" s="163">
        <f>+CALCULO[[#This Row],[ 53 ]]</f>
        <v>0</v>
      </c>
      <c r="BC524" s="163"/>
      <c r="BD524" s="163">
        <f>+CALCULO[[#This Row],[ 55 ]]</f>
        <v>0</v>
      </c>
      <c r="BE524" s="163"/>
      <c r="BF524" s="163">
        <f>+CALCULO[[#This Row],[ 57 ]]</f>
        <v>0</v>
      </c>
      <c r="BG524" s="163"/>
      <c r="BH524" s="163">
        <f>+CALCULO[[#This Row],[ 59 ]]</f>
        <v>0</v>
      </c>
      <c r="BI524" s="163"/>
      <c r="BJ524" s="163"/>
      <c r="BK524" s="163"/>
      <c r="BL524" s="145">
        <f>+CALCULO[[#This Row],[ 63 ]]</f>
        <v>0</v>
      </c>
      <c r="BM524" s="144">
        <f>+CALCULO[[#This Row],[ 64 ]]+CALCULO[[#This Row],[ 62 ]]+CALCULO[[#This Row],[ 60 ]]+CALCULO[[#This Row],[ 58 ]]+CALCULO[[#This Row],[ 56 ]]+CALCULO[[#This Row],[ 54 ]]+CALCULO[[#This Row],[ 52 ]]+CALCULO[[#This Row],[ 50 ]]+CALCULO[[#This Row],[ 48 ]]+CALCULO[[#This Row],[ 45 ]]+CALCULO[[#This Row],[43]]</f>
        <v>0</v>
      </c>
      <c r="BN524" s="148">
        <f>+CALCULO[[#This Row],[ 41 ]]-CALCULO[[#This Row],[65]]</f>
        <v>0</v>
      </c>
      <c r="BO524" s="144">
        <f>+ROUND(MIN(CALCULO[[#This Row],[66]]*25%,240*'Versión impresión'!$H$8),-3)</f>
        <v>0</v>
      </c>
      <c r="BP524" s="148">
        <f>+CALCULO[[#This Row],[66]]-CALCULO[[#This Row],[67]]</f>
        <v>0</v>
      </c>
      <c r="BQ524" s="154">
        <f>+ROUND(CALCULO[[#This Row],[33]]*40%,-3)</f>
        <v>0</v>
      </c>
      <c r="BR524" s="149">
        <f t="shared" si="22"/>
        <v>0</v>
      </c>
      <c r="BS524" s="144">
        <f>+CALCULO[[#This Row],[33]]-MIN(CALCULO[[#This Row],[69]],CALCULO[[#This Row],[68]])</f>
        <v>0</v>
      </c>
      <c r="BT524" s="150">
        <f>+CALCULO[[#This Row],[71]]/'Versión impresión'!$H$8+1-1</f>
        <v>0</v>
      </c>
      <c r="BU524" s="151">
        <f>+LOOKUP(CALCULO[[#This Row],[72]],$CG$2:$CH$8,$CJ$2:$CJ$8)</f>
        <v>0</v>
      </c>
      <c r="BV524" s="152">
        <f>+LOOKUP(CALCULO[[#This Row],[72]],$CG$2:$CH$8,$CI$2:$CI$8)</f>
        <v>0</v>
      </c>
      <c r="BW524" s="151">
        <f>+LOOKUP(CALCULO[[#This Row],[72]],$CG$2:$CH$8,$CK$2:$CK$8)</f>
        <v>0</v>
      </c>
      <c r="BX524" s="155">
        <f>+(CALCULO[[#This Row],[72]]+CALCULO[[#This Row],[73]])*CALCULO[[#This Row],[74]]+CALCULO[[#This Row],[75]]</f>
        <v>0</v>
      </c>
      <c r="BY524" s="133">
        <f>+ROUND(CALCULO[[#This Row],[76]]*'Versión impresión'!$H$8,-3)</f>
        <v>0</v>
      </c>
      <c r="BZ524" s="180" t="str">
        <f>+IF(LOOKUP(CALCULO[[#This Row],[72]],$CG$2:$CH$8,$CM$2:$CM$8)=0,"",LOOKUP(CALCULO[[#This Row],[72]],$CG$2:$CH$8,$CM$2:$CM$8))</f>
        <v/>
      </c>
    </row>
    <row r="525" spans="1:78" x14ac:dyDescent="0.25">
      <c r="A525" s="78" t="str">
        <f t="shared" si="21"/>
        <v/>
      </c>
      <c r="B525" s="159"/>
      <c r="C525" s="29"/>
      <c r="D525" s="29"/>
      <c r="E525" s="29"/>
      <c r="F525" s="29"/>
      <c r="G525" s="29"/>
      <c r="H525" s="29"/>
      <c r="I525" s="29"/>
      <c r="J525" s="29"/>
      <c r="K525" s="29"/>
      <c r="L525" s="29"/>
      <c r="M525" s="29"/>
      <c r="N525" s="29"/>
      <c r="O525" s="144">
        <f>SUM(CALCULO[[#This Row],[5]:[ 14 ]])</f>
        <v>0</v>
      </c>
      <c r="P525" s="162"/>
      <c r="Q525" s="163">
        <f>+IF(AVERAGEIF(ING_NO_CONST_RENTA[Concepto],'Datos para cálculo'!P$4,ING_NO_CONST_RENTA[Monto Limite])=1,CALCULO[[#This Row],[16]],MIN(CALCULO[ [#This Row],[16] ],AVERAGEIF(ING_NO_CONST_RENTA[Concepto],'Datos para cálculo'!P$4,ING_NO_CONST_RENTA[Monto Limite]),+CALCULO[ [#This Row],[16] ]+1-1,CALCULO[ [#This Row],[16] ]))</f>
        <v>0</v>
      </c>
      <c r="R525" s="29"/>
      <c r="S525" s="163">
        <f>+IF(AVERAGEIF(ING_NO_CONST_RENTA[Concepto],'Datos para cálculo'!R$4,ING_NO_CONST_RENTA[Monto Limite])=1,CALCULO[[#This Row],[18]],MIN(CALCULO[ [#This Row],[18] ],AVERAGEIF(ING_NO_CONST_RENTA[Concepto],'Datos para cálculo'!R$4,ING_NO_CONST_RENTA[Monto Limite]),+CALCULO[ [#This Row],[18] ]+1-1,CALCULO[ [#This Row],[18] ]))</f>
        <v>0</v>
      </c>
      <c r="T525" s="29"/>
      <c r="U525" s="163">
        <f>+IF(AVERAGEIF(ING_NO_CONST_RENTA[Concepto],'Datos para cálculo'!T$4,ING_NO_CONST_RENTA[Monto Limite])=1,CALCULO[[#This Row],[20]],MIN(CALCULO[ [#This Row],[20] ],AVERAGEIF(ING_NO_CONST_RENTA[Concepto],'Datos para cálculo'!T$4,ING_NO_CONST_RENTA[Monto Limite]),+CALCULO[ [#This Row],[20] ]+1-1,CALCULO[ [#This Row],[20] ]))</f>
        <v>0</v>
      </c>
      <c r="V525" s="29"/>
      <c r="W5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5" s="164"/>
      <c r="Y525" s="163">
        <f>+IF(O525&lt;310*'Versión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5" s="165"/>
      <c r="AA525" s="163">
        <f>+IF(AVERAGEIF(ING_NO_CONST_RENTA[Concepto],'Datos para cálculo'!Z$4,ING_NO_CONST_RENTA[Monto Limite])=1,CALCULO[[#This Row],[ 26 ]],MIN(CALCULO[[#This Row],[ 26 ]],AVERAGEIF(ING_NO_CONST_RENTA[Concepto],'Datos para cálculo'!Z$4,ING_NO_CONST_RENTA[Monto Limite]),+CALCULO[[#This Row],[ 26 ]]+1-1,CALCULO[[#This Row],[ 26 ]]))</f>
        <v>0</v>
      </c>
      <c r="AB525" s="165"/>
      <c r="AC5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5" s="147"/>
      <c r="AE5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5" s="144">
        <f>+CALCULO[[#This Row],[ 31 ]]+CALCULO[[#This Row],[ 29 ]]+CALCULO[[#This Row],[ 27 ]]+CALCULO[[#This Row],[ 25 ]]+CALCULO[[#This Row],[ 23 ]]+CALCULO[[#This Row],[ 21 ]]+CALCULO[[#This Row],[ 19 ]]+CALCULO[[#This Row],[ 17 ]]</f>
        <v>0</v>
      </c>
      <c r="AG525" s="148">
        <f>+MAX(0,ROUND(CALCULO[[#This Row],[ 15 ]]-CALCULO[[#This Row],[32]],-3))</f>
        <v>0</v>
      </c>
      <c r="AH525" s="29"/>
      <c r="AI525" s="163">
        <f>+IF(AVERAGEIF(DEDUCCIONES[Concepto],'Datos para cálculo'!AH$4,DEDUCCIONES[Monto Limite])=1,CALCULO[[#This Row],[ 34 ]],MIN(CALCULO[[#This Row],[ 34 ]],AVERAGEIF(DEDUCCIONES[Concepto],'Datos para cálculo'!AH$4,DEDUCCIONES[Monto Limite]),+CALCULO[[#This Row],[ 34 ]]+1-1,CALCULO[[#This Row],[ 34 ]]))</f>
        <v>0</v>
      </c>
      <c r="AJ525" s="167"/>
      <c r="AK525" s="144">
        <f>+IF(CALCULO[[#This Row],[ 36 ]]="SI",MIN(CALCULO[[#This Row],[ 15 ]]*10%,VLOOKUP($AJ$4,DEDUCCIONES[],4,0)),0)</f>
        <v>0</v>
      </c>
      <c r="AL525" s="168"/>
      <c r="AM525" s="145">
        <f>+MIN(AL525+1-1,VLOOKUP($AL$4,DEDUCCIONES[],4,0))</f>
        <v>0</v>
      </c>
      <c r="AN525" s="144">
        <f>+CALCULO[[#This Row],[35]]+CALCULO[[#This Row],[37]]+CALCULO[[#This Row],[ 39 ]]</f>
        <v>0</v>
      </c>
      <c r="AO525" s="148">
        <f>+CALCULO[[#This Row],[33]]-CALCULO[[#This Row],[ 40 ]]</f>
        <v>0</v>
      </c>
      <c r="AP525" s="29"/>
      <c r="AQ525" s="163">
        <f>+MIN(CALCULO[[#This Row],[42]]+1-1,VLOOKUP($AP$4,RENTAS_EXCENTAS[],4,0))</f>
        <v>0</v>
      </c>
      <c r="AR525" s="29"/>
      <c r="AS525" s="163">
        <f>+MIN(CALCULO[[#This Row],[43]]+CALCULO[[#This Row],[ 44 ]]+1-1,VLOOKUP($AP$4,RENTAS_EXCENTAS[],4,0))-CALCULO[[#This Row],[43]]</f>
        <v>0</v>
      </c>
      <c r="AT525" s="163"/>
      <c r="AU525" s="163"/>
      <c r="AV525" s="163">
        <f>+CALCULO[[#This Row],[ 47 ]]</f>
        <v>0</v>
      </c>
      <c r="AW525" s="163"/>
      <c r="AX525" s="163">
        <f>+CALCULO[[#This Row],[ 49 ]]</f>
        <v>0</v>
      </c>
      <c r="AY525" s="163"/>
      <c r="AZ525" s="163">
        <f>+CALCULO[[#This Row],[ 51 ]]</f>
        <v>0</v>
      </c>
      <c r="BA525" s="163"/>
      <c r="BB525" s="163">
        <f>+CALCULO[[#This Row],[ 53 ]]</f>
        <v>0</v>
      </c>
      <c r="BC525" s="163"/>
      <c r="BD525" s="163">
        <f>+CALCULO[[#This Row],[ 55 ]]</f>
        <v>0</v>
      </c>
      <c r="BE525" s="163"/>
      <c r="BF525" s="163">
        <f>+CALCULO[[#This Row],[ 57 ]]</f>
        <v>0</v>
      </c>
      <c r="BG525" s="163"/>
      <c r="BH525" s="163">
        <f>+CALCULO[[#This Row],[ 59 ]]</f>
        <v>0</v>
      </c>
      <c r="BI525" s="163"/>
      <c r="BJ525" s="163"/>
      <c r="BK525" s="163"/>
      <c r="BL525" s="145">
        <f>+CALCULO[[#This Row],[ 63 ]]</f>
        <v>0</v>
      </c>
      <c r="BM525" s="144">
        <f>+CALCULO[[#This Row],[ 64 ]]+CALCULO[[#This Row],[ 62 ]]+CALCULO[[#This Row],[ 60 ]]+CALCULO[[#This Row],[ 58 ]]+CALCULO[[#This Row],[ 56 ]]+CALCULO[[#This Row],[ 54 ]]+CALCULO[[#This Row],[ 52 ]]+CALCULO[[#This Row],[ 50 ]]+CALCULO[[#This Row],[ 48 ]]+CALCULO[[#This Row],[ 45 ]]+CALCULO[[#This Row],[43]]</f>
        <v>0</v>
      </c>
      <c r="BN525" s="148">
        <f>+CALCULO[[#This Row],[ 41 ]]-CALCULO[[#This Row],[65]]</f>
        <v>0</v>
      </c>
      <c r="BO525" s="144">
        <f>+ROUND(MIN(CALCULO[[#This Row],[66]]*25%,240*'Versión impresión'!$H$8),-3)</f>
        <v>0</v>
      </c>
      <c r="BP525" s="148">
        <f>+CALCULO[[#This Row],[66]]-CALCULO[[#This Row],[67]]</f>
        <v>0</v>
      </c>
      <c r="BQ525" s="154">
        <f>+ROUND(CALCULO[[#This Row],[33]]*40%,-3)</f>
        <v>0</v>
      </c>
      <c r="BR525" s="149">
        <f t="shared" si="22"/>
        <v>0</v>
      </c>
      <c r="BS525" s="144">
        <f>+CALCULO[[#This Row],[33]]-MIN(CALCULO[[#This Row],[69]],CALCULO[[#This Row],[68]])</f>
        <v>0</v>
      </c>
      <c r="BT525" s="150">
        <f>+CALCULO[[#This Row],[71]]/'Versión impresión'!$H$8+1-1</f>
        <v>0</v>
      </c>
      <c r="BU525" s="151">
        <f>+LOOKUP(CALCULO[[#This Row],[72]],$CG$2:$CH$8,$CJ$2:$CJ$8)</f>
        <v>0</v>
      </c>
      <c r="BV525" s="152">
        <f>+LOOKUP(CALCULO[[#This Row],[72]],$CG$2:$CH$8,$CI$2:$CI$8)</f>
        <v>0</v>
      </c>
      <c r="BW525" s="151">
        <f>+LOOKUP(CALCULO[[#This Row],[72]],$CG$2:$CH$8,$CK$2:$CK$8)</f>
        <v>0</v>
      </c>
      <c r="BX525" s="155">
        <f>+(CALCULO[[#This Row],[72]]+CALCULO[[#This Row],[73]])*CALCULO[[#This Row],[74]]+CALCULO[[#This Row],[75]]</f>
        <v>0</v>
      </c>
      <c r="BY525" s="133">
        <f>+ROUND(CALCULO[[#This Row],[76]]*'Versión impresión'!$H$8,-3)</f>
        <v>0</v>
      </c>
      <c r="BZ525" s="180" t="str">
        <f>+IF(LOOKUP(CALCULO[[#This Row],[72]],$CG$2:$CH$8,$CM$2:$CM$8)=0,"",LOOKUP(CALCULO[[#This Row],[72]],$CG$2:$CH$8,$CM$2:$CM$8))</f>
        <v/>
      </c>
    </row>
    <row r="526" spans="1:78" x14ac:dyDescent="0.25">
      <c r="A526" s="78" t="str">
        <f t="shared" si="21"/>
        <v/>
      </c>
      <c r="B526" s="159"/>
      <c r="C526" s="29"/>
      <c r="D526" s="29"/>
      <c r="E526" s="29"/>
      <c r="F526" s="29"/>
      <c r="G526" s="29"/>
      <c r="H526" s="29"/>
      <c r="I526" s="29"/>
      <c r="J526" s="29"/>
      <c r="K526" s="29"/>
      <c r="L526" s="29"/>
      <c r="M526" s="29"/>
      <c r="N526" s="29"/>
      <c r="O526" s="144">
        <f>SUM(CALCULO[[#This Row],[5]:[ 14 ]])</f>
        <v>0</v>
      </c>
      <c r="P526" s="162"/>
      <c r="Q526" s="163">
        <f>+IF(AVERAGEIF(ING_NO_CONST_RENTA[Concepto],'Datos para cálculo'!P$4,ING_NO_CONST_RENTA[Monto Limite])=1,CALCULO[[#This Row],[16]],MIN(CALCULO[ [#This Row],[16] ],AVERAGEIF(ING_NO_CONST_RENTA[Concepto],'Datos para cálculo'!P$4,ING_NO_CONST_RENTA[Monto Limite]),+CALCULO[ [#This Row],[16] ]+1-1,CALCULO[ [#This Row],[16] ]))</f>
        <v>0</v>
      </c>
      <c r="R526" s="29"/>
      <c r="S526" s="163">
        <f>+IF(AVERAGEIF(ING_NO_CONST_RENTA[Concepto],'Datos para cálculo'!R$4,ING_NO_CONST_RENTA[Monto Limite])=1,CALCULO[[#This Row],[18]],MIN(CALCULO[ [#This Row],[18] ],AVERAGEIF(ING_NO_CONST_RENTA[Concepto],'Datos para cálculo'!R$4,ING_NO_CONST_RENTA[Monto Limite]),+CALCULO[ [#This Row],[18] ]+1-1,CALCULO[ [#This Row],[18] ]))</f>
        <v>0</v>
      </c>
      <c r="T526" s="29"/>
      <c r="U526" s="163">
        <f>+IF(AVERAGEIF(ING_NO_CONST_RENTA[Concepto],'Datos para cálculo'!T$4,ING_NO_CONST_RENTA[Monto Limite])=1,CALCULO[[#This Row],[20]],MIN(CALCULO[ [#This Row],[20] ],AVERAGEIF(ING_NO_CONST_RENTA[Concepto],'Datos para cálculo'!T$4,ING_NO_CONST_RENTA[Monto Limite]),+CALCULO[ [#This Row],[20] ]+1-1,CALCULO[ [#This Row],[20] ]))</f>
        <v>0</v>
      </c>
      <c r="V526" s="29"/>
      <c r="W5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6" s="164"/>
      <c r="Y526" s="163">
        <f>+IF(O526&lt;310*'Versión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6" s="165"/>
      <c r="AA526" s="163">
        <f>+IF(AVERAGEIF(ING_NO_CONST_RENTA[Concepto],'Datos para cálculo'!Z$4,ING_NO_CONST_RENTA[Monto Limite])=1,CALCULO[[#This Row],[ 26 ]],MIN(CALCULO[[#This Row],[ 26 ]],AVERAGEIF(ING_NO_CONST_RENTA[Concepto],'Datos para cálculo'!Z$4,ING_NO_CONST_RENTA[Monto Limite]),+CALCULO[[#This Row],[ 26 ]]+1-1,CALCULO[[#This Row],[ 26 ]]))</f>
        <v>0</v>
      </c>
      <c r="AB526" s="165"/>
      <c r="AC5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6" s="147"/>
      <c r="AE5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6" s="144">
        <f>+CALCULO[[#This Row],[ 31 ]]+CALCULO[[#This Row],[ 29 ]]+CALCULO[[#This Row],[ 27 ]]+CALCULO[[#This Row],[ 25 ]]+CALCULO[[#This Row],[ 23 ]]+CALCULO[[#This Row],[ 21 ]]+CALCULO[[#This Row],[ 19 ]]+CALCULO[[#This Row],[ 17 ]]</f>
        <v>0</v>
      </c>
      <c r="AG526" s="148">
        <f>+MAX(0,ROUND(CALCULO[[#This Row],[ 15 ]]-CALCULO[[#This Row],[32]],-3))</f>
        <v>0</v>
      </c>
      <c r="AH526" s="29"/>
      <c r="AI526" s="163">
        <f>+IF(AVERAGEIF(DEDUCCIONES[Concepto],'Datos para cálculo'!AH$4,DEDUCCIONES[Monto Limite])=1,CALCULO[[#This Row],[ 34 ]],MIN(CALCULO[[#This Row],[ 34 ]],AVERAGEIF(DEDUCCIONES[Concepto],'Datos para cálculo'!AH$4,DEDUCCIONES[Monto Limite]),+CALCULO[[#This Row],[ 34 ]]+1-1,CALCULO[[#This Row],[ 34 ]]))</f>
        <v>0</v>
      </c>
      <c r="AJ526" s="167"/>
      <c r="AK526" s="144">
        <f>+IF(CALCULO[[#This Row],[ 36 ]]="SI",MIN(CALCULO[[#This Row],[ 15 ]]*10%,VLOOKUP($AJ$4,DEDUCCIONES[],4,0)),0)</f>
        <v>0</v>
      </c>
      <c r="AL526" s="168"/>
      <c r="AM526" s="145">
        <f>+MIN(AL526+1-1,VLOOKUP($AL$4,DEDUCCIONES[],4,0))</f>
        <v>0</v>
      </c>
      <c r="AN526" s="144">
        <f>+CALCULO[[#This Row],[35]]+CALCULO[[#This Row],[37]]+CALCULO[[#This Row],[ 39 ]]</f>
        <v>0</v>
      </c>
      <c r="AO526" s="148">
        <f>+CALCULO[[#This Row],[33]]-CALCULO[[#This Row],[ 40 ]]</f>
        <v>0</v>
      </c>
      <c r="AP526" s="29"/>
      <c r="AQ526" s="163">
        <f>+MIN(CALCULO[[#This Row],[42]]+1-1,VLOOKUP($AP$4,RENTAS_EXCENTAS[],4,0))</f>
        <v>0</v>
      </c>
      <c r="AR526" s="29"/>
      <c r="AS526" s="163">
        <f>+MIN(CALCULO[[#This Row],[43]]+CALCULO[[#This Row],[ 44 ]]+1-1,VLOOKUP($AP$4,RENTAS_EXCENTAS[],4,0))-CALCULO[[#This Row],[43]]</f>
        <v>0</v>
      </c>
      <c r="AT526" s="163"/>
      <c r="AU526" s="163"/>
      <c r="AV526" s="163">
        <f>+CALCULO[[#This Row],[ 47 ]]</f>
        <v>0</v>
      </c>
      <c r="AW526" s="163"/>
      <c r="AX526" s="163">
        <f>+CALCULO[[#This Row],[ 49 ]]</f>
        <v>0</v>
      </c>
      <c r="AY526" s="163"/>
      <c r="AZ526" s="163">
        <f>+CALCULO[[#This Row],[ 51 ]]</f>
        <v>0</v>
      </c>
      <c r="BA526" s="163"/>
      <c r="BB526" s="163">
        <f>+CALCULO[[#This Row],[ 53 ]]</f>
        <v>0</v>
      </c>
      <c r="BC526" s="163"/>
      <c r="BD526" s="163">
        <f>+CALCULO[[#This Row],[ 55 ]]</f>
        <v>0</v>
      </c>
      <c r="BE526" s="163"/>
      <c r="BF526" s="163">
        <f>+CALCULO[[#This Row],[ 57 ]]</f>
        <v>0</v>
      </c>
      <c r="BG526" s="163"/>
      <c r="BH526" s="163">
        <f>+CALCULO[[#This Row],[ 59 ]]</f>
        <v>0</v>
      </c>
      <c r="BI526" s="163"/>
      <c r="BJ526" s="163"/>
      <c r="BK526" s="163"/>
      <c r="BL526" s="145">
        <f>+CALCULO[[#This Row],[ 63 ]]</f>
        <v>0</v>
      </c>
      <c r="BM526" s="144">
        <f>+CALCULO[[#This Row],[ 64 ]]+CALCULO[[#This Row],[ 62 ]]+CALCULO[[#This Row],[ 60 ]]+CALCULO[[#This Row],[ 58 ]]+CALCULO[[#This Row],[ 56 ]]+CALCULO[[#This Row],[ 54 ]]+CALCULO[[#This Row],[ 52 ]]+CALCULO[[#This Row],[ 50 ]]+CALCULO[[#This Row],[ 48 ]]+CALCULO[[#This Row],[ 45 ]]+CALCULO[[#This Row],[43]]</f>
        <v>0</v>
      </c>
      <c r="BN526" s="148">
        <f>+CALCULO[[#This Row],[ 41 ]]-CALCULO[[#This Row],[65]]</f>
        <v>0</v>
      </c>
      <c r="BO526" s="144">
        <f>+ROUND(MIN(CALCULO[[#This Row],[66]]*25%,240*'Versión impresión'!$H$8),-3)</f>
        <v>0</v>
      </c>
      <c r="BP526" s="148">
        <f>+CALCULO[[#This Row],[66]]-CALCULO[[#This Row],[67]]</f>
        <v>0</v>
      </c>
      <c r="BQ526" s="154">
        <f>+ROUND(CALCULO[[#This Row],[33]]*40%,-3)</f>
        <v>0</v>
      </c>
      <c r="BR526" s="149">
        <f t="shared" si="22"/>
        <v>0</v>
      </c>
      <c r="BS526" s="144">
        <f>+CALCULO[[#This Row],[33]]-MIN(CALCULO[[#This Row],[69]],CALCULO[[#This Row],[68]])</f>
        <v>0</v>
      </c>
      <c r="BT526" s="150">
        <f>+CALCULO[[#This Row],[71]]/'Versión impresión'!$H$8+1-1</f>
        <v>0</v>
      </c>
      <c r="BU526" s="151">
        <f>+LOOKUP(CALCULO[[#This Row],[72]],$CG$2:$CH$8,$CJ$2:$CJ$8)</f>
        <v>0</v>
      </c>
      <c r="BV526" s="152">
        <f>+LOOKUP(CALCULO[[#This Row],[72]],$CG$2:$CH$8,$CI$2:$CI$8)</f>
        <v>0</v>
      </c>
      <c r="BW526" s="151">
        <f>+LOOKUP(CALCULO[[#This Row],[72]],$CG$2:$CH$8,$CK$2:$CK$8)</f>
        <v>0</v>
      </c>
      <c r="BX526" s="155">
        <f>+(CALCULO[[#This Row],[72]]+CALCULO[[#This Row],[73]])*CALCULO[[#This Row],[74]]+CALCULO[[#This Row],[75]]</f>
        <v>0</v>
      </c>
      <c r="BY526" s="133">
        <f>+ROUND(CALCULO[[#This Row],[76]]*'Versión impresión'!$H$8,-3)</f>
        <v>0</v>
      </c>
      <c r="BZ526" s="180" t="str">
        <f>+IF(LOOKUP(CALCULO[[#This Row],[72]],$CG$2:$CH$8,$CM$2:$CM$8)=0,"",LOOKUP(CALCULO[[#This Row],[72]],$CG$2:$CH$8,$CM$2:$CM$8))</f>
        <v/>
      </c>
    </row>
    <row r="527" spans="1:78" x14ac:dyDescent="0.25">
      <c r="A527" s="78" t="str">
        <f t="shared" si="21"/>
        <v/>
      </c>
      <c r="B527" s="159"/>
      <c r="C527" s="29"/>
      <c r="D527" s="29"/>
      <c r="E527" s="29"/>
      <c r="F527" s="29"/>
      <c r="G527" s="29"/>
      <c r="H527" s="29"/>
      <c r="I527" s="29"/>
      <c r="J527" s="29"/>
      <c r="K527" s="29"/>
      <c r="L527" s="29"/>
      <c r="M527" s="29"/>
      <c r="N527" s="29"/>
      <c r="O527" s="144">
        <f>SUM(CALCULO[[#This Row],[5]:[ 14 ]])</f>
        <v>0</v>
      </c>
      <c r="P527" s="162"/>
      <c r="Q527" s="163">
        <f>+IF(AVERAGEIF(ING_NO_CONST_RENTA[Concepto],'Datos para cálculo'!P$4,ING_NO_CONST_RENTA[Monto Limite])=1,CALCULO[[#This Row],[16]],MIN(CALCULO[ [#This Row],[16] ],AVERAGEIF(ING_NO_CONST_RENTA[Concepto],'Datos para cálculo'!P$4,ING_NO_CONST_RENTA[Monto Limite]),+CALCULO[ [#This Row],[16] ]+1-1,CALCULO[ [#This Row],[16] ]))</f>
        <v>0</v>
      </c>
      <c r="R527" s="29"/>
      <c r="S527" s="163">
        <f>+IF(AVERAGEIF(ING_NO_CONST_RENTA[Concepto],'Datos para cálculo'!R$4,ING_NO_CONST_RENTA[Monto Limite])=1,CALCULO[[#This Row],[18]],MIN(CALCULO[ [#This Row],[18] ],AVERAGEIF(ING_NO_CONST_RENTA[Concepto],'Datos para cálculo'!R$4,ING_NO_CONST_RENTA[Monto Limite]),+CALCULO[ [#This Row],[18] ]+1-1,CALCULO[ [#This Row],[18] ]))</f>
        <v>0</v>
      </c>
      <c r="T527" s="29"/>
      <c r="U527" s="163">
        <f>+IF(AVERAGEIF(ING_NO_CONST_RENTA[Concepto],'Datos para cálculo'!T$4,ING_NO_CONST_RENTA[Monto Limite])=1,CALCULO[[#This Row],[20]],MIN(CALCULO[ [#This Row],[20] ],AVERAGEIF(ING_NO_CONST_RENTA[Concepto],'Datos para cálculo'!T$4,ING_NO_CONST_RENTA[Monto Limite]),+CALCULO[ [#This Row],[20] ]+1-1,CALCULO[ [#This Row],[20] ]))</f>
        <v>0</v>
      </c>
      <c r="V527" s="29"/>
      <c r="W5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7" s="164"/>
      <c r="Y527" s="163">
        <f>+IF(O527&lt;310*'Versión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7" s="165"/>
      <c r="AA527" s="163">
        <f>+IF(AVERAGEIF(ING_NO_CONST_RENTA[Concepto],'Datos para cálculo'!Z$4,ING_NO_CONST_RENTA[Monto Limite])=1,CALCULO[[#This Row],[ 26 ]],MIN(CALCULO[[#This Row],[ 26 ]],AVERAGEIF(ING_NO_CONST_RENTA[Concepto],'Datos para cálculo'!Z$4,ING_NO_CONST_RENTA[Monto Limite]),+CALCULO[[#This Row],[ 26 ]]+1-1,CALCULO[[#This Row],[ 26 ]]))</f>
        <v>0</v>
      </c>
      <c r="AB527" s="165"/>
      <c r="AC5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7" s="147"/>
      <c r="AE5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7" s="144">
        <f>+CALCULO[[#This Row],[ 31 ]]+CALCULO[[#This Row],[ 29 ]]+CALCULO[[#This Row],[ 27 ]]+CALCULO[[#This Row],[ 25 ]]+CALCULO[[#This Row],[ 23 ]]+CALCULO[[#This Row],[ 21 ]]+CALCULO[[#This Row],[ 19 ]]+CALCULO[[#This Row],[ 17 ]]</f>
        <v>0</v>
      </c>
      <c r="AG527" s="148">
        <f>+MAX(0,ROUND(CALCULO[[#This Row],[ 15 ]]-CALCULO[[#This Row],[32]],-3))</f>
        <v>0</v>
      </c>
      <c r="AH527" s="29"/>
      <c r="AI527" s="163">
        <f>+IF(AVERAGEIF(DEDUCCIONES[Concepto],'Datos para cálculo'!AH$4,DEDUCCIONES[Monto Limite])=1,CALCULO[[#This Row],[ 34 ]],MIN(CALCULO[[#This Row],[ 34 ]],AVERAGEIF(DEDUCCIONES[Concepto],'Datos para cálculo'!AH$4,DEDUCCIONES[Monto Limite]),+CALCULO[[#This Row],[ 34 ]]+1-1,CALCULO[[#This Row],[ 34 ]]))</f>
        <v>0</v>
      </c>
      <c r="AJ527" s="167"/>
      <c r="AK527" s="144">
        <f>+IF(CALCULO[[#This Row],[ 36 ]]="SI",MIN(CALCULO[[#This Row],[ 15 ]]*10%,VLOOKUP($AJ$4,DEDUCCIONES[],4,0)),0)</f>
        <v>0</v>
      </c>
      <c r="AL527" s="168"/>
      <c r="AM527" s="145">
        <f>+MIN(AL527+1-1,VLOOKUP($AL$4,DEDUCCIONES[],4,0))</f>
        <v>0</v>
      </c>
      <c r="AN527" s="144">
        <f>+CALCULO[[#This Row],[35]]+CALCULO[[#This Row],[37]]+CALCULO[[#This Row],[ 39 ]]</f>
        <v>0</v>
      </c>
      <c r="AO527" s="148">
        <f>+CALCULO[[#This Row],[33]]-CALCULO[[#This Row],[ 40 ]]</f>
        <v>0</v>
      </c>
      <c r="AP527" s="29"/>
      <c r="AQ527" s="163">
        <f>+MIN(CALCULO[[#This Row],[42]]+1-1,VLOOKUP($AP$4,RENTAS_EXCENTAS[],4,0))</f>
        <v>0</v>
      </c>
      <c r="AR527" s="29"/>
      <c r="AS527" s="163">
        <f>+MIN(CALCULO[[#This Row],[43]]+CALCULO[[#This Row],[ 44 ]]+1-1,VLOOKUP($AP$4,RENTAS_EXCENTAS[],4,0))-CALCULO[[#This Row],[43]]</f>
        <v>0</v>
      </c>
      <c r="AT527" s="163"/>
      <c r="AU527" s="163"/>
      <c r="AV527" s="163">
        <f>+CALCULO[[#This Row],[ 47 ]]</f>
        <v>0</v>
      </c>
      <c r="AW527" s="163"/>
      <c r="AX527" s="163">
        <f>+CALCULO[[#This Row],[ 49 ]]</f>
        <v>0</v>
      </c>
      <c r="AY527" s="163"/>
      <c r="AZ527" s="163">
        <f>+CALCULO[[#This Row],[ 51 ]]</f>
        <v>0</v>
      </c>
      <c r="BA527" s="163"/>
      <c r="BB527" s="163">
        <f>+CALCULO[[#This Row],[ 53 ]]</f>
        <v>0</v>
      </c>
      <c r="BC527" s="163"/>
      <c r="BD527" s="163">
        <f>+CALCULO[[#This Row],[ 55 ]]</f>
        <v>0</v>
      </c>
      <c r="BE527" s="163"/>
      <c r="BF527" s="163">
        <f>+CALCULO[[#This Row],[ 57 ]]</f>
        <v>0</v>
      </c>
      <c r="BG527" s="163"/>
      <c r="BH527" s="163">
        <f>+CALCULO[[#This Row],[ 59 ]]</f>
        <v>0</v>
      </c>
      <c r="BI527" s="163"/>
      <c r="BJ527" s="163"/>
      <c r="BK527" s="163"/>
      <c r="BL527" s="145">
        <f>+CALCULO[[#This Row],[ 63 ]]</f>
        <v>0</v>
      </c>
      <c r="BM527" s="144">
        <f>+CALCULO[[#This Row],[ 64 ]]+CALCULO[[#This Row],[ 62 ]]+CALCULO[[#This Row],[ 60 ]]+CALCULO[[#This Row],[ 58 ]]+CALCULO[[#This Row],[ 56 ]]+CALCULO[[#This Row],[ 54 ]]+CALCULO[[#This Row],[ 52 ]]+CALCULO[[#This Row],[ 50 ]]+CALCULO[[#This Row],[ 48 ]]+CALCULO[[#This Row],[ 45 ]]+CALCULO[[#This Row],[43]]</f>
        <v>0</v>
      </c>
      <c r="BN527" s="148">
        <f>+CALCULO[[#This Row],[ 41 ]]-CALCULO[[#This Row],[65]]</f>
        <v>0</v>
      </c>
      <c r="BO527" s="144">
        <f>+ROUND(MIN(CALCULO[[#This Row],[66]]*25%,240*'Versión impresión'!$H$8),-3)</f>
        <v>0</v>
      </c>
      <c r="BP527" s="148">
        <f>+CALCULO[[#This Row],[66]]-CALCULO[[#This Row],[67]]</f>
        <v>0</v>
      </c>
      <c r="BQ527" s="154">
        <f>+ROUND(CALCULO[[#This Row],[33]]*40%,-3)</f>
        <v>0</v>
      </c>
      <c r="BR527" s="149">
        <f t="shared" si="22"/>
        <v>0</v>
      </c>
      <c r="BS527" s="144">
        <f>+CALCULO[[#This Row],[33]]-MIN(CALCULO[[#This Row],[69]],CALCULO[[#This Row],[68]])</f>
        <v>0</v>
      </c>
      <c r="BT527" s="150">
        <f>+CALCULO[[#This Row],[71]]/'Versión impresión'!$H$8+1-1</f>
        <v>0</v>
      </c>
      <c r="BU527" s="151">
        <f>+LOOKUP(CALCULO[[#This Row],[72]],$CG$2:$CH$8,$CJ$2:$CJ$8)</f>
        <v>0</v>
      </c>
      <c r="BV527" s="152">
        <f>+LOOKUP(CALCULO[[#This Row],[72]],$CG$2:$CH$8,$CI$2:$CI$8)</f>
        <v>0</v>
      </c>
      <c r="BW527" s="151">
        <f>+LOOKUP(CALCULO[[#This Row],[72]],$CG$2:$CH$8,$CK$2:$CK$8)</f>
        <v>0</v>
      </c>
      <c r="BX527" s="155">
        <f>+(CALCULO[[#This Row],[72]]+CALCULO[[#This Row],[73]])*CALCULO[[#This Row],[74]]+CALCULO[[#This Row],[75]]</f>
        <v>0</v>
      </c>
      <c r="BY527" s="133">
        <f>+ROUND(CALCULO[[#This Row],[76]]*'Versión impresión'!$H$8,-3)</f>
        <v>0</v>
      </c>
      <c r="BZ527" s="180" t="str">
        <f>+IF(LOOKUP(CALCULO[[#This Row],[72]],$CG$2:$CH$8,$CM$2:$CM$8)=0,"",LOOKUP(CALCULO[[#This Row],[72]],$CG$2:$CH$8,$CM$2:$CM$8))</f>
        <v/>
      </c>
    </row>
    <row r="528" spans="1:78" x14ac:dyDescent="0.25">
      <c r="A528" s="78" t="str">
        <f t="shared" si="21"/>
        <v/>
      </c>
      <c r="B528" s="159"/>
      <c r="C528" s="29"/>
      <c r="D528" s="29"/>
      <c r="E528" s="29"/>
      <c r="F528" s="29"/>
      <c r="G528" s="29"/>
      <c r="H528" s="29"/>
      <c r="I528" s="29"/>
      <c r="J528" s="29"/>
      <c r="K528" s="29"/>
      <c r="L528" s="29"/>
      <c r="M528" s="29"/>
      <c r="N528" s="29"/>
      <c r="O528" s="144">
        <f>SUM(CALCULO[[#This Row],[5]:[ 14 ]])</f>
        <v>0</v>
      </c>
      <c r="P528" s="162"/>
      <c r="Q528" s="163">
        <f>+IF(AVERAGEIF(ING_NO_CONST_RENTA[Concepto],'Datos para cálculo'!P$4,ING_NO_CONST_RENTA[Monto Limite])=1,CALCULO[[#This Row],[16]],MIN(CALCULO[ [#This Row],[16] ],AVERAGEIF(ING_NO_CONST_RENTA[Concepto],'Datos para cálculo'!P$4,ING_NO_CONST_RENTA[Monto Limite]),+CALCULO[ [#This Row],[16] ]+1-1,CALCULO[ [#This Row],[16] ]))</f>
        <v>0</v>
      </c>
      <c r="R528" s="29"/>
      <c r="S528" s="163">
        <f>+IF(AVERAGEIF(ING_NO_CONST_RENTA[Concepto],'Datos para cálculo'!R$4,ING_NO_CONST_RENTA[Monto Limite])=1,CALCULO[[#This Row],[18]],MIN(CALCULO[ [#This Row],[18] ],AVERAGEIF(ING_NO_CONST_RENTA[Concepto],'Datos para cálculo'!R$4,ING_NO_CONST_RENTA[Monto Limite]),+CALCULO[ [#This Row],[18] ]+1-1,CALCULO[ [#This Row],[18] ]))</f>
        <v>0</v>
      </c>
      <c r="T528" s="29"/>
      <c r="U528" s="163">
        <f>+IF(AVERAGEIF(ING_NO_CONST_RENTA[Concepto],'Datos para cálculo'!T$4,ING_NO_CONST_RENTA[Monto Limite])=1,CALCULO[[#This Row],[20]],MIN(CALCULO[ [#This Row],[20] ],AVERAGEIF(ING_NO_CONST_RENTA[Concepto],'Datos para cálculo'!T$4,ING_NO_CONST_RENTA[Monto Limite]),+CALCULO[ [#This Row],[20] ]+1-1,CALCULO[ [#This Row],[20] ]))</f>
        <v>0</v>
      </c>
      <c r="V528" s="29"/>
      <c r="W5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8" s="164"/>
      <c r="Y528" s="163">
        <f>+IF(O528&lt;310*'Versión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8" s="165"/>
      <c r="AA528" s="163">
        <f>+IF(AVERAGEIF(ING_NO_CONST_RENTA[Concepto],'Datos para cálculo'!Z$4,ING_NO_CONST_RENTA[Monto Limite])=1,CALCULO[[#This Row],[ 26 ]],MIN(CALCULO[[#This Row],[ 26 ]],AVERAGEIF(ING_NO_CONST_RENTA[Concepto],'Datos para cálculo'!Z$4,ING_NO_CONST_RENTA[Monto Limite]),+CALCULO[[#This Row],[ 26 ]]+1-1,CALCULO[[#This Row],[ 26 ]]))</f>
        <v>0</v>
      </c>
      <c r="AB528" s="165"/>
      <c r="AC5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8" s="147"/>
      <c r="AE5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8" s="144">
        <f>+CALCULO[[#This Row],[ 31 ]]+CALCULO[[#This Row],[ 29 ]]+CALCULO[[#This Row],[ 27 ]]+CALCULO[[#This Row],[ 25 ]]+CALCULO[[#This Row],[ 23 ]]+CALCULO[[#This Row],[ 21 ]]+CALCULO[[#This Row],[ 19 ]]+CALCULO[[#This Row],[ 17 ]]</f>
        <v>0</v>
      </c>
      <c r="AG528" s="148">
        <f>+MAX(0,ROUND(CALCULO[[#This Row],[ 15 ]]-CALCULO[[#This Row],[32]],-3))</f>
        <v>0</v>
      </c>
      <c r="AH528" s="29"/>
      <c r="AI528" s="163">
        <f>+IF(AVERAGEIF(DEDUCCIONES[Concepto],'Datos para cálculo'!AH$4,DEDUCCIONES[Monto Limite])=1,CALCULO[[#This Row],[ 34 ]],MIN(CALCULO[[#This Row],[ 34 ]],AVERAGEIF(DEDUCCIONES[Concepto],'Datos para cálculo'!AH$4,DEDUCCIONES[Monto Limite]),+CALCULO[[#This Row],[ 34 ]]+1-1,CALCULO[[#This Row],[ 34 ]]))</f>
        <v>0</v>
      </c>
      <c r="AJ528" s="167"/>
      <c r="AK528" s="144">
        <f>+IF(CALCULO[[#This Row],[ 36 ]]="SI",MIN(CALCULO[[#This Row],[ 15 ]]*10%,VLOOKUP($AJ$4,DEDUCCIONES[],4,0)),0)</f>
        <v>0</v>
      </c>
      <c r="AL528" s="168"/>
      <c r="AM528" s="145">
        <f>+MIN(AL528+1-1,VLOOKUP($AL$4,DEDUCCIONES[],4,0))</f>
        <v>0</v>
      </c>
      <c r="AN528" s="144">
        <f>+CALCULO[[#This Row],[35]]+CALCULO[[#This Row],[37]]+CALCULO[[#This Row],[ 39 ]]</f>
        <v>0</v>
      </c>
      <c r="AO528" s="148">
        <f>+CALCULO[[#This Row],[33]]-CALCULO[[#This Row],[ 40 ]]</f>
        <v>0</v>
      </c>
      <c r="AP528" s="29"/>
      <c r="AQ528" s="163">
        <f>+MIN(CALCULO[[#This Row],[42]]+1-1,VLOOKUP($AP$4,RENTAS_EXCENTAS[],4,0))</f>
        <v>0</v>
      </c>
      <c r="AR528" s="29"/>
      <c r="AS528" s="163">
        <f>+MIN(CALCULO[[#This Row],[43]]+CALCULO[[#This Row],[ 44 ]]+1-1,VLOOKUP($AP$4,RENTAS_EXCENTAS[],4,0))-CALCULO[[#This Row],[43]]</f>
        <v>0</v>
      </c>
      <c r="AT528" s="163"/>
      <c r="AU528" s="163"/>
      <c r="AV528" s="163">
        <f>+CALCULO[[#This Row],[ 47 ]]</f>
        <v>0</v>
      </c>
      <c r="AW528" s="163"/>
      <c r="AX528" s="163">
        <f>+CALCULO[[#This Row],[ 49 ]]</f>
        <v>0</v>
      </c>
      <c r="AY528" s="163"/>
      <c r="AZ528" s="163">
        <f>+CALCULO[[#This Row],[ 51 ]]</f>
        <v>0</v>
      </c>
      <c r="BA528" s="163"/>
      <c r="BB528" s="163">
        <f>+CALCULO[[#This Row],[ 53 ]]</f>
        <v>0</v>
      </c>
      <c r="BC528" s="163"/>
      <c r="BD528" s="163">
        <f>+CALCULO[[#This Row],[ 55 ]]</f>
        <v>0</v>
      </c>
      <c r="BE528" s="163"/>
      <c r="BF528" s="163">
        <f>+CALCULO[[#This Row],[ 57 ]]</f>
        <v>0</v>
      </c>
      <c r="BG528" s="163"/>
      <c r="BH528" s="163">
        <f>+CALCULO[[#This Row],[ 59 ]]</f>
        <v>0</v>
      </c>
      <c r="BI528" s="163"/>
      <c r="BJ528" s="163"/>
      <c r="BK528" s="163"/>
      <c r="BL528" s="145">
        <f>+CALCULO[[#This Row],[ 63 ]]</f>
        <v>0</v>
      </c>
      <c r="BM528" s="144">
        <f>+CALCULO[[#This Row],[ 64 ]]+CALCULO[[#This Row],[ 62 ]]+CALCULO[[#This Row],[ 60 ]]+CALCULO[[#This Row],[ 58 ]]+CALCULO[[#This Row],[ 56 ]]+CALCULO[[#This Row],[ 54 ]]+CALCULO[[#This Row],[ 52 ]]+CALCULO[[#This Row],[ 50 ]]+CALCULO[[#This Row],[ 48 ]]+CALCULO[[#This Row],[ 45 ]]+CALCULO[[#This Row],[43]]</f>
        <v>0</v>
      </c>
      <c r="BN528" s="148">
        <f>+CALCULO[[#This Row],[ 41 ]]-CALCULO[[#This Row],[65]]</f>
        <v>0</v>
      </c>
      <c r="BO528" s="144">
        <f>+ROUND(MIN(CALCULO[[#This Row],[66]]*25%,240*'Versión impresión'!$H$8),-3)</f>
        <v>0</v>
      </c>
      <c r="BP528" s="148">
        <f>+CALCULO[[#This Row],[66]]-CALCULO[[#This Row],[67]]</f>
        <v>0</v>
      </c>
      <c r="BQ528" s="154">
        <f>+ROUND(CALCULO[[#This Row],[33]]*40%,-3)</f>
        <v>0</v>
      </c>
      <c r="BR528" s="149">
        <f t="shared" si="22"/>
        <v>0</v>
      </c>
      <c r="BS528" s="144">
        <f>+CALCULO[[#This Row],[33]]-MIN(CALCULO[[#This Row],[69]],CALCULO[[#This Row],[68]])</f>
        <v>0</v>
      </c>
      <c r="BT528" s="150">
        <f>+CALCULO[[#This Row],[71]]/'Versión impresión'!$H$8+1-1</f>
        <v>0</v>
      </c>
      <c r="BU528" s="151">
        <f>+LOOKUP(CALCULO[[#This Row],[72]],$CG$2:$CH$8,$CJ$2:$CJ$8)</f>
        <v>0</v>
      </c>
      <c r="BV528" s="152">
        <f>+LOOKUP(CALCULO[[#This Row],[72]],$CG$2:$CH$8,$CI$2:$CI$8)</f>
        <v>0</v>
      </c>
      <c r="BW528" s="151">
        <f>+LOOKUP(CALCULO[[#This Row],[72]],$CG$2:$CH$8,$CK$2:$CK$8)</f>
        <v>0</v>
      </c>
      <c r="BX528" s="155">
        <f>+(CALCULO[[#This Row],[72]]+CALCULO[[#This Row],[73]])*CALCULO[[#This Row],[74]]+CALCULO[[#This Row],[75]]</f>
        <v>0</v>
      </c>
      <c r="BY528" s="133">
        <f>+ROUND(CALCULO[[#This Row],[76]]*'Versión impresión'!$H$8,-3)</f>
        <v>0</v>
      </c>
      <c r="BZ528" s="180" t="str">
        <f>+IF(LOOKUP(CALCULO[[#This Row],[72]],$CG$2:$CH$8,$CM$2:$CM$8)=0,"",LOOKUP(CALCULO[[#This Row],[72]],$CG$2:$CH$8,$CM$2:$CM$8))</f>
        <v/>
      </c>
    </row>
    <row r="529" spans="1:78" x14ac:dyDescent="0.25">
      <c r="A529" s="78" t="str">
        <f t="shared" si="21"/>
        <v/>
      </c>
      <c r="B529" s="159"/>
      <c r="C529" s="29"/>
      <c r="D529" s="29"/>
      <c r="E529" s="29"/>
      <c r="F529" s="29"/>
      <c r="G529" s="29"/>
      <c r="H529" s="29"/>
      <c r="I529" s="29"/>
      <c r="J529" s="29"/>
      <c r="K529" s="29"/>
      <c r="L529" s="29"/>
      <c r="M529" s="29"/>
      <c r="N529" s="29"/>
      <c r="O529" s="144">
        <f>SUM(CALCULO[[#This Row],[5]:[ 14 ]])</f>
        <v>0</v>
      </c>
      <c r="P529" s="162"/>
      <c r="Q529" s="163">
        <f>+IF(AVERAGEIF(ING_NO_CONST_RENTA[Concepto],'Datos para cálculo'!P$4,ING_NO_CONST_RENTA[Monto Limite])=1,CALCULO[[#This Row],[16]],MIN(CALCULO[ [#This Row],[16] ],AVERAGEIF(ING_NO_CONST_RENTA[Concepto],'Datos para cálculo'!P$4,ING_NO_CONST_RENTA[Monto Limite]),+CALCULO[ [#This Row],[16] ]+1-1,CALCULO[ [#This Row],[16] ]))</f>
        <v>0</v>
      </c>
      <c r="R529" s="29"/>
      <c r="S529" s="163">
        <f>+IF(AVERAGEIF(ING_NO_CONST_RENTA[Concepto],'Datos para cálculo'!R$4,ING_NO_CONST_RENTA[Monto Limite])=1,CALCULO[[#This Row],[18]],MIN(CALCULO[ [#This Row],[18] ],AVERAGEIF(ING_NO_CONST_RENTA[Concepto],'Datos para cálculo'!R$4,ING_NO_CONST_RENTA[Monto Limite]),+CALCULO[ [#This Row],[18] ]+1-1,CALCULO[ [#This Row],[18] ]))</f>
        <v>0</v>
      </c>
      <c r="T529" s="29"/>
      <c r="U529" s="163">
        <f>+IF(AVERAGEIF(ING_NO_CONST_RENTA[Concepto],'Datos para cálculo'!T$4,ING_NO_CONST_RENTA[Monto Limite])=1,CALCULO[[#This Row],[20]],MIN(CALCULO[ [#This Row],[20] ],AVERAGEIF(ING_NO_CONST_RENTA[Concepto],'Datos para cálculo'!T$4,ING_NO_CONST_RENTA[Monto Limite]),+CALCULO[ [#This Row],[20] ]+1-1,CALCULO[ [#This Row],[20] ]))</f>
        <v>0</v>
      </c>
      <c r="V529" s="29"/>
      <c r="W5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29" s="164"/>
      <c r="Y529" s="163">
        <f>+IF(O529&lt;310*'Versión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29" s="165"/>
      <c r="AA529" s="163">
        <f>+IF(AVERAGEIF(ING_NO_CONST_RENTA[Concepto],'Datos para cálculo'!Z$4,ING_NO_CONST_RENTA[Monto Limite])=1,CALCULO[[#This Row],[ 26 ]],MIN(CALCULO[[#This Row],[ 26 ]],AVERAGEIF(ING_NO_CONST_RENTA[Concepto],'Datos para cálculo'!Z$4,ING_NO_CONST_RENTA[Monto Limite]),+CALCULO[[#This Row],[ 26 ]]+1-1,CALCULO[[#This Row],[ 26 ]]))</f>
        <v>0</v>
      </c>
      <c r="AB529" s="165"/>
      <c r="AC5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29" s="147"/>
      <c r="AE5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29" s="144">
        <f>+CALCULO[[#This Row],[ 31 ]]+CALCULO[[#This Row],[ 29 ]]+CALCULO[[#This Row],[ 27 ]]+CALCULO[[#This Row],[ 25 ]]+CALCULO[[#This Row],[ 23 ]]+CALCULO[[#This Row],[ 21 ]]+CALCULO[[#This Row],[ 19 ]]+CALCULO[[#This Row],[ 17 ]]</f>
        <v>0</v>
      </c>
      <c r="AG529" s="148">
        <f>+MAX(0,ROUND(CALCULO[[#This Row],[ 15 ]]-CALCULO[[#This Row],[32]],-3))</f>
        <v>0</v>
      </c>
      <c r="AH529" s="29"/>
      <c r="AI529" s="163">
        <f>+IF(AVERAGEIF(DEDUCCIONES[Concepto],'Datos para cálculo'!AH$4,DEDUCCIONES[Monto Limite])=1,CALCULO[[#This Row],[ 34 ]],MIN(CALCULO[[#This Row],[ 34 ]],AVERAGEIF(DEDUCCIONES[Concepto],'Datos para cálculo'!AH$4,DEDUCCIONES[Monto Limite]),+CALCULO[[#This Row],[ 34 ]]+1-1,CALCULO[[#This Row],[ 34 ]]))</f>
        <v>0</v>
      </c>
      <c r="AJ529" s="167"/>
      <c r="AK529" s="144">
        <f>+IF(CALCULO[[#This Row],[ 36 ]]="SI",MIN(CALCULO[[#This Row],[ 15 ]]*10%,VLOOKUP($AJ$4,DEDUCCIONES[],4,0)),0)</f>
        <v>0</v>
      </c>
      <c r="AL529" s="168"/>
      <c r="AM529" s="145">
        <f>+MIN(AL529+1-1,VLOOKUP($AL$4,DEDUCCIONES[],4,0))</f>
        <v>0</v>
      </c>
      <c r="AN529" s="144">
        <f>+CALCULO[[#This Row],[35]]+CALCULO[[#This Row],[37]]+CALCULO[[#This Row],[ 39 ]]</f>
        <v>0</v>
      </c>
      <c r="AO529" s="148">
        <f>+CALCULO[[#This Row],[33]]-CALCULO[[#This Row],[ 40 ]]</f>
        <v>0</v>
      </c>
      <c r="AP529" s="29"/>
      <c r="AQ529" s="163">
        <f>+MIN(CALCULO[[#This Row],[42]]+1-1,VLOOKUP($AP$4,RENTAS_EXCENTAS[],4,0))</f>
        <v>0</v>
      </c>
      <c r="AR529" s="29"/>
      <c r="AS529" s="163">
        <f>+MIN(CALCULO[[#This Row],[43]]+CALCULO[[#This Row],[ 44 ]]+1-1,VLOOKUP($AP$4,RENTAS_EXCENTAS[],4,0))-CALCULO[[#This Row],[43]]</f>
        <v>0</v>
      </c>
      <c r="AT529" s="163"/>
      <c r="AU529" s="163"/>
      <c r="AV529" s="163">
        <f>+CALCULO[[#This Row],[ 47 ]]</f>
        <v>0</v>
      </c>
      <c r="AW529" s="163"/>
      <c r="AX529" s="163">
        <f>+CALCULO[[#This Row],[ 49 ]]</f>
        <v>0</v>
      </c>
      <c r="AY529" s="163"/>
      <c r="AZ529" s="163">
        <f>+CALCULO[[#This Row],[ 51 ]]</f>
        <v>0</v>
      </c>
      <c r="BA529" s="163"/>
      <c r="BB529" s="163">
        <f>+CALCULO[[#This Row],[ 53 ]]</f>
        <v>0</v>
      </c>
      <c r="BC529" s="163"/>
      <c r="BD529" s="163">
        <f>+CALCULO[[#This Row],[ 55 ]]</f>
        <v>0</v>
      </c>
      <c r="BE529" s="163"/>
      <c r="BF529" s="163">
        <f>+CALCULO[[#This Row],[ 57 ]]</f>
        <v>0</v>
      </c>
      <c r="BG529" s="163"/>
      <c r="BH529" s="163">
        <f>+CALCULO[[#This Row],[ 59 ]]</f>
        <v>0</v>
      </c>
      <c r="BI529" s="163"/>
      <c r="BJ529" s="163"/>
      <c r="BK529" s="163"/>
      <c r="BL529" s="145">
        <f>+CALCULO[[#This Row],[ 63 ]]</f>
        <v>0</v>
      </c>
      <c r="BM529" s="144">
        <f>+CALCULO[[#This Row],[ 64 ]]+CALCULO[[#This Row],[ 62 ]]+CALCULO[[#This Row],[ 60 ]]+CALCULO[[#This Row],[ 58 ]]+CALCULO[[#This Row],[ 56 ]]+CALCULO[[#This Row],[ 54 ]]+CALCULO[[#This Row],[ 52 ]]+CALCULO[[#This Row],[ 50 ]]+CALCULO[[#This Row],[ 48 ]]+CALCULO[[#This Row],[ 45 ]]+CALCULO[[#This Row],[43]]</f>
        <v>0</v>
      </c>
      <c r="BN529" s="148">
        <f>+CALCULO[[#This Row],[ 41 ]]-CALCULO[[#This Row],[65]]</f>
        <v>0</v>
      </c>
      <c r="BO529" s="144">
        <f>+ROUND(MIN(CALCULO[[#This Row],[66]]*25%,240*'Versión impresión'!$H$8),-3)</f>
        <v>0</v>
      </c>
      <c r="BP529" s="148">
        <f>+CALCULO[[#This Row],[66]]-CALCULO[[#This Row],[67]]</f>
        <v>0</v>
      </c>
      <c r="BQ529" s="154">
        <f>+ROUND(CALCULO[[#This Row],[33]]*40%,-3)</f>
        <v>0</v>
      </c>
      <c r="BR529" s="149">
        <f t="shared" si="22"/>
        <v>0</v>
      </c>
      <c r="BS529" s="144">
        <f>+CALCULO[[#This Row],[33]]-MIN(CALCULO[[#This Row],[69]],CALCULO[[#This Row],[68]])</f>
        <v>0</v>
      </c>
      <c r="BT529" s="150">
        <f>+CALCULO[[#This Row],[71]]/'Versión impresión'!$H$8+1-1</f>
        <v>0</v>
      </c>
      <c r="BU529" s="151">
        <f>+LOOKUP(CALCULO[[#This Row],[72]],$CG$2:$CH$8,$CJ$2:$CJ$8)</f>
        <v>0</v>
      </c>
      <c r="BV529" s="152">
        <f>+LOOKUP(CALCULO[[#This Row],[72]],$CG$2:$CH$8,$CI$2:$CI$8)</f>
        <v>0</v>
      </c>
      <c r="BW529" s="151">
        <f>+LOOKUP(CALCULO[[#This Row],[72]],$CG$2:$CH$8,$CK$2:$CK$8)</f>
        <v>0</v>
      </c>
      <c r="BX529" s="155">
        <f>+(CALCULO[[#This Row],[72]]+CALCULO[[#This Row],[73]])*CALCULO[[#This Row],[74]]+CALCULO[[#This Row],[75]]</f>
        <v>0</v>
      </c>
      <c r="BY529" s="133">
        <f>+ROUND(CALCULO[[#This Row],[76]]*'Versión impresión'!$H$8,-3)</f>
        <v>0</v>
      </c>
      <c r="BZ529" s="180" t="str">
        <f>+IF(LOOKUP(CALCULO[[#This Row],[72]],$CG$2:$CH$8,$CM$2:$CM$8)=0,"",LOOKUP(CALCULO[[#This Row],[72]],$CG$2:$CH$8,$CM$2:$CM$8))</f>
        <v/>
      </c>
    </row>
    <row r="530" spans="1:78" x14ac:dyDescent="0.25">
      <c r="A530" s="78" t="str">
        <f t="shared" si="21"/>
        <v/>
      </c>
      <c r="B530" s="159"/>
      <c r="C530" s="29"/>
      <c r="D530" s="29"/>
      <c r="E530" s="29"/>
      <c r="F530" s="29"/>
      <c r="G530" s="29"/>
      <c r="H530" s="29"/>
      <c r="I530" s="29"/>
      <c r="J530" s="29"/>
      <c r="K530" s="29"/>
      <c r="L530" s="29"/>
      <c r="M530" s="29"/>
      <c r="N530" s="29"/>
      <c r="O530" s="144">
        <f>SUM(CALCULO[[#This Row],[5]:[ 14 ]])</f>
        <v>0</v>
      </c>
      <c r="P530" s="162"/>
      <c r="Q530" s="163">
        <f>+IF(AVERAGEIF(ING_NO_CONST_RENTA[Concepto],'Datos para cálculo'!P$4,ING_NO_CONST_RENTA[Monto Limite])=1,CALCULO[[#This Row],[16]],MIN(CALCULO[ [#This Row],[16] ],AVERAGEIF(ING_NO_CONST_RENTA[Concepto],'Datos para cálculo'!P$4,ING_NO_CONST_RENTA[Monto Limite]),+CALCULO[ [#This Row],[16] ]+1-1,CALCULO[ [#This Row],[16] ]))</f>
        <v>0</v>
      </c>
      <c r="R530" s="29"/>
      <c r="S530" s="163">
        <f>+IF(AVERAGEIF(ING_NO_CONST_RENTA[Concepto],'Datos para cálculo'!R$4,ING_NO_CONST_RENTA[Monto Limite])=1,CALCULO[[#This Row],[18]],MIN(CALCULO[ [#This Row],[18] ],AVERAGEIF(ING_NO_CONST_RENTA[Concepto],'Datos para cálculo'!R$4,ING_NO_CONST_RENTA[Monto Limite]),+CALCULO[ [#This Row],[18] ]+1-1,CALCULO[ [#This Row],[18] ]))</f>
        <v>0</v>
      </c>
      <c r="T530" s="29"/>
      <c r="U530" s="163">
        <f>+IF(AVERAGEIF(ING_NO_CONST_RENTA[Concepto],'Datos para cálculo'!T$4,ING_NO_CONST_RENTA[Monto Limite])=1,CALCULO[[#This Row],[20]],MIN(CALCULO[ [#This Row],[20] ],AVERAGEIF(ING_NO_CONST_RENTA[Concepto],'Datos para cálculo'!T$4,ING_NO_CONST_RENTA[Monto Limite]),+CALCULO[ [#This Row],[20] ]+1-1,CALCULO[ [#This Row],[20] ]))</f>
        <v>0</v>
      </c>
      <c r="V530" s="29"/>
      <c r="W5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0" s="164"/>
      <c r="Y530" s="163">
        <f>+IF(O530&lt;310*'Versión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0" s="165"/>
      <c r="AA530" s="163">
        <f>+IF(AVERAGEIF(ING_NO_CONST_RENTA[Concepto],'Datos para cálculo'!Z$4,ING_NO_CONST_RENTA[Monto Limite])=1,CALCULO[[#This Row],[ 26 ]],MIN(CALCULO[[#This Row],[ 26 ]],AVERAGEIF(ING_NO_CONST_RENTA[Concepto],'Datos para cálculo'!Z$4,ING_NO_CONST_RENTA[Monto Limite]),+CALCULO[[#This Row],[ 26 ]]+1-1,CALCULO[[#This Row],[ 26 ]]))</f>
        <v>0</v>
      </c>
      <c r="AB530" s="165"/>
      <c r="AC5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0" s="147"/>
      <c r="AE5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0" s="144">
        <f>+CALCULO[[#This Row],[ 31 ]]+CALCULO[[#This Row],[ 29 ]]+CALCULO[[#This Row],[ 27 ]]+CALCULO[[#This Row],[ 25 ]]+CALCULO[[#This Row],[ 23 ]]+CALCULO[[#This Row],[ 21 ]]+CALCULO[[#This Row],[ 19 ]]+CALCULO[[#This Row],[ 17 ]]</f>
        <v>0</v>
      </c>
      <c r="AG530" s="148">
        <f>+MAX(0,ROUND(CALCULO[[#This Row],[ 15 ]]-CALCULO[[#This Row],[32]],-3))</f>
        <v>0</v>
      </c>
      <c r="AH530" s="29"/>
      <c r="AI530" s="163">
        <f>+IF(AVERAGEIF(DEDUCCIONES[Concepto],'Datos para cálculo'!AH$4,DEDUCCIONES[Monto Limite])=1,CALCULO[[#This Row],[ 34 ]],MIN(CALCULO[[#This Row],[ 34 ]],AVERAGEIF(DEDUCCIONES[Concepto],'Datos para cálculo'!AH$4,DEDUCCIONES[Monto Limite]),+CALCULO[[#This Row],[ 34 ]]+1-1,CALCULO[[#This Row],[ 34 ]]))</f>
        <v>0</v>
      </c>
      <c r="AJ530" s="167"/>
      <c r="AK530" s="144">
        <f>+IF(CALCULO[[#This Row],[ 36 ]]="SI",MIN(CALCULO[[#This Row],[ 15 ]]*10%,VLOOKUP($AJ$4,DEDUCCIONES[],4,0)),0)</f>
        <v>0</v>
      </c>
      <c r="AL530" s="168"/>
      <c r="AM530" s="145">
        <f>+MIN(AL530+1-1,VLOOKUP($AL$4,DEDUCCIONES[],4,0))</f>
        <v>0</v>
      </c>
      <c r="AN530" s="144">
        <f>+CALCULO[[#This Row],[35]]+CALCULO[[#This Row],[37]]+CALCULO[[#This Row],[ 39 ]]</f>
        <v>0</v>
      </c>
      <c r="AO530" s="148">
        <f>+CALCULO[[#This Row],[33]]-CALCULO[[#This Row],[ 40 ]]</f>
        <v>0</v>
      </c>
      <c r="AP530" s="29"/>
      <c r="AQ530" s="163">
        <f>+MIN(CALCULO[[#This Row],[42]]+1-1,VLOOKUP($AP$4,RENTAS_EXCENTAS[],4,0))</f>
        <v>0</v>
      </c>
      <c r="AR530" s="29"/>
      <c r="AS530" s="163">
        <f>+MIN(CALCULO[[#This Row],[43]]+CALCULO[[#This Row],[ 44 ]]+1-1,VLOOKUP($AP$4,RENTAS_EXCENTAS[],4,0))-CALCULO[[#This Row],[43]]</f>
        <v>0</v>
      </c>
      <c r="AT530" s="163"/>
      <c r="AU530" s="163"/>
      <c r="AV530" s="163">
        <f>+CALCULO[[#This Row],[ 47 ]]</f>
        <v>0</v>
      </c>
      <c r="AW530" s="163"/>
      <c r="AX530" s="163">
        <f>+CALCULO[[#This Row],[ 49 ]]</f>
        <v>0</v>
      </c>
      <c r="AY530" s="163"/>
      <c r="AZ530" s="163">
        <f>+CALCULO[[#This Row],[ 51 ]]</f>
        <v>0</v>
      </c>
      <c r="BA530" s="163"/>
      <c r="BB530" s="163">
        <f>+CALCULO[[#This Row],[ 53 ]]</f>
        <v>0</v>
      </c>
      <c r="BC530" s="163"/>
      <c r="BD530" s="163">
        <f>+CALCULO[[#This Row],[ 55 ]]</f>
        <v>0</v>
      </c>
      <c r="BE530" s="163"/>
      <c r="BF530" s="163">
        <f>+CALCULO[[#This Row],[ 57 ]]</f>
        <v>0</v>
      </c>
      <c r="BG530" s="163"/>
      <c r="BH530" s="163">
        <f>+CALCULO[[#This Row],[ 59 ]]</f>
        <v>0</v>
      </c>
      <c r="BI530" s="163"/>
      <c r="BJ530" s="163"/>
      <c r="BK530" s="163"/>
      <c r="BL530" s="145">
        <f>+CALCULO[[#This Row],[ 63 ]]</f>
        <v>0</v>
      </c>
      <c r="BM530" s="144">
        <f>+CALCULO[[#This Row],[ 64 ]]+CALCULO[[#This Row],[ 62 ]]+CALCULO[[#This Row],[ 60 ]]+CALCULO[[#This Row],[ 58 ]]+CALCULO[[#This Row],[ 56 ]]+CALCULO[[#This Row],[ 54 ]]+CALCULO[[#This Row],[ 52 ]]+CALCULO[[#This Row],[ 50 ]]+CALCULO[[#This Row],[ 48 ]]+CALCULO[[#This Row],[ 45 ]]+CALCULO[[#This Row],[43]]</f>
        <v>0</v>
      </c>
      <c r="BN530" s="148">
        <f>+CALCULO[[#This Row],[ 41 ]]-CALCULO[[#This Row],[65]]</f>
        <v>0</v>
      </c>
      <c r="BO530" s="144">
        <f>+ROUND(MIN(CALCULO[[#This Row],[66]]*25%,240*'Versión impresión'!$H$8),-3)</f>
        <v>0</v>
      </c>
      <c r="BP530" s="148">
        <f>+CALCULO[[#This Row],[66]]-CALCULO[[#This Row],[67]]</f>
        <v>0</v>
      </c>
      <c r="BQ530" s="154">
        <f>+ROUND(CALCULO[[#This Row],[33]]*40%,-3)</f>
        <v>0</v>
      </c>
      <c r="BR530" s="149">
        <f t="shared" si="22"/>
        <v>0</v>
      </c>
      <c r="BS530" s="144">
        <f>+CALCULO[[#This Row],[33]]-MIN(CALCULO[[#This Row],[69]],CALCULO[[#This Row],[68]])</f>
        <v>0</v>
      </c>
      <c r="BT530" s="150">
        <f>+CALCULO[[#This Row],[71]]/'Versión impresión'!$H$8+1-1</f>
        <v>0</v>
      </c>
      <c r="BU530" s="151">
        <f>+LOOKUP(CALCULO[[#This Row],[72]],$CG$2:$CH$8,$CJ$2:$CJ$8)</f>
        <v>0</v>
      </c>
      <c r="BV530" s="152">
        <f>+LOOKUP(CALCULO[[#This Row],[72]],$CG$2:$CH$8,$CI$2:$CI$8)</f>
        <v>0</v>
      </c>
      <c r="BW530" s="151">
        <f>+LOOKUP(CALCULO[[#This Row],[72]],$CG$2:$CH$8,$CK$2:$CK$8)</f>
        <v>0</v>
      </c>
      <c r="BX530" s="155">
        <f>+(CALCULO[[#This Row],[72]]+CALCULO[[#This Row],[73]])*CALCULO[[#This Row],[74]]+CALCULO[[#This Row],[75]]</f>
        <v>0</v>
      </c>
      <c r="BY530" s="133">
        <f>+ROUND(CALCULO[[#This Row],[76]]*'Versión impresión'!$H$8,-3)</f>
        <v>0</v>
      </c>
      <c r="BZ530" s="180" t="str">
        <f>+IF(LOOKUP(CALCULO[[#This Row],[72]],$CG$2:$CH$8,$CM$2:$CM$8)=0,"",LOOKUP(CALCULO[[#This Row],[72]],$CG$2:$CH$8,$CM$2:$CM$8))</f>
        <v/>
      </c>
    </row>
    <row r="531" spans="1:78" x14ac:dyDescent="0.25">
      <c r="A531" s="78" t="str">
        <f t="shared" si="21"/>
        <v/>
      </c>
      <c r="B531" s="159"/>
      <c r="C531" s="29"/>
      <c r="D531" s="29"/>
      <c r="E531" s="29"/>
      <c r="F531" s="29"/>
      <c r="G531" s="29"/>
      <c r="H531" s="29"/>
      <c r="I531" s="29"/>
      <c r="J531" s="29"/>
      <c r="K531" s="29"/>
      <c r="L531" s="29"/>
      <c r="M531" s="29"/>
      <c r="N531" s="29"/>
      <c r="O531" s="144">
        <f>SUM(CALCULO[[#This Row],[5]:[ 14 ]])</f>
        <v>0</v>
      </c>
      <c r="P531" s="162"/>
      <c r="Q531" s="163">
        <f>+IF(AVERAGEIF(ING_NO_CONST_RENTA[Concepto],'Datos para cálculo'!P$4,ING_NO_CONST_RENTA[Monto Limite])=1,CALCULO[[#This Row],[16]],MIN(CALCULO[ [#This Row],[16] ],AVERAGEIF(ING_NO_CONST_RENTA[Concepto],'Datos para cálculo'!P$4,ING_NO_CONST_RENTA[Monto Limite]),+CALCULO[ [#This Row],[16] ]+1-1,CALCULO[ [#This Row],[16] ]))</f>
        <v>0</v>
      </c>
      <c r="R531" s="29"/>
      <c r="S531" s="163">
        <f>+IF(AVERAGEIF(ING_NO_CONST_RENTA[Concepto],'Datos para cálculo'!R$4,ING_NO_CONST_RENTA[Monto Limite])=1,CALCULO[[#This Row],[18]],MIN(CALCULO[ [#This Row],[18] ],AVERAGEIF(ING_NO_CONST_RENTA[Concepto],'Datos para cálculo'!R$4,ING_NO_CONST_RENTA[Monto Limite]),+CALCULO[ [#This Row],[18] ]+1-1,CALCULO[ [#This Row],[18] ]))</f>
        <v>0</v>
      </c>
      <c r="T531" s="29"/>
      <c r="U531" s="163">
        <f>+IF(AVERAGEIF(ING_NO_CONST_RENTA[Concepto],'Datos para cálculo'!T$4,ING_NO_CONST_RENTA[Monto Limite])=1,CALCULO[[#This Row],[20]],MIN(CALCULO[ [#This Row],[20] ],AVERAGEIF(ING_NO_CONST_RENTA[Concepto],'Datos para cálculo'!T$4,ING_NO_CONST_RENTA[Monto Limite]),+CALCULO[ [#This Row],[20] ]+1-1,CALCULO[ [#This Row],[20] ]))</f>
        <v>0</v>
      </c>
      <c r="V531" s="29"/>
      <c r="W5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1" s="164"/>
      <c r="Y531" s="163">
        <f>+IF(O531&lt;310*'Versión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1" s="165"/>
      <c r="AA531" s="163">
        <f>+IF(AVERAGEIF(ING_NO_CONST_RENTA[Concepto],'Datos para cálculo'!Z$4,ING_NO_CONST_RENTA[Monto Limite])=1,CALCULO[[#This Row],[ 26 ]],MIN(CALCULO[[#This Row],[ 26 ]],AVERAGEIF(ING_NO_CONST_RENTA[Concepto],'Datos para cálculo'!Z$4,ING_NO_CONST_RENTA[Monto Limite]),+CALCULO[[#This Row],[ 26 ]]+1-1,CALCULO[[#This Row],[ 26 ]]))</f>
        <v>0</v>
      </c>
      <c r="AB531" s="165"/>
      <c r="AC5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1" s="147"/>
      <c r="AE5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1" s="144">
        <f>+CALCULO[[#This Row],[ 31 ]]+CALCULO[[#This Row],[ 29 ]]+CALCULO[[#This Row],[ 27 ]]+CALCULO[[#This Row],[ 25 ]]+CALCULO[[#This Row],[ 23 ]]+CALCULO[[#This Row],[ 21 ]]+CALCULO[[#This Row],[ 19 ]]+CALCULO[[#This Row],[ 17 ]]</f>
        <v>0</v>
      </c>
      <c r="AG531" s="148">
        <f>+MAX(0,ROUND(CALCULO[[#This Row],[ 15 ]]-CALCULO[[#This Row],[32]],-3))</f>
        <v>0</v>
      </c>
      <c r="AH531" s="29"/>
      <c r="AI531" s="163">
        <f>+IF(AVERAGEIF(DEDUCCIONES[Concepto],'Datos para cálculo'!AH$4,DEDUCCIONES[Monto Limite])=1,CALCULO[[#This Row],[ 34 ]],MIN(CALCULO[[#This Row],[ 34 ]],AVERAGEIF(DEDUCCIONES[Concepto],'Datos para cálculo'!AH$4,DEDUCCIONES[Monto Limite]),+CALCULO[[#This Row],[ 34 ]]+1-1,CALCULO[[#This Row],[ 34 ]]))</f>
        <v>0</v>
      </c>
      <c r="AJ531" s="167"/>
      <c r="AK531" s="144">
        <f>+IF(CALCULO[[#This Row],[ 36 ]]="SI",MIN(CALCULO[[#This Row],[ 15 ]]*10%,VLOOKUP($AJ$4,DEDUCCIONES[],4,0)),0)</f>
        <v>0</v>
      </c>
      <c r="AL531" s="168"/>
      <c r="AM531" s="145">
        <f>+MIN(AL531+1-1,VLOOKUP($AL$4,DEDUCCIONES[],4,0))</f>
        <v>0</v>
      </c>
      <c r="AN531" s="144">
        <f>+CALCULO[[#This Row],[35]]+CALCULO[[#This Row],[37]]+CALCULO[[#This Row],[ 39 ]]</f>
        <v>0</v>
      </c>
      <c r="AO531" s="148">
        <f>+CALCULO[[#This Row],[33]]-CALCULO[[#This Row],[ 40 ]]</f>
        <v>0</v>
      </c>
      <c r="AP531" s="29"/>
      <c r="AQ531" s="163">
        <f>+MIN(CALCULO[[#This Row],[42]]+1-1,VLOOKUP($AP$4,RENTAS_EXCENTAS[],4,0))</f>
        <v>0</v>
      </c>
      <c r="AR531" s="29"/>
      <c r="AS531" s="163">
        <f>+MIN(CALCULO[[#This Row],[43]]+CALCULO[[#This Row],[ 44 ]]+1-1,VLOOKUP($AP$4,RENTAS_EXCENTAS[],4,0))-CALCULO[[#This Row],[43]]</f>
        <v>0</v>
      </c>
      <c r="AT531" s="163"/>
      <c r="AU531" s="163"/>
      <c r="AV531" s="163">
        <f>+CALCULO[[#This Row],[ 47 ]]</f>
        <v>0</v>
      </c>
      <c r="AW531" s="163"/>
      <c r="AX531" s="163">
        <f>+CALCULO[[#This Row],[ 49 ]]</f>
        <v>0</v>
      </c>
      <c r="AY531" s="163"/>
      <c r="AZ531" s="163">
        <f>+CALCULO[[#This Row],[ 51 ]]</f>
        <v>0</v>
      </c>
      <c r="BA531" s="163"/>
      <c r="BB531" s="163">
        <f>+CALCULO[[#This Row],[ 53 ]]</f>
        <v>0</v>
      </c>
      <c r="BC531" s="163"/>
      <c r="BD531" s="163">
        <f>+CALCULO[[#This Row],[ 55 ]]</f>
        <v>0</v>
      </c>
      <c r="BE531" s="163"/>
      <c r="BF531" s="163">
        <f>+CALCULO[[#This Row],[ 57 ]]</f>
        <v>0</v>
      </c>
      <c r="BG531" s="163"/>
      <c r="BH531" s="163">
        <f>+CALCULO[[#This Row],[ 59 ]]</f>
        <v>0</v>
      </c>
      <c r="BI531" s="163"/>
      <c r="BJ531" s="163"/>
      <c r="BK531" s="163"/>
      <c r="BL531" s="145">
        <f>+CALCULO[[#This Row],[ 63 ]]</f>
        <v>0</v>
      </c>
      <c r="BM531" s="144">
        <f>+CALCULO[[#This Row],[ 64 ]]+CALCULO[[#This Row],[ 62 ]]+CALCULO[[#This Row],[ 60 ]]+CALCULO[[#This Row],[ 58 ]]+CALCULO[[#This Row],[ 56 ]]+CALCULO[[#This Row],[ 54 ]]+CALCULO[[#This Row],[ 52 ]]+CALCULO[[#This Row],[ 50 ]]+CALCULO[[#This Row],[ 48 ]]+CALCULO[[#This Row],[ 45 ]]+CALCULO[[#This Row],[43]]</f>
        <v>0</v>
      </c>
      <c r="BN531" s="148">
        <f>+CALCULO[[#This Row],[ 41 ]]-CALCULO[[#This Row],[65]]</f>
        <v>0</v>
      </c>
      <c r="BO531" s="144">
        <f>+ROUND(MIN(CALCULO[[#This Row],[66]]*25%,240*'Versión impresión'!$H$8),-3)</f>
        <v>0</v>
      </c>
      <c r="BP531" s="148">
        <f>+CALCULO[[#This Row],[66]]-CALCULO[[#This Row],[67]]</f>
        <v>0</v>
      </c>
      <c r="BQ531" s="154">
        <f>+ROUND(CALCULO[[#This Row],[33]]*40%,-3)</f>
        <v>0</v>
      </c>
      <c r="BR531" s="149">
        <f t="shared" si="22"/>
        <v>0</v>
      </c>
      <c r="BS531" s="144">
        <f>+CALCULO[[#This Row],[33]]-MIN(CALCULO[[#This Row],[69]],CALCULO[[#This Row],[68]])</f>
        <v>0</v>
      </c>
      <c r="BT531" s="150">
        <f>+CALCULO[[#This Row],[71]]/'Versión impresión'!$H$8+1-1</f>
        <v>0</v>
      </c>
      <c r="BU531" s="151">
        <f>+LOOKUP(CALCULO[[#This Row],[72]],$CG$2:$CH$8,$CJ$2:$CJ$8)</f>
        <v>0</v>
      </c>
      <c r="BV531" s="152">
        <f>+LOOKUP(CALCULO[[#This Row],[72]],$CG$2:$CH$8,$CI$2:$CI$8)</f>
        <v>0</v>
      </c>
      <c r="BW531" s="151">
        <f>+LOOKUP(CALCULO[[#This Row],[72]],$CG$2:$CH$8,$CK$2:$CK$8)</f>
        <v>0</v>
      </c>
      <c r="BX531" s="155">
        <f>+(CALCULO[[#This Row],[72]]+CALCULO[[#This Row],[73]])*CALCULO[[#This Row],[74]]+CALCULO[[#This Row],[75]]</f>
        <v>0</v>
      </c>
      <c r="BY531" s="133">
        <f>+ROUND(CALCULO[[#This Row],[76]]*'Versión impresión'!$H$8,-3)</f>
        <v>0</v>
      </c>
      <c r="BZ531" s="180" t="str">
        <f>+IF(LOOKUP(CALCULO[[#This Row],[72]],$CG$2:$CH$8,$CM$2:$CM$8)=0,"",LOOKUP(CALCULO[[#This Row],[72]],$CG$2:$CH$8,$CM$2:$CM$8))</f>
        <v/>
      </c>
    </row>
    <row r="532" spans="1:78" x14ac:dyDescent="0.25">
      <c r="A532" s="78" t="str">
        <f t="shared" si="21"/>
        <v/>
      </c>
      <c r="B532" s="159"/>
      <c r="C532" s="29"/>
      <c r="D532" s="29"/>
      <c r="E532" s="29"/>
      <c r="F532" s="29"/>
      <c r="G532" s="29"/>
      <c r="H532" s="29"/>
      <c r="I532" s="29"/>
      <c r="J532" s="29"/>
      <c r="K532" s="29"/>
      <c r="L532" s="29"/>
      <c r="M532" s="29"/>
      <c r="N532" s="29"/>
      <c r="O532" s="144">
        <f>SUM(CALCULO[[#This Row],[5]:[ 14 ]])</f>
        <v>0</v>
      </c>
      <c r="P532" s="162"/>
      <c r="Q532" s="163">
        <f>+IF(AVERAGEIF(ING_NO_CONST_RENTA[Concepto],'Datos para cálculo'!P$4,ING_NO_CONST_RENTA[Monto Limite])=1,CALCULO[[#This Row],[16]],MIN(CALCULO[ [#This Row],[16] ],AVERAGEIF(ING_NO_CONST_RENTA[Concepto],'Datos para cálculo'!P$4,ING_NO_CONST_RENTA[Monto Limite]),+CALCULO[ [#This Row],[16] ]+1-1,CALCULO[ [#This Row],[16] ]))</f>
        <v>0</v>
      </c>
      <c r="R532" s="29"/>
      <c r="S532" s="163">
        <f>+IF(AVERAGEIF(ING_NO_CONST_RENTA[Concepto],'Datos para cálculo'!R$4,ING_NO_CONST_RENTA[Monto Limite])=1,CALCULO[[#This Row],[18]],MIN(CALCULO[ [#This Row],[18] ],AVERAGEIF(ING_NO_CONST_RENTA[Concepto],'Datos para cálculo'!R$4,ING_NO_CONST_RENTA[Monto Limite]),+CALCULO[ [#This Row],[18] ]+1-1,CALCULO[ [#This Row],[18] ]))</f>
        <v>0</v>
      </c>
      <c r="T532" s="29"/>
      <c r="U532" s="163">
        <f>+IF(AVERAGEIF(ING_NO_CONST_RENTA[Concepto],'Datos para cálculo'!T$4,ING_NO_CONST_RENTA[Monto Limite])=1,CALCULO[[#This Row],[20]],MIN(CALCULO[ [#This Row],[20] ],AVERAGEIF(ING_NO_CONST_RENTA[Concepto],'Datos para cálculo'!T$4,ING_NO_CONST_RENTA[Monto Limite]),+CALCULO[ [#This Row],[20] ]+1-1,CALCULO[ [#This Row],[20] ]))</f>
        <v>0</v>
      </c>
      <c r="V532" s="29"/>
      <c r="W5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2" s="164"/>
      <c r="Y532" s="163">
        <f>+IF(O532&lt;310*'Versión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2" s="165"/>
      <c r="AA532" s="163">
        <f>+IF(AVERAGEIF(ING_NO_CONST_RENTA[Concepto],'Datos para cálculo'!Z$4,ING_NO_CONST_RENTA[Monto Limite])=1,CALCULO[[#This Row],[ 26 ]],MIN(CALCULO[[#This Row],[ 26 ]],AVERAGEIF(ING_NO_CONST_RENTA[Concepto],'Datos para cálculo'!Z$4,ING_NO_CONST_RENTA[Monto Limite]),+CALCULO[[#This Row],[ 26 ]]+1-1,CALCULO[[#This Row],[ 26 ]]))</f>
        <v>0</v>
      </c>
      <c r="AB532" s="165"/>
      <c r="AC5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2" s="147"/>
      <c r="AE5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2" s="144">
        <f>+CALCULO[[#This Row],[ 31 ]]+CALCULO[[#This Row],[ 29 ]]+CALCULO[[#This Row],[ 27 ]]+CALCULO[[#This Row],[ 25 ]]+CALCULO[[#This Row],[ 23 ]]+CALCULO[[#This Row],[ 21 ]]+CALCULO[[#This Row],[ 19 ]]+CALCULO[[#This Row],[ 17 ]]</f>
        <v>0</v>
      </c>
      <c r="AG532" s="148">
        <f>+MAX(0,ROUND(CALCULO[[#This Row],[ 15 ]]-CALCULO[[#This Row],[32]],-3))</f>
        <v>0</v>
      </c>
      <c r="AH532" s="29"/>
      <c r="AI532" s="163">
        <f>+IF(AVERAGEIF(DEDUCCIONES[Concepto],'Datos para cálculo'!AH$4,DEDUCCIONES[Monto Limite])=1,CALCULO[[#This Row],[ 34 ]],MIN(CALCULO[[#This Row],[ 34 ]],AVERAGEIF(DEDUCCIONES[Concepto],'Datos para cálculo'!AH$4,DEDUCCIONES[Monto Limite]),+CALCULO[[#This Row],[ 34 ]]+1-1,CALCULO[[#This Row],[ 34 ]]))</f>
        <v>0</v>
      </c>
      <c r="AJ532" s="167"/>
      <c r="AK532" s="144">
        <f>+IF(CALCULO[[#This Row],[ 36 ]]="SI",MIN(CALCULO[[#This Row],[ 15 ]]*10%,VLOOKUP($AJ$4,DEDUCCIONES[],4,0)),0)</f>
        <v>0</v>
      </c>
      <c r="AL532" s="168"/>
      <c r="AM532" s="145">
        <f>+MIN(AL532+1-1,VLOOKUP($AL$4,DEDUCCIONES[],4,0))</f>
        <v>0</v>
      </c>
      <c r="AN532" s="144">
        <f>+CALCULO[[#This Row],[35]]+CALCULO[[#This Row],[37]]+CALCULO[[#This Row],[ 39 ]]</f>
        <v>0</v>
      </c>
      <c r="AO532" s="148">
        <f>+CALCULO[[#This Row],[33]]-CALCULO[[#This Row],[ 40 ]]</f>
        <v>0</v>
      </c>
      <c r="AP532" s="29"/>
      <c r="AQ532" s="163">
        <f>+MIN(CALCULO[[#This Row],[42]]+1-1,VLOOKUP($AP$4,RENTAS_EXCENTAS[],4,0))</f>
        <v>0</v>
      </c>
      <c r="AR532" s="29"/>
      <c r="AS532" s="163">
        <f>+MIN(CALCULO[[#This Row],[43]]+CALCULO[[#This Row],[ 44 ]]+1-1,VLOOKUP($AP$4,RENTAS_EXCENTAS[],4,0))-CALCULO[[#This Row],[43]]</f>
        <v>0</v>
      </c>
      <c r="AT532" s="163"/>
      <c r="AU532" s="163"/>
      <c r="AV532" s="163">
        <f>+CALCULO[[#This Row],[ 47 ]]</f>
        <v>0</v>
      </c>
      <c r="AW532" s="163"/>
      <c r="AX532" s="163">
        <f>+CALCULO[[#This Row],[ 49 ]]</f>
        <v>0</v>
      </c>
      <c r="AY532" s="163"/>
      <c r="AZ532" s="163">
        <f>+CALCULO[[#This Row],[ 51 ]]</f>
        <v>0</v>
      </c>
      <c r="BA532" s="163"/>
      <c r="BB532" s="163">
        <f>+CALCULO[[#This Row],[ 53 ]]</f>
        <v>0</v>
      </c>
      <c r="BC532" s="163"/>
      <c r="BD532" s="163">
        <f>+CALCULO[[#This Row],[ 55 ]]</f>
        <v>0</v>
      </c>
      <c r="BE532" s="163"/>
      <c r="BF532" s="163">
        <f>+CALCULO[[#This Row],[ 57 ]]</f>
        <v>0</v>
      </c>
      <c r="BG532" s="163"/>
      <c r="BH532" s="163">
        <f>+CALCULO[[#This Row],[ 59 ]]</f>
        <v>0</v>
      </c>
      <c r="BI532" s="163"/>
      <c r="BJ532" s="163"/>
      <c r="BK532" s="163"/>
      <c r="BL532" s="145">
        <f>+CALCULO[[#This Row],[ 63 ]]</f>
        <v>0</v>
      </c>
      <c r="BM532" s="144">
        <f>+CALCULO[[#This Row],[ 64 ]]+CALCULO[[#This Row],[ 62 ]]+CALCULO[[#This Row],[ 60 ]]+CALCULO[[#This Row],[ 58 ]]+CALCULO[[#This Row],[ 56 ]]+CALCULO[[#This Row],[ 54 ]]+CALCULO[[#This Row],[ 52 ]]+CALCULO[[#This Row],[ 50 ]]+CALCULO[[#This Row],[ 48 ]]+CALCULO[[#This Row],[ 45 ]]+CALCULO[[#This Row],[43]]</f>
        <v>0</v>
      </c>
      <c r="BN532" s="148">
        <f>+CALCULO[[#This Row],[ 41 ]]-CALCULO[[#This Row],[65]]</f>
        <v>0</v>
      </c>
      <c r="BO532" s="144">
        <f>+ROUND(MIN(CALCULO[[#This Row],[66]]*25%,240*'Versión impresión'!$H$8),-3)</f>
        <v>0</v>
      </c>
      <c r="BP532" s="148">
        <f>+CALCULO[[#This Row],[66]]-CALCULO[[#This Row],[67]]</f>
        <v>0</v>
      </c>
      <c r="BQ532" s="154">
        <f>+ROUND(CALCULO[[#This Row],[33]]*40%,-3)</f>
        <v>0</v>
      </c>
      <c r="BR532" s="149">
        <f t="shared" si="22"/>
        <v>0</v>
      </c>
      <c r="BS532" s="144">
        <f>+CALCULO[[#This Row],[33]]-MIN(CALCULO[[#This Row],[69]],CALCULO[[#This Row],[68]])</f>
        <v>0</v>
      </c>
      <c r="BT532" s="150">
        <f>+CALCULO[[#This Row],[71]]/'Versión impresión'!$H$8+1-1</f>
        <v>0</v>
      </c>
      <c r="BU532" s="151">
        <f>+LOOKUP(CALCULO[[#This Row],[72]],$CG$2:$CH$8,$CJ$2:$CJ$8)</f>
        <v>0</v>
      </c>
      <c r="BV532" s="152">
        <f>+LOOKUP(CALCULO[[#This Row],[72]],$CG$2:$CH$8,$CI$2:$CI$8)</f>
        <v>0</v>
      </c>
      <c r="BW532" s="151">
        <f>+LOOKUP(CALCULO[[#This Row],[72]],$CG$2:$CH$8,$CK$2:$CK$8)</f>
        <v>0</v>
      </c>
      <c r="BX532" s="155">
        <f>+(CALCULO[[#This Row],[72]]+CALCULO[[#This Row],[73]])*CALCULO[[#This Row],[74]]+CALCULO[[#This Row],[75]]</f>
        <v>0</v>
      </c>
      <c r="BY532" s="133">
        <f>+ROUND(CALCULO[[#This Row],[76]]*'Versión impresión'!$H$8,-3)</f>
        <v>0</v>
      </c>
      <c r="BZ532" s="180" t="str">
        <f>+IF(LOOKUP(CALCULO[[#This Row],[72]],$CG$2:$CH$8,$CM$2:$CM$8)=0,"",LOOKUP(CALCULO[[#This Row],[72]],$CG$2:$CH$8,$CM$2:$CM$8))</f>
        <v/>
      </c>
    </row>
    <row r="533" spans="1:78" x14ac:dyDescent="0.25">
      <c r="A533" s="78" t="str">
        <f t="shared" si="21"/>
        <v/>
      </c>
      <c r="B533" s="159"/>
      <c r="C533" s="29"/>
      <c r="D533" s="29"/>
      <c r="E533" s="29"/>
      <c r="F533" s="29"/>
      <c r="G533" s="29"/>
      <c r="H533" s="29"/>
      <c r="I533" s="29"/>
      <c r="J533" s="29"/>
      <c r="K533" s="29"/>
      <c r="L533" s="29"/>
      <c r="M533" s="29"/>
      <c r="N533" s="29"/>
      <c r="O533" s="144">
        <f>SUM(CALCULO[[#This Row],[5]:[ 14 ]])</f>
        <v>0</v>
      </c>
      <c r="P533" s="162"/>
      <c r="Q533" s="163">
        <f>+IF(AVERAGEIF(ING_NO_CONST_RENTA[Concepto],'Datos para cálculo'!P$4,ING_NO_CONST_RENTA[Monto Limite])=1,CALCULO[[#This Row],[16]],MIN(CALCULO[ [#This Row],[16] ],AVERAGEIF(ING_NO_CONST_RENTA[Concepto],'Datos para cálculo'!P$4,ING_NO_CONST_RENTA[Monto Limite]),+CALCULO[ [#This Row],[16] ]+1-1,CALCULO[ [#This Row],[16] ]))</f>
        <v>0</v>
      </c>
      <c r="R533" s="29"/>
      <c r="S533" s="163">
        <f>+IF(AVERAGEIF(ING_NO_CONST_RENTA[Concepto],'Datos para cálculo'!R$4,ING_NO_CONST_RENTA[Monto Limite])=1,CALCULO[[#This Row],[18]],MIN(CALCULO[ [#This Row],[18] ],AVERAGEIF(ING_NO_CONST_RENTA[Concepto],'Datos para cálculo'!R$4,ING_NO_CONST_RENTA[Monto Limite]),+CALCULO[ [#This Row],[18] ]+1-1,CALCULO[ [#This Row],[18] ]))</f>
        <v>0</v>
      </c>
      <c r="T533" s="29"/>
      <c r="U533" s="163">
        <f>+IF(AVERAGEIF(ING_NO_CONST_RENTA[Concepto],'Datos para cálculo'!T$4,ING_NO_CONST_RENTA[Monto Limite])=1,CALCULO[[#This Row],[20]],MIN(CALCULO[ [#This Row],[20] ],AVERAGEIF(ING_NO_CONST_RENTA[Concepto],'Datos para cálculo'!T$4,ING_NO_CONST_RENTA[Monto Limite]),+CALCULO[ [#This Row],[20] ]+1-1,CALCULO[ [#This Row],[20] ]))</f>
        <v>0</v>
      </c>
      <c r="V533" s="29"/>
      <c r="W5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3" s="164"/>
      <c r="Y533" s="163">
        <f>+IF(O533&lt;310*'Versión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3" s="165"/>
      <c r="AA533" s="163">
        <f>+IF(AVERAGEIF(ING_NO_CONST_RENTA[Concepto],'Datos para cálculo'!Z$4,ING_NO_CONST_RENTA[Monto Limite])=1,CALCULO[[#This Row],[ 26 ]],MIN(CALCULO[[#This Row],[ 26 ]],AVERAGEIF(ING_NO_CONST_RENTA[Concepto],'Datos para cálculo'!Z$4,ING_NO_CONST_RENTA[Monto Limite]),+CALCULO[[#This Row],[ 26 ]]+1-1,CALCULO[[#This Row],[ 26 ]]))</f>
        <v>0</v>
      </c>
      <c r="AB533" s="165"/>
      <c r="AC5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3" s="147"/>
      <c r="AE5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3" s="144">
        <f>+CALCULO[[#This Row],[ 31 ]]+CALCULO[[#This Row],[ 29 ]]+CALCULO[[#This Row],[ 27 ]]+CALCULO[[#This Row],[ 25 ]]+CALCULO[[#This Row],[ 23 ]]+CALCULO[[#This Row],[ 21 ]]+CALCULO[[#This Row],[ 19 ]]+CALCULO[[#This Row],[ 17 ]]</f>
        <v>0</v>
      </c>
      <c r="AG533" s="148">
        <f>+MAX(0,ROUND(CALCULO[[#This Row],[ 15 ]]-CALCULO[[#This Row],[32]],-3))</f>
        <v>0</v>
      </c>
      <c r="AH533" s="29"/>
      <c r="AI533" s="163">
        <f>+IF(AVERAGEIF(DEDUCCIONES[Concepto],'Datos para cálculo'!AH$4,DEDUCCIONES[Monto Limite])=1,CALCULO[[#This Row],[ 34 ]],MIN(CALCULO[[#This Row],[ 34 ]],AVERAGEIF(DEDUCCIONES[Concepto],'Datos para cálculo'!AH$4,DEDUCCIONES[Monto Limite]),+CALCULO[[#This Row],[ 34 ]]+1-1,CALCULO[[#This Row],[ 34 ]]))</f>
        <v>0</v>
      </c>
      <c r="AJ533" s="167"/>
      <c r="AK533" s="144">
        <f>+IF(CALCULO[[#This Row],[ 36 ]]="SI",MIN(CALCULO[[#This Row],[ 15 ]]*10%,VLOOKUP($AJ$4,DEDUCCIONES[],4,0)),0)</f>
        <v>0</v>
      </c>
      <c r="AL533" s="168"/>
      <c r="AM533" s="145">
        <f>+MIN(AL533+1-1,VLOOKUP($AL$4,DEDUCCIONES[],4,0))</f>
        <v>0</v>
      </c>
      <c r="AN533" s="144">
        <f>+CALCULO[[#This Row],[35]]+CALCULO[[#This Row],[37]]+CALCULO[[#This Row],[ 39 ]]</f>
        <v>0</v>
      </c>
      <c r="AO533" s="148">
        <f>+CALCULO[[#This Row],[33]]-CALCULO[[#This Row],[ 40 ]]</f>
        <v>0</v>
      </c>
      <c r="AP533" s="29"/>
      <c r="AQ533" s="163">
        <f>+MIN(CALCULO[[#This Row],[42]]+1-1,VLOOKUP($AP$4,RENTAS_EXCENTAS[],4,0))</f>
        <v>0</v>
      </c>
      <c r="AR533" s="29"/>
      <c r="AS533" s="163">
        <f>+MIN(CALCULO[[#This Row],[43]]+CALCULO[[#This Row],[ 44 ]]+1-1,VLOOKUP($AP$4,RENTAS_EXCENTAS[],4,0))-CALCULO[[#This Row],[43]]</f>
        <v>0</v>
      </c>
      <c r="AT533" s="163"/>
      <c r="AU533" s="163"/>
      <c r="AV533" s="163">
        <f>+CALCULO[[#This Row],[ 47 ]]</f>
        <v>0</v>
      </c>
      <c r="AW533" s="163"/>
      <c r="AX533" s="163">
        <f>+CALCULO[[#This Row],[ 49 ]]</f>
        <v>0</v>
      </c>
      <c r="AY533" s="163"/>
      <c r="AZ533" s="163">
        <f>+CALCULO[[#This Row],[ 51 ]]</f>
        <v>0</v>
      </c>
      <c r="BA533" s="163"/>
      <c r="BB533" s="163">
        <f>+CALCULO[[#This Row],[ 53 ]]</f>
        <v>0</v>
      </c>
      <c r="BC533" s="163"/>
      <c r="BD533" s="163">
        <f>+CALCULO[[#This Row],[ 55 ]]</f>
        <v>0</v>
      </c>
      <c r="BE533" s="163"/>
      <c r="BF533" s="163">
        <f>+CALCULO[[#This Row],[ 57 ]]</f>
        <v>0</v>
      </c>
      <c r="BG533" s="163"/>
      <c r="BH533" s="163">
        <f>+CALCULO[[#This Row],[ 59 ]]</f>
        <v>0</v>
      </c>
      <c r="BI533" s="163"/>
      <c r="BJ533" s="163"/>
      <c r="BK533" s="163"/>
      <c r="BL533" s="145">
        <f>+CALCULO[[#This Row],[ 63 ]]</f>
        <v>0</v>
      </c>
      <c r="BM533" s="144">
        <f>+CALCULO[[#This Row],[ 64 ]]+CALCULO[[#This Row],[ 62 ]]+CALCULO[[#This Row],[ 60 ]]+CALCULO[[#This Row],[ 58 ]]+CALCULO[[#This Row],[ 56 ]]+CALCULO[[#This Row],[ 54 ]]+CALCULO[[#This Row],[ 52 ]]+CALCULO[[#This Row],[ 50 ]]+CALCULO[[#This Row],[ 48 ]]+CALCULO[[#This Row],[ 45 ]]+CALCULO[[#This Row],[43]]</f>
        <v>0</v>
      </c>
      <c r="BN533" s="148">
        <f>+CALCULO[[#This Row],[ 41 ]]-CALCULO[[#This Row],[65]]</f>
        <v>0</v>
      </c>
      <c r="BO533" s="144">
        <f>+ROUND(MIN(CALCULO[[#This Row],[66]]*25%,240*'Versión impresión'!$H$8),-3)</f>
        <v>0</v>
      </c>
      <c r="BP533" s="148">
        <f>+CALCULO[[#This Row],[66]]-CALCULO[[#This Row],[67]]</f>
        <v>0</v>
      </c>
      <c r="BQ533" s="154">
        <f>+ROUND(CALCULO[[#This Row],[33]]*40%,-3)</f>
        <v>0</v>
      </c>
      <c r="BR533" s="149">
        <f t="shared" si="22"/>
        <v>0</v>
      </c>
      <c r="BS533" s="144">
        <f>+CALCULO[[#This Row],[33]]-MIN(CALCULO[[#This Row],[69]],CALCULO[[#This Row],[68]])</f>
        <v>0</v>
      </c>
      <c r="BT533" s="150">
        <f>+CALCULO[[#This Row],[71]]/'Versión impresión'!$H$8+1-1</f>
        <v>0</v>
      </c>
      <c r="BU533" s="151">
        <f>+LOOKUP(CALCULO[[#This Row],[72]],$CG$2:$CH$8,$CJ$2:$CJ$8)</f>
        <v>0</v>
      </c>
      <c r="BV533" s="152">
        <f>+LOOKUP(CALCULO[[#This Row],[72]],$CG$2:$CH$8,$CI$2:$CI$8)</f>
        <v>0</v>
      </c>
      <c r="BW533" s="151">
        <f>+LOOKUP(CALCULO[[#This Row],[72]],$CG$2:$CH$8,$CK$2:$CK$8)</f>
        <v>0</v>
      </c>
      <c r="BX533" s="155">
        <f>+(CALCULO[[#This Row],[72]]+CALCULO[[#This Row],[73]])*CALCULO[[#This Row],[74]]+CALCULO[[#This Row],[75]]</f>
        <v>0</v>
      </c>
      <c r="BY533" s="133">
        <f>+ROUND(CALCULO[[#This Row],[76]]*'Versión impresión'!$H$8,-3)</f>
        <v>0</v>
      </c>
      <c r="BZ533" s="180" t="str">
        <f>+IF(LOOKUP(CALCULO[[#This Row],[72]],$CG$2:$CH$8,$CM$2:$CM$8)=0,"",LOOKUP(CALCULO[[#This Row],[72]],$CG$2:$CH$8,$CM$2:$CM$8))</f>
        <v/>
      </c>
    </row>
    <row r="534" spans="1:78" x14ac:dyDescent="0.25">
      <c r="A534" s="78" t="str">
        <f t="shared" si="21"/>
        <v/>
      </c>
      <c r="B534" s="159"/>
      <c r="C534" s="29"/>
      <c r="D534" s="29"/>
      <c r="E534" s="29"/>
      <c r="F534" s="29"/>
      <c r="G534" s="29"/>
      <c r="H534" s="29"/>
      <c r="I534" s="29"/>
      <c r="J534" s="29"/>
      <c r="K534" s="29"/>
      <c r="L534" s="29"/>
      <c r="M534" s="29"/>
      <c r="N534" s="29"/>
      <c r="O534" s="144">
        <f>SUM(CALCULO[[#This Row],[5]:[ 14 ]])</f>
        <v>0</v>
      </c>
      <c r="P534" s="162"/>
      <c r="Q534" s="163">
        <f>+IF(AVERAGEIF(ING_NO_CONST_RENTA[Concepto],'Datos para cálculo'!P$4,ING_NO_CONST_RENTA[Monto Limite])=1,CALCULO[[#This Row],[16]],MIN(CALCULO[ [#This Row],[16] ],AVERAGEIF(ING_NO_CONST_RENTA[Concepto],'Datos para cálculo'!P$4,ING_NO_CONST_RENTA[Monto Limite]),+CALCULO[ [#This Row],[16] ]+1-1,CALCULO[ [#This Row],[16] ]))</f>
        <v>0</v>
      </c>
      <c r="R534" s="29"/>
      <c r="S534" s="163">
        <f>+IF(AVERAGEIF(ING_NO_CONST_RENTA[Concepto],'Datos para cálculo'!R$4,ING_NO_CONST_RENTA[Monto Limite])=1,CALCULO[[#This Row],[18]],MIN(CALCULO[ [#This Row],[18] ],AVERAGEIF(ING_NO_CONST_RENTA[Concepto],'Datos para cálculo'!R$4,ING_NO_CONST_RENTA[Monto Limite]),+CALCULO[ [#This Row],[18] ]+1-1,CALCULO[ [#This Row],[18] ]))</f>
        <v>0</v>
      </c>
      <c r="T534" s="29"/>
      <c r="U534" s="163">
        <f>+IF(AVERAGEIF(ING_NO_CONST_RENTA[Concepto],'Datos para cálculo'!T$4,ING_NO_CONST_RENTA[Monto Limite])=1,CALCULO[[#This Row],[20]],MIN(CALCULO[ [#This Row],[20] ],AVERAGEIF(ING_NO_CONST_RENTA[Concepto],'Datos para cálculo'!T$4,ING_NO_CONST_RENTA[Monto Limite]),+CALCULO[ [#This Row],[20] ]+1-1,CALCULO[ [#This Row],[20] ]))</f>
        <v>0</v>
      </c>
      <c r="V534" s="29"/>
      <c r="W5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4" s="164"/>
      <c r="Y534" s="163">
        <f>+IF(O534&lt;310*'Versión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4" s="165"/>
      <c r="AA534" s="163">
        <f>+IF(AVERAGEIF(ING_NO_CONST_RENTA[Concepto],'Datos para cálculo'!Z$4,ING_NO_CONST_RENTA[Monto Limite])=1,CALCULO[[#This Row],[ 26 ]],MIN(CALCULO[[#This Row],[ 26 ]],AVERAGEIF(ING_NO_CONST_RENTA[Concepto],'Datos para cálculo'!Z$4,ING_NO_CONST_RENTA[Monto Limite]),+CALCULO[[#This Row],[ 26 ]]+1-1,CALCULO[[#This Row],[ 26 ]]))</f>
        <v>0</v>
      </c>
      <c r="AB534" s="165"/>
      <c r="AC5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4" s="147"/>
      <c r="AE5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4" s="144">
        <f>+CALCULO[[#This Row],[ 31 ]]+CALCULO[[#This Row],[ 29 ]]+CALCULO[[#This Row],[ 27 ]]+CALCULO[[#This Row],[ 25 ]]+CALCULO[[#This Row],[ 23 ]]+CALCULO[[#This Row],[ 21 ]]+CALCULO[[#This Row],[ 19 ]]+CALCULO[[#This Row],[ 17 ]]</f>
        <v>0</v>
      </c>
      <c r="AG534" s="148">
        <f>+MAX(0,ROUND(CALCULO[[#This Row],[ 15 ]]-CALCULO[[#This Row],[32]],-3))</f>
        <v>0</v>
      </c>
      <c r="AH534" s="29"/>
      <c r="AI534" s="163">
        <f>+IF(AVERAGEIF(DEDUCCIONES[Concepto],'Datos para cálculo'!AH$4,DEDUCCIONES[Monto Limite])=1,CALCULO[[#This Row],[ 34 ]],MIN(CALCULO[[#This Row],[ 34 ]],AVERAGEIF(DEDUCCIONES[Concepto],'Datos para cálculo'!AH$4,DEDUCCIONES[Monto Limite]),+CALCULO[[#This Row],[ 34 ]]+1-1,CALCULO[[#This Row],[ 34 ]]))</f>
        <v>0</v>
      </c>
      <c r="AJ534" s="167"/>
      <c r="AK534" s="144">
        <f>+IF(CALCULO[[#This Row],[ 36 ]]="SI",MIN(CALCULO[[#This Row],[ 15 ]]*10%,VLOOKUP($AJ$4,DEDUCCIONES[],4,0)),0)</f>
        <v>0</v>
      </c>
      <c r="AL534" s="168"/>
      <c r="AM534" s="145">
        <f>+MIN(AL534+1-1,VLOOKUP($AL$4,DEDUCCIONES[],4,0))</f>
        <v>0</v>
      </c>
      <c r="AN534" s="144">
        <f>+CALCULO[[#This Row],[35]]+CALCULO[[#This Row],[37]]+CALCULO[[#This Row],[ 39 ]]</f>
        <v>0</v>
      </c>
      <c r="AO534" s="148">
        <f>+CALCULO[[#This Row],[33]]-CALCULO[[#This Row],[ 40 ]]</f>
        <v>0</v>
      </c>
      <c r="AP534" s="29"/>
      <c r="AQ534" s="163">
        <f>+MIN(CALCULO[[#This Row],[42]]+1-1,VLOOKUP($AP$4,RENTAS_EXCENTAS[],4,0))</f>
        <v>0</v>
      </c>
      <c r="AR534" s="29"/>
      <c r="AS534" s="163">
        <f>+MIN(CALCULO[[#This Row],[43]]+CALCULO[[#This Row],[ 44 ]]+1-1,VLOOKUP($AP$4,RENTAS_EXCENTAS[],4,0))-CALCULO[[#This Row],[43]]</f>
        <v>0</v>
      </c>
      <c r="AT534" s="163"/>
      <c r="AU534" s="163"/>
      <c r="AV534" s="163">
        <f>+CALCULO[[#This Row],[ 47 ]]</f>
        <v>0</v>
      </c>
      <c r="AW534" s="163"/>
      <c r="AX534" s="163">
        <f>+CALCULO[[#This Row],[ 49 ]]</f>
        <v>0</v>
      </c>
      <c r="AY534" s="163"/>
      <c r="AZ534" s="163">
        <f>+CALCULO[[#This Row],[ 51 ]]</f>
        <v>0</v>
      </c>
      <c r="BA534" s="163"/>
      <c r="BB534" s="163">
        <f>+CALCULO[[#This Row],[ 53 ]]</f>
        <v>0</v>
      </c>
      <c r="BC534" s="163"/>
      <c r="BD534" s="163">
        <f>+CALCULO[[#This Row],[ 55 ]]</f>
        <v>0</v>
      </c>
      <c r="BE534" s="163"/>
      <c r="BF534" s="163">
        <f>+CALCULO[[#This Row],[ 57 ]]</f>
        <v>0</v>
      </c>
      <c r="BG534" s="163"/>
      <c r="BH534" s="163">
        <f>+CALCULO[[#This Row],[ 59 ]]</f>
        <v>0</v>
      </c>
      <c r="BI534" s="163"/>
      <c r="BJ534" s="163"/>
      <c r="BK534" s="163"/>
      <c r="BL534" s="145">
        <f>+CALCULO[[#This Row],[ 63 ]]</f>
        <v>0</v>
      </c>
      <c r="BM534" s="144">
        <f>+CALCULO[[#This Row],[ 64 ]]+CALCULO[[#This Row],[ 62 ]]+CALCULO[[#This Row],[ 60 ]]+CALCULO[[#This Row],[ 58 ]]+CALCULO[[#This Row],[ 56 ]]+CALCULO[[#This Row],[ 54 ]]+CALCULO[[#This Row],[ 52 ]]+CALCULO[[#This Row],[ 50 ]]+CALCULO[[#This Row],[ 48 ]]+CALCULO[[#This Row],[ 45 ]]+CALCULO[[#This Row],[43]]</f>
        <v>0</v>
      </c>
      <c r="BN534" s="148">
        <f>+CALCULO[[#This Row],[ 41 ]]-CALCULO[[#This Row],[65]]</f>
        <v>0</v>
      </c>
      <c r="BO534" s="144">
        <f>+ROUND(MIN(CALCULO[[#This Row],[66]]*25%,240*'Versión impresión'!$H$8),-3)</f>
        <v>0</v>
      </c>
      <c r="BP534" s="148">
        <f>+CALCULO[[#This Row],[66]]-CALCULO[[#This Row],[67]]</f>
        <v>0</v>
      </c>
      <c r="BQ534" s="154">
        <f>+ROUND(CALCULO[[#This Row],[33]]*40%,-3)</f>
        <v>0</v>
      </c>
      <c r="BR534" s="149">
        <f t="shared" si="22"/>
        <v>0</v>
      </c>
      <c r="BS534" s="144">
        <f>+CALCULO[[#This Row],[33]]-MIN(CALCULO[[#This Row],[69]],CALCULO[[#This Row],[68]])</f>
        <v>0</v>
      </c>
      <c r="BT534" s="150">
        <f>+CALCULO[[#This Row],[71]]/'Versión impresión'!$H$8+1-1</f>
        <v>0</v>
      </c>
      <c r="BU534" s="151">
        <f>+LOOKUP(CALCULO[[#This Row],[72]],$CG$2:$CH$8,$CJ$2:$CJ$8)</f>
        <v>0</v>
      </c>
      <c r="BV534" s="152">
        <f>+LOOKUP(CALCULO[[#This Row],[72]],$CG$2:$CH$8,$CI$2:$CI$8)</f>
        <v>0</v>
      </c>
      <c r="BW534" s="151">
        <f>+LOOKUP(CALCULO[[#This Row],[72]],$CG$2:$CH$8,$CK$2:$CK$8)</f>
        <v>0</v>
      </c>
      <c r="BX534" s="155">
        <f>+(CALCULO[[#This Row],[72]]+CALCULO[[#This Row],[73]])*CALCULO[[#This Row],[74]]+CALCULO[[#This Row],[75]]</f>
        <v>0</v>
      </c>
      <c r="BY534" s="133">
        <f>+ROUND(CALCULO[[#This Row],[76]]*'Versión impresión'!$H$8,-3)</f>
        <v>0</v>
      </c>
      <c r="BZ534" s="180" t="str">
        <f>+IF(LOOKUP(CALCULO[[#This Row],[72]],$CG$2:$CH$8,$CM$2:$CM$8)=0,"",LOOKUP(CALCULO[[#This Row],[72]],$CG$2:$CH$8,$CM$2:$CM$8))</f>
        <v/>
      </c>
    </row>
    <row r="535" spans="1:78" x14ac:dyDescent="0.25">
      <c r="A535" s="78" t="str">
        <f t="shared" si="21"/>
        <v/>
      </c>
      <c r="B535" s="159"/>
      <c r="C535" s="29"/>
      <c r="D535" s="29"/>
      <c r="E535" s="29"/>
      <c r="F535" s="29"/>
      <c r="G535" s="29"/>
      <c r="H535" s="29"/>
      <c r="I535" s="29"/>
      <c r="J535" s="29"/>
      <c r="K535" s="29"/>
      <c r="L535" s="29"/>
      <c r="M535" s="29"/>
      <c r="N535" s="29"/>
      <c r="O535" s="144">
        <f>SUM(CALCULO[[#This Row],[5]:[ 14 ]])</f>
        <v>0</v>
      </c>
      <c r="P535" s="162"/>
      <c r="Q535" s="163">
        <f>+IF(AVERAGEIF(ING_NO_CONST_RENTA[Concepto],'Datos para cálculo'!P$4,ING_NO_CONST_RENTA[Monto Limite])=1,CALCULO[[#This Row],[16]],MIN(CALCULO[ [#This Row],[16] ],AVERAGEIF(ING_NO_CONST_RENTA[Concepto],'Datos para cálculo'!P$4,ING_NO_CONST_RENTA[Monto Limite]),+CALCULO[ [#This Row],[16] ]+1-1,CALCULO[ [#This Row],[16] ]))</f>
        <v>0</v>
      </c>
      <c r="R535" s="29"/>
      <c r="S535" s="163">
        <f>+IF(AVERAGEIF(ING_NO_CONST_RENTA[Concepto],'Datos para cálculo'!R$4,ING_NO_CONST_RENTA[Monto Limite])=1,CALCULO[[#This Row],[18]],MIN(CALCULO[ [#This Row],[18] ],AVERAGEIF(ING_NO_CONST_RENTA[Concepto],'Datos para cálculo'!R$4,ING_NO_CONST_RENTA[Monto Limite]),+CALCULO[ [#This Row],[18] ]+1-1,CALCULO[ [#This Row],[18] ]))</f>
        <v>0</v>
      </c>
      <c r="T535" s="29"/>
      <c r="U535" s="163">
        <f>+IF(AVERAGEIF(ING_NO_CONST_RENTA[Concepto],'Datos para cálculo'!T$4,ING_NO_CONST_RENTA[Monto Limite])=1,CALCULO[[#This Row],[20]],MIN(CALCULO[ [#This Row],[20] ],AVERAGEIF(ING_NO_CONST_RENTA[Concepto],'Datos para cálculo'!T$4,ING_NO_CONST_RENTA[Monto Limite]),+CALCULO[ [#This Row],[20] ]+1-1,CALCULO[ [#This Row],[20] ]))</f>
        <v>0</v>
      </c>
      <c r="V535" s="29"/>
      <c r="W5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5" s="164"/>
      <c r="Y535" s="163">
        <f>+IF(O535&lt;310*'Versión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5" s="165"/>
      <c r="AA535" s="163">
        <f>+IF(AVERAGEIF(ING_NO_CONST_RENTA[Concepto],'Datos para cálculo'!Z$4,ING_NO_CONST_RENTA[Monto Limite])=1,CALCULO[[#This Row],[ 26 ]],MIN(CALCULO[[#This Row],[ 26 ]],AVERAGEIF(ING_NO_CONST_RENTA[Concepto],'Datos para cálculo'!Z$4,ING_NO_CONST_RENTA[Monto Limite]),+CALCULO[[#This Row],[ 26 ]]+1-1,CALCULO[[#This Row],[ 26 ]]))</f>
        <v>0</v>
      </c>
      <c r="AB535" s="165"/>
      <c r="AC5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5" s="147"/>
      <c r="AE5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5" s="144">
        <f>+CALCULO[[#This Row],[ 31 ]]+CALCULO[[#This Row],[ 29 ]]+CALCULO[[#This Row],[ 27 ]]+CALCULO[[#This Row],[ 25 ]]+CALCULO[[#This Row],[ 23 ]]+CALCULO[[#This Row],[ 21 ]]+CALCULO[[#This Row],[ 19 ]]+CALCULO[[#This Row],[ 17 ]]</f>
        <v>0</v>
      </c>
      <c r="AG535" s="148">
        <f>+MAX(0,ROUND(CALCULO[[#This Row],[ 15 ]]-CALCULO[[#This Row],[32]],-3))</f>
        <v>0</v>
      </c>
      <c r="AH535" s="29"/>
      <c r="AI535" s="163">
        <f>+IF(AVERAGEIF(DEDUCCIONES[Concepto],'Datos para cálculo'!AH$4,DEDUCCIONES[Monto Limite])=1,CALCULO[[#This Row],[ 34 ]],MIN(CALCULO[[#This Row],[ 34 ]],AVERAGEIF(DEDUCCIONES[Concepto],'Datos para cálculo'!AH$4,DEDUCCIONES[Monto Limite]),+CALCULO[[#This Row],[ 34 ]]+1-1,CALCULO[[#This Row],[ 34 ]]))</f>
        <v>0</v>
      </c>
      <c r="AJ535" s="167"/>
      <c r="AK535" s="144">
        <f>+IF(CALCULO[[#This Row],[ 36 ]]="SI",MIN(CALCULO[[#This Row],[ 15 ]]*10%,VLOOKUP($AJ$4,DEDUCCIONES[],4,0)),0)</f>
        <v>0</v>
      </c>
      <c r="AL535" s="168"/>
      <c r="AM535" s="145">
        <f>+MIN(AL535+1-1,VLOOKUP($AL$4,DEDUCCIONES[],4,0))</f>
        <v>0</v>
      </c>
      <c r="AN535" s="144">
        <f>+CALCULO[[#This Row],[35]]+CALCULO[[#This Row],[37]]+CALCULO[[#This Row],[ 39 ]]</f>
        <v>0</v>
      </c>
      <c r="AO535" s="148">
        <f>+CALCULO[[#This Row],[33]]-CALCULO[[#This Row],[ 40 ]]</f>
        <v>0</v>
      </c>
      <c r="AP535" s="29"/>
      <c r="AQ535" s="163">
        <f>+MIN(CALCULO[[#This Row],[42]]+1-1,VLOOKUP($AP$4,RENTAS_EXCENTAS[],4,0))</f>
        <v>0</v>
      </c>
      <c r="AR535" s="29"/>
      <c r="AS535" s="163">
        <f>+MIN(CALCULO[[#This Row],[43]]+CALCULO[[#This Row],[ 44 ]]+1-1,VLOOKUP($AP$4,RENTAS_EXCENTAS[],4,0))-CALCULO[[#This Row],[43]]</f>
        <v>0</v>
      </c>
      <c r="AT535" s="163"/>
      <c r="AU535" s="163"/>
      <c r="AV535" s="163">
        <f>+CALCULO[[#This Row],[ 47 ]]</f>
        <v>0</v>
      </c>
      <c r="AW535" s="163"/>
      <c r="AX535" s="163">
        <f>+CALCULO[[#This Row],[ 49 ]]</f>
        <v>0</v>
      </c>
      <c r="AY535" s="163"/>
      <c r="AZ535" s="163">
        <f>+CALCULO[[#This Row],[ 51 ]]</f>
        <v>0</v>
      </c>
      <c r="BA535" s="163"/>
      <c r="BB535" s="163">
        <f>+CALCULO[[#This Row],[ 53 ]]</f>
        <v>0</v>
      </c>
      <c r="BC535" s="163"/>
      <c r="BD535" s="163">
        <f>+CALCULO[[#This Row],[ 55 ]]</f>
        <v>0</v>
      </c>
      <c r="BE535" s="163"/>
      <c r="BF535" s="163">
        <f>+CALCULO[[#This Row],[ 57 ]]</f>
        <v>0</v>
      </c>
      <c r="BG535" s="163"/>
      <c r="BH535" s="163">
        <f>+CALCULO[[#This Row],[ 59 ]]</f>
        <v>0</v>
      </c>
      <c r="BI535" s="163"/>
      <c r="BJ535" s="163"/>
      <c r="BK535" s="163"/>
      <c r="BL535" s="145">
        <f>+CALCULO[[#This Row],[ 63 ]]</f>
        <v>0</v>
      </c>
      <c r="BM535" s="144">
        <f>+CALCULO[[#This Row],[ 64 ]]+CALCULO[[#This Row],[ 62 ]]+CALCULO[[#This Row],[ 60 ]]+CALCULO[[#This Row],[ 58 ]]+CALCULO[[#This Row],[ 56 ]]+CALCULO[[#This Row],[ 54 ]]+CALCULO[[#This Row],[ 52 ]]+CALCULO[[#This Row],[ 50 ]]+CALCULO[[#This Row],[ 48 ]]+CALCULO[[#This Row],[ 45 ]]+CALCULO[[#This Row],[43]]</f>
        <v>0</v>
      </c>
      <c r="BN535" s="148">
        <f>+CALCULO[[#This Row],[ 41 ]]-CALCULO[[#This Row],[65]]</f>
        <v>0</v>
      </c>
      <c r="BO535" s="144">
        <f>+ROUND(MIN(CALCULO[[#This Row],[66]]*25%,240*'Versión impresión'!$H$8),-3)</f>
        <v>0</v>
      </c>
      <c r="BP535" s="148">
        <f>+CALCULO[[#This Row],[66]]-CALCULO[[#This Row],[67]]</f>
        <v>0</v>
      </c>
      <c r="BQ535" s="154">
        <f>+ROUND(CALCULO[[#This Row],[33]]*40%,-3)</f>
        <v>0</v>
      </c>
      <c r="BR535" s="149">
        <f t="shared" si="22"/>
        <v>0</v>
      </c>
      <c r="BS535" s="144">
        <f>+CALCULO[[#This Row],[33]]-MIN(CALCULO[[#This Row],[69]],CALCULO[[#This Row],[68]])</f>
        <v>0</v>
      </c>
      <c r="BT535" s="150">
        <f>+CALCULO[[#This Row],[71]]/'Versión impresión'!$H$8+1-1</f>
        <v>0</v>
      </c>
      <c r="BU535" s="151">
        <f>+LOOKUP(CALCULO[[#This Row],[72]],$CG$2:$CH$8,$CJ$2:$CJ$8)</f>
        <v>0</v>
      </c>
      <c r="BV535" s="152">
        <f>+LOOKUP(CALCULO[[#This Row],[72]],$CG$2:$CH$8,$CI$2:$CI$8)</f>
        <v>0</v>
      </c>
      <c r="BW535" s="151">
        <f>+LOOKUP(CALCULO[[#This Row],[72]],$CG$2:$CH$8,$CK$2:$CK$8)</f>
        <v>0</v>
      </c>
      <c r="BX535" s="155">
        <f>+(CALCULO[[#This Row],[72]]+CALCULO[[#This Row],[73]])*CALCULO[[#This Row],[74]]+CALCULO[[#This Row],[75]]</f>
        <v>0</v>
      </c>
      <c r="BY535" s="133">
        <f>+ROUND(CALCULO[[#This Row],[76]]*'Versión impresión'!$H$8,-3)</f>
        <v>0</v>
      </c>
      <c r="BZ535" s="180" t="str">
        <f>+IF(LOOKUP(CALCULO[[#This Row],[72]],$CG$2:$CH$8,$CM$2:$CM$8)=0,"",LOOKUP(CALCULO[[#This Row],[72]],$CG$2:$CH$8,$CM$2:$CM$8))</f>
        <v/>
      </c>
    </row>
    <row r="536" spans="1:78" x14ac:dyDescent="0.25">
      <c r="A536" s="78" t="str">
        <f t="shared" si="21"/>
        <v/>
      </c>
      <c r="B536" s="159"/>
      <c r="C536" s="29"/>
      <c r="D536" s="29"/>
      <c r="E536" s="29"/>
      <c r="F536" s="29"/>
      <c r="G536" s="29"/>
      <c r="H536" s="29"/>
      <c r="I536" s="29"/>
      <c r="J536" s="29"/>
      <c r="K536" s="29"/>
      <c r="L536" s="29"/>
      <c r="M536" s="29"/>
      <c r="N536" s="29"/>
      <c r="O536" s="144">
        <f>SUM(CALCULO[[#This Row],[5]:[ 14 ]])</f>
        <v>0</v>
      </c>
      <c r="P536" s="162"/>
      <c r="Q536" s="163">
        <f>+IF(AVERAGEIF(ING_NO_CONST_RENTA[Concepto],'Datos para cálculo'!P$4,ING_NO_CONST_RENTA[Monto Limite])=1,CALCULO[[#This Row],[16]],MIN(CALCULO[ [#This Row],[16] ],AVERAGEIF(ING_NO_CONST_RENTA[Concepto],'Datos para cálculo'!P$4,ING_NO_CONST_RENTA[Monto Limite]),+CALCULO[ [#This Row],[16] ]+1-1,CALCULO[ [#This Row],[16] ]))</f>
        <v>0</v>
      </c>
      <c r="R536" s="29"/>
      <c r="S536" s="163">
        <f>+IF(AVERAGEIF(ING_NO_CONST_RENTA[Concepto],'Datos para cálculo'!R$4,ING_NO_CONST_RENTA[Monto Limite])=1,CALCULO[[#This Row],[18]],MIN(CALCULO[ [#This Row],[18] ],AVERAGEIF(ING_NO_CONST_RENTA[Concepto],'Datos para cálculo'!R$4,ING_NO_CONST_RENTA[Monto Limite]),+CALCULO[ [#This Row],[18] ]+1-1,CALCULO[ [#This Row],[18] ]))</f>
        <v>0</v>
      </c>
      <c r="T536" s="29"/>
      <c r="U536" s="163">
        <f>+IF(AVERAGEIF(ING_NO_CONST_RENTA[Concepto],'Datos para cálculo'!T$4,ING_NO_CONST_RENTA[Monto Limite])=1,CALCULO[[#This Row],[20]],MIN(CALCULO[ [#This Row],[20] ],AVERAGEIF(ING_NO_CONST_RENTA[Concepto],'Datos para cálculo'!T$4,ING_NO_CONST_RENTA[Monto Limite]),+CALCULO[ [#This Row],[20] ]+1-1,CALCULO[ [#This Row],[20] ]))</f>
        <v>0</v>
      </c>
      <c r="V536" s="29"/>
      <c r="W5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6" s="164"/>
      <c r="Y536" s="163">
        <f>+IF(O536&lt;310*'Versión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6" s="165"/>
      <c r="AA536" s="163">
        <f>+IF(AVERAGEIF(ING_NO_CONST_RENTA[Concepto],'Datos para cálculo'!Z$4,ING_NO_CONST_RENTA[Monto Limite])=1,CALCULO[[#This Row],[ 26 ]],MIN(CALCULO[[#This Row],[ 26 ]],AVERAGEIF(ING_NO_CONST_RENTA[Concepto],'Datos para cálculo'!Z$4,ING_NO_CONST_RENTA[Monto Limite]),+CALCULO[[#This Row],[ 26 ]]+1-1,CALCULO[[#This Row],[ 26 ]]))</f>
        <v>0</v>
      </c>
      <c r="AB536" s="165"/>
      <c r="AC5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6" s="147"/>
      <c r="AE5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6" s="144">
        <f>+CALCULO[[#This Row],[ 31 ]]+CALCULO[[#This Row],[ 29 ]]+CALCULO[[#This Row],[ 27 ]]+CALCULO[[#This Row],[ 25 ]]+CALCULO[[#This Row],[ 23 ]]+CALCULO[[#This Row],[ 21 ]]+CALCULO[[#This Row],[ 19 ]]+CALCULO[[#This Row],[ 17 ]]</f>
        <v>0</v>
      </c>
      <c r="AG536" s="148">
        <f>+MAX(0,ROUND(CALCULO[[#This Row],[ 15 ]]-CALCULO[[#This Row],[32]],-3))</f>
        <v>0</v>
      </c>
      <c r="AH536" s="29"/>
      <c r="AI536" s="163">
        <f>+IF(AVERAGEIF(DEDUCCIONES[Concepto],'Datos para cálculo'!AH$4,DEDUCCIONES[Monto Limite])=1,CALCULO[[#This Row],[ 34 ]],MIN(CALCULO[[#This Row],[ 34 ]],AVERAGEIF(DEDUCCIONES[Concepto],'Datos para cálculo'!AH$4,DEDUCCIONES[Monto Limite]),+CALCULO[[#This Row],[ 34 ]]+1-1,CALCULO[[#This Row],[ 34 ]]))</f>
        <v>0</v>
      </c>
      <c r="AJ536" s="167"/>
      <c r="AK536" s="144">
        <f>+IF(CALCULO[[#This Row],[ 36 ]]="SI",MIN(CALCULO[[#This Row],[ 15 ]]*10%,VLOOKUP($AJ$4,DEDUCCIONES[],4,0)),0)</f>
        <v>0</v>
      </c>
      <c r="AL536" s="168"/>
      <c r="AM536" s="145">
        <f>+MIN(AL536+1-1,VLOOKUP($AL$4,DEDUCCIONES[],4,0))</f>
        <v>0</v>
      </c>
      <c r="AN536" s="144">
        <f>+CALCULO[[#This Row],[35]]+CALCULO[[#This Row],[37]]+CALCULO[[#This Row],[ 39 ]]</f>
        <v>0</v>
      </c>
      <c r="AO536" s="148">
        <f>+CALCULO[[#This Row],[33]]-CALCULO[[#This Row],[ 40 ]]</f>
        <v>0</v>
      </c>
      <c r="AP536" s="29"/>
      <c r="AQ536" s="163">
        <f>+MIN(CALCULO[[#This Row],[42]]+1-1,VLOOKUP($AP$4,RENTAS_EXCENTAS[],4,0))</f>
        <v>0</v>
      </c>
      <c r="AR536" s="29"/>
      <c r="AS536" s="163">
        <f>+MIN(CALCULO[[#This Row],[43]]+CALCULO[[#This Row],[ 44 ]]+1-1,VLOOKUP($AP$4,RENTAS_EXCENTAS[],4,0))-CALCULO[[#This Row],[43]]</f>
        <v>0</v>
      </c>
      <c r="AT536" s="163"/>
      <c r="AU536" s="163"/>
      <c r="AV536" s="163">
        <f>+CALCULO[[#This Row],[ 47 ]]</f>
        <v>0</v>
      </c>
      <c r="AW536" s="163"/>
      <c r="AX536" s="163">
        <f>+CALCULO[[#This Row],[ 49 ]]</f>
        <v>0</v>
      </c>
      <c r="AY536" s="163"/>
      <c r="AZ536" s="163">
        <f>+CALCULO[[#This Row],[ 51 ]]</f>
        <v>0</v>
      </c>
      <c r="BA536" s="163"/>
      <c r="BB536" s="163">
        <f>+CALCULO[[#This Row],[ 53 ]]</f>
        <v>0</v>
      </c>
      <c r="BC536" s="163"/>
      <c r="BD536" s="163">
        <f>+CALCULO[[#This Row],[ 55 ]]</f>
        <v>0</v>
      </c>
      <c r="BE536" s="163"/>
      <c r="BF536" s="163">
        <f>+CALCULO[[#This Row],[ 57 ]]</f>
        <v>0</v>
      </c>
      <c r="BG536" s="163"/>
      <c r="BH536" s="163">
        <f>+CALCULO[[#This Row],[ 59 ]]</f>
        <v>0</v>
      </c>
      <c r="BI536" s="163"/>
      <c r="BJ536" s="163"/>
      <c r="BK536" s="163"/>
      <c r="BL536" s="145">
        <f>+CALCULO[[#This Row],[ 63 ]]</f>
        <v>0</v>
      </c>
      <c r="BM536" s="144">
        <f>+CALCULO[[#This Row],[ 64 ]]+CALCULO[[#This Row],[ 62 ]]+CALCULO[[#This Row],[ 60 ]]+CALCULO[[#This Row],[ 58 ]]+CALCULO[[#This Row],[ 56 ]]+CALCULO[[#This Row],[ 54 ]]+CALCULO[[#This Row],[ 52 ]]+CALCULO[[#This Row],[ 50 ]]+CALCULO[[#This Row],[ 48 ]]+CALCULO[[#This Row],[ 45 ]]+CALCULO[[#This Row],[43]]</f>
        <v>0</v>
      </c>
      <c r="BN536" s="148">
        <f>+CALCULO[[#This Row],[ 41 ]]-CALCULO[[#This Row],[65]]</f>
        <v>0</v>
      </c>
      <c r="BO536" s="144">
        <f>+ROUND(MIN(CALCULO[[#This Row],[66]]*25%,240*'Versión impresión'!$H$8),-3)</f>
        <v>0</v>
      </c>
      <c r="BP536" s="148">
        <f>+CALCULO[[#This Row],[66]]-CALCULO[[#This Row],[67]]</f>
        <v>0</v>
      </c>
      <c r="BQ536" s="154">
        <f>+ROUND(CALCULO[[#This Row],[33]]*40%,-3)</f>
        <v>0</v>
      </c>
      <c r="BR536" s="149">
        <f t="shared" si="22"/>
        <v>0</v>
      </c>
      <c r="BS536" s="144">
        <f>+CALCULO[[#This Row],[33]]-MIN(CALCULO[[#This Row],[69]],CALCULO[[#This Row],[68]])</f>
        <v>0</v>
      </c>
      <c r="BT536" s="150">
        <f>+CALCULO[[#This Row],[71]]/'Versión impresión'!$H$8+1-1</f>
        <v>0</v>
      </c>
      <c r="BU536" s="151">
        <f>+LOOKUP(CALCULO[[#This Row],[72]],$CG$2:$CH$8,$CJ$2:$CJ$8)</f>
        <v>0</v>
      </c>
      <c r="BV536" s="152">
        <f>+LOOKUP(CALCULO[[#This Row],[72]],$CG$2:$CH$8,$CI$2:$CI$8)</f>
        <v>0</v>
      </c>
      <c r="BW536" s="151">
        <f>+LOOKUP(CALCULO[[#This Row],[72]],$CG$2:$CH$8,$CK$2:$CK$8)</f>
        <v>0</v>
      </c>
      <c r="BX536" s="155">
        <f>+(CALCULO[[#This Row],[72]]+CALCULO[[#This Row],[73]])*CALCULO[[#This Row],[74]]+CALCULO[[#This Row],[75]]</f>
        <v>0</v>
      </c>
      <c r="BY536" s="133">
        <f>+ROUND(CALCULO[[#This Row],[76]]*'Versión impresión'!$H$8,-3)</f>
        <v>0</v>
      </c>
      <c r="BZ536" s="180" t="str">
        <f>+IF(LOOKUP(CALCULO[[#This Row],[72]],$CG$2:$CH$8,$CM$2:$CM$8)=0,"",LOOKUP(CALCULO[[#This Row],[72]],$CG$2:$CH$8,$CM$2:$CM$8))</f>
        <v/>
      </c>
    </row>
    <row r="537" spans="1:78" x14ac:dyDescent="0.25">
      <c r="A537" s="78" t="str">
        <f t="shared" si="21"/>
        <v/>
      </c>
      <c r="B537" s="159"/>
      <c r="C537" s="29"/>
      <c r="D537" s="29"/>
      <c r="E537" s="29"/>
      <c r="F537" s="29"/>
      <c r="G537" s="29"/>
      <c r="H537" s="29"/>
      <c r="I537" s="29"/>
      <c r="J537" s="29"/>
      <c r="K537" s="29"/>
      <c r="L537" s="29"/>
      <c r="M537" s="29"/>
      <c r="N537" s="29"/>
      <c r="O537" s="144">
        <f>SUM(CALCULO[[#This Row],[5]:[ 14 ]])</f>
        <v>0</v>
      </c>
      <c r="P537" s="162"/>
      <c r="Q537" s="163">
        <f>+IF(AVERAGEIF(ING_NO_CONST_RENTA[Concepto],'Datos para cálculo'!P$4,ING_NO_CONST_RENTA[Monto Limite])=1,CALCULO[[#This Row],[16]],MIN(CALCULO[ [#This Row],[16] ],AVERAGEIF(ING_NO_CONST_RENTA[Concepto],'Datos para cálculo'!P$4,ING_NO_CONST_RENTA[Monto Limite]),+CALCULO[ [#This Row],[16] ]+1-1,CALCULO[ [#This Row],[16] ]))</f>
        <v>0</v>
      </c>
      <c r="R537" s="29"/>
      <c r="S537" s="163">
        <f>+IF(AVERAGEIF(ING_NO_CONST_RENTA[Concepto],'Datos para cálculo'!R$4,ING_NO_CONST_RENTA[Monto Limite])=1,CALCULO[[#This Row],[18]],MIN(CALCULO[ [#This Row],[18] ],AVERAGEIF(ING_NO_CONST_RENTA[Concepto],'Datos para cálculo'!R$4,ING_NO_CONST_RENTA[Monto Limite]),+CALCULO[ [#This Row],[18] ]+1-1,CALCULO[ [#This Row],[18] ]))</f>
        <v>0</v>
      </c>
      <c r="T537" s="29"/>
      <c r="U537" s="163">
        <f>+IF(AVERAGEIF(ING_NO_CONST_RENTA[Concepto],'Datos para cálculo'!T$4,ING_NO_CONST_RENTA[Monto Limite])=1,CALCULO[[#This Row],[20]],MIN(CALCULO[ [#This Row],[20] ],AVERAGEIF(ING_NO_CONST_RENTA[Concepto],'Datos para cálculo'!T$4,ING_NO_CONST_RENTA[Monto Limite]),+CALCULO[ [#This Row],[20] ]+1-1,CALCULO[ [#This Row],[20] ]))</f>
        <v>0</v>
      </c>
      <c r="V537" s="29"/>
      <c r="W5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7" s="164"/>
      <c r="Y537" s="163">
        <f>+IF(O537&lt;310*'Versión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7" s="165"/>
      <c r="AA537" s="163">
        <f>+IF(AVERAGEIF(ING_NO_CONST_RENTA[Concepto],'Datos para cálculo'!Z$4,ING_NO_CONST_RENTA[Monto Limite])=1,CALCULO[[#This Row],[ 26 ]],MIN(CALCULO[[#This Row],[ 26 ]],AVERAGEIF(ING_NO_CONST_RENTA[Concepto],'Datos para cálculo'!Z$4,ING_NO_CONST_RENTA[Monto Limite]),+CALCULO[[#This Row],[ 26 ]]+1-1,CALCULO[[#This Row],[ 26 ]]))</f>
        <v>0</v>
      </c>
      <c r="AB537" s="165"/>
      <c r="AC5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7" s="147"/>
      <c r="AE5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7" s="144">
        <f>+CALCULO[[#This Row],[ 31 ]]+CALCULO[[#This Row],[ 29 ]]+CALCULO[[#This Row],[ 27 ]]+CALCULO[[#This Row],[ 25 ]]+CALCULO[[#This Row],[ 23 ]]+CALCULO[[#This Row],[ 21 ]]+CALCULO[[#This Row],[ 19 ]]+CALCULO[[#This Row],[ 17 ]]</f>
        <v>0</v>
      </c>
      <c r="AG537" s="148">
        <f>+MAX(0,ROUND(CALCULO[[#This Row],[ 15 ]]-CALCULO[[#This Row],[32]],-3))</f>
        <v>0</v>
      </c>
      <c r="AH537" s="29"/>
      <c r="AI537" s="163">
        <f>+IF(AVERAGEIF(DEDUCCIONES[Concepto],'Datos para cálculo'!AH$4,DEDUCCIONES[Monto Limite])=1,CALCULO[[#This Row],[ 34 ]],MIN(CALCULO[[#This Row],[ 34 ]],AVERAGEIF(DEDUCCIONES[Concepto],'Datos para cálculo'!AH$4,DEDUCCIONES[Monto Limite]),+CALCULO[[#This Row],[ 34 ]]+1-1,CALCULO[[#This Row],[ 34 ]]))</f>
        <v>0</v>
      </c>
      <c r="AJ537" s="167"/>
      <c r="AK537" s="144">
        <f>+IF(CALCULO[[#This Row],[ 36 ]]="SI",MIN(CALCULO[[#This Row],[ 15 ]]*10%,VLOOKUP($AJ$4,DEDUCCIONES[],4,0)),0)</f>
        <v>0</v>
      </c>
      <c r="AL537" s="168"/>
      <c r="AM537" s="145">
        <f>+MIN(AL537+1-1,VLOOKUP($AL$4,DEDUCCIONES[],4,0))</f>
        <v>0</v>
      </c>
      <c r="AN537" s="144">
        <f>+CALCULO[[#This Row],[35]]+CALCULO[[#This Row],[37]]+CALCULO[[#This Row],[ 39 ]]</f>
        <v>0</v>
      </c>
      <c r="AO537" s="148">
        <f>+CALCULO[[#This Row],[33]]-CALCULO[[#This Row],[ 40 ]]</f>
        <v>0</v>
      </c>
      <c r="AP537" s="29"/>
      <c r="AQ537" s="163">
        <f>+MIN(CALCULO[[#This Row],[42]]+1-1,VLOOKUP($AP$4,RENTAS_EXCENTAS[],4,0))</f>
        <v>0</v>
      </c>
      <c r="AR537" s="29"/>
      <c r="AS537" s="163">
        <f>+MIN(CALCULO[[#This Row],[43]]+CALCULO[[#This Row],[ 44 ]]+1-1,VLOOKUP($AP$4,RENTAS_EXCENTAS[],4,0))-CALCULO[[#This Row],[43]]</f>
        <v>0</v>
      </c>
      <c r="AT537" s="163"/>
      <c r="AU537" s="163"/>
      <c r="AV537" s="163">
        <f>+CALCULO[[#This Row],[ 47 ]]</f>
        <v>0</v>
      </c>
      <c r="AW537" s="163"/>
      <c r="AX537" s="163">
        <f>+CALCULO[[#This Row],[ 49 ]]</f>
        <v>0</v>
      </c>
      <c r="AY537" s="163"/>
      <c r="AZ537" s="163">
        <f>+CALCULO[[#This Row],[ 51 ]]</f>
        <v>0</v>
      </c>
      <c r="BA537" s="163"/>
      <c r="BB537" s="163">
        <f>+CALCULO[[#This Row],[ 53 ]]</f>
        <v>0</v>
      </c>
      <c r="BC537" s="163"/>
      <c r="BD537" s="163">
        <f>+CALCULO[[#This Row],[ 55 ]]</f>
        <v>0</v>
      </c>
      <c r="BE537" s="163"/>
      <c r="BF537" s="163">
        <f>+CALCULO[[#This Row],[ 57 ]]</f>
        <v>0</v>
      </c>
      <c r="BG537" s="163"/>
      <c r="BH537" s="163">
        <f>+CALCULO[[#This Row],[ 59 ]]</f>
        <v>0</v>
      </c>
      <c r="BI537" s="163"/>
      <c r="BJ537" s="163"/>
      <c r="BK537" s="163"/>
      <c r="BL537" s="145">
        <f>+CALCULO[[#This Row],[ 63 ]]</f>
        <v>0</v>
      </c>
      <c r="BM537" s="144">
        <f>+CALCULO[[#This Row],[ 64 ]]+CALCULO[[#This Row],[ 62 ]]+CALCULO[[#This Row],[ 60 ]]+CALCULO[[#This Row],[ 58 ]]+CALCULO[[#This Row],[ 56 ]]+CALCULO[[#This Row],[ 54 ]]+CALCULO[[#This Row],[ 52 ]]+CALCULO[[#This Row],[ 50 ]]+CALCULO[[#This Row],[ 48 ]]+CALCULO[[#This Row],[ 45 ]]+CALCULO[[#This Row],[43]]</f>
        <v>0</v>
      </c>
      <c r="BN537" s="148">
        <f>+CALCULO[[#This Row],[ 41 ]]-CALCULO[[#This Row],[65]]</f>
        <v>0</v>
      </c>
      <c r="BO537" s="144">
        <f>+ROUND(MIN(CALCULO[[#This Row],[66]]*25%,240*'Versión impresión'!$H$8),-3)</f>
        <v>0</v>
      </c>
      <c r="BP537" s="148">
        <f>+CALCULO[[#This Row],[66]]-CALCULO[[#This Row],[67]]</f>
        <v>0</v>
      </c>
      <c r="BQ537" s="154">
        <f>+ROUND(CALCULO[[#This Row],[33]]*40%,-3)</f>
        <v>0</v>
      </c>
      <c r="BR537" s="149">
        <f t="shared" si="22"/>
        <v>0</v>
      </c>
      <c r="BS537" s="144">
        <f>+CALCULO[[#This Row],[33]]-MIN(CALCULO[[#This Row],[69]],CALCULO[[#This Row],[68]])</f>
        <v>0</v>
      </c>
      <c r="BT537" s="150">
        <f>+CALCULO[[#This Row],[71]]/'Versión impresión'!$H$8+1-1</f>
        <v>0</v>
      </c>
      <c r="BU537" s="151">
        <f>+LOOKUP(CALCULO[[#This Row],[72]],$CG$2:$CH$8,$CJ$2:$CJ$8)</f>
        <v>0</v>
      </c>
      <c r="BV537" s="152">
        <f>+LOOKUP(CALCULO[[#This Row],[72]],$CG$2:$CH$8,$CI$2:$CI$8)</f>
        <v>0</v>
      </c>
      <c r="BW537" s="151">
        <f>+LOOKUP(CALCULO[[#This Row],[72]],$CG$2:$CH$8,$CK$2:$CK$8)</f>
        <v>0</v>
      </c>
      <c r="BX537" s="155">
        <f>+(CALCULO[[#This Row],[72]]+CALCULO[[#This Row],[73]])*CALCULO[[#This Row],[74]]+CALCULO[[#This Row],[75]]</f>
        <v>0</v>
      </c>
      <c r="BY537" s="133">
        <f>+ROUND(CALCULO[[#This Row],[76]]*'Versión impresión'!$H$8,-3)</f>
        <v>0</v>
      </c>
      <c r="BZ537" s="180" t="str">
        <f>+IF(LOOKUP(CALCULO[[#This Row],[72]],$CG$2:$CH$8,$CM$2:$CM$8)=0,"",LOOKUP(CALCULO[[#This Row],[72]],$CG$2:$CH$8,$CM$2:$CM$8))</f>
        <v/>
      </c>
    </row>
    <row r="538" spans="1:78" x14ac:dyDescent="0.25">
      <c r="A538" s="78" t="str">
        <f t="shared" si="21"/>
        <v/>
      </c>
      <c r="B538" s="159"/>
      <c r="C538" s="29"/>
      <c r="D538" s="29"/>
      <c r="E538" s="29"/>
      <c r="F538" s="29"/>
      <c r="G538" s="29"/>
      <c r="H538" s="29"/>
      <c r="I538" s="29"/>
      <c r="J538" s="29"/>
      <c r="K538" s="29"/>
      <c r="L538" s="29"/>
      <c r="M538" s="29"/>
      <c r="N538" s="29"/>
      <c r="O538" s="144">
        <f>SUM(CALCULO[[#This Row],[5]:[ 14 ]])</f>
        <v>0</v>
      </c>
      <c r="P538" s="162"/>
      <c r="Q538" s="163">
        <f>+IF(AVERAGEIF(ING_NO_CONST_RENTA[Concepto],'Datos para cálculo'!P$4,ING_NO_CONST_RENTA[Monto Limite])=1,CALCULO[[#This Row],[16]],MIN(CALCULO[ [#This Row],[16] ],AVERAGEIF(ING_NO_CONST_RENTA[Concepto],'Datos para cálculo'!P$4,ING_NO_CONST_RENTA[Monto Limite]),+CALCULO[ [#This Row],[16] ]+1-1,CALCULO[ [#This Row],[16] ]))</f>
        <v>0</v>
      </c>
      <c r="R538" s="29"/>
      <c r="S538" s="163">
        <f>+IF(AVERAGEIF(ING_NO_CONST_RENTA[Concepto],'Datos para cálculo'!R$4,ING_NO_CONST_RENTA[Monto Limite])=1,CALCULO[[#This Row],[18]],MIN(CALCULO[ [#This Row],[18] ],AVERAGEIF(ING_NO_CONST_RENTA[Concepto],'Datos para cálculo'!R$4,ING_NO_CONST_RENTA[Monto Limite]),+CALCULO[ [#This Row],[18] ]+1-1,CALCULO[ [#This Row],[18] ]))</f>
        <v>0</v>
      </c>
      <c r="T538" s="29"/>
      <c r="U538" s="163">
        <f>+IF(AVERAGEIF(ING_NO_CONST_RENTA[Concepto],'Datos para cálculo'!T$4,ING_NO_CONST_RENTA[Monto Limite])=1,CALCULO[[#This Row],[20]],MIN(CALCULO[ [#This Row],[20] ],AVERAGEIF(ING_NO_CONST_RENTA[Concepto],'Datos para cálculo'!T$4,ING_NO_CONST_RENTA[Monto Limite]),+CALCULO[ [#This Row],[20] ]+1-1,CALCULO[ [#This Row],[20] ]))</f>
        <v>0</v>
      </c>
      <c r="V538" s="29"/>
      <c r="W5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8" s="164"/>
      <c r="Y538" s="163">
        <f>+IF(O538&lt;310*'Versión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8" s="165"/>
      <c r="AA538" s="163">
        <f>+IF(AVERAGEIF(ING_NO_CONST_RENTA[Concepto],'Datos para cálculo'!Z$4,ING_NO_CONST_RENTA[Monto Limite])=1,CALCULO[[#This Row],[ 26 ]],MIN(CALCULO[[#This Row],[ 26 ]],AVERAGEIF(ING_NO_CONST_RENTA[Concepto],'Datos para cálculo'!Z$4,ING_NO_CONST_RENTA[Monto Limite]),+CALCULO[[#This Row],[ 26 ]]+1-1,CALCULO[[#This Row],[ 26 ]]))</f>
        <v>0</v>
      </c>
      <c r="AB538" s="165"/>
      <c r="AC5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8" s="147"/>
      <c r="AE5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8" s="144">
        <f>+CALCULO[[#This Row],[ 31 ]]+CALCULO[[#This Row],[ 29 ]]+CALCULO[[#This Row],[ 27 ]]+CALCULO[[#This Row],[ 25 ]]+CALCULO[[#This Row],[ 23 ]]+CALCULO[[#This Row],[ 21 ]]+CALCULO[[#This Row],[ 19 ]]+CALCULO[[#This Row],[ 17 ]]</f>
        <v>0</v>
      </c>
      <c r="AG538" s="148">
        <f>+MAX(0,ROUND(CALCULO[[#This Row],[ 15 ]]-CALCULO[[#This Row],[32]],-3))</f>
        <v>0</v>
      </c>
      <c r="AH538" s="29"/>
      <c r="AI538" s="163">
        <f>+IF(AVERAGEIF(DEDUCCIONES[Concepto],'Datos para cálculo'!AH$4,DEDUCCIONES[Monto Limite])=1,CALCULO[[#This Row],[ 34 ]],MIN(CALCULO[[#This Row],[ 34 ]],AVERAGEIF(DEDUCCIONES[Concepto],'Datos para cálculo'!AH$4,DEDUCCIONES[Monto Limite]),+CALCULO[[#This Row],[ 34 ]]+1-1,CALCULO[[#This Row],[ 34 ]]))</f>
        <v>0</v>
      </c>
      <c r="AJ538" s="167"/>
      <c r="AK538" s="144">
        <f>+IF(CALCULO[[#This Row],[ 36 ]]="SI",MIN(CALCULO[[#This Row],[ 15 ]]*10%,VLOOKUP($AJ$4,DEDUCCIONES[],4,0)),0)</f>
        <v>0</v>
      </c>
      <c r="AL538" s="168"/>
      <c r="AM538" s="145">
        <f>+MIN(AL538+1-1,VLOOKUP($AL$4,DEDUCCIONES[],4,0))</f>
        <v>0</v>
      </c>
      <c r="AN538" s="144">
        <f>+CALCULO[[#This Row],[35]]+CALCULO[[#This Row],[37]]+CALCULO[[#This Row],[ 39 ]]</f>
        <v>0</v>
      </c>
      <c r="AO538" s="148">
        <f>+CALCULO[[#This Row],[33]]-CALCULO[[#This Row],[ 40 ]]</f>
        <v>0</v>
      </c>
      <c r="AP538" s="29"/>
      <c r="AQ538" s="163">
        <f>+MIN(CALCULO[[#This Row],[42]]+1-1,VLOOKUP($AP$4,RENTAS_EXCENTAS[],4,0))</f>
        <v>0</v>
      </c>
      <c r="AR538" s="29"/>
      <c r="AS538" s="163">
        <f>+MIN(CALCULO[[#This Row],[43]]+CALCULO[[#This Row],[ 44 ]]+1-1,VLOOKUP($AP$4,RENTAS_EXCENTAS[],4,0))-CALCULO[[#This Row],[43]]</f>
        <v>0</v>
      </c>
      <c r="AT538" s="163"/>
      <c r="AU538" s="163"/>
      <c r="AV538" s="163">
        <f>+CALCULO[[#This Row],[ 47 ]]</f>
        <v>0</v>
      </c>
      <c r="AW538" s="163"/>
      <c r="AX538" s="163">
        <f>+CALCULO[[#This Row],[ 49 ]]</f>
        <v>0</v>
      </c>
      <c r="AY538" s="163"/>
      <c r="AZ538" s="163">
        <f>+CALCULO[[#This Row],[ 51 ]]</f>
        <v>0</v>
      </c>
      <c r="BA538" s="163"/>
      <c r="BB538" s="163">
        <f>+CALCULO[[#This Row],[ 53 ]]</f>
        <v>0</v>
      </c>
      <c r="BC538" s="163"/>
      <c r="BD538" s="163">
        <f>+CALCULO[[#This Row],[ 55 ]]</f>
        <v>0</v>
      </c>
      <c r="BE538" s="163"/>
      <c r="BF538" s="163">
        <f>+CALCULO[[#This Row],[ 57 ]]</f>
        <v>0</v>
      </c>
      <c r="BG538" s="163"/>
      <c r="BH538" s="163">
        <f>+CALCULO[[#This Row],[ 59 ]]</f>
        <v>0</v>
      </c>
      <c r="BI538" s="163"/>
      <c r="BJ538" s="163"/>
      <c r="BK538" s="163"/>
      <c r="BL538" s="145">
        <f>+CALCULO[[#This Row],[ 63 ]]</f>
        <v>0</v>
      </c>
      <c r="BM538" s="144">
        <f>+CALCULO[[#This Row],[ 64 ]]+CALCULO[[#This Row],[ 62 ]]+CALCULO[[#This Row],[ 60 ]]+CALCULO[[#This Row],[ 58 ]]+CALCULO[[#This Row],[ 56 ]]+CALCULO[[#This Row],[ 54 ]]+CALCULO[[#This Row],[ 52 ]]+CALCULO[[#This Row],[ 50 ]]+CALCULO[[#This Row],[ 48 ]]+CALCULO[[#This Row],[ 45 ]]+CALCULO[[#This Row],[43]]</f>
        <v>0</v>
      </c>
      <c r="BN538" s="148">
        <f>+CALCULO[[#This Row],[ 41 ]]-CALCULO[[#This Row],[65]]</f>
        <v>0</v>
      </c>
      <c r="BO538" s="144">
        <f>+ROUND(MIN(CALCULO[[#This Row],[66]]*25%,240*'Versión impresión'!$H$8),-3)</f>
        <v>0</v>
      </c>
      <c r="BP538" s="148">
        <f>+CALCULO[[#This Row],[66]]-CALCULO[[#This Row],[67]]</f>
        <v>0</v>
      </c>
      <c r="BQ538" s="154">
        <f>+ROUND(CALCULO[[#This Row],[33]]*40%,-3)</f>
        <v>0</v>
      </c>
      <c r="BR538" s="149">
        <f t="shared" si="22"/>
        <v>0</v>
      </c>
      <c r="BS538" s="144">
        <f>+CALCULO[[#This Row],[33]]-MIN(CALCULO[[#This Row],[69]],CALCULO[[#This Row],[68]])</f>
        <v>0</v>
      </c>
      <c r="BT538" s="150">
        <f>+CALCULO[[#This Row],[71]]/'Versión impresión'!$H$8+1-1</f>
        <v>0</v>
      </c>
      <c r="BU538" s="151">
        <f>+LOOKUP(CALCULO[[#This Row],[72]],$CG$2:$CH$8,$CJ$2:$CJ$8)</f>
        <v>0</v>
      </c>
      <c r="BV538" s="152">
        <f>+LOOKUP(CALCULO[[#This Row],[72]],$CG$2:$CH$8,$CI$2:$CI$8)</f>
        <v>0</v>
      </c>
      <c r="BW538" s="151">
        <f>+LOOKUP(CALCULO[[#This Row],[72]],$CG$2:$CH$8,$CK$2:$CK$8)</f>
        <v>0</v>
      </c>
      <c r="BX538" s="155">
        <f>+(CALCULO[[#This Row],[72]]+CALCULO[[#This Row],[73]])*CALCULO[[#This Row],[74]]+CALCULO[[#This Row],[75]]</f>
        <v>0</v>
      </c>
      <c r="BY538" s="133">
        <f>+ROUND(CALCULO[[#This Row],[76]]*'Versión impresión'!$H$8,-3)</f>
        <v>0</v>
      </c>
      <c r="BZ538" s="180" t="str">
        <f>+IF(LOOKUP(CALCULO[[#This Row],[72]],$CG$2:$CH$8,$CM$2:$CM$8)=0,"",LOOKUP(CALCULO[[#This Row],[72]],$CG$2:$CH$8,$CM$2:$CM$8))</f>
        <v/>
      </c>
    </row>
    <row r="539" spans="1:78" x14ac:dyDescent="0.25">
      <c r="A539" s="78" t="str">
        <f t="shared" si="21"/>
        <v/>
      </c>
      <c r="B539" s="159"/>
      <c r="C539" s="29"/>
      <c r="D539" s="29"/>
      <c r="E539" s="29"/>
      <c r="F539" s="29"/>
      <c r="G539" s="29"/>
      <c r="H539" s="29"/>
      <c r="I539" s="29"/>
      <c r="J539" s="29"/>
      <c r="K539" s="29"/>
      <c r="L539" s="29"/>
      <c r="M539" s="29"/>
      <c r="N539" s="29"/>
      <c r="O539" s="144">
        <f>SUM(CALCULO[[#This Row],[5]:[ 14 ]])</f>
        <v>0</v>
      </c>
      <c r="P539" s="162"/>
      <c r="Q539" s="163">
        <f>+IF(AVERAGEIF(ING_NO_CONST_RENTA[Concepto],'Datos para cálculo'!P$4,ING_NO_CONST_RENTA[Monto Limite])=1,CALCULO[[#This Row],[16]],MIN(CALCULO[ [#This Row],[16] ],AVERAGEIF(ING_NO_CONST_RENTA[Concepto],'Datos para cálculo'!P$4,ING_NO_CONST_RENTA[Monto Limite]),+CALCULO[ [#This Row],[16] ]+1-1,CALCULO[ [#This Row],[16] ]))</f>
        <v>0</v>
      </c>
      <c r="R539" s="29"/>
      <c r="S539" s="163">
        <f>+IF(AVERAGEIF(ING_NO_CONST_RENTA[Concepto],'Datos para cálculo'!R$4,ING_NO_CONST_RENTA[Monto Limite])=1,CALCULO[[#This Row],[18]],MIN(CALCULO[ [#This Row],[18] ],AVERAGEIF(ING_NO_CONST_RENTA[Concepto],'Datos para cálculo'!R$4,ING_NO_CONST_RENTA[Monto Limite]),+CALCULO[ [#This Row],[18] ]+1-1,CALCULO[ [#This Row],[18] ]))</f>
        <v>0</v>
      </c>
      <c r="T539" s="29"/>
      <c r="U539" s="163">
        <f>+IF(AVERAGEIF(ING_NO_CONST_RENTA[Concepto],'Datos para cálculo'!T$4,ING_NO_CONST_RENTA[Monto Limite])=1,CALCULO[[#This Row],[20]],MIN(CALCULO[ [#This Row],[20] ],AVERAGEIF(ING_NO_CONST_RENTA[Concepto],'Datos para cálculo'!T$4,ING_NO_CONST_RENTA[Monto Limite]),+CALCULO[ [#This Row],[20] ]+1-1,CALCULO[ [#This Row],[20] ]))</f>
        <v>0</v>
      </c>
      <c r="V539" s="29"/>
      <c r="W5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39" s="164"/>
      <c r="Y539" s="163">
        <f>+IF(O539&lt;310*'Versión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39" s="165"/>
      <c r="AA539" s="163">
        <f>+IF(AVERAGEIF(ING_NO_CONST_RENTA[Concepto],'Datos para cálculo'!Z$4,ING_NO_CONST_RENTA[Monto Limite])=1,CALCULO[[#This Row],[ 26 ]],MIN(CALCULO[[#This Row],[ 26 ]],AVERAGEIF(ING_NO_CONST_RENTA[Concepto],'Datos para cálculo'!Z$4,ING_NO_CONST_RENTA[Monto Limite]),+CALCULO[[#This Row],[ 26 ]]+1-1,CALCULO[[#This Row],[ 26 ]]))</f>
        <v>0</v>
      </c>
      <c r="AB539" s="165"/>
      <c r="AC5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39" s="147"/>
      <c r="AE5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39" s="144">
        <f>+CALCULO[[#This Row],[ 31 ]]+CALCULO[[#This Row],[ 29 ]]+CALCULO[[#This Row],[ 27 ]]+CALCULO[[#This Row],[ 25 ]]+CALCULO[[#This Row],[ 23 ]]+CALCULO[[#This Row],[ 21 ]]+CALCULO[[#This Row],[ 19 ]]+CALCULO[[#This Row],[ 17 ]]</f>
        <v>0</v>
      </c>
      <c r="AG539" s="148">
        <f>+MAX(0,ROUND(CALCULO[[#This Row],[ 15 ]]-CALCULO[[#This Row],[32]],-3))</f>
        <v>0</v>
      </c>
      <c r="AH539" s="29"/>
      <c r="AI539" s="163">
        <f>+IF(AVERAGEIF(DEDUCCIONES[Concepto],'Datos para cálculo'!AH$4,DEDUCCIONES[Monto Limite])=1,CALCULO[[#This Row],[ 34 ]],MIN(CALCULO[[#This Row],[ 34 ]],AVERAGEIF(DEDUCCIONES[Concepto],'Datos para cálculo'!AH$4,DEDUCCIONES[Monto Limite]),+CALCULO[[#This Row],[ 34 ]]+1-1,CALCULO[[#This Row],[ 34 ]]))</f>
        <v>0</v>
      </c>
      <c r="AJ539" s="167"/>
      <c r="AK539" s="144">
        <f>+IF(CALCULO[[#This Row],[ 36 ]]="SI",MIN(CALCULO[[#This Row],[ 15 ]]*10%,VLOOKUP($AJ$4,DEDUCCIONES[],4,0)),0)</f>
        <v>0</v>
      </c>
      <c r="AL539" s="168"/>
      <c r="AM539" s="145">
        <f>+MIN(AL539+1-1,VLOOKUP($AL$4,DEDUCCIONES[],4,0))</f>
        <v>0</v>
      </c>
      <c r="AN539" s="144">
        <f>+CALCULO[[#This Row],[35]]+CALCULO[[#This Row],[37]]+CALCULO[[#This Row],[ 39 ]]</f>
        <v>0</v>
      </c>
      <c r="AO539" s="148">
        <f>+CALCULO[[#This Row],[33]]-CALCULO[[#This Row],[ 40 ]]</f>
        <v>0</v>
      </c>
      <c r="AP539" s="29"/>
      <c r="AQ539" s="163">
        <f>+MIN(CALCULO[[#This Row],[42]]+1-1,VLOOKUP($AP$4,RENTAS_EXCENTAS[],4,0))</f>
        <v>0</v>
      </c>
      <c r="AR539" s="29"/>
      <c r="AS539" s="163">
        <f>+MIN(CALCULO[[#This Row],[43]]+CALCULO[[#This Row],[ 44 ]]+1-1,VLOOKUP($AP$4,RENTAS_EXCENTAS[],4,0))-CALCULO[[#This Row],[43]]</f>
        <v>0</v>
      </c>
      <c r="AT539" s="163"/>
      <c r="AU539" s="163"/>
      <c r="AV539" s="163">
        <f>+CALCULO[[#This Row],[ 47 ]]</f>
        <v>0</v>
      </c>
      <c r="AW539" s="163"/>
      <c r="AX539" s="163">
        <f>+CALCULO[[#This Row],[ 49 ]]</f>
        <v>0</v>
      </c>
      <c r="AY539" s="163"/>
      <c r="AZ539" s="163">
        <f>+CALCULO[[#This Row],[ 51 ]]</f>
        <v>0</v>
      </c>
      <c r="BA539" s="163"/>
      <c r="BB539" s="163">
        <f>+CALCULO[[#This Row],[ 53 ]]</f>
        <v>0</v>
      </c>
      <c r="BC539" s="163"/>
      <c r="BD539" s="163">
        <f>+CALCULO[[#This Row],[ 55 ]]</f>
        <v>0</v>
      </c>
      <c r="BE539" s="163"/>
      <c r="BF539" s="163">
        <f>+CALCULO[[#This Row],[ 57 ]]</f>
        <v>0</v>
      </c>
      <c r="BG539" s="163"/>
      <c r="BH539" s="163">
        <f>+CALCULO[[#This Row],[ 59 ]]</f>
        <v>0</v>
      </c>
      <c r="BI539" s="163"/>
      <c r="BJ539" s="163"/>
      <c r="BK539" s="163"/>
      <c r="BL539" s="145">
        <f>+CALCULO[[#This Row],[ 63 ]]</f>
        <v>0</v>
      </c>
      <c r="BM539" s="144">
        <f>+CALCULO[[#This Row],[ 64 ]]+CALCULO[[#This Row],[ 62 ]]+CALCULO[[#This Row],[ 60 ]]+CALCULO[[#This Row],[ 58 ]]+CALCULO[[#This Row],[ 56 ]]+CALCULO[[#This Row],[ 54 ]]+CALCULO[[#This Row],[ 52 ]]+CALCULO[[#This Row],[ 50 ]]+CALCULO[[#This Row],[ 48 ]]+CALCULO[[#This Row],[ 45 ]]+CALCULO[[#This Row],[43]]</f>
        <v>0</v>
      </c>
      <c r="BN539" s="148">
        <f>+CALCULO[[#This Row],[ 41 ]]-CALCULO[[#This Row],[65]]</f>
        <v>0</v>
      </c>
      <c r="BO539" s="144">
        <f>+ROUND(MIN(CALCULO[[#This Row],[66]]*25%,240*'Versión impresión'!$H$8),-3)</f>
        <v>0</v>
      </c>
      <c r="BP539" s="148">
        <f>+CALCULO[[#This Row],[66]]-CALCULO[[#This Row],[67]]</f>
        <v>0</v>
      </c>
      <c r="BQ539" s="154">
        <f>+ROUND(CALCULO[[#This Row],[33]]*40%,-3)</f>
        <v>0</v>
      </c>
      <c r="BR539" s="149">
        <f t="shared" si="22"/>
        <v>0</v>
      </c>
      <c r="BS539" s="144">
        <f>+CALCULO[[#This Row],[33]]-MIN(CALCULO[[#This Row],[69]],CALCULO[[#This Row],[68]])</f>
        <v>0</v>
      </c>
      <c r="BT539" s="150">
        <f>+CALCULO[[#This Row],[71]]/'Versión impresión'!$H$8+1-1</f>
        <v>0</v>
      </c>
      <c r="BU539" s="151">
        <f>+LOOKUP(CALCULO[[#This Row],[72]],$CG$2:$CH$8,$CJ$2:$CJ$8)</f>
        <v>0</v>
      </c>
      <c r="BV539" s="152">
        <f>+LOOKUP(CALCULO[[#This Row],[72]],$CG$2:$CH$8,$CI$2:$CI$8)</f>
        <v>0</v>
      </c>
      <c r="BW539" s="151">
        <f>+LOOKUP(CALCULO[[#This Row],[72]],$CG$2:$CH$8,$CK$2:$CK$8)</f>
        <v>0</v>
      </c>
      <c r="BX539" s="155">
        <f>+(CALCULO[[#This Row],[72]]+CALCULO[[#This Row],[73]])*CALCULO[[#This Row],[74]]+CALCULO[[#This Row],[75]]</f>
        <v>0</v>
      </c>
      <c r="BY539" s="133">
        <f>+ROUND(CALCULO[[#This Row],[76]]*'Versión impresión'!$H$8,-3)</f>
        <v>0</v>
      </c>
      <c r="BZ539" s="180" t="str">
        <f>+IF(LOOKUP(CALCULO[[#This Row],[72]],$CG$2:$CH$8,$CM$2:$CM$8)=0,"",LOOKUP(CALCULO[[#This Row],[72]],$CG$2:$CH$8,$CM$2:$CM$8))</f>
        <v/>
      </c>
    </row>
    <row r="540" spans="1:78" x14ac:dyDescent="0.25">
      <c r="A540" s="78" t="str">
        <f t="shared" si="21"/>
        <v/>
      </c>
      <c r="B540" s="159"/>
      <c r="C540" s="29"/>
      <c r="D540" s="29"/>
      <c r="E540" s="29"/>
      <c r="F540" s="29"/>
      <c r="G540" s="29"/>
      <c r="H540" s="29"/>
      <c r="I540" s="29"/>
      <c r="J540" s="29"/>
      <c r="K540" s="29"/>
      <c r="L540" s="29"/>
      <c r="M540" s="29"/>
      <c r="N540" s="29"/>
      <c r="O540" s="144">
        <f>SUM(CALCULO[[#This Row],[5]:[ 14 ]])</f>
        <v>0</v>
      </c>
      <c r="P540" s="162"/>
      <c r="Q540" s="163">
        <f>+IF(AVERAGEIF(ING_NO_CONST_RENTA[Concepto],'Datos para cálculo'!P$4,ING_NO_CONST_RENTA[Monto Limite])=1,CALCULO[[#This Row],[16]],MIN(CALCULO[ [#This Row],[16] ],AVERAGEIF(ING_NO_CONST_RENTA[Concepto],'Datos para cálculo'!P$4,ING_NO_CONST_RENTA[Monto Limite]),+CALCULO[ [#This Row],[16] ]+1-1,CALCULO[ [#This Row],[16] ]))</f>
        <v>0</v>
      </c>
      <c r="R540" s="29"/>
      <c r="S540" s="163">
        <f>+IF(AVERAGEIF(ING_NO_CONST_RENTA[Concepto],'Datos para cálculo'!R$4,ING_NO_CONST_RENTA[Monto Limite])=1,CALCULO[[#This Row],[18]],MIN(CALCULO[ [#This Row],[18] ],AVERAGEIF(ING_NO_CONST_RENTA[Concepto],'Datos para cálculo'!R$4,ING_NO_CONST_RENTA[Monto Limite]),+CALCULO[ [#This Row],[18] ]+1-1,CALCULO[ [#This Row],[18] ]))</f>
        <v>0</v>
      </c>
      <c r="T540" s="29"/>
      <c r="U540" s="163">
        <f>+IF(AVERAGEIF(ING_NO_CONST_RENTA[Concepto],'Datos para cálculo'!T$4,ING_NO_CONST_RENTA[Monto Limite])=1,CALCULO[[#This Row],[20]],MIN(CALCULO[ [#This Row],[20] ],AVERAGEIF(ING_NO_CONST_RENTA[Concepto],'Datos para cálculo'!T$4,ING_NO_CONST_RENTA[Monto Limite]),+CALCULO[ [#This Row],[20] ]+1-1,CALCULO[ [#This Row],[20] ]))</f>
        <v>0</v>
      </c>
      <c r="V540" s="29"/>
      <c r="W5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0" s="164"/>
      <c r="Y540" s="163">
        <f>+IF(O540&lt;310*'Versión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0" s="165"/>
      <c r="AA540" s="163">
        <f>+IF(AVERAGEIF(ING_NO_CONST_RENTA[Concepto],'Datos para cálculo'!Z$4,ING_NO_CONST_RENTA[Monto Limite])=1,CALCULO[[#This Row],[ 26 ]],MIN(CALCULO[[#This Row],[ 26 ]],AVERAGEIF(ING_NO_CONST_RENTA[Concepto],'Datos para cálculo'!Z$4,ING_NO_CONST_RENTA[Monto Limite]),+CALCULO[[#This Row],[ 26 ]]+1-1,CALCULO[[#This Row],[ 26 ]]))</f>
        <v>0</v>
      </c>
      <c r="AB540" s="165"/>
      <c r="AC5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0" s="147"/>
      <c r="AE5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0" s="144">
        <f>+CALCULO[[#This Row],[ 31 ]]+CALCULO[[#This Row],[ 29 ]]+CALCULO[[#This Row],[ 27 ]]+CALCULO[[#This Row],[ 25 ]]+CALCULO[[#This Row],[ 23 ]]+CALCULO[[#This Row],[ 21 ]]+CALCULO[[#This Row],[ 19 ]]+CALCULO[[#This Row],[ 17 ]]</f>
        <v>0</v>
      </c>
      <c r="AG540" s="148">
        <f>+MAX(0,ROUND(CALCULO[[#This Row],[ 15 ]]-CALCULO[[#This Row],[32]],-3))</f>
        <v>0</v>
      </c>
      <c r="AH540" s="29"/>
      <c r="AI540" s="163">
        <f>+IF(AVERAGEIF(DEDUCCIONES[Concepto],'Datos para cálculo'!AH$4,DEDUCCIONES[Monto Limite])=1,CALCULO[[#This Row],[ 34 ]],MIN(CALCULO[[#This Row],[ 34 ]],AVERAGEIF(DEDUCCIONES[Concepto],'Datos para cálculo'!AH$4,DEDUCCIONES[Monto Limite]),+CALCULO[[#This Row],[ 34 ]]+1-1,CALCULO[[#This Row],[ 34 ]]))</f>
        <v>0</v>
      </c>
      <c r="AJ540" s="167"/>
      <c r="AK540" s="144">
        <f>+IF(CALCULO[[#This Row],[ 36 ]]="SI",MIN(CALCULO[[#This Row],[ 15 ]]*10%,VLOOKUP($AJ$4,DEDUCCIONES[],4,0)),0)</f>
        <v>0</v>
      </c>
      <c r="AL540" s="168"/>
      <c r="AM540" s="145">
        <f>+MIN(AL540+1-1,VLOOKUP($AL$4,DEDUCCIONES[],4,0))</f>
        <v>0</v>
      </c>
      <c r="AN540" s="144">
        <f>+CALCULO[[#This Row],[35]]+CALCULO[[#This Row],[37]]+CALCULO[[#This Row],[ 39 ]]</f>
        <v>0</v>
      </c>
      <c r="AO540" s="148">
        <f>+CALCULO[[#This Row],[33]]-CALCULO[[#This Row],[ 40 ]]</f>
        <v>0</v>
      </c>
      <c r="AP540" s="29"/>
      <c r="AQ540" s="163">
        <f>+MIN(CALCULO[[#This Row],[42]]+1-1,VLOOKUP($AP$4,RENTAS_EXCENTAS[],4,0))</f>
        <v>0</v>
      </c>
      <c r="AR540" s="29"/>
      <c r="AS540" s="163">
        <f>+MIN(CALCULO[[#This Row],[43]]+CALCULO[[#This Row],[ 44 ]]+1-1,VLOOKUP($AP$4,RENTAS_EXCENTAS[],4,0))-CALCULO[[#This Row],[43]]</f>
        <v>0</v>
      </c>
      <c r="AT540" s="163"/>
      <c r="AU540" s="163"/>
      <c r="AV540" s="163">
        <f>+CALCULO[[#This Row],[ 47 ]]</f>
        <v>0</v>
      </c>
      <c r="AW540" s="163"/>
      <c r="AX540" s="163">
        <f>+CALCULO[[#This Row],[ 49 ]]</f>
        <v>0</v>
      </c>
      <c r="AY540" s="163"/>
      <c r="AZ540" s="163">
        <f>+CALCULO[[#This Row],[ 51 ]]</f>
        <v>0</v>
      </c>
      <c r="BA540" s="163"/>
      <c r="BB540" s="163">
        <f>+CALCULO[[#This Row],[ 53 ]]</f>
        <v>0</v>
      </c>
      <c r="BC540" s="163"/>
      <c r="BD540" s="163">
        <f>+CALCULO[[#This Row],[ 55 ]]</f>
        <v>0</v>
      </c>
      <c r="BE540" s="163"/>
      <c r="BF540" s="163">
        <f>+CALCULO[[#This Row],[ 57 ]]</f>
        <v>0</v>
      </c>
      <c r="BG540" s="163"/>
      <c r="BH540" s="163">
        <f>+CALCULO[[#This Row],[ 59 ]]</f>
        <v>0</v>
      </c>
      <c r="BI540" s="163"/>
      <c r="BJ540" s="163"/>
      <c r="BK540" s="163"/>
      <c r="BL540" s="145">
        <f>+CALCULO[[#This Row],[ 63 ]]</f>
        <v>0</v>
      </c>
      <c r="BM540" s="144">
        <f>+CALCULO[[#This Row],[ 64 ]]+CALCULO[[#This Row],[ 62 ]]+CALCULO[[#This Row],[ 60 ]]+CALCULO[[#This Row],[ 58 ]]+CALCULO[[#This Row],[ 56 ]]+CALCULO[[#This Row],[ 54 ]]+CALCULO[[#This Row],[ 52 ]]+CALCULO[[#This Row],[ 50 ]]+CALCULO[[#This Row],[ 48 ]]+CALCULO[[#This Row],[ 45 ]]+CALCULO[[#This Row],[43]]</f>
        <v>0</v>
      </c>
      <c r="BN540" s="148">
        <f>+CALCULO[[#This Row],[ 41 ]]-CALCULO[[#This Row],[65]]</f>
        <v>0</v>
      </c>
      <c r="BO540" s="144">
        <f>+ROUND(MIN(CALCULO[[#This Row],[66]]*25%,240*'Versión impresión'!$H$8),-3)</f>
        <v>0</v>
      </c>
      <c r="BP540" s="148">
        <f>+CALCULO[[#This Row],[66]]-CALCULO[[#This Row],[67]]</f>
        <v>0</v>
      </c>
      <c r="BQ540" s="154">
        <f>+ROUND(CALCULO[[#This Row],[33]]*40%,-3)</f>
        <v>0</v>
      </c>
      <c r="BR540" s="149">
        <f t="shared" si="22"/>
        <v>0</v>
      </c>
      <c r="BS540" s="144">
        <f>+CALCULO[[#This Row],[33]]-MIN(CALCULO[[#This Row],[69]],CALCULO[[#This Row],[68]])</f>
        <v>0</v>
      </c>
      <c r="BT540" s="150">
        <f>+CALCULO[[#This Row],[71]]/'Versión impresión'!$H$8+1-1</f>
        <v>0</v>
      </c>
      <c r="BU540" s="151">
        <f>+LOOKUP(CALCULO[[#This Row],[72]],$CG$2:$CH$8,$CJ$2:$CJ$8)</f>
        <v>0</v>
      </c>
      <c r="BV540" s="152">
        <f>+LOOKUP(CALCULO[[#This Row],[72]],$CG$2:$CH$8,$CI$2:$CI$8)</f>
        <v>0</v>
      </c>
      <c r="BW540" s="151">
        <f>+LOOKUP(CALCULO[[#This Row],[72]],$CG$2:$CH$8,$CK$2:$CK$8)</f>
        <v>0</v>
      </c>
      <c r="BX540" s="155">
        <f>+(CALCULO[[#This Row],[72]]+CALCULO[[#This Row],[73]])*CALCULO[[#This Row],[74]]+CALCULO[[#This Row],[75]]</f>
        <v>0</v>
      </c>
      <c r="BY540" s="133">
        <f>+ROUND(CALCULO[[#This Row],[76]]*'Versión impresión'!$H$8,-3)</f>
        <v>0</v>
      </c>
      <c r="BZ540" s="180" t="str">
        <f>+IF(LOOKUP(CALCULO[[#This Row],[72]],$CG$2:$CH$8,$CM$2:$CM$8)=0,"",LOOKUP(CALCULO[[#This Row],[72]],$CG$2:$CH$8,$CM$2:$CM$8))</f>
        <v/>
      </c>
    </row>
    <row r="541" spans="1:78" x14ac:dyDescent="0.25">
      <c r="A541" s="78" t="str">
        <f t="shared" ref="A541:A604" si="23">+CONCATENATE(B541,D541)</f>
        <v/>
      </c>
      <c r="B541" s="159"/>
      <c r="C541" s="29"/>
      <c r="D541" s="29"/>
      <c r="E541" s="29"/>
      <c r="F541" s="29"/>
      <c r="G541" s="29"/>
      <c r="H541" s="29"/>
      <c r="I541" s="29"/>
      <c r="J541" s="29"/>
      <c r="K541" s="29"/>
      <c r="L541" s="29"/>
      <c r="M541" s="29"/>
      <c r="N541" s="29"/>
      <c r="O541" s="144">
        <f>SUM(CALCULO[[#This Row],[5]:[ 14 ]])</f>
        <v>0</v>
      </c>
      <c r="P541" s="162"/>
      <c r="Q541" s="163">
        <f>+IF(AVERAGEIF(ING_NO_CONST_RENTA[Concepto],'Datos para cálculo'!P$4,ING_NO_CONST_RENTA[Monto Limite])=1,CALCULO[[#This Row],[16]],MIN(CALCULO[ [#This Row],[16] ],AVERAGEIF(ING_NO_CONST_RENTA[Concepto],'Datos para cálculo'!P$4,ING_NO_CONST_RENTA[Monto Limite]),+CALCULO[ [#This Row],[16] ]+1-1,CALCULO[ [#This Row],[16] ]))</f>
        <v>0</v>
      </c>
      <c r="R541" s="29"/>
      <c r="S541" s="163">
        <f>+IF(AVERAGEIF(ING_NO_CONST_RENTA[Concepto],'Datos para cálculo'!R$4,ING_NO_CONST_RENTA[Monto Limite])=1,CALCULO[[#This Row],[18]],MIN(CALCULO[ [#This Row],[18] ],AVERAGEIF(ING_NO_CONST_RENTA[Concepto],'Datos para cálculo'!R$4,ING_NO_CONST_RENTA[Monto Limite]),+CALCULO[ [#This Row],[18] ]+1-1,CALCULO[ [#This Row],[18] ]))</f>
        <v>0</v>
      </c>
      <c r="T541" s="29"/>
      <c r="U541" s="163">
        <f>+IF(AVERAGEIF(ING_NO_CONST_RENTA[Concepto],'Datos para cálculo'!T$4,ING_NO_CONST_RENTA[Monto Limite])=1,CALCULO[[#This Row],[20]],MIN(CALCULO[ [#This Row],[20] ],AVERAGEIF(ING_NO_CONST_RENTA[Concepto],'Datos para cálculo'!T$4,ING_NO_CONST_RENTA[Monto Limite]),+CALCULO[ [#This Row],[20] ]+1-1,CALCULO[ [#This Row],[20] ]))</f>
        <v>0</v>
      </c>
      <c r="V541" s="29"/>
      <c r="W5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1" s="164"/>
      <c r="Y541" s="163">
        <f>+IF(O541&lt;310*'Versión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1" s="165"/>
      <c r="AA541" s="163">
        <f>+IF(AVERAGEIF(ING_NO_CONST_RENTA[Concepto],'Datos para cálculo'!Z$4,ING_NO_CONST_RENTA[Monto Limite])=1,CALCULO[[#This Row],[ 26 ]],MIN(CALCULO[[#This Row],[ 26 ]],AVERAGEIF(ING_NO_CONST_RENTA[Concepto],'Datos para cálculo'!Z$4,ING_NO_CONST_RENTA[Monto Limite]),+CALCULO[[#This Row],[ 26 ]]+1-1,CALCULO[[#This Row],[ 26 ]]))</f>
        <v>0</v>
      </c>
      <c r="AB541" s="165"/>
      <c r="AC5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1" s="147"/>
      <c r="AE5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1" s="144">
        <f>+CALCULO[[#This Row],[ 31 ]]+CALCULO[[#This Row],[ 29 ]]+CALCULO[[#This Row],[ 27 ]]+CALCULO[[#This Row],[ 25 ]]+CALCULO[[#This Row],[ 23 ]]+CALCULO[[#This Row],[ 21 ]]+CALCULO[[#This Row],[ 19 ]]+CALCULO[[#This Row],[ 17 ]]</f>
        <v>0</v>
      </c>
      <c r="AG541" s="148">
        <f>+MAX(0,ROUND(CALCULO[[#This Row],[ 15 ]]-CALCULO[[#This Row],[32]],-3))</f>
        <v>0</v>
      </c>
      <c r="AH541" s="29"/>
      <c r="AI541" s="163">
        <f>+IF(AVERAGEIF(DEDUCCIONES[Concepto],'Datos para cálculo'!AH$4,DEDUCCIONES[Monto Limite])=1,CALCULO[[#This Row],[ 34 ]],MIN(CALCULO[[#This Row],[ 34 ]],AVERAGEIF(DEDUCCIONES[Concepto],'Datos para cálculo'!AH$4,DEDUCCIONES[Monto Limite]),+CALCULO[[#This Row],[ 34 ]]+1-1,CALCULO[[#This Row],[ 34 ]]))</f>
        <v>0</v>
      </c>
      <c r="AJ541" s="167"/>
      <c r="AK541" s="144">
        <f>+IF(CALCULO[[#This Row],[ 36 ]]="SI",MIN(CALCULO[[#This Row],[ 15 ]]*10%,VLOOKUP($AJ$4,DEDUCCIONES[],4,0)),0)</f>
        <v>0</v>
      </c>
      <c r="AL541" s="168"/>
      <c r="AM541" s="145">
        <f>+MIN(AL541+1-1,VLOOKUP($AL$4,DEDUCCIONES[],4,0))</f>
        <v>0</v>
      </c>
      <c r="AN541" s="144">
        <f>+CALCULO[[#This Row],[35]]+CALCULO[[#This Row],[37]]+CALCULO[[#This Row],[ 39 ]]</f>
        <v>0</v>
      </c>
      <c r="AO541" s="148">
        <f>+CALCULO[[#This Row],[33]]-CALCULO[[#This Row],[ 40 ]]</f>
        <v>0</v>
      </c>
      <c r="AP541" s="29"/>
      <c r="AQ541" s="163">
        <f>+MIN(CALCULO[[#This Row],[42]]+1-1,VLOOKUP($AP$4,RENTAS_EXCENTAS[],4,0))</f>
        <v>0</v>
      </c>
      <c r="AR541" s="29"/>
      <c r="AS541" s="163">
        <f>+MIN(CALCULO[[#This Row],[43]]+CALCULO[[#This Row],[ 44 ]]+1-1,VLOOKUP($AP$4,RENTAS_EXCENTAS[],4,0))-CALCULO[[#This Row],[43]]</f>
        <v>0</v>
      </c>
      <c r="AT541" s="163"/>
      <c r="AU541" s="163"/>
      <c r="AV541" s="163">
        <f>+CALCULO[[#This Row],[ 47 ]]</f>
        <v>0</v>
      </c>
      <c r="AW541" s="163"/>
      <c r="AX541" s="163">
        <f>+CALCULO[[#This Row],[ 49 ]]</f>
        <v>0</v>
      </c>
      <c r="AY541" s="163"/>
      <c r="AZ541" s="163">
        <f>+CALCULO[[#This Row],[ 51 ]]</f>
        <v>0</v>
      </c>
      <c r="BA541" s="163"/>
      <c r="BB541" s="163">
        <f>+CALCULO[[#This Row],[ 53 ]]</f>
        <v>0</v>
      </c>
      <c r="BC541" s="163"/>
      <c r="BD541" s="163">
        <f>+CALCULO[[#This Row],[ 55 ]]</f>
        <v>0</v>
      </c>
      <c r="BE541" s="163"/>
      <c r="BF541" s="163">
        <f>+CALCULO[[#This Row],[ 57 ]]</f>
        <v>0</v>
      </c>
      <c r="BG541" s="163"/>
      <c r="BH541" s="163">
        <f>+CALCULO[[#This Row],[ 59 ]]</f>
        <v>0</v>
      </c>
      <c r="BI541" s="163"/>
      <c r="BJ541" s="163"/>
      <c r="BK541" s="163"/>
      <c r="BL541" s="145">
        <f>+CALCULO[[#This Row],[ 63 ]]</f>
        <v>0</v>
      </c>
      <c r="BM541" s="144">
        <f>+CALCULO[[#This Row],[ 64 ]]+CALCULO[[#This Row],[ 62 ]]+CALCULO[[#This Row],[ 60 ]]+CALCULO[[#This Row],[ 58 ]]+CALCULO[[#This Row],[ 56 ]]+CALCULO[[#This Row],[ 54 ]]+CALCULO[[#This Row],[ 52 ]]+CALCULO[[#This Row],[ 50 ]]+CALCULO[[#This Row],[ 48 ]]+CALCULO[[#This Row],[ 45 ]]+CALCULO[[#This Row],[43]]</f>
        <v>0</v>
      </c>
      <c r="BN541" s="148">
        <f>+CALCULO[[#This Row],[ 41 ]]-CALCULO[[#This Row],[65]]</f>
        <v>0</v>
      </c>
      <c r="BO541" s="144">
        <f>+ROUND(MIN(CALCULO[[#This Row],[66]]*25%,240*'Versión impresión'!$H$8),-3)</f>
        <v>0</v>
      </c>
      <c r="BP541" s="148">
        <f>+CALCULO[[#This Row],[66]]-CALCULO[[#This Row],[67]]</f>
        <v>0</v>
      </c>
      <c r="BQ541" s="154">
        <f>+ROUND(CALCULO[[#This Row],[33]]*40%,-3)</f>
        <v>0</v>
      </c>
      <c r="BR541" s="149">
        <f t="shared" ref="BR541:BR604" si="24">1-1</f>
        <v>0</v>
      </c>
      <c r="BS541" s="144">
        <f>+CALCULO[[#This Row],[33]]-MIN(CALCULO[[#This Row],[69]],CALCULO[[#This Row],[68]])</f>
        <v>0</v>
      </c>
      <c r="BT541" s="150">
        <f>+CALCULO[[#This Row],[71]]/'Versión impresión'!$H$8+1-1</f>
        <v>0</v>
      </c>
      <c r="BU541" s="151">
        <f>+LOOKUP(CALCULO[[#This Row],[72]],$CG$2:$CH$8,$CJ$2:$CJ$8)</f>
        <v>0</v>
      </c>
      <c r="BV541" s="152">
        <f>+LOOKUP(CALCULO[[#This Row],[72]],$CG$2:$CH$8,$CI$2:$CI$8)</f>
        <v>0</v>
      </c>
      <c r="BW541" s="151">
        <f>+LOOKUP(CALCULO[[#This Row],[72]],$CG$2:$CH$8,$CK$2:$CK$8)</f>
        <v>0</v>
      </c>
      <c r="BX541" s="155">
        <f>+(CALCULO[[#This Row],[72]]+CALCULO[[#This Row],[73]])*CALCULO[[#This Row],[74]]+CALCULO[[#This Row],[75]]</f>
        <v>0</v>
      </c>
      <c r="BY541" s="133">
        <f>+ROUND(CALCULO[[#This Row],[76]]*'Versión impresión'!$H$8,-3)</f>
        <v>0</v>
      </c>
      <c r="BZ541" s="180" t="str">
        <f>+IF(LOOKUP(CALCULO[[#This Row],[72]],$CG$2:$CH$8,$CM$2:$CM$8)=0,"",LOOKUP(CALCULO[[#This Row],[72]],$CG$2:$CH$8,$CM$2:$CM$8))</f>
        <v/>
      </c>
    </row>
    <row r="542" spans="1:78" x14ac:dyDescent="0.25">
      <c r="A542" s="78" t="str">
        <f t="shared" si="23"/>
        <v/>
      </c>
      <c r="B542" s="159"/>
      <c r="C542" s="29"/>
      <c r="D542" s="29"/>
      <c r="E542" s="29"/>
      <c r="F542" s="29"/>
      <c r="G542" s="29"/>
      <c r="H542" s="29"/>
      <c r="I542" s="29"/>
      <c r="J542" s="29"/>
      <c r="K542" s="29"/>
      <c r="L542" s="29"/>
      <c r="M542" s="29"/>
      <c r="N542" s="29"/>
      <c r="O542" s="144">
        <f>SUM(CALCULO[[#This Row],[5]:[ 14 ]])</f>
        <v>0</v>
      </c>
      <c r="P542" s="162"/>
      <c r="Q542" s="163">
        <f>+IF(AVERAGEIF(ING_NO_CONST_RENTA[Concepto],'Datos para cálculo'!P$4,ING_NO_CONST_RENTA[Monto Limite])=1,CALCULO[[#This Row],[16]],MIN(CALCULO[ [#This Row],[16] ],AVERAGEIF(ING_NO_CONST_RENTA[Concepto],'Datos para cálculo'!P$4,ING_NO_CONST_RENTA[Monto Limite]),+CALCULO[ [#This Row],[16] ]+1-1,CALCULO[ [#This Row],[16] ]))</f>
        <v>0</v>
      </c>
      <c r="R542" s="29"/>
      <c r="S542" s="163">
        <f>+IF(AVERAGEIF(ING_NO_CONST_RENTA[Concepto],'Datos para cálculo'!R$4,ING_NO_CONST_RENTA[Monto Limite])=1,CALCULO[[#This Row],[18]],MIN(CALCULO[ [#This Row],[18] ],AVERAGEIF(ING_NO_CONST_RENTA[Concepto],'Datos para cálculo'!R$4,ING_NO_CONST_RENTA[Monto Limite]),+CALCULO[ [#This Row],[18] ]+1-1,CALCULO[ [#This Row],[18] ]))</f>
        <v>0</v>
      </c>
      <c r="T542" s="29"/>
      <c r="U542" s="163">
        <f>+IF(AVERAGEIF(ING_NO_CONST_RENTA[Concepto],'Datos para cálculo'!T$4,ING_NO_CONST_RENTA[Monto Limite])=1,CALCULO[[#This Row],[20]],MIN(CALCULO[ [#This Row],[20] ],AVERAGEIF(ING_NO_CONST_RENTA[Concepto],'Datos para cálculo'!T$4,ING_NO_CONST_RENTA[Monto Limite]),+CALCULO[ [#This Row],[20] ]+1-1,CALCULO[ [#This Row],[20] ]))</f>
        <v>0</v>
      </c>
      <c r="V542" s="29"/>
      <c r="W5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2" s="164"/>
      <c r="Y542" s="163">
        <f>+IF(O542&lt;310*'Versión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2" s="165"/>
      <c r="AA542" s="163">
        <f>+IF(AVERAGEIF(ING_NO_CONST_RENTA[Concepto],'Datos para cálculo'!Z$4,ING_NO_CONST_RENTA[Monto Limite])=1,CALCULO[[#This Row],[ 26 ]],MIN(CALCULO[[#This Row],[ 26 ]],AVERAGEIF(ING_NO_CONST_RENTA[Concepto],'Datos para cálculo'!Z$4,ING_NO_CONST_RENTA[Monto Limite]),+CALCULO[[#This Row],[ 26 ]]+1-1,CALCULO[[#This Row],[ 26 ]]))</f>
        <v>0</v>
      </c>
      <c r="AB542" s="165"/>
      <c r="AC5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2" s="147"/>
      <c r="AE5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2" s="144">
        <f>+CALCULO[[#This Row],[ 31 ]]+CALCULO[[#This Row],[ 29 ]]+CALCULO[[#This Row],[ 27 ]]+CALCULO[[#This Row],[ 25 ]]+CALCULO[[#This Row],[ 23 ]]+CALCULO[[#This Row],[ 21 ]]+CALCULO[[#This Row],[ 19 ]]+CALCULO[[#This Row],[ 17 ]]</f>
        <v>0</v>
      </c>
      <c r="AG542" s="148">
        <f>+MAX(0,ROUND(CALCULO[[#This Row],[ 15 ]]-CALCULO[[#This Row],[32]],-3))</f>
        <v>0</v>
      </c>
      <c r="AH542" s="29"/>
      <c r="AI542" s="163">
        <f>+IF(AVERAGEIF(DEDUCCIONES[Concepto],'Datos para cálculo'!AH$4,DEDUCCIONES[Monto Limite])=1,CALCULO[[#This Row],[ 34 ]],MIN(CALCULO[[#This Row],[ 34 ]],AVERAGEIF(DEDUCCIONES[Concepto],'Datos para cálculo'!AH$4,DEDUCCIONES[Monto Limite]),+CALCULO[[#This Row],[ 34 ]]+1-1,CALCULO[[#This Row],[ 34 ]]))</f>
        <v>0</v>
      </c>
      <c r="AJ542" s="167"/>
      <c r="AK542" s="144">
        <f>+IF(CALCULO[[#This Row],[ 36 ]]="SI",MIN(CALCULO[[#This Row],[ 15 ]]*10%,VLOOKUP($AJ$4,DEDUCCIONES[],4,0)),0)</f>
        <v>0</v>
      </c>
      <c r="AL542" s="168"/>
      <c r="AM542" s="145">
        <f>+MIN(AL542+1-1,VLOOKUP($AL$4,DEDUCCIONES[],4,0))</f>
        <v>0</v>
      </c>
      <c r="AN542" s="144">
        <f>+CALCULO[[#This Row],[35]]+CALCULO[[#This Row],[37]]+CALCULO[[#This Row],[ 39 ]]</f>
        <v>0</v>
      </c>
      <c r="AO542" s="148">
        <f>+CALCULO[[#This Row],[33]]-CALCULO[[#This Row],[ 40 ]]</f>
        <v>0</v>
      </c>
      <c r="AP542" s="29"/>
      <c r="AQ542" s="163">
        <f>+MIN(CALCULO[[#This Row],[42]]+1-1,VLOOKUP($AP$4,RENTAS_EXCENTAS[],4,0))</f>
        <v>0</v>
      </c>
      <c r="AR542" s="29"/>
      <c r="AS542" s="163">
        <f>+MIN(CALCULO[[#This Row],[43]]+CALCULO[[#This Row],[ 44 ]]+1-1,VLOOKUP($AP$4,RENTAS_EXCENTAS[],4,0))-CALCULO[[#This Row],[43]]</f>
        <v>0</v>
      </c>
      <c r="AT542" s="163"/>
      <c r="AU542" s="163"/>
      <c r="AV542" s="163">
        <f>+CALCULO[[#This Row],[ 47 ]]</f>
        <v>0</v>
      </c>
      <c r="AW542" s="163"/>
      <c r="AX542" s="163">
        <f>+CALCULO[[#This Row],[ 49 ]]</f>
        <v>0</v>
      </c>
      <c r="AY542" s="163"/>
      <c r="AZ542" s="163">
        <f>+CALCULO[[#This Row],[ 51 ]]</f>
        <v>0</v>
      </c>
      <c r="BA542" s="163"/>
      <c r="BB542" s="163">
        <f>+CALCULO[[#This Row],[ 53 ]]</f>
        <v>0</v>
      </c>
      <c r="BC542" s="163"/>
      <c r="BD542" s="163">
        <f>+CALCULO[[#This Row],[ 55 ]]</f>
        <v>0</v>
      </c>
      <c r="BE542" s="163"/>
      <c r="BF542" s="163">
        <f>+CALCULO[[#This Row],[ 57 ]]</f>
        <v>0</v>
      </c>
      <c r="BG542" s="163"/>
      <c r="BH542" s="163">
        <f>+CALCULO[[#This Row],[ 59 ]]</f>
        <v>0</v>
      </c>
      <c r="BI542" s="163"/>
      <c r="BJ542" s="163"/>
      <c r="BK542" s="163"/>
      <c r="BL542" s="145">
        <f>+CALCULO[[#This Row],[ 63 ]]</f>
        <v>0</v>
      </c>
      <c r="BM542" s="144">
        <f>+CALCULO[[#This Row],[ 64 ]]+CALCULO[[#This Row],[ 62 ]]+CALCULO[[#This Row],[ 60 ]]+CALCULO[[#This Row],[ 58 ]]+CALCULO[[#This Row],[ 56 ]]+CALCULO[[#This Row],[ 54 ]]+CALCULO[[#This Row],[ 52 ]]+CALCULO[[#This Row],[ 50 ]]+CALCULO[[#This Row],[ 48 ]]+CALCULO[[#This Row],[ 45 ]]+CALCULO[[#This Row],[43]]</f>
        <v>0</v>
      </c>
      <c r="BN542" s="148">
        <f>+CALCULO[[#This Row],[ 41 ]]-CALCULO[[#This Row],[65]]</f>
        <v>0</v>
      </c>
      <c r="BO542" s="144">
        <f>+ROUND(MIN(CALCULO[[#This Row],[66]]*25%,240*'Versión impresión'!$H$8),-3)</f>
        <v>0</v>
      </c>
      <c r="BP542" s="148">
        <f>+CALCULO[[#This Row],[66]]-CALCULO[[#This Row],[67]]</f>
        <v>0</v>
      </c>
      <c r="BQ542" s="154">
        <f>+ROUND(CALCULO[[#This Row],[33]]*40%,-3)</f>
        <v>0</v>
      </c>
      <c r="BR542" s="149">
        <f t="shared" si="24"/>
        <v>0</v>
      </c>
      <c r="BS542" s="144">
        <f>+CALCULO[[#This Row],[33]]-MIN(CALCULO[[#This Row],[69]],CALCULO[[#This Row],[68]])</f>
        <v>0</v>
      </c>
      <c r="BT542" s="150">
        <f>+CALCULO[[#This Row],[71]]/'Versión impresión'!$H$8+1-1</f>
        <v>0</v>
      </c>
      <c r="BU542" s="151">
        <f>+LOOKUP(CALCULO[[#This Row],[72]],$CG$2:$CH$8,$CJ$2:$CJ$8)</f>
        <v>0</v>
      </c>
      <c r="BV542" s="152">
        <f>+LOOKUP(CALCULO[[#This Row],[72]],$CG$2:$CH$8,$CI$2:$CI$8)</f>
        <v>0</v>
      </c>
      <c r="BW542" s="151">
        <f>+LOOKUP(CALCULO[[#This Row],[72]],$CG$2:$CH$8,$CK$2:$CK$8)</f>
        <v>0</v>
      </c>
      <c r="BX542" s="155">
        <f>+(CALCULO[[#This Row],[72]]+CALCULO[[#This Row],[73]])*CALCULO[[#This Row],[74]]+CALCULO[[#This Row],[75]]</f>
        <v>0</v>
      </c>
      <c r="BY542" s="133">
        <f>+ROUND(CALCULO[[#This Row],[76]]*'Versión impresión'!$H$8,-3)</f>
        <v>0</v>
      </c>
      <c r="BZ542" s="180" t="str">
        <f>+IF(LOOKUP(CALCULO[[#This Row],[72]],$CG$2:$CH$8,$CM$2:$CM$8)=0,"",LOOKUP(CALCULO[[#This Row],[72]],$CG$2:$CH$8,$CM$2:$CM$8))</f>
        <v/>
      </c>
    </row>
    <row r="543" spans="1:78" x14ac:dyDescent="0.25">
      <c r="A543" s="78" t="str">
        <f t="shared" si="23"/>
        <v/>
      </c>
      <c r="B543" s="159"/>
      <c r="C543" s="29"/>
      <c r="D543" s="29"/>
      <c r="E543" s="29"/>
      <c r="F543" s="29"/>
      <c r="G543" s="29"/>
      <c r="H543" s="29"/>
      <c r="I543" s="29"/>
      <c r="J543" s="29"/>
      <c r="K543" s="29"/>
      <c r="L543" s="29"/>
      <c r="M543" s="29"/>
      <c r="N543" s="29"/>
      <c r="O543" s="144">
        <f>SUM(CALCULO[[#This Row],[5]:[ 14 ]])</f>
        <v>0</v>
      </c>
      <c r="P543" s="162"/>
      <c r="Q543" s="163">
        <f>+IF(AVERAGEIF(ING_NO_CONST_RENTA[Concepto],'Datos para cálculo'!P$4,ING_NO_CONST_RENTA[Monto Limite])=1,CALCULO[[#This Row],[16]],MIN(CALCULO[ [#This Row],[16] ],AVERAGEIF(ING_NO_CONST_RENTA[Concepto],'Datos para cálculo'!P$4,ING_NO_CONST_RENTA[Monto Limite]),+CALCULO[ [#This Row],[16] ]+1-1,CALCULO[ [#This Row],[16] ]))</f>
        <v>0</v>
      </c>
      <c r="R543" s="29"/>
      <c r="S543" s="163">
        <f>+IF(AVERAGEIF(ING_NO_CONST_RENTA[Concepto],'Datos para cálculo'!R$4,ING_NO_CONST_RENTA[Monto Limite])=1,CALCULO[[#This Row],[18]],MIN(CALCULO[ [#This Row],[18] ],AVERAGEIF(ING_NO_CONST_RENTA[Concepto],'Datos para cálculo'!R$4,ING_NO_CONST_RENTA[Monto Limite]),+CALCULO[ [#This Row],[18] ]+1-1,CALCULO[ [#This Row],[18] ]))</f>
        <v>0</v>
      </c>
      <c r="T543" s="29"/>
      <c r="U543" s="163">
        <f>+IF(AVERAGEIF(ING_NO_CONST_RENTA[Concepto],'Datos para cálculo'!T$4,ING_NO_CONST_RENTA[Monto Limite])=1,CALCULO[[#This Row],[20]],MIN(CALCULO[ [#This Row],[20] ],AVERAGEIF(ING_NO_CONST_RENTA[Concepto],'Datos para cálculo'!T$4,ING_NO_CONST_RENTA[Monto Limite]),+CALCULO[ [#This Row],[20] ]+1-1,CALCULO[ [#This Row],[20] ]))</f>
        <v>0</v>
      </c>
      <c r="V543" s="29"/>
      <c r="W5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3" s="164"/>
      <c r="Y543" s="163">
        <f>+IF(O543&lt;310*'Versión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3" s="165"/>
      <c r="AA543" s="163">
        <f>+IF(AVERAGEIF(ING_NO_CONST_RENTA[Concepto],'Datos para cálculo'!Z$4,ING_NO_CONST_RENTA[Monto Limite])=1,CALCULO[[#This Row],[ 26 ]],MIN(CALCULO[[#This Row],[ 26 ]],AVERAGEIF(ING_NO_CONST_RENTA[Concepto],'Datos para cálculo'!Z$4,ING_NO_CONST_RENTA[Monto Limite]),+CALCULO[[#This Row],[ 26 ]]+1-1,CALCULO[[#This Row],[ 26 ]]))</f>
        <v>0</v>
      </c>
      <c r="AB543" s="165"/>
      <c r="AC5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3" s="147"/>
      <c r="AE5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3" s="144">
        <f>+CALCULO[[#This Row],[ 31 ]]+CALCULO[[#This Row],[ 29 ]]+CALCULO[[#This Row],[ 27 ]]+CALCULO[[#This Row],[ 25 ]]+CALCULO[[#This Row],[ 23 ]]+CALCULO[[#This Row],[ 21 ]]+CALCULO[[#This Row],[ 19 ]]+CALCULO[[#This Row],[ 17 ]]</f>
        <v>0</v>
      </c>
      <c r="AG543" s="148">
        <f>+MAX(0,ROUND(CALCULO[[#This Row],[ 15 ]]-CALCULO[[#This Row],[32]],-3))</f>
        <v>0</v>
      </c>
      <c r="AH543" s="29"/>
      <c r="AI543" s="163">
        <f>+IF(AVERAGEIF(DEDUCCIONES[Concepto],'Datos para cálculo'!AH$4,DEDUCCIONES[Monto Limite])=1,CALCULO[[#This Row],[ 34 ]],MIN(CALCULO[[#This Row],[ 34 ]],AVERAGEIF(DEDUCCIONES[Concepto],'Datos para cálculo'!AH$4,DEDUCCIONES[Monto Limite]),+CALCULO[[#This Row],[ 34 ]]+1-1,CALCULO[[#This Row],[ 34 ]]))</f>
        <v>0</v>
      </c>
      <c r="AJ543" s="167"/>
      <c r="AK543" s="144">
        <f>+IF(CALCULO[[#This Row],[ 36 ]]="SI",MIN(CALCULO[[#This Row],[ 15 ]]*10%,VLOOKUP($AJ$4,DEDUCCIONES[],4,0)),0)</f>
        <v>0</v>
      </c>
      <c r="AL543" s="168"/>
      <c r="AM543" s="145">
        <f>+MIN(AL543+1-1,VLOOKUP($AL$4,DEDUCCIONES[],4,0))</f>
        <v>0</v>
      </c>
      <c r="AN543" s="144">
        <f>+CALCULO[[#This Row],[35]]+CALCULO[[#This Row],[37]]+CALCULO[[#This Row],[ 39 ]]</f>
        <v>0</v>
      </c>
      <c r="AO543" s="148">
        <f>+CALCULO[[#This Row],[33]]-CALCULO[[#This Row],[ 40 ]]</f>
        <v>0</v>
      </c>
      <c r="AP543" s="29"/>
      <c r="AQ543" s="163">
        <f>+MIN(CALCULO[[#This Row],[42]]+1-1,VLOOKUP($AP$4,RENTAS_EXCENTAS[],4,0))</f>
        <v>0</v>
      </c>
      <c r="AR543" s="29"/>
      <c r="AS543" s="163">
        <f>+MIN(CALCULO[[#This Row],[43]]+CALCULO[[#This Row],[ 44 ]]+1-1,VLOOKUP($AP$4,RENTAS_EXCENTAS[],4,0))-CALCULO[[#This Row],[43]]</f>
        <v>0</v>
      </c>
      <c r="AT543" s="163"/>
      <c r="AU543" s="163"/>
      <c r="AV543" s="163">
        <f>+CALCULO[[#This Row],[ 47 ]]</f>
        <v>0</v>
      </c>
      <c r="AW543" s="163"/>
      <c r="AX543" s="163">
        <f>+CALCULO[[#This Row],[ 49 ]]</f>
        <v>0</v>
      </c>
      <c r="AY543" s="163"/>
      <c r="AZ543" s="163">
        <f>+CALCULO[[#This Row],[ 51 ]]</f>
        <v>0</v>
      </c>
      <c r="BA543" s="163"/>
      <c r="BB543" s="163">
        <f>+CALCULO[[#This Row],[ 53 ]]</f>
        <v>0</v>
      </c>
      <c r="BC543" s="163"/>
      <c r="BD543" s="163">
        <f>+CALCULO[[#This Row],[ 55 ]]</f>
        <v>0</v>
      </c>
      <c r="BE543" s="163"/>
      <c r="BF543" s="163">
        <f>+CALCULO[[#This Row],[ 57 ]]</f>
        <v>0</v>
      </c>
      <c r="BG543" s="163"/>
      <c r="BH543" s="163">
        <f>+CALCULO[[#This Row],[ 59 ]]</f>
        <v>0</v>
      </c>
      <c r="BI543" s="163"/>
      <c r="BJ543" s="163"/>
      <c r="BK543" s="163"/>
      <c r="BL543" s="145">
        <f>+CALCULO[[#This Row],[ 63 ]]</f>
        <v>0</v>
      </c>
      <c r="BM543" s="144">
        <f>+CALCULO[[#This Row],[ 64 ]]+CALCULO[[#This Row],[ 62 ]]+CALCULO[[#This Row],[ 60 ]]+CALCULO[[#This Row],[ 58 ]]+CALCULO[[#This Row],[ 56 ]]+CALCULO[[#This Row],[ 54 ]]+CALCULO[[#This Row],[ 52 ]]+CALCULO[[#This Row],[ 50 ]]+CALCULO[[#This Row],[ 48 ]]+CALCULO[[#This Row],[ 45 ]]+CALCULO[[#This Row],[43]]</f>
        <v>0</v>
      </c>
      <c r="BN543" s="148">
        <f>+CALCULO[[#This Row],[ 41 ]]-CALCULO[[#This Row],[65]]</f>
        <v>0</v>
      </c>
      <c r="BO543" s="144">
        <f>+ROUND(MIN(CALCULO[[#This Row],[66]]*25%,240*'Versión impresión'!$H$8),-3)</f>
        <v>0</v>
      </c>
      <c r="BP543" s="148">
        <f>+CALCULO[[#This Row],[66]]-CALCULO[[#This Row],[67]]</f>
        <v>0</v>
      </c>
      <c r="BQ543" s="154">
        <f>+ROUND(CALCULO[[#This Row],[33]]*40%,-3)</f>
        <v>0</v>
      </c>
      <c r="BR543" s="149">
        <f t="shared" si="24"/>
        <v>0</v>
      </c>
      <c r="BS543" s="144">
        <f>+CALCULO[[#This Row],[33]]-MIN(CALCULO[[#This Row],[69]],CALCULO[[#This Row],[68]])</f>
        <v>0</v>
      </c>
      <c r="BT543" s="150">
        <f>+CALCULO[[#This Row],[71]]/'Versión impresión'!$H$8+1-1</f>
        <v>0</v>
      </c>
      <c r="BU543" s="151">
        <f>+LOOKUP(CALCULO[[#This Row],[72]],$CG$2:$CH$8,$CJ$2:$CJ$8)</f>
        <v>0</v>
      </c>
      <c r="BV543" s="152">
        <f>+LOOKUP(CALCULO[[#This Row],[72]],$CG$2:$CH$8,$CI$2:$CI$8)</f>
        <v>0</v>
      </c>
      <c r="BW543" s="151">
        <f>+LOOKUP(CALCULO[[#This Row],[72]],$CG$2:$CH$8,$CK$2:$CK$8)</f>
        <v>0</v>
      </c>
      <c r="BX543" s="155">
        <f>+(CALCULO[[#This Row],[72]]+CALCULO[[#This Row],[73]])*CALCULO[[#This Row],[74]]+CALCULO[[#This Row],[75]]</f>
        <v>0</v>
      </c>
      <c r="BY543" s="133">
        <f>+ROUND(CALCULO[[#This Row],[76]]*'Versión impresión'!$H$8,-3)</f>
        <v>0</v>
      </c>
      <c r="BZ543" s="180" t="str">
        <f>+IF(LOOKUP(CALCULO[[#This Row],[72]],$CG$2:$CH$8,$CM$2:$CM$8)=0,"",LOOKUP(CALCULO[[#This Row],[72]],$CG$2:$CH$8,$CM$2:$CM$8))</f>
        <v/>
      </c>
    </row>
    <row r="544" spans="1:78" x14ac:dyDescent="0.25">
      <c r="A544" s="78" t="str">
        <f t="shared" si="23"/>
        <v/>
      </c>
      <c r="B544" s="159"/>
      <c r="C544" s="29"/>
      <c r="D544" s="29"/>
      <c r="E544" s="29"/>
      <c r="F544" s="29"/>
      <c r="G544" s="29"/>
      <c r="H544" s="29"/>
      <c r="I544" s="29"/>
      <c r="J544" s="29"/>
      <c r="K544" s="29"/>
      <c r="L544" s="29"/>
      <c r="M544" s="29"/>
      <c r="N544" s="29"/>
      <c r="O544" s="144">
        <f>SUM(CALCULO[[#This Row],[5]:[ 14 ]])</f>
        <v>0</v>
      </c>
      <c r="P544" s="162"/>
      <c r="Q544" s="163">
        <f>+IF(AVERAGEIF(ING_NO_CONST_RENTA[Concepto],'Datos para cálculo'!P$4,ING_NO_CONST_RENTA[Monto Limite])=1,CALCULO[[#This Row],[16]],MIN(CALCULO[ [#This Row],[16] ],AVERAGEIF(ING_NO_CONST_RENTA[Concepto],'Datos para cálculo'!P$4,ING_NO_CONST_RENTA[Monto Limite]),+CALCULO[ [#This Row],[16] ]+1-1,CALCULO[ [#This Row],[16] ]))</f>
        <v>0</v>
      </c>
      <c r="R544" s="29"/>
      <c r="S544" s="163">
        <f>+IF(AVERAGEIF(ING_NO_CONST_RENTA[Concepto],'Datos para cálculo'!R$4,ING_NO_CONST_RENTA[Monto Limite])=1,CALCULO[[#This Row],[18]],MIN(CALCULO[ [#This Row],[18] ],AVERAGEIF(ING_NO_CONST_RENTA[Concepto],'Datos para cálculo'!R$4,ING_NO_CONST_RENTA[Monto Limite]),+CALCULO[ [#This Row],[18] ]+1-1,CALCULO[ [#This Row],[18] ]))</f>
        <v>0</v>
      </c>
      <c r="T544" s="29"/>
      <c r="U544" s="163">
        <f>+IF(AVERAGEIF(ING_NO_CONST_RENTA[Concepto],'Datos para cálculo'!T$4,ING_NO_CONST_RENTA[Monto Limite])=1,CALCULO[[#This Row],[20]],MIN(CALCULO[ [#This Row],[20] ],AVERAGEIF(ING_NO_CONST_RENTA[Concepto],'Datos para cálculo'!T$4,ING_NO_CONST_RENTA[Monto Limite]),+CALCULO[ [#This Row],[20] ]+1-1,CALCULO[ [#This Row],[20] ]))</f>
        <v>0</v>
      </c>
      <c r="V544" s="29"/>
      <c r="W5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4" s="164"/>
      <c r="Y544" s="163">
        <f>+IF(O544&lt;310*'Versión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4" s="165"/>
      <c r="AA544" s="163">
        <f>+IF(AVERAGEIF(ING_NO_CONST_RENTA[Concepto],'Datos para cálculo'!Z$4,ING_NO_CONST_RENTA[Monto Limite])=1,CALCULO[[#This Row],[ 26 ]],MIN(CALCULO[[#This Row],[ 26 ]],AVERAGEIF(ING_NO_CONST_RENTA[Concepto],'Datos para cálculo'!Z$4,ING_NO_CONST_RENTA[Monto Limite]),+CALCULO[[#This Row],[ 26 ]]+1-1,CALCULO[[#This Row],[ 26 ]]))</f>
        <v>0</v>
      </c>
      <c r="AB544" s="165"/>
      <c r="AC5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4" s="147"/>
      <c r="AE5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4" s="144">
        <f>+CALCULO[[#This Row],[ 31 ]]+CALCULO[[#This Row],[ 29 ]]+CALCULO[[#This Row],[ 27 ]]+CALCULO[[#This Row],[ 25 ]]+CALCULO[[#This Row],[ 23 ]]+CALCULO[[#This Row],[ 21 ]]+CALCULO[[#This Row],[ 19 ]]+CALCULO[[#This Row],[ 17 ]]</f>
        <v>0</v>
      </c>
      <c r="AG544" s="148">
        <f>+MAX(0,ROUND(CALCULO[[#This Row],[ 15 ]]-CALCULO[[#This Row],[32]],-3))</f>
        <v>0</v>
      </c>
      <c r="AH544" s="29"/>
      <c r="AI544" s="163">
        <f>+IF(AVERAGEIF(DEDUCCIONES[Concepto],'Datos para cálculo'!AH$4,DEDUCCIONES[Monto Limite])=1,CALCULO[[#This Row],[ 34 ]],MIN(CALCULO[[#This Row],[ 34 ]],AVERAGEIF(DEDUCCIONES[Concepto],'Datos para cálculo'!AH$4,DEDUCCIONES[Monto Limite]),+CALCULO[[#This Row],[ 34 ]]+1-1,CALCULO[[#This Row],[ 34 ]]))</f>
        <v>0</v>
      </c>
      <c r="AJ544" s="167"/>
      <c r="AK544" s="144">
        <f>+IF(CALCULO[[#This Row],[ 36 ]]="SI",MIN(CALCULO[[#This Row],[ 15 ]]*10%,VLOOKUP($AJ$4,DEDUCCIONES[],4,0)),0)</f>
        <v>0</v>
      </c>
      <c r="AL544" s="168"/>
      <c r="AM544" s="145">
        <f>+MIN(AL544+1-1,VLOOKUP($AL$4,DEDUCCIONES[],4,0))</f>
        <v>0</v>
      </c>
      <c r="AN544" s="144">
        <f>+CALCULO[[#This Row],[35]]+CALCULO[[#This Row],[37]]+CALCULO[[#This Row],[ 39 ]]</f>
        <v>0</v>
      </c>
      <c r="AO544" s="148">
        <f>+CALCULO[[#This Row],[33]]-CALCULO[[#This Row],[ 40 ]]</f>
        <v>0</v>
      </c>
      <c r="AP544" s="29"/>
      <c r="AQ544" s="163">
        <f>+MIN(CALCULO[[#This Row],[42]]+1-1,VLOOKUP($AP$4,RENTAS_EXCENTAS[],4,0))</f>
        <v>0</v>
      </c>
      <c r="AR544" s="29"/>
      <c r="AS544" s="163">
        <f>+MIN(CALCULO[[#This Row],[43]]+CALCULO[[#This Row],[ 44 ]]+1-1,VLOOKUP($AP$4,RENTAS_EXCENTAS[],4,0))-CALCULO[[#This Row],[43]]</f>
        <v>0</v>
      </c>
      <c r="AT544" s="163"/>
      <c r="AU544" s="163"/>
      <c r="AV544" s="163">
        <f>+CALCULO[[#This Row],[ 47 ]]</f>
        <v>0</v>
      </c>
      <c r="AW544" s="163"/>
      <c r="AX544" s="163">
        <f>+CALCULO[[#This Row],[ 49 ]]</f>
        <v>0</v>
      </c>
      <c r="AY544" s="163"/>
      <c r="AZ544" s="163">
        <f>+CALCULO[[#This Row],[ 51 ]]</f>
        <v>0</v>
      </c>
      <c r="BA544" s="163"/>
      <c r="BB544" s="163">
        <f>+CALCULO[[#This Row],[ 53 ]]</f>
        <v>0</v>
      </c>
      <c r="BC544" s="163"/>
      <c r="BD544" s="163">
        <f>+CALCULO[[#This Row],[ 55 ]]</f>
        <v>0</v>
      </c>
      <c r="BE544" s="163"/>
      <c r="BF544" s="163">
        <f>+CALCULO[[#This Row],[ 57 ]]</f>
        <v>0</v>
      </c>
      <c r="BG544" s="163"/>
      <c r="BH544" s="163">
        <f>+CALCULO[[#This Row],[ 59 ]]</f>
        <v>0</v>
      </c>
      <c r="BI544" s="163"/>
      <c r="BJ544" s="163"/>
      <c r="BK544" s="163"/>
      <c r="BL544" s="145">
        <f>+CALCULO[[#This Row],[ 63 ]]</f>
        <v>0</v>
      </c>
      <c r="BM544" s="144">
        <f>+CALCULO[[#This Row],[ 64 ]]+CALCULO[[#This Row],[ 62 ]]+CALCULO[[#This Row],[ 60 ]]+CALCULO[[#This Row],[ 58 ]]+CALCULO[[#This Row],[ 56 ]]+CALCULO[[#This Row],[ 54 ]]+CALCULO[[#This Row],[ 52 ]]+CALCULO[[#This Row],[ 50 ]]+CALCULO[[#This Row],[ 48 ]]+CALCULO[[#This Row],[ 45 ]]+CALCULO[[#This Row],[43]]</f>
        <v>0</v>
      </c>
      <c r="BN544" s="148">
        <f>+CALCULO[[#This Row],[ 41 ]]-CALCULO[[#This Row],[65]]</f>
        <v>0</v>
      </c>
      <c r="BO544" s="144">
        <f>+ROUND(MIN(CALCULO[[#This Row],[66]]*25%,240*'Versión impresión'!$H$8),-3)</f>
        <v>0</v>
      </c>
      <c r="BP544" s="148">
        <f>+CALCULO[[#This Row],[66]]-CALCULO[[#This Row],[67]]</f>
        <v>0</v>
      </c>
      <c r="BQ544" s="154">
        <f>+ROUND(CALCULO[[#This Row],[33]]*40%,-3)</f>
        <v>0</v>
      </c>
      <c r="BR544" s="149">
        <f t="shared" si="24"/>
        <v>0</v>
      </c>
      <c r="BS544" s="144">
        <f>+CALCULO[[#This Row],[33]]-MIN(CALCULO[[#This Row],[69]],CALCULO[[#This Row],[68]])</f>
        <v>0</v>
      </c>
      <c r="BT544" s="150">
        <f>+CALCULO[[#This Row],[71]]/'Versión impresión'!$H$8+1-1</f>
        <v>0</v>
      </c>
      <c r="BU544" s="151">
        <f>+LOOKUP(CALCULO[[#This Row],[72]],$CG$2:$CH$8,$CJ$2:$CJ$8)</f>
        <v>0</v>
      </c>
      <c r="BV544" s="152">
        <f>+LOOKUP(CALCULO[[#This Row],[72]],$CG$2:$CH$8,$CI$2:$CI$8)</f>
        <v>0</v>
      </c>
      <c r="BW544" s="151">
        <f>+LOOKUP(CALCULO[[#This Row],[72]],$CG$2:$CH$8,$CK$2:$CK$8)</f>
        <v>0</v>
      </c>
      <c r="BX544" s="155">
        <f>+(CALCULO[[#This Row],[72]]+CALCULO[[#This Row],[73]])*CALCULO[[#This Row],[74]]+CALCULO[[#This Row],[75]]</f>
        <v>0</v>
      </c>
      <c r="BY544" s="133">
        <f>+ROUND(CALCULO[[#This Row],[76]]*'Versión impresión'!$H$8,-3)</f>
        <v>0</v>
      </c>
      <c r="BZ544" s="180" t="str">
        <f>+IF(LOOKUP(CALCULO[[#This Row],[72]],$CG$2:$CH$8,$CM$2:$CM$8)=0,"",LOOKUP(CALCULO[[#This Row],[72]],$CG$2:$CH$8,$CM$2:$CM$8))</f>
        <v/>
      </c>
    </row>
    <row r="545" spans="1:78" x14ac:dyDescent="0.25">
      <c r="A545" s="78" t="str">
        <f t="shared" si="23"/>
        <v/>
      </c>
      <c r="B545" s="159"/>
      <c r="C545" s="29"/>
      <c r="D545" s="29"/>
      <c r="E545" s="29"/>
      <c r="F545" s="29"/>
      <c r="G545" s="29"/>
      <c r="H545" s="29"/>
      <c r="I545" s="29"/>
      <c r="J545" s="29"/>
      <c r="K545" s="29"/>
      <c r="L545" s="29"/>
      <c r="M545" s="29"/>
      <c r="N545" s="29"/>
      <c r="O545" s="144">
        <f>SUM(CALCULO[[#This Row],[5]:[ 14 ]])</f>
        <v>0</v>
      </c>
      <c r="P545" s="162"/>
      <c r="Q545" s="163">
        <f>+IF(AVERAGEIF(ING_NO_CONST_RENTA[Concepto],'Datos para cálculo'!P$4,ING_NO_CONST_RENTA[Monto Limite])=1,CALCULO[[#This Row],[16]],MIN(CALCULO[ [#This Row],[16] ],AVERAGEIF(ING_NO_CONST_RENTA[Concepto],'Datos para cálculo'!P$4,ING_NO_CONST_RENTA[Monto Limite]),+CALCULO[ [#This Row],[16] ]+1-1,CALCULO[ [#This Row],[16] ]))</f>
        <v>0</v>
      </c>
      <c r="R545" s="29"/>
      <c r="S545" s="163">
        <f>+IF(AVERAGEIF(ING_NO_CONST_RENTA[Concepto],'Datos para cálculo'!R$4,ING_NO_CONST_RENTA[Monto Limite])=1,CALCULO[[#This Row],[18]],MIN(CALCULO[ [#This Row],[18] ],AVERAGEIF(ING_NO_CONST_RENTA[Concepto],'Datos para cálculo'!R$4,ING_NO_CONST_RENTA[Monto Limite]),+CALCULO[ [#This Row],[18] ]+1-1,CALCULO[ [#This Row],[18] ]))</f>
        <v>0</v>
      </c>
      <c r="T545" s="29"/>
      <c r="U545" s="163">
        <f>+IF(AVERAGEIF(ING_NO_CONST_RENTA[Concepto],'Datos para cálculo'!T$4,ING_NO_CONST_RENTA[Monto Limite])=1,CALCULO[[#This Row],[20]],MIN(CALCULO[ [#This Row],[20] ],AVERAGEIF(ING_NO_CONST_RENTA[Concepto],'Datos para cálculo'!T$4,ING_NO_CONST_RENTA[Monto Limite]),+CALCULO[ [#This Row],[20] ]+1-1,CALCULO[ [#This Row],[20] ]))</f>
        <v>0</v>
      </c>
      <c r="V545" s="29"/>
      <c r="W5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5" s="164"/>
      <c r="Y545" s="163">
        <f>+IF(O545&lt;310*'Versión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5" s="165"/>
      <c r="AA545" s="163">
        <f>+IF(AVERAGEIF(ING_NO_CONST_RENTA[Concepto],'Datos para cálculo'!Z$4,ING_NO_CONST_RENTA[Monto Limite])=1,CALCULO[[#This Row],[ 26 ]],MIN(CALCULO[[#This Row],[ 26 ]],AVERAGEIF(ING_NO_CONST_RENTA[Concepto],'Datos para cálculo'!Z$4,ING_NO_CONST_RENTA[Monto Limite]),+CALCULO[[#This Row],[ 26 ]]+1-1,CALCULO[[#This Row],[ 26 ]]))</f>
        <v>0</v>
      </c>
      <c r="AB545" s="165"/>
      <c r="AC5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5" s="147"/>
      <c r="AE5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5" s="144">
        <f>+CALCULO[[#This Row],[ 31 ]]+CALCULO[[#This Row],[ 29 ]]+CALCULO[[#This Row],[ 27 ]]+CALCULO[[#This Row],[ 25 ]]+CALCULO[[#This Row],[ 23 ]]+CALCULO[[#This Row],[ 21 ]]+CALCULO[[#This Row],[ 19 ]]+CALCULO[[#This Row],[ 17 ]]</f>
        <v>0</v>
      </c>
      <c r="AG545" s="148">
        <f>+MAX(0,ROUND(CALCULO[[#This Row],[ 15 ]]-CALCULO[[#This Row],[32]],-3))</f>
        <v>0</v>
      </c>
      <c r="AH545" s="29"/>
      <c r="AI545" s="163">
        <f>+IF(AVERAGEIF(DEDUCCIONES[Concepto],'Datos para cálculo'!AH$4,DEDUCCIONES[Monto Limite])=1,CALCULO[[#This Row],[ 34 ]],MIN(CALCULO[[#This Row],[ 34 ]],AVERAGEIF(DEDUCCIONES[Concepto],'Datos para cálculo'!AH$4,DEDUCCIONES[Monto Limite]),+CALCULO[[#This Row],[ 34 ]]+1-1,CALCULO[[#This Row],[ 34 ]]))</f>
        <v>0</v>
      </c>
      <c r="AJ545" s="167"/>
      <c r="AK545" s="144">
        <f>+IF(CALCULO[[#This Row],[ 36 ]]="SI",MIN(CALCULO[[#This Row],[ 15 ]]*10%,VLOOKUP($AJ$4,DEDUCCIONES[],4,0)),0)</f>
        <v>0</v>
      </c>
      <c r="AL545" s="168"/>
      <c r="AM545" s="145">
        <f>+MIN(AL545+1-1,VLOOKUP($AL$4,DEDUCCIONES[],4,0))</f>
        <v>0</v>
      </c>
      <c r="AN545" s="144">
        <f>+CALCULO[[#This Row],[35]]+CALCULO[[#This Row],[37]]+CALCULO[[#This Row],[ 39 ]]</f>
        <v>0</v>
      </c>
      <c r="AO545" s="148">
        <f>+CALCULO[[#This Row],[33]]-CALCULO[[#This Row],[ 40 ]]</f>
        <v>0</v>
      </c>
      <c r="AP545" s="29"/>
      <c r="AQ545" s="163">
        <f>+MIN(CALCULO[[#This Row],[42]]+1-1,VLOOKUP($AP$4,RENTAS_EXCENTAS[],4,0))</f>
        <v>0</v>
      </c>
      <c r="AR545" s="29"/>
      <c r="AS545" s="163">
        <f>+MIN(CALCULO[[#This Row],[43]]+CALCULO[[#This Row],[ 44 ]]+1-1,VLOOKUP($AP$4,RENTAS_EXCENTAS[],4,0))-CALCULO[[#This Row],[43]]</f>
        <v>0</v>
      </c>
      <c r="AT545" s="163"/>
      <c r="AU545" s="163"/>
      <c r="AV545" s="163">
        <f>+CALCULO[[#This Row],[ 47 ]]</f>
        <v>0</v>
      </c>
      <c r="AW545" s="163"/>
      <c r="AX545" s="163">
        <f>+CALCULO[[#This Row],[ 49 ]]</f>
        <v>0</v>
      </c>
      <c r="AY545" s="163"/>
      <c r="AZ545" s="163">
        <f>+CALCULO[[#This Row],[ 51 ]]</f>
        <v>0</v>
      </c>
      <c r="BA545" s="163"/>
      <c r="BB545" s="163">
        <f>+CALCULO[[#This Row],[ 53 ]]</f>
        <v>0</v>
      </c>
      <c r="BC545" s="163"/>
      <c r="BD545" s="163">
        <f>+CALCULO[[#This Row],[ 55 ]]</f>
        <v>0</v>
      </c>
      <c r="BE545" s="163"/>
      <c r="BF545" s="163">
        <f>+CALCULO[[#This Row],[ 57 ]]</f>
        <v>0</v>
      </c>
      <c r="BG545" s="163"/>
      <c r="BH545" s="163">
        <f>+CALCULO[[#This Row],[ 59 ]]</f>
        <v>0</v>
      </c>
      <c r="BI545" s="163"/>
      <c r="BJ545" s="163"/>
      <c r="BK545" s="163"/>
      <c r="BL545" s="145">
        <f>+CALCULO[[#This Row],[ 63 ]]</f>
        <v>0</v>
      </c>
      <c r="BM545" s="144">
        <f>+CALCULO[[#This Row],[ 64 ]]+CALCULO[[#This Row],[ 62 ]]+CALCULO[[#This Row],[ 60 ]]+CALCULO[[#This Row],[ 58 ]]+CALCULO[[#This Row],[ 56 ]]+CALCULO[[#This Row],[ 54 ]]+CALCULO[[#This Row],[ 52 ]]+CALCULO[[#This Row],[ 50 ]]+CALCULO[[#This Row],[ 48 ]]+CALCULO[[#This Row],[ 45 ]]+CALCULO[[#This Row],[43]]</f>
        <v>0</v>
      </c>
      <c r="BN545" s="148">
        <f>+CALCULO[[#This Row],[ 41 ]]-CALCULO[[#This Row],[65]]</f>
        <v>0</v>
      </c>
      <c r="BO545" s="144">
        <f>+ROUND(MIN(CALCULO[[#This Row],[66]]*25%,240*'Versión impresión'!$H$8),-3)</f>
        <v>0</v>
      </c>
      <c r="BP545" s="148">
        <f>+CALCULO[[#This Row],[66]]-CALCULO[[#This Row],[67]]</f>
        <v>0</v>
      </c>
      <c r="BQ545" s="154">
        <f>+ROUND(CALCULO[[#This Row],[33]]*40%,-3)</f>
        <v>0</v>
      </c>
      <c r="BR545" s="149">
        <f t="shared" si="24"/>
        <v>0</v>
      </c>
      <c r="BS545" s="144">
        <f>+CALCULO[[#This Row],[33]]-MIN(CALCULO[[#This Row],[69]],CALCULO[[#This Row],[68]])</f>
        <v>0</v>
      </c>
      <c r="BT545" s="150">
        <f>+CALCULO[[#This Row],[71]]/'Versión impresión'!$H$8+1-1</f>
        <v>0</v>
      </c>
      <c r="BU545" s="151">
        <f>+LOOKUP(CALCULO[[#This Row],[72]],$CG$2:$CH$8,$CJ$2:$CJ$8)</f>
        <v>0</v>
      </c>
      <c r="BV545" s="152">
        <f>+LOOKUP(CALCULO[[#This Row],[72]],$CG$2:$CH$8,$CI$2:$CI$8)</f>
        <v>0</v>
      </c>
      <c r="BW545" s="151">
        <f>+LOOKUP(CALCULO[[#This Row],[72]],$CG$2:$CH$8,$CK$2:$CK$8)</f>
        <v>0</v>
      </c>
      <c r="BX545" s="155">
        <f>+(CALCULO[[#This Row],[72]]+CALCULO[[#This Row],[73]])*CALCULO[[#This Row],[74]]+CALCULO[[#This Row],[75]]</f>
        <v>0</v>
      </c>
      <c r="BY545" s="133">
        <f>+ROUND(CALCULO[[#This Row],[76]]*'Versión impresión'!$H$8,-3)</f>
        <v>0</v>
      </c>
      <c r="BZ545" s="180" t="str">
        <f>+IF(LOOKUP(CALCULO[[#This Row],[72]],$CG$2:$CH$8,$CM$2:$CM$8)=0,"",LOOKUP(CALCULO[[#This Row],[72]],$CG$2:$CH$8,$CM$2:$CM$8))</f>
        <v/>
      </c>
    </row>
    <row r="546" spans="1:78" x14ac:dyDescent="0.25">
      <c r="A546" s="78" t="str">
        <f t="shared" si="23"/>
        <v/>
      </c>
      <c r="B546" s="159"/>
      <c r="C546" s="29"/>
      <c r="D546" s="29"/>
      <c r="E546" s="29"/>
      <c r="F546" s="29"/>
      <c r="G546" s="29"/>
      <c r="H546" s="29"/>
      <c r="I546" s="29"/>
      <c r="J546" s="29"/>
      <c r="K546" s="29"/>
      <c r="L546" s="29"/>
      <c r="M546" s="29"/>
      <c r="N546" s="29"/>
      <c r="O546" s="144">
        <f>SUM(CALCULO[[#This Row],[5]:[ 14 ]])</f>
        <v>0</v>
      </c>
      <c r="P546" s="162"/>
      <c r="Q546" s="163">
        <f>+IF(AVERAGEIF(ING_NO_CONST_RENTA[Concepto],'Datos para cálculo'!P$4,ING_NO_CONST_RENTA[Monto Limite])=1,CALCULO[[#This Row],[16]],MIN(CALCULO[ [#This Row],[16] ],AVERAGEIF(ING_NO_CONST_RENTA[Concepto],'Datos para cálculo'!P$4,ING_NO_CONST_RENTA[Monto Limite]),+CALCULO[ [#This Row],[16] ]+1-1,CALCULO[ [#This Row],[16] ]))</f>
        <v>0</v>
      </c>
      <c r="R546" s="29"/>
      <c r="S546" s="163">
        <f>+IF(AVERAGEIF(ING_NO_CONST_RENTA[Concepto],'Datos para cálculo'!R$4,ING_NO_CONST_RENTA[Monto Limite])=1,CALCULO[[#This Row],[18]],MIN(CALCULO[ [#This Row],[18] ],AVERAGEIF(ING_NO_CONST_RENTA[Concepto],'Datos para cálculo'!R$4,ING_NO_CONST_RENTA[Monto Limite]),+CALCULO[ [#This Row],[18] ]+1-1,CALCULO[ [#This Row],[18] ]))</f>
        <v>0</v>
      </c>
      <c r="T546" s="29"/>
      <c r="U546" s="163">
        <f>+IF(AVERAGEIF(ING_NO_CONST_RENTA[Concepto],'Datos para cálculo'!T$4,ING_NO_CONST_RENTA[Monto Limite])=1,CALCULO[[#This Row],[20]],MIN(CALCULO[ [#This Row],[20] ],AVERAGEIF(ING_NO_CONST_RENTA[Concepto],'Datos para cálculo'!T$4,ING_NO_CONST_RENTA[Monto Limite]),+CALCULO[ [#This Row],[20] ]+1-1,CALCULO[ [#This Row],[20] ]))</f>
        <v>0</v>
      </c>
      <c r="V546" s="29"/>
      <c r="W5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6" s="164"/>
      <c r="Y546" s="163">
        <f>+IF(O546&lt;310*'Versión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6" s="165"/>
      <c r="AA546" s="163">
        <f>+IF(AVERAGEIF(ING_NO_CONST_RENTA[Concepto],'Datos para cálculo'!Z$4,ING_NO_CONST_RENTA[Monto Limite])=1,CALCULO[[#This Row],[ 26 ]],MIN(CALCULO[[#This Row],[ 26 ]],AVERAGEIF(ING_NO_CONST_RENTA[Concepto],'Datos para cálculo'!Z$4,ING_NO_CONST_RENTA[Monto Limite]),+CALCULO[[#This Row],[ 26 ]]+1-1,CALCULO[[#This Row],[ 26 ]]))</f>
        <v>0</v>
      </c>
      <c r="AB546" s="165"/>
      <c r="AC5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6" s="147"/>
      <c r="AE5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6" s="144">
        <f>+CALCULO[[#This Row],[ 31 ]]+CALCULO[[#This Row],[ 29 ]]+CALCULO[[#This Row],[ 27 ]]+CALCULO[[#This Row],[ 25 ]]+CALCULO[[#This Row],[ 23 ]]+CALCULO[[#This Row],[ 21 ]]+CALCULO[[#This Row],[ 19 ]]+CALCULO[[#This Row],[ 17 ]]</f>
        <v>0</v>
      </c>
      <c r="AG546" s="148">
        <f>+MAX(0,ROUND(CALCULO[[#This Row],[ 15 ]]-CALCULO[[#This Row],[32]],-3))</f>
        <v>0</v>
      </c>
      <c r="AH546" s="29"/>
      <c r="AI546" s="163">
        <f>+IF(AVERAGEIF(DEDUCCIONES[Concepto],'Datos para cálculo'!AH$4,DEDUCCIONES[Monto Limite])=1,CALCULO[[#This Row],[ 34 ]],MIN(CALCULO[[#This Row],[ 34 ]],AVERAGEIF(DEDUCCIONES[Concepto],'Datos para cálculo'!AH$4,DEDUCCIONES[Monto Limite]),+CALCULO[[#This Row],[ 34 ]]+1-1,CALCULO[[#This Row],[ 34 ]]))</f>
        <v>0</v>
      </c>
      <c r="AJ546" s="167"/>
      <c r="AK546" s="144">
        <f>+IF(CALCULO[[#This Row],[ 36 ]]="SI",MIN(CALCULO[[#This Row],[ 15 ]]*10%,VLOOKUP($AJ$4,DEDUCCIONES[],4,0)),0)</f>
        <v>0</v>
      </c>
      <c r="AL546" s="168"/>
      <c r="AM546" s="145">
        <f>+MIN(AL546+1-1,VLOOKUP($AL$4,DEDUCCIONES[],4,0))</f>
        <v>0</v>
      </c>
      <c r="AN546" s="144">
        <f>+CALCULO[[#This Row],[35]]+CALCULO[[#This Row],[37]]+CALCULO[[#This Row],[ 39 ]]</f>
        <v>0</v>
      </c>
      <c r="AO546" s="148">
        <f>+CALCULO[[#This Row],[33]]-CALCULO[[#This Row],[ 40 ]]</f>
        <v>0</v>
      </c>
      <c r="AP546" s="29"/>
      <c r="AQ546" s="163">
        <f>+MIN(CALCULO[[#This Row],[42]]+1-1,VLOOKUP($AP$4,RENTAS_EXCENTAS[],4,0))</f>
        <v>0</v>
      </c>
      <c r="AR546" s="29"/>
      <c r="AS546" s="163">
        <f>+MIN(CALCULO[[#This Row],[43]]+CALCULO[[#This Row],[ 44 ]]+1-1,VLOOKUP($AP$4,RENTAS_EXCENTAS[],4,0))-CALCULO[[#This Row],[43]]</f>
        <v>0</v>
      </c>
      <c r="AT546" s="163"/>
      <c r="AU546" s="163"/>
      <c r="AV546" s="163">
        <f>+CALCULO[[#This Row],[ 47 ]]</f>
        <v>0</v>
      </c>
      <c r="AW546" s="163"/>
      <c r="AX546" s="163">
        <f>+CALCULO[[#This Row],[ 49 ]]</f>
        <v>0</v>
      </c>
      <c r="AY546" s="163"/>
      <c r="AZ546" s="163">
        <f>+CALCULO[[#This Row],[ 51 ]]</f>
        <v>0</v>
      </c>
      <c r="BA546" s="163"/>
      <c r="BB546" s="163">
        <f>+CALCULO[[#This Row],[ 53 ]]</f>
        <v>0</v>
      </c>
      <c r="BC546" s="163"/>
      <c r="BD546" s="163">
        <f>+CALCULO[[#This Row],[ 55 ]]</f>
        <v>0</v>
      </c>
      <c r="BE546" s="163"/>
      <c r="BF546" s="163">
        <f>+CALCULO[[#This Row],[ 57 ]]</f>
        <v>0</v>
      </c>
      <c r="BG546" s="163"/>
      <c r="BH546" s="163">
        <f>+CALCULO[[#This Row],[ 59 ]]</f>
        <v>0</v>
      </c>
      <c r="BI546" s="163"/>
      <c r="BJ546" s="163"/>
      <c r="BK546" s="163"/>
      <c r="BL546" s="145">
        <f>+CALCULO[[#This Row],[ 63 ]]</f>
        <v>0</v>
      </c>
      <c r="BM546" s="144">
        <f>+CALCULO[[#This Row],[ 64 ]]+CALCULO[[#This Row],[ 62 ]]+CALCULO[[#This Row],[ 60 ]]+CALCULO[[#This Row],[ 58 ]]+CALCULO[[#This Row],[ 56 ]]+CALCULO[[#This Row],[ 54 ]]+CALCULO[[#This Row],[ 52 ]]+CALCULO[[#This Row],[ 50 ]]+CALCULO[[#This Row],[ 48 ]]+CALCULO[[#This Row],[ 45 ]]+CALCULO[[#This Row],[43]]</f>
        <v>0</v>
      </c>
      <c r="BN546" s="148">
        <f>+CALCULO[[#This Row],[ 41 ]]-CALCULO[[#This Row],[65]]</f>
        <v>0</v>
      </c>
      <c r="BO546" s="144">
        <f>+ROUND(MIN(CALCULO[[#This Row],[66]]*25%,240*'Versión impresión'!$H$8),-3)</f>
        <v>0</v>
      </c>
      <c r="BP546" s="148">
        <f>+CALCULO[[#This Row],[66]]-CALCULO[[#This Row],[67]]</f>
        <v>0</v>
      </c>
      <c r="BQ546" s="154">
        <f>+ROUND(CALCULO[[#This Row],[33]]*40%,-3)</f>
        <v>0</v>
      </c>
      <c r="BR546" s="149">
        <f t="shared" si="24"/>
        <v>0</v>
      </c>
      <c r="BS546" s="144">
        <f>+CALCULO[[#This Row],[33]]-MIN(CALCULO[[#This Row],[69]],CALCULO[[#This Row],[68]])</f>
        <v>0</v>
      </c>
      <c r="BT546" s="150">
        <f>+CALCULO[[#This Row],[71]]/'Versión impresión'!$H$8+1-1</f>
        <v>0</v>
      </c>
      <c r="BU546" s="151">
        <f>+LOOKUP(CALCULO[[#This Row],[72]],$CG$2:$CH$8,$CJ$2:$CJ$8)</f>
        <v>0</v>
      </c>
      <c r="BV546" s="152">
        <f>+LOOKUP(CALCULO[[#This Row],[72]],$CG$2:$CH$8,$CI$2:$CI$8)</f>
        <v>0</v>
      </c>
      <c r="BW546" s="151">
        <f>+LOOKUP(CALCULO[[#This Row],[72]],$CG$2:$CH$8,$CK$2:$CK$8)</f>
        <v>0</v>
      </c>
      <c r="BX546" s="155">
        <f>+(CALCULO[[#This Row],[72]]+CALCULO[[#This Row],[73]])*CALCULO[[#This Row],[74]]+CALCULO[[#This Row],[75]]</f>
        <v>0</v>
      </c>
      <c r="BY546" s="133">
        <f>+ROUND(CALCULO[[#This Row],[76]]*'Versión impresión'!$H$8,-3)</f>
        <v>0</v>
      </c>
      <c r="BZ546" s="180" t="str">
        <f>+IF(LOOKUP(CALCULO[[#This Row],[72]],$CG$2:$CH$8,$CM$2:$CM$8)=0,"",LOOKUP(CALCULO[[#This Row],[72]],$CG$2:$CH$8,$CM$2:$CM$8))</f>
        <v/>
      </c>
    </row>
    <row r="547" spans="1:78" x14ac:dyDescent="0.25">
      <c r="A547" s="78" t="str">
        <f t="shared" si="23"/>
        <v/>
      </c>
      <c r="B547" s="159"/>
      <c r="C547" s="29"/>
      <c r="D547" s="29"/>
      <c r="E547" s="29"/>
      <c r="F547" s="29"/>
      <c r="G547" s="29"/>
      <c r="H547" s="29"/>
      <c r="I547" s="29"/>
      <c r="J547" s="29"/>
      <c r="K547" s="29"/>
      <c r="L547" s="29"/>
      <c r="M547" s="29"/>
      <c r="N547" s="29"/>
      <c r="O547" s="144">
        <f>SUM(CALCULO[[#This Row],[5]:[ 14 ]])</f>
        <v>0</v>
      </c>
      <c r="P547" s="162"/>
      <c r="Q547" s="163">
        <f>+IF(AVERAGEIF(ING_NO_CONST_RENTA[Concepto],'Datos para cálculo'!P$4,ING_NO_CONST_RENTA[Monto Limite])=1,CALCULO[[#This Row],[16]],MIN(CALCULO[ [#This Row],[16] ],AVERAGEIF(ING_NO_CONST_RENTA[Concepto],'Datos para cálculo'!P$4,ING_NO_CONST_RENTA[Monto Limite]),+CALCULO[ [#This Row],[16] ]+1-1,CALCULO[ [#This Row],[16] ]))</f>
        <v>0</v>
      </c>
      <c r="R547" s="29"/>
      <c r="S547" s="163">
        <f>+IF(AVERAGEIF(ING_NO_CONST_RENTA[Concepto],'Datos para cálculo'!R$4,ING_NO_CONST_RENTA[Monto Limite])=1,CALCULO[[#This Row],[18]],MIN(CALCULO[ [#This Row],[18] ],AVERAGEIF(ING_NO_CONST_RENTA[Concepto],'Datos para cálculo'!R$4,ING_NO_CONST_RENTA[Monto Limite]),+CALCULO[ [#This Row],[18] ]+1-1,CALCULO[ [#This Row],[18] ]))</f>
        <v>0</v>
      </c>
      <c r="T547" s="29"/>
      <c r="U547" s="163">
        <f>+IF(AVERAGEIF(ING_NO_CONST_RENTA[Concepto],'Datos para cálculo'!T$4,ING_NO_CONST_RENTA[Monto Limite])=1,CALCULO[[#This Row],[20]],MIN(CALCULO[ [#This Row],[20] ],AVERAGEIF(ING_NO_CONST_RENTA[Concepto],'Datos para cálculo'!T$4,ING_NO_CONST_RENTA[Monto Limite]),+CALCULO[ [#This Row],[20] ]+1-1,CALCULO[ [#This Row],[20] ]))</f>
        <v>0</v>
      </c>
      <c r="V547" s="29"/>
      <c r="W5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7" s="164"/>
      <c r="Y547" s="163">
        <f>+IF(O547&lt;310*'Versión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7" s="165"/>
      <c r="AA547" s="163">
        <f>+IF(AVERAGEIF(ING_NO_CONST_RENTA[Concepto],'Datos para cálculo'!Z$4,ING_NO_CONST_RENTA[Monto Limite])=1,CALCULO[[#This Row],[ 26 ]],MIN(CALCULO[[#This Row],[ 26 ]],AVERAGEIF(ING_NO_CONST_RENTA[Concepto],'Datos para cálculo'!Z$4,ING_NO_CONST_RENTA[Monto Limite]),+CALCULO[[#This Row],[ 26 ]]+1-1,CALCULO[[#This Row],[ 26 ]]))</f>
        <v>0</v>
      </c>
      <c r="AB547" s="165"/>
      <c r="AC5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7" s="147"/>
      <c r="AE5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7" s="144">
        <f>+CALCULO[[#This Row],[ 31 ]]+CALCULO[[#This Row],[ 29 ]]+CALCULO[[#This Row],[ 27 ]]+CALCULO[[#This Row],[ 25 ]]+CALCULO[[#This Row],[ 23 ]]+CALCULO[[#This Row],[ 21 ]]+CALCULO[[#This Row],[ 19 ]]+CALCULO[[#This Row],[ 17 ]]</f>
        <v>0</v>
      </c>
      <c r="AG547" s="148">
        <f>+MAX(0,ROUND(CALCULO[[#This Row],[ 15 ]]-CALCULO[[#This Row],[32]],-3))</f>
        <v>0</v>
      </c>
      <c r="AH547" s="29"/>
      <c r="AI547" s="163">
        <f>+IF(AVERAGEIF(DEDUCCIONES[Concepto],'Datos para cálculo'!AH$4,DEDUCCIONES[Monto Limite])=1,CALCULO[[#This Row],[ 34 ]],MIN(CALCULO[[#This Row],[ 34 ]],AVERAGEIF(DEDUCCIONES[Concepto],'Datos para cálculo'!AH$4,DEDUCCIONES[Monto Limite]),+CALCULO[[#This Row],[ 34 ]]+1-1,CALCULO[[#This Row],[ 34 ]]))</f>
        <v>0</v>
      </c>
      <c r="AJ547" s="167"/>
      <c r="AK547" s="144">
        <f>+IF(CALCULO[[#This Row],[ 36 ]]="SI",MIN(CALCULO[[#This Row],[ 15 ]]*10%,VLOOKUP($AJ$4,DEDUCCIONES[],4,0)),0)</f>
        <v>0</v>
      </c>
      <c r="AL547" s="168"/>
      <c r="AM547" s="145">
        <f>+MIN(AL547+1-1,VLOOKUP($AL$4,DEDUCCIONES[],4,0))</f>
        <v>0</v>
      </c>
      <c r="AN547" s="144">
        <f>+CALCULO[[#This Row],[35]]+CALCULO[[#This Row],[37]]+CALCULO[[#This Row],[ 39 ]]</f>
        <v>0</v>
      </c>
      <c r="AO547" s="148">
        <f>+CALCULO[[#This Row],[33]]-CALCULO[[#This Row],[ 40 ]]</f>
        <v>0</v>
      </c>
      <c r="AP547" s="29"/>
      <c r="AQ547" s="163">
        <f>+MIN(CALCULO[[#This Row],[42]]+1-1,VLOOKUP($AP$4,RENTAS_EXCENTAS[],4,0))</f>
        <v>0</v>
      </c>
      <c r="AR547" s="29"/>
      <c r="AS547" s="163">
        <f>+MIN(CALCULO[[#This Row],[43]]+CALCULO[[#This Row],[ 44 ]]+1-1,VLOOKUP($AP$4,RENTAS_EXCENTAS[],4,0))-CALCULO[[#This Row],[43]]</f>
        <v>0</v>
      </c>
      <c r="AT547" s="163"/>
      <c r="AU547" s="163"/>
      <c r="AV547" s="163">
        <f>+CALCULO[[#This Row],[ 47 ]]</f>
        <v>0</v>
      </c>
      <c r="AW547" s="163"/>
      <c r="AX547" s="163">
        <f>+CALCULO[[#This Row],[ 49 ]]</f>
        <v>0</v>
      </c>
      <c r="AY547" s="163"/>
      <c r="AZ547" s="163">
        <f>+CALCULO[[#This Row],[ 51 ]]</f>
        <v>0</v>
      </c>
      <c r="BA547" s="163"/>
      <c r="BB547" s="163">
        <f>+CALCULO[[#This Row],[ 53 ]]</f>
        <v>0</v>
      </c>
      <c r="BC547" s="163"/>
      <c r="BD547" s="163">
        <f>+CALCULO[[#This Row],[ 55 ]]</f>
        <v>0</v>
      </c>
      <c r="BE547" s="163"/>
      <c r="BF547" s="163">
        <f>+CALCULO[[#This Row],[ 57 ]]</f>
        <v>0</v>
      </c>
      <c r="BG547" s="163"/>
      <c r="BH547" s="163">
        <f>+CALCULO[[#This Row],[ 59 ]]</f>
        <v>0</v>
      </c>
      <c r="BI547" s="163"/>
      <c r="BJ547" s="163"/>
      <c r="BK547" s="163"/>
      <c r="BL547" s="145">
        <f>+CALCULO[[#This Row],[ 63 ]]</f>
        <v>0</v>
      </c>
      <c r="BM547" s="144">
        <f>+CALCULO[[#This Row],[ 64 ]]+CALCULO[[#This Row],[ 62 ]]+CALCULO[[#This Row],[ 60 ]]+CALCULO[[#This Row],[ 58 ]]+CALCULO[[#This Row],[ 56 ]]+CALCULO[[#This Row],[ 54 ]]+CALCULO[[#This Row],[ 52 ]]+CALCULO[[#This Row],[ 50 ]]+CALCULO[[#This Row],[ 48 ]]+CALCULO[[#This Row],[ 45 ]]+CALCULO[[#This Row],[43]]</f>
        <v>0</v>
      </c>
      <c r="BN547" s="148">
        <f>+CALCULO[[#This Row],[ 41 ]]-CALCULO[[#This Row],[65]]</f>
        <v>0</v>
      </c>
      <c r="BO547" s="144">
        <f>+ROUND(MIN(CALCULO[[#This Row],[66]]*25%,240*'Versión impresión'!$H$8),-3)</f>
        <v>0</v>
      </c>
      <c r="BP547" s="148">
        <f>+CALCULO[[#This Row],[66]]-CALCULO[[#This Row],[67]]</f>
        <v>0</v>
      </c>
      <c r="BQ547" s="154">
        <f>+ROUND(CALCULO[[#This Row],[33]]*40%,-3)</f>
        <v>0</v>
      </c>
      <c r="BR547" s="149">
        <f t="shared" si="24"/>
        <v>0</v>
      </c>
      <c r="BS547" s="144">
        <f>+CALCULO[[#This Row],[33]]-MIN(CALCULO[[#This Row],[69]],CALCULO[[#This Row],[68]])</f>
        <v>0</v>
      </c>
      <c r="BT547" s="150">
        <f>+CALCULO[[#This Row],[71]]/'Versión impresión'!$H$8+1-1</f>
        <v>0</v>
      </c>
      <c r="BU547" s="151">
        <f>+LOOKUP(CALCULO[[#This Row],[72]],$CG$2:$CH$8,$CJ$2:$CJ$8)</f>
        <v>0</v>
      </c>
      <c r="BV547" s="152">
        <f>+LOOKUP(CALCULO[[#This Row],[72]],$CG$2:$CH$8,$CI$2:$CI$8)</f>
        <v>0</v>
      </c>
      <c r="BW547" s="151">
        <f>+LOOKUP(CALCULO[[#This Row],[72]],$CG$2:$CH$8,$CK$2:$CK$8)</f>
        <v>0</v>
      </c>
      <c r="BX547" s="155">
        <f>+(CALCULO[[#This Row],[72]]+CALCULO[[#This Row],[73]])*CALCULO[[#This Row],[74]]+CALCULO[[#This Row],[75]]</f>
        <v>0</v>
      </c>
      <c r="BY547" s="133">
        <f>+ROUND(CALCULO[[#This Row],[76]]*'Versión impresión'!$H$8,-3)</f>
        <v>0</v>
      </c>
      <c r="BZ547" s="180" t="str">
        <f>+IF(LOOKUP(CALCULO[[#This Row],[72]],$CG$2:$CH$8,$CM$2:$CM$8)=0,"",LOOKUP(CALCULO[[#This Row],[72]],$CG$2:$CH$8,$CM$2:$CM$8))</f>
        <v/>
      </c>
    </row>
    <row r="548" spans="1:78" x14ac:dyDescent="0.25">
      <c r="A548" s="78" t="str">
        <f t="shared" si="23"/>
        <v/>
      </c>
      <c r="B548" s="159"/>
      <c r="C548" s="29"/>
      <c r="D548" s="29"/>
      <c r="E548" s="29"/>
      <c r="F548" s="29"/>
      <c r="G548" s="29"/>
      <c r="H548" s="29"/>
      <c r="I548" s="29"/>
      <c r="J548" s="29"/>
      <c r="K548" s="29"/>
      <c r="L548" s="29"/>
      <c r="M548" s="29"/>
      <c r="N548" s="29"/>
      <c r="O548" s="144">
        <f>SUM(CALCULO[[#This Row],[5]:[ 14 ]])</f>
        <v>0</v>
      </c>
      <c r="P548" s="162"/>
      <c r="Q548" s="163">
        <f>+IF(AVERAGEIF(ING_NO_CONST_RENTA[Concepto],'Datos para cálculo'!P$4,ING_NO_CONST_RENTA[Monto Limite])=1,CALCULO[[#This Row],[16]],MIN(CALCULO[ [#This Row],[16] ],AVERAGEIF(ING_NO_CONST_RENTA[Concepto],'Datos para cálculo'!P$4,ING_NO_CONST_RENTA[Monto Limite]),+CALCULO[ [#This Row],[16] ]+1-1,CALCULO[ [#This Row],[16] ]))</f>
        <v>0</v>
      </c>
      <c r="R548" s="29"/>
      <c r="S548" s="163">
        <f>+IF(AVERAGEIF(ING_NO_CONST_RENTA[Concepto],'Datos para cálculo'!R$4,ING_NO_CONST_RENTA[Monto Limite])=1,CALCULO[[#This Row],[18]],MIN(CALCULO[ [#This Row],[18] ],AVERAGEIF(ING_NO_CONST_RENTA[Concepto],'Datos para cálculo'!R$4,ING_NO_CONST_RENTA[Monto Limite]),+CALCULO[ [#This Row],[18] ]+1-1,CALCULO[ [#This Row],[18] ]))</f>
        <v>0</v>
      </c>
      <c r="T548" s="29"/>
      <c r="U548" s="163">
        <f>+IF(AVERAGEIF(ING_NO_CONST_RENTA[Concepto],'Datos para cálculo'!T$4,ING_NO_CONST_RENTA[Monto Limite])=1,CALCULO[[#This Row],[20]],MIN(CALCULO[ [#This Row],[20] ],AVERAGEIF(ING_NO_CONST_RENTA[Concepto],'Datos para cálculo'!T$4,ING_NO_CONST_RENTA[Monto Limite]),+CALCULO[ [#This Row],[20] ]+1-1,CALCULO[ [#This Row],[20] ]))</f>
        <v>0</v>
      </c>
      <c r="V548" s="29"/>
      <c r="W5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8" s="164"/>
      <c r="Y548" s="163">
        <f>+IF(O548&lt;310*'Versión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8" s="165"/>
      <c r="AA548" s="163">
        <f>+IF(AVERAGEIF(ING_NO_CONST_RENTA[Concepto],'Datos para cálculo'!Z$4,ING_NO_CONST_RENTA[Monto Limite])=1,CALCULO[[#This Row],[ 26 ]],MIN(CALCULO[[#This Row],[ 26 ]],AVERAGEIF(ING_NO_CONST_RENTA[Concepto],'Datos para cálculo'!Z$4,ING_NO_CONST_RENTA[Monto Limite]),+CALCULO[[#This Row],[ 26 ]]+1-1,CALCULO[[#This Row],[ 26 ]]))</f>
        <v>0</v>
      </c>
      <c r="AB548" s="165"/>
      <c r="AC5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8" s="147"/>
      <c r="AE5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8" s="144">
        <f>+CALCULO[[#This Row],[ 31 ]]+CALCULO[[#This Row],[ 29 ]]+CALCULO[[#This Row],[ 27 ]]+CALCULO[[#This Row],[ 25 ]]+CALCULO[[#This Row],[ 23 ]]+CALCULO[[#This Row],[ 21 ]]+CALCULO[[#This Row],[ 19 ]]+CALCULO[[#This Row],[ 17 ]]</f>
        <v>0</v>
      </c>
      <c r="AG548" s="148">
        <f>+MAX(0,ROUND(CALCULO[[#This Row],[ 15 ]]-CALCULO[[#This Row],[32]],-3))</f>
        <v>0</v>
      </c>
      <c r="AH548" s="29"/>
      <c r="AI548" s="163">
        <f>+IF(AVERAGEIF(DEDUCCIONES[Concepto],'Datos para cálculo'!AH$4,DEDUCCIONES[Monto Limite])=1,CALCULO[[#This Row],[ 34 ]],MIN(CALCULO[[#This Row],[ 34 ]],AVERAGEIF(DEDUCCIONES[Concepto],'Datos para cálculo'!AH$4,DEDUCCIONES[Monto Limite]),+CALCULO[[#This Row],[ 34 ]]+1-1,CALCULO[[#This Row],[ 34 ]]))</f>
        <v>0</v>
      </c>
      <c r="AJ548" s="167"/>
      <c r="AK548" s="144">
        <f>+IF(CALCULO[[#This Row],[ 36 ]]="SI",MIN(CALCULO[[#This Row],[ 15 ]]*10%,VLOOKUP($AJ$4,DEDUCCIONES[],4,0)),0)</f>
        <v>0</v>
      </c>
      <c r="AL548" s="168"/>
      <c r="AM548" s="145">
        <f>+MIN(AL548+1-1,VLOOKUP($AL$4,DEDUCCIONES[],4,0))</f>
        <v>0</v>
      </c>
      <c r="AN548" s="144">
        <f>+CALCULO[[#This Row],[35]]+CALCULO[[#This Row],[37]]+CALCULO[[#This Row],[ 39 ]]</f>
        <v>0</v>
      </c>
      <c r="AO548" s="148">
        <f>+CALCULO[[#This Row],[33]]-CALCULO[[#This Row],[ 40 ]]</f>
        <v>0</v>
      </c>
      <c r="AP548" s="29"/>
      <c r="AQ548" s="163">
        <f>+MIN(CALCULO[[#This Row],[42]]+1-1,VLOOKUP($AP$4,RENTAS_EXCENTAS[],4,0))</f>
        <v>0</v>
      </c>
      <c r="AR548" s="29"/>
      <c r="AS548" s="163">
        <f>+MIN(CALCULO[[#This Row],[43]]+CALCULO[[#This Row],[ 44 ]]+1-1,VLOOKUP($AP$4,RENTAS_EXCENTAS[],4,0))-CALCULO[[#This Row],[43]]</f>
        <v>0</v>
      </c>
      <c r="AT548" s="163"/>
      <c r="AU548" s="163"/>
      <c r="AV548" s="163">
        <f>+CALCULO[[#This Row],[ 47 ]]</f>
        <v>0</v>
      </c>
      <c r="AW548" s="163"/>
      <c r="AX548" s="163">
        <f>+CALCULO[[#This Row],[ 49 ]]</f>
        <v>0</v>
      </c>
      <c r="AY548" s="163"/>
      <c r="AZ548" s="163">
        <f>+CALCULO[[#This Row],[ 51 ]]</f>
        <v>0</v>
      </c>
      <c r="BA548" s="163"/>
      <c r="BB548" s="163">
        <f>+CALCULO[[#This Row],[ 53 ]]</f>
        <v>0</v>
      </c>
      <c r="BC548" s="163"/>
      <c r="BD548" s="163">
        <f>+CALCULO[[#This Row],[ 55 ]]</f>
        <v>0</v>
      </c>
      <c r="BE548" s="163"/>
      <c r="BF548" s="163">
        <f>+CALCULO[[#This Row],[ 57 ]]</f>
        <v>0</v>
      </c>
      <c r="BG548" s="163"/>
      <c r="BH548" s="163">
        <f>+CALCULO[[#This Row],[ 59 ]]</f>
        <v>0</v>
      </c>
      <c r="BI548" s="163"/>
      <c r="BJ548" s="163"/>
      <c r="BK548" s="163"/>
      <c r="BL548" s="145">
        <f>+CALCULO[[#This Row],[ 63 ]]</f>
        <v>0</v>
      </c>
      <c r="BM548" s="144">
        <f>+CALCULO[[#This Row],[ 64 ]]+CALCULO[[#This Row],[ 62 ]]+CALCULO[[#This Row],[ 60 ]]+CALCULO[[#This Row],[ 58 ]]+CALCULO[[#This Row],[ 56 ]]+CALCULO[[#This Row],[ 54 ]]+CALCULO[[#This Row],[ 52 ]]+CALCULO[[#This Row],[ 50 ]]+CALCULO[[#This Row],[ 48 ]]+CALCULO[[#This Row],[ 45 ]]+CALCULO[[#This Row],[43]]</f>
        <v>0</v>
      </c>
      <c r="BN548" s="148">
        <f>+CALCULO[[#This Row],[ 41 ]]-CALCULO[[#This Row],[65]]</f>
        <v>0</v>
      </c>
      <c r="BO548" s="144">
        <f>+ROUND(MIN(CALCULO[[#This Row],[66]]*25%,240*'Versión impresión'!$H$8),-3)</f>
        <v>0</v>
      </c>
      <c r="BP548" s="148">
        <f>+CALCULO[[#This Row],[66]]-CALCULO[[#This Row],[67]]</f>
        <v>0</v>
      </c>
      <c r="BQ548" s="154">
        <f>+ROUND(CALCULO[[#This Row],[33]]*40%,-3)</f>
        <v>0</v>
      </c>
      <c r="BR548" s="149">
        <f t="shared" si="24"/>
        <v>0</v>
      </c>
      <c r="BS548" s="144">
        <f>+CALCULO[[#This Row],[33]]-MIN(CALCULO[[#This Row],[69]],CALCULO[[#This Row],[68]])</f>
        <v>0</v>
      </c>
      <c r="BT548" s="150">
        <f>+CALCULO[[#This Row],[71]]/'Versión impresión'!$H$8+1-1</f>
        <v>0</v>
      </c>
      <c r="BU548" s="151">
        <f>+LOOKUP(CALCULO[[#This Row],[72]],$CG$2:$CH$8,$CJ$2:$CJ$8)</f>
        <v>0</v>
      </c>
      <c r="BV548" s="152">
        <f>+LOOKUP(CALCULO[[#This Row],[72]],$CG$2:$CH$8,$CI$2:$CI$8)</f>
        <v>0</v>
      </c>
      <c r="BW548" s="151">
        <f>+LOOKUP(CALCULO[[#This Row],[72]],$CG$2:$CH$8,$CK$2:$CK$8)</f>
        <v>0</v>
      </c>
      <c r="BX548" s="155">
        <f>+(CALCULO[[#This Row],[72]]+CALCULO[[#This Row],[73]])*CALCULO[[#This Row],[74]]+CALCULO[[#This Row],[75]]</f>
        <v>0</v>
      </c>
      <c r="BY548" s="133">
        <f>+ROUND(CALCULO[[#This Row],[76]]*'Versión impresión'!$H$8,-3)</f>
        <v>0</v>
      </c>
      <c r="BZ548" s="180" t="str">
        <f>+IF(LOOKUP(CALCULO[[#This Row],[72]],$CG$2:$CH$8,$CM$2:$CM$8)=0,"",LOOKUP(CALCULO[[#This Row],[72]],$CG$2:$CH$8,$CM$2:$CM$8))</f>
        <v/>
      </c>
    </row>
    <row r="549" spans="1:78" x14ac:dyDescent="0.25">
      <c r="A549" s="78" t="str">
        <f t="shared" si="23"/>
        <v/>
      </c>
      <c r="B549" s="159"/>
      <c r="C549" s="29"/>
      <c r="D549" s="29"/>
      <c r="E549" s="29"/>
      <c r="F549" s="29"/>
      <c r="G549" s="29"/>
      <c r="H549" s="29"/>
      <c r="I549" s="29"/>
      <c r="J549" s="29"/>
      <c r="K549" s="29"/>
      <c r="L549" s="29"/>
      <c r="M549" s="29"/>
      <c r="N549" s="29"/>
      <c r="O549" s="144">
        <f>SUM(CALCULO[[#This Row],[5]:[ 14 ]])</f>
        <v>0</v>
      </c>
      <c r="P549" s="162"/>
      <c r="Q549" s="163">
        <f>+IF(AVERAGEIF(ING_NO_CONST_RENTA[Concepto],'Datos para cálculo'!P$4,ING_NO_CONST_RENTA[Monto Limite])=1,CALCULO[[#This Row],[16]],MIN(CALCULO[ [#This Row],[16] ],AVERAGEIF(ING_NO_CONST_RENTA[Concepto],'Datos para cálculo'!P$4,ING_NO_CONST_RENTA[Monto Limite]),+CALCULO[ [#This Row],[16] ]+1-1,CALCULO[ [#This Row],[16] ]))</f>
        <v>0</v>
      </c>
      <c r="R549" s="29"/>
      <c r="S549" s="163">
        <f>+IF(AVERAGEIF(ING_NO_CONST_RENTA[Concepto],'Datos para cálculo'!R$4,ING_NO_CONST_RENTA[Monto Limite])=1,CALCULO[[#This Row],[18]],MIN(CALCULO[ [#This Row],[18] ],AVERAGEIF(ING_NO_CONST_RENTA[Concepto],'Datos para cálculo'!R$4,ING_NO_CONST_RENTA[Monto Limite]),+CALCULO[ [#This Row],[18] ]+1-1,CALCULO[ [#This Row],[18] ]))</f>
        <v>0</v>
      </c>
      <c r="T549" s="29"/>
      <c r="U549" s="163">
        <f>+IF(AVERAGEIF(ING_NO_CONST_RENTA[Concepto],'Datos para cálculo'!T$4,ING_NO_CONST_RENTA[Monto Limite])=1,CALCULO[[#This Row],[20]],MIN(CALCULO[ [#This Row],[20] ],AVERAGEIF(ING_NO_CONST_RENTA[Concepto],'Datos para cálculo'!T$4,ING_NO_CONST_RENTA[Monto Limite]),+CALCULO[ [#This Row],[20] ]+1-1,CALCULO[ [#This Row],[20] ]))</f>
        <v>0</v>
      </c>
      <c r="V549" s="29"/>
      <c r="W5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49" s="164"/>
      <c r="Y549" s="163">
        <f>+IF(O549&lt;310*'Versión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49" s="165"/>
      <c r="AA549" s="163">
        <f>+IF(AVERAGEIF(ING_NO_CONST_RENTA[Concepto],'Datos para cálculo'!Z$4,ING_NO_CONST_RENTA[Monto Limite])=1,CALCULO[[#This Row],[ 26 ]],MIN(CALCULO[[#This Row],[ 26 ]],AVERAGEIF(ING_NO_CONST_RENTA[Concepto],'Datos para cálculo'!Z$4,ING_NO_CONST_RENTA[Monto Limite]),+CALCULO[[#This Row],[ 26 ]]+1-1,CALCULO[[#This Row],[ 26 ]]))</f>
        <v>0</v>
      </c>
      <c r="AB549" s="165"/>
      <c r="AC5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49" s="147"/>
      <c r="AE5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49" s="144">
        <f>+CALCULO[[#This Row],[ 31 ]]+CALCULO[[#This Row],[ 29 ]]+CALCULO[[#This Row],[ 27 ]]+CALCULO[[#This Row],[ 25 ]]+CALCULO[[#This Row],[ 23 ]]+CALCULO[[#This Row],[ 21 ]]+CALCULO[[#This Row],[ 19 ]]+CALCULO[[#This Row],[ 17 ]]</f>
        <v>0</v>
      </c>
      <c r="AG549" s="148">
        <f>+MAX(0,ROUND(CALCULO[[#This Row],[ 15 ]]-CALCULO[[#This Row],[32]],-3))</f>
        <v>0</v>
      </c>
      <c r="AH549" s="29"/>
      <c r="AI549" s="163">
        <f>+IF(AVERAGEIF(DEDUCCIONES[Concepto],'Datos para cálculo'!AH$4,DEDUCCIONES[Monto Limite])=1,CALCULO[[#This Row],[ 34 ]],MIN(CALCULO[[#This Row],[ 34 ]],AVERAGEIF(DEDUCCIONES[Concepto],'Datos para cálculo'!AH$4,DEDUCCIONES[Monto Limite]),+CALCULO[[#This Row],[ 34 ]]+1-1,CALCULO[[#This Row],[ 34 ]]))</f>
        <v>0</v>
      </c>
      <c r="AJ549" s="167"/>
      <c r="AK549" s="144">
        <f>+IF(CALCULO[[#This Row],[ 36 ]]="SI",MIN(CALCULO[[#This Row],[ 15 ]]*10%,VLOOKUP($AJ$4,DEDUCCIONES[],4,0)),0)</f>
        <v>0</v>
      </c>
      <c r="AL549" s="168"/>
      <c r="AM549" s="145">
        <f>+MIN(AL549+1-1,VLOOKUP($AL$4,DEDUCCIONES[],4,0))</f>
        <v>0</v>
      </c>
      <c r="AN549" s="144">
        <f>+CALCULO[[#This Row],[35]]+CALCULO[[#This Row],[37]]+CALCULO[[#This Row],[ 39 ]]</f>
        <v>0</v>
      </c>
      <c r="AO549" s="148">
        <f>+CALCULO[[#This Row],[33]]-CALCULO[[#This Row],[ 40 ]]</f>
        <v>0</v>
      </c>
      <c r="AP549" s="29"/>
      <c r="AQ549" s="163">
        <f>+MIN(CALCULO[[#This Row],[42]]+1-1,VLOOKUP($AP$4,RENTAS_EXCENTAS[],4,0))</f>
        <v>0</v>
      </c>
      <c r="AR549" s="29"/>
      <c r="AS549" s="163">
        <f>+MIN(CALCULO[[#This Row],[43]]+CALCULO[[#This Row],[ 44 ]]+1-1,VLOOKUP($AP$4,RENTAS_EXCENTAS[],4,0))-CALCULO[[#This Row],[43]]</f>
        <v>0</v>
      </c>
      <c r="AT549" s="163"/>
      <c r="AU549" s="163"/>
      <c r="AV549" s="163">
        <f>+CALCULO[[#This Row],[ 47 ]]</f>
        <v>0</v>
      </c>
      <c r="AW549" s="163"/>
      <c r="AX549" s="163">
        <f>+CALCULO[[#This Row],[ 49 ]]</f>
        <v>0</v>
      </c>
      <c r="AY549" s="163"/>
      <c r="AZ549" s="163">
        <f>+CALCULO[[#This Row],[ 51 ]]</f>
        <v>0</v>
      </c>
      <c r="BA549" s="163"/>
      <c r="BB549" s="163">
        <f>+CALCULO[[#This Row],[ 53 ]]</f>
        <v>0</v>
      </c>
      <c r="BC549" s="163"/>
      <c r="BD549" s="163">
        <f>+CALCULO[[#This Row],[ 55 ]]</f>
        <v>0</v>
      </c>
      <c r="BE549" s="163"/>
      <c r="BF549" s="163">
        <f>+CALCULO[[#This Row],[ 57 ]]</f>
        <v>0</v>
      </c>
      <c r="BG549" s="163"/>
      <c r="BH549" s="163">
        <f>+CALCULO[[#This Row],[ 59 ]]</f>
        <v>0</v>
      </c>
      <c r="BI549" s="163"/>
      <c r="BJ549" s="163"/>
      <c r="BK549" s="163"/>
      <c r="BL549" s="145">
        <f>+CALCULO[[#This Row],[ 63 ]]</f>
        <v>0</v>
      </c>
      <c r="BM549" s="144">
        <f>+CALCULO[[#This Row],[ 64 ]]+CALCULO[[#This Row],[ 62 ]]+CALCULO[[#This Row],[ 60 ]]+CALCULO[[#This Row],[ 58 ]]+CALCULO[[#This Row],[ 56 ]]+CALCULO[[#This Row],[ 54 ]]+CALCULO[[#This Row],[ 52 ]]+CALCULO[[#This Row],[ 50 ]]+CALCULO[[#This Row],[ 48 ]]+CALCULO[[#This Row],[ 45 ]]+CALCULO[[#This Row],[43]]</f>
        <v>0</v>
      </c>
      <c r="BN549" s="148">
        <f>+CALCULO[[#This Row],[ 41 ]]-CALCULO[[#This Row],[65]]</f>
        <v>0</v>
      </c>
      <c r="BO549" s="144">
        <f>+ROUND(MIN(CALCULO[[#This Row],[66]]*25%,240*'Versión impresión'!$H$8),-3)</f>
        <v>0</v>
      </c>
      <c r="BP549" s="148">
        <f>+CALCULO[[#This Row],[66]]-CALCULO[[#This Row],[67]]</f>
        <v>0</v>
      </c>
      <c r="BQ549" s="154">
        <f>+ROUND(CALCULO[[#This Row],[33]]*40%,-3)</f>
        <v>0</v>
      </c>
      <c r="BR549" s="149">
        <f t="shared" si="24"/>
        <v>0</v>
      </c>
      <c r="BS549" s="144">
        <f>+CALCULO[[#This Row],[33]]-MIN(CALCULO[[#This Row],[69]],CALCULO[[#This Row],[68]])</f>
        <v>0</v>
      </c>
      <c r="BT549" s="150">
        <f>+CALCULO[[#This Row],[71]]/'Versión impresión'!$H$8+1-1</f>
        <v>0</v>
      </c>
      <c r="BU549" s="151">
        <f>+LOOKUP(CALCULO[[#This Row],[72]],$CG$2:$CH$8,$CJ$2:$CJ$8)</f>
        <v>0</v>
      </c>
      <c r="BV549" s="152">
        <f>+LOOKUP(CALCULO[[#This Row],[72]],$CG$2:$CH$8,$CI$2:$CI$8)</f>
        <v>0</v>
      </c>
      <c r="BW549" s="151">
        <f>+LOOKUP(CALCULO[[#This Row],[72]],$CG$2:$CH$8,$CK$2:$CK$8)</f>
        <v>0</v>
      </c>
      <c r="BX549" s="155">
        <f>+(CALCULO[[#This Row],[72]]+CALCULO[[#This Row],[73]])*CALCULO[[#This Row],[74]]+CALCULO[[#This Row],[75]]</f>
        <v>0</v>
      </c>
      <c r="BY549" s="133">
        <f>+ROUND(CALCULO[[#This Row],[76]]*'Versión impresión'!$H$8,-3)</f>
        <v>0</v>
      </c>
      <c r="BZ549" s="180" t="str">
        <f>+IF(LOOKUP(CALCULO[[#This Row],[72]],$CG$2:$CH$8,$CM$2:$CM$8)=0,"",LOOKUP(CALCULO[[#This Row],[72]],$CG$2:$CH$8,$CM$2:$CM$8))</f>
        <v/>
      </c>
    </row>
    <row r="550" spans="1:78" x14ac:dyDescent="0.25">
      <c r="A550" s="78" t="str">
        <f t="shared" si="23"/>
        <v/>
      </c>
      <c r="B550" s="159"/>
      <c r="C550" s="29"/>
      <c r="D550" s="29"/>
      <c r="E550" s="29"/>
      <c r="F550" s="29"/>
      <c r="G550" s="29"/>
      <c r="H550" s="29"/>
      <c r="I550" s="29"/>
      <c r="J550" s="29"/>
      <c r="K550" s="29"/>
      <c r="L550" s="29"/>
      <c r="M550" s="29"/>
      <c r="N550" s="29"/>
      <c r="O550" s="144">
        <f>SUM(CALCULO[[#This Row],[5]:[ 14 ]])</f>
        <v>0</v>
      </c>
      <c r="P550" s="162"/>
      <c r="Q550" s="163">
        <f>+IF(AVERAGEIF(ING_NO_CONST_RENTA[Concepto],'Datos para cálculo'!P$4,ING_NO_CONST_RENTA[Monto Limite])=1,CALCULO[[#This Row],[16]],MIN(CALCULO[ [#This Row],[16] ],AVERAGEIF(ING_NO_CONST_RENTA[Concepto],'Datos para cálculo'!P$4,ING_NO_CONST_RENTA[Monto Limite]),+CALCULO[ [#This Row],[16] ]+1-1,CALCULO[ [#This Row],[16] ]))</f>
        <v>0</v>
      </c>
      <c r="R550" s="29"/>
      <c r="S550" s="163">
        <f>+IF(AVERAGEIF(ING_NO_CONST_RENTA[Concepto],'Datos para cálculo'!R$4,ING_NO_CONST_RENTA[Monto Limite])=1,CALCULO[[#This Row],[18]],MIN(CALCULO[ [#This Row],[18] ],AVERAGEIF(ING_NO_CONST_RENTA[Concepto],'Datos para cálculo'!R$4,ING_NO_CONST_RENTA[Monto Limite]),+CALCULO[ [#This Row],[18] ]+1-1,CALCULO[ [#This Row],[18] ]))</f>
        <v>0</v>
      </c>
      <c r="T550" s="29"/>
      <c r="U550" s="163">
        <f>+IF(AVERAGEIF(ING_NO_CONST_RENTA[Concepto],'Datos para cálculo'!T$4,ING_NO_CONST_RENTA[Monto Limite])=1,CALCULO[[#This Row],[20]],MIN(CALCULO[ [#This Row],[20] ],AVERAGEIF(ING_NO_CONST_RENTA[Concepto],'Datos para cálculo'!T$4,ING_NO_CONST_RENTA[Monto Limite]),+CALCULO[ [#This Row],[20] ]+1-1,CALCULO[ [#This Row],[20] ]))</f>
        <v>0</v>
      </c>
      <c r="V550" s="29"/>
      <c r="W5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0" s="164"/>
      <c r="Y550" s="163">
        <f>+IF(O550&lt;310*'Versión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0" s="165"/>
      <c r="AA550" s="163">
        <f>+IF(AVERAGEIF(ING_NO_CONST_RENTA[Concepto],'Datos para cálculo'!Z$4,ING_NO_CONST_RENTA[Monto Limite])=1,CALCULO[[#This Row],[ 26 ]],MIN(CALCULO[[#This Row],[ 26 ]],AVERAGEIF(ING_NO_CONST_RENTA[Concepto],'Datos para cálculo'!Z$4,ING_NO_CONST_RENTA[Monto Limite]),+CALCULO[[#This Row],[ 26 ]]+1-1,CALCULO[[#This Row],[ 26 ]]))</f>
        <v>0</v>
      </c>
      <c r="AB550" s="165"/>
      <c r="AC5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0" s="147"/>
      <c r="AE5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0" s="144">
        <f>+CALCULO[[#This Row],[ 31 ]]+CALCULO[[#This Row],[ 29 ]]+CALCULO[[#This Row],[ 27 ]]+CALCULO[[#This Row],[ 25 ]]+CALCULO[[#This Row],[ 23 ]]+CALCULO[[#This Row],[ 21 ]]+CALCULO[[#This Row],[ 19 ]]+CALCULO[[#This Row],[ 17 ]]</f>
        <v>0</v>
      </c>
      <c r="AG550" s="148">
        <f>+MAX(0,ROUND(CALCULO[[#This Row],[ 15 ]]-CALCULO[[#This Row],[32]],-3))</f>
        <v>0</v>
      </c>
      <c r="AH550" s="29"/>
      <c r="AI550" s="163">
        <f>+IF(AVERAGEIF(DEDUCCIONES[Concepto],'Datos para cálculo'!AH$4,DEDUCCIONES[Monto Limite])=1,CALCULO[[#This Row],[ 34 ]],MIN(CALCULO[[#This Row],[ 34 ]],AVERAGEIF(DEDUCCIONES[Concepto],'Datos para cálculo'!AH$4,DEDUCCIONES[Monto Limite]),+CALCULO[[#This Row],[ 34 ]]+1-1,CALCULO[[#This Row],[ 34 ]]))</f>
        <v>0</v>
      </c>
      <c r="AJ550" s="167"/>
      <c r="AK550" s="144">
        <f>+IF(CALCULO[[#This Row],[ 36 ]]="SI",MIN(CALCULO[[#This Row],[ 15 ]]*10%,VLOOKUP($AJ$4,DEDUCCIONES[],4,0)),0)</f>
        <v>0</v>
      </c>
      <c r="AL550" s="168"/>
      <c r="AM550" s="145">
        <f>+MIN(AL550+1-1,VLOOKUP($AL$4,DEDUCCIONES[],4,0))</f>
        <v>0</v>
      </c>
      <c r="AN550" s="144">
        <f>+CALCULO[[#This Row],[35]]+CALCULO[[#This Row],[37]]+CALCULO[[#This Row],[ 39 ]]</f>
        <v>0</v>
      </c>
      <c r="AO550" s="148">
        <f>+CALCULO[[#This Row],[33]]-CALCULO[[#This Row],[ 40 ]]</f>
        <v>0</v>
      </c>
      <c r="AP550" s="29"/>
      <c r="AQ550" s="163">
        <f>+MIN(CALCULO[[#This Row],[42]]+1-1,VLOOKUP($AP$4,RENTAS_EXCENTAS[],4,0))</f>
        <v>0</v>
      </c>
      <c r="AR550" s="29"/>
      <c r="AS550" s="163">
        <f>+MIN(CALCULO[[#This Row],[43]]+CALCULO[[#This Row],[ 44 ]]+1-1,VLOOKUP($AP$4,RENTAS_EXCENTAS[],4,0))-CALCULO[[#This Row],[43]]</f>
        <v>0</v>
      </c>
      <c r="AT550" s="163"/>
      <c r="AU550" s="163"/>
      <c r="AV550" s="163">
        <f>+CALCULO[[#This Row],[ 47 ]]</f>
        <v>0</v>
      </c>
      <c r="AW550" s="163"/>
      <c r="AX550" s="163">
        <f>+CALCULO[[#This Row],[ 49 ]]</f>
        <v>0</v>
      </c>
      <c r="AY550" s="163"/>
      <c r="AZ550" s="163">
        <f>+CALCULO[[#This Row],[ 51 ]]</f>
        <v>0</v>
      </c>
      <c r="BA550" s="163"/>
      <c r="BB550" s="163">
        <f>+CALCULO[[#This Row],[ 53 ]]</f>
        <v>0</v>
      </c>
      <c r="BC550" s="163"/>
      <c r="BD550" s="163">
        <f>+CALCULO[[#This Row],[ 55 ]]</f>
        <v>0</v>
      </c>
      <c r="BE550" s="163"/>
      <c r="BF550" s="163">
        <f>+CALCULO[[#This Row],[ 57 ]]</f>
        <v>0</v>
      </c>
      <c r="BG550" s="163"/>
      <c r="BH550" s="163">
        <f>+CALCULO[[#This Row],[ 59 ]]</f>
        <v>0</v>
      </c>
      <c r="BI550" s="163"/>
      <c r="BJ550" s="163"/>
      <c r="BK550" s="163"/>
      <c r="BL550" s="145">
        <f>+CALCULO[[#This Row],[ 63 ]]</f>
        <v>0</v>
      </c>
      <c r="BM550" s="144">
        <f>+CALCULO[[#This Row],[ 64 ]]+CALCULO[[#This Row],[ 62 ]]+CALCULO[[#This Row],[ 60 ]]+CALCULO[[#This Row],[ 58 ]]+CALCULO[[#This Row],[ 56 ]]+CALCULO[[#This Row],[ 54 ]]+CALCULO[[#This Row],[ 52 ]]+CALCULO[[#This Row],[ 50 ]]+CALCULO[[#This Row],[ 48 ]]+CALCULO[[#This Row],[ 45 ]]+CALCULO[[#This Row],[43]]</f>
        <v>0</v>
      </c>
      <c r="BN550" s="148">
        <f>+CALCULO[[#This Row],[ 41 ]]-CALCULO[[#This Row],[65]]</f>
        <v>0</v>
      </c>
      <c r="BO550" s="144">
        <f>+ROUND(MIN(CALCULO[[#This Row],[66]]*25%,240*'Versión impresión'!$H$8),-3)</f>
        <v>0</v>
      </c>
      <c r="BP550" s="148">
        <f>+CALCULO[[#This Row],[66]]-CALCULO[[#This Row],[67]]</f>
        <v>0</v>
      </c>
      <c r="BQ550" s="154">
        <f>+ROUND(CALCULO[[#This Row],[33]]*40%,-3)</f>
        <v>0</v>
      </c>
      <c r="BR550" s="149">
        <f t="shared" si="24"/>
        <v>0</v>
      </c>
      <c r="BS550" s="144">
        <f>+CALCULO[[#This Row],[33]]-MIN(CALCULO[[#This Row],[69]],CALCULO[[#This Row],[68]])</f>
        <v>0</v>
      </c>
      <c r="BT550" s="150">
        <f>+CALCULO[[#This Row],[71]]/'Versión impresión'!$H$8+1-1</f>
        <v>0</v>
      </c>
      <c r="BU550" s="151">
        <f>+LOOKUP(CALCULO[[#This Row],[72]],$CG$2:$CH$8,$CJ$2:$CJ$8)</f>
        <v>0</v>
      </c>
      <c r="BV550" s="152">
        <f>+LOOKUP(CALCULO[[#This Row],[72]],$CG$2:$CH$8,$CI$2:$CI$8)</f>
        <v>0</v>
      </c>
      <c r="BW550" s="151">
        <f>+LOOKUP(CALCULO[[#This Row],[72]],$CG$2:$CH$8,$CK$2:$CK$8)</f>
        <v>0</v>
      </c>
      <c r="BX550" s="155">
        <f>+(CALCULO[[#This Row],[72]]+CALCULO[[#This Row],[73]])*CALCULO[[#This Row],[74]]+CALCULO[[#This Row],[75]]</f>
        <v>0</v>
      </c>
      <c r="BY550" s="133">
        <f>+ROUND(CALCULO[[#This Row],[76]]*'Versión impresión'!$H$8,-3)</f>
        <v>0</v>
      </c>
      <c r="BZ550" s="180" t="str">
        <f>+IF(LOOKUP(CALCULO[[#This Row],[72]],$CG$2:$CH$8,$CM$2:$CM$8)=0,"",LOOKUP(CALCULO[[#This Row],[72]],$CG$2:$CH$8,$CM$2:$CM$8))</f>
        <v/>
      </c>
    </row>
    <row r="551" spans="1:78" x14ac:dyDescent="0.25">
      <c r="A551" s="78" t="str">
        <f t="shared" si="23"/>
        <v/>
      </c>
      <c r="B551" s="159"/>
      <c r="C551" s="29"/>
      <c r="D551" s="29"/>
      <c r="E551" s="29"/>
      <c r="F551" s="29"/>
      <c r="G551" s="29"/>
      <c r="H551" s="29"/>
      <c r="I551" s="29"/>
      <c r="J551" s="29"/>
      <c r="K551" s="29"/>
      <c r="L551" s="29"/>
      <c r="M551" s="29"/>
      <c r="N551" s="29"/>
      <c r="O551" s="144">
        <f>SUM(CALCULO[[#This Row],[5]:[ 14 ]])</f>
        <v>0</v>
      </c>
      <c r="P551" s="162"/>
      <c r="Q551" s="163">
        <f>+IF(AVERAGEIF(ING_NO_CONST_RENTA[Concepto],'Datos para cálculo'!P$4,ING_NO_CONST_RENTA[Monto Limite])=1,CALCULO[[#This Row],[16]],MIN(CALCULO[ [#This Row],[16] ],AVERAGEIF(ING_NO_CONST_RENTA[Concepto],'Datos para cálculo'!P$4,ING_NO_CONST_RENTA[Monto Limite]),+CALCULO[ [#This Row],[16] ]+1-1,CALCULO[ [#This Row],[16] ]))</f>
        <v>0</v>
      </c>
      <c r="R551" s="29"/>
      <c r="S551" s="163">
        <f>+IF(AVERAGEIF(ING_NO_CONST_RENTA[Concepto],'Datos para cálculo'!R$4,ING_NO_CONST_RENTA[Monto Limite])=1,CALCULO[[#This Row],[18]],MIN(CALCULO[ [#This Row],[18] ],AVERAGEIF(ING_NO_CONST_RENTA[Concepto],'Datos para cálculo'!R$4,ING_NO_CONST_RENTA[Monto Limite]),+CALCULO[ [#This Row],[18] ]+1-1,CALCULO[ [#This Row],[18] ]))</f>
        <v>0</v>
      </c>
      <c r="T551" s="29"/>
      <c r="U551" s="163">
        <f>+IF(AVERAGEIF(ING_NO_CONST_RENTA[Concepto],'Datos para cálculo'!T$4,ING_NO_CONST_RENTA[Monto Limite])=1,CALCULO[[#This Row],[20]],MIN(CALCULO[ [#This Row],[20] ],AVERAGEIF(ING_NO_CONST_RENTA[Concepto],'Datos para cálculo'!T$4,ING_NO_CONST_RENTA[Monto Limite]),+CALCULO[ [#This Row],[20] ]+1-1,CALCULO[ [#This Row],[20] ]))</f>
        <v>0</v>
      </c>
      <c r="V551" s="29"/>
      <c r="W5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1" s="164"/>
      <c r="Y551" s="163">
        <f>+IF(O551&lt;310*'Versión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1" s="165"/>
      <c r="AA551" s="163">
        <f>+IF(AVERAGEIF(ING_NO_CONST_RENTA[Concepto],'Datos para cálculo'!Z$4,ING_NO_CONST_RENTA[Monto Limite])=1,CALCULO[[#This Row],[ 26 ]],MIN(CALCULO[[#This Row],[ 26 ]],AVERAGEIF(ING_NO_CONST_RENTA[Concepto],'Datos para cálculo'!Z$4,ING_NO_CONST_RENTA[Monto Limite]),+CALCULO[[#This Row],[ 26 ]]+1-1,CALCULO[[#This Row],[ 26 ]]))</f>
        <v>0</v>
      </c>
      <c r="AB551" s="165"/>
      <c r="AC5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1" s="147"/>
      <c r="AE5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1" s="144">
        <f>+CALCULO[[#This Row],[ 31 ]]+CALCULO[[#This Row],[ 29 ]]+CALCULO[[#This Row],[ 27 ]]+CALCULO[[#This Row],[ 25 ]]+CALCULO[[#This Row],[ 23 ]]+CALCULO[[#This Row],[ 21 ]]+CALCULO[[#This Row],[ 19 ]]+CALCULO[[#This Row],[ 17 ]]</f>
        <v>0</v>
      </c>
      <c r="AG551" s="148">
        <f>+MAX(0,ROUND(CALCULO[[#This Row],[ 15 ]]-CALCULO[[#This Row],[32]],-3))</f>
        <v>0</v>
      </c>
      <c r="AH551" s="29"/>
      <c r="AI551" s="163">
        <f>+IF(AVERAGEIF(DEDUCCIONES[Concepto],'Datos para cálculo'!AH$4,DEDUCCIONES[Monto Limite])=1,CALCULO[[#This Row],[ 34 ]],MIN(CALCULO[[#This Row],[ 34 ]],AVERAGEIF(DEDUCCIONES[Concepto],'Datos para cálculo'!AH$4,DEDUCCIONES[Monto Limite]),+CALCULO[[#This Row],[ 34 ]]+1-1,CALCULO[[#This Row],[ 34 ]]))</f>
        <v>0</v>
      </c>
      <c r="AJ551" s="167"/>
      <c r="AK551" s="144">
        <f>+IF(CALCULO[[#This Row],[ 36 ]]="SI",MIN(CALCULO[[#This Row],[ 15 ]]*10%,VLOOKUP($AJ$4,DEDUCCIONES[],4,0)),0)</f>
        <v>0</v>
      </c>
      <c r="AL551" s="168"/>
      <c r="AM551" s="145">
        <f>+MIN(AL551+1-1,VLOOKUP($AL$4,DEDUCCIONES[],4,0))</f>
        <v>0</v>
      </c>
      <c r="AN551" s="144">
        <f>+CALCULO[[#This Row],[35]]+CALCULO[[#This Row],[37]]+CALCULO[[#This Row],[ 39 ]]</f>
        <v>0</v>
      </c>
      <c r="AO551" s="148">
        <f>+CALCULO[[#This Row],[33]]-CALCULO[[#This Row],[ 40 ]]</f>
        <v>0</v>
      </c>
      <c r="AP551" s="29"/>
      <c r="AQ551" s="163">
        <f>+MIN(CALCULO[[#This Row],[42]]+1-1,VLOOKUP($AP$4,RENTAS_EXCENTAS[],4,0))</f>
        <v>0</v>
      </c>
      <c r="AR551" s="29"/>
      <c r="AS551" s="163">
        <f>+MIN(CALCULO[[#This Row],[43]]+CALCULO[[#This Row],[ 44 ]]+1-1,VLOOKUP($AP$4,RENTAS_EXCENTAS[],4,0))-CALCULO[[#This Row],[43]]</f>
        <v>0</v>
      </c>
      <c r="AT551" s="163"/>
      <c r="AU551" s="163"/>
      <c r="AV551" s="163">
        <f>+CALCULO[[#This Row],[ 47 ]]</f>
        <v>0</v>
      </c>
      <c r="AW551" s="163"/>
      <c r="AX551" s="163">
        <f>+CALCULO[[#This Row],[ 49 ]]</f>
        <v>0</v>
      </c>
      <c r="AY551" s="163"/>
      <c r="AZ551" s="163">
        <f>+CALCULO[[#This Row],[ 51 ]]</f>
        <v>0</v>
      </c>
      <c r="BA551" s="163"/>
      <c r="BB551" s="163">
        <f>+CALCULO[[#This Row],[ 53 ]]</f>
        <v>0</v>
      </c>
      <c r="BC551" s="163"/>
      <c r="BD551" s="163">
        <f>+CALCULO[[#This Row],[ 55 ]]</f>
        <v>0</v>
      </c>
      <c r="BE551" s="163"/>
      <c r="BF551" s="163">
        <f>+CALCULO[[#This Row],[ 57 ]]</f>
        <v>0</v>
      </c>
      <c r="BG551" s="163"/>
      <c r="BH551" s="163">
        <f>+CALCULO[[#This Row],[ 59 ]]</f>
        <v>0</v>
      </c>
      <c r="BI551" s="163"/>
      <c r="BJ551" s="163"/>
      <c r="BK551" s="163"/>
      <c r="BL551" s="145">
        <f>+CALCULO[[#This Row],[ 63 ]]</f>
        <v>0</v>
      </c>
      <c r="BM551" s="144">
        <f>+CALCULO[[#This Row],[ 64 ]]+CALCULO[[#This Row],[ 62 ]]+CALCULO[[#This Row],[ 60 ]]+CALCULO[[#This Row],[ 58 ]]+CALCULO[[#This Row],[ 56 ]]+CALCULO[[#This Row],[ 54 ]]+CALCULO[[#This Row],[ 52 ]]+CALCULO[[#This Row],[ 50 ]]+CALCULO[[#This Row],[ 48 ]]+CALCULO[[#This Row],[ 45 ]]+CALCULO[[#This Row],[43]]</f>
        <v>0</v>
      </c>
      <c r="BN551" s="148">
        <f>+CALCULO[[#This Row],[ 41 ]]-CALCULO[[#This Row],[65]]</f>
        <v>0</v>
      </c>
      <c r="BO551" s="144">
        <f>+ROUND(MIN(CALCULO[[#This Row],[66]]*25%,240*'Versión impresión'!$H$8),-3)</f>
        <v>0</v>
      </c>
      <c r="BP551" s="148">
        <f>+CALCULO[[#This Row],[66]]-CALCULO[[#This Row],[67]]</f>
        <v>0</v>
      </c>
      <c r="BQ551" s="154">
        <f>+ROUND(CALCULO[[#This Row],[33]]*40%,-3)</f>
        <v>0</v>
      </c>
      <c r="BR551" s="149">
        <f t="shared" si="24"/>
        <v>0</v>
      </c>
      <c r="BS551" s="144">
        <f>+CALCULO[[#This Row],[33]]-MIN(CALCULO[[#This Row],[69]],CALCULO[[#This Row],[68]])</f>
        <v>0</v>
      </c>
      <c r="BT551" s="150">
        <f>+CALCULO[[#This Row],[71]]/'Versión impresión'!$H$8+1-1</f>
        <v>0</v>
      </c>
      <c r="BU551" s="151">
        <f>+LOOKUP(CALCULO[[#This Row],[72]],$CG$2:$CH$8,$CJ$2:$CJ$8)</f>
        <v>0</v>
      </c>
      <c r="BV551" s="152">
        <f>+LOOKUP(CALCULO[[#This Row],[72]],$CG$2:$CH$8,$CI$2:$CI$8)</f>
        <v>0</v>
      </c>
      <c r="BW551" s="151">
        <f>+LOOKUP(CALCULO[[#This Row],[72]],$CG$2:$CH$8,$CK$2:$CK$8)</f>
        <v>0</v>
      </c>
      <c r="BX551" s="155">
        <f>+(CALCULO[[#This Row],[72]]+CALCULO[[#This Row],[73]])*CALCULO[[#This Row],[74]]+CALCULO[[#This Row],[75]]</f>
        <v>0</v>
      </c>
      <c r="BY551" s="133">
        <f>+ROUND(CALCULO[[#This Row],[76]]*'Versión impresión'!$H$8,-3)</f>
        <v>0</v>
      </c>
      <c r="BZ551" s="180" t="str">
        <f>+IF(LOOKUP(CALCULO[[#This Row],[72]],$CG$2:$CH$8,$CM$2:$CM$8)=0,"",LOOKUP(CALCULO[[#This Row],[72]],$CG$2:$CH$8,$CM$2:$CM$8))</f>
        <v/>
      </c>
    </row>
    <row r="552" spans="1:78" x14ac:dyDescent="0.25">
      <c r="A552" s="78" t="str">
        <f t="shared" si="23"/>
        <v/>
      </c>
      <c r="B552" s="159"/>
      <c r="C552" s="29"/>
      <c r="D552" s="29"/>
      <c r="E552" s="29"/>
      <c r="F552" s="29"/>
      <c r="G552" s="29"/>
      <c r="H552" s="29"/>
      <c r="I552" s="29"/>
      <c r="J552" s="29"/>
      <c r="K552" s="29"/>
      <c r="L552" s="29"/>
      <c r="M552" s="29"/>
      <c r="N552" s="29"/>
      <c r="O552" s="144">
        <f>SUM(CALCULO[[#This Row],[5]:[ 14 ]])</f>
        <v>0</v>
      </c>
      <c r="P552" s="162"/>
      <c r="Q552" s="163">
        <f>+IF(AVERAGEIF(ING_NO_CONST_RENTA[Concepto],'Datos para cálculo'!P$4,ING_NO_CONST_RENTA[Monto Limite])=1,CALCULO[[#This Row],[16]],MIN(CALCULO[ [#This Row],[16] ],AVERAGEIF(ING_NO_CONST_RENTA[Concepto],'Datos para cálculo'!P$4,ING_NO_CONST_RENTA[Monto Limite]),+CALCULO[ [#This Row],[16] ]+1-1,CALCULO[ [#This Row],[16] ]))</f>
        <v>0</v>
      </c>
      <c r="R552" s="29"/>
      <c r="S552" s="163">
        <f>+IF(AVERAGEIF(ING_NO_CONST_RENTA[Concepto],'Datos para cálculo'!R$4,ING_NO_CONST_RENTA[Monto Limite])=1,CALCULO[[#This Row],[18]],MIN(CALCULO[ [#This Row],[18] ],AVERAGEIF(ING_NO_CONST_RENTA[Concepto],'Datos para cálculo'!R$4,ING_NO_CONST_RENTA[Monto Limite]),+CALCULO[ [#This Row],[18] ]+1-1,CALCULO[ [#This Row],[18] ]))</f>
        <v>0</v>
      </c>
      <c r="T552" s="29"/>
      <c r="U552" s="163">
        <f>+IF(AVERAGEIF(ING_NO_CONST_RENTA[Concepto],'Datos para cálculo'!T$4,ING_NO_CONST_RENTA[Monto Limite])=1,CALCULO[[#This Row],[20]],MIN(CALCULO[ [#This Row],[20] ],AVERAGEIF(ING_NO_CONST_RENTA[Concepto],'Datos para cálculo'!T$4,ING_NO_CONST_RENTA[Monto Limite]),+CALCULO[ [#This Row],[20] ]+1-1,CALCULO[ [#This Row],[20] ]))</f>
        <v>0</v>
      </c>
      <c r="V552" s="29"/>
      <c r="W5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2" s="164"/>
      <c r="Y552" s="163">
        <f>+IF(O552&lt;310*'Versión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2" s="165"/>
      <c r="AA552" s="163">
        <f>+IF(AVERAGEIF(ING_NO_CONST_RENTA[Concepto],'Datos para cálculo'!Z$4,ING_NO_CONST_RENTA[Monto Limite])=1,CALCULO[[#This Row],[ 26 ]],MIN(CALCULO[[#This Row],[ 26 ]],AVERAGEIF(ING_NO_CONST_RENTA[Concepto],'Datos para cálculo'!Z$4,ING_NO_CONST_RENTA[Monto Limite]),+CALCULO[[#This Row],[ 26 ]]+1-1,CALCULO[[#This Row],[ 26 ]]))</f>
        <v>0</v>
      </c>
      <c r="AB552" s="165"/>
      <c r="AC5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2" s="147"/>
      <c r="AE5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2" s="144">
        <f>+CALCULO[[#This Row],[ 31 ]]+CALCULO[[#This Row],[ 29 ]]+CALCULO[[#This Row],[ 27 ]]+CALCULO[[#This Row],[ 25 ]]+CALCULO[[#This Row],[ 23 ]]+CALCULO[[#This Row],[ 21 ]]+CALCULO[[#This Row],[ 19 ]]+CALCULO[[#This Row],[ 17 ]]</f>
        <v>0</v>
      </c>
      <c r="AG552" s="148">
        <f>+MAX(0,ROUND(CALCULO[[#This Row],[ 15 ]]-CALCULO[[#This Row],[32]],-3))</f>
        <v>0</v>
      </c>
      <c r="AH552" s="29"/>
      <c r="AI552" s="163">
        <f>+IF(AVERAGEIF(DEDUCCIONES[Concepto],'Datos para cálculo'!AH$4,DEDUCCIONES[Monto Limite])=1,CALCULO[[#This Row],[ 34 ]],MIN(CALCULO[[#This Row],[ 34 ]],AVERAGEIF(DEDUCCIONES[Concepto],'Datos para cálculo'!AH$4,DEDUCCIONES[Monto Limite]),+CALCULO[[#This Row],[ 34 ]]+1-1,CALCULO[[#This Row],[ 34 ]]))</f>
        <v>0</v>
      </c>
      <c r="AJ552" s="167"/>
      <c r="AK552" s="144">
        <f>+IF(CALCULO[[#This Row],[ 36 ]]="SI",MIN(CALCULO[[#This Row],[ 15 ]]*10%,VLOOKUP($AJ$4,DEDUCCIONES[],4,0)),0)</f>
        <v>0</v>
      </c>
      <c r="AL552" s="168"/>
      <c r="AM552" s="145">
        <f>+MIN(AL552+1-1,VLOOKUP($AL$4,DEDUCCIONES[],4,0))</f>
        <v>0</v>
      </c>
      <c r="AN552" s="144">
        <f>+CALCULO[[#This Row],[35]]+CALCULO[[#This Row],[37]]+CALCULO[[#This Row],[ 39 ]]</f>
        <v>0</v>
      </c>
      <c r="AO552" s="148">
        <f>+CALCULO[[#This Row],[33]]-CALCULO[[#This Row],[ 40 ]]</f>
        <v>0</v>
      </c>
      <c r="AP552" s="29"/>
      <c r="AQ552" s="163">
        <f>+MIN(CALCULO[[#This Row],[42]]+1-1,VLOOKUP($AP$4,RENTAS_EXCENTAS[],4,0))</f>
        <v>0</v>
      </c>
      <c r="AR552" s="29"/>
      <c r="AS552" s="163">
        <f>+MIN(CALCULO[[#This Row],[43]]+CALCULO[[#This Row],[ 44 ]]+1-1,VLOOKUP($AP$4,RENTAS_EXCENTAS[],4,0))-CALCULO[[#This Row],[43]]</f>
        <v>0</v>
      </c>
      <c r="AT552" s="163"/>
      <c r="AU552" s="163"/>
      <c r="AV552" s="163">
        <f>+CALCULO[[#This Row],[ 47 ]]</f>
        <v>0</v>
      </c>
      <c r="AW552" s="163"/>
      <c r="AX552" s="163">
        <f>+CALCULO[[#This Row],[ 49 ]]</f>
        <v>0</v>
      </c>
      <c r="AY552" s="163"/>
      <c r="AZ552" s="163">
        <f>+CALCULO[[#This Row],[ 51 ]]</f>
        <v>0</v>
      </c>
      <c r="BA552" s="163"/>
      <c r="BB552" s="163">
        <f>+CALCULO[[#This Row],[ 53 ]]</f>
        <v>0</v>
      </c>
      <c r="BC552" s="163"/>
      <c r="BD552" s="163">
        <f>+CALCULO[[#This Row],[ 55 ]]</f>
        <v>0</v>
      </c>
      <c r="BE552" s="163"/>
      <c r="BF552" s="163">
        <f>+CALCULO[[#This Row],[ 57 ]]</f>
        <v>0</v>
      </c>
      <c r="BG552" s="163"/>
      <c r="BH552" s="163">
        <f>+CALCULO[[#This Row],[ 59 ]]</f>
        <v>0</v>
      </c>
      <c r="BI552" s="163"/>
      <c r="BJ552" s="163"/>
      <c r="BK552" s="163"/>
      <c r="BL552" s="145">
        <f>+CALCULO[[#This Row],[ 63 ]]</f>
        <v>0</v>
      </c>
      <c r="BM552" s="144">
        <f>+CALCULO[[#This Row],[ 64 ]]+CALCULO[[#This Row],[ 62 ]]+CALCULO[[#This Row],[ 60 ]]+CALCULO[[#This Row],[ 58 ]]+CALCULO[[#This Row],[ 56 ]]+CALCULO[[#This Row],[ 54 ]]+CALCULO[[#This Row],[ 52 ]]+CALCULO[[#This Row],[ 50 ]]+CALCULO[[#This Row],[ 48 ]]+CALCULO[[#This Row],[ 45 ]]+CALCULO[[#This Row],[43]]</f>
        <v>0</v>
      </c>
      <c r="BN552" s="148">
        <f>+CALCULO[[#This Row],[ 41 ]]-CALCULO[[#This Row],[65]]</f>
        <v>0</v>
      </c>
      <c r="BO552" s="144">
        <f>+ROUND(MIN(CALCULO[[#This Row],[66]]*25%,240*'Versión impresión'!$H$8),-3)</f>
        <v>0</v>
      </c>
      <c r="BP552" s="148">
        <f>+CALCULO[[#This Row],[66]]-CALCULO[[#This Row],[67]]</f>
        <v>0</v>
      </c>
      <c r="BQ552" s="154">
        <f>+ROUND(CALCULO[[#This Row],[33]]*40%,-3)</f>
        <v>0</v>
      </c>
      <c r="BR552" s="149">
        <f t="shared" si="24"/>
        <v>0</v>
      </c>
      <c r="BS552" s="144">
        <f>+CALCULO[[#This Row],[33]]-MIN(CALCULO[[#This Row],[69]],CALCULO[[#This Row],[68]])</f>
        <v>0</v>
      </c>
      <c r="BT552" s="150">
        <f>+CALCULO[[#This Row],[71]]/'Versión impresión'!$H$8+1-1</f>
        <v>0</v>
      </c>
      <c r="BU552" s="151">
        <f>+LOOKUP(CALCULO[[#This Row],[72]],$CG$2:$CH$8,$CJ$2:$CJ$8)</f>
        <v>0</v>
      </c>
      <c r="BV552" s="152">
        <f>+LOOKUP(CALCULO[[#This Row],[72]],$CG$2:$CH$8,$CI$2:$CI$8)</f>
        <v>0</v>
      </c>
      <c r="BW552" s="151">
        <f>+LOOKUP(CALCULO[[#This Row],[72]],$CG$2:$CH$8,$CK$2:$CK$8)</f>
        <v>0</v>
      </c>
      <c r="BX552" s="155">
        <f>+(CALCULO[[#This Row],[72]]+CALCULO[[#This Row],[73]])*CALCULO[[#This Row],[74]]+CALCULO[[#This Row],[75]]</f>
        <v>0</v>
      </c>
      <c r="BY552" s="133">
        <f>+ROUND(CALCULO[[#This Row],[76]]*'Versión impresión'!$H$8,-3)</f>
        <v>0</v>
      </c>
      <c r="BZ552" s="180" t="str">
        <f>+IF(LOOKUP(CALCULO[[#This Row],[72]],$CG$2:$CH$8,$CM$2:$CM$8)=0,"",LOOKUP(CALCULO[[#This Row],[72]],$CG$2:$CH$8,$CM$2:$CM$8))</f>
        <v/>
      </c>
    </row>
    <row r="553" spans="1:78" x14ac:dyDescent="0.25">
      <c r="A553" s="78" t="str">
        <f t="shared" si="23"/>
        <v/>
      </c>
      <c r="B553" s="159"/>
      <c r="C553" s="29"/>
      <c r="D553" s="29"/>
      <c r="E553" s="29"/>
      <c r="F553" s="29"/>
      <c r="G553" s="29"/>
      <c r="H553" s="29"/>
      <c r="I553" s="29"/>
      <c r="J553" s="29"/>
      <c r="K553" s="29"/>
      <c r="L553" s="29"/>
      <c r="M553" s="29"/>
      <c r="N553" s="29"/>
      <c r="O553" s="144">
        <f>SUM(CALCULO[[#This Row],[5]:[ 14 ]])</f>
        <v>0</v>
      </c>
      <c r="P553" s="162"/>
      <c r="Q553" s="163">
        <f>+IF(AVERAGEIF(ING_NO_CONST_RENTA[Concepto],'Datos para cálculo'!P$4,ING_NO_CONST_RENTA[Monto Limite])=1,CALCULO[[#This Row],[16]],MIN(CALCULO[ [#This Row],[16] ],AVERAGEIF(ING_NO_CONST_RENTA[Concepto],'Datos para cálculo'!P$4,ING_NO_CONST_RENTA[Monto Limite]),+CALCULO[ [#This Row],[16] ]+1-1,CALCULO[ [#This Row],[16] ]))</f>
        <v>0</v>
      </c>
      <c r="R553" s="29"/>
      <c r="S553" s="163">
        <f>+IF(AVERAGEIF(ING_NO_CONST_RENTA[Concepto],'Datos para cálculo'!R$4,ING_NO_CONST_RENTA[Monto Limite])=1,CALCULO[[#This Row],[18]],MIN(CALCULO[ [#This Row],[18] ],AVERAGEIF(ING_NO_CONST_RENTA[Concepto],'Datos para cálculo'!R$4,ING_NO_CONST_RENTA[Monto Limite]),+CALCULO[ [#This Row],[18] ]+1-1,CALCULO[ [#This Row],[18] ]))</f>
        <v>0</v>
      </c>
      <c r="T553" s="29"/>
      <c r="U553" s="163">
        <f>+IF(AVERAGEIF(ING_NO_CONST_RENTA[Concepto],'Datos para cálculo'!T$4,ING_NO_CONST_RENTA[Monto Limite])=1,CALCULO[[#This Row],[20]],MIN(CALCULO[ [#This Row],[20] ],AVERAGEIF(ING_NO_CONST_RENTA[Concepto],'Datos para cálculo'!T$4,ING_NO_CONST_RENTA[Monto Limite]),+CALCULO[ [#This Row],[20] ]+1-1,CALCULO[ [#This Row],[20] ]))</f>
        <v>0</v>
      </c>
      <c r="V553" s="29"/>
      <c r="W5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3" s="164"/>
      <c r="Y553" s="163">
        <f>+IF(O553&lt;310*'Versión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3" s="165"/>
      <c r="AA553" s="163">
        <f>+IF(AVERAGEIF(ING_NO_CONST_RENTA[Concepto],'Datos para cálculo'!Z$4,ING_NO_CONST_RENTA[Monto Limite])=1,CALCULO[[#This Row],[ 26 ]],MIN(CALCULO[[#This Row],[ 26 ]],AVERAGEIF(ING_NO_CONST_RENTA[Concepto],'Datos para cálculo'!Z$4,ING_NO_CONST_RENTA[Monto Limite]),+CALCULO[[#This Row],[ 26 ]]+1-1,CALCULO[[#This Row],[ 26 ]]))</f>
        <v>0</v>
      </c>
      <c r="AB553" s="165"/>
      <c r="AC5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3" s="147"/>
      <c r="AE5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3" s="144">
        <f>+CALCULO[[#This Row],[ 31 ]]+CALCULO[[#This Row],[ 29 ]]+CALCULO[[#This Row],[ 27 ]]+CALCULO[[#This Row],[ 25 ]]+CALCULO[[#This Row],[ 23 ]]+CALCULO[[#This Row],[ 21 ]]+CALCULO[[#This Row],[ 19 ]]+CALCULO[[#This Row],[ 17 ]]</f>
        <v>0</v>
      </c>
      <c r="AG553" s="148">
        <f>+MAX(0,ROUND(CALCULO[[#This Row],[ 15 ]]-CALCULO[[#This Row],[32]],-3))</f>
        <v>0</v>
      </c>
      <c r="AH553" s="29"/>
      <c r="AI553" s="163">
        <f>+IF(AVERAGEIF(DEDUCCIONES[Concepto],'Datos para cálculo'!AH$4,DEDUCCIONES[Monto Limite])=1,CALCULO[[#This Row],[ 34 ]],MIN(CALCULO[[#This Row],[ 34 ]],AVERAGEIF(DEDUCCIONES[Concepto],'Datos para cálculo'!AH$4,DEDUCCIONES[Monto Limite]),+CALCULO[[#This Row],[ 34 ]]+1-1,CALCULO[[#This Row],[ 34 ]]))</f>
        <v>0</v>
      </c>
      <c r="AJ553" s="167"/>
      <c r="AK553" s="144">
        <f>+IF(CALCULO[[#This Row],[ 36 ]]="SI",MIN(CALCULO[[#This Row],[ 15 ]]*10%,VLOOKUP($AJ$4,DEDUCCIONES[],4,0)),0)</f>
        <v>0</v>
      </c>
      <c r="AL553" s="168"/>
      <c r="AM553" s="145">
        <f>+MIN(AL553+1-1,VLOOKUP($AL$4,DEDUCCIONES[],4,0))</f>
        <v>0</v>
      </c>
      <c r="AN553" s="144">
        <f>+CALCULO[[#This Row],[35]]+CALCULO[[#This Row],[37]]+CALCULO[[#This Row],[ 39 ]]</f>
        <v>0</v>
      </c>
      <c r="AO553" s="148">
        <f>+CALCULO[[#This Row],[33]]-CALCULO[[#This Row],[ 40 ]]</f>
        <v>0</v>
      </c>
      <c r="AP553" s="29"/>
      <c r="AQ553" s="163">
        <f>+MIN(CALCULO[[#This Row],[42]]+1-1,VLOOKUP($AP$4,RENTAS_EXCENTAS[],4,0))</f>
        <v>0</v>
      </c>
      <c r="AR553" s="29"/>
      <c r="AS553" s="163">
        <f>+MIN(CALCULO[[#This Row],[43]]+CALCULO[[#This Row],[ 44 ]]+1-1,VLOOKUP($AP$4,RENTAS_EXCENTAS[],4,0))-CALCULO[[#This Row],[43]]</f>
        <v>0</v>
      </c>
      <c r="AT553" s="163"/>
      <c r="AU553" s="163"/>
      <c r="AV553" s="163">
        <f>+CALCULO[[#This Row],[ 47 ]]</f>
        <v>0</v>
      </c>
      <c r="AW553" s="163"/>
      <c r="AX553" s="163">
        <f>+CALCULO[[#This Row],[ 49 ]]</f>
        <v>0</v>
      </c>
      <c r="AY553" s="163"/>
      <c r="AZ553" s="163">
        <f>+CALCULO[[#This Row],[ 51 ]]</f>
        <v>0</v>
      </c>
      <c r="BA553" s="163"/>
      <c r="BB553" s="163">
        <f>+CALCULO[[#This Row],[ 53 ]]</f>
        <v>0</v>
      </c>
      <c r="BC553" s="163"/>
      <c r="BD553" s="163">
        <f>+CALCULO[[#This Row],[ 55 ]]</f>
        <v>0</v>
      </c>
      <c r="BE553" s="163"/>
      <c r="BF553" s="163">
        <f>+CALCULO[[#This Row],[ 57 ]]</f>
        <v>0</v>
      </c>
      <c r="BG553" s="163"/>
      <c r="BH553" s="163">
        <f>+CALCULO[[#This Row],[ 59 ]]</f>
        <v>0</v>
      </c>
      <c r="BI553" s="163"/>
      <c r="BJ553" s="163"/>
      <c r="BK553" s="163"/>
      <c r="BL553" s="145">
        <f>+CALCULO[[#This Row],[ 63 ]]</f>
        <v>0</v>
      </c>
      <c r="BM553" s="144">
        <f>+CALCULO[[#This Row],[ 64 ]]+CALCULO[[#This Row],[ 62 ]]+CALCULO[[#This Row],[ 60 ]]+CALCULO[[#This Row],[ 58 ]]+CALCULO[[#This Row],[ 56 ]]+CALCULO[[#This Row],[ 54 ]]+CALCULO[[#This Row],[ 52 ]]+CALCULO[[#This Row],[ 50 ]]+CALCULO[[#This Row],[ 48 ]]+CALCULO[[#This Row],[ 45 ]]+CALCULO[[#This Row],[43]]</f>
        <v>0</v>
      </c>
      <c r="BN553" s="148">
        <f>+CALCULO[[#This Row],[ 41 ]]-CALCULO[[#This Row],[65]]</f>
        <v>0</v>
      </c>
      <c r="BO553" s="144">
        <f>+ROUND(MIN(CALCULO[[#This Row],[66]]*25%,240*'Versión impresión'!$H$8),-3)</f>
        <v>0</v>
      </c>
      <c r="BP553" s="148">
        <f>+CALCULO[[#This Row],[66]]-CALCULO[[#This Row],[67]]</f>
        <v>0</v>
      </c>
      <c r="BQ553" s="154">
        <f>+ROUND(CALCULO[[#This Row],[33]]*40%,-3)</f>
        <v>0</v>
      </c>
      <c r="BR553" s="149">
        <f t="shared" si="24"/>
        <v>0</v>
      </c>
      <c r="BS553" s="144">
        <f>+CALCULO[[#This Row],[33]]-MIN(CALCULO[[#This Row],[69]],CALCULO[[#This Row],[68]])</f>
        <v>0</v>
      </c>
      <c r="BT553" s="150">
        <f>+CALCULO[[#This Row],[71]]/'Versión impresión'!$H$8+1-1</f>
        <v>0</v>
      </c>
      <c r="BU553" s="151">
        <f>+LOOKUP(CALCULO[[#This Row],[72]],$CG$2:$CH$8,$CJ$2:$CJ$8)</f>
        <v>0</v>
      </c>
      <c r="BV553" s="152">
        <f>+LOOKUP(CALCULO[[#This Row],[72]],$CG$2:$CH$8,$CI$2:$CI$8)</f>
        <v>0</v>
      </c>
      <c r="BW553" s="151">
        <f>+LOOKUP(CALCULO[[#This Row],[72]],$CG$2:$CH$8,$CK$2:$CK$8)</f>
        <v>0</v>
      </c>
      <c r="BX553" s="155">
        <f>+(CALCULO[[#This Row],[72]]+CALCULO[[#This Row],[73]])*CALCULO[[#This Row],[74]]+CALCULO[[#This Row],[75]]</f>
        <v>0</v>
      </c>
      <c r="BY553" s="133">
        <f>+ROUND(CALCULO[[#This Row],[76]]*'Versión impresión'!$H$8,-3)</f>
        <v>0</v>
      </c>
      <c r="BZ553" s="180" t="str">
        <f>+IF(LOOKUP(CALCULO[[#This Row],[72]],$CG$2:$CH$8,$CM$2:$CM$8)=0,"",LOOKUP(CALCULO[[#This Row],[72]],$CG$2:$CH$8,$CM$2:$CM$8))</f>
        <v/>
      </c>
    </row>
    <row r="554" spans="1:78" x14ac:dyDescent="0.25">
      <c r="A554" s="78" t="str">
        <f t="shared" si="23"/>
        <v/>
      </c>
      <c r="B554" s="159"/>
      <c r="C554" s="29"/>
      <c r="D554" s="29"/>
      <c r="E554" s="29"/>
      <c r="F554" s="29"/>
      <c r="G554" s="29"/>
      <c r="H554" s="29"/>
      <c r="I554" s="29"/>
      <c r="J554" s="29"/>
      <c r="K554" s="29"/>
      <c r="L554" s="29"/>
      <c r="M554" s="29"/>
      <c r="N554" s="29"/>
      <c r="O554" s="144">
        <f>SUM(CALCULO[[#This Row],[5]:[ 14 ]])</f>
        <v>0</v>
      </c>
      <c r="P554" s="162"/>
      <c r="Q554" s="163">
        <f>+IF(AVERAGEIF(ING_NO_CONST_RENTA[Concepto],'Datos para cálculo'!P$4,ING_NO_CONST_RENTA[Monto Limite])=1,CALCULO[[#This Row],[16]],MIN(CALCULO[ [#This Row],[16] ],AVERAGEIF(ING_NO_CONST_RENTA[Concepto],'Datos para cálculo'!P$4,ING_NO_CONST_RENTA[Monto Limite]),+CALCULO[ [#This Row],[16] ]+1-1,CALCULO[ [#This Row],[16] ]))</f>
        <v>0</v>
      </c>
      <c r="R554" s="29"/>
      <c r="S554" s="163">
        <f>+IF(AVERAGEIF(ING_NO_CONST_RENTA[Concepto],'Datos para cálculo'!R$4,ING_NO_CONST_RENTA[Monto Limite])=1,CALCULO[[#This Row],[18]],MIN(CALCULO[ [#This Row],[18] ],AVERAGEIF(ING_NO_CONST_RENTA[Concepto],'Datos para cálculo'!R$4,ING_NO_CONST_RENTA[Monto Limite]),+CALCULO[ [#This Row],[18] ]+1-1,CALCULO[ [#This Row],[18] ]))</f>
        <v>0</v>
      </c>
      <c r="T554" s="29"/>
      <c r="U554" s="163">
        <f>+IF(AVERAGEIF(ING_NO_CONST_RENTA[Concepto],'Datos para cálculo'!T$4,ING_NO_CONST_RENTA[Monto Limite])=1,CALCULO[[#This Row],[20]],MIN(CALCULO[ [#This Row],[20] ],AVERAGEIF(ING_NO_CONST_RENTA[Concepto],'Datos para cálculo'!T$4,ING_NO_CONST_RENTA[Monto Limite]),+CALCULO[ [#This Row],[20] ]+1-1,CALCULO[ [#This Row],[20] ]))</f>
        <v>0</v>
      </c>
      <c r="V554" s="29"/>
      <c r="W5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4" s="164"/>
      <c r="Y554" s="163">
        <f>+IF(O554&lt;310*'Versión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4" s="165"/>
      <c r="AA554" s="163">
        <f>+IF(AVERAGEIF(ING_NO_CONST_RENTA[Concepto],'Datos para cálculo'!Z$4,ING_NO_CONST_RENTA[Monto Limite])=1,CALCULO[[#This Row],[ 26 ]],MIN(CALCULO[[#This Row],[ 26 ]],AVERAGEIF(ING_NO_CONST_RENTA[Concepto],'Datos para cálculo'!Z$4,ING_NO_CONST_RENTA[Monto Limite]),+CALCULO[[#This Row],[ 26 ]]+1-1,CALCULO[[#This Row],[ 26 ]]))</f>
        <v>0</v>
      </c>
      <c r="AB554" s="165"/>
      <c r="AC5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4" s="147"/>
      <c r="AE5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4" s="144">
        <f>+CALCULO[[#This Row],[ 31 ]]+CALCULO[[#This Row],[ 29 ]]+CALCULO[[#This Row],[ 27 ]]+CALCULO[[#This Row],[ 25 ]]+CALCULO[[#This Row],[ 23 ]]+CALCULO[[#This Row],[ 21 ]]+CALCULO[[#This Row],[ 19 ]]+CALCULO[[#This Row],[ 17 ]]</f>
        <v>0</v>
      </c>
      <c r="AG554" s="148">
        <f>+MAX(0,ROUND(CALCULO[[#This Row],[ 15 ]]-CALCULO[[#This Row],[32]],-3))</f>
        <v>0</v>
      </c>
      <c r="AH554" s="29"/>
      <c r="AI554" s="163">
        <f>+IF(AVERAGEIF(DEDUCCIONES[Concepto],'Datos para cálculo'!AH$4,DEDUCCIONES[Monto Limite])=1,CALCULO[[#This Row],[ 34 ]],MIN(CALCULO[[#This Row],[ 34 ]],AVERAGEIF(DEDUCCIONES[Concepto],'Datos para cálculo'!AH$4,DEDUCCIONES[Monto Limite]),+CALCULO[[#This Row],[ 34 ]]+1-1,CALCULO[[#This Row],[ 34 ]]))</f>
        <v>0</v>
      </c>
      <c r="AJ554" s="167"/>
      <c r="AK554" s="144">
        <f>+IF(CALCULO[[#This Row],[ 36 ]]="SI",MIN(CALCULO[[#This Row],[ 15 ]]*10%,VLOOKUP($AJ$4,DEDUCCIONES[],4,0)),0)</f>
        <v>0</v>
      </c>
      <c r="AL554" s="168"/>
      <c r="AM554" s="145">
        <f>+MIN(AL554+1-1,VLOOKUP($AL$4,DEDUCCIONES[],4,0))</f>
        <v>0</v>
      </c>
      <c r="AN554" s="144">
        <f>+CALCULO[[#This Row],[35]]+CALCULO[[#This Row],[37]]+CALCULO[[#This Row],[ 39 ]]</f>
        <v>0</v>
      </c>
      <c r="AO554" s="148">
        <f>+CALCULO[[#This Row],[33]]-CALCULO[[#This Row],[ 40 ]]</f>
        <v>0</v>
      </c>
      <c r="AP554" s="29"/>
      <c r="AQ554" s="163">
        <f>+MIN(CALCULO[[#This Row],[42]]+1-1,VLOOKUP($AP$4,RENTAS_EXCENTAS[],4,0))</f>
        <v>0</v>
      </c>
      <c r="AR554" s="29"/>
      <c r="AS554" s="163">
        <f>+MIN(CALCULO[[#This Row],[43]]+CALCULO[[#This Row],[ 44 ]]+1-1,VLOOKUP($AP$4,RENTAS_EXCENTAS[],4,0))-CALCULO[[#This Row],[43]]</f>
        <v>0</v>
      </c>
      <c r="AT554" s="163"/>
      <c r="AU554" s="163"/>
      <c r="AV554" s="163">
        <f>+CALCULO[[#This Row],[ 47 ]]</f>
        <v>0</v>
      </c>
      <c r="AW554" s="163"/>
      <c r="AX554" s="163">
        <f>+CALCULO[[#This Row],[ 49 ]]</f>
        <v>0</v>
      </c>
      <c r="AY554" s="163"/>
      <c r="AZ554" s="163">
        <f>+CALCULO[[#This Row],[ 51 ]]</f>
        <v>0</v>
      </c>
      <c r="BA554" s="163"/>
      <c r="BB554" s="163">
        <f>+CALCULO[[#This Row],[ 53 ]]</f>
        <v>0</v>
      </c>
      <c r="BC554" s="163"/>
      <c r="BD554" s="163">
        <f>+CALCULO[[#This Row],[ 55 ]]</f>
        <v>0</v>
      </c>
      <c r="BE554" s="163"/>
      <c r="BF554" s="163">
        <f>+CALCULO[[#This Row],[ 57 ]]</f>
        <v>0</v>
      </c>
      <c r="BG554" s="163"/>
      <c r="BH554" s="163">
        <f>+CALCULO[[#This Row],[ 59 ]]</f>
        <v>0</v>
      </c>
      <c r="BI554" s="163"/>
      <c r="BJ554" s="163"/>
      <c r="BK554" s="163"/>
      <c r="BL554" s="145">
        <f>+CALCULO[[#This Row],[ 63 ]]</f>
        <v>0</v>
      </c>
      <c r="BM554" s="144">
        <f>+CALCULO[[#This Row],[ 64 ]]+CALCULO[[#This Row],[ 62 ]]+CALCULO[[#This Row],[ 60 ]]+CALCULO[[#This Row],[ 58 ]]+CALCULO[[#This Row],[ 56 ]]+CALCULO[[#This Row],[ 54 ]]+CALCULO[[#This Row],[ 52 ]]+CALCULO[[#This Row],[ 50 ]]+CALCULO[[#This Row],[ 48 ]]+CALCULO[[#This Row],[ 45 ]]+CALCULO[[#This Row],[43]]</f>
        <v>0</v>
      </c>
      <c r="BN554" s="148">
        <f>+CALCULO[[#This Row],[ 41 ]]-CALCULO[[#This Row],[65]]</f>
        <v>0</v>
      </c>
      <c r="BO554" s="144">
        <f>+ROUND(MIN(CALCULO[[#This Row],[66]]*25%,240*'Versión impresión'!$H$8),-3)</f>
        <v>0</v>
      </c>
      <c r="BP554" s="148">
        <f>+CALCULO[[#This Row],[66]]-CALCULO[[#This Row],[67]]</f>
        <v>0</v>
      </c>
      <c r="BQ554" s="154">
        <f>+ROUND(CALCULO[[#This Row],[33]]*40%,-3)</f>
        <v>0</v>
      </c>
      <c r="BR554" s="149">
        <f t="shared" si="24"/>
        <v>0</v>
      </c>
      <c r="BS554" s="144">
        <f>+CALCULO[[#This Row],[33]]-MIN(CALCULO[[#This Row],[69]],CALCULO[[#This Row],[68]])</f>
        <v>0</v>
      </c>
      <c r="BT554" s="150">
        <f>+CALCULO[[#This Row],[71]]/'Versión impresión'!$H$8+1-1</f>
        <v>0</v>
      </c>
      <c r="BU554" s="151">
        <f>+LOOKUP(CALCULO[[#This Row],[72]],$CG$2:$CH$8,$CJ$2:$CJ$8)</f>
        <v>0</v>
      </c>
      <c r="BV554" s="152">
        <f>+LOOKUP(CALCULO[[#This Row],[72]],$CG$2:$CH$8,$CI$2:$CI$8)</f>
        <v>0</v>
      </c>
      <c r="BW554" s="151">
        <f>+LOOKUP(CALCULO[[#This Row],[72]],$CG$2:$CH$8,$CK$2:$CK$8)</f>
        <v>0</v>
      </c>
      <c r="BX554" s="155">
        <f>+(CALCULO[[#This Row],[72]]+CALCULO[[#This Row],[73]])*CALCULO[[#This Row],[74]]+CALCULO[[#This Row],[75]]</f>
        <v>0</v>
      </c>
      <c r="BY554" s="133">
        <f>+ROUND(CALCULO[[#This Row],[76]]*'Versión impresión'!$H$8,-3)</f>
        <v>0</v>
      </c>
      <c r="BZ554" s="180" t="str">
        <f>+IF(LOOKUP(CALCULO[[#This Row],[72]],$CG$2:$CH$8,$CM$2:$CM$8)=0,"",LOOKUP(CALCULO[[#This Row],[72]],$CG$2:$CH$8,$CM$2:$CM$8))</f>
        <v/>
      </c>
    </row>
    <row r="555" spans="1:78" x14ac:dyDescent="0.25">
      <c r="A555" s="78" t="str">
        <f t="shared" si="23"/>
        <v/>
      </c>
      <c r="B555" s="159"/>
      <c r="C555" s="29"/>
      <c r="D555" s="29"/>
      <c r="E555" s="29"/>
      <c r="F555" s="29"/>
      <c r="G555" s="29"/>
      <c r="H555" s="29"/>
      <c r="I555" s="29"/>
      <c r="J555" s="29"/>
      <c r="K555" s="29"/>
      <c r="L555" s="29"/>
      <c r="M555" s="29"/>
      <c r="N555" s="29"/>
      <c r="O555" s="144">
        <f>SUM(CALCULO[[#This Row],[5]:[ 14 ]])</f>
        <v>0</v>
      </c>
      <c r="P555" s="162"/>
      <c r="Q555" s="163">
        <f>+IF(AVERAGEIF(ING_NO_CONST_RENTA[Concepto],'Datos para cálculo'!P$4,ING_NO_CONST_RENTA[Monto Limite])=1,CALCULO[[#This Row],[16]],MIN(CALCULO[ [#This Row],[16] ],AVERAGEIF(ING_NO_CONST_RENTA[Concepto],'Datos para cálculo'!P$4,ING_NO_CONST_RENTA[Monto Limite]),+CALCULO[ [#This Row],[16] ]+1-1,CALCULO[ [#This Row],[16] ]))</f>
        <v>0</v>
      </c>
      <c r="R555" s="29"/>
      <c r="S555" s="163">
        <f>+IF(AVERAGEIF(ING_NO_CONST_RENTA[Concepto],'Datos para cálculo'!R$4,ING_NO_CONST_RENTA[Monto Limite])=1,CALCULO[[#This Row],[18]],MIN(CALCULO[ [#This Row],[18] ],AVERAGEIF(ING_NO_CONST_RENTA[Concepto],'Datos para cálculo'!R$4,ING_NO_CONST_RENTA[Monto Limite]),+CALCULO[ [#This Row],[18] ]+1-1,CALCULO[ [#This Row],[18] ]))</f>
        <v>0</v>
      </c>
      <c r="T555" s="29"/>
      <c r="U555" s="163">
        <f>+IF(AVERAGEIF(ING_NO_CONST_RENTA[Concepto],'Datos para cálculo'!T$4,ING_NO_CONST_RENTA[Monto Limite])=1,CALCULO[[#This Row],[20]],MIN(CALCULO[ [#This Row],[20] ],AVERAGEIF(ING_NO_CONST_RENTA[Concepto],'Datos para cálculo'!T$4,ING_NO_CONST_RENTA[Monto Limite]),+CALCULO[ [#This Row],[20] ]+1-1,CALCULO[ [#This Row],[20] ]))</f>
        <v>0</v>
      </c>
      <c r="V555" s="29"/>
      <c r="W5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5" s="164"/>
      <c r="Y555" s="163">
        <f>+IF(O555&lt;310*'Versión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5" s="165"/>
      <c r="AA555" s="163">
        <f>+IF(AVERAGEIF(ING_NO_CONST_RENTA[Concepto],'Datos para cálculo'!Z$4,ING_NO_CONST_RENTA[Monto Limite])=1,CALCULO[[#This Row],[ 26 ]],MIN(CALCULO[[#This Row],[ 26 ]],AVERAGEIF(ING_NO_CONST_RENTA[Concepto],'Datos para cálculo'!Z$4,ING_NO_CONST_RENTA[Monto Limite]),+CALCULO[[#This Row],[ 26 ]]+1-1,CALCULO[[#This Row],[ 26 ]]))</f>
        <v>0</v>
      </c>
      <c r="AB555" s="165"/>
      <c r="AC5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5" s="147"/>
      <c r="AE5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5" s="144">
        <f>+CALCULO[[#This Row],[ 31 ]]+CALCULO[[#This Row],[ 29 ]]+CALCULO[[#This Row],[ 27 ]]+CALCULO[[#This Row],[ 25 ]]+CALCULO[[#This Row],[ 23 ]]+CALCULO[[#This Row],[ 21 ]]+CALCULO[[#This Row],[ 19 ]]+CALCULO[[#This Row],[ 17 ]]</f>
        <v>0</v>
      </c>
      <c r="AG555" s="148">
        <f>+MAX(0,ROUND(CALCULO[[#This Row],[ 15 ]]-CALCULO[[#This Row],[32]],-3))</f>
        <v>0</v>
      </c>
      <c r="AH555" s="29"/>
      <c r="AI555" s="163">
        <f>+IF(AVERAGEIF(DEDUCCIONES[Concepto],'Datos para cálculo'!AH$4,DEDUCCIONES[Monto Limite])=1,CALCULO[[#This Row],[ 34 ]],MIN(CALCULO[[#This Row],[ 34 ]],AVERAGEIF(DEDUCCIONES[Concepto],'Datos para cálculo'!AH$4,DEDUCCIONES[Monto Limite]),+CALCULO[[#This Row],[ 34 ]]+1-1,CALCULO[[#This Row],[ 34 ]]))</f>
        <v>0</v>
      </c>
      <c r="AJ555" s="167"/>
      <c r="AK555" s="144">
        <f>+IF(CALCULO[[#This Row],[ 36 ]]="SI",MIN(CALCULO[[#This Row],[ 15 ]]*10%,VLOOKUP($AJ$4,DEDUCCIONES[],4,0)),0)</f>
        <v>0</v>
      </c>
      <c r="AL555" s="168"/>
      <c r="AM555" s="145">
        <f>+MIN(AL555+1-1,VLOOKUP($AL$4,DEDUCCIONES[],4,0))</f>
        <v>0</v>
      </c>
      <c r="AN555" s="144">
        <f>+CALCULO[[#This Row],[35]]+CALCULO[[#This Row],[37]]+CALCULO[[#This Row],[ 39 ]]</f>
        <v>0</v>
      </c>
      <c r="AO555" s="148">
        <f>+CALCULO[[#This Row],[33]]-CALCULO[[#This Row],[ 40 ]]</f>
        <v>0</v>
      </c>
      <c r="AP555" s="29"/>
      <c r="AQ555" s="163">
        <f>+MIN(CALCULO[[#This Row],[42]]+1-1,VLOOKUP($AP$4,RENTAS_EXCENTAS[],4,0))</f>
        <v>0</v>
      </c>
      <c r="AR555" s="29"/>
      <c r="AS555" s="163">
        <f>+MIN(CALCULO[[#This Row],[43]]+CALCULO[[#This Row],[ 44 ]]+1-1,VLOOKUP($AP$4,RENTAS_EXCENTAS[],4,0))-CALCULO[[#This Row],[43]]</f>
        <v>0</v>
      </c>
      <c r="AT555" s="163"/>
      <c r="AU555" s="163"/>
      <c r="AV555" s="163">
        <f>+CALCULO[[#This Row],[ 47 ]]</f>
        <v>0</v>
      </c>
      <c r="AW555" s="163"/>
      <c r="AX555" s="163">
        <f>+CALCULO[[#This Row],[ 49 ]]</f>
        <v>0</v>
      </c>
      <c r="AY555" s="163"/>
      <c r="AZ555" s="163">
        <f>+CALCULO[[#This Row],[ 51 ]]</f>
        <v>0</v>
      </c>
      <c r="BA555" s="163"/>
      <c r="BB555" s="163">
        <f>+CALCULO[[#This Row],[ 53 ]]</f>
        <v>0</v>
      </c>
      <c r="BC555" s="163"/>
      <c r="BD555" s="163">
        <f>+CALCULO[[#This Row],[ 55 ]]</f>
        <v>0</v>
      </c>
      <c r="BE555" s="163"/>
      <c r="BF555" s="163">
        <f>+CALCULO[[#This Row],[ 57 ]]</f>
        <v>0</v>
      </c>
      <c r="BG555" s="163"/>
      <c r="BH555" s="163">
        <f>+CALCULO[[#This Row],[ 59 ]]</f>
        <v>0</v>
      </c>
      <c r="BI555" s="163"/>
      <c r="BJ555" s="163"/>
      <c r="BK555" s="163"/>
      <c r="BL555" s="145">
        <f>+CALCULO[[#This Row],[ 63 ]]</f>
        <v>0</v>
      </c>
      <c r="BM555" s="144">
        <f>+CALCULO[[#This Row],[ 64 ]]+CALCULO[[#This Row],[ 62 ]]+CALCULO[[#This Row],[ 60 ]]+CALCULO[[#This Row],[ 58 ]]+CALCULO[[#This Row],[ 56 ]]+CALCULO[[#This Row],[ 54 ]]+CALCULO[[#This Row],[ 52 ]]+CALCULO[[#This Row],[ 50 ]]+CALCULO[[#This Row],[ 48 ]]+CALCULO[[#This Row],[ 45 ]]+CALCULO[[#This Row],[43]]</f>
        <v>0</v>
      </c>
      <c r="BN555" s="148">
        <f>+CALCULO[[#This Row],[ 41 ]]-CALCULO[[#This Row],[65]]</f>
        <v>0</v>
      </c>
      <c r="BO555" s="144">
        <f>+ROUND(MIN(CALCULO[[#This Row],[66]]*25%,240*'Versión impresión'!$H$8),-3)</f>
        <v>0</v>
      </c>
      <c r="BP555" s="148">
        <f>+CALCULO[[#This Row],[66]]-CALCULO[[#This Row],[67]]</f>
        <v>0</v>
      </c>
      <c r="BQ555" s="154">
        <f>+ROUND(CALCULO[[#This Row],[33]]*40%,-3)</f>
        <v>0</v>
      </c>
      <c r="BR555" s="149">
        <f t="shared" si="24"/>
        <v>0</v>
      </c>
      <c r="BS555" s="144">
        <f>+CALCULO[[#This Row],[33]]-MIN(CALCULO[[#This Row],[69]],CALCULO[[#This Row],[68]])</f>
        <v>0</v>
      </c>
      <c r="BT555" s="150">
        <f>+CALCULO[[#This Row],[71]]/'Versión impresión'!$H$8+1-1</f>
        <v>0</v>
      </c>
      <c r="BU555" s="151">
        <f>+LOOKUP(CALCULO[[#This Row],[72]],$CG$2:$CH$8,$CJ$2:$CJ$8)</f>
        <v>0</v>
      </c>
      <c r="BV555" s="152">
        <f>+LOOKUP(CALCULO[[#This Row],[72]],$CG$2:$CH$8,$CI$2:$CI$8)</f>
        <v>0</v>
      </c>
      <c r="BW555" s="151">
        <f>+LOOKUP(CALCULO[[#This Row],[72]],$CG$2:$CH$8,$CK$2:$CK$8)</f>
        <v>0</v>
      </c>
      <c r="BX555" s="155">
        <f>+(CALCULO[[#This Row],[72]]+CALCULO[[#This Row],[73]])*CALCULO[[#This Row],[74]]+CALCULO[[#This Row],[75]]</f>
        <v>0</v>
      </c>
      <c r="BY555" s="133">
        <f>+ROUND(CALCULO[[#This Row],[76]]*'Versión impresión'!$H$8,-3)</f>
        <v>0</v>
      </c>
      <c r="BZ555" s="180" t="str">
        <f>+IF(LOOKUP(CALCULO[[#This Row],[72]],$CG$2:$CH$8,$CM$2:$CM$8)=0,"",LOOKUP(CALCULO[[#This Row],[72]],$CG$2:$CH$8,$CM$2:$CM$8))</f>
        <v/>
      </c>
    </row>
    <row r="556" spans="1:78" x14ac:dyDescent="0.25">
      <c r="A556" s="78" t="str">
        <f t="shared" si="23"/>
        <v/>
      </c>
      <c r="B556" s="159"/>
      <c r="C556" s="29"/>
      <c r="D556" s="29"/>
      <c r="E556" s="29"/>
      <c r="F556" s="29"/>
      <c r="G556" s="29"/>
      <c r="H556" s="29"/>
      <c r="I556" s="29"/>
      <c r="J556" s="29"/>
      <c r="K556" s="29"/>
      <c r="L556" s="29"/>
      <c r="M556" s="29"/>
      <c r="N556" s="29"/>
      <c r="O556" s="144">
        <f>SUM(CALCULO[[#This Row],[5]:[ 14 ]])</f>
        <v>0</v>
      </c>
      <c r="P556" s="162"/>
      <c r="Q556" s="163">
        <f>+IF(AVERAGEIF(ING_NO_CONST_RENTA[Concepto],'Datos para cálculo'!P$4,ING_NO_CONST_RENTA[Monto Limite])=1,CALCULO[[#This Row],[16]],MIN(CALCULO[ [#This Row],[16] ],AVERAGEIF(ING_NO_CONST_RENTA[Concepto],'Datos para cálculo'!P$4,ING_NO_CONST_RENTA[Monto Limite]),+CALCULO[ [#This Row],[16] ]+1-1,CALCULO[ [#This Row],[16] ]))</f>
        <v>0</v>
      </c>
      <c r="R556" s="29"/>
      <c r="S556" s="163">
        <f>+IF(AVERAGEIF(ING_NO_CONST_RENTA[Concepto],'Datos para cálculo'!R$4,ING_NO_CONST_RENTA[Monto Limite])=1,CALCULO[[#This Row],[18]],MIN(CALCULO[ [#This Row],[18] ],AVERAGEIF(ING_NO_CONST_RENTA[Concepto],'Datos para cálculo'!R$4,ING_NO_CONST_RENTA[Monto Limite]),+CALCULO[ [#This Row],[18] ]+1-1,CALCULO[ [#This Row],[18] ]))</f>
        <v>0</v>
      </c>
      <c r="T556" s="29"/>
      <c r="U556" s="163">
        <f>+IF(AVERAGEIF(ING_NO_CONST_RENTA[Concepto],'Datos para cálculo'!T$4,ING_NO_CONST_RENTA[Monto Limite])=1,CALCULO[[#This Row],[20]],MIN(CALCULO[ [#This Row],[20] ],AVERAGEIF(ING_NO_CONST_RENTA[Concepto],'Datos para cálculo'!T$4,ING_NO_CONST_RENTA[Monto Limite]),+CALCULO[ [#This Row],[20] ]+1-1,CALCULO[ [#This Row],[20] ]))</f>
        <v>0</v>
      </c>
      <c r="V556" s="29"/>
      <c r="W5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6" s="164"/>
      <c r="Y556" s="163">
        <f>+IF(O556&lt;310*'Versión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6" s="165"/>
      <c r="AA556" s="163">
        <f>+IF(AVERAGEIF(ING_NO_CONST_RENTA[Concepto],'Datos para cálculo'!Z$4,ING_NO_CONST_RENTA[Monto Limite])=1,CALCULO[[#This Row],[ 26 ]],MIN(CALCULO[[#This Row],[ 26 ]],AVERAGEIF(ING_NO_CONST_RENTA[Concepto],'Datos para cálculo'!Z$4,ING_NO_CONST_RENTA[Monto Limite]),+CALCULO[[#This Row],[ 26 ]]+1-1,CALCULO[[#This Row],[ 26 ]]))</f>
        <v>0</v>
      </c>
      <c r="AB556" s="165"/>
      <c r="AC5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6" s="147"/>
      <c r="AE5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6" s="144">
        <f>+CALCULO[[#This Row],[ 31 ]]+CALCULO[[#This Row],[ 29 ]]+CALCULO[[#This Row],[ 27 ]]+CALCULO[[#This Row],[ 25 ]]+CALCULO[[#This Row],[ 23 ]]+CALCULO[[#This Row],[ 21 ]]+CALCULO[[#This Row],[ 19 ]]+CALCULO[[#This Row],[ 17 ]]</f>
        <v>0</v>
      </c>
      <c r="AG556" s="148">
        <f>+MAX(0,ROUND(CALCULO[[#This Row],[ 15 ]]-CALCULO[[#This Row],[32]],-3))</f>
        <v>0</v>
      </c>
      <c r="AH556" s="29"/>
      <c r="AI556" s="163">
        <f>+IF(AVERAGEIF(DEDUCCIONES[Concepto],'Datos para cálculo'!AH$4,DEDUCCIONES[Monto Limite])=1,CALCULO[[#This Row],[ 34 ]],MIN(CALCULO[[#This Row],[ 34 ]],AVERAGEIF(DEDUCCIONES[Concepto],'Datos para cálculo'!AH$4,DEDUCCIONES[Monto Limite]),+CALCULO[[#This Row],[ 34 ]]+1-1,CALCULO[[#This Row],[ 34 ]]))</f>
        <v>0</v>
      </c>
      <c r="AJ556" s="167"/>
      <c r="AK556" s="144">
        <f>+IF(CALCULO[[#This Row],[ 36 ]]="SI",MIN(CALCULO[[#This Row],[ 15 ]]*10%,VLOOKUP($AJ$4,DEDUCCIONES[],4,0)),0)</f>
        <v>0</v>
      </c>
      <c r="AL556" s="168"/>
      <c r="AM556" s="145">
        <f>+MIN(AL556+1-1,VLOOKUP($AL$4,DEDUCCIONES[],4,0))</f>
        <v>0</v>
      </c>
      <c r="AN556" s="144">
        <f>+CALCULO[[#This Row],[35]]+CALCULO[[#This Row],[37]]+CALCULO[[#This Row],[ 39 ]]</f>
        <v>0</v>
      </c>
      <c r="AO556" s="148">
        <f>+CALCULO[[#This Row],[33]]-CALCULO[[#This Row],[ 40 ]]</f>
        <v>0</v>
      </c>
      <c r="AP556" s="29"/>
      <c r="AQ556" s="163">
        <f>+MIN(CALCULO[[#This Row],[42]]+1-1,VLOOKUP($AP$4,RENTAS_EXCENTAS[],4,0))</f>
        <v>0</v>
      </c>
      <c r="AR556" s="29"/>
      <c r="AS556" s="163">
        <f>+MIN(CALCULO[[#This Row],[43]]+CALCULO[[#This Row],[ 44 ]]+1-1,VLOOKUP($AP$4,RENTAS_EXCENTAS[],4,0))-CALCULO[[#This Row],[43]]</f>
        <v>0</v>
      </c>
      <c r="AT556" s="163"/>
      <c r="AU556" s="163"/>
      <c r="AV556" s="163">
        <f>+CALCULO[[#This Row],[ 47 ]]</f>
        <v>0</v>
      </c>
      <c r="AW556" s="163"/>
      <c r="AX556" s="163">
        <f>+CALCULO[[#This Row],[ 49 ]]</f>
        <v>0</v>
      </c>
      <c r="AY556" s="163"/>
      <c r="AZ556" s="163">
        <f>+CALCULO[[#This Row],[ 51 ]]</f>
        <v>0</v>
      </c>
      <c r="BA556" s="163"/>
      <c r="BB556" s="163">
        <f>+CALCULO[[#This Row],[ 53 ]]</f>
        <v>0</v>
      </c>
      <c r="BC556" s="163"/>
      <c r="BD556" s="163">
        <f>+CALCULO[[#This Row],[ 55 ]]</f>
        <v>0</v>
      </c>
      <c r="BE556" s="163"/>
      <c r="BF556" s="163">
        <f>+CALCULO[[#This Row],[ 57 ]]</f>
        <v>0</v>
      </c>
      <c r="BG556" s="163"/>
      <c r="BH556" s="163">
        <f>+CALCULO[[#This Row],[ 59 ]]</f>
        <v>0</v>
      </c>
      <c r="BI556" s="163"/>
      <c r="BJ556" s="163"/>
      <c r="BK556" s="163"/>
      <c r="BL556" s="145">
        <f>+CALCULO[[#This Row],[ 63 ]]</f>
        <v>0</v>
      </c>
      <c r="BM556" s="144">
        <f>+CALCULO[[#This Row],[ 64 ]]+CALCULO[[#This Row],[ 62 ]]+CALCULO[[#This Row],[ 60 ]]+CALCULO[[#This Row],[ 58 ]]+CALCULO[[#This Row],[ 56 ]]+CALCULO[[#This Row],[ 54 ]]+CALCULO[[#This Row],[ 52 ]]+CALCULO[[#This Row],[ 50 ]]+CALCULO[[#This Row],[ 48 ]]+CALCULO[[#This Row],[ 45 ]]+CALCULO[[#This Row],[43]]</f>
        <v>0</v>
      </c>
      <c r="BN556" s="148">
        <f>+CALCULO[[#This Row],[ 41 ]]-CALCULO[[#This Row],[65]]</f>
        <v>0</v>
      </c>
      <c r="BO556" s="144">
        <f>+ROUND(MIN(CALCULO[[#This Row],[66]]*25%,240*'Versión impresión'!$H$8),-3)</f>
        <v>0</v>
      </c>
      <c r="BP556" s="148">
        <f>+CALCULO[[#This Row],[66]]-CALCULO[[#This Row],[67]]</f>
        <v>0</v>
      </c>
      <c r="BQ556" s="154">
        <f>+ROUND(CALCULO[[#This Row],[33]]*40%,-3)</f>
        <v>0</v>
      </c>
      <c r="BR556" s="149">
        <f t="shared" si="24"/>
        <v>0</v>
      </c>
      <c r="BS556" s="144">
        <f>+CALCULO[[#This Row],[33]]-MIN(CALCULO[[#This Row],[69]],CALCULO[[#This Row],[68]])</f>
        <v>0</v>
      </c>
      <c r="BT556" s="150">
        <f>+CALCULO[[#This Row],[71]]/'Versión impresión'!$H$8+1-1</f>
        <v>0</v>
      </c>
      <c r="BU556" s="151">
        <f>+LOOKUP(CALCULO[[#This Row],[72]],$CG$2:$CH$8,$CJ$2:$CJ$8)</f>
        <v>0</v>
      </c>
      <c r="BV556" s="152">
        <f>+LOOKUP(CALCULO[[#This Row],[72]],$CG$2:$CH$8,$CI$2:$CI$8)</f>
        <v>0</v>
      </c>
      <c r="BW556" s="151">
        <f>+LOOKUP(CALCULO[[#This Row],[72]],$CG$2:$CH$8,$CK$2:$CK$8)</f>
        <v>0</v>
      </c>
      <c r="BX556" s="155">
        <f>+(CALCULO[[#This Row],[72]]+CALCULO[[#This Row],[73]])*CALCULO[[#This Row],[74]]+CALCULO[[#This Row],[75]]</f>
        <v>0</v>
      </c>
      <c r="BY556" s="133">
        <f>+ROUND(CALCULO[[#This Row],[76]]*'Versión impresión'!$H$8,-3)</f>
        <v>0</v>
      </c>
      <c r="BZ556" s="180" t="str">
        <f>+IF(LOOKUP(CALCULO[[#This Row],[72]],$CG$2:$CH$8,$CM$2:$CM$8)=0,"",LOOKUP(CALCULO[[#This Row],[72]],$CG$2:$CH$8,$CM$2:$CM$8))</f>
        <v/>
      </c>
    </row>
    <row r="557" spans="1:78" x14ac:dyDescent="0.25">
      <c r="A557" s="78" t="str">
        <f t="shared" si="23"/>
        <v/>
      </c>
      <c r="B557" s="159"/>
      <c r="C557" s="29"/>
      <c r="D557" s="29"/>
      <c r="E557" s="29"/>
      <c r="F557" s="29"/>
      <c r="G557" s="29"/>
      <c r="H557" s="29"/>
      <c r="I557" s="29"/>
      <c r="J557" s="29"/>
      <c r="K557" s="29"/>
      <c r="L557" s="29"/>
      <c r="M557" s="29"/>
      <c r="N557" s="29"/>
      <c r="O557" s="144">
        <f>SUM(CALCULO[[#This Row],[5]:[ 14 ]])</f>
        <v>0</v>
      </c>
      <c r="P557" s="162"/>
      <c r="Q557" s="163">
        <f>+IF(AVERAGEIF(ING_NO_CONST_RENTA[Concepto],'Datos para cálculo'!P$4,ING_NO_CONST_RENTA[Monto Limite])=1,CALCULO[[#This Row],[16]],MIN(CALCULO[ [#This Row],[16] ],AVERAGEIF(ING_NO_CONST_RENTA[Concepto],'Datos para cálculo'!P$4,ING_NO_CONST_RENTA[Monto Limite]),+CALCULO[ [#This Row],[16] ]+1-1,CALCULO[ [#This Row],[16] ]))</f>
        <v>0</v>
      </c>
      <c r="R557" s="29"/>
      <c r="S557" s="163">
        <f>+IF(AVERAGEIF(ING_NO_CONST_RENTA[Concepto],'Datos para cálculo'!R$4,ING_NO_CONST_RENTA[Monto Limite])=1,CALCULO[[#This Row],[18]],MIN(CALCULO[ [#This Row],[18] ],AVERAGEIF(ING_NO_CONST_RENTA[Concepto],'Datos para cálculo'!R$4,ING_NO_CONST_RENTA[Monto Limite]),+CALCULO[ [#This Row],[18] ]+1-1,CALCULO[ [#This Row],[18] ]))</f>
        <v>0</v>
      </c>
      <c r="T557" s="29"/>
      <c r="U557" s="163">
        <f>+IF(AVERAGEIF(ING_NO_CONST_RENTA[Concepto],'Datos para cálculo'!T$4,ING_NO_CONST_RENTA[Monto Limite])=1,CALCULO[[#This Row],[20]],MIN(CALCULO[ [#This Row],[20] ],AVERAGEIF(ING_NO_CONST_RENTA[Concepto],'Datos para cálculo'!T$4,ING_NO_CONST_RENTA[Monto Limite]),+CALCULO[ [#This Row],[20] ]+1-1,CALCULO[ [#This Row],[20] ]))</f>
        <v>0</v>
      </c>
      <c r="V557" s="29"/>
      <c r="W5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7" s="164"/>
      <c r="Y557" s="163">
        <f>+IF(O557&lt;310*'Versión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7" s="165"/>
      <c r="AA557" s="163">
        <f>+IF(AVERAGEIF(ING_NO_CONST_RENTA[Concepto],'Datos para cálculo'!Z$4,ING_NO_CONST_RENTA[Monto Limite])=1,CALCULO[[#This Row],[ 26 ]],MIN(CALCULO[[#This Row],[ 26 ]],AVERAGEIF(ING_NO_CONST_RENTA[Concepto],'Datos para cálculo'!Z$4,ING_NO_CONST_RENTA[Monto Limite]),+CALCULO[[#This Row],[ 26 ]]+1-1,CALCULO[[#This Row],[ 26 ]]))</f>
        <v>0</v>
      </c>
      <c r="AB557" s="165"/>
      <c r="AC5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7" s="147"/>
      <c r="AE5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7" s="144">
        <f>+CALCULO[[#This Row],[ 31 ]]+CALCULO[[#This Row],[ 29 ]]+CALCULO[[#This Row],[ 27 ]]+CALCULO[[#This Row],[ 25 ]]+CALCULO[[#This Row],[ 23 ]]+CALCULO[[#This Row],[ 21 ]]+CALCULO[[#This Row],[ 19 ]]+CALCULO[[#This Row],[ 17 ]]</f>
        <v>0</v>
      </c>
      <c r="AG557" s="148">
        <f>+MAX(0,ROUND(CALCULO[[#This Row],[ 15 ]]-CALCULO[[#This Row],[32]],-3))</f>
        <v>0</v>
      </c>
      <c r="AH557" s="29"/>
      <c r="AI557" s="163">
        <f>+IF(AVERAGEIF(DEDUCCIONES[Concepto],'Datos para cálculo'!AH$4,DEDUCCIONES[Monto Limite])=1,CALCULO[[#This Row],[ 34 ]],MIN(CALCULO[[#This Row],[ 34 ]],AVERAGEIF(DEDUCCIONES[Concepto],'Datos para cálculo'!AH$4,DEDUCCIONES[Monto Limite]),+CALCULO[[#This Row],[ 34 ]]+1-1,CALCULO[[#This Row],[ 34 ]]))</f>
        <v>0</v>
      </c>
      <c r="AJ557" s="167"/>
      <c r="AK557" s="144">
        <f>+IF(CALCULO[[#This Row],[ 36 ]]="SI",MIN(CALCULO[[#This Row],[ 15 ]]*10%,VLOOKUP($AJ$4,DEDUCCIONES[],4,0)),0)</f>
        <v>0</v>
      </c>
      <c r="AL557" s="168"/>
      <c r="AM557" s="145">
        <f>+MIN(AL557+1-1,VLOOKUP($AL$4,DEDUCCIONES[],4,0))</f>
        <v>0</v>
      </c>
      <c r="AN557" s="144">
        <f>+CALCULO[[#This Row],[35]]+CALCULO[[#This Row],[37]]+CALCULO[[#This Row],[ 39 ]]</f>
        <v>0</v>
      </c>
      <c r="AO557" s="148">
        <f>+CALCULO[[#This Row],[33]]-CALCULO[[#This Row],[ 40 ]]</f>
        <v>0</v>
      </c>
      <c r="AP557" s="29"/>
      <c r="AQ557" s="163">
        <f>+MIN(CALCULO[[#This Row],[42]]+1-1,VLOOKUP($AP$4,RENTAS_EXCENTAS[],4,0))</f>
        <v>0</v>
      </c>
      <c r="AR557" s="29"/>
      <c r="AS557" s="163">
        <f>+MIN(CALCULO[[#This Row],[43]]+CALCULO[[#This Row],[ 44 ]]+1-1,VLOOKUP($AP$4,RENTAS_EXCENTAS[],4,0))-CALCULO[[#This Row],[43]]</f>
        <v>0</v>
      </c>
      <c r="AT557" s="163"/>
      <c r="AU557" s="163"/>
      <c r="AV557" s="163">
        <f>+CALCULO[[#This Row],[ 47 ]]</f>
        <v>0</v>
      </c>
      <c r="AW557" s="163"/>
      <c r="AX557" s="163">
        <f>+CALCULO[[#This Row],[ 49 ]]</f>
        <v>0</v>
      </c>
      <c r="AY557" s="163"/>
      <c r="AZ557" s="163">
        <f>+CALCULO[[#This Row],[ 51 ]]</f>
        <v>0</v>
      </c>
      <c r="BA557" s="163"/>
      <c r="BB557" s="163">
        <f>+CALCULO[[#This Row],[ 53 ]]</f>
        <v>0</v>
      </c>
      <c r="BC557" s="163"/>
      <c r="BD557" s="163">
        <f>+CALCULO[[#This Row],[ 55 ]]</f>
        <v>0</v>
      </c>
      <c r="BE557" s="163"/>
      <c r="BF557" s="163">
        <f>+CALCULO[[#This Row],[ 57 ]]</f>
        <v>0</v>
      </c>
      <c r="BG557" s="163"/>
      <c r="BH557" s="163">
        <f>+CALCULO[[#This Row],[ 59 ]]</f>
        <v>0</v>
      </c>
      <c r="BI557" s="163"/>
      <c r="BJ557" s="163"/>
      <c r="BK557" s="163"/>
      <c r="BL557" s="145">
        <f>+CALCULO[[#This Row],[ 63 ]]</f>
        <v>0</v>
      </c>
      <c r="BM557" s="144">
        <f>+CALCULO[[#This Row],[ 64 ]]+CALCULO[[#This Row],[ 62 ]]+CALCULO[[#This Row],[ 60 ]]+CALCULO[[#This Row],[ 58 ]]+CALCULO[[#This Row],[ 56 ]]+CALCULO[[#This Row],[ 54 ]]+CALCULO[[#This Row],[ 52 ]]+CALCULO[[#This Row],[ 50 ]]+CALCULO[[#This Row],[ 48 ]]+CALCULO[[#This Row],[ 45 ]]+CALCULO[[#This Row],[43]]</f>
        <v>0</v>
      </c>
      <c r="BN557" s="148">
        <f>+CALCULO[[#This Row],[ 41 ]]-CALCULO[[#This Row],[65]]</f>
        <v>0</v>
      </c>
      <c r="BO557" s="144">
        <f>+ROUND(MIN(CALCULO[[#This Row],[66]]*25%,240*'Versión impresión'!$H$8),-3)</f>
        <v>0</v>
      </c>
      <c r="BP557" s="148">
        <f>+CALCULO[[#This Row],[66]]-CALCULO[[#This Row],[67]]</f>
        <v>0</v>
      </c>
      <c r="BQ557" s="154">
        <f>+ROUND(CALCULO[[#This Row],[33]]*40%,-3)</f>
        <v>0</v>
      </c>
      <c r="BR557" s="149">
        <f t="shared" si="24"/>
        <v>0</v>
      </c>
      <c r="BS557" s="144">
        <f>+CALCULO[[#This Row],[33]]-MIN(CALCULO[[#This Row],[69]],CALCULO[[#This Row],[68]])</f>
        <v>0</v>
      </c>
      <c r="BT557" s="150">
        <f>+CALCULO[[#This Row],[71]]/'Versión impresión'!$H$8+1-1</f>
        <v>0</v>
      </c>
      <c r="BU557" s="151">
        <f>+LOOKUP(CALCULO[[#This Row],[72]],$CG$2:$CH$8,$CJ$2:$CJ$8)</f>
        <v>0</v>
      </c>
      <c r="BV557" s="152">
        <f>+LOOKUP(CALCULO[[#This Row],[72]],$CG$2:$CH$8,$CI$2:$CI$8)</f>
        <v>0</v>
      </c>
      <c r="BW557" s="151">
        <f>+LOOKUP(CALCULO[[#This Row],[72]],$CG$2:$CH$8,$CK$2:$CK$8)</f>
        <v>0</v>
      </c>
      <c r="BX557" s="155">
        <f>+(CALCULO[[#This Row],[72]]+CALCULO[[#This Row],[73]])*CALCULO[[#This Row],[74]]+CALCULO[[#This Row],[75]]</f>
        <v>0</v>
      </c>
      <c r="BY557" s="133">
        <f>+ROUND(CALCULO[[#This Row],[76]]*'Versión impresión'!$H$8,-3)</f>
        <v>0</v>
      </c>
      <c r="BZ557" s="180" t="str">
        <f>+IF(LOOKUP(CALCULO[[#This Row],[72]],$CG$2:$CH$8,$CM$2:$CM$8)=0,"",LOOKUP(CALCULO[[#This Row],[72]],$CG$2:$CH$8,$CM$2:$CM$8))</f>
        <v/>
      </c>
    </row>
    <row r="558" spans="1:78" x14ac:dyDescent="0.25">
      <c r="A558" s="78" t="str">
        <f t="shared" si="23"/>
        <v/>
      </c>
      <c r="B558" s="159"/>
      <c r="C558" s="29"/>
      <c r="D558" s="29"/>
      <c r="E558" s="29"/>
      <c r="F558" s="29"/>
      <c r="G558" s="29"/>
      <c r="H558" s="29"/>
      <c r="I558" s="29"/>
      <c r="J558" s="29"/>
      <c r="K558" s="29"/>
      <c r="L558" s="29"/>
      <c r="M558" s="29"/>
      <c r="N558" s="29"/>
      <c r="O558" s="144">
        <f>SUM(CALCULO[[#This Row],[5]:[ 14 ]])</f>
        <v>0</v>
      </c>
      <c r="P558" s="162"/>
      <c r="Q558" s="163">
        <f>+IF(AVERAGEIF(ING_NO_CONST_RENTA[Concepto],'Datos para cálculo'!P$4,ING_NO_CONST_RENTA[Monto Limite])=1,CALCULO[[#This Row],[16]],MIN(CALCULO[ [#This Row],[16] ],AVERAGEIF(ING_NO_CONST_RENTA[Concepto],'Datos para cálculo'!P$4,ING_NO_CONST_RENTA[Monto Limite]),+CALCULO[ [#This Row],[16] ]+1-1,CALCULO[ [#This Row],[16] ]))</f>
        <v>0</v>
      </c>
      <c r="R558" s="29"/>
      <c r="S558" s="163">
        <f>+IF(AVERAGEIF(ING_NO_CONST_RENTA[Concepto],'Datos para cálculo'!R$4,ING_NO_CONST_RENTA[Monto Limite])=1,CALCULO[[#This Row],[18]],MIN(CALCULO[ [#This Row],[18] ],AVERAGEIF(ING_NO_CONST_RENTA[Concepto],'Datos para cálculo'!R$4,ING_NO_CONST_RENTA[Monto Limite]),+CALCULO[ [#This Row],[18] ]+1-1,CALCULO[ [#This Row],[18] ]))</f>
        <v>0</v>
      </c>
      <c r="T558" s="29"/>
      <c r="U558" s="163">
        <f>+IF(AVERAGEIF(ING_NO_CONST_RENTA[Concepto],'Datos para cálculo'!T$4,ING_NO_CONST_RENTA[Monto Limite])=1,CALCULO[[#This Row],[20]],MIN(CALCULO[ [#This Row],[20] ],AVERAGEIF(ING_NO_CONST_RENTA[Concepto],'Datos para cálculo'!T$4,ING_NO_CONST_RENTA[Monto Limite]),+CALCULO[ [#This Row],[20] ]+1-1,CALCULO[ [#This Row],[20] ]))</f>
        <v>0</v>
      </c>
      <c r="V558" s="29"/>
      <c r="W5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8" s="164"/>
      <c r="Y558" s="163">
        <f>+IF(O558&lt;310*'Versión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8" s="165"/>
      <c r="AA558" s="163">
        <f>+IF(AVERAGEIF(ING_NO_CONST_RENTA[Concepto],'Datos para cálculo'!Z$4,ING_NO_CONST_RENTA[Monto Limite])=1,CALCULO[[#This Row],[ 26 ]],MIN(CALCULO[[#This Row],[ 26 ]],AVERAGEIF(ING_NO_CONST_RENTA[Concepto],'Datos para cálculo'!Z$4,ING_NO_CONST_RENTA[Monto Limite]),+CALCULO[[#This Row],[ 26 ]]+1-1,CALCULO[[#This Row],[ 26 ]]))</f>
        <v>0</v>
      </c>
      <c r="AB558" s="165"/>
      <c r="AC5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8" s="147"/>
      <c r="AE5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8" s="144">
        <f>+CALCULO[[#This Row],[ 31 ]]+CALCULO[[#This Row],[ 29 ]]+CALCULO[[#This Row],[ 27 ]]+CALCULO[[#This Row],[ 25 ]]+CALCULO[[#This Row],[ 23 ]]+CALCULO[[#This Row],[ 21 ]]+CALCULO[[#This Row],[ 19 ]]+CALCULO[[#This Row],[ 17 ]]</f>
        <v>0</v>
      </c>
      <c r="AG558" s="148">
        <f>+MAX(0,ROUND(CALCULO[[#This Row],[ 15 ]]-CALCULO[[#This Row],[32]],-3))</f>
        <v>0</v>
      </c>
      <c r="AH558" s="29"/>
      <c r="AI558" s="163">
        <f>+IF(AVERAGEIF(DEDUCCIONES[Concepto],'Datos para cálculo'!AH$4,DEDUCCIONES[Monto Limite])=1,CALCULO[[#This Row],[ 34 ]],MIN(CALCULO[[#This Row],[ 34 ]],AVERAGEIF(DEDUCCIONES[Concepto],'Datos para cálculo'!AH$4,DEDUCCIONES[Monto Limite]),+CALCULO[[#This Row],[ 34 ]]+1-1,CALCULO[[#This Row],[ 34 ]]))</f>
        <v>0</v>
      </c>
      <c r="AJ558" s="167"/>
      <c r="AK558" s="144">
        <f>+IF(CALCULO[[#This Row],[ 36 ]]="SI",MIN(CALCULO[[#This Row],[ 15 ]]*10%,VLOOKUP($AJ$4,DEDUCCIONES[],4,0)),0)</f>
        <v>0</v>
      </c>
      <c r="AL558" s="168"/>
      <c r="AM558" s="145">
        <f>+MIN(AL558+1-1,VLOOKUP($AL$4,DEDUCCIONES[],4,0))</f>
        <v>0</v>
      </c>
      <c r="AN558" s="144">
        <f>+CALCULO[[#This Row],[35]]+CALCULO[[#This Row],[37]]+CALCULO[[#This Row],[ 39 ]]</f>
        <v>0</v>
      </c>
      <c r="AO558" s="148">
        <f>+CALCULO[[#This Row],[33]]-CALCULO[[#This Row],[ 40 ]]</f>
        <v>0</v>
      </c>
      <c r="AP558" s="29"/>
      <c r="AQ558" s="163">
        <f>+MIN(CALCULO[[#This Row],[42]]+1-1,VLOOKUP($AP$4,RENTAS_EXCENTAS[],4,0))</f>
        <v>0</v>
      </c>
      <c r="AR558" s="29"/>
      <c r="AS558" s="163">
        <f>+MIN(CALCULO[[#This Row],[43]]+CALCULO[[#This Row],[ 44 ]]+1-1,VLOOKUP($AP$4,RENTAS_EXCENTAS[],4,0))-CALCULO[[#This Row],[43]]</f>
        <v>0</v>
      </c>
      <c r="AT558" s="163"/>
      <c r="AU558" s="163"/>
      <c r="AV558" s="163">
        <f>+CALCULO[[#This Row],[ 47 ]]</f>
        <v>0</v>
      </c>
      <c r="AW558" s="163"/>
      <c r="AX558" s="163">
        <f>+CALCULO[[#This Row],[ 49 ]]</f>
        <v>0</v>
      </c>
      <c r="AY558" s="163"/>
      <c r="AZ558" s="163">
        <f>+CALCULO[[#This Row],[ 51 ]]</f>
        <v>0</v>
      </c>
      <c r="BA558" s="163"/>
      <c r="BB558" s="163">
        <f>+CALCULO[[#This Row],[ 53 ]]</f>
        <v>0</v>
      </c>
      <c r="BC558" s="163"/>
      <c r="BD558" s="163">
        <f>+CALCULO[[#This Row],[ 55 ]]</f>
        <v>0</v>
      </c>
      <c r="BE558" s="163"/>
      <c r="BF558" s="163">
        <f>+CALCULO[[#This Row],[ 57 ]]</f>
        <v>0</v>
      </c>
      <c r="BG558" s="163"/>
      <c r="BH558" s="163">
        <f>+CALCULO[[#This Row],[ 59 ]]</f>
        <v>0</v>
      </c>
      <c r="BI558" s="163"/>
      <c r="BJ558" s="163"/>
      <c r="BK558" s="163"/>
      <c r="BL558" s="145">
        <f>+CALCULO[[#This Row],[ 63 ]]</f>
        <v>0</v>
      </c>
      <c r="BM558" s="144">
        <f>+CALCULO[[#This Row],[ 64 ]]+CALCULO[[#This Row],[ 62 ]]+CALCULO[[#This Row],[ 60 ]]+CALCULO[[#This Row],[ 58 ]]+CALCULO[[#This Row],[ 56 ]]+CALCULO[[#This Row],[ 54 ]]+CALCULO[[#This Row],[ 52 ]]+CALCULO[[#This Row],[ 50 ]]+CALCULO[[#This Row],[ 48 ]]+CALCULO[[#This Row],[ 45 ]]+CALCULO[[#This Row],[43]]</f>
        <v>0</v>
      </c>
      <c r="BN558" s="148">
        <f>+CALCULO[[#This Row],[ 41 ]]-CALCULO[[#This Row],[65]]</f>
        <v>0</v>
      </c>
      <c r="BO558" s="144">
        <f>+ROUND(MIN(CALCULO[[#This Row],[66]]*25%,240*'Versión impresión'!$H$8),-3)</f>
        <v>0</v>
      </c>
      <c r="BP558" s="148">
        <f>+CALCULO[[#This Row],[66]]-CALCULO[[#This Row],[67]]</f>
        <v>0</v>
      </c>
      <c r="BQ558" s="154">
        <f>+ROUND(CALCULO[[#This Row],[33]]*40%,-3)</f>
        <v>0</v>
      </c>
      <c r="BR558" s="149">
        <f t="shared" si="24"/>
        <v>0</v>
      </c>
      <c r="BS558" s="144">
        <f>+CALCULO[[#This Row],[33]]-MIN(CALCULO[[#This Row],[69]],CALCULO[[#This Row],[68]])</f>
        <v>0</v>
      </c>
      <c r="BT558" s="150">
        <f>+CALCULO[[#This Row],[71]]/'Versión impresión'!$H$8+1-1</f>
        <v>0</v>
      </c>
      <c r="BU558" s="151">
        <f>+LOOKUP(CALCULO[[#This Row],[72]],$CG$2:$CH$8,$CJ$2:$CJ$8)</f>
        <v>0</v>
      </c>
      <c r="BV558" s="152">
        <f>+LOOKUP(CALCULO[[#This Row],[72]],$CG$2:$CH$8,$CI$2:$CI$8)</f>
        <v>0</v>
      </c>
      <c r="BW558" s="151">
        <f>+LOOKUP(CALCULO[[#This Row],[72]],$CG$2:$CH$8,$CK$2:$CK$8)</f>
        <v>0</v>
      </c>
      <c r="BX558" s="155">
        <f>+(CALCULO[[#This Row],[72]]+CALCULO[[#This Row],[73]])*CALCULO[[#This Row],[74]]+CALCULO[[#This Row],[75]]</f>
        <v>0</v>
      </c>
      <c r="BY558" s="133">
        <f>+ROUND(CALCULO[[#This Row],[76]]*'Versión impresión'!$H$8,-3)</f>
        <v>0</v>
      </c>
      <c r="BZ558" s="180" t="str">
        <f>+IF(LOOKUP(CALCULO[[#This Row],[72]],$CG$2:$CH$8,$CM$2:$CM$8)=0,"",LOOKUP(CALCULO[[#This Row],[72]],$CG$2:$CH$8,$CM$2:$CM$8))</f>
        <v/>
      </c>
    </row>
    <row r="559" spans="1:78" x14ac:dyDescent="0.25">
      <c r="A559" s="78" t="str">
        <f t="shared" si="23"/>
        <v/>
      </c>
      <c r="B559" s="159"/>
      <c r="C559" s="29"/>
      <c r="D559" s="29"/>
      <c r="E559" s="29"/>
      <c r="F559" s="29"/>
      <c r="G559" s="29"/>
      <c r="H559" s="29"/>
      <c r="I559" s="29"/>
      <c r="J559" s="29"/>
      <c r="K559" s="29"/>
      <c r="L559" s="29"/>
      <c r="M559" s="29"/>
      <c r="N559" s="29"/>
      <c r="O559" s="144">
        <f>SUM(CALCULO[[#This Row],[5]:[ 14 ]])</f>
        <v>0</v>
      </c>
      <c r="P559" s="162"/>
      <c r="Q559" s="163">
        <f>+IF(AVERAGEIF(ING_NO_CONST_RENTA[Concepto],'Datos para cálculo'!P$4,ING_NO_CONST_RENTA[Monto Limite])=1,CALCULO[[#This Row],[16]],MIN(CALCULO[ [#This Row],[16] ],AVERAGEIF(ING_NO_CONST_RENTA[Concepto],'Datos para cálculo'!P$4,ING_NO_CONST_RENTA[Monto Limite]),+CALCULO[ [#This Row],[16] ]+1-1,CALCULO[ [#This Row],[16] ]))</f>
        <v>0</v>
      </c>
      <c r="R559" s="29"/>
      <c r="S559" s="163">
        <f>+IF(AVERAGEIF(ING_NO_CONST_RENTA[Concepto],'Datos para cálculo'!R$4,ING_NO_CONST_RENTA[Monto Limite])=1,CALCULO[[#This Row],[18]],MIN(CALCULO[ [#This Row],[18] ],AVERAGEIF(ING_NO_CONST_RENTA[Concepto],'Datos para cálculo'!R$4,ING_NO_CONST_RENTA[Monto Limite]),+CALCULO[ [#This Row],[18] ]+1-1,CALCULO[ [#This Row],[18] ]))</f>
        <v>0</v>
      </c>
      <c r="T559" s="29"/>
      <c r="U559" s="163">
        <f>+IF(AVERAGEIF(ING_NO_CONST_RENTA[Concepto],'Datos para cálculo'!T$4,ING_NO_CONST_RENTA[Monto Limite])=1,CALCULO[[#This Row],[20]],MIN(CALCULO[ [#This Row],[20] ],AVERAGEIF(ING_NO_CONST_RENTA[Concepto],'Datos para cálculo'!T$4,ING_NO_CONST_RENTA[Monto Limite]),+CALCULO[ [#This Row],[20] ]+1-1,CALCULO[ [#This Row],[20] ]))</f>
        <v>0</v>
      </c>
      <c r="V559" s="29"/>
      <c r="W5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59" s="164"/>
      <c r="Y559" s="163">
        <f>+IF(O559&lt;310*'Versión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59" s="165"/>
      <c r="AA559" s="163">
        <f>+IF(AVERAGEIF(ING_NO_CONST_RENTA[Concepto],'Datos para cálculo'!Z$4,ING_NO_CONST_RENTA[Monto Limite])=1,CALCULO[[#This Row],[ 26 ]],MIN(CALCULO[[#This Row],[ 26 ]],AVERAGEIF(ING_NO_CONST_RENTA[Concepto],'Datos para cálculo'!Z$4,ING_NO_CONST_RENTA[Monto Limite]),+CALCULO[[#This Row],[ 26 ]]+1-1,CALCULO[[#This Row],[ 26 ]]))</f>
        <v>0</v>
      </c>
      <c r="AB559" s="165"/>
      <c r="AC5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59" s="147"/>
      <c r="AE5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59" s="144">
        <f>+CALCULO[[#This Row],[ 31 ]]+CALCULO[[#This Row],[ 29 ]]+CALCULO[[#This Row],[ 27 ]]+CALCULO[[#This Row],[ 25 ]]+CALCULO[[#This Row],[ 23 ]]+CALCULO[[#This Row],[ 21 ]]+CALCULO[[#This Row],[ 19 ]]+CALCULO[[#This Row],[ 17 ]]</f>
        <v>0</v>
      </c>
      <c r="AG559" s="148">
        <f>+MAX(0,ROUND(CALCULO[[#This Row],[ 15 ]]-CALCULO[[#This Row],[32]],-3))</f>
        <v>0</v>
      </c>
      <c r="AH559" s="29"/>
      <c r="AI559" s="163">
        <f>+IF(AVERAGEIF(DEDUCCIONES[Concepto],'Datos para cálculo'!AH$4,DEDUCCIONES[Monto Limite])=1,CALCULO[[#This Row],[ 34 ]],MIN(CALCULO[[#This Row],[ 34 ]],AVERAGEIF(DEDUCCIONES[Concepto],'Datos para cálculo'!AH$4,DEDUCCIONES[Monto Limite]),+CALCULO[[#This Row],[ 34 ]]+1-1,CALCULO[[#This Row],[ 34 ]]))</f>
        <v>0</v>
      </c>
      <c r="AJ559" s="167"/>
      <c r="AK559" s="144">
        <f>+IF(CALCULO[[#This Row],[ 36 ]]="SI",MIN(CALCULO[[#This Row],[ 15 ]]*10%,VLOOKUP($AJ$4,DEDUCCIONES[],4,0)),0)</f>
        <v>0</v>
      </c>
      <c r="AL559" s="168"/>
      <c r="AM559" s="145">
        <f>+MIN(AL559+1-1,VLOOKUP($AL$4,DEDUCCIONES[],4,0))</f>
        <v>0</v>
      </c>
      <c r="AN559" s="144">
        <f>+CALCULO[[#This Row],[35]]+CALCULO[[#This Row],[37]]+CALCULO[[#This Row],[ 39 ]]</f>
        <v>0</v>
      </c>
      <c r="AO559" s="148">
        <f>+CALCULO[[#This Row],[33]]-CALCULO[[#This Row],[ 40 ]]</f>
        <v>0</v>
      </c>
      <c r="AP559" s="29"/>
      <c r="AQ559" s="163">
        <f>+MIN(CALCULO[[#This Row],[42]]+1-1,VLOOKUP($AP$4,RENTAS_EXCENTAS[],4,0))</f>
        <v>0</v>
      </c>
      <c r="AR559" s="29"/>
      <c r="AS559" s="163">
        <f>+MIN(CALCULO[[#This Row],[43]]+CALCULO[[#This Row],[ 44 ]]+1-1,VLOOKUP($AP$4,RENTAS_EXCENTAS[],4,0))-CALCULO[[#This Row],[43]]</f>
        <v>0</v>
      </c>
      <c r="AT559" s="163"/>
      <c r="AU559" s="163"/>
      <c r="AV559" s="163">
        <f>+CALCULO[[#This Row],[ 47 ]]</f>
        <v>0</v>
      </c>
      <c r="AW559" s="163"/>
      <c r="AX559" s="163">
        <f>+CALCULO[[#This Row],[ 49 ]]</f>
        <v>0</v>
      </c>
      <c r="AY559" s="163"/>
      <c r="AZ559" s="163">
        <f>+CALCULO[[#This Row],[ 51 ]]</f>
        <v>0</v>
      </c>
      <c r="BA559" s="163"/>
      <c r="BB559" s="163">
        <f>+CALCULO[[#This Row],[ 53 ]]</f>
        <v>0</v>
      </c>
      <c r="BC559" s="163"/>
      <c r="BD559" s="163">
        <f>+CALCULO[[#This Row],[ 55 ]]</f>
        <v>0</v>
      </c>
      <c r="BE559" s="163"/>
      <c r="BF559" s="163">
        <f>+CALCULO[[#This Row],[ 57 ]]</f>
        <v>0</v>
      </c>
      <c r="BG559" s="163"/>
      <c r="BH559" s="163">
        <f>+CALCULO[[#This Row],[ 59 ]]</f>
        <v>0</v>
      </c>
      <c r="BI559" s="163"/>
      <c r="BJ559" s="163"/>
      <c r="BK559" s="163"/>
      <c r="BL559" s="145">
        <f>+CALCULO[[#This Row],[ 63 ]]</f>
        <v>0</v>
      </c>
      <c r="BM559" s="144">
        <f>+CALCULO[[#This Row],[ 64 ]]+CALCULO[[#This Row],[ 62 ]]+CALCULO[[#This Row],[ 60 ]]+CALCULO[[#This Row],[ 58 ]]+CALCULO[[#This Row],[ 56 ]]+CALCULO[[#This Row],[ 54 ]]+CALCULO[[#This Row],[ 52 ]]+CALCULO[[#This Row],[ 50 ]]+CALCULO[[#This Row],[ 48 ]]+CALCULO[[#This Row],[ 45 ]]+CALCULO[[#This Row],[43]]</f>
        <v>0</v>
      </c>
      <c r="BN559" s="148">
        <f>+CALCULO[[#This Row],[ 41 ]]-CALCULO[[#This Row],[65]]</f>
        <v>0</v>
      </c>
      <c r="BO559" s="144">
        <f>+ROUND(MIN(CALCULO[[#This Row],[66]]*25%,240*'Versión impresión'!$H$8),-3)</f>
        <v>0</v>
      </c>
      <c r="BP559" s="148">
        <f>+CALCULO[[#This Row],[66]]-CALCULO[[#This Row],[67]]</f>
        <v>0</v>
      </c>
      <c r="BQ559" s="154">
        <f>+ROUND(CALCULO[[#This Row],[33]]*40%,-3)</f>
        <v>0</v>
      </c>
      <c r="BR559" s="149">
        <f t="shared" si="24"/>
        <v>0</v>
      </c>
      <c r="BS559" s="144">
        <f>+CALCULO[[#This Row],[33]]-MIN(CALCULO[[#This Row],[69]],CALCULO[[#This Row],[68]])</f>
        <v>0</v>
      </c>
      <c r="BT559" s="150">
        <f>+CALCULO[[#This Row],[71]]/'Versión impresión'!$H$8+1-1</f>
        <v>0</v>
      </c>
      <c r="BU559" s="151">
        <f>+LOOKUP(CALCULO[[#This Row],[72]],$CG$2:$CH$8,$CJ$2:$CJ$8)</f>
        <v>0</v>
      </c>
      <c r="BV559" s="152">
        <f>+LOOKUP(CALCULO[[#This Row],[72]],$CG$2:$CH$8,$CI$2:$CI$8)</f>
        <v>0</v>
      </c>
      <c r="BW559" s="151">
        <f>+LOOKUP(CALCULO[[#This Row],[72]],$CG$2:$CH$8,$CK$2:$CK$8)</f>
        <v>0</v>
      </c>
      <c r="BX559" s="155">
        <f>+(CALCULO[[#This Row],[72]]+CALCULO[[#This Row],[73]])*CALCULO[[#This Row],[74]]+CALCULO[[#This Row],[75]]</f>
        <v>0</v>
      </c>
      <c r="BY559" s="133">
        <f>+ROUND(CALCULO[[#This Row],[76]]*'Versión impresión'!$H$8,-3)</f>
        <v>0</v>
      </c>
      <c r="BZ559" s="180" t="str">
        <f>+IF(LOOKUP(CALCULO[[#This Row],[72]],$CG$2:$CH$8,$CM$2:$CM$8)=0,"",LOOKUP(CALCULO[[#This Row],[72]],$CG$2:$CH$8,$CM$2:$CM$8))</f>
        <v/>
      </c>
    </row>
    <row r="560" spans="1:78" x14ac:dyDescent="0.25">
      <c r="A560" s="78" t="str">
        <f t="shared" si="23"/>
        <v/>
      </c>
      <c r="B560" s="159"/>
      <c r="C560" s="29"/>
      <c r="D560" s="29"/>
      <c r="E560" s="29"/>
      <c r="F560" s="29"/>
      <c r="G560" s="29"/>
      <c r="H560" s="29"/>
      <c r="I560" s="29"/>
      <c r="J560" s="29"/>
      <c r="K560" s="29"/>
      <c r="L560" s="29"/>
      <c r="M560" s="29"/>
      <c r="N560" s="29"/>
      <c r="O560" s="144">
        <f>SUM(CALCULO[[#This Row],[5]:[ 14 ]])</f>
        <v>0</v>
      </c>
      <c r="P560" s="162"/>
      <c r="Q560" s="163">
        <f>+IF(AVERAGEIF(ING_NO_CONST_RENTA[Concepto],'Datos para cálculo'!P$4,ING_NO_CONST_RENTA[Monto Limite])=1,CALCULO[[#This Row],[16]],MIN(CALCULO[ [#This Row],[16] ],AVERAGEIF(ING_NO_CONST_RENTA[Concepto],'Datos para cálculo'!P$4,ING_NO_CONST_RENTA[Monto Limite]),+CALCULO[ [#This Row],[16] ]+1-1,CALCULO[ [#This Row],[16] ]))</f>
        <v>0</v>
      </c>
      <c r="R560" s="29"/>
      <c r="S560" s="163">
        <f>+IF(AVERAGEIF(ING_NO_CONST_RENTA[Concepto],'Datos para cálculo'!R$4,ING_NO_CONST_RENTA[Monto Limite])=1,CALCULO[[#This Row],[18]],MIN(CALCULO[ [#This Row],[18] ],AVERAGEIF(ING_NO_CONST_RENTA[Concepto],'Datos para cálculo'!R$4,ING_NO_CONST_RENTA[Monto Limite]),+CALCULO[ [#This Row],[18] ]+1-1,CALCULO[ [#This Row],[18] ]))</f>
        <v>0</v>
      </c>
      <c r="T560" s="29"/>
      <c r="U560" s="163">
        <f>+IF(AVERAGEIF(ING_NO_CONST_RENTA[Concepto],'Datos para cálculo'!T$4,ING_NO_CONST_RENTA[Monto Limite])=1,CALCULO[[#This Row],[20]],MIN(CALCULO[ [#This Row],[20] ],AVERAGEIF(ING_NO_CONST_RENTA[Concepto],'Datos para cálculo'!T$4,ING_NO_CONST_RENTA[Monto Limite]),+CALCULO[ [#This Row],[20] ]+1-1,CALCULO[ [#This Row],[20] ]))</f>
        <v>0</v>
      </c>
      <c r="V560" s="29"/>
      <c r="W5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0" s="164"/>
      <c r="Y560" s="163">
        <f>+IF(O560&lt;310*'Versión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0" s="165"/>
      <c r="AA560" s="163">
        <f>+IF(AVERAGEIF(ING_NO_CONST_RENTA[Concepto],'Datos para cálculo'!Z$4,ING_NO_CONST_RENTA[Monto Limite])=1,CALCULO[[#This Row],[ 26 ]],MIN(CALCULO[[#This Row],[ 26 ]],AVERAGEIF(ING_NO_CONST_RENTA[Concepto],'Datos para cálculo'!Z$4,ING_NO_CONST_RENTA[Monto Limite]),+CALCULO[[#This Row],[ 26 ]]+1-1,CALCULO[[#This Row],[ 26 ]]))</f>
        <v>0</v>
      </c>
      <c r="AB560" s="165"/>
      <c r="AC5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0" s="147"/>
      <c r="AE5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0" s="144">
        <f>+CALCULO[[#This Row],[ 31 ]]+CALCULO[[#This Row],[ 29 ]]+CALCULO[[#This Row],[ 27 ]]+CALCULO[[#This Row],[ 25 ]]+CALCULO[[#This Row],[ 23 ]]+CALCULO[[#This Row],[ 21 ]]+CALCULO[[#This Row],[ 19 ]]+CALCULO[[#This Row],[ 17 ]]</f>
        <v>0</v>
      </c>
      <c r="AG560" s="148">
        <f>+MAX(0,ROUND(CALCULO[[#This Row],[ 15 ]]-CALCULO[[#This Row],[32]],-3))</f>
        <v>0</v>
      </c>
      <c r="AH560" s="29"/>
      <c r="AI560" s="163">
        <f>+IF(AVERAGEIF(DEDUCCIONES[Concepto],'Datos para cálculo'!AH$4,DEDUCCIONES[Monto Limite])=1,CALCULO[[#This Row],[ 34 ]],MIN(CALCULO[[#This Row],[ 34 ]],AVERAGEIF(DEDUCCIONES[Concepto],'Datos para cálculo'!AH$4,DEDUCCIONES[Monto Limite]),+CALCULO[[#This Row],[ 34 ]]+1-1,CALCULO[[#This Row],[ 34 ]]))</f>
        <v>0</v>
      </c>
      <c r="AJ560" s="167"/>
      <c r="AK560" s="144">
        <f>+IF(CALCULO[[#This Row],[ 36 ]]="SI",MIN(CALCULO[[#This Row],[ 15 ]]*10%,VLOOKUP($AJ$4,DEDUCCIONES[],4,0)),0)</f>
        <v>0</v>
      </c>
      <c r="AL560" s="168"/>
      <c r="AM560" s="145">
        <f>+MIN(AL560+1-1,VLOOKUP($AL$4,DEDUCCIONES[],4,0))</f>
        <v>0</v>
      </c>
      <c r="AN560" s="144">
        <f>+CALCULO[[#This Row],[35]]+CALCULO[[#This Row],[37]]+CALCULO[[#This Row],[ 39 ]]</f>
        <v>0</v>
      </c>
      <c r="AO560" s="148">
        <f>+CALCULO[[#This Row],[33]]-CALCULO[[#This Row],[ 40 ]]</f>
        <v>0</v>
      </c>
      <c r="AP560" s="29"/>
      <c r="AQ560" s="163">
        <f>+MIN(CALCULO[[#This Row],[42]]+1-1,VLOOKUP($AP$4,RENTAS_EXCENTAS[],4,0))</f>
        <v>0</v>
      </c>
      <c r="AR560" s="29"/>
      <c r="AS560" s="163">
        <f>+MIN(CALCULO[[#This Row],[43]]+CALCULO[[#This Row],[ 44 ]]+1-1,VLOOKUP($AP$4,RENTAS_EXCENTAS[],4,0))-CALCULO[[#This Row],[43]]</f>
        <v>0</v>
      </c>
      <c r="AT560" s="163"/>
      <c r="AU560" s="163"/>
      <c r="AV560" s="163">
        <f>+CALCULO[[#This Row],[ 47 ]]</f>
        <v>0</v>
      </c>
      <c r="AW560" s="163"/>
      <c r="AX560" s="163">
        <f>+CALCULO[[#This Row],[ 49 ]]</f>
        <v>0</v>
      </c>
      <c r="AY560" s="163"/>
      <c r="AZ560" s="163">
        <f>+CALCULO[[#This Row],[ 51 ]]</f>
        <v>0</v>
      </c>
      <c r="BA560" s="163"/>
      <c r="BB560" s="163">
        <f>+CALCULO[[#This Row],[ 53 ]]</f>
        <v>0</v>
      </c>
      <c r="BC560" s="163"/>
      <c r="BD560" s="163">
        <f>+CALCULO[[#This Row],[ 55 ]]</f>
        <v>0</v>
      </c>
      <c r="BE560" s="163"/>
      <c r="BF560" s="163">
        <f>+CALCULO[[#This Row],[ 57 ]]</f>
        <v>0</v>
      </c>
      <c r="BG560" s="163"/>
      <c r="BH560" s="163">
        <f>+CALCULO[[#This Row],[ 59 ]]</f>
        <v>0</v>
      </c>
      <c r="BI560" s="163"/>
      <c r="BJ560" s="163"/>
      <c r="BK560" s="163"/>
      <c r="BL560" s="145">
        <f>+CALCULO[[#This Row],[ 63 ]]</f>
        <v>0</v>
      </c>
      <c r="BM560" s="144">
        <f>+CALCULO[[#This Row],[ 64 ]]+CALCULO[[#This Row],[ 62 ]]+CALCULO[[#This Row],[ 60 ]]+CALCULO[[#This Row],[ 58 ]]+CALCULO[[#This Row],[ 56 ]]+CALCULO[[#This Row],[ 54 ]]+CALCULO[[#This Row],[ 52 ]]+CALCULO[[#This Row],[ 50 ]]+CALCULO[[#This Row],[ 48 ]]+CALCULO[[#This Row],[ 45 ]]+CALCULO[[#This Row],[43]]</f>
        <v>0</v>
      </c>
      <c r="BN560" s="148">
        <f>+CALCULO[[#This Row],[ 41 ]]-CALCULO[[#This Row],[65]]</f>
        <v>0</v>
      </c>
      <c r="BO560" s="144">
        <f>+ROUND(MIN(CALCULO[[#This Row],[66]]*25%,240*'Versión impresión'!$H$8),-3)</f>
        <v>0</v>
      </c>
      <c r="BP560" s="148">
        <f>+CALCULO[[#This Row],[66]]-CALCULO[[#This Row],[67]]</f>
        <v>0</v>
      </c>
      <c r="BQ560" s="154">
        <f>+ROUND(CALCULO[[#This Row],[33]]*40%,-3)</f>
        <v>0</v>
      </c>
      <c r="BR560" s="149">
        <f t="shared" si="24"/>
        <v>0</v>
      </c>
      <c r="BS560" s="144">
        <f>+CALCULO[[#This Row],[33]]-MIN(CALCULO[[#This Row],[69]],CALCULO[[#This Row],[68]])</f>
        <v>0</v>
      </c>
      <c r="BT560" s="150">
        <f>+CALCULO[[#This Row],[71]]/'Versión impresión'!$H$8+1-1</f>
        <v>0</v>
      </c>
      <c r="BU560" s="151">
        <f>+LOOKUP(CALCULO[[#This Row],[72]],$CG$2:$CH$8,$CJ$2:$CJ$8)</f>
        <v>0</v>
      </c>
      <c r="BV560" s="152">
        <f>+LOOKUP(CALCULO[[#This Row],[72]],$CG$2:$CH$8,$CI$2:$CI$8)</f>
        <v>0</v>
      </c>
      <c r="BW560" s="151">
        <f>+LOOKUP(CALCULO[[#This Row],[72]],$CG$2:$CH$8,$CK$2:$CK$8)</f>
        <v>0</v>
      </c>
      <c r="BX560" s="155">
        <f>+(CALCULO[[#This Row],[72]]+CALCULO[[#This Row],[73]])*CALCULO[[#This Row],[74]]+CALCULO[[#This Row],[75]]</f>
        <v>0</v>
      </c>
      <c r="BY560" s="133">
        <f>+ROUND(CALCULO[[#This Row],[76]]*'Versión impresión'!$H$8,-3)</f>
        <v>0</v>
      </c>
      <c r="BZ560" s="180" t="str">
        <f>+IF(LOOKUP(CALCULO[[#This Row],[72]],$CG$2:$CH$8,$CM$2:$CM$8)=0,"",LOOKUP(CALCULO[[#This Row],[72]],$CG$2:$CH$8,$CM$2:$CM$8))</f>
        <v/>
      </c>
    </row>
    <row r="561" spans="1:78" x14ac:dyDescent="0.25">
      <c r="A561" s="78" t="str">
        <f t="shared" si="23"/>
        <v/>
      </c>
      <c r="B561" s="159"/>
      <c r="C561" s="29"/>
      <c r="D561" s="29"/>
      <c r="E561" s="29"/>
      <c r="F561" s="29"/>
      <c r="G561" s="29"/>
      <c r="H561" s="29"/>
      <c r="I561" s="29"/>
      <c r="J561" s="29"/>
      <c r="K561" s="29"/>
      <c r="L561" s="29"/>
      <c r="M561" s="29"/>
      <c r="N561" s="29"/>
      <c r="O561" s="144">
        <f>SUM(CALCULO[[#This Row],[5]:[ 14 ]])</f>
        <v>0</v>
      </c>
      <c r="P561" s="162"/>
      <c r="Q561" s="163">
        <f>+IF(AVERAGEIF(ING_NO_CONST_RENTA[Concepto],'Datos para cálculo'!P$4,ING_NO_CONST_RENTA[Monto Limite])=1,CALCULO[[#This Row],[16]],MIN(CALCULO[ [#This Row],[16] ],AVERAGEIF(ING_NO_CONST_RENTA[Concepto],'Datos para cálculo'!P$4,ING_NO_CONST_RENTA[Monto Limite]),+CALCULO[ [#This Row],[16] ]+1-1,CALCULO[ [#This Row],[16] ]))</f>
        <v>0</v>
      </c>
      <c r="R561" s="29"/>
      <c r="S561" s="163">
        <f>+IF(AVERAGEIF(ING_NO_CONST_RENTA[Concepto],'Datos para cálculo'!R$4,ING_NO_CONST_RENTA[Monto Limite])=1,CALCULO[[#This Row],[18]],MIN(CALCULO[ [#This Row],[18] ],AVERAGEIF(ING_NO_CONST_RENTA[Concepto],'Datos para cálculo'!R$4,ING_NO_CONST_RENTA[Monto Limite]),+CALCULO[ [#This Row],[18] ]+1-1,CALCULO[ [#This Row],[18] ]))</f>
        <v>0</v>
      </c>
      <c r="T561" s="29"/>
      <c r="U561" s="163">
        <f>+IF(AVERAGEIF(ING_NO_CONST_RENTA[Concepto],'Datos para cálculo'!T$4,ING_NO_CONST_RENTA[Monto Limite])=1,CALCULO[[#This Row],[20]],MIN(CALCULO[ [#This Row],[20] ],AVERAGEIF(ING_NO_CONST_RENTA[Concepto],'Datos para cálculo'!T$4,ING_NO_CONST_RENTA[Monto Limite]),+CALCULO[ [#This Row],[20] ]+1-1,CALCULO[ [#This Row],[20] ]))</f>
        <v>0</v>
      </c>
      <c r="V561" s="29"/>
      <c r="W5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1" s="164"/>
      <c r="Y561" s="163">
        <f>+IF(O561&lt;310*'Versión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1" s="165"/>
      <c r="AA561" s="163">
        <f>+IF(AVERAGEIF(ING_NO_CONST_RENTA[Concepto],'Datos para cálculo'!Z$4,ING_NO_CONST_RENTA[Monto Limite])=1,CALCULO[[#This Row],[ 26 ]],MIN(CALCULO[[#This Row],[ 26 ]],AVERAGEIF(ING_NO_CONST_RENTA[Concepto],'Datos para cálculo'!Z$4,ING_NO_CONST_RENTA[Monto Limite]),+CALCULO[[#This Row],[ 26 ]]+1-1,CALCULO[[#This Row],[ 26 ]]))</f>
        <v>0</v>
      </c>
      <c r="AB561" s="165"/>
      <c r="AC5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1" s="147"/>
      <c r="AE5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1" s="144">
        <f>+CALCULO[[#This Row],[ 31 ]]+CALCULO[[#This Row],[ 29 ]]+CALCULO[[#This Row],[ 27 ]]+CALCULO[[#This Row],[ 25 ]]+CALCULO[[#This Row],[ 23 ]]+CALCULO[[#This Row],[ 21 ]]+CALCULO[[#This Row],[ 19 ]]+CALCULO[[#This Row],[ 17 ]]</f>
        <v>0</v>
      </c>
      <c r="AG561" s="148">
        <f>+MAX(0,ROUND(CALCULO[[#This Row],[ 15 ]]-CALCULO[[#This Row],[32]],-3))</f>
        <v>0</v>
      </c>
      <c r="AH561" s="29"/>
      <c r="AI561" s="163">
        <f>+IF(AVERAGEIF(DEDUCCIONES[Concepto],'Datos para cálculo'!AH$4,DEDUCCIONES[Monto Limite])=1,CALCULO[[#This Row],[ 34 ]],MIN(CALCULO[[#This Row],[ 34 ]],AVERAGEIF(DEDUCCIONES[Concepto],'Datos para cálculo'!AH$4,DEDUCCIONES[Monto Limite]),+CALCULO[[#This Row],[ 34 ]]+1-1,CALCULO[[#This Row],[ 34 ]]))</f>
        <v>0</v>
      </c>
      <c r="AJ561" s="167"/>
      <c r="AK561" s="144">
        <f>+IF(CALCULO[[#This Row],[ 36 ]]="SI",MIN(CALCULO[[#This Row],[ 15 ]]*10%,VLOOKUP($AJ$4,DEDUCCIONES[],4,0)),0)</f>
        <v>0</v>
      </c>
      <c r="AL561" s="168"/>
      <c r="AM561" s="145">
        <f>+MIN(AL561+1-1,VLOOKUP($AL$4,DEDUCCIONES[],4,0))</f>
        <v>0</v>
      </c>
      <c r="AN561" s="144">
        <f>+CALCULO[[#This Row],[35]]+CALCULO[[#This Row],[37]]+CALCULO[[#This Row],[ 39 ]]</f>
        <v>0</v>
      </c>
      <c r="AO561" s="148">
        <f>+CALCULO[[#This Row],[33]]-CALCULO[[#This Row],[ 40 ]]</f>
        <v>0</v>
      </c>
      <c r="AP561" s="29"/>
      <c r="AQ561" s="163">
        <f>+MIN(CALCULO[[#This Row],[42]]+1-1,VLOOKUP($AP$4,RENTAS_EXCENTAS[],4,0))</f>
        <v>0</v>
      </c>
      <c r="AR561" s="29"/>
      <c r="AS561" s="163">
        <f>+MIN(CALCULO[[#This Row],[43]]+CALCULO[[#This Row],[ 44 ]]+1-1,VLOOKUP($AP$4,RENTAS_EXCENTAS[],4,0))-CALCULO[[#This Row],[43]]</f>
        <v>0</v>
      </c>
      <c r="AT561" s="163"/>
      <c r="AU561" s="163"/>
      <c r="AV561" s="163">
        <f>+CALCULO[[#This Row],[ 47 ]]</f>
        <v>0</v>
      </c>
      <c r="AW561" s="163"/>
      <c r="AX561" s="163">
        <f>+CALCULO[[#This Row],[ 49 ]]</f>
        <v>0</v>
      </c>
      <c r="AY561" s="163"/>
      <c r="AZ561" s="163">
        <f>+CALCULO[[#This Row],[ 51 ]]</f>
        <v>0</v>
      </c>
      <c r="BA561" s="163"/>
      <c r="BB561" s="163">
        <f>+CALCULO[[#This Row],[ 53 ]]</f>
        <v>0</v>
      </c>
      <c r="BC561" s="163"/>
      <c r="BD561" s="163">
        <f>+CALCULO[[#This Row],[ 55 ]]</f>
        <v>0</v>
      </c>
      <c r="BE561" s="163"/>
      <c r="BF561" s="163">
        <f>+CALCULO[[#This Row],[ 57 ]]</f>
        <v>0</v>
      </c>
      <c r="BG561" s="163"/>
      <c r="BH561" s="163">
        <f>+CALCULO[[#This Row],[ 59 ]]</f>
        <v>0</v>
      </c>
      <c r="BI561" s="163"/>
      <c r="BJ561" s="163"/>
      <c r="BK561" s="163"/>
      <c r="BL561" s="145">
        <f>+CALCULO[[#This Row],[ 63 ]]</f>
        <v>0</v>
      </c>
      <c r="BM561" s="144">
        <f>+CALCULO[[#This Row],[ 64 ]]+CALCULO[[#This Row],[ 62 ]]+CALCULO[[#This Row],[ 60 ]]+CALCULO[[#This Row],[ 58 ]]+CALCULO[[#This Row],[ 56 ]]+CALCULO[[#This Row],[ 54 ]]+CALCULO[[#This Row],[ 52 ]]+CALCULO[[#This Row],[ 50 ]]+CALCULO[[#This Row],[ 48 ]]+CALCULO[[#This Row],[ 45 ]]+CALCULO[[#This Row],[43]]</f>
        <v>0</v>
      </c>
      <c r="BN561" s="148">
        <f>+CALCULO[[#This Row],[ 41 ]]-CALCULO[[#This Row],[65]]</f>
        <v>0</v>
      </c>
      <c r="BO561" s="144">
        <f>+ROUND(MIN(CALCULO[[#This Row],[66]]*25%,240*'Versión impresión'!$H$8),-3)</f>
        <v>0</v>
      </c>
      <c r="BP561" s="148">
        <f>+CALCULO[[#This Row],[66]]-CALCULO[[#This Row],[67]]</f>
        <v>0</v>
      </c>
      <c r="BQ561" s="154">
        <f>+ROUND(CALCULO[[#This Row],[33]]*40%,-3)</f>
        <v>0</v>
      </c>
      <c r="BR561" s="149">
        <f t="shared" si="24"/>
        <v>0</v>
      </c>
      <c r="BS561" s="144">
        <f>+CALCULO[[#This Row],[33]]-MIN(CALCULO[[#This Row],[69]],CALCULO[[#This Row],[68]])</f>
        <v>0</v>
      </c>
      <c r="BT561" s="150">
        <f>+CALCULO[[#This Row],[71]]/'Versión impresión'!$H$8+1-1</f>
        <v>0</v>
      </c>
      <c r="BU561" s="151">
        <f>+LOOKUP(CALCULO[[#This Row],[72]],$CG$2:$CH$8,$CJ$2:$CJ$8)</f>
        <v>0</v>
      </c>
      <c r="BV561" s="152">
        <f>+LOOKUP(CALCULO[[#This Row],[72]],$CG$2:$CH$8,$CI$2:$CI$8)</f>
        <v>0</v>
      </c>
      <c r="BW561" s="151">
        <f>+LOOKUP(CALCULO[[#This Row],[72]],$CG$2:$CH$8,$CK$2:$CK$8)</f>
        <v>0</v>
      </c>
      <c r="BX561" s="155">
        <f>+(CALCULO[[#This Row],[72]]+CALCULO[[#This Row],[73]])*CALCULO[[#This Row],[74]]+CALCULO[[#This Row],[75]]</f>
        <v>0</v>
      </c>
      <c r="BY561" s="133">
        <f>+ROUND(CALCULO[[#This Row],[76]]*'Versión impresión'!$H$8,-3)</f>
        <v>0</v>
      </c>
      <c r="BZ561" s="180" t="str">
        <f>+IF(LOOKUP(CALCULO[[#This Row],[72]],$CG$2:$CH$8,$CM$2:$CM$8)=0,"",LOOKUP(CALCULO[[#This Row],[72]],$CG$2:$CH$8,$CM$2:$CM$8))</f>
        <v/>
      </c>
    </row>
    <row r="562" spans="1:78" x14ac:dyDescent="0.25">
      <c r="A562" s="78" t="str">
        <f t="shared" si="23"/>
        <v/>
      </c>
      <c r="B562" s="159"/>
      <c r="C562" s="29"/>
      <c r="D562" s="29"/>
      <c r="E562" s="29"/>
      <c r="F562" s="29"/>
      <c r="G562" s="29"/>
      <c r="H562" s="29"/>
      <c r="I562" s="29"/>
      <c r="J562" s="29"/>
      <c r="K562" s="29"/>
      <c r="L562" s="29"/>
      <c r="M562" s="29"/>
      <c r="N562" s="29"/>
      <c r="O562" s="144">
        <f>SUM(CALCULO[[#This Row],[5]:[ 14 ]])</f>
        <v>0</v>
      </c>
      <c r="P562" s="162"/>
      <c r="Q562" s="163">
        <f>+IF(AVERAGEIF(ING_NO_CONST_RENTA[Concepto],'Datos para cálculo'!P$4,ING_NO_CONST_RENTA[Monto Limite])=1,CALCULO[[#This Row],[16]],MIN(CALCULO[ [#This Row],[16] ],AVERAGEIF(ING_NO_CONST_RENTA[Concepto],'Datos para cálculo'!P$4,ING_NO_CONST_RENTA[Monto Limite]),+CALCULO[ [#This Row],[16] ]+1-1,CALCULO[ [#This Row],[16] ]))</f>
        <v>0</v>
      </c>
      <c r="R562" s="29"/>
      <c r="S562" s="163">
        <f>+IF(AVERAGEIF(ING_NO_CONST_RENTA[Concepto],'Datos para cálculo'!R$4,ING_NO_CONST_RENTA[Monto Limite])=1,CALCULO[[#This Row],[18]],MIN(CALCULO[ [#This Row],[18] ],AVERAGEIF(ING_NO_CONST_RENTA[Concepto],'Datos para cálculo'!R$4,ING_NO_CONST_RENTA[Monto Limite]),+CALCULO[ [#This Row],[18] ]+1-1,CALCULO[ [#This Row],[18] ]))</f>
        <v>0</v>
      </c>
      <c r="T562" s="29"/>
      <c r="U562" s="163">
        <f>+IF(AVERAGEIF(ING_NO_CONST_RENTA[Concepto],'Datos para cálculo'!T$4,ING_NO_CONST_RENTA[Monto Limite])=1,CALCULO[[#This Row],[20]],MIN(CALCULO[ [#This Row],[20] ],AVERAGEIF(ING_NO_CONST_RENTA[Concepto],'Datos para cálculo'!T$4,ING_NO_CONST_RENTA[Monto Limite]),+CALCULO[ [#This Row],[20] ]+1-1,CALCULO[ [#This Row],[20] ]))</f>
        <v>0</v>
      </c>
      <c r="V562" s="29"/>
      <c r="W5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2" s="164"/>
      <c r="Y562" s="163">
        <f>+IF(O562&lt;310*'Versión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2" s="165"/>
      <c r="AA562" s="163">
        <f>+IF(AVERAGEIF(ING_NO_CONST_RENTA[Concepto],'Datos para cálculo'!Z$4,ING_NO_CONST_RENTA[Monto Limite])=1,CALCULO[[#This Row],[ 26 ]],MIN(CALCULO[[#This Row],[ 26 ]],AVERAGEIF(ING_NO_CONST_RENTA[Concepto],'Datos para cálculo'!Z$4,ING_NO_CONST_RENTA[Monto Limite]),+CALCULO[[#This Row],[ 26 ]]+1-1,CALCULO[[#This Row],[ 26 ]]))</f>
        <v>0</v>
      </c>
      <c r="AB562" s="165"/>
      <c r="AC5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2" s="147"/>
      <c r="AE5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2" s="144">
        <f>+CALCULO[[#This Row],[ 31 ]]+CALCULO[[#This Row],[ 29 ]]+CALCULO[[#This Row],[ 27 ]]+CALCULO[[#This Row],[ 25 ]]+CALCULO[[#This Row],[ 23 ]]+CALCULO[[#This Row],[ 21 ]]+CALCULO[[#This Row],[ 19 ]]+CALCULO[[#This Row],[ 17 ]]</f>
        <v>0</v>
      </c>
      <c r="AG562" s="148">
        <f>+MAX(0,ROUND(CALCULO[[#This Row],[ 15 ]]-CALCULO[[#This Row],[32]],-3))</f>
        <v>0</v>
      </c>
      <c r="AH562" s="29"/>
      <c r="AI562" s="163">
        <f>+IF(AVERAGEIF(DEDUCCIONES[Concepto],'Datos para cálculo'!AH$4,DEDUCCIONES[Monto Limite])=1,CALCULO[[#This Row],[ 34 ]],MIN(CALCULO[[#This Row],[ 34 ]],AVERAGEIF(DEDUCCIONES[Concepto],'Datos para cálculo'!AH$4,DEDUCCIONES[Monto Limite]),+CALCULO[[#This Row],[ 34 ]]+1-1,CALCULO[[#This Row],[ 34 ]]))</f>
        <v>0</v>
      </c>
      <c r="AJ562" s="167"/>
      <c r="AK562" s="144">
        <f>+IF(CALCULO[[#This Row],[ 36 ]]="SI",MIN(CALCULO[[#This Row],[ 15 ]]*10%,VLOOKUP($AJ$4,DEDUCCIONES[],4,0)),0)</f>
        <v>0</v>
      </c>
      <c r="AL562" s="168"/>
      <c r="AM562" s="145">
        <f>+MIN(AL562+1-1,VLOOKUP($AL$4,DEDUCCIONES[],4,0))</f>
        <v>0</v>
      </c>
      <c r="AN562" s="144">
        <f>+CALCULO[[#This Row],[35]]+CALCULO[[#This Row],[37]]+CALCULO[[#This Row],[ 39 ]]</f>
        <v>0</v>
      </c>
      <c r="AO562" s="148">
        <f>+CALCULO[[#This Row],[33]]-CALCULO[[#This Row],[ 40 ]]</f>
        <v>0</v>
      </c>
      <c r="AP562" s="29"/>
      <c r="AQ562" s="163">
        <f>+MIN(CALCULO[[#This Row],[42]]+1-1,VLOOKUP($AP$4,RENTAS_EXCENTAS[],4,0))</f>
        <v>0</v>
      </c>
      <c r="AR562" s="29"/>
      <c r="AS562" s="163">
        <f>+MIN(CALCULO[[#This Row],[43]]+CALCULO[[#This Row],[ 44 ]]+1-1,VLOOKUP($AP$4,RENTAS_EXCENTAS[],4,0))-CALCULO[[#This Row],[43]]</f>
        <v>0</v>
      </c>
      <c r="AT562" s="163"/>
      <c r="AU562" s="163"/>
      <c r="AV562" s="163">
        <f>+CALCULO[[#This Row],[ 47 ]]</f>
        <v>0</v>
      </c>
      <c r="AW562" s="163"/>
      <c r="AX562" s="163">
        <f>+CALCULO[[#This Row],[ 49 ]]</f>
        <v>0</v>
      </c>
      <c r="AY562" s="163"/>
      <c r="AZ562" s="163">
        <f>+CALCULO[[#This Row],[ 51 ]]</f>
        <v>0</v>
      </c>
      <c r="BA562" s="163"/>
      <c r="BB562" s="163">
        <f>+CALCULO[[#This Row],[ 53 ]]</f>
        <v>0</v>
      </c>
      <c r="BC562" s="163"/>
      <c r="BD562" s="163">
        <f>+CALCULO[[#This Row],[ 55 ]]</f>
        <v>0</v>
      </c>
      <c r="BE562" s="163"/>
      <c r="BF562" s="163">
        <f>+CALCULO[[#This Row],[ 57 ]]</f>
        <v>0</v>
      </c>
      <c r="BG562" s="163"/>
      <c r="BH562" s="163">
        <f>+CALCULO[[#This Row],[ 59 ]]</f>
        <v>0</v>
      </c>
      <c r="BI562" s="163"/>
      <c r="BJ562" s="163"/>
      <c r="BK562" s="163"/>
      <c r="BL562" s="145">
        <f>+CALCULO[[#This Row],[ 63 ]]</f>
        <v>0</v>
      </c>
      <c r="BM562" s="144">
        <f>+CALCULO[[#This Row],[ 64 ]]+CALCULO[[#This Row],[ 62 ]]+CALCULO[[#This Row],[ 60 ]]+CALCULO[[#This Row],[ 58 ]]+CALCULO[[#This Row],[ 56 ]]+CALCULO[[#This Row],[ 54 ]]+CALCULO[[#This Row],[ 52 ]]+CALCULO[[#This Row],[ 50 ]]+CALCULO[[#This Row],[ 48 ]]+CALCULO[[#This Row],[ 45 ]]+CALCULO[[#This Row],[43]]</f>
        <v>0</v>
      </c>
      <c r="BN562" s="148">
        <f>+CALCULO[[#This Row],[ 41 ]]-CALCULO[[#This Row],[65]]</f>
        <v>0</v>
      </c>
      <c r="BO562" s="144">
        <f>+ROUND(MIN(CALCULO[[#This Row],[66]]*25%,240*'Versión impresión'!$H$8),-3)</f>
        <v>0</v>
      </c>
      <c r="BP562" s="148">
        <f>+CALCULO[[#This Row],[66]]-CALCULO[[#This Row],[67]]</f>
        <v>0</v>
      </c>
      <c r="BQ562" s="154">
        <f>+ROUND(CALCULO[[#This Row],[33]]*40%,-3)</f>
        <v>0</v>
      </c>
      <c r="BR562" s="149">
        <f t="shared" si="24"/>
        <v>0</v>
      </c>
      <c r="BS562" s="144">
        <f>+CALCULO[[#This Row],[33]]-MIN(CALCULO[[#This Row],[69]],CALCULO[[#This Row],[68]])</f>
        <v>0</v>
      </c>
      <c r="BT562" s="150">
        <f>+CALCULO[[#This Row],[71]]/'Versión impresión'!$H$8+1-1</f>
        <v>0</v>
      </c>
      <c r="BU562" s="151">
        <f>+LOOKUP(CALCULO[[#This Row],[72]],$CG$2:$CH$8,$CJ$2:$CJ$8)</f>
        <v>0</v>
      </c>
      <c r="BV562" s="152">
        <f>+LOOKUP(CALCULO[[#This Row],[72]],$CG$2:$CH$8,$CI$2:$CI$8)</f>
        <v>0</v>
      </c>
      <c r="BW562" s="151">
        <f>+LOOKUP(CALCULO[[#This Row],[72]],$CG$2:$CH$8,$CK$2:$CK$8)</f>
        <v>0</v>
      </c>
      <c r="BX562" s="155">
        <f>+(CALCULO[[#This Row],[72]]+CALCULO[[#This Row],[73]])*CALCULO[[#This Row],[74]]+CALCULO[[#This Row],[75]]</f>
        <v>0</v>
      </c>
      <c r="BY562" s="133">
        <f>+ROUND(CALCULO[[#This Row],[76]]*'Versión impresión'!$H$8,-3)</f>
        <v>0</v>
      </c>
      <c r="BZ562" s="180" t="str">
        <f>+IF(LOOKUP(CALCULO[[#This Row],[72]],$CG$2:$CH$8,$CM$2:$CM$8)=0,"",LOOKUP(CALCULO[[#This Row],[72]],$CG$2:$CH$8,$CM$2:$CM$8))</f>
        <v/>
      </c>
    </row>
    <row r="563" spans="1:78" x14ac:dyDescent="0.25">
      <c r="A563" s="78" t="str">
        <f t="shared" si="23"/>
        <v/>
      </c>
      <c r="B563" s="159"/>
      <c r="C563" s="29"/>
      <c r="D563" s="29"/>
      <c r="E563" s="29"/>
      <c r="F563" s="29"/>
      <c r="G563" s="29"/>
      <c r="H563" s="29"/>
      <c r="I563" s="29"/>
      <c r="J563" s="29"/>
      <c r="K563" s="29"/>
      <c r="L563" s="29"/>
      <c r="M563" s="29"/>
      <c r="N563" s="29"/>
      <c r="O563" s="144">
        <f>SUM(CALCULO[[#This Row],[5]:[ 14 ]])</f>
        <v>0</v>
      </c>
      <c r="P563" s="162"/>
      <c r="Q563" s="163">
        <f>+IF(AVERAGEIF(ING_NO_CONST_RENTA[Concepto],'Datos para cálculo'!P$4,ING_NO_CONST_RENTA[Monto Limite])=1,CALCULO[[#This Row],[16]],MIN(CALCULO[ [#This Row],[16] ],AVERAGEIF(ING_NO_CONST_RENTA[Concepto],'Datos para cálculo'!P$4,ING_NO_CONST_RENTA[Monto Limite]),+CALCULO[ [#This Row],[16] ]+1-1,CALCULO[ [#This Row],[16] ]))</f>
        <v>0</v>
      </c>
      <c r="R563" s="29"/>
      <c r="S563" s="163">
        <f>+IF(AVERAGEIF(ING_NO_CONST_RENTA[Concepto],'Datos para cálculo'!R$4,ING_NO_CONST_RENTA[Monto Limite])=1,CALCULO[[#This Row],[18]],MIN(CALCULO[ [#This Row],[18] ],AVERAGEIF(ING_NO_CONST_RENTA[Concepto],'Datos para cálculo'!R$4,ING_NO_CONST_RENTA[Monto Limite]),+CALCULO[ [#This Row],[18] ]+1-1,CALCULO[ [#This Row],[18] ]))</f>
        <v>0</v>
      </c>
      <c r="T563" s="29"/>
      <c r="U563" s="163">
        <f>+IF(AVERAGEIF(ING_NO_CONST_RENTA[Concepto],'Datos para cálculo'!T$4,ING_NO_CONST_RENTA[Monto Limite])=1,CALCULO[[#This Row],[20]],MIN(CALCULO[ [#This Row],[20] ],AVERAGEIF(ING_NO_CONST_RENTA[Concepto],'Datos para cálculo'!T$4,ING_NO_CONST_RENTA[Monto Limite]),+CALCULO[ [#This Row],[20] ]+1-1,CALCULO[ [#This Row],[20] ]))</f>
        <v>0</v>
      </c>
      <c r="V563" s="29"/>
      <c r="W5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3" s="164"/>
      <c r="Y563" s="163">
        <f>+IF(O563&lt;310*'Versión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3" s="165"/>
      <c r="AA563" s="163">
        <f>+IF(AVERAGEIF(ING_NO_CONST_RENTA[Concepto],'Datos para cálculo'!Z$4,ING_NO_CONST_RENTA[Monto Limite])=1,CALCULO[[#This Row],[ 26 ]],MIN(CALCULO[[#This Row],[ 26 ]],AVERAGEIF(ING_NO_CONST_RENTA[Concepto],'Datos para cálculo'!Z$4,ING_NO_CONST_RENTA[Monto Limite]),+CALCULO[[#This Row],[ 26 ]]+1-1,CALCULO[[#This Row],[ 26 ]]))</f>
        <v>0</v>
      </c>
      <c r="AB563" s="165"/>
      <c r="AC5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3" s="147"/>
      <c r="AE5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3" s="144">
        <f>+CALCULO[[#This Row],[ 31 ]]+CALCULO[[#This Row],[ 29 ]]+CALCULO[[#This Row],[ 27 ]]+CALCULO[[#This Row],[ 25 ]]+CALCULO[[#This Row],[ 23 ]]+CALCULO[[#This Row],[ 21 ]]+CALCULO[[#This Row],[ 19 ]]+CALCULO[[#This Row],[ 17 ]]</f>
        <v>0</v>
      </c>
      <c r="AG563" s="148">
        <f>+MAX(0,ROUND(CALCULO[[#This Row],[ 15 ]]-CALCULO[[#This Row],[32]],-3))</f>
        <v>0</v>
      </c>
      <c r="AH563" s="29"/>
      <c r="AI563" s="163">
        <f>+IF(AVERAGEIF(DEDUCCIONES[Concepto],'Datos para cálculo'!AH$4,DEDUCCIONES[Monto Limite])=1,CALCULO[[#This Row],[ 34 ]],MIN(CALCULO[[#This Row],[ 34 ]],AVERAGEIF(DEDUCCIONES[Concepto],'Datos para cálculo'!AH$4,DEDUCCIONES[Monto Limite]),+CALCULO[[#This Row],[ 34 ]]+1-1,CALCULO[[#This Row],[ 34 ]]))</f>
        <v>0</v>
      </c>
      <c r="AJ563" s="167"/>
      <c r="AK563" s="144">
        <f>+IF(CALCULO[[#This Row],[ 36 ]]="SI",MIN(CALCULO[[#This Row],[ 15 ]]*10%,VLOOKUP($AJ$4,DEDUCCIONES[],4,0)),0)</f>
        <v>0</v>
      </c>
      <c r="AL563" s="168"/>
      <c r="AM563" s="145">
        <f>+MIN(AL563+1-1,VLOOKUP($AL$4,DEDUCCIONES[],4,0))</f>
        <v>0</v>
      </c>
      <c r="AN563" s="144">
        <f>+CALCULO[[#This Row],[35]]+CALCULO[[#This Row],[37]]+CALCULO[[#This Row],[ 39 ]]</f>
        <v>0</v>
      </c>
      <c r="AO563" s="148">
        <f>+CALCULO[[#This Row],[33]]-CALCULO[[#This Row],[ 40 ]]</f>
        <v>0</v>
      </c>
      <c r="AP563" s="29"/>
      <c r="AQ563" s="163">
        <f>+MIN(CALCULO[[#This Row],[42]]+1-1,VLOOKUP($AP$4,RENTAS_EXCENTAS[],4,0))</f>
        <v>0</v>
      </c>
      <c r="AR563" s="29"/>
      <c r="AS563" s="163">
        <f>+MIN(CALCULO[[#This Row],[43]]+CALCULO[[#This Row],[ 44 ]]+1-1,VLOOKUP($AP$4,RENTAS_EXCENTAS[],4,0))-CALCULO[[#This Row],[43]]</f>
        <v>0</v>
      </c>
      <c r="AT563" s="163"/>
      <c r="AU563" s="163"/>
      <c r="AV563" s="163">
        <f>+CALCULO[[#This Row],[ 47 ]]</f>
        <v>0</v>
      </c>
      <c r="AW563" s="163"/>
      <c r="AX563" s="163">
        <f>+CALCULO[[#This Row],[ 49 ]]</f>
        <v>0</v>
      </c>
      <c r="AY563" s="163"/>
      <c r="AZ563" s="163">
        <f>+CALCULO[[#This Row],[ 51 ]]</f>
        <v>0</v>
      </c>
      <c r="BA563" s="163"/>
      <c r="BB563" s="163">
        <f>+CALCULO[[#This Row],[ 53 ]]</f>
        <v>0</v>
      </c>
      <c r="BC563" s="163"/>
      <c r="BD563" s="163">
        <f>+CALCULO[[#This Row],[ 55 ]]</f>
        <v>0</v>
      </c>
      <c r="BE563" s="163"/>
      <c r="BF563" s="163">
        <f>+CALCULO[[#This Row],[ 57 ]]</f>
        <v>0</v>
      </c>
      <c r="BG563" s="163"/>
      <c r="BH563" s="163">
        <f>+CALCULO[[#This Row],[ 59 ]]</f>
        <v>0</v>
      </c>
      <c r="BI563" s="163"/>
      <c r="BJ563" s="163"/>
      <c r="BK563" s="163"/>
      <c r="BL563" s="145">
        <f>+CALCULO[[#This Row],[ 63 ]]</f>
        <v>0</v>
      </c>
      <c r="BM563" s="144">
        <f>+CALCULO[[#This Row],[ 64 ]]+CALCULO[[#This Row],[ 62 ]]+CALCULO[[#This Row],[ 60 ]]+CALCULO[[#This Row],[ 58 ]]+CALCULO[[#This Row],[ 56 ]]+CALCULO[[#This Row],[ 54 ]]+CALCULO[[#This Row],[ 52 ]]+CALCULO[[#This Row],[ 50 ]]+CALCULO[[#This Row],[ 48 ]]+CALCULO[[#This Row],[ 45 ]]+CALCULO[[#This Row],[43]]</f>
        <v>0</v>
      </c>
      <c r="BN563" s="148">
        <f>+CALCULO[[#This Row],[ 41 ]]-CALCULO[[#This Row],[65]]</f>
        <v>0</v>
      </c>
      <c r="BO563" s="144">
        <f>+ROUND(MIN(CALCULO[[#This Row],[66]]*25%,240*'Versión impresión'!$H$8),-3)</f>
        <v>0</v>
      </c>
      <c r="BP563" s="148">
        <f>+CALCULO[[#This Row],[66]]-CALCULO[[#This Row],[67]]</f>
        <v>0</v>
      </c>
      <c r="BQ563" s="154">
        <f>+ROUND(CALCULO[[#This Row],[33]]*40%,-3)</f>
        <v>0</v>
      </c>
      <c r="BR563" s="149">
        <f t="shared" si="24"/>
        <v>0</v>
      </c>
      <c r="BS563" s="144">
        <f>+CALCULO[[#This Row],[33]]-MIN(CALCULO[[#This Row],[69]],CALCULO[[#This Row],[68]])</f>
        <v>0</v>
      </c>
      <c r="BT563" s="150">
        <f>+CALCULO[[#This Row],[71]]/'Versión impresión'!$H$8+1-1</f>
        <v>0</v>
      </c>
      <c r="BU563" s="151">
        <f>+LOOKUP(CALCULO[[#This Row],[72]],$CG$2:$CH$8,$CJ$2:$CJ$8)</f>
        <v>0</v>
      </c>
      <c r="BV563" s="152">
        <f>+LOOKUP(CALCULO[[#This Row],[72]],$CG$2:$CH$8,$CI$2:$CI$8)</f>
        <v>0</v>
      </c>
      <c r="BW563" s="151">
        <f>+LOOKUP(CALCULO[[#This Row],[72]],$CG$2:$CH$8,$CK$2:$CK$8)</f>
        <v>0</v>
      </c>
      <c r="BX563" s="155">
        <f>+(CALCULO[[#This Row],[72]]+CALCULO[[#This Row],[73]])*CALCULO[[#This Row],[74]]+CALCULO[[#This Row],[75]]</f>
        <v>0</v>
      </c>
      <c r="BY563" s="133">
        <f>+ROUND(CALCULO[[#This Row],[76]]*'Versión impresión'!$H$8,-3)</f>
        <v>0</v>
      </c>
      <c r="BZ563" s="180" t="str">
        <f>+IF(LOOKUP(CALCULO[[#This Row],[72]],$CG$2:$CH$8,$CM$2:$CM$8)=0,"",LOOKUP(CALCULO[[#This Row],[72]],$CG$2:$CH$8,$CM$2:$CM$8))</f>
        <v/>
      </c>
    </row>
    <row r="564" spans="1:78" x14ac:dyDescent="0.25">
      <c r="A564" s="78" t="str">
        <f t="shared" si="23"/>
        <v/>
      </c>
      <c r="B564" s="159"/>
      <c r="C564" s="29"/>
      <c r="D564" s="29"/>
      <c r="E564" s="29"/>
      <c r="F564" s="29"/>
      <c r="G564" s="29"/>
      <c r="H564" s="29"/>
      <c r="I564" s="29"/>
      <c r="J564" s="29"/>
      <c r="K564" s="29"/>
      <c r="L564" s="29"/>
      <c r="M564" s="29"/>
      <c r="N564" s="29"/>
      <c r="O564" s="144">
        <f>SUM(CALCULO[[#This Row],[5]:[ 14 ]])</f>
        <v>0</v>
      </c>
      <c r="P564" s="162"/>
      <c r="Q564" s="163">
        <f>+IF(AVERAGEIF(ING_NO_CONST_RENTA[Concepto],'Datos para cálculo'!P$4,ING_NO_CONST_RENTA[Monto Limite])=1,CALCULO[[#This Row],[16]],MIN(CALCULO[ [#This Row],[16] ],AVERAGEIF(ING_NO_CONST_RENTA[Concepto],'Datos para cálculo'!P$4,ING_NO_CONST_RENTA[Monto Limite]),+CALCULO[ [#This Row],[16] ]+1-1,CALCULO[ [#This Row],[16] ]))</f>
        <v>0</v>
      </c>
      <c r="R564" s="29"/>
      <c r="S564" s="163">
        <f>+IF(AVERAGEIF(ING_NO_CONST_RENTA[Concepto],'Datos para cálculo'!R$4,ING_NO_CONST_RENTA[Monto Limite])=1,CALCULO[[#This Row],[18]],MIN(CALCULO[ [#This Row],[18] ],AVERAGEIF(ING_NO_CONST_RENTA[Concepto],'Datos para cálculo'!R$4,ING_NO_CONST_RENTA[Monto Limite]),+CALCULO[ [#This Row],[18] ]+1-1,CALCULO[ [#This Row],[18] ]))</f>
        <v>0</v>
      </c>
      <c r="T564" s="29"/>
      <c r="U564" s="163">
        <f>+IF(AVERAGEIF(ING_NO_CONST_RENTA[Concepto],'Datos para cálculo'!T$4,ING_NO_CONST_RENTA[Monto Limite])=1,CALCULO[[#This Row],[20]],MIN(CALCULO[ [#This Row],[20] ],AVERAGEIF(ING_NO_CONST_RENTA[Concepto],'Datos para cálculo'!T$4,ING_NO_CONST_RENTA[Monto Limite]),+CALCULO[ [#This Row],[20] ]+1-1,CALCULO[ [#This Row],[20] ]))</f>
        <v>0</v>
      </c>
      <c r="V564" s="29"/>
      <c r="W5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4" s="164"/>
      <c r="Y564" s="163">
        <f>+IF(O564&lt;310*'Versión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4" s="165"/>
      <c r="AA564" s="163">
        <f>+IF(AVERAGEIF(ING_NO_CONST_RENTA[Concepto],'Datos para cálculo'!Z$4,ING_NO_CONST_RENTA[Monto Limite])=1,CALCULO[[#This Row],[ 26 ]],MIN(CALCULO[[#This Row],[ 26 ]],AVERAGEIF(ING_NO_CONST_RENTA[Concepto],'Datos para cálculo'!Z$4,ING_NO_CONST_RENTA[Monto Limite]),+CALCULO[[#This Row],[ 26 ]]+1-1,CALCULO[[#This Row],[ 26 ]]))</f>
        <v>0</v>
      </c>
      <c r="AB564" s="165"/>
      <c r="AC5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4" s="147"/>
      <c r="AE5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4" s="144">
        <f>+CALCULO[[#This Row],[ 31 ]]+CALCULO[[#This Row],[ 29 ]]+CALCULO[[#This Row],[ 27 ]]+CALCULO[[#This Row],[ 25 ]]+CALCULO[[#This Row],[ 23 ]]+CALCULO[[#This Row],[ 21 ]]+CALCULO[[#This Row],[ 19 ]]+CALCULO[[#This Row],[ 17 ]]</f>
        <v>0</v>
      </c>
      <c r="AG564" s="148">
        <f>+MAX(0,ROUND(CALCULO[[#This Row],[ 15 ]]-CALCULO[[#This Row],[32]],-3))</f>
        <v>0</v>
      </c>
      <c r="AH564" s="29"/>
      <c r="AI564" s="163">
        <f>+IF(AVERAGEIF(DEDUCCIONES[Concepto],'Datos para cálculo'!AH$4,DEDUCCIONES[Monto Limite])=1,CALCULO[[#This Row],[ 34 ]],MIN(CALCULO[[#This Row],[ 34 ]],AVERAGEIF(DEDUCCIONES[Concepto],'Datos para cálculo'!AH$4,DEDUCCIONES[Monto Limite]),+CALCULO[[#This Row],[ 34 ]]+1-1,CALCULO[[#This Row],[ 34 ]]))</f>
        <v>0</v>
      </c>
      <c r="AJ564" s="167"/>
      <c r="AK564" s="144">
        <f>+IF(CALCULO[[#This Row],[ 36 ]]="SI",MIN(CALCULO[[#This Row],[ 15 ]]*10%,VLOOKUP($AJ$4,DEDUCCIONES[],4,0)),0)</f>
        <v>0</v>
      </c>
      <c r="AL564" s="168"/>
      <c r="AM564" s="145">
        <f>+MIN(AL564+1-1,VLOOKUP($AL$4,DEDUCCIONES[],4,0))</f>
        <v>0</v>
      </c>
      <c r="AN564" s="144">
        <f>+CALCULO[[#This Row],[35]]+CALCULO[[#This Row],[37]]+CALCULO[[#This Row],[ 39 ]]</f>
        <v>0</v>
      </c>
      <c r="AO564" s="148">
        <f>+CALCULO[[#This Row],[33]]-CALCULO[[#This Row],[ 40 ]]</f>
        <v>0</v>
      </c>
      <c r="AP564" s="29"/>
      <c r="AQ564" s="163">
        <f>+MIN(CALCULO[[#This Row],[42]]+1-1,VLOOKUP($AP$4,RENTAS_EXCENTAS[],4,0))</f>
        <v>0</v>
      </c>
      <c r="AR564" s="29"/>
      <c r="AS564" s="163">
        <f>+MIN(CALCULO[[#This Row],[43]]+CALCULO[[#This Row],[ 44 ]]+1-1,VLOOKUP($AP$4,RENTAS_EXCENTAS[],4,0))-CALCULO[[#This Row],[43]]</f>
        <v>0</v>
      </c>
      <c r="AT564" s="163"/>
      <c r="AU564" s="163"/>
      <c r="AV564" s="163">
        <f>+CALCULO[[#This Row],[ 47 ]]</f>
        <v>0</v>
      </c>
      <c r="AW564" s="163"/>
      <c r="AX564" s="163">
        <f>+CALCULO[[#This Row],[ 49 ]]</f>
        <v>0</v>
      </c>
      <c r="AY564" s="163"/>
      <c r="AZ564" s="163">
        <f>+CALCULO[[#This Row],[ 51 ]]</f>
        <v>0</v>
      </c>
      <c r="BA564" s="163"/>
      <c r="BB564" s="163">
        <f>+CALCULO[[#This Row],[ 53 ]]</f>
        <v>0</v>
      </c>
      <c r="BC564" s="163"/>
      <c r="BD564" s="163">
        <f>+CALCULO[[#This Row],[ 55 ]]</f>
        <v>0</v>
      </c>
      <c r="BE564" s="163"/>
      <c r="BF564" s="163">
        <f>+CALCULO[[#This Row],[ 57 ]]</f>
        <v>0</v>
      </c>
      <c r="BG564" s="163"/>
      <c r="BH564" s="163">
        <f>+CALCULO[[#This Row],[ 59 ]]</f>
        <v>0</v>
      </c>
      <c r="BI564" s="163"/>
      <c r="BJ564" s="163"/>
      <c r="BK564" s="163"/>
      <c r="BL564" s="145">
        <f>+CALCULO[[#This Row],[ 63 ]]</f>
        <v>0</v>
      </c>
      <c r="BM564" s="144">
        <f>+CALCULO[[#This Row],[ 64 ]]+CALCULO[[#This Row],[ 62 ]]+CALCULO[[#This Row],[ 60 ]]+CALCULO[[#This Row],[ 58 ]]+CALCULO[[#This Row],[ 56 ]]+CALCULO[[#This Row],[ 54 ]]+CALCULO[[#This Row],[ 52 ]]+CALCULO[[#This Row],[ 50 ]]+CALCULO[[#This Row],[ 48 ]]+CALCULO[[#This Row],[ 45 ]]+CALCULO[[#This Row],[43]]</f>
        <v>0</v>
      </c>
      <c r="BN564" s="148">
        <f>+CALCULO[[#This Row],[ 41 ]]-CALCULO[[#This Row],[65]]</f>
        <v>0</v>
      </c>
      <c r="BO564" s="144">
        <f>+ROUND(MIN(CALCULO[[#This Row],[66]]*25%,240*'Versión impresión'!$H$8),-3)</f>
        <v>0</v>
      </c>
      <c r="BP564" s="148">
        <f>+CALCULO[[#This Row],[66]]-CALCULO[[#This Row],[67]]</f>
        <v>0</v>
      </c>
      <c r="BQ564" s="154">
        <f>+ROUND(CALCULO[[#This Row],[33]]*40%,-3)</f>
        <v>0</v>
      </c>
      <c r="BR564" s="149">
        <f t="shared" si="24"/>
        <v>0</v>
      </c>
      <c r="BS564" s="144">
        <f>+CALCULO[[#This Row],[33]]-MIN(CALCULO[[#This Row],[69]],CALCULO[[#This Row],[68]])</f>
        <v>0</v>
      </c>
      <c r="BT564" s="150">
        <f>+CALCULO[[#This Row],[71]]/'Versión impresión'!$H$8+1-1</f>
        <v>0</v>
      </c>
      <c r="BU564" s="151">
        <f>+LOOKUP(CALCULO[[#This Row],[72]],$CG$2:$CH$8,$CJ$2:$CJ$8)</f>
        <v>0</v>
      </c>
      <c r="BV564" s="152">
        <f>+LOOKUP(CALCULO[[#This Row],[72]],$CG$2:$CH$8,$CI$2:$CI$8)</f>
        <v>0</v>
      </c>
      <c r="BW564" s="151">
        <f>+LOOKUP(CALCULO[[#This Row],[72]],$CG$2:$CH$8,$CK$2:$CK$8)</f>
        <v>0</v>
      </c>
      <c r="BX564" s="155">
        <f>+(CALCULO[[#This Row],[72]]+CALCULO[[#This Row],[73]])*CALCULO[[#This Row],[74]]+CALCULO[[#This Row],[75]]</f>
        <v>0</v>
      </c>
      <c r="BY564" s="133">
        <f>+ROUND(CALCULO[[#This Row],[76]]*'Versión impresión'!$H$8,-3)</f>
        <v>0</v>
      </c>
      <c r="BZ564" s="180" t="str">
        <f>+IF(LOOKUP(CALCULO[[#This Row],[72]],$CG$2:$CH$8,$CM$2:$CM$8)=0,"",LOOKUP(CALCULO[[#This Row],[72]],$CG$2:$CH$8,$CM$2:$CM$8))</f>
        <v/>
      </c>
    </row>
    <row r="565" spans="1:78" x14ac:dyDescent="0.25">
      <c r="A565" s="78" t="str">
        <f t="shared" si="23"/>
        <v/>
      </c>
      <c r="B565" s="159"/>
      <c r="C565" s="29"/>
      <c r="D565" s="29"/>
      <c r="E565" s="29"/>
      <c r="F565" s="29"/>
      <c r="G565" s="29"/>
      <c r="H565" s="29"/>
      <c r="I565" s="29"/>
      <c r="J565" s="29"/>
      <c r="K565" s="29"/>
      <c r="L565" s="29"/>
      <c r="M565" s="29"/>
      <c r="N565" s="29"/>
      <c r="O565" s="144">
        <f>SUM(CALCULO[[#This Row],[5]:[ 14 ]])</f>
        <v>0</v>
      </c>
      <c r="P565" s="162"/>
      <c r="Q565" s="163">
        <f>+IF(AVERAGEIF(ING_NO_CONST_RENTA[Concepto],'Datos para cálculo'!P$4,ING_NO_CONST_RENTA[Monto Limite])=1,CALCULO[[#This Row],[16]],MIN(CALCULO[ [#This Row],[16] ],AVERAGEIF(ING_NO_CONST_RENTA[Concepto],'Datos para cálculo'!P$4,ING_NO_CONST_RENTA[Monto Limite]),+CALCULO[ [#This Row],[16] ]+1-1,CALCULO[ [#This Row],[16] ]))</f>
        <v>0</v>
      </c>
      <c r="R565" s="29"/>
      <c r="S565" s="163">
        <f>+IF(AVERAGEIF(ING_NO_CONST_RENTA[Concepto],'Datos para cálculo'!R$4,ING_NO_CONST_RENTA[Monto Limite])=1,CALCULO[[#This Row],[18]],MIN(CALCULO[ [#This Row],[18] ],AVERAGEIF(ING_NO_CONST_RENTA[Concepto],'Datos para cálculo'!R$4,ING_NO_CONST_RENTA[Monto Limite]),+CALCULO[ [#This Row],[18] ]+1-1,CALCULO[ [#This Row],[18] ]))</f>
        <v>0</v>
      </c>
      <c r="T565" s="29"/>
      <c r="U565" s="163">
        <f>+IF(AVERAGEIF(ING_NO_CONST_RENTA[Concepto],'Datos para cálculo'!T$4,ING_NO_CONST_RENTA[Monto Limite])=1,CALCULO[[#This Row],[20]],MIN(CALCULO[ [#This Row],[20] ],AVERAGEIF(ING_NO_CONST_RENTA[Concepto],'Datos para cálculo'!T$4,ING_NO_CONST_RENTA[Monto Limite]),+CALCULO[ [#This Row],[20] ]+1-1,CALCULO[ [#This Row],[20] ]))</f>
        <v>0</v>
      </c>
      <c r="V565" s="29"/>
      <c r="W5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5" s="164"/>
      <c r="Y565" s="163">
        <f>+IF(O565&lt;310*'Versión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5" s="165"/>
      <c r="AA565" s="163">
        <f>+IF(AVERAGEIF(ING_NO_CONST_RENTA[Concepto],'Datos para cálculo'!Z$4,ING_NO_CONST_RENTA[Monto Limite])=1,CALCULO[[#This Row],[ 26 ]],MIN(CALCULO[[#This Row],[ 26 ]],AVERAGEIF(ING_NO_CONST_RENTA[Concepto],'Datos para cálculo'!Z$4,ING_NO_CONST_RENTA[Monto Limite]),+CALCULO[[#This Row],[ 26 ]]+1-1,CALCULO[[#This Row],[ 26 ]]))</f>
        <v>0</v>
      </c>
      <c r="AB565" s="165"/>
      <c r="AC5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5" s="147"/>
      <c r="AE5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5" s="144">
        <f>+CALCULO[[#This Row],[ 31 ]]+CALCULO[[#This Row],[ 29 ]]+CALCULO[[#This Row],[ 27 ]]+CALCULO[[#This Row],[ 25 ]]+CALCULO[[#This Row],[ 23 ]]+CALCULO[[#This Row],[ 21 ]]+CALCULO[[#This Row],[ 19 ]]+CALCULO[[#This Row],[ 17 ]]</f>
        <v>0</v>
      </c>
      <c r="AG565" s="148">
        <f>+MAX(0,ROUND(CALCULO[[#This Row],[ 15 ]]-CALCULO[[#This Row],[32]],-3))</f>
        <v>0</v>
      </c>
      <c r="AH565" s="29"/>
      <c r="AI565" s="163">
        <f>+IF(AVERAGEIF(DEDUCCIONES[Concepto],'Datos para cálculo'!AH$4,DEDUCCIONES[Monto Limite])=1,CALCULO[[#This Row],[ 34 ]],MIN(CALCULO[[#This Row],[ 34 ]],AVERAGEIF(DEDUCCIONES[Concepto],'Datos para cálculo'!AH$4,DEDUCCIONES[Monto Limite]),+CALCULO[[#This Row],[ 34 ]]+1-1,CALCULO[[#This Row],[ 34 ]]))</f>
        <v>0</v>
      </c>
      <c r="AJ565" s="167"/>
      <c r="AK565" s="144">
        <f>+IF(CALCULO[[#This Row],[ 36 ]]="SI",MIN(CALCULO[[#This Row],[ 15 ]]*10%,VLOOKUP($AJ$4,DEDUCCIONES[],4,0)),0)</f>
        <v>0</v>
      </c>
      <c r="AL565" s="168"/>
      <c r="AM565" s="145">
        <f>+MIN(AL565+1-1,VLOOKUP($AL$4,DEDUCCIONES[],4,0))</f>
        <v>0</v>
      </c>
      <c r="AN565" s="144">
        <f>+CALCULO[[#This Row],[35]]+CALCULO[[#This Row],[37]]+CALCULO[[#This Row],[ 39 ]]</f>
        <v>0</v>
      </c>
      <c r="AO565" s="148">
        <f>+CALCULO[[#This Row],[33]]-CALCULO[[#This Row],[ 40 ]]</f>
        <v>0</v>
      </c>
      <c r="AP565" s="29"/>
      <c r="AQ565" s="163">
        <f>+MIN(CALCULO[[#This Row],[42]]+1-1,VLOOKUP($AP$4,RENTAS_EXCENTAS[],4,0))</f>
        <v>0</v>
      </c>
      <c r="AR565" s="29"/>
      <c r="AS565" s="163">
        <f>+MIN(CALCULO[[#This Row],[43]]+CALCULO[[#This Row],[ 44 ]]+1-1,VLOOKUP($AP$4,RENTAS_EXCENTAS[],4,0))-CALCULO[[#This Row],[43]]</f>
        <v>0</v>
      </c>
      <c r="AT565" s="163"/>
      <c r="AU565" s="163"/>
      <c r="AV565" s="163">
        <f>+CALCULO[[#This Row],[ 47 ]]</f>
        <v>0</v>
      </c>
      <c r="AW565" s="163"/>
      <c r="AX565" s="163">
        <f>+CALCULO[[#This Row],[ 49 ]]</f>
        <v>0</v>
      </c>
      <c r="AY565" s="163"/>
      <c r="AZ565" s="163">
        <f>+CALCULO[[#This Row],[ 51 ]]</f>
        <v>0</v>
      </c>
      <c r="BA565" s="163"/>
      <c r="BB565" s="163">
        <f>+CALCULO[[#This Row],[ 53 ]]</f>
        <v>0</v>
      </c>
      <c r="BC565" s="163"/>
      <c r="BD565" s="163">
        <f>+CALCULO[[#This Row],[ 55 ]]</f>
        <v>0</v>
      </c>
      <c r="BE565" s="163"/>
      <c r="BF565" s="163">
        <f>+CALCULO[[#This Row],[ 57 ]]</f>
        <v>0</v>
      </c>
      <c r="BG565" s="163"/>
      <c r="BH565" s="163">
        <f>+CALCULO[[#This Row],[ 59 ]]</f>
        <v>0</v>
      </c>
      <c r="BI565" s="163"/>
      <c r="BJ565" s="163"/>
      <c r="BK565" s="163"/>
      <c r="BL565" s="145">
        <f>+CALCULO[[#This Row],[ 63 ]]</f>
        <v>0</v>
      </c>
      <c r="BM565" s="144">
        <f>+CALCULO[[#This Row],[ 64 ]]+CALCULO[[#This Row],[ 62 ]]+CALCULO[[#This Row],[ 60 ]]+CALCULO[[#This Row],[ 58 ]]+CALCULO[[#This Row],[ 56 ]]+CALCULO[[#This Row],[ 54 ]]+CALCULO[[#This Row],[ 52 ]]+CALCULO[[#This Row],[ 50 ]]+CALCULO[[#This Row],[ 48 ]]+CALCULO[[#This Row],[ 45 ]]+CALCULO[[#This Row],[43]]</f>
        <v>0</v>
      </c>
      <c r="BN565" s="148">
        <f>+CALCULO[[#This Row],[ 41 ]]-CALCULO[[#This Row],[65]]</f>
        <v>0</v>
      </c>
      <c r="BO565" s="144">
        <f>+ROUND(MIN(CALCULO[[#This Row],[66]]*25%,240*'Versión impresión'!$H$8),-3)</f>
        <v>0</v>
      </c>
      <c r="BP565" s="148">
        <f>+CALCULO[[#This Row],[66]]-CALCULO[[#This Row],[67]]</f>
        <v>0</v>
      </c>
      <c r="BQ565" s="154">
        <f>+ROUND(CALCULO[[#This Row],[33]]*40%,-3)</f>
        <v>0</v>
      </c>
      <c r="BR565" s="149">
        <f t="shared" si="24"/>
        <v>0</v>
      </c>
      <c r="BS565" s="144">
        <f>+CALCULO[[#This Row],[33]]-MIN(CALCULO[[#This Row],[69]],CALCULO[[#This Row],[68]])</f>
        <v>0</v>
      </c>
      <c r="BT565" s="150">
        <f>+CALCULO[[#This Row],[71]]/'Versión impresión'!$H$8+1-1</f>
        <v>0</v>
      </c>
      <c r="BU565" s="151">
        <f>+LOOKUP(CALCULO[[#This Row],[72]],$CG$2:$CH$8,$CJ$2:$CJ$8)</f>
        <v>0</v>
      </c>
      <c r="BV565" s="152">
        <f>+LOOKUP(CALCULO[[#This Row],[72]],$CG$2:$CH$8,$CI$2:$CI$8)</f>
        <v>0</v>
      </c>
      <c r="BW565" s="151">
        <f>+LOOKUP(CALCULO[[#This Row],[72]],$CG$2:$CH$8,$CK$2:$CK$8)</f>
        <v>0</v>
      </c>
      <c r="BX565" s="155">
        <f>+(CALCULO[[#This Row],[72]]+CALCULO[[#This Row],[73]])*CALCULO[[#This Row],[74]]+CALCULO[[#This Row],[75]]</f>
        <v>0</v>
      </c>
      <c r="BY565" s="133">
        <f>+ROUND(CALCULO[[#This Row],[76]]*'Versión impresión'!$H$8,-3)</f>
        <v>0</v>
      </c>
      <c r="BZ565" s="180" t="str">
        <f>+IF(LOOKUP(CALCULO[[#This Row],[72]],$CG$2:$CH$8,$CM$2:$CM$8)=0,"",LOOKUP(CALCULO[[#This Row],[72]],$CG$2:$CH$8,$CM$2:$CM$8))</f>
        <v/>
      </c>
    </row>
    <row r="566" spans="1:78" x14ac:dyDescent="0.25">
      <c r="A566" s="78" t="str">
        <f t="shared" si="23"/>
        <v/>
      </c>
      <c r="B566" s="159"/>
      <c r="C566" s="29"/>
      <c r="D566" s="29"/>
      <c r="E566" s="29"/>
      <c r="F566" s="29"/>
      <c r="G566" s="29"/>
      <c r="H566" s="29"/>
      <c r="I566" s="29"/>
      <c r="J566" s="29"/>
      <c r="K566" s="29"/>
      <c r="L566" s="29"/>
      <c r="M566" s="29"/>
      <c r="N566" s="29"/>
      <c r="O566" s="144">
        <f>SUM(CALCULO[[#This Row],[5]:[ 14 ]])</f>
        <v>0</v>
      </c>
      <c r="P566" s="162"/>
      <c r="Q566" s="163">
        <f>+IF(AVERAGEIF(ING_NO_CONST_RENTA[Concepto],'Datos para cálculo'!P$4,ING_NO_CONST_RENTA[Monto Limite])=1,CALCULO[[#This Row],[16]],MIN(CALCULO[ [#This Row],[16] ],AVERAGEIF(ING_NO_CONST_RENTA[Concepto],'Datos para cálculo'!P$4,ING_NO_CONST_RENTA[Monto Limite]),+CALCULO[ [#This Row],[16] ]+1-1,CALCULO[ [#This Row],[16] ]))</f>
        <v>0</v>
      </c>
      <c r="R566" s="29"/>
      <c r="S566" s="163">
        <f>+IF(AVERAGEIF(ING_NO_CONST_RENTA[Concepto],'Datos para cálculo'!R$4,ING_NO_CONST_RENTA[Monto Limite])=1,CALCULO[[#This Row],[18]],MIN(CALCULO[ [#This Row],[18] ],AVERAGEIF(ING_NO_CONST_RENTA[Concepto],'Datos para cálculo'!R$4,ING_NO_CONST_RENTA[Monto Limite]),+CALCULO[ [#This Row],[18] ]+1-1,CALCULO[ [#This Row],[18] ]))</f>
        <v>0</v>
      </c>
      <c r="T566" s="29"/>
      <c r="U566" s="163">
        <f>+IF(AVERAGEIF(ING_NO_CONST_RENTA[Concepto],'Datos para cálculo'!T$4,ING_NO_CONST_RENTA[Monto Limite])=1,CALCULO[[#This Row],[20]],MIN(CALCULO[ [#This Row],[20] ],AVERAGEIF(ING_NO_CONST_RENTA[Concepto],'Datos para cálculo'!T$4,ING_NO_CONST_RENTA[Monto Limite]),+CALCULO[ [#This Row],[20] ]+1-1,CALCULO[ [#This Row],[20] ]))</f>
        <v>0</v>
      </c>
      <c r="V566" s="29"/>
      <c r="W5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6" s="164"/>
      <c r="Y566" s="163">
        <f>+IF(O566&lt;310*'Versión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6" s="165"/>
      <c r="AA566" s="163">
        <f>+IF(AVERAGEIF(ING_NO_CONST_RENTA[Concepto],'Datos para cálculo'!Z$4,ING_NO_CONST_RENTA[Monto Limite])=1,CALCULO[[#This Row],[ 26 ]],MIN(CALCULO[[#This Row],[ 26 ]],AVERAGEIF(ING_NO_CONST_RENTA[Concepto],'Datos para cálculo'!Z$4,ING_NO_CONST_RENTA[Monto Limite]),+CALCULO[[#This Row],[ 26 ]]+1-1,CALCULO[[#This Row],[ 26 ]]))</f>
        <v>0</v>
      </c>
      <c r="AB566" s="165"/>
      <c r="AC5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6" s="147"/>
      <c r="AE5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6" s="144">
        <f>+CALCULO[[#This Row],[ 31 ]]+CALCULO[[#This Row],[ 29 ]]+CALCULO[[#This Row],[ 27 ]]+CALCULO[[#This Row],[ 25 ]]+CALCULO[[#This Row],[ 23 ]]+CALCULO[[#This Row],[ 21 ]]+CALCULO[[#This Row],[ 19 ]]+CALCULO[[#This Row],[ 17 ]]</f>
        <v>0</v>
      </c>
      <c r="AG566" s="148">
        <f>+MAX(0,ROUND(CALCULO[[#This Row],[ 15 ]]-CALCULO[[#This Row],[32]],-3))</f>
        <v>0</v>
      </c>
      <c r="AH566" s="29"/>
      <c r="AI566" s="163">
        <f>+IF(AVERAGEIF(DEDUCCIONES[Concepto],'Datos para cálculo'!AH$4,DEDUCCIONES[Monto Limite])=1,CALCULO[[#This Row],[ 34 ]],MIN(CALCULO[[#This Row],[ 34 ]],AVERAGEIF(DEDUCCIONES[Concepto],'Datos para cálculo'!AH$4,DEDUCCIONES[Monto Limite]),+CALCULO[[#This Row],[ 34 ]]+1-1,CALCULO[[#This Row],[ 34 ]]))</f>
        <v>0</v>
      </c>
      <c r="AJ566" s="167"/>
      <c r="AK566" s="144">
        <f>+IF(CALCULO[[#This Row],[ 36 ]]="SI",MIN(CALCULO[[#This Row],[ 15 ]]*10%,VLOOKUP($AJ$4,DEDUCCIONES[],4,0)),0)</f>
        <v>0</v>
      </c>
      <c r="AL566" s="168"/>
      <c r="AM566" s="145">
        <f>+MIN(AL566+1-1,VLOOKUP($AL$4,DEDUCCIONES[],4,0))</f>
        <v>0</v>
      </c>
      <c r="AN566" s="144">
        <f>+CALCULO[[#This Row],[35]]+CALCULO[[#This Row],[37]]+CALCULO[[#This Row],[ 39 ]]</f>
        <v>0</v>
      </c>
      <c r="AO566" s="148">
        <f>+CALCULO[[#This Row],[33]]-CALCULO[[#This Row],[ 40 ]]</f>
        <v>0</v>
      </c>
      <c r="AP566" s="29"/>
      <c r="AQ566" s="163">
        <f>+MIN(CALCULO[[#This Row],[42]]+1-1,VLOOKUP($AP$4,RENTAS_EXCENTAS[],4,0))</f>
        <v>0</v>
      </c>
      <c r="AR566" s="29"/>
      <c r="AS566" s="163">
        <f>+MIN(CALCULO[[#This Row],[43]]+CALCULO[[#This Row],[ 44 ]]+1-1,VLOOKUP($AP$4,RENTAS_EXCENTAS[],4,0))-CALCULO[[#This Row],[43]]</f>
        <v>0</v>
      </c>
      <c r="AT566" s="163"/>
      <c r="AU566" s="163"/>
      <c r="AV566" s="163">
        <f>+CALCULO[[#This Row],[ 47 ]]</f>
        <v>0</v>
      </c>
      <c r="AW566" s="163"/>
      <c r="AX566" s="163">
        <f>+CALCULO[[#This Row],[ 49 ]]</f>
        <v>0</v>
      </c>
      <c r="AY566" s="163"/>
      <c r="AZ566" s="163">
        <f>+CALCULO[[#This Row],[ 51 ]]</f>
        <v>0</v>
      </c>
      <c r="BA566" s="163"/>
      <c r="BB566" s="163">
        <f>+CALCULO[[#This Row],[ 53 ]]</f>
        <v>0</v>
      </c>
      <c r="BC566" s="163"/>
      <c r="BD566" s="163">
        <f>+CALCULO[[#This Row],[ 55 ]]</f>
        <v>0</v>
      </c>
      <c r="BE566" s="163"/>
      <c r="BF566" s="163">
        <f>+CALCULO[[#This Row],[ 57 ]]</f>
        <v>0</v>
      </c>
      <c r="BG566" s="163"/>
      <c r="BH566" s="163">
        <f>+CALCULO[[#This Row],[ 59 ]]</f>
        <v>0</v>
      </c>
      <c r="BI566" s="163"/>
      <c r="BJ566" s="163"/>
      <c r="BK566" s="163"/>
      <c r="BL566" s="145">
        <f>+CALCULO[[#This Row],[ 63 ]]</f>
        <v>0</v>
      </c>
      <c r="BM566" s="144">
        <f>+CALCULO[[#This Row],[ 64 ]]+CALCULO[[#This Row],[ 62 ]]+CALCULO[[#This Row],[ 60 ]]+CALCULO[[#This Row],[ 58 ]]+CALCULO[[#This Row],[ 56 ]]+CALCULO[[#This Row],[ 54 ]]+CALCULO[[#This Row],[ 52 ]]+CALCULO[[#This Row],[ 50 ]]+CALCULO[[#This Row],[ 48 ]]+CALCULO[[#This Row],[ 45 ]]+CALCULO[[#This Row],[43]]</f>
        <v>0</v>
      </c>
      <c r="BN566" s="148">
        <f>+CALCULO[[#This Row],[ 41 ]]-CALCULO[[#This Row],[65]]</f>
        <v>0</v>
      </c>
      <c r="BO566" s="144">
        <f>+ROUND(MIN(CALCULO[[#This Row],[66]]*25%,240*'Versión impresión'!$H$8),-3)</f>
        <v>0</v>
      </c>
      <c r="BP566" s="148">
        <f>+CALCULO[[#This Row],[66]]-CALCULO[[#This Row],[67]]</f>
        <v>0</v>
      </c>
      <c r="BQ566" s="154">
        <f>+ROUND(CALCULO[[#This Row],[33]]*40%,-3)</f>
        <v>0</v>
      </c>
      <c r="BR566" s="149">
        <f t="shared" si="24"/>
        <v>0</v>
      </c>
      <c r="BS566" s="144">
        <f>+CALCULO[[#This Row],[33]]-MIN(CALCULO[[#This Row],[69]],CALCULO[[#This Row],[68]])</f>
        <v>0</v>
      </c>
      <c r="BT566" s="150">
        <f>+CALCULO[[#This Row],[71]]/'Versión impresión'!$H$8+1-1</f>
        <v>0</v>
      </c>
      <c r="BU566" s="151">
        <f>+LOOKUP(CALCULO[[#This Row],[72]],$CG$2:$CH$8,$CJ$2:$CJ$8)</f>
        <v>0</v>
      </c>
      <c r="BV566" s="152">
        <f>+LOOKUP(CALCULO[[#This Row],[72]],$CG$2:$CH$8,$CI$2:$CI$8)</f>
        <v>0</v>
      </c>
      <c r="BW566" s="151">
        <f>+LOOKUP(CALCULO[[#This Row],[72]],$CG$2:$CH$8,$CK$2:$CK$8)</f>
        <v>0</v>
      </c>
      <c r="BX566" s="155">
        <f>+(CALCULO[[#This Row],[72]]+CALCULO[[#This Row],[73]])*CALCULO[[#This Row],[74]]+CALCULO[[#This Row],[75]]</f>
        <v>0</v>
      </c>
      <c r="BY566" s="133">
        <f>+ROUND(CALCULO[[#This Row],[76]]*'Versión impresión'!$H$8,-3)</f>
        <v>0</v>
      </c>
      <c r="BZ566" s="180" t="str">
        <f>+IF(LOOKUP(CALCULO[[#This Row],[72]],$CG$2:$CH$8,$CM$2:$CM$8)=0,"",LOOKUP(CALCULO[[#This Row],[72]],$CG$2:$CH$8,$CM$2:$CM$8))</f>
        <v/>
      </c>
    </row>
    <row r="567" spans="1:78" x14ac:dyDescent="0.25">
      <c r="A567" s="78" t="str">
        <f t="shared" si="23"/>
        <v/>
      </c>
      <c r="B567" s="159"/>
      <c r="C567" s="29"/>
      <c r="D567" s="29"/>
      <c r="E567" s="29"/>
      <c r="F567" s="29"/>
      <c r="G567" s="29"/>
      <c r="H567" s="29"/>
      <c r="I567" s="29"/>
      <c r="J567" s="29"/>
      <c r="K567" s="29"/>
      <c r="L567" s="29"/>
      <c r="M567" s="29"/>
      <c r="N567" s="29"/>
      <c r="O567" s="144">
        <f>SUM(CALCULO[[#This Row],[5]:[ 14 ]])</f>
        <v>0</v>
      </c>
      <c r="P567" s="162"/>
      <c r="Q567" s="163">
        <f>+IF(AVERAGEIF(ING_NO_CONST_RENTA[Concepto],'Datos para cálculo'!P$4,ING_NO_CONST_RENTA[Monto Limite])=1,CALCULO[[#This Row],[16]],MIN(CALCULO[ [#This Row],[16] ],AVERAGEIF(ING_NO_CONST_RENTA[Concepto],'Datos para cálculo'!P$4,ING_NO_CONST_RENTA[Monto Limite]),+CALCULO[ [#This Row],[16] ]+1-1,CALCULO[ [#This Row],[16] ]))</f>
        <v>0</v>
      </c>
      <c r="R567" s="29"/>
      <c r="S567" s="163">
        <f>+IF(AVERAGEIF(ING_NO_CONST_RENTA[Concepto],'Datos para cálculo'!R$4,ING_NO_CONST_RENTA[Monto Limite])=1,CALCULO[[#This Row],[18]],MIN(CALCULO[ [#This Row],[18] ],AVERAGEIF(ING_NO_CONST_RENTA[Concepto],'Datos para cálculo'!R$4,ING_NO_CONST_RENTA[Monto Limite]),+CALCULO[ [#This Row],[18] ]+1-1,CALCULO[ [#This Row],[18] ]))</f>
        <v>0</v>
      </c>
      <c r="T567" s="29"/>
      <c r="U567" s="163">
        <f>+IF(AVERAGEIF(ING_NO_CONST_RENTA[Concepto],'Datos para cálculo'!T$4,ING_NO_CONST_RENTA[Monto Limite])=1,CALCULO[[#This Row],[20]],MIN(CALCULO[ [#This Row],[20] ],AVERAGEIF(ING_NO_CONST_RENTA[Concepto],'Datos para cálculo'!T$4,ING_NO_CONST_RENTA[Monto Limite]),+CALCULO[ [#This Row],[20] ]+1-1,CALCULO[ [#This Row],[20] ]))</f>
        <v>0</v>
      </c>
      <c r="V567" s="29"/>
      <c r="W5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7" s="164"/>
      <c r="Y567" s="163">
        <f>+IF(O567&lt;310*'Versión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7" s="165"/>
      <c r="AA567" s="163">
        <f>+IF(AVERAGEIF(ING_NO_CONST_RENTA[Concepto],'Datos para cálculo'!Z$4,ING_NO_CONST_RENTA[Monto Limite])=1,CALCULO[[#This Row],[ 26 ]],MIN(CALCULO[[#This Row],[ 26 ]],AVERAGEIF(ING_NO_CONST_RENTA[Concepto],'Datos para cálculo'!Z$4,ING_NO_CONST_RENTA[Monto Limite]),+CALCULO[[#This Row],[ 26 ]]+1-1,CALCULO[[#This Row],[ 26 ]]))</f>
        <v>0</v>
      </c>
      <c r="AB567" s="165"/>
      <c r="AC5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7" s="147"/>
      <c r="AE5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7" s="144">
        <f>+CALCULO[[#This Row],[ 31 ]]+CALCULO[[#This Row],[ 29 ]]+CALCULO[[#This Row],[ 27 ]]+CALCULO[[#This Row],[ 25 ]]+CALCULO[[#This Row],[ 23 ]]+CALCULO[[#This Row],[ 21 ]]+CALCULO[[#This Row],[ 19 ]]+CALCULO[[#This Row],[ 17 ]]</f>
        <v>0</v>
      </c>
      <c r="AG567" s="148">
        <f>+MAX(0,ROUND(CALCULO[[#This Row],[ 15 ]]-CALCULO[[#This Row],[32]],-3))</f>
        <v>0</v>
      </c>
      <c r="AH567" s="29"/>
      <c r="AI567" s="163">
        <f>+IF(AVERAGEIF(DEDUCCIONES[Concepto],'Datos para cálculo'!AH$4,DEDUCCIONES[Monto Limite])=1,CALCULO[[#This Row],[ 34 ]],MIN(CALCULO[[#This Row],[ 34 ]],AVERAGEIF(DEDUCCIONES[Concepto],'Datos para cálculo'!AH$4,DEDUCCIONES[Monto Limite]),+CALCULO[[#This Row],[ 34 ]]+1-1,CALCULO[[#This Row],[ 34 ]]))</f>
        <v>0</v>
      </c>
      <c r="AJ567" s="167"/>
      <c r="AK567" s="144">
        <f>+IF(CALCULO[[#This Row],[ 36 ]]="SI",MIN(CALCULO[[#This Row],[ 15 ]]*10%,VLOOKUP($AJ$4,DEDUCCIONES[],4,0)),0)</f>
        <v>0</v>
      </c>
      <c r="AL567" s="168"/>
      <c r="AM567" s="145">
        <f>+MIN(AL567+1-1,VLOOKUP($AL$4,DEDUCCIONES[],4,0))</f>
        <v>0</v>
      </c>
      <c r="AN567" s="144">
        <f>+CALCULO[[#This Row],[35]]+CALCULO[[#This Row],[37]]+CALCULO[[#This Row],[ 39 ]]</f>
        <v>0</v>
      </c>
      <c r="AO567" s="148">
        <f>+CALCULO[[#This Row],[33]]-CALCULO[[#This Row],[ 40 ]]</f>
        <v>0</v>
      </c>
      <c r="AP567" s="29"/>
      <c r="AQ567" s="163">
        <f>+MIN(CALCULO[[#This Row],[42]]+1-1,VLOOKUP($AP$4,RENTAS_EXCENTAS[],4,0))</f>
        <v>0</v>
      </c>
      <c r="AR567" s="29"/>
      <c r="AS567" s="163">
        <f>+MIN(CALCULO[[#This Row],[43]]+CALCULO[[#This Row],[ 44 ]]+1-1,VLOOKUP($AP$4,RENTAS_EXCENTAS[],4,0))-CALCULO[[#This Row],[43]]</f>
        <v>0</v>
      </c>
      <c r="AT567" s="163"/>
      <c r="AU567" s="163"/>
      <c r="AV567" s="163">
        <f>+CALCULO[[#This Row],[ 47 ]]</f>
        <v>0</v>
      </c>
      <c r="AW567" s="163"/>
      <c r="AX567" s="163">
        <f>+CALCULO[[#This Row],[ 49 ]]</f>
        <v>0</v>
      </c>
      <c r="AY567" s="163"/>
      <c r="AZ567" s="163">
        <f>+CALCULO[[#This Row],[ 51 ]]</f>
        <v>0</v>
      </c>
      <c r="BA567" s="163"/>
      <c r="BB567" s="163">
        <f>+CALCULO[[#This Row],[ 53 ]]</f>
        <v>0</v>
      </c>
      <c r="BC567" s="163"/>
      <c r="BD567" s="163">
        <f>+CALCULO[[#This Row],[ 55 ]]</f>
        <v>0</v>
      </c>
      <c r="BE567" s="163"/>
      <c r="BF567" s="163">
        <f>+CALCULO[[#This Row],[ 57 ]]</f>
        <v>0</v>
      </c>
      <c r="BG567" s="163"/>
      <c r="BH567" s="163">
        <f>+CALCULO[[#This Row],[ 59 ]]</f>
        <v>0</v>
      </c>
      <c r="BI567" s="163"/>
      <c r="BJ567" s="163"/>
      <c r="BK567" s="163"/>
      <c r="BL567" s="145">
        <f>+CALCULO[[#This Row],[ 63 ]]</f>
        <v>0</v>
      </c>
      <c r="BM567" s="144">
        <f>+CALCULO[[#This Row],[ 64 ]]+CALCULO[[#This Row],[ 62 ]]+CALCULO[[#This Row],[ 60 ]]+CALCULO[[#This Row],[ 58 ]]+CALCULO[[#This Row],[ 56 ]]+CALCULO[[#This Row],[ 54 ]]+CALCULO[[#This Row],[ 52 ]]+CALCULO[[#This Row],[ 50 ]]+CALCULO[[#This Row],[ 48 ]]+CALCULO[[#This Row],[ 45 ]]+CALCULO[[#This Row],[43]]</f>
        <v>0</v>
      </c>
      <c r="BN567" s="148">
        <f>+CALCULO[[#This Row],[ 41 ]]-CALCULO[[#This Row],[65]]</f>
        <v>0</v>
      </c>
      <c r="BO567" s="144">
        <f>+ROUND(MIN(CALCULO[[#This Row],[66]]*25%,240*'Versión impresión'!$H$8),-3)</f>
        <v>0</v>
      </c>
      <c r="BP567" s="148">
        <f>+CALCULO[[#This Row],[66]]-CALCULO[[#This Row],[67]]</f>
        <v>0</v>
      </c>
      <c r="BQ567" s="154">
        <f>+ROUND(CALCULO[[#This Row],[33]]*40%,-3)</f>
        <v>0</v>
      </c>
      <c r="BR567" s="149">
        <f t="shared" si="24"/>
        <v>0</v>
      </c>
      <c r="BS567" s="144">
        <f>+CALCULO[[#This Row],[33]]-MIN(CALCULO[[#This Row],[69]],CALCULO[[#This Row],[68]])</f>
        <v>0</v>
      </c>
      <c r="BT567" s="150">
        <f>+CALCULO[[#This Row],[71]]/'Versión impresión'!$H$8+1-1</f>
        <v>0</v>
      </c>
      <c r="BU567" s="151">
        <f>+LOOKUP(CALCULO[[#This Row],[72]],$CG$2:$CH$8,$CJ$2:$CJ$8)</f>
        <v>0</v>
      </c>
      <c r="BV567" s="152">
        <f>+LOOKUP(CALCULO[[#This Row],[72]],$CG$2:$CH$8,$CI$2:$CI$8)</f>
        <v>0</v>
      </c>
      <c r="BW567" s="151">
        <f>+LOOKUP(CALCULO[[#This Row],[72]],$CG$2:$CH$8,$CK$2:$CK$8)</f>
        <v>0</v>
      </c>
      <c r="BX567" s="155">
        <f>+(CALCULO[[#This Row],[72]]+CALCULO[[#This Row],[73]])*CALCULO[[#This Row],[74]]+CALCULO[[#This Row],[75]]</f>
        <v>0</v>
      </c>
      <c r="BY567" s="133">
        <f>+ROUND(CALCULO[[#This Row],[76]]*'Versión impresión'!$H$8,-3)</f>
        <v>0</v>
      </c>
      <c r="BZ567" s="180" t="str">
        <f>+IF(LOOKUP(CALCULO[[#This Row],[72]],$CG$2:$CH$8,$CM$2:$CM$8)=0,"",LOOKUP(CALCULO[[#This Row],[72]],$CG$2:$CH$8,$CM$2:$CM$8))</f>
        <v/>
      </c>
    </row>
    <row r="568" spans="1:78" x14ac:dyDescent="0.25">
      <c r="A568" s="78" t="str">
        <f t="shared" si="23"/>
        <v/>
      </c>
      <c r="B568" s="159"/>
      <c r="C568" s="29"/>
      <c r="D568" s="29"/>
      <c r="E568" s="29"/>
      <c r="F568" s="29"/>
      <c r="G568" s="29"/>
      <c r="H568" s="29"/>
      <c r="I568" s="29"/>
      <c r="J568" s="29"/>
      <c r="K568" s="29"/>
      <c r="L568" s="29"/>
      <c r="M568" s="29"/>
      <c r="N568" s="29"/>
      <c r="O568" s="144">
        <f>SUM(CALCULO[[#This Row],[5]:[ 14 ]])</f>
        <v>0</v>
      </c>
      <c r="P568" s="162"/>
      <c r="Q568" s="163">
        <f>+IF(AVERAGEIF(ING_NO_CONST_RENTA[Concepto],'Datos para cálculo'!P$4,ING_NO_CONST_RENTA[Monto Limite])=1,CALCULO[[#This Row],[16]],MIN(CALCULO[ [#This Row],[16] ],AVERAGEIF(ING_NO_CONST_RENTA[Concepto],'Datos para cálculo'!P$4,ING_NO_CONST_RENTA[Monto Limite]),+CALCULO[ [#This Row],[16] ]+1-1,CALCULO[ [#This Row],[16] ]))</f>
        <v>0</v>
      </c>
      <c r="R568" s="29"/>
      <c r="S568" s="163">
        <f>+IF(AVERAGEIF(ING_NO_CONST_RENTA[Concepto],'Datos para cálculo'!R$4,ING_NO_CONST_RENTA[Monto Limite])=1,CALCULO[[#This Row],[18]],MIN(CALCULO[ [#This Row],[18] ],AVERAGEIF(ING_NO_CONST_RENTA[Concepto],'Datos para cálculo'!R$4,ING_NO_CONST_RENTA[Monto Limite]),+CALCULO[ [#This Row],[18] ]+1-1,CALCULO[ [#This Row],[18] ]))</f>
        <v>0</v>
      </c>
      <c r="T568" s="29"/>
      <c r="U568" s="163">
        <f>+IF(AVERAGEIF(ING_NO_CONST_RENTA[Concepto],'Datos para cálculo'!T$4,ING_NO_CONST_RENTA[Monto Limite])=1,CALCULO[[#This Row],[20]],MIN(CALCULO[ [#This Row],[20] ],AVERAGEIF(ING_NO_CONST_RENTA[Concepto],'Datos para cálculo'!T$4,ING_NO_CONST_RENTA[Monto Limite]),+CALCULO[ [#This Row],[20] ]+1-1,CALCULO[ [#This Row],[20] ]))</f>
        <v>0</v>
      </c>
      <c r="V568" s="29"/>
      <c r="W5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8" s="164"/>
      <c r="Y568" s="163">
        <f>+IF(O568&lt;310*'Versión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8" s="165"/>
      <c r="AA568" s="163">
        <f>+IF(AVERAGEIF(ING_NO_CONST_RENTA[Concepto],'Datos para cálculo'!Z$4,ING_NO_CONST_RENTA[Monto Limite])=1,CALCULO[[#This Row],[ 26 ]],MIN(CALCULO[[#This Row],[ 26 ]],AVERAGEIF(ING_NO_CONST_RENTA[Concepto],'Datos para cálculo'!Z$4,ING_NO_CONST_RENTA[Monto Limite]),+CALCULO[[#This Row],[ 26 ]]+1-1,CALCULO[[#This Row],[ 26 ]]))</f>
        <v>0</v>
      </c>
      <c r="AB568" s="165"/>
      <c r="AC5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8" s="147"/>
      <c r="AE5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8" s="144">
        <f>+CALCULO[[#This Row],[ 31 ]]+CALCULO[[#This Row],[ 29 ]]+CALCULO[[#This Row],[ 27 ]]+CALCULO[[#This Row],[ 25 ]]+CALCULO[[#This Row],[ 23 ]]+CALCULO[[#This Row],[ 21 ]]+CALCULO[[#This Row],[ 19 ]]+CALCULO[[#This Row],[ 17 ]]</f>
        <v>0</v>
      </c>
      <c r="AG568" s="148">
        <f>+MAX(0,ROUND(CALCULO[[#This Row],[ 15 ]]-CALCULO[[#This Row],[32]],-3))</f>
        <v>0</v>
      </c>
      <c r="AH568" s="29"/>
      <c r="AI568" s="163">
        <f>+IF(AVERAGEIF(DEDUCCIONES[Concepto],'Datos para cálculo'!AH$4,DEDUCCIONES[Monto Limite])=1,CALCULO[[#This Row],[ 34 ]],MIN(CALCULO[[#This Row],[ 34 ]],AVERAGEIF(DEDUCCIONES[Concepto],'Datos para cálculo'!AH$4,DEDUCCIONES[Monto Limite]),+CALCULO[[#This Row],[ 34 ]]+1-1,CALCULO[[#This Row],[ 34 ]]))</f>
        <v>0</v>
      </c>
      <c r="AJ568" s="167"/>
      <c r="AK568" s="144">
        <f>+IF(CALCULO[[#This Row],[ 36 ]]="SI",MIN(CALCULO[[#This Row],[ 15 ]]*10%,VLOOKUP($AJ$4,DEDUCCIONES[],4,0)),0)</f>
        <v>0</v>
      </c>
      <c r="AL568" s="168"/>
      <c r="AM568" s="145">
        <f>+MIN(AL568+1-1,VLOOKUP($AL$4,DEDUCCIONES[],4,0))</f>
        <v>0</v>
      </c>
      <c r="AN568" s="144">
        <f>+CALCULO[[#This Row],[35]]+CALCULO[[#This Row],[37]]+CALCULO[[#This Row],[ 39 ]]</f>
        <v>0</v>
      </c>
      <c r="AO568" s="148">
        <f>+CALCULO[[#This Row],[33]]-CALCULO[[#This Row],[ 40 ]]</f>
        <v>0</v>
      </c>
      <c r="AP568" s="29"/>
      <c r="AQ568" s="163">
        <f>+MIN(CALCULO[[#This Row],[42]]+1-1,VLOOKUP($AP$4,RENTAS_EXCENTAS[],4,0))</f>
        <v>0</v>
      </c>
      <c r="AR568" s="29"/>
      <c r="AS568" s="163">
        <f>+MIN(CALCULO[[#This Row],[43]]+CALCULO[[#This Row],[ 44 ]]+1-1,VLOOKUP($AP$4,RENTAS_EXCENTAS[],4,0))-CALCULO[[#This Row],[43]]</f>
        <v>0</v>
      </c>
      <c r="AT568" s="163"/>
      <c r="AU568" s="163"/>
      <c r="AV568" s="163">
        <f>+CALCULO[[#This Row],[ 47 ]]</f>
        <v>0</v>
      </c>
      <c r="AW568" s="163"/>
      <c r="AX568" s="163">
        <f>+CALCULO[[#This Row],[ 49 ]]</f>
        <v>0</v>
      </c>
      <c r="AY568" s="163"/>
      <c r="AZ568" s="163">
        <f>+CALCULO[[#This Row],[ 51 ]]</f>
        <v>0</v>
      </c>
      <c r="BA568" s="163"/>
      <c r="BB568" s="163">
        <f>+CALCULO[[#This Row],[ 53 ]]</f>
        <v>0</v>
      </c>
      <c r="BC568" s="163"/>
      <c r="BD568" s="163">
        <f>+CALCULO[[#This Row],[ 55 ]]</f>
        <v>0</v>
      </c>
      <c r="BE568" s="163"/>
      <c r="BF568" s="163">
        <f>+CALCULO[[#This Row],[ 57 ]]</f>
        <v>0</v>
      </c>
      <c r="BG568" s="163"/>
      <c r="BH568" s="163">
        <f>+CALCULO[[#This Row],[ 59 ]]</f>
        <v>0</v>
      </c>
      <c r="BI568" s="163"/>
      <c r="BJ568" s="163"/>
      <c r="BK568" s="163"/>
      <c r="BL568" s="145">
        <f>+CALCULO[[#This Row],[ 63 ]]</f>
        <v>0</v>
      </c>
      <c r="BM568" s="144">
        <f>+CALCULO[[#This Row],[ 64 ]]+CALCULO[[#This Row],[ 62 ]]+CALCULO[[#This Row],[ 60 ]]+CALCULO[[#This Row],[ 58 ]]+CALCULO[[#This Row],[ 56 ]]+CALCULO[[#This Row],[ 54 ]]+CALCULO[[#This Row],[ 52 ]]+CALCULO[[#This Row],[ 50 ]]+CALCULO[[#This Row],[ 48 ]]+CALCULO[[#This Row],[ 45 ]]+CALCULO[[#This Row],[43]]</f>
        <v>0</v>
      </c>
      <c r="BN568" s="148">
        <f>+CALCULO[[#This Row],[ 41 ]]-CALCULO[[#This Row],[65]]</f>
        <v>0</v>
      </c>
      <c r="BO568" s="144">
        <f>+ROUND(MIN(CALCULO[[#This Row],[66]]*25%,240*'Versión impresión'!$H$8),-3)</f>
        <v>0</v>
      </c>
      <c r="BP568" s="148">
        <f>+CALCULO[[#This Row],[66]]-CALCULO[[#This Row],[67]]</f>
        <v>0</v>
      </c>
      <c r="BQ568" s="154">
        <f>+ROUND(CALCULO[[#This Row],[33]]*40%,-3)</f>
        <v>0</v>
      </c>
      <c r="BR568" s="149">
        <f t="shared" si="24"/>
        <v>0</v>
      </c>
      <c r="BS568" s="144">
        <f>+CALCULO[[#This Row],[33]]-MIN(CALCULO[[#This Row],[69]],CALCULO[[#This Row],[68]])</f>
        <v>0</v>
      </c>
      <c r="BT568" s="150">
        <f>+CALCULO[[#This Row],[71]]/'Versión impresión'!$H$8+1-1</f>
        <v>0</v>
      </c>
      <c r="BU568" s="151">
        <f>+LOOKUP(CALCULO[[#This Row],[72]],$CG$2:$CH$8,$CJ$2:$CJ$8)</f>
        <v>0</v>
      </c>
      <c r="BV568" s="152">
        <f>+LOOKUP(CALCULO[[#This Row],[72]],$CG$2:$CH$8,$CI$2:$CI$8)</f>
        <v>0</v>
      </c>
      <c r="BW568" s="151">
        <f>+LOOKUP(CALCULO[[#This Row],[72]],$CG$2:$CH$8,$CK$2:$CK$8)</f>
        <v>0</v>
      </c>
      <c r="BX568" s="155">
        <f>+(CALCULO[[#This Row],[72]]+CALCULO[[#This Row],[73]])*CALCULO[[#This Row],[74]]+CALCULO[[#This Row],[75]]</f>
        <v>0</v>
      </c>
      <c r="BY568" s="133">
        <f>+ROUND(CALCULO[[#This Row],[76]]*'Versión impresión'!$H$8,-3)</f>
        <v>0</v>
      </c>
      <c r="BZ568" s="180" t="str">
        <f>+IF(LOOKUP(CALCULO[[#This Row],[72]],$CG$2:$CH$8,$CM$2:$CM$8)=0,"",LOOKUP(CALCULO[[#This Row],[72]],$CG$2:$CH$8,$CM$2:$CM$8))</f>
        <v/>
      </c>
    </row>
    <row r="569" spans="1:78" x14ac:dyDescent="0.25">
      <c r="A569" s="78" t="str">
        <f t="shared" si="23"/>
        <v/>
      </c>
      <c r="B569" s="159"/>
      <c r="C569" s="29"/>
      <c r="D569" s="29"/>
      <c r="E569" s="29"/>
      <c r="F569" s="29"/>
      <c r="G569" s="29"/>
      <c r="H569" s="29"/>
      <c r="I569" s="29"/>
      <c r="J569" s="29"/>
      <c r="K569" s="29"/>
      <c r="L569" s="29"/>
      <c r="M569" s="29"/>
      <c r="N569" s="29"/>
      <c r="O569" s="144">
        <f>SUM(CALCULO[[#This Row],[5]:[ 14 ]])</f>
        <v>0</v>
      </c>
      <c r="P569" s="162"/>
      <c r="Q569" s="163">
        <f>+IF(AVERAGEIF(ING_NO_CONST_RENTA[Concepto],'Datos para cálculo'!P$4,ING_NO_CONST_RENTA[Monto Limite])=1,CALCULO[[#This Row],[16]],MIN(CALCULO[ [#This Row],[16] ],AVERAGEIF(ING_NO_CONST_RENTA[Concepto],'Datos para cálculo'!P$4,ING_NO_CONST_RENTA[Monto Limite]),+CALCULO[ [#This Row],[16] ]+1-1,CALCULO[ [#This Row],[16] ]))</f>
        <v>0</v>
      </c>
      <c r="R569" s="29"/>
      <c r="S569" s="163">
        <f>+IF(AVERAGEIF(ING_NO_CONST_RENTA[Concepto],'Datos para cálculo'!R$4,ING_NO_CONST_RENTA[Monto Limite])=1,CALCULO[[#This Row],[18]],MIN(CALCULO[ [#This Row],[18] ],AVERAGEIF(ING_NO_CONST_RENTA[Concepto],'Datos para cálculo'!R$4,ING_NO_CONST_RENTA[Monto Limite]),+CALCULO[ [#This Row],[18] ]+1-1,CALCULO[ [#This Row],[18] ]))</f>
        <v>0</v>
      </c>
      <c r="T569" s="29"/>
      <c r="U569" s="163">
        <f>+IF(AVERAGEIF(ING_NO_CONST_RENTA[Concepto],'Datos para cálculo'!T$4,ING_NO_CONST_RENTA[Monto Limite])=1,CALCULO[[#This Row],[20]],MIN(CALCULO[ [#This Row],[20] ],AVERAGEIF(ING_NO_CONST_RENTA[Concepto],'Datos para cálculo'!T$4,ING_NO_CONST_RENTA[Monto Limite]),+CALCULO[ [#This Row],[20] ]+1-1,CALCULO[ [#This Row],[20] ]))</f>
        <v>0</v>
      </c>
      <c r="V569" s="29"/>
      <c r="W5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69" s="164"/>
      <c r="Y569" s="163">
        <f>+IF(O569&lt;310*'Versión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69" s="165"/>
      <c r="AA569" s="163">
        <f>+IF(AVERAGEIF(ING_NO_CONST_RENTA[Concepto],'Datos para cálculo'!Z$4,ING_NO_CONST_RENTA[Monto Limite])=1,CALCULO[[#This Row],[ 26 ]],MIN(CALCULO[[#This Row],[ 26 ]],AVERAGEIF(ING_NO_CONST_RENTA[Concepto],'Datos para cálculo'!Z$4,ING_NO_CONST_RENTA[Monto Limite]),+CALCULO[[#This Row],[ 26 ]]+1-1,CALCULO[[#This Row],[ 26 ]]))</f>
        <v>0</v>
      </c>
      <c r="AB569" s="165"/>
      <c r="AC5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69" s="147"/>
      <c r="AE5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69" s="144">
        <f>+CALCULO[[#This Row],[ 31 ]]+CALCULO[[#This Row],[ 29 ]]+CALCULO[[#This Row],[ 27 ]]+CALCULO[[#This Row],[ 25 ]]+CALCULO[[#This Row],[ 23 ]]+CALCULO[[#This Row],[ 21 ]]+CALCULO[[#This Row],[ 19 ]]+CALCULO[[#This Row],[ 17 ]]</f>
        <v>0</v>
      </c>
      <c r="AG569" s="148">
        <f>+MAX(0,ROUND(CALCULO[[#This Row],[ 15 ]]-CALCULO[[#This Row],[32]],-3))</f>
        <v>0</v>
      </c>
      <c r="AH569" s="29"/>
      <c r="AI569" s="163">
        <f>+IF(AVERAGEIF(DEDUCCIONES[Concepto],'Datos para cálculo'!AH$4,DEDUCCIONES[Monto Limite])=1,CALCULO[[#This Row],[ 34 ]],MIN(CALCULO[[#This Row],[ 34 ]],AVERAGEIF(DEDUCCIONES[Concepto],'Datos para cálculo'!AH$4,DEDUCCIONES[Monto Limite]),+CALCULO[[#This Row],[ 34 ]]+1-1,CALCULO[[#This Row],[ 34 ]]))</f>
        <v>0</v>
      </c>
      <c r="AJ569" s="167"/>
      <c r="AK569" s="144">
        <f>+IF(CALCULO[[#This Row],[ 36 ]]="SI",MIN(CALCULO[[#This Row],[ 15 ]]*10%,VLOOKUP($AJ$4,DEDUCCIONES[],4,0)),0)</f>
        <v>0</v>
      </c>
      <c r="AL569" s="168"/>
      <c r="AM569" s="145">
        <f>+MIN(AL569+1-1,VLOOKUP($AL$4,DEDUCCIONES[],4,0))</f>
        <v>0</v>
      </c>
      <c r="AN569" s="144">
        <f>+CALCULO[[#This Row],[35]]+CALCULO[[#This Row],[37]]+CALCULO[[#This Row],[ 39 ]]</f>
        <v>0</v>
      </c>
      <c r="AO569" s="148">
        <f>+CALCULO[[#This Row],[33]]-CALCULO[[#This Row],[ 40 ]]</f>
        <v>0</v>
      </c>
      <c r="AP569" s="29"/>
      <c r="AQ569" s="163">
        <f>+MIN(CALCULO[[#This Row],[42]]+1-1,VLOOKUP($AP$4,RENTAS_EXCENTAS[],4,0))</f>
        <v>0</v>
      </c>
      <c r="AR569" s="29"/>
      <c r="AS569" s="163">
        <f>+MIN(CALCULO[[#This Row],[43]]+CALCULO[[#This Row],[ 44 ]]+1-1,VLOOKUP($AP$4,RENTAS_EXCENTAS[],4,0))-CALCULO[[#This Row],[43]]</f>
        <v>0</v>
      </c>
      <c r="AT569" s="163"/>
      <c r="AU569" s="163"/>
      <c r="AV569" s="163">
        <f>+CALCULO[[#This Row],[ 47 ]]</f>
        <v>0</v>
      </c>
      <c r="AW569" s="163"/>
      <c r="AX569" s="163">
        <f>+CALCULO[[#This Row],[ 49 ]]</f>
        <v>0</v>
      </c>
      <c r="AY569" s="163"/>
      <c r="AZ569" s="163">
        <f>+CALCULO[[#This Row],[ 51 ]]</f>
        <v>0</v>
      </c>
      <c r="BA569" s="163"/>
      <c r="BB569" s="163">
        <f>+CALCULO[[#This Row],[ 53 ]]</f>
        <v>0</v>
      </c>
      <c r="BC569" s="163"/>
      <c r="BD569" s="163">
        <f>+CALCULO[[#This Row],[ 55 ]]</f>
        <v>0</v>
      </c>
      <c r="BE569" s="163"/>
      <c r="BF569" s="163">
        <f>+CALCULO[[#This Row],[ 57 ]]</f>
        <v>0</v>
      </c>
      <c r="BG569" s="163"/>
      <c r="BH569" s="163">
        <f>+CALCULO[[#This Row],[ 59 ]]</f>
        <v>0</v>
      </c>
      <c r="BI569" s="163"/>
      <c r="BJ569" s="163"/>
      <c r="BK569" s="163"/>
      <c r="BL569" s="145">
        <f>+CALCULO[[#This Row],[ 63 ]]</f>
        <v>0</v>
      </c>
      <c r="BM569" s="144">
        <f>+CALCULO[[#This Row],[ 64 ]]+CALCULO[[#This Row],[ 62 ]]+CALCULO[[#This Row],[ 60 ]]+CALCULO[[#This Row],[ 58 ]]+CALCULO[[#This Row],[ 56 ]]+CALCULO[[#This Row],[ 54 ]]+CALCULO[[#This Row],[ 52 ]]+CALCULO[[#This Row],[ 50 ]]+CALCULO[[#This Row],[ 48 ]]+CALCULO[[#This Row],[ 45 ]]+CALCULO[[#This Row],[43]]</f>
        <v>0</v>
      </c>
      <c r="BN569" s="148">
        <f>+CALCULO[[#This Row],[ 41 ]]-CALCULO[[#This Row],[65]]</f>
        <v>0</v>
      </c>
      <c r="BO569" s="144">
        <f>+ROUND(MIN(CALCULO[[#This Row],[66]]*25%,240*'Versión impresión'!$H$8),-3)</f>
        <v>0</v>
      </c>
      <c r="BP569" s="148">
        <f>+CALCULO[[#This Row],[66]]-CALCULO[[#This Row],[67]]</f>
        <v>0</v>
      </c>
      <c r="BQ569" s="154">
        <f>+ROUND(CALCULO[[#This Row],[33]]*40%,-3)</f>
        <v>0</v>
      </c>
      <c r="BR569" s="149">
        <f t="shared" si="24"/>
        <v>0</v>
      </c>
      <c r="BS569" s="144">
        <f>+CALCULO[[#This Row],[33]]-MIN(CALCULO[[#This Row],[69]],CALCULO[[#This Row],[68]])</f>
        <v>0</v>
      </c>
      <c r="BT569" s="150">
        <f>+CALCULO[[#This Row],[71]]/'Versión impresión'!$H$8+1-1</f>
        <v>0</v>
      </c>
      <c r="BU569" s="151">
        <f>+LOOKUP(CALCULO[[#This Row],[72]],$CG$2:$CH$8,$CJ$2:$CJ$8)</f>
        <v>0</v>
      </c>
      <c r="BV569" s="152">
        <f>+LOOKUP(CALCULO[[#This Row],[72]],$CG$2:$CH$8,$CI$2:$CI$8)</f>
        <v>0</v>
      </c>
      <c r="BW569" s="151">
        <f>+LOOKUP(CALCULO[[#This Row],[72]],$CG$2:$CH$8,$CK$2:$CK$8)</f>
        <v>0</v>
      </c>
      <c r="BX569" s="155">
        <f>+(CALCULO[[#This Row],[72]]+CALCULO[[#This Row],[73]])*CALCULO[[#This Row],[74]]+CALCULO[[#This Row],[75]]</f>
        <v>0</v>
      </c>
      <c r="BY569" s="133">
        <f>+ROUND(CALCULO[[#This Row],[76]]*'Versión impresión'!$H$8,-3)</f>
        <v>0</v>
      </c>
      <c r="BZ569" s="180" t="str">
        <f>+IF(LOOKUP(CALCULO[[#This Row],[72]],$CG$2:$CH$8,$CM$2:$CM$8)=0,"",LOOKUP(CALCULO[[#This Row],[72]],$CG$2:$CH$8,$CM$2:$CM$8))</f>
        <v/>
      </c>
    </row>
    <row r="570" spans="1:78" x14ac:dyDescent="0.25">
      <c r="A570" s="78" t="str">
        <f t="shared" si="23"/>
        <v/>
      </c>
      <c r="B570" s="159"/>
      <c r="C570" s="29"/>
      <c r="D570" s="29"/>
      <c r="E570" s="29"/>
      <c r="F570" s="29"/>
      <c r="G570" s="29"/>
      <c r="H570" s="29"/>
      <c r="I570" s="29"/>
      <c r="J570" s="29"/>
      <c r="K570" s="29"/>
      <c r="L570" s="29"/>
      <c r="M570" s="29"/>
      <c r="N570" s="29"/>
      <c r="O570" s="144">
        <f>SUM(CALCULO[[#This Row],[5]:[ 14 ]])</f>
        <v>0</v>
      </c>
      <c r="P570" s="162"/>
      <c r="Q570" s="163">
        <f>+IF(AVERAGEIF(ING_NO_CONST_RENTA[Concepto],'Datos para cálculo'!P$4,ING_NO_CONST_RENTA[Monto Limite])=1,CALCULO[[#This Row],[16]],MIN(CALCULO[ [#This Row],[16] ],AVERAGEIF(ING_NO_CONST_RENTA[Concepto],'Datos para cálculo'!P$4,ING_NO_CONST_RENTA[Monto Limite]),+CALCULO[ [#This Row],[16] ]+1-1,CALCULO[ [#This Row],[16] ]))</f>
        <v>0</v>
      </c>
      <c r="R570" s="29"/>
      <c r="S570" s="163">
        <f>+IF(AVERAGEIF(ING_NO_CONST_RENTA[Concepto],'Datos para cálculo'!R$4,ING_NO_CONST_RENTA[Monto Limite])=1,CALCULO[[#This Row],[18]],MIN(CALCULO[ [#This Row],[18] ],AVERAGEIF(ING_NO_CONST_RENTA[Concepto],'Datos para cálculo'!R$4,ING_NO_CONST_RENTA[Monto Limite]),+CALCULO[ [#This Row],[18] ]+1-1,CALCULO[ [#This Row],[18] ]))</f>
        <v>0</v>
      </c>
      <c r="T570" s="29"/>
      <c r="U570" s="163">
        <f>+IF(AVERAGEIF(ING_NO_CONST_RENTA[Concepto],'Datos para cálculo'!T$4,ING_NO_CONST_RENTA[Monto Limite])=1,CALCULO[[#This Row],[20]],MIN(CALCULO[ [#This Row],[20] ],AVERAGEIF(ING_NO_CONST_RENTA[Concepto],'Datos para cálculo'!T$4,ING_NO_CONST_RENTA[Monto Limite]),+CALCULO[ [#This Row],[20] ]+1-1,CALCULO[ [#This Row],[20] ]))</f>
        <v>0</v>
      </c>
      <c r="V570" s="29"/>
      <c r="W5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0" s="164"/>
      <c r="Y570" s="163">
        <f>+IF(O570&lt;310*'Versión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0" s="165"/>
      <c r="AA570" s="163">
        <f>+IF(AVERAGEIF(ING_NO_CONST_RENTA[Concepto],'Datos para cálculo'!Z$4,ING_NO_CONST_RENTA[Monto Limite])=1,CALCULO[[#This Row],[ 26 ]],MIN(CALCULO[[#This Row],[ 26 ]],AVERAGEIF(ING_NO_CONST_RENTA[Concepto],'Datos para cálculo'!Z$4,ING_NO_CONST_RENTA[Monto Limite]),+CALCULO[[#This Row],[ 26 ]]+1-1,CALCULO[[#This Row],[ 26 ]]))</f>
        <v>0</v>
      </c>
      <c r="AB570" s="165"/>
      <c r="AC5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0" s="147"/>
      <c r="AE5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0" s="144">
        <f>+CALCULO[[#This Row],[ 31 ]]+CALCULO[[#This Row],[ 29 ]]+CALCULO[[#This Row],[ 27 ]]+CALCULO[[#This Row],[ 25 ]]+CALCULO[[#This Row],[ 23 ]]+CALCULO[[#This Row],[ 21 ]]+CALCULO[[#This Row],[ 19 ]]+CALCULO[[#This Row],[ 17 ]]</f>
        <v>0</v>
      </c>
      <c r="AG570" s="148">
        <f>+MAX(0,ROUND(CALCULO[[#This Row],[ 15 ]]-CALCULO[[#This Row],[32]],-3))</f>
        <v>0</v>
      </c>
      <c r="AH570" s="29"/>
      <c r="AI570" s="163">
        <f>+IF(AVERAGEIF(DEDUCCIONES[Concepto],'Datos para cálculo'!AH$4,DEDUCCIONES[Monto Limite])=1,CALCULO[[#This Row],[ 34 ]],MIN(CALCULO[[#This Row],[ 34 ]],AVERAGEIF(DEDUCCIONES[Concepto],'Datos para cálculo'!AH$4,DEDUCCIONES[Monto Limite]),+CALCULO[[#This Row],[ 34 ]]+1-1,CALCULO[[#This Row],[ 34 ]]))</f>
        <v>0</v>
      </c>
      <c r="AJ570" s="167"/>
      <c r="AK570" s="144">
        <f>+IF(CALCULO[[#This Row],[ 36 ]]="SI",MIN(CALCULO[[#This Row],[ 15 ]]*10%,VLOOKUP($AJ$4,DEDUCCIONES[],4,0)),0)</f>
        <v>0</v>
      </c>
      <c r="AL570" s="168"/>
      <c r="AM570" s="145">
        <f>+MIN(AL570+1-1,VLOOKUP($AL$4,DEDUCCIONES[],4,0))</f>
        <v>0</v>
      </c>
      <c r="AN570" s="144">
        <f>+CALCULO[[#This Row],[35]]+CALCULO[[#This Row],[37]]+CALCULO[[#This Row],[ 39 ]]</f>
        <v>0</v>
      </c>
      <c r="AO570" s="148">
        <f>+CALCULO[[#This Row],[33]]-CALCULO[[#This Row],[ 40 ]]</f>
        <v>0</v>
      </c>
      <c r="AP570" s="29"/>
      <c r="AQ570" s="163">
        <f>+MIN(CALCULO[[#This Row],[42]]+1-1,VLOOKUP($AP$4,RENTAS_EXCENTAS[],4,0))</f>
        <v>0</v>
      </c>
      <c r="AR570" s="29"/>
      <c r="AS570" s="163">
        <f>+MIN(CALCULO[[#This Row],[43]]+CALCULO[[#This Row],[ 44 ]]+1-1,VLOOKUP($AP$4,RENTAS_EXCENTAS[],4,0))-CALCULO[[#This Row],[43]]</f>
        <v>0</v>
      </c>
      <c r="AT570" s="163"/>
      <c r="AU570" s="163"/>
      <c r="AV570" s="163">
        <f>+CALCULO[[#This Row],[ 47 ]]</f>
        <v>0</v>
      </c>
      <c r="AW570" s="163"/>
      <c r="AX570" s="163">
        <f>+CALCULO[[#This Row],[ 49 ]]</f>
        <v>0</v>
      </c>
      <c r="AY570" s="163"/>
      <c r="AZ570" s="163">
        <f>+CALCULO[[#This Row],[ 51 ]]</f>
        <v>0</v>
      </c>
      <c r="BA570" s="163"/>
      <c r="BB570" s="163">
        <f>+CALCULO[[#This Row],[ 53 ]]</f>
        <v>0</v>
      </c>
      <c r="BC570" s="163"/>
      <c r="BD570" s="163">
        <f>+CALCULO[[#This Row],[ 55 ]]</f>
        <v>0</v>
      </c>
      <c r="BE570" s="163"/>
      <c r="BF570" s="163">
        <f>+CALCULO[[#This Row],[ 57 ]]</f>
        <v>0</v>
      </c>
      <c r="BG570" s="163"/>
      <c r="BH570" s="163">
        <f>+CALCULO[[#This Row],[ 59 ]]</f>
        <v>0</v>
      </c>
      <c r="BI570" s="163"/>
      <c r="BJ570" s="163"/>
      <c r="BK570" s="163"/>
      <c r="BL570" s="145">
        <f>+CALCULO[[#This Row],[ 63 ]]</f>
        <v>0</v>
      </c>
      <c r="BM570" s="144">
        <f>+CALCULO[[#This Row],[ 64 ]]+CALCULO[[#This Row],[ 62 ]]+CALCULO[[#This Row],[ 60 ]]+CALCULO[[#This Row],[ 58 ]]+CALCULO[[#This Row],[ 56 ]]+CALCULO[[#This Row],[ 54 ]]+CALCULO[[#This Row],[ 52 ]]+CALCULO[[#This Row],[ 50 ]]+CALCULO[[#This Row],[ 48 ]]+CALCULO[[#This Row],[ 45 ]]+CALCULO[[#This Row],[43]]</f>
        <v>0</v>
      </c>
      <c r="BN570" s="148">
        <f>+CALCULO[[#This Row],[ 41 ]]-CALCULO[[#This Row],[65]]</f>
        <v>0</v>
      </c>
      <c r="BO570" s="144">
        <f>+ROUND(MIN(CALCULO[[#This Row],[66]]*25%,240*'Versión impresión'!$H$8),-3)</f>
        <v>0</v>
      </c>
      <c r="BP570" s="148">
        <f>+CALCULO[[#This Row],[66]]-CALCULO[[#This Row],[67]]</f>
        <v>0</v>
      </c>
      <c r="BQ570" s="154">
        <f>+ROUND(CALCULO[[#This Row],[33]]*40%,-3)</f>
        <v>0</v>
      </c>
      <c r="BR570" s="149">
        <f t="shared" si="24"/>
        <v>0</v>
      </c>
      <c r="BS570" s="144">
        <f>+CALCULO[[#This Row],[33]]-MIN(CALCULO[[#This Row],[69]],CALCULO[[#This Row],[68]])</f>
        <v>0</v>
      </c>
      <c r="BT570" s="150">
        <f>+CALCULO[[#This Row],[71]]/'Versión impresión'!$H$8+1-1</f>
        <v>0</v>
      </c>
      <c r="BU570" s="151">
        <f>+LOOKUP(CALCULO[[#This Row],[72]],$CG$2:$CH$8,$CJ$2:$CJ$8)</f>
        <v>0</v>
      </c>
      <c r="BV570" s="152">
        <f>+LOOKUP(CALCULO[[#This Row],[72]],$CG$2:$CH$8,$CI$2:$CI$8)</f>
        <v>0</v>
      </c>
      <c r="BW570" s="151">
        <f>+LOOKUP(CALCULO[[#This Row],[72]],$CG$2:$CH$8,$CK$2:$CK$8)</f>
        <v>0</v>
      </c>
      <c r="BX570" s="155">
        <f>+(CALCULO[[#This Row],[72]]+CALCULO[[#This Row],[73]])*CALCULO[[#This Row],[74]]+CALCULO[[#This Row],[75]]</f>
        <v>0</v>
      </c>
      <c r="BY570" s="133">
        <f>+ROUND(CALCULO[[#This Row],[76]]*'Versión impresión'!$H$8,-3)</f>
        <v>0</v>
      </c>
      <c r="BZ570" s="180" t="str">
        <f>+IF(LOOKUP(CALCULO[[#This Row],[72]],$CG$2:$CH$8,$CM$2:$CM$8)=0,"",LOOKUP(CALCULO[[#This Row],[72]],$CG$2:$CH$8,$CM$2:$CM$8))</f>
        <v/>
      </c>
    </row>
    <row r="571" spans="1:78" x14ac:dyDescent="0.25">
      <c r="A571" s="78" t="str">
        <f t="shared" si="23"/>
        <v/>
      </c>
      <c r="B571" s="159"/>
      <c r="C571" s="29"/>
      <c r="D571" s="29"/>
      <c r="E571" s="29"/>
      <c r="F571" s="29"/>
      <c r="G571" s="29"/>
      <c r="H571" s="29"/>
      <c r="I571" s="29"/>
      <c r="J571" s="29"/>
      <c r="K571" s="29"/>
      <c r="L571" s="29"/>
      <c r="M571" s="29"/>
      <c r="N571" s="29"/>
      <c r="O571" s="144">
        <f>SUM(CALCULO[[#This Row],[5]:[ 14 ]])</f>
        <v>0</v>
      </c>
      <c r="P571" s="162"/>
      <c r="Q571" s="163">
        <f>+IF(AVERAGEIF(ING_NO_CONST_RENTA[Concepto],'Datos para cálculo'!P$4,ING_NO_CONST_RENTA[Monto Limite])=1,CALCULO[[#This Row],[16]],MIN(CALCULO[ [#This Row],[16] ],AVERAGEIF(ING_NO_CONST_RENTA[Concepto],'Datos para cálculo'!P$4,ING_NO_CONST_RENTA[Monto Limite]),+CALCULO[ [#This Row],[16] ]+1-1,CALCULO[ [#This Row],[16] ]))</f>
        <v>0</v>
      </c>
      <c r="R571" s="29"/>
      <c r="S571" s="163">
        <f>+IF(AVERAGEIF(ING_NO_CONST_RENTA[Concepto],'Datos para cálculo'!R$4,ING_NO_CONST_RENTA[Monto Limite])=1,CALCULO[[#This Row],[18]],MIN(CALCULO[ [#This Row],[18] ],AVERAGEIF(ING_NO_CONST_RENTA[Concepto],'Datos para cálculo'!R$4,ING_NO_CONST_RENTA[Monto Limite]),+CALCULO[ [#This Row],[18] ]+1-1,CALCULO[ [#This Row],[18] ]))</f>
        <v>0</v>
      </c>
      <c r="T571" s="29"/>
      <c r="U571" s="163">
        <f>+IF(AVERAGEIF(ING_NO_CONST_RENTA[Concepto],'Datos para cálculo'!T$4,ING_NO_CONST_RENTA[Monto Limite])=1,CALCULO[[#This Row],[20]],MIN(CALCULO[ [#This Row],[20] ],AVERAGEIF(ING_NO_CONST_RENTA[Concepto],'Datos para cálculo'!T$4,ING_NO_CONST_RENTA[Monto Limite]),+CALCULO[ [#This Row],[20] ]+1-1,CALCULO[ [#This Row],[20] ]))</f>
        <v>0</v>
      </c>
      <c r="V571" s="29"/>
      <c r="W5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1" s="164"/>
      <c r="Y571" s="163">
        <f>+IF(O571&lt;310*'Versión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1" s="165"/>
      <c r="AA571" s="163">
        <f>+IF(AVERAGEIF(ING_NO_CONST_RENTA[Concepto],'Datos para cálculo'!Z$4,ING_NO_CONST_RENTA[Monto Limite])=1,CALCULO[[#This Row],[ 26 ]],MIN(CALCULO[[#This Row],[ 26 ]],AVERAGEIF(ING_NO_CONST_RENTA[Concepto],'Datos para cálculo'!Z$4,ING_NO_CONST_RENTA[Monto Limite]),+CALCULO[[#This Row],[ 26 ]]+1-1,CALCULO[[#This Row],[ 26 ]]))</f>
        <v>0</v>
      </c>
      <c r="AB571" s="165"/>
      <c r="AC5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1" s="147"/>
      <c r="AE5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1" s="144">
        <f>+CALCULO[[#This Row],[ 31 ]]+CALCULO[[#This Row],[ 29 ]]+CALCULO[[#This Row],[ 27 ]]+CALCULO[[#This Row],[ 25 ]]+CALCULO[[#This Row],[ 23 ]]+CALCULO[[#This Row],[ 21 ]]+CALCULO[[#This Row],[ 19 ]]+CALCULO[[#This Row],[ 17 ]]</f>
        <v>0</v>
      </c>
      <c r="AG571" s="148">
        <f>+MAX(0,ROUND(CALCULO[[#This Row],[ 15 ]]-CALCULO[[#This Row],[32]],-3))</f>
        <v>0</v>
      </c>
      <c r="AH571" s="29"/>
      <c r="AI571" s="163">
        <f>+IF(AVERAGEIF(DEDUCCIONES[Concepto],'Datos para cálculo'!AH$4,DEDUCCIONES[Monto Limite])=1,CALCULO[[#This Row],[ 34 ]],MIN(CALCULO[[#This Row],[ 34 ]],AVERAGEIF(DEDUCCIONES[Concepto],'Datos para cálculo'!AH$4,DEDUCCIONES[Monto Limite]),+CALCULO[[#This Row],[ 34 ]]+1-1,CALCULO[[#This Row],[ 34 ]]))</f>
        <v>0</v>
      </c>
      <c r="AJ571" s="167"/>
      <c r="AK571" s="144">
        <f>+IF(CALCULO[[#This Row],[ 36 ]]="SI",MIN(CALCULO[[#This Row],[ 15 ]]*10%,VLOOKUP($AJ$4,DEDUCCIONES[],4,0)),0)</f>
        <v>0</v>
      </c>
      <c r="AL571" s="168"/>
      <c r="AM571" s="145">
        <f>+MIN(AL571+1-1,VLOOKUP($AL$4,DEDUCCIONES[],4,0))</f>
        <v>0</v>
      </c>
      <c r="AN571" s="144">
        <f>+CALCULO[[#This Row],[35]]+CALCULO[[#This Row],[37]]+CALCULO[[#This Row],[ 39 ]]</f>
        <v>0</v>
      </c>
      <c r="AO571" s="148">
        <f>+CALCULO[[#This Row],[33]]-CALCULO[[#This Row],[ 40 ]]</f>
        <v>0</v>
      </c>
      <c r="AP571" s="29"/>
      <c r="AQ571" s="163">
        <f>+MIN(CALCULO[[#This Row],[42]]+1-1,VLOOKUP($AP$4,RENTAS_EXCENTAS[],4,0))</f>
        <v>0</v>
      </c>
      <c r="AR571" s="29"/>
      <c r="AS571" s="163">
        <f>+MIN(CALCULO[[#This Row],[43]]+CALCULO[[#This Row],[ 44 ]]+1-1,VLOOKUP($AP$4,RENTAS_EXCENTAS[],4,0))-CALCULO[[#This Row],[43]]</f>
        <v>0</v>
      </c>
      <c r="AT571" s="163"/>
      <c r="AU571" s="163"/>
      <c r="AV571" s="163">
        <f>+CALCULO[[#This Row],[ 47 ]]</f>
        <v>0</v>
      </c>
      <c r="AW571" s="163"/>
      <c r="AX571" s="163">
        <f>+CALCULO[[#This Row],[ 49 ]]</f>
        <v>0</v>
      </c>
      <c r="AY571" s="163"/>
      <c r="AZ571" s="163">
        <f>+CALCULO[[#This Row],[ 51 ]]</f>
        <v>0</v>
      </c>
      <c r="BA571" s="163"/>
      <c r="BB571" s="163">
        <f>+CALCULO[[#This Row],[ 53 ]]</f>
        <v>0</v>
      </c>
      <c r="BC571" s="163"/>
      <c r="BD571" s="163">
        <f>+CALCULO[[#This Row],[ 55 ]]</f>
        <v>0</v>
      </c>
      <c r="BE571" s="163"/>
      <c r="BF571" s="163">
        <f>+CALCULO[[#This Row],[ 57 ]]</f>
        <v>0</v>
      </c>
      <c r="BG571" s="163"/>
      <c r="BH571" s="163">
        <f>+CALCULO[[#This Row],[ 59 ]]</f>
        <v>0</v>
      </c>
      <c r="BI571" s="163"/>
      <c r="BJ571" s="163"/>
      <c r="BK571" s="163"/>
      <c r="BL571" s="145">
        <f>+CALCULO[[#This Row],[ 63 ]]</f>
        <v>0</v>
      </c>
      <c r="BM571" s="144">
        <f>+CALCULO[[#This Row],[ 64 ]]+CALCULO[[#This Row],[ 62 ]]+CALCULO[[#This Row],[ 60 ]]+CALCULO[[#This Row],[ 58 ]]+CALCULO[[#This Row],[ 56 ]]+CALCULO[[#This Row],[ 54 ]]+CALCULO[[#This Row],[ 52 ]]+CALCULO[[#This Row],[ 50 ]]+CALCULO[[#This Row],[ 48 ]]+CALCULO[[#This Row],[ 45 ]]+CALCULO[[#This Row],[43]]</f>
        <v>0</v>
      </c>
      <c r="BN571" s="148">
        <f>+CALCULO[[#This Row],[ 41 ]]-CALCULO[[#This Row],[65]]</f>
        <v>0</v>
      </c>
      <c r="BO571" s="144">
        <f>+ROUND(MIN(CALCULO[[#This Row],[66]]*25%,240*'Versión impresión'!$H$8),-3)</f>
        <v>0</v>
      </c>
      <c r="BP571" s="148">
        <f>+CALCULO[[#This Row],[66]]-CALCULO[[#This Row],[67]]</f>
        <v>0</v>
      </c>
      <c r="BQ571" s="154">
        <f>+ROUND(CALCULO[[#This Row],[33]]*40%,-3)</f>
        <v>0</v>
      </c>
      <c r="BR571" s="149">
        <f t="shared" si="24"/>
        <v>0</v>
      </c>
      <c r="BS571" s="144">
        <f>+CALCULO[[#This Row],[33]]-MIN(CALCULO[[#This Row],[69]],CALCULO[[#This Row],[68]])</f>
        <v>0</v>
      </c>
      <c r="BT571" s="150">
        <f>+CALCULO[[#This Row],[71]]/'Versión impresión'!$H$8+1-1</f>
        <v>0</v>
      </c>
      <c r="BU571" s="151">
        <f>+LOOKUP(CALCULO[[#This Row],[72]],$CG$2:$CH$8,$CJ$2:$CJ$8)</f>
        <v>0</v>
      </c>
      <c r="BV571" s="152">
        <f>+LOOKUP(CALCULO[[#This Row],[72]],$CG$2:$CH$8,$CI$2:$CI$8)</f>
        <v>0</v>
      </c>
      <c r="BW571" s="151">
        <f>+LOOKUP(CALCULO[[#This Row],[72]],$CG$2:$CH$8,$CK$2:$CK$8)</f>
        <v>0</v>
      </c>
      <c r="BX571" s="155">
        <f>+(CALCULO[[#This Row],[72]]+CALCULO[[#This Row],[73]])*CALCULO[[#This Row],[74]]+CALCULO[[#This Row],[75]]</f>
        <v>0</v>
      </c>
      <c r="BY571" s="133">
        <f>+ROUND(CALCULO[[#This Row],[76]]*'Versión impresión'!$H$8,-3)</f>
        <v>0</v>
      </c>
      <c r="BZ571" s="180" t="str">
        <f>+IF(LOOKUP(CALCULO[[#This Row],[72]],$CG$2:$CH$8,$CM$2:$CM$8)=0,"",LOOKUP(CALCULO[[#This Row],[72]],$CG$2:$CH$8,$CM$2:$CM$8))</f>
        <v/>
      </c>
    </row>
    <row r="572" spans="1:78" x14ac:dyDescent="0.25">
      <c r="A572" s="78" t="str">
        <f t="shared" si="23"/>
        <v/>
      </c>
      <c r="B572" s="159"/>
      <c r="C572" s="29"/>
      <c r="D572" s="29"/>
      <c r="E572" s="29"/>
      <c r="F572" s="29"/>
      <c r="G572" s="29"/>
      <c r="H572" s="29"/>
      <c r="I572" s="29"/>
      <c r="J572" s="29"/>
      <c r="K572" s="29"/>
      <c r="L572" s="29"/>
      <c r="M572" s="29"/>
      <c r="N572" s="29"/>
      <c r="O572" s="144">
        <f>SUM(CALCULO[[#This Row],[5]:[ 14 ]])</f>
        <v>0</v>
      </c>
      <c r="P572" s="162"/>
      <c r="Q572" s="163">
        <f>+IF(AVERAGEIF(ING_NO_CONST_RENTA[Concepto],'Datos para cálculo'!P$4,ING_NO_CONST_RENTA[Monto Limite])=1,CALCULO[[#This Row],[16]],MIN(CALCULO[ [#This Row],[16] ],AVERAGEIF(ING_NO_CONST_RENTA[Concepto],'Datos para cálculo'!P$4,ING_NO_CONST_RENTA[Monto Limite]),+CALCULO[ [#This Row],[16] ]+1-1,CALCULO[ [#This Row],[16] ]))</f>
        <v>0</v>
      </c>
      <c r="R572" s="29"/>
      <c r="S572" s="163">
        <f>+IF(AVERAGEIF(ING_NO_CONST_RENTA[Concepto],'Datos para cálculo'!R$4,ING_NO_CONST_RENTA[Monto Limite])=1,CALCULO[[#This Row],[18]],MIN(CALCULO[ [#This Row],[18] ],AVERAGEIF(ING_NO_CONST_RENTA[Concepto],'Datos para cálculo'!R$4,ING_NO_CONST_RENTA[Monto Limite]),+CALCULO[ [#This Row],[18] ]+1-1,CALCULO[ [#This Row],[18] ]))</f>
        <v>0</v>
      </c>
      <c r="T572" s="29"/>
      <c r="U572" s="163">
        <f>+IF(AVERAGEIF(ING_NO_CONST_RENTA[Concepto],'Datos para cálculo'!T$4,ING_NO_CONST_RENTA[Monto Limite])=1,CALCULO[[#This Row],[20]],MIN(CALCULO[ [#This Row],[20] ],AVERAGEIF(ING_NO_CONST_RENTA[Concepto],'Datos para cálculo'!T$4,ING_NO_CONST_RENTA[Monto Limite]),+CALCULO[ [#This Row],[20] ]+1-1,CALCULO[ [#This Row],[20] ]))</f>
        <v>0</v>
      </c>
      <c r="V572" s="29"/>
      <c r="W5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2" s="164"/>
      <c r="Y572" s="163">
        <f>+IF(O572&lt;310*'Versión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2" s="165"/>
      <c r="AA572" s="163">
        <f>+IF(AVERAGEIF(ING_NO_CONST_RENTA[Concepto],'Datos para cálculo'!Z$4,ING_NO_CONST_RENTA[Monto Limite])=1,CALCULO[[#This Row],[ 26 ]],MIN(CALCULO[[#This Row],[ 26 ]],AVERAGEIF(ING_NO_CONST_RENTA[Concepto],'Datos para cálculo'!Z$4,ING_NO_CONST_RENTA[Monto Limite]),+CALCULO[[#This Row],[ 26 ]]+1-1,CALCULO[[#This Row],[ 26 ]]))</f>
        <v>0</v>
      </c>
      <c r="AB572" s="165"/>
      <c r="AC5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2" s="147"/>
      <c r="AE5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2" s="144">
        <f>+CALCULO[[#This Row],[ 31 ]]+CALCULO[[#This Row],[ 29 ]]+CALCULO[[#This Row],[ 27 ]]+CALCULO[[#This Row],[ 25 ]]+CALCULO[[#This Row],[ 23 ]]+CALCULO[[#This Row],[ 21 ]]+CALCULO[[#This Row],[ 19 ]]+CALCULO[[#This Row],[ 17 ]]</f>
        <v>0</v>
      </c>
      <c r="AG572" s="148">
        <f>+MAX(0,ROUND(CALCULO[[#This Row],[ 15 ]]-CALCULO[[#This Row],[32]],-3))</f>
        <v>0</v>
      </c>
      <c r="AH572" s="29"/>
      <c r="AI572" s="163">
        <f>+IF(AVERAGEIF(DEDUCCIONES[Concepto],'Datos para cálculo'!AH$4,DEDUCCIONES[Monto Limite])=1,CALCULO[[#This Row],[ 34 ]],MIN(CALCULO[[#This Row],[ 34 ]],AVERAGEIF(DEDUCCIONES[Concepto],'Datos para cálculo'!AH$4,DEDUCCIONES[Monto Limite]),+CALCULO[[#This Row],[ 34 ]]+1-1,CALCULO[[#This Row],[ 34 ]]))</f>
        <v>0</v>
      </c>
      <c r="AJ572" s="167"/>
      <c r="AK572" s="144">
        <f>+IF(CALCULO[[#This Row],[ 36 ]]="SI",MIN(CALCULO[[#This Row],[ 15 ]]*10%,VLOOKUP($AJ$4,DEDUCCIONES[],4,0)),0)</f>
        <v>0</v>
      </c>
      <c r="AL572" s="168"/>
      <c r="AM572" s="145">
        <f>+MIN(AL572+1-1,VLOOKUP($AL$4,DEDUCCIONES[],4,0))</f>
        <v>0</v>
      </c>
      <c r="AN572" s="144">
        <f>+CALCULO[[#This Row],[35]]+CALCULO[[#This Row],[37]]+CALCULO[[#This Row],[ 39 ]]</f>
        <v>0</v>
      </c>
      <c r="AO572" s="148">
        <f>+CALCULO[[#This Row],[33]]-CALCULO[[#This Row],[ 40 ]]</f>
        <v>0</v>
      </c>
      <c r="AP572" s="29"/>
      <c r="AQ572" s="163">
        <f>+MIN(CALCULO[[#This Row],[42]]+1-1,VLOOKUP($AP$4,RENTAS_EXCENTAS[],4,0))</f>
        <v>0</v>
      </c>
      <c r="AR572" s="29"/>
      <c r="AS572" s="163">
        <f>+MIN(CALCULO[[#This Row],[43]]+CALCULO[[#This Row],[ 44 ]]+1-1,VLOOKUP($AP$4,RENTAS_EXCENTAS[],4,0))-CALCULO[[#This Row],[43]]</f>
        <v>0</v>
      </c>
      <c r="AT572" s="163"/>
      <c r="AU572" s="163"/>
      <c r="AV572" s="163">
        <f>+CALCULO[[#This Row],[ 47 ]]</f>
        <v>0</v>
      </c>
      <c r="AW572" s="163"/>
      <c r="AX572" s="163">
        <f>+CALCULO[[#This Row],[ 49 ]]</f>
        <v>0</v>
      </c>
      <c r="AY572" s="163"/>
      <c r="AZ572" s="163">
        <f>+CALCULO[[#This Row],[ 51 ]]</f>
        <v>0</v>
      </c>
      <c r="BA572" s="163"/>
      <c r="BB572" s="163">
        <f>+CALCULO[[#This Row],[ 53 ]]</f>
        <v>0</v>
      </c>
      <c r="BC572" s="163"/>
      <c r="BD572" s="163">
        <f>+CALCULO[[#This Row],[ 55 ]]</f>
        <v>0</v>
      </c>
      <c r="BE572" s="163"/>
      <c r="BF572" s="163">
        <f>+CALCULO[[#This Row],[ 57 ]]</f>
        <v>0</v>
      </c>
      <c r="BG572" s="163"/>
      <c r="BH572" s="163">
        <f>+CALCULO[[#This Row],[ 59 ]]</f>
        <v>0</v>
      </c>
      <c r="BI572" s="163"/>
      <c r="BJ572" s="163"/>
      <c r="BK572" s="163"/>
      <c r="BL572" s="145">
        <f>+CALCULO[[#This Row],[ 63 ]]</f>
        <v>0</v>
      </c>
      <c r="BM572" s="144">
        <f>+CALCULO[[#This Row],[ 64 ]]+CALCULO[[#This Row],[ 62 ]]+CALCULO[[#This Row],[ 60 ]]+CALCULO[[#This Row],[ 58 ]]+CALCULO[[#This Row],[ 56 ]]+CALCULO[[#This Row],[ 54 ]]+CALCULO[[#This Row],[ 52 ]]+CALCULO[[#This Row],[ 50 ]]+CALCULO[[#This Row],[ 48 ]]+CALCULO[[#This Row],[ 45 ]]+CALCULO[[#This Row],[43]]</f>
        <v>0</v>
      </c>
      <c r="BN572" s="148">
        <f>+CALCULO[[#This Row],[ 41 ]]-CALCULO[[#This Row],[65]]</f>
        <v>0</v>
      </c>
      <c r="BO572" s="144">
        <f>+ROUND(MIN(CALCULO[[#This Row],[66]]*25%,240*'Versión impresión'!$H$8),-3)</f>
        <v>0</v>
      </c>
      <c r="BP572" s="148">
        <f>+CALCULO[[#This Row],[66]]-CALCULO[[#This Row],[67]]</f>
        <v>0</v>
      </c>
      <c r="BQ572" s="154">
        <f>+ROUND(CALCULO[[#This Row],[33]]*40%,-3)</f>
        <v>0</v>
      </c>
      <c r="BR572" s="149">
        <f t="shared" si="24"/>
        <v>0</v>
      </c>
      <c r="BS572" s="144">
        <f>+CALCULO[[#This Row],[33]]-MIN(CALCULO[[#This Row],[69]],CALCULO[[#This Row],[68]])</f>
        <v>0</v>
      </c>
      <c r="BT572" s="150">
        <f>+CALCULO[[#This Row],[71]]/'Versión impresión'!$H$8+1-1</f>
        <v>0</v>
      </c>
      <c r="BU572" s="151">
        <f>+LOOKUP(CALCULO[[#This Row],[72]],$CG$2:$CH$8,$CJ$2:$CJ$8)</f>
        <v>0</v>
      </c>
      <c r="BV572" s="152">
        <f>+LOOKUP(CALCULO[[#This Row],[72]],$CG$2:$CH$8,$CI$2:$CI$8)</f>
        <v>0</v>
      </c>
      <c r="BW572" s="151">
        <f>+LOOKUP(CALCULO[[#This Row],[72]],$CG$2:$CH$8,$CK$2:$CK$8)</f>
        <v>0</v>
      </c>
      <c r="BX572" s="155">
        <f>+(CALCULO[[#This Row],[72]]+CALCULO[[#This Row],[73]])*CALCULO[[#This Row],[74]]+CALCULO[[#This Row],[75]]</f>
        <v>0</v>
      </c>
      <c r="BY572" s="133">
        <f>+ROUND(CALCULO[[#This Row],[76]]*'Versión impresión'!$H$8,-3)</f>
        <v>0</v>
      </c>
      <c r="BZ572" s="180" t="str">
        <f>+IF(LOOKUP(CALCULO[[#This Row],[72]],$CG$2:$CH$8,$CM$2:$CM$8)=0,"",LOOKUP(CALCULO[[#This Row],[72]],$CG$2:$CH$8,$CM$2:$CM$8))</f>
        <v/>
      </c>
    </row>
    <row r="573" spans="1:78" x14ac:dyDescent="0.25">
      <c r="A573" s="78" t="str">
        <f t="shared" si="23"/>
        <v/>
      </c>
      <c r="B573" s="159"/>
      <c r="C573" s="29"/>
      <c r="D573" s="29"/>
      <c r="E573" s="29"/>
      <c r="F573" s="29"/>
      <c r="G573" s="29"/>
      <c r="H573" s="29"/>
      <c r="I573" s="29"/>
      <c r="J573" s="29"/>
      <c r="K573" s="29"/>
      <c r="L573" s="29"/>
      <c r="M573" s="29"/>
      <c r="N573" s="29"/>
      <c r="O573" s="144">
        <f>SUM(CALCULO[[#This Row],[5]:[ 14 ]])</f>
        <v>0</v>
      </c>
      <c r="P573" s="162"/>
      <c r="Q573" s="163">
        <f>+IF(AVERAGEIF(ING_NO_CONST_RENTA[Concepto],'Datos para cálculo'!P$4,ING_NO_CONST_RENTA[Monto Limite])=1,CALCULO[[#This Row],[16]],MIN(CALCULO[ [#This Row],[16] ],AVERAGEIF(ING_NO_CONST_RENTA[Concepto],'Datos para cálculo'!P$4,ING_NO_CONST_RENTA[Monto Limite]),+CALCULO[ [#This Row],[16] ]+1-1,CALCULO[ [#This Row],[16] ]))</f>
        <v>0</v>
      </c>
      <c r="R573" s="29"/>
      <c r="S573" s="163">
        <f>+IF(AVERAGEIF(ING_NO_CONST_RENTA[Concepto],'Datos para cálculo'!R$4,ING_NO_CONST_RENTA[Monto Limite])=1,CALCULO[[#This Row],[18]],MIN(CALCULO[ [#This Row],[18] ],AVERAGEIF(ING_NO_CONST_RENTA[Concepto],'Datos para cálculo'!R$4,ING_NO_CONST_RENTA[Monto Limite]),+CALCULO[ [#This Row],[18] ]+1-1,CALCULO[ [#This Row],[18] ]))</f>
        <v>0</v>
      </c>
      <c r="T573" s="29"/>
      <c r="U573" s="163">
        <f>+IF(AVERAGEIF(ING_NO_CONST_RENTA[Concepto],'Datos para cálculo'!T$4,ING_NO_CONST_RENTA[Monto Limite])=1,CALCULO[[#This Row],[20]],MIN(CALCULO[ [#This Row],[20] ],AVERAGEIF(ING_NO_CONST_RENTA[Concepto],'Datos para cálculo'!T$4,ING_NO_CONST_RENTA[Monto Limite]),+CALCULO[ [#This Row],[20] ]+1-1,CALCULO[ [#This Row],[20] ]))</f>
        <v>0</v>
      </c>
      <c r="V573" s="29"/>
      <c r="W5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3" s="164"/>
      <c r="Y573" s="163">
        <f>+IF(O573&lt;310*'Versión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3" s="165"/>
      <c r="AA573" s="163">
        <f>+IF(AVERAGEIF(ING_NO_CONST_RENTA[Concepto],'Datos para cálculo'!Z$4,ING_NO_CONST_RENTA[Monto Limite])=1,CALCULO[[#This Row],[ 26 ]],MIN(CALCULO[[#This Row],[ 26 ]],AVERAGEIF(ING_NO_CONST_RENTA[Concepto],'Datos para cálculo'!Z$4,ING_NO_CONST_RENTA[Monto Limite]),+CALCULO[[#This Row],[ 26 ]]+1-1,CALCULO[[#This Row],[ 26 ]]))</f>
        <v>0</v>
      </c>
      <c r="AB573" s="165"/>
      <c r="AC5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3" s="147"/>
      <c r="AE5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3" s="144">
        <f>+CALCULO[[#This Row],[ 31 ]]+CALCULO[[#This Row],[ 29 ]]+CALCULO[[#This Row],[ 27 ]]+CALCULO[[#This Row],[ 25 ]]+CALCULO[[#This Row],[ 23 ]]+CALCULO[[#This Row],[ 21 ]]+CALCULO[[#This Row],[ 19 ]]+CALCULO[[#This Row],[ 17 ]]</f>
        <v>0</v>
      </c>
      <c r="AG573" s="148">
        <f>+MAX(0,ROUND(CALCULO[[#This Row],[ 15 ]]-CALCULO[[#This Row],[32]],-3))</f>
        <v>0</v>
      </c>
      <c r="AH573" s="29"/>
      <c r="AI573" s="163">
        <f>+IF(AVERAGEIF(DEDUCCIONES[Concepto],'Datos para cálculo'!AH$4,DEDUCCIONES[Monto Limite])=1,CALCULO[[#This Row],[ 34 ]],MIN(CALCULO[[#This Row],[ 34 ]],AVERAGEIF(DEDUCCIONES[Concepto],'Datos para cálculo'!AH$4,DEDUCCIONES[Monto Limite]),+CALCULO[[#This Row],[ 34 ]]+1-1,CALCULO[[#This Row],[ 34 ]]))</f>
        <v>0</v>
      </c>
      <c r="AJ573" s="167"/>
      <c r="AK573" s="144">
        <f>+IF(CALCULO[[#This Row],[ 36 ]]="SI",MIN(CALCULO[[#This Row],[ 15 ]]*10%,VLOOKUP($AJ$4,DEDUCCIONES[],4,0)),0)</f>
        <v>0</v>
      </c>
      <c r="AL573" s="168"/>
      <c r="AM573" s="145">
        <f>+MIN(AL573+1-1,VLOOKUP($AL$4,DEDUCCIONES[],4,0))</f>
        <v>0</v>
      </c>
      <c r="AN573" s="144">
        <f>+CALCULO[[#This Row],[35]]+CALCULO[[#This Row],[37]]+CALCULO[[#This Row],[ 39 ]]</f>
        <v>0</v>
      </c>
      <c r="AO573" s="148">
        <f>+CALCULO[[#This Row],[33]]-CALCULO[[#This Row],[ 40 ]]</f>
        <v>0</v>
      </c>
      <c r="AP573" s="29"/>
      <c r="AQ573" s="163">
        <f>+MIN(CALCULO[[#This Row],[42]]+1-1,VLOOKUP($AP$4,RENTAS_EXCENTAS[],4,0))</f>
        <v>0</v>
      </c>
      <c r="AR573" s="29"/>
      <c r="AS573" s="163">
        <f>+MIN(CALCULO[[#This Row],[43]]+CALCULO[[#This Row],[ 44 ]]+1-1,VLOOKUP($AP$4,RENTAS_EXCENTAS[],4,0))-CALCULO[[#This Row],[43]]</f>
        <v>0</v>
      </c>
      <c r="AT573" s="163"/>
      <c r="AU573" s="163"/>
      <c r="AV573" s="163">
        <f>+CALCULO[[#This Row],[ 47 ]]</f>
        <v>0</v>
      </c>
      <c r="AW573" s="163"/>
      <c r="AX573" s="163">
        <f>+CALCULO[[#This Row],[ 49 ]]</f>
        <v>0</v>
      </c>
      <c r="AY573" s="163"/>
      <c r="AZ573" s="163">
        <f>+CALCULO[[#This Row],[ 51 ]]</f>
        <v>0</v>
      </c>
      <c r="BA573" s="163"/>
      <c r="BB573" s="163">
        <f>+CALCULO[[#This Row],[ 53 ]]</f>
        <v>0</v>
      </c>
      <c r="BC573" s="163"/>
      <c r="BD573" s="163">
        <f>+CALCULO[[#This Row],[ 55 ]]</f>
        <v>0</v>
      </c>
      <c r="BE573" s="163"/>
      <c r="BF573" s="163">
        <f>+CALCULO[[#This Row],[ 57 ]]</f>
        <v>0</v>
      </c>
      <c r="BG573" s="163"/>
      <c r="BH573" s="163">
        <f>+CALCULO[[#This Row],[ 59 ]]</f>
        <v>0</v>
      </c>
      <c r="BI573" s="163"/>
      <c r="BJ573" s="163"/>
      <c r="BK573" s="163"/>
      <c r="BL573" s="145">
        <f>+CALCULO[[#This Row],[ 63 ]]</f>
        <v>0</v>
      </c>
      <c r="BM573" s="144">
        <f>+CALCULO[[#This Row],[ 64 ]]+CALCULO[[#This Row],[ 62 ]]+CALCULO[[#This Row],[ 60 ]]+CALCULO[[#This Row],[ 58 ]]+CALCULO[[#This Row],[ 56 ]]+CALCULO[[#This Row],[ 54 ]]+CALCULO[[#This Row],[ 52 ]]+CALCULO[[#This Row],[ 50 ]]+CALCULO[[#This Row],[ 48 ]]+CALCULO[[#This Row],[ 45 ]]+CALCULO[[#This Row],[43]]</f>
        <v>0</v>
      </c>
      <c r="BN573" s="148">
        <f>+CALCULO[[#This Row],[ 41 ]]-CALCULO[[#This Row],[65]]</f>
        <v>0</v>
      </c>
      <c r="BO573" s="144">
        <f>+ROUND(MIN(CALCULO[[#This Row],[66]]*25%,240*'Versión impresión'!$H$8),-3)</f>
        <v>0</v>
      </c>
      <c r="BP573" s="148">
        <f>+CALCULO[[#This Row],[66]]-CALCULO[[#This Row],[67]]</f>
        <v>0</v>
      </c>
      <c r="BQ573" s="154">
        <f>+ROUND(CALCULO[[#This Row],[33]]*40%,-3)</f>
        <v>0</v>
      </c>
      <c r="BR573" s="149">
        <f t="shared" si="24"/>
        <v>0</v>
      </c>
      <c r="BS573" s="144">
        <f>+CALCULO[[#This Row],[33]]-MIN(CALCULO[[#This Row],[69]],CALCULO[[#This Row],[68]])</f>
        <v>0</v>
      </c>
      <c r="BT573" s="150">
        <f>+CALCULO[[#This Row],[71]]/'Versión impresión'!$H$8+1-1</f>
        <v>0</v>
      </c>
      <c r="BU573" s="151">
        <f>+LOOKUP(CALCULO[[#This Row],[72]],$CG$2:$CH$8,$CJ$2:$CJ$8)</f>
        <v>0</v>
      </c>
      <c r="BV573" s="152">
        <f>+LOOKUP(CALCULO[[#This Row],[72]],$CG$2:$CH$8,$CI$2:$CI$8)</f>
        <v>0</v>
      </c>
      <c r="BW573" s="151">
        <f>+LOOKUP(CALCULO[[#This Row],[72]],$CG$2:$CH$8,$CK$2:$CK$8)</f>
        <v>0</v>
      </c>
      <c r="BX573" s="155">
        <f>+(CALCULO[[#This Row],[72]]+CALCULO[[#This Row],[73]])*CALCULO[[#This Row],[74]]+CALCULO[[#This Row],[75]]</f>
        <v>0</v>
      </c>
      <c r="BY573" s="133">
        <f>+ROUND(CALCULO[[#This Row],[76]]*'Versión impresión'!$H$8,-3)</f>
        <v>0</v>
      </c>
      <c r="BZ573" s="180" t="str">
        <f>+IF(LOOKUP(CALCULO[[#This Row],[72]],$CG$2:$CH$8,$CM$2:$CM$8)=0,"",LOOKUP(CALCULO[[#This Row],[72]],$CG$2:$CH$8,$CM$2:$CM$8))</f>
        <v/>
      </c>
    </row>
    <row r="574" spans="1:78" x14ac:dyDescent="0.25">
      <c r="A574" s="78" t="str">
        <f t="shared" si="23"/>
        <v/>
      </c>
      <c r="B574" s="159"/>
      <c r="C574" s="29"/>
      <c r="D574" s="29"/>
      <c r="E574" s="29"/>
      <c r="F574" s="29"/>
      <c r="G574" s="29"/>
      <c r="H574" s="29"/>
      <c r="I574" s="29"/>
      <c r="J574" s="29"/>
      <c r="K574" s="29"/>
      <c r="L574" s="29"/>
      <c r="M574" s="29"/>
      <c r="N574" s="29"/>
      <c r="O574" s="144">
        <f>SUM(CALCULO[[#This Row],[5]:[ 14 ]])</f>
        <v>0</v>
      </c>
      <c r="P574" s="162"/>
      <c r="Q574" s="163">
        <f>+IF(AVERAGEIF(ING_NO_CONST_RENTA[Concepto],'Datos para cálculo'!P$4,ING_NO_CONST_RENTA[Monto Limite])=1,CALCULO[[#This Row],[16]],MIN(CALCULO[ [#This Row],[16] ],AVERAGEIF(ING_NO_CONST_RENTA[Concepto],'Datos para cálculo'!P$4,ING_NO_CONST_RENTA[Monto Limite]),+CALCULO[ [#This Row],[16] ]+1-1,CALCULO[ [#This Row],[16] ]))</f>
        <v>0</v>
      </c>
      <c r="R574" s="29"/>
      <c r="S574" s="163">
        <f>+IF(AVERAGEIF(ING_NO_CONST_RENTA[Concepto],'Datos para cálculo'!R$4,ING_NO_CONST_RENTA[Monto Limite])=1,CALCULO[[#This Row],[18]],MIN(CALCULO[ [#This Row],[18] ],AVERAGEIF(ING_NO_CONST_RENTA[Concepto],'Datos para cálculo'!R$4,ING_NO_CONST_RENTA[Monto Limite]),+CALCULO[ [#This Row],[18] ]+1-1,CALCULO[ [#This Row],[18] ]))</f>
        <v>0</v>
      </c>
      <c r="T574" s="29"/>
      <c r="U574" s="163">
        <f>+IF(AVERAGEIF(ING_NO_CONST_RENTA[Concepto],'Datos para cálculo'!T$4,ING_NO_CONST_RENTA[Monto Limite])=1,CALCULO[[#This Row],[20]],MIN(CALCULO[ [#This Row],[20] ],AVERAGEIF(ING_NO_CONST_RENTA[Concepto],'Datos para cálculo'!T$4,ING_NO_CONST_RENTA[Monto Limite]),+CALCULO[ [#This Row],[20] ]+1-1,CALCULO[ [#This Row],[20] ]))</f>
        <v>0</v>
      </c>
      <c r="V574" s="29"/>
      <c r="W5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4" s="164"/>
      <c r="Y574" s="163">
        <f>+IF(O574&lt;310*'Versión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4" s="165"/>
      <c r="AA574" s="163">
        <f>+IF(AVERAGEIF(ING_NO_CONST_RENTA[Concepto],'Datos para cálculo'!Z$4,ING_NO_CONST_RENTA[Monto Limite])=1,CALCULO[[#This Row],[ 26 ]],MIN(CALCULO[[#This Row],[ 26 ]],AVERAGEIF(ING_NO_CONST_RENTA[Concepto],'Datos para cálculo'!Z$4,ING_NO_CONST_RENTA[Monto Limite]),+CALCULO[[#This Row],[ 26 ]]+1-1,CALCULO[[#This Row],[ 26 ]]))</f>
        <v>0</v>
      </c>
      <c r="AB574" s="165"/>
      <c r="AC5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4" s="147"/>
      <c r="AE5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4" s="144">
        <f>+CALCULO[[#This Row],[ 31 ]]+CALCULO[[#This Row],[ 29 ]]+CALCULO[[#This Row],[ 27 ]]+CALCULO[[#This Row],[ 25 ]]+CALCULO[[#This Row],[ 23 ]]+CALCULO[[#This Row],[ 21 ]]+CALCULO[[#This Row],[ 19 ]]+CALCULO[[#This Row],[ 17 ]]</f>
        <v>0</v>
      </c>
      <c r="AG574" s="148">
        <f>+MAX(0,ROUND(CALCULO[[#This Row],[ 15 ]]-CALCULO[[#This Row],[32]],-3))</f>
        <v>0</v>
      </c>
      <c r="AH574" s="29"/>
      <c r="AI574" s="163">
        <f>+IF(AVERAGEIF(DEDUCCIONES[Concepto],'Datos para cálculo'!AH$4,DEDUCCIONES[Monto Limite])=1,CALCULO[[#This Row],[ 34 ]],MIN(CALCULO[[#This Row],[ 34 ]],AVERAGEIF(DEDUCCIONES[Concepto],'Datos para cálculo'!AH$4,DEDUCCIONES[Monto Limite]),+CALCULO[[#This Row],[ 34 ]]+1-1,CALCULO[[#This Row],[ 34 ]]))</f>
        <v>0</v>
      </c>
      <c r="AJ574" s="167"/>
      <c r="AK574" s="144">
        <f>+IF(CALCULO[[#This Row],[ 36 ]]="SI",MIN(CALCULO[[#This Row],[ 15 ]]*10%,VLOOKUP($AJ$4,DEDUCCIONES[],4,0)),0)</f>
        <v>0</v>
      </c>
      <c r="AL574" s="168"/>
      <c r="AM574" s="145">
        <f>+MIN(AL574+1-1,VLOOKUP($AL$4,DEDUCCIONES[],4,0))</f>
        <v>0</v>
      </c>
      <c r="AN574" s="144">
        <f>+CALCULO[[#This Row],[35]]+CALCULO[[#This Row],[37]]+CALCULO[[#This Row],[ 39 ]]</f>
        <v>0</v>
      </c>
      <c r="AO574" s="148">
        <f>+CALCULO[[#This Row],[33]]-CALCULO[[#This Row],[ 40 ]]</f>
        <v>0</v>
      </c>
      <c r="AP574" s="29"/>
      <c r="AQ574" s="163">
        <f>+MIN(CALCULO[[#This Row],[42]]+1-1,VLOOKUP($AP$4,RENTAS_EXCENTAS[],4,0))</f>
        <v>0</v>
      </c>
      <c r="AR574" s="29"/>
      <c r="AS574" s="163">
        <f>+MIN(CALCULO[[#This Row],[43]]+CALCULO[[#This Row],[ 44 ]]+1-1,VLOOKUP($AP$4,RENTAS_EXCENTAS[],4,0))-CALCULO[[#This Row],[43]]</f>
        <v>0</v>
      </c>
      <c r="AT574" s="163"/>
      <c r="AU574" s="163"/>
      <c r="AV574" s="163">
        <f>+CALCULO[[#This Row],[ 47 ]]</f>
        <v>0</v>
      </c>
      <c r="AW574" s="163"/>
      <c r="AX574" s="163">
        <f>+CALCULO[[#This Row],[ 49 ]]</f>
        <v>0</v>
      </c>
      <c r="AY574" s="163"/>
      <c r="AZ574" s="163">
        <f>+CALCULO[[#This Row],[ 51 ]]</f>
        <v>0</v>
      </c>
      <c r="BA574" s="163"/>
      <c r="BB574" s="163">
        <f>+CALCULO[[#This Row],[ 53 ]]</f>
        <v>0</v>
      </c>
      <c r="BC574" s="163"/>
      <c r="BD574" s="163">
        <f>+CALCULO[[#This Row],[ 55 ]]</f>
        <v>0</v>
      </c>
      <c r="BE574" s="163"/>
      <c r="BF574" s="163">
        <f>+CALCULO[[#This Row],[ 57 ]]</f>
        <v>0</v>
      </c>
      <c r="BG574" s="163"/>
      <c r="BH574" s="163">
        <f>+CALCULO[[#This Row],[ 59 ]]</f>
        <v>0</v>
      </c>
      <c r="BI574" s="163"/>
      <c r="BJ574" s="163"/>
      <c r="BK574" s="163"/>
      <c r="BL574" s="145">
        <f>+CALCULO[[#This Row],[ 63 ]]</f>
        <v>0</v>
      </c>
      <c r="BM574" s="144">
        <f>+CALCULO[[#This Row],[ 64 ]]+CALCULO[[#This Row],[ 62 ]]+CALCULO[[#This Row],[ 60 ]]+CALCULO[[#This Row],[ 58 ]]+CALCULO[[#This Row],[ 56 ]]+CALCULO[[#This Row],[ 54 ]]+CALCULO[[#This Row],[ 52 ]]+CALCULO[[#This Row],[ 50 ]]+CALCULO[[#This Row],[ 48 ]]+CALCULO[[#This Row],[ 45 ]]+CALCULO[[#This Row],[43]]</f>
        <v>0</v>
      </c>
      <c r="BN574" s="148">
        <f>+CALCULO[[#This Row],[ 41 ]]-CALCULO[[#This Row],[65]]</f>
        <v>0</v>
      </c>
      <c r="BO574" s="144">
        <f>+ROUND(MIN(CALCULO[[#This Row],[66]]*25%,240*'Versión impresión'!$H$8),-3)</f>
        <v>0</v>
      </c>
      <c r="BP574" s="148">
        <f>+CALCULO[[#This Row],[66]]-CALCULO[[#This Row],[67]]</f>
        <v>0</v>
      </c>
      <c r="BQ574" s="154">
        <f>+ROUND(CALCULO[[#This Row],[33]]*40%,-3)</f>
        <v>0</v>
      </c>
      <c r="BR574" s="149">
        <f t="shared" si="24"/>
        <v>0</v>
      </c>
      <c r="BS574" s="144">
        <f>+CALCULO[[#This Row],[33]]-MIN(CALCULO[[#This Row],[69]],CALCULO[[#This Row],[68]])</f>
        <v>0</v>
      </c>
      <c r="BT574" s="150">
        <f>+CALCULO[[#This Row],[71]]/'Versión impresión'!$H$8+1-1</f>
        <v>0</v>
      </c>
      <c r="BU574" s="151">
        <f>+LOOKUP(CALCULO[[#This Row],[72]],$CG$2:$CH$8,$CJ$2:$CJ$8)</f>
        <v>0</v>
      </c>
      <c r="BV574" s="152">
        <f>+LOOKUP(CALCULO[[#This Row],[72]],$CG$2:$CH$8,$CI$2:$CI$8)</f>
        <v>0</v>
      </c>
      <c r="BW574" s="151">
        <f>+LOOKUP(CALCULO[[#This Row],[72]],$CG$2:$CH$8,$CK$2:$CK$8)</f>
        <v>0</v>
      </c>
      <c r="BX574" s="155">
        <f>+(CALCULO[[#This Row],[72]]+CALCULO[[#This Row],[73]])*CALCULO[[#This Row],[74]]+CALCULO[[#This Row],[75]]</f>
        <v>0</v>
      </c>
      <c r="BY574" s="133">
        <f>+ROUND(CALCULO[[#This Row],[76]]*'Versión impresión'!$H$8,-3)</f>
        <v>0</v>
      </c>
      <c r="BZ574" s="180" t="str">
        <f>+IF(LOOKUP(CALCULO[[#This Row],[72]],$CG$2:$CH$8,$CM$2:$CM$8)=0,"",LOOKUP(CALCULO[[#This Row],[72]],$CG$2:$CH$8,$CM$2:$CM$8))</f>
        <v/>
      </c>
    </row>
    <row r="575" spans="1:78" x14ac:dyDescent="0.25">
      <c r="A575" s="78" t="str">
        <f t="shared" si="23"/>
        <v/>
      </c>
      <c r="B575" s="159"/>
      <c r="C575" s="29"/>
      <c r="D575" s="29"/>
      <c r="E575" s="29"/>
      <c r="F575" s="29"/>
      <c r="G575" s="29"/>
      <c r="H575" s="29"/>
      <c r="I575" s="29"/>
      <c r="J575" s="29"/>
      <c r="K575" s="29"/>
      <c r="L575" s="29"/>
      <c r="M575" s="29"/>
      <c r="N575" s="29"/>
      <c r="O575" s="144">
        <f>SUM(CALCULO[[#This Row],[5]:[ 14 ]])</f>
        <v>0</v>
      </c>
      <c r="P575" s="162"/>
      <c r="Q575" s="163">
        <f>+IF(AVERAGEIF(ING_NO_CONST_RENTA[Concepto],'Datos para cálculo'!P$4,ING_NO_CONST_RENTA[Monto Limite])=1,CALCULO[[#This Row],[16]],MIN(CALCULO[ [#This Row],[16] ],AVERAGEIF(ING_NO_CONST_RENTA[Concepto],'Datos para cálculo'!P$4,ING_NO_CONST_RENTA[Monto Limite]),+CALCULO[ [#This Row],[16] ]+1-1,CALCULO[ [#This Row],[16] ]))</f>
        <v>0</v>
      </c>
      <c r="R575" s="29"/>
      <c r="S575" s="163">
        <f>+IF(AVERAGEIF(ING_NO_CONST_RENTA[Concepto],'Datos para cálculo'!R$4,ING_NO_CONST_RENTA[Monto Limite])=1,CALCULO[[#This Row],[18]],MIN(CALCULO[ [#This Row],[18] ],AVERAGEIF(ING_NO_CONST_RENTA[Concepto],'Datos para cálculo'!R$4,ING_NO_CONST_RENTA[Monto Limite]),+CALCULO[ [#This Row],[18] ]+1-1,CALCULO[ [#This Row],[18] ]))</f>
        <v>0</v>
      </c>
      <c r="T575" s="29"/>
      <c r="U575" s="163">
        <f>+IF(AVERAGEIF(ING_NO_CONST_RENTA[Concepto],'Datos para cálculo'!T$4,ING_NO_CONST_RENTA[Monto Limite])=1,CALCULO[[#This Row],[20]],MIN(CALCULO[ [#This Row],[20] ],AVERAGEIF(ING_NO_CONST_RENTA[Concepto],'Datos para cálculo'!T$4,ING_NO_CONST_RENTA[Monto Limite]),+CALCULO[ [#This Row],[20] ]+1-1,CALCULO[ [#This Row],[20] ]))</f>
        <v>0</v>
      </c>
      <c r="V575" s="29"/>
      <c r="W5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5" s="164"/>
      <c r="Y575" s="163">
        <f>+IF(O575&lt;310*'Versión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5" s="165"/>
      <c r="AA575" s="163">
        <f>+IF(AVERAGEIF(ING_NO_CONST_RENTA[Concepto],'Datos para cálculo'!Z$4,ING_NO_CONST_RENTA[Monto Limite])=1,CALCULO[[#This Row],[ 26 ]],MIN(CALCULO[[#This Row],[ 26 ]],AVERAGEIF(ING_NO_CONST_RENTA[Concepto],'Datos para cálculo'!Z$4,ING_NO_CONST_RENTA[Monto Limite]),+CALCULO[[#This Row],[ 26 ]]+1-1,CALCULO[[#This Row],[ 26 ]]))</f>
        <v>0</v>
      </c>
      <c r="AB575" s="165"/>
      <c r="AC5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5" s="147"/>
      <c r="AE5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5" s="144">
        <f>+CALCULO[[#This Row],[ 31 ]]+CALCULO[[#This Row],[ 29 ]]+CALCULO[[#This Row],[ 27 ]]+CALCULO[[#This Row],[ 25 ]]+CALCULO[[#This Row],[ 23 ]]+CALCULO[[#This Row],[ 21 ]]+CALCULO[[#This Row],[ 19 ]]+CALCULO[[#This Row],[ 17 ]]</f>
        <v>0</v>
      </c>
      <c r="AG575" s="148">
        <f>+MAX(0,ROUND(CALCULO[[#This Row],[ 15 ]]-CALCULO[[#This Row],[32]],-3))</f>
        <v>0</v>
      </c>
      <c r="AH575" s="29"/>
      <c r="AI575" s="163">
        <f>+IF(AVERAGEIF(DEDUCCIONES[Concepto],'Datos para cálculo'!AH$4,DEDUCCIONES[Monto Limite])=1,CALCULO[[#This Row],[ 34 ]],MIN(CALCULO[[#This Row],[ 34 ]],AVERAGEIF(DEDUCCIONES[Concepto],'Datos para cálculo'!AH$4,DEDUCCIONES[Monto Limite]),+CALCULO[[#This Row],[ 34 ]]+1-1,CALCULO[[#This Row],[ 34 ]]))</f>
        <v>0</v>
      </c>
      <c r="AJ575" s="167"/>
      <c r="AK575" s="144">
        <f>+IF(CALCULO[[#This Row],[ 36 ]]="SI",MIN(CALCULO[[#This Row],[ 15 ]]*10%,VLOOKUP($AJ$4,DEDUCCIONES[],4,0)),0)</f>
        <v>0</v>
      </c>
      <c r="AL575" s="168"/>
      <c r="AM575" s="145">
        <f>+MIN(AL575+1-1,VLOOKUP($AL$4,DEDUCCIONES[],4,0))</f>
        <v>0</v>
      </c>
      <c r="AN575" s="144">
        <f>+CALCULO[[#This Row],[35]]+CALCULO[[#This Row],[37]]+CALCULO[[#This Row],[ 39 ]]</f>
        <v>0</v>
      </c>
      <c r="AO575" s="148">
        <f>+CALCULO[[#This Row],[33]]-CALCULO[[#This Row],[ 40 ]]</f>
        <v>0</v>
      </c>
      <c r="AP575" s="29"/>
      <c r="AQ575" s="163">
        <f>+MIN(CALCULO[[#This Row],[42]]+1-1,VLOOKUP($AP$4,RENTAS_EXCENTAS[],4,0))</f>
        <v>0</v>
      </c>
      <c r="AR575" s="29"/>
      <c r="AS575" s="163">
        <f>+MIN(CALCULO[[#This Row],[43]]+CALCULO[[#This Row],[ 44 ]]+1-1,VLOOKUP($AP$4,RENTAS_EXCENTAS[],4,0))-CALCULO[[#This Row],[43]]</f>
        <v>0</v>
      </c>
      <c r="AT575" s="163"/>
      <c r="AU575" s="163"/>
      <c r="AV575" s="163">
        <f>+CALCULO[[#This Row],[ 47 ]]</f>
        <v>0</v>
      </c>
      <c r="AW575" s="163"/>
      <c r="AX575" s="163">
        <f>+CALCULO[[#This Row],[ 49 ]]</f>
        <v>0</v>
      </c>
      <c r="AY575" s="163"/>
      <c r="AZ575" s="163">
        <f>+CALCULO[[#This Row],[ 51 ]]</f>
        <v>0</v>
      </c>
      <c r="BA575" s="163"/>
      <c r="BB575" s="163">
        <f>+CALCULO[[#This Row],[ 53 ]]</f>
        <v>0</v>
      </c>
      <c r="BC575" s="163"/>
      <c r="BD575" s="163">
        <f>+CALCULO[[#This Row],[ 55 ]]</f>
        <v>0</v>
      </c>
      <c r="BE575" s="163"/>
      <c r="BF575" s="163">
        <f>+CALCULO[[#This Row],[ 57 ]]</f>
        <v>0</v>
      </c>
      <c r="BG575" s="163"/>
      <c r="BH575" s="163">
        <f>+CALCULO[[#This Row],[ 59 ]]</f>
        <v>0</v>
      </c>
      <c r="BI575" s="163"/>
      <c r="BJ575" s="163"/>
      <c r="BK575" s="163"/>
      <c r="BL575" s="145">
        <f>+CALCULO[[#This Row],[ 63 ]]</f>
        <v>0</v>
      </c>
      <c r="BM575" s="144">
        <f>+CALCULO[[#This Row],[ 64 ]]+CALCULO[[#This Row],[ 62 ]]+CALCULO[[#This Row],[ 60 ]]+CALCULO[[#This Row],[ 58 ]]+CALCULO[[#This Row],[ 56 ]]+CALCULO[[#This Row],[ 54 ]]+CALCULO[[#This Row],[ 52 ]]+CALCULO[[#This Row],[ 50 ]]+CALCULO[[#This Row],[ 48 ]]+CALCULO[[#This Row],[ 45 ]]+CALCULO[[#This Row],[43]]</f>
        <v>0</v>
      </c>
      <c r="BN575" s="148">
        <f>+CALCULO[[#This Row],[ 41 ]]-CALCULO[[#This Row],[65]]</f>
        <v>0</v>
      </c>
      <c r="BO575" s="144">
        <f>+ROUND(MIN(CALCULO[[#This Row],[66]]*25%,240*'Versión impresión'!$H$8),-3)</f>
        <v>0</v>
      </c>
      <c r="BP575" s="148">
        <f>+CALCULO[[#This Row],[66]]-CALCULO[[#This Row],[67]]</f>
        <v>0</v>
      </c>
      <c r="BQ575" s="154">
        <f>+ROUND(CALCULO[[#This Row],[33]]*40%,-3)</f>
        <v>0</v>
      </c>
      <c r="BR575" s="149">
        <f t="shared" si="24"/>
        <v>0</v>
      </c>
      <c r="BS575" s="144">
        <f>+CALCULO[[#This Row],[33]]-MIN(CALCULO[[#This Row],[69]],CALCULO[[#This Row],[68]])</f>
        <v>0</v>
      </c>
      <c r="BT575" s="150">
        <f>+CALCULO[[#This Row],[71]]/'Versión impresión'!$H$8+1-1</f>
        <v>0</v>
      </c>
      <c r="BU575" s="151">
        <f>+LOOKUP(CALCULO[[#This Row],[72]],$CG$2:$CH$8,$CJ$2:$CJ$8)</f>
        <v>0</v>
      </c>
      <c r="BV575" s="152">
        <f>+LOOKUP(CALCULO[[#This Row],[72]],$CG$2:$CH$8,$CI$2:$CI$8)</f>
        <v>0</v>
      </c>
      <c r="BW575" s="151">
        <f>+LOOKUP(CALCULO[[#This Row],[72]],$CG$2:$CH$8,$CK$2:$CK$8)</f>
        <v>0</v>
      </c>
      <c r="BX575" s="155">
        <f>+(CALCULO[[#This Row],[72]]+CALCULO[[#This Row],[73]])*CALCULO[[#This Row],[74]]+CALCULO[[#This Row],[75]]</f>
        <v>0</v>
      </c>
      <c r="BY575" s="133">
        <f>+ROUND(CALCULO[[#This Row],[76]]*'Versión impresión'!$H$8,-3)</f>
        <v>0</v>
      </c>
      <c r="BZ575" s="180" t="str">
        <f>+IF(LOOKUP(CALCULO[[#This Row],[72]],$CG$2:$CH$8,$CM$2:$CM$8)=0,"",LOOKUP(CALCULO[[#This Row],[72]],$CG$2:$CH$8,$CM$2:$CM$8))</f>
        <v/>
      </c>
    </row>
    <row r="576" spans="1:78" x14ac:dyDescent="0.25">
      <c r="A576" s="78" t="str">
        <f t="shared" si="23"/>
        <v/>
      </c>
      <c r="B576" s="159"/>
      <c r="C576" s="29"/>
      <c r="D576" s="29"/>
      <c r="E576" s="29"/>
      <c r="F576" s="29"/>
      <c r="G576" s="29"/>
      <c r="H576" s="29"/>
      <c r="I576" s="29"/>
      <c r="J576" s="29"/>
      <c r="K576" s="29"/>
      <c r="L576" s="29"/>
      <c r="M576" s="29"/>
      <c r="N576" s="29"/>
      <c r="O576" s="144">
        <f>SUM(CALCULO[[#This Row],[5]:[ 14 ]])</f>
        <v>0</v>
      </c>
      <c r="P576" s="162"/>
      <c r="Q576" s="163">
        <f>+IF(AVERAGEIF(ING_NO_CONST_RENTA[Concepto],'Datos para cálculo'!P$4,ING_NO_CONST_RENTA[Monto Limite])=1,CALCULO[[#This Row],[16]],MIN(CALCULO[ [#This Row],[16] ],AVERAGEIF(ING_NO_CONST_RENTA[Concepto],'Datos para cálculo'!P$4,ING_NO_CONST_RENTA[Monto Limite]),+CALCULO[ [#This Row],[16] ]+1-1,CALCULO[ [#This Row],[16] ]))</f>
        <v>0</v>
      </c>
      <c r="R576" s="29"/>
      <c r="S576" s="163">
        <f>+IF(AVERAGEIF(ING_NO_CONST_RENTA[Concepto],'Datos para cálculo'!R$4,ING_NO_CONST_RENTA[Monto Limite])=1,CALCULO[[#This Row],[18]],MIN(CALCULO[ [#This Row],[18] ],AVERAGEIF(ING_NO_CONST_RENTA[Concepto],'Datos para cálculo'!R$4,ING_NO_CONST_RENTA[Monto Limite]),+CALCULO[ [#This Row],[18] ]+1-1,CALCULO[ [#This Row],[18] ]))</f>
        <v>0</v>
      </c>
      <c r="T576" s="29"/>
      <c r="U576" s="163">
        <f>+IF(AVERAGEIF(ING_NO_CONST_RENTA[Concepto],'Datos para cálculo'!T$4,ING_NO_CONST_RENTA[Monto Limite])=1,CALCULO[[#This Row],[20]],MIN(CALCULO[ [#This Row],[20] ],AVERAGEIF(ING_NO_CONST_RENTA[Concepto],'Datos para cálculo'!T$4,ING_NO_CONST_RENTA[Monto Limite]),+CALCULO[ [#This Row],[20] ]+1-1,CALCULO[ [#This Row],[20] ]))</f>
        <v>0</v>
      </c>
      <c r="V576" s="29"/>
      <c r="W5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6" s="164"/>
      <c r="Y576" s="163">
        <f>+IF(O576&lt;310*'Versión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6" s="165"/>
      <c r="AA576" s="163">
        <f>+IF(AVERAGEIF(ING_NO_CONST_RENTA[Concepto],'Datos para cálculo'!Z$4,ING_NO_CONST_RENTA[Monto Limite])=1,CALCULO[[#This Row],[ 26 ]],MIN(CALCULO[[#This Row],[ 26 ]],AVERAGEIF(ING_NO_CONST_RENTA[Concepto],'Datos para cálculo'!Z$4,ING_NO_CONST_RENTA[Monto Limite]),+CALCULO[[#This Row],[ 26 ]]+1-1,CALCULO[[#This Row],[ 26 ]]))</f>
        <v>0</v>
      </c>
      <c r="AB576" s="165"/>
      <c r="AC5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6" s="147"/>
      <c r="AE5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6" s="144">
        <f>+CALCULO[[#This Row],[ 31 ]]+CALCULO[[#This Row],[ 29 ]]+CALCULO[[#This Row],[ 27 ]]+CALCULO[[#This Row],[ 25 ]]+CALCULO[[#This Row],[ 23 ]]+CALCULO[[#This Row],[ 21 ]]+CALCULO[[#This Row],[ 19 ]]+CALCULO[[#This Row],[ 17 ]]</f>
        <v>0</v>
      </c>
      <c r="AG576" s="148">
        <f>+MAX(0,ROUND(CALCULO[[#This Row],[ 15 ]]-CALCULO[[#This Row],[32]],-3))</f>
        <v>0</v>
      </c>
      <c r="AH576" s="29"/>
      <c r="AI576" s="163">
        <f>+IF(AVERAGEIF(DEDUCCIONES[Concepto],'Datos para cálculo'!AH$4,DEDUCCIONES[Monto Limite])=1,CALCULO[[#This Row],[ 34 ]],MIN(CALCULO[[#This Row],[ 34 ]],AVERAGEIF(DEDUCCIONES[Concepto],'Datos para cálculo'!AH$4,DEDUCCIONES[Monto Limite]),+CALCULO[[#This Row],[ 34 ]]+1-1,CALCULO[[#This Row],[ 34 ]]))</f>
        <v>0</v>
      </c>
      <c r="AJ576" s="167"/>
      <c r="AK576" s="144">
        <f>+IF(CALCULO[[#This Row],[ 36 ]]="SI",MIN(CALCULO[[#This Row],[ 15 ]]*10%,VLOOKUP($AJ$4,DEDUCCIONES[],4,0)),0)</f>
        <v>0</v>
      </c>
      <c r="AL576" s="168"/>
      <c r="AM576" s="145">
        <f>+MIN(AL576+1-1,VLOOKUP($AL$4,DEDUCCIONES[],4,0))</f>
        <v>0</v>
      </c>
      <c r="AN576" s="144">
        <f>+CALCULO[[#This Row],[35]]+CALCULO[[#This Row],[37]]+CALCULO[[#This Row],[ 39 ]]</f>
        <v>0</v>
      </c>
      <c r="AO576" s="148">
        <f>+CALCULO[[#This Row],[33]]-CALCULO[[#This Row],[ 40 ]]</f>
        <v>0</v>
      </c>
      <c r="AP576" s="29"/>
      <c r="AQ576" s="163">
        <f>+MIN(CALCULO[[#This Row],[42]]+1-1,VLOOKUP($AP$4,RENTAS_EXCENTAS[],4,0))</f>
        <v>0</v>
      </c>
      <c r="AR576" s="29"/>
      <c r="AS576" s="163">
        <f>+MIN(CALCULO[[#This Row],[43]]+CALCULO[[#This Row],[ 44 ]]+1-1,VLOOKUP($AP$4,RENTAS_EXCENTAS[],4,0))-CALCULO[[#This Row],[43]]</f>
        <v>0</v>
      </c>
      <c r="AT576" s="163"/>
      <c r="AU576" s="163"/>
      <c r="AV576" s="163">
        <f>+CALCULO[[#This Row],[ 47 ]]</f>
        <v>0</v>
      </c>
      <c r="AW576" s="163"/>
      <c r="AX576" s="163">
        <f>+CALCULO[[#This Row],[ 49 ]]</f>
        <v>0</v>
      </c>
      <c r="AY576" s="163"/>
      <c r="AZ576" s="163">
        <f>+CALCULO[[#This Row],[ 51 ]]</f>
        <v>0</v>
      </c>
      <c r="BA576" s="163"/>
      <c r="BB576" s="163">
        <f>+CALCULO[[#This Row],[ 53 ]]</f>
        <v>0</v>
      </c>
      <c r="BC576" s="163"/>
      <c r="BD576" s="163">
        <f>+CALCULO[[#This Row],[ 55 ]]</f>
        <v>0</v>
      </c>
      <c r="BE576" s="163"/>
      <c r="BF576" s="163">
        <f>+CALCULO[[#This Row],[ 57 ]]</f>
        <v>0</v>
      </c>
      <c r="BG576" s="163"/>
      <c r="BH576" s="163">
        <f>+CALCULO[[#This Row],[ 59 ]]</f>
        <v>0</v>
      </c>
      <c r="BI576" s="163"/>
      <c r="BJ576" s="163"/>
      <c r="BK576" s="163"/>
      <c r="BL576" s="145">
        <f>+CALCULO[[#This Row],[ 63 ]]</f>
        <v>0</v>
      </c>
      <c r="BM576" s="144">
        <f>+CALCULO[[#This Row],[ 64 ]]+CALCULO[[#This Row],[ 62 ]]+CALCULO[[#This Row],[ 60 ]]+CALCULO[[#This Row],[ 58 ]]+CALCULO[[#This Row],[ 56 ]]+CALCULO[[#This Row],[ 54 ]]+CALCULO[[#This Row],[ 52 ]]+CALCULO[[#This Row],[ 50 ]]+CALCULO[[#This Row],[ 48 ]]+CALCULO[[#This Row],[ 45 ]]+CALCULO[[#This Row],[43]]</f>
        <v>0</v>
      </c>
      <c r="BN576" s="148">
        <f>+CALCULO[[#This Row],[ 41 ]]-CALCULO[[#This Row],[65]]</f>
        <v>0</v>
      </c>
      <c r="BO576" s="144">
        <f>+ROUND(MIN(CALCULO[[#This Row],[66]]*25%,240*'Versión impresión'!$H$8),-3)</f>
        <v>0</v>
      </c>
      <c r="BP576" s="148">
        <f>+CALCULO[[#This Row],[66]]-CALCULO[[#This Row],[67]]</f>
        <v>0</v>
      </c>
      <c r="BQ576" s="154">
        <f>+ROUND(CALCULO[[#This Row],[33]]*40%,-3)</f>
        <v>0</v>
      </c>
      <c r="BR576" s="149">
        <f t="shared" si="24"/>
        <v>0</v>
      </c>
      <c r="BS576" s="144">
        <f>+CALCULO[[#This Row],[33]]-MIN(CALCULO[[#This Row],[69]],CALCULO[[#This Row],[68]])</f>
        <v>0</v>
      </c>
      <c r="BT576" s="150">
        <f>+CALCULO[[#This Row],[71]]/'Versión impresión'!$H$8+1-1</f>
        <v>0</v>
      </c>
      <c r="BU576" s="151">
        <f>+LOOKUP(CALCULO[[#This Row],[72]],$CG$2:$CH$8,$CJ$2:$CJ$8)</f>
        <v>0</v>
      </c>
      <c r="BV576" s="152">
        <f>+LOOKUP(CALCULO[[#This Row],[72]],$CG$2:$CH$8,$CI$2:$CI$8)</f>
        <v>0</v>
      </c>
      <c r="BW576" s="151">
        <f>+LOOKUP(CALCULO[[#This Row],[72]],$CG$2:$CH$8,$CK$2:$CK$8)</f>
        <v>0</v>
      </c>
      <c r="BX576" s="155">
        <f>+(CALCULO[[#This Row],[72]]+CALCULO[[#This Row],[73]])*CALCULO[[#This Row],[74]]+CALCULO[[#This Row],[75]]</f>
        <v>0</v>
      </c>
      <c r="BY576" s="133">
        <f>+ROUND(CALCULO[[#This Row],[76]]*'Versión impresión'!$H$8,-3)</f>
        <v>0</v>
      </c>
      <c r="BZ576" s="180" t="str">
        <f>+IF(LOOKUP(CALCULO[[#This Row],[72]],$CG$2:$CH$8,$CM$2:$CM$8)=0,"",LOOKUP(CALCULO[[#This Row],[72]],$CG$2:$CH$8,$CM$2:$CM$8))</f>
        <v/>
      </c>
    </row>
    <row r="577" spans="1:78" x14ac:dyDescent="0.25">
      <c r="A577" s="78" t="str">
        <f t="shared" si="23"/>
        <v/>
      </c>
      <c r="B577" s="159"/>
      <c r="C577" s="29"/>
      <c r="D577" s="29"/>
      <c r="E577" s="29"/>
      <c r="F577" s="29"/>
      <c r="G577" s="29"/>
      <c r="H577" s="29"/>
      <c r="I577" s="29"/>
      <c r="J577" s="29"/>
      <c r="K577" s="29"/>
      <c r="L577" s="29"/>
      <c r="M577" s="29"/>
      <c r="N577" s="29"/>
      <c r="O577" s="144">
        <f>SUM(CALCULO[[#This Row],[5]:[ 14 ]])</f>
        <v>0</v>
      </c>
      <c r="P577" s="162"/>
      <c r="Q577" s="163">
        <f>+IF(AVERAGEIF(ING_NO_CONST_RENTA[Concepto],'Datos para cálculo'!P$4,ING_NO_CONST_RENTA[Monto Limite])=1,CALCULO[[#This Row],[16]],MIN(CALCULO[ [#This Row],[16] ],AVERAGEIF(ING_NO_CONST_RENTA[Concepto],'Datos para cálculo'!P$4,ING_NO_CONST_RENTA[Monto Limite]),+CALCULO[ [#This Row],[16] ]+1-1,CALCULO[ [#This Row],[16] ]))</f>
        <v>0</v>
      </c>
      <c r="R577" s="29"/>
      <c r="S577" s="163">
        <f>+IF(AVERAGEIF(ING_NO_CONST_RENTA[Concepto],'Datos para cálculo'!R$4,ING_NO_CONST_RENTA[Monto Limite])=1,CALCULO[[#This Row],[18]],MIN(CALCULO[ [#This Row],[18] ],AVERAGEIF(ING_NO_CONST_RENTA[Concepto],'Datos para cálculo'!R$4,ING_NO_CONST_RENTA[Monto Limite]),+CALCULO[ [#This Row],[18] ]+1-1,CALCULO[ [#This Row],[18] ]))</f>
        <v>0</v>
      </c>
      <c r="T577" s="29"/>
      <c r="U577" s="163">
        <f>+IF(AVERAGEIF(ING_NO_CONST_RENTA[Concepto],'Datos para cálculo'!T$4,ING_NO_CONST_RENTA[Monto Limite])=1,CALCULO[[#This Row],[20]],MIN(CALCULO[ [#This Row],[20] ],AVERAGEIF(ING_NO_CONST_RENTA[Concepto],'Datos para cálculo'!T$4,ING_NO_CONST_RENTA[Monto Limite]),+CALCULO[ [#This Row],[20] ]+1-1,CALCULO[ [#This Row],[20] ]))</f>
        <v>0</v>
      </c>
      <c r="V577" s="29"/>
      <c r="W5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7" s="164"/>
      <c r="Y577" s="163">
        <f>+IF(O577&lt;310*'Versión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7" s="165"/>
      <c r="AA577" s="163">
        <f>+IF(AVERAGEIF(ING_NO_CONST_RENTA[Concepto],'Datos para cálculo'!Z$4,ING_NO_CONST_RENTA[Monto Limite])=1,CALCULO[[#This Row],[ 26 ]],MIN(CALCULO[[#This Row],[ 26 ]],AVERAGEIF(ING_NO_CONST_RENTA[Concepto],'Datos para cálculo'!Z$4,ING_NO_CONST_RENTA[Monto Limite]),+CALCULO[[#This Row],[ 26 ]]+1-1,CALCULO[[#This Row],[ 26 ]]))</f>
        <v>0</v>
      </c>
      <c r="AB577" s="165"/>
      <c r="AC5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7" s="147"/>
      <c r="AE5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7" s="144">
        <f>+CALCULO[[#This Row],[ 31 ]]+CALCULO[[#This Row],[ 29 ]]+CALCULO[[#This Row],[ 27 ]]+CALCULO[[#This Row],[ 25 ]]+CALCULO[[#This Row],[ 23 ]]+CALCULO[[#This Row],[ 21 ]]+CALCULO[[#This Row],[ 19 ]]+CALCULO[[#This Row],[ 17 ]]</f>
        <v>0</v>
      </c>
      <c r="AG577" s="148">
        <f>+MAX(0,ROUND(CALCULO[[#This Row],[ 15 ]]-CALCULO[[#This Row],[32]],-3))</f>
        <v>0</v>
      </c>
      <c r="AH577" s="29"/>
      <c r="AI577" s="163">
        <f>+IF(AVERAGEIF(DEDUCCIONES[Concepto],'Datos para cálculo'!AH$4,DEDUCCIONES[Monto Limite])=1,CALCULO[[#This Row],[ 34 ]],MIN(CALCULO[[#This Row],[ 34 ]],AVERAGEIF(DEDUCCIONES[Concepto],'Datos para cálculo'!AH$4,DEDUCCIONES[Monto Limite]),+CALCULO[[#This Row],[ 34 ]]+1-1,CALCULO[[#This Row],[ 34 ]]))</f>
        <v>0</v>
      </c>
      <c r="AJ577" s="167"/>
      <c r="AK577" s="144">
        <f>+IF(CALCULO[[#This Row],[ 36 ]]="SI",MIN(CALCULO[[#This Row],[ 15 ]]*10%,VLOOKUP($AJ$4,DEDUCCIONES[],4,0)),0)</f>
        <v>0</v>
      </c>
      <c r="AL577" s="168"/>
      <c r="AM577" s="145">
        <f>+MIN(AL577+1-1,VLOOKUP($AL$4,DEDUCCIONES[],4,0))</f>
        <v>0</v>
      </c>
      <c r="AN577" s="144">
        <f>+CALCULO[[#This Row],[35]]+CALCULO[[#This Row],[37]]+CALCULO[[#This Row],[ 39 ]]</f>
        <v>0</v>
      </c>
      <c r="AO577" s="148">
        <f>+CALCULO[[#This Row],[33]]-CALCULO[[#This Row],[ 40 ]]</f>
        <v>0</v>
      </c>
      <c r="AP577" s="29"/>
      <c r="AQ577" s="163">
        <f>+MIN(CALCULO[[#This Row],[42]]+1-1,VLOOKUP($AP$4,RENTAS_EXCENTAS[],4,0))</f>
        <v>0</v>
      </c>
      <c r="AR577" s="29"/>
      <c r="AS577" s="163">
        <f>+MIN(CALCULO[[#This Row],[43]]+CALCULO[[#This Row],[ 44 ]]+1-1,VLOOKUP($AP$4,RENTAS_EXCENTAS[],4,0))-CALCULO[[#This Row],[43]]</f>
        <v>0</v>
      </c>
      <c r="AT577" s="163"/>
      <c r="AU577" s="163"/>
      <c r="AV577" s="163">
        <f>+CALCULO[[#This Row],[ 47 ]]</f>
        <v>0</v>
      </c>
      <c r="AW577" s="163"/>
      <c r="AX577" s="163">
        <f>+CALCULO[[#This Row],[ 49 ]]</f>
        <v>0</v>
      </c>
      <c r="AY577" s="163"/>
      <c r="AZ577" s="163">
        <f>+CALCULO[[#This Row],[ 51 ]]</f>
        <v>0</v>
      </c>
      <c r="BA577" s="163"/>
      <c r="BB577" s="163">
        <f>+CALCULO[[#This Row],[ 53 ]]</f>
        <v>0</v>
      </c>
      <c r="BC577" s="163"/>
      <c r="BD577" s="163">
        <f>+CALCULO[[#This Row],[ 55 ]]</f>
        <v>0</v>
      </c>
      <c r="BE577" s="163"/>
      <c r="BF577" s="163">
        <f>+CALCULO[[#This Row],[ 57 ]]</f>
        <v>0</v>
      </c>
      <c r="BG577" s="163"/>
      <c r="BH577" s="163">
        <f>+CALCULO[[#This Row],[ 59 ]]</f>
        <v>0</v>
      </c>
      <c r="BI577" s="163"/>
      <c r="BJ577" s="163"/>
      <c r="BK577" s="163"/>
      <c r="BL577" s="145">
        <f>+CALCULO[[#This Row],[ 63 ]]</f>
        <v>0</v>
      </c>
      <c r="BM577" s="144">
        <f>+CALCULO[[#This Row],[ 64 ]]+CALCULO[[#This Row],[ 62 ]]+CALCULO[[#This Row],[ 60 ]]+CALCULO[[#This Row],[ 58 ]]+CALCULO[[#This Row],[ 56 ]]+CALCULO[[#This Row],[ 54 ]]+CALCULO[[#This Row],[ 52 ]]+CALCULO[[#This Row],[ 50 ]]+CALCULO[[#This Row],[ 48 ]]+CALCULO[[#This Row],[ 45 ]]+CALCULO[[#This Row],[43]]</f>
        <v>0</v>
      </c>
      <c r="BN577" s="148">
        <f>+CALCULO[[#This Row],[ 41 ]]-CALCULO[[#This Row],[65]]</f>
        <v>0</v>
      </c>
      <c r="BO577" s="144">
        <f>+ROUND(MIN(CALCULO[[#This Row],[66]]*25%,240*'Versión impresión'!$H$8),-3)</f>
        <v>0</v>
      </c>
      <c r="BP577" s="148">
        <f>+CALCULO[[#This Row],[66]]-CALCULO[[#This Row],[67]]</f>
        <v>0</v>
      </c>
      <c r="BQ577" s="154">
        <f>+ROUND(CALCULO[[#This Row],[33]]*40%,-3)</f>
        <v>0</v>
      </c>
      <c r="BR577" s="149">
        <f t="shared" si="24"/>
        <v>0</v>
      </c>
      <c r="BS577" s="144">
        <f>+CALCULO[[#This Row],[33]]-MIN(CALCULO[[#This Row],[69]],CALCULO[[#This Row],[68]])</f>
        <v>0</v>
      </c>
      <c r="BT577" s="150">
        <f>+CALCULO[[#This Row],[71]]/'Versión impresión'!$H$8+1-1</f>
        <v>0</v>
      </c>
      <c r="BU577" s="151">
        <f>+LOOKUP(CALCULO[[#This Row],[72]],$CG$2:$CH$8,$CJ$2:$CJ$8)</f>
        <v>0</v>
      </c>
      <c r="BV577" s="152">
        <f>+LOOKUP(CALCULO[[#This Row],[72]],$CG$2:$CH$8,$CI$2:$CI$8)</f>
        <v>0</v>
      </c>
      <c r="BW577" s="151">
        <f>+LOOKUP(CALCULO[[#This Row],[72]],$CG$2:$CH$8,$CK$2:$CK$8)</f>
        <v>0</v>
      </c>
      <c r="BX577" s="155">
        <f>+(CALCULO[[#This Row],[72]]+CALCULO[[#This Row],[73]])*CALCULO[[#This Row],[74]]+CALCULO[[#This Row],[75]]</f>
        <v>0</v>
      </c>
      <c r="BY577" s="133">
        <f>+ROUND(CALCULO[[#This Row],[76]]*'Versión impresión'!$H$8,-3)</f>
        <v>0</v>
      </c>
      <c r="BZ577" s="180" t="str">
        <f>+IF(LOOKUP(CALCULO[[#This Row],[72]],$CG$2:$CH$8,$CM$2:$CM$8)=0,"",LOOKUP(CALCULO[[#This Row],[72]],$CG$2:$CH$8,$CM$2:$CM$8))</f>
        <v/>
      </c>
    </row>
    <row r="578" spans="1:78" x14ac:dyDescent="0.25">
      <c r="A578" s="78" t="str">
        <f t="shared" si="23"/>
        <v/>
      </c>
      <c r="B578" s="159"/>
      <c r="C578" s="29"/>
      <c r="D578" s="29"/>
      <c r="E578" s="29"/>
      <c r="F578" s="29"/>
      <c r="G578" s="29"/>
      <c r="H578" s="29"/>
      <c r="I578" s="29"/>
      <c r="J578" s="29"/>
      <c r="K578" s="29"/>
      <c r="L578" s="29"/>
      <c r="M578" s="29"/>
      <c r="N578" s="29"/>
      <c r="O578" s="144">
        <f>SUM(CALCULO[[#This Row],[5]:[ 14 ]])</f>
        <v>0</v>
      </c>
      <c r="P578" s="162"/>
      <c r="Q578" s="163">
        <f>+IF(AVERAGEIF(ING_NO_CONST_RENTA[Concepto],'Datos para cálculo'!P$4,ING_NO_CONST_RENTA[Monto Limite])=1,CALCULO[[#This Row],[16]],MIN(CALCULO[ [#This Row],[16] ],AVERAGEIF(ING_NO_CONST_RENTA[Concepto],'Datos para cálculo'!P$4,ING_NO_CONST_RENTA[Monto Limite]),+CALCULO[ [#This Row],[16] ]+1-1,CALCULO[ [#This Row],[16] ]))</f>
        <v>0</v>
      </c>
      <c r="R578" s="29"/>
      <c r="S578" s="163">
        <f>+IF(AVERAGEIF(ING_NO_CONST_RENTA[Concepto],'Datos para cálculo'!R$4,ING_NO_CONST_RENTA[Monto Limite])=1,CALCULO[[#This Row],[18]],MIN(CALCULO[ [#This Row],[18] ],AVERAGEIF(ING_NO_CONST_RENTA[Concepto],'Datos para cálculo'!R$4,ING_NO_CONST_RENTA[Monto Limite]),+CALCULO[ [#This Row],[18] ]+1-1,CALCULO[ [#This Row],[18] ]))</f>
        <v>0</v>
      </c>
      <c r="T578" s="29"/>
      <c r="U578" s="163">
        <f>+IF(AVERAGEIF(ING_NO_CONST_RENTA[Concepto],'Datos para cálculo'!T$4,ING_NO_CONST_RENTA[Monto Limite])=1,CALCULO[[#This Row],[20]],MIN(CALCULO[ [#This Row],[20] ],AVERAGEIF(ING_NO_CONST_RENTA[Concepto],'Datos para cálculo'!T$4,ING_NO_CONST_RENTA[Monto Limite]),+CALCULO[ [#This Row],[20] ]+1-1,CALCULO[ [#This Row],[20] ]))</f>
        <v>0</v>
      </c>
      <c r="V578" s="29"/>
      <c r="W5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8" s="164"/>
      <c r="Y578" s="163">
        <f>+IF(O578&lt;310*'Versión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8" s="165"/>
      <c r="AA578" s="163">
        <f>+IF(AVERAGEIF(ING_NO_CONST_RENTA[Concepto],'Datos para cálculo'!Z$4,ING_NO_CONST_RENTA[Monto Limite])=1,CALCULO[[#This Row],[ 26 ]],MIN(CALCULO[[#This Row],[ 26 ]],AVERAGEIF(ING_NO_CONST_RENTA[Concepto],'Datos para cálculo'!Z$4,ING_NO_CONST_RENTA[Monto Limite]),+CALCULO[[#This Row],[ 26 ]]+1-1,CALCULO[[#This Row],[ 26 ]]))</f>
        <v>0</v>
      </c>
      <c r="AB578" s="165"/>
      <c r="AC5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8" s="147"/>
      <c r="AE5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8" s="144">
        <f>+CALCULO[[#This Row],[ 31 ]]+CALCULO[[#This Row],[ 29 ]]+CALCULO[[#This Row],[ 27 ]]+CALCULO[[#This Row],[ 25 ]]+CALCULO[[#This Row],[ 23 ]]+CALCULO[[#This Row],[ 21 ]]+CALCULO[[#This Row],[ 19 ]]+CALCULO[[#This Row],[ 17 ]]</f>
        <v>0</v>
      </c>
      <c r="AG578" s="148">
        <f>+MAX(0,ROUND(CALCULO[[#This Row],[ 15 ]]-CALCULO[[#This Row],[32]],-3))</f>
        <v>0</v>
      </c>
      <c r="AH578" s="29"/>
      <c r="AI578" s="163">
        <f>+IF(AVERAGEIF(DEDUCCIONES[Concepto],'Datos para cálculo'!AH$4,DEDUCCIONES[Monto Limite])=1,CALCULO[[#This Row],[ 34 ]],MIN(CALCULO[[#This Row],[ 34 ]],AVERAGEIF(DEDUCCIONES[Concepto],'Datos para cálculo'!AH$4,DEDUCCIONES[Monto Limite]),+CALCULO[[#This Row],[ 34 ]]+1-1,CALCULO[[#This Row],[ 34 ]]))</f>
        <v>0</v>
      </c>
      <c r="AJ578" s="167"/>
      <c r="AK578" s="144">
        <f>+IF(CALCULO[[#This Row],[ 36 ]]="SI",MIN(CALCULO[[#This Row],[ 15 ]]*10%,VLOOKUP($AJ$4,DEDUCCIONES[],4,0)),0)</f>
        <v>0</v>
      </c>
      <c r="AL578" s="168"/>
      <c r="AM578" s="145">
        <f>+MIN(AL578+1-1,VLOOKUP($AL$4,DEDUCCIONES[],4,0))</f>
        <v>0</v>
      </c>
      <c r="AN578" s="144">
        <f>+CALCULO[[#This Row],[35]]+CALCULO[[#This Row],[37]]+CALCULO[[#This Row],[ 39 ]]</f>
        <v>0</v>
      </c>
      <c r="AO578" s="148">
        <f>+CALCULO[[#This Row],[33]]-CALCULO[[#This Row],[ 40 ]]</f>
        <v>0</v>
      </c>
      <c r="AP578" s="29"/>
      <c r="AQ578" s="163">
        <f>+MIN(CALCULO[[#This Row],[42]]+1-1,VLOOKUP($AP$4,RENTAS_EXCENTAS[],4,0))</f>
        <v>0</v>
      </c>
      <c r="AR578" s="29"/>
      <c r="AS578" s="163">
        <f>+MIN(CALCULO[[#This Row],[43]]+CALCULO[[#This Row],[ 44 ]]+1-1,VLOOKUP($AP$4,RENTAS_EXCENTAS[],4,0))-CALCULO[[#This Row],[43]]</f>
        <v>0</v>
      </c>
      <c r="AT578" s="163"/>
      <c r="AU578" s="163"/>
      <c r="AV578" s="163">
        <f>+CALCULO[[#This Row],[ 47 ]]</f>
        <v>0</v>
      </c>
      <c r="AW578" s="163"/>
      <c r="AX578" s="163">
        <f>+CALCULO[[#This Row],[ 49 ]]</f>
        <v>0</v>
      </c>
      <c r="AY578" s="163"/>
      <c r="AZ578" s="163">
        <f>+CALCULO[[#This Row],[ 51 ]]</f>
        <v>0</v>
      </c>
      <c r="BA578" s="163"/>
      <c r="BB578" s="163">
        <f>+CALCULO[[#This Row],[ 53 ]]</f>
        <v>0</v>
      </c>
      <c r="BC578" s="163"/>
      <c r="BD578" s="163">
        <f>+CALCULO[[#This Row],[ 55 ]]</f>
        <v>0</v>
      </c>
      <c r="BE578" s="163"/>
      <c r="BF578" s="163">
        <f>+CALCULO[[#This Row],[ 57 ]]</f>
        <v>0</v>
      </c>
      <c r="BG578" s="163"/>
      <c r="BH578" s="163">
        <f>+CALCULO[[#This Row],[ 59 ]]</f>
        <v>0</v>
      </c>
      <c r="BI578" s="163"/>
      <c r="BJ578" s="163"/>
      <c r="BK578" s="163"/>
      <c r="BL578" s="145">
        <f>+CALCULO[[#This Row],[ 63 ]]</f>
        <v>0</v>
      </c>
      <c r="BM578" s="144">
        <f>+CALCULO[[#This Row],[ 64 ]]+CALCULO[[#This Row],[ 62 ]]+CALCULO[[#This Row],[ 60 ]]+CALCULO[[#This Row],[ 58 ]]+CALCULO[[#This Row],[ 56 ]]+CALCULO[[#This Row],[ 54 ]]+CALCULO[[#This Row],[ 52 ]]+CALCULO[[#This Row],[ 50 ]]+CALCULO[[#This Row],[ 48 ]]+CALCULO[[#This Row],[ 45 ]]+CALCULO[[#This Row],[43]]</f>
        <v>0</v>
      </c>
      <c r="BN578" s="148">
        <f>+CALCULO[[#This Row],[ 41 ]]-CALCULO[[#This Row],[65]]</f>
        <v>0</v>
      </c>
      <c r="BO578" s="144">
        <f>+ROUND(MIN(CALCULO[[#This Row],[66]]*25%,240*'Versión impresión'!$H$8),-3)</f>
        <v>0</v>
      </c>
      <c r="BP578" s="148">
        <f>+CALCULO[[#This Row],[66]]-CALCULO[[#This Row],[67]]</f>
        <v>0</v>
      </c>
      <c r="BQ578" s="154">
        <f>+ROUND(CALCULO[[#This Row],[33]]*40%,-3)</f>
        <v>0</v>
      </c>
      <c r="BR578" s="149">
        <f t="shared" si="24"/>
        <v>0</v>
      </c>
      <c r="BS578" s="144">
        <f>+CALCULO[[#This Row],[33]]-MIN(CALCULO[[#This Row],[69]],CALCULO[[#This Row],[68]])</f>
        <v>0</v>
      </c>
      <c r="BT578" s="150">
        <f>+CALCULO[[#This Row],[71]]/'Versión impresión'!$H$8+1-1</f>
        <v>0</v>
      </c>
      <c r="BU578" s="151">
        <f>+LOOKUP(CALCULO[[#This Row],[72]],$CG$2:$CH$8,$CJ$2:$CJ$8)</f>
        <v>0</v>
      </c>
      <c r="BV578" s="152">
        <f>+LOOKUP(CALCULO[[#This Row],[72]],$CG$2:$CH$8,$CI$2:$CI$8)</f>
        <v>0</v>
      </c>
      <c r="BW578" s="151">
        <f>+LOOKUP(CALCULO[[#This Row],[72]],$CG$2:$CH$8,$CK$2:$CK$8)</f>
        <v>0</v>
      </c>
      <c r="BX578" s="155">
        <f>+(CALCULO[[#This Row],[72]]+CALCULO[[#This Row],[73]])*CALCULO[[#This Row],[74]]+CALCULO[[#This Row],[75]]</f>
        <v>0</v>
      </c>
      <c r="BY578" s="133">
        <f>+ROUND(CALCULO[[#This Row],[76]]*'Versión impresión'!$H$8,-3)</f>
        <v>0</v>
      </c>
      <c r="BZ578" s="180" t="str">
        <f>+IF(LOOKUP(CALCULO[[#This Row],[72]],$CG$2:$CH$8,$CM$2:$CM$8)=0,"",LOOKUP(CALCULO[[#This Row],[72]],$CG$2:$CH$8,$CM$2:$CM$8))</f>
        <v/>
      </c>
    </row>
    <row r="579" spans="1:78" x14ac:dyDescent="0.25">
      <c r="A579" s="78" t="str">
        <f t="shared" si="23"/>
        <v/>
      </c>
      <c r="B579" s="159"/>
      <c r="C579" s="29"/>
      <c r="D579" s="29"/>
      <c r="E579" s="29"/>
      <c r="F579" s="29"/>
      <c r="G579" s="29"/>
      <c r="H579" s="29"/>
      <c r="I579" s="29"/>
      <c r="J579" s="29"/>
      <c r="K579" s="29"/>
      <c r="L579" s="29"/>
      <c r="M579" s="29"/>
      <c r="N579" s="29"/>
      <c r="O579" s="144">
        <f>SUM(CALCULO[[#This Row],[5]:[ 14 ]])</f>
        <v>0</v>
      </c>
      <c r="P579" s="162"/>
      <c r="Q579" s="163">
        <f>+IF(AVERAGEIF(ING_NO_CONST_RENTA[Concepto],'Datos para cálculo'!P$4,ING_NO_CONST_RENTA[Monto Limite])=1,CALCULO[[#This Row],[16]],MIN(CALCULO[ [#This Row],[16] ],AVERAGEIF(ING_NO_CONST_RENTA[Concepto],'Datos para cálculo'!P$4,ING_NO_CONST_RENTA[Monto Limite]),+CALCULO[ [#This Row],[16] ]+1-1,CALCULO[ [#This Row],[16] ]))</f>
        <v>0</v>
      </c>
      <c r="R579" s="29"/>
      <c r="S579" s="163">
        <f>+IF(AVERAGEIF(ING_NO_CONST_RENTA[Concepto],'Datos para cálculo'!R$4,ING_NO_CONST_RENTA[Monto Limite])=1,CALCULO[[#This Row],[18]],MIN(CALCULO[ [#This Row],[18] ],AVERAGEIF(ING_NO_CONST_RENTA[Concepto],'Datos para cálculo'!R$4,ING_NO_CONST_RENTA[Monto Limite]),+CALCULO[ [#This Row],[18] ]+1-1,CALCULO[ [#This Row],[18] ]))</f>
        <v>0</v>
      </c>
      <c r="T579" s="29"/>
      <c r="U579" s="163">
        <f>+IF(AVERAGEIF(ING_NO_CONST_RENTA[Concepto],'Datos para cálculo'!T$4,ING_NO_CONST_RENTA[Monto Limite])=1,CALCULO[[#This Row],[20]],MIN(CALCULO[ [#This Row],[20] ],AVERAGEIF(ING_NO_CONST_RENTA[Concepto],'Datos para cálculo'!T$4,ING_NO_CONST_RENTA[Monto Limite]),+CALCULO[ [#This Row],[20] ]+1-1,CALCULO[ [#This Row],[20] ]))</f>
        <v>0</v>
      </c>
      <c r="V579" s="29"/>
      <c r="W5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79" s="164"/>
      <c r="Y579" s="163">
        <f>+IF(O579&lt;310*'Versión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79" s="165"/>
      <c r="AA579" s="163">
        <f>+IF(AVERAGEIF(ING_NO_CONST_RENTA[Concepto],'Datos para cálculo'!Z$4,ING_NO_CONST_RENTA[Monto Limite])=1,CALCULO[[#This Row],[ 26 ]],MIN(CALCULO[[#This Row],[ 26 ]],AVERAGEIF(ING_NO_CONST_RENTA[Concepto],'Datos para cálculo'!Z$4,ING_NO_CONST_RENTA[Monto Limite]),+CALCULO[[#This Row],[ 26 ]]+1-1,CALCULO[[#This Row],[ 26 ]]))</f>
        <v>0</v>
      </c>
      <c r="AB579" s="165"/>
      <c r="AC5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79" s="147"/>
      <c r="AE5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79" s="144">
        <f>+CALCULO[[#This Row],[ 31 ]]+CALCULO[[#This Row],[ 29 ]]+CALCULO[[#This Row],[ 27 ]]+CALCULO[[#This Row],[ 25 ]]+CALCULO[[#This Row],[ 23 ]]+CALCULO[[#This Row],[ 21 ]]+CALCULO[[#This Row],[ 19 ]]+CALCULO[[#This Row],[ 17 ]]</f>
        <v>0</v>
      </c>
      <c r="AG579" s="148">
        <f>+MAX(0,ROUND(CALCULO[[#This Row],[ 15 ]]-CALCULO[[#This Row],[32]],-3))</f>
        <v>0</v>
      </c>
      <c r="AH579" s="29"/>
      <c r="AI579" s="163">
        <f>+IF(AVERAGEIF(DEDUCCIONES[Concepto],'Datos para cálculo'!AH$4,DEDUCCIONES[Monto Limite])=1,CALCULO[[#This Row],[ 34 ]],MIN(CALCULO[[#This Row],[ 34 ]],AVERAGEIF(DEDUCCIONES[Concepto],'Datos para cálculo'!AH$4,DEDUCCIONES[Monto Limite]),+CALCULO[[#This Row],[ 34 ]]+1-1,CALCULO[[#This Row],[ 34 ]]))</f>
        <v>0</v>
      </c>
      <c r="AJ579" s="167"/>
      <c r="AK579" s="144">
        <f>+IF(CALCULO[[#This Row],[ 36 ]]="SI",MIN(CALCULO[[#This Row],[ 15 ]]*10%,VLOOKUP($AJ$4,DEDUCCIONES[],4,0)),0)</f>
        <v>0</v>
      </c>
      <c r="AL579" s="168"/>
      <c r="AM579" s="145">
        <f>+MIN(AL579+1-1,VLOOKUP($AL$4,DEDUCCIONES[],4,0))</f>
        <v>0</v>
      </c>
      <c r="AN579" s="144">
        <f>+CALCULO[[#This Row],[35]]+CALCULO[[#This Row],[37]]+CALCULO[[#This Row],[ 39 ]]</f>
        <v>0</v>
      </c>
      <c r="AO579" s="148">
        <f>+CALCULO[[#This Row],[33]]-CALCULO[[#This Row],[ 40 ]]</f>
        <v>0</v>
      </c>
      <c r="AP579" s="29"/>
      <c r="AQ579" s="163">
        <f>+MIN(CALCULO[[#This Row],[42]]+1-1,VLOOKUP($AP$4,RENTAS_EXCENTAS[],4,0))</f>
        <v>0</v>
      </c>
      <c r="AR579" s="29"/>
      <c r="AS579" s="163">
        <f>+MIN(CALCULO[[#This Row],[43]]+CALCULO[[#This Row],[ 44 ]]+1-1,VLOOKUP($AP$4,RENTAS_EXCENTAS[],4,0))-CALCULO[[#This Row],[43]]</f>
        <v>0</v>
      </c>
      <c r="AT579" s="163"/>
      <c r="AU579" s="163"/>
      <c r="AV579" s="163">
        <f>+CALCULO[[#This Row],[ 47 ]]</f>
        <v>0</v>
      </c>
      <c r="AW579" s="163"/>
      <c r="AX579" s="163">
        <f>+CALCULO[[#This Row],[ 49 ]]</f>
        <v>0</v>
      </c>
      <c r="AY579" s="163"/>
      <c r="AZ579" s="163">
        <f>+CALCULO[[#This Row],[ 51 ]]</f>
        <v>0</v>
      </c>
      <c r="BA579" s="163"/>
      <c r="BB579" s="163">
        <f>+CALCULO[[#This Row],[ 53 ]]</f>
        <v>0</v>
      </c>
      <c r="BC579" s="163"/>
      <c r="BD579" s="163">
        <f>+CALCULO[[#This Row],[ 55 ]]</f>
        <v>0</v>
      </c>
      <c r="BE579" s="163"/>
      <c r="BF579" s="163">
        <f>+CALCULO[[#This Row],[ 57 ]]</f>
        <v>0</v>
      </c>
      <c r="BG579" s="163"/>
      <c r="BH579" s="163">
        <f>+CALCULO[[#This Row],[ 59 ]]</f>
        <v>0</v>
      </c>
      <c r="BI579" s="163"/>
      <c r="BJ579" s="163"/>
      <c r="BK579" s="163"/>
      <c r="BL579" s="145">
        <f>+CALCULO[[#This Row],[ 63 ]]</f>
        <v>0</v>
      </c>
      <c r="BM579" s="144">
        <f>+CALCULO[[#This Row],[ 64 ]]+CALCULO[[#This Row],[ 62 ]]+CALCULO[[#This Row],[ 60 ]]+CALCULO[[#This Row],[ 58 ]]+CALCULO[[#This Row],[ 56 ]]+CALCULO[[#This Row],[ 54 ]]+CALCULO[[#This Row],[ 52 ]]+CALCULO[[#This Row],[ 50 ]]+CALCULO[[#This Row],[ 48 ]]+CALCULO[[#This Row],[ 45 ]]+CALCULO[[#This Row],[43]]</f>
        <v>0</v>
      </c>
      <c r="BN579" s="148">
        <f>+CALCULO[[#This Row],[ 41 ]]-CALCULO[[#This Row],[65]]</f>
        <v>0</v>
      </c>
      <c r="BO579" s="144">
        <f>+ROUND(MIN(CALCULO[[#This Row],[66]]*25%,240*'Versión impresión'!$H$8),-3)</f>
        <v>0</v>
      </c>
      <c r="BP579" s="148">
        <f>+CALCULO[[#This Row],[66]]-CALCULO[[#This Row],[67]]</f>
        <v>0</v>
      </c>
      <c r="BQ579" s="154">
        <f>+ROUND(CALCULO[[#This Row],[33]]*40%,-3)</f>
        <v>0</v>
      </c>
      <c r="BR579" s="149">
        <f t="shared" si="24"/>
        <v>0</v>
      </c>
      <c r="BS579" s="144">
        <f>+CALCULO[[#This Row],[33]]-MIN(CALCULO[[#This Row],[69]],CALCULO[[#This Row],[68]])</f>
        <v>0</v>
      </c>
      <c r="BT579" s="150">
        <f>+CALCULO[[#This Row],[71]]/'Versión impresión'!$H$8+1-1</f>
        <v>0</v>
      </c>
      <c r="BU579" s="151">
        <f>+LOOKUP(CALCULO[[#This Row],[72]],$CG$2:$CH$8,$CJ$2:$CJ$8)</f>
        <v>0</v>
      </c>
      <c r="BV579" s="152">
        <f>+LOOKUP(CALCULO[[#This Row],[72]],$CG$2:$CH$8,$CI$2:$CI$8)</f>
        <v>0</v>
      </c>
      <c r="BW579" s="151">
        <f>+LOOKUP(CALCULO[[#This Row],[72]],$CG$2:$CH$8,$CK$2:$CK$8)</f>
        <v>0</v>
      </c>
      <c r="BX579" s="155">
        <f>+(CALCULO[[#This Row],[72]]+CALCULO[[#This Row],[73]])*CALCULO[[#This Row],[74]]+CALCULO[[#This Row],[75]]</f>
        <v>0</v>
      </c>
      <c r="BY579" s="133">
        <f>+ROUND(CALCULO[[#This Row],[76]]*'Versión impresión'!$H$8,-3)</f>
        <v>0</v>
      </c>
      <c r="BZ579" s="180" t="str">
        <f>+IF(LOOKUP(CALCULO[[#This Row],[72]],$CG$2:$CH$8,$CM$2:$CM$8)=0,"",LOOKUP(CALCULO[[#This Row],[72]],$CG$2:$CH$8,$CM$2:$CM$8))</f>
        <v/>
      </c>
    </row>
    <row r="580" spans="1:78" x14ac:dyDescent="0.25">
      <c r="A580" s="78" t="str">
        <f t="shared" si="23"/>
        <v/>
      </c>
      <c r="B580" s="159"/>
      <c r="C580" s="29"/>
      <c r="D580" s="29"/>
      <c r="E580" s="29"/>
      <c r="F580" s="29"/>
      <c r="G580" s="29"/>
      <c r="H580" s="29"/>
      <c r="I580" s="29"/>
      <c r="J580" s="29"/>
      <c r="K580" s="29"/>
      <c r="L580" s="29"/>
      <c r="M580" s="29"/>
      <c r="N580" s="29"/>
      <c r="O580" s="144">
        <f>SUM(CALCULO[[#This Row],[5]:[ 14 ]])</f>
        <v>0</v>
      </c>
      <c r="P580" s="162"/>
      <c r="Q580" s="163">
        <f>+IF(AVERAGEIF(ING_NO_CONST_RENTA[Concepto],'Datos para cálculo'!P$4,ING_NO_CONST_RENTA[Monto Limite])=1,CALCULO[[#This Row],[16]],MIN(CALCULO[ [#This Row],[16] ],AVERAGEIF(ING_NO_CONST_RENTA[Concepto],'Datos para cálculo'!P$4,ING_NO_CONST_RENTA[Monto Limite]),+CALCULO[ [#This Row],[16] ]+1-1,CALCULO[ [#This Row],[16] ]))</f>
        <v>0</v>
      </c>
      <c r="R580" s="29"/>
      <c r="S580" s="163">
        <f>+IF(AVERAGEIF(ING_NO_CONST_RENTA[Concepto],'Datos para cálculo'!R$4,ING_NO_CONST_RENTA[Monto Limite])=1,CALCULO[[#This Row],[18]],MIN(CALCULO[ [#This Row],[18] ],AVERAGEIF(ING_NO_CONST_RENTA[Concepto],'Datos para cálculo'!R$4,ING_NO_CONST_RENTA[Monto Limite]),+CALCULO[ [#This Row],[18] ]+1-1,CALCULO[ [#This Row],[18] ]))</f>
        <v>0</v>
      </c>
      <c r="T580" s="29"/>
      <c r="U580" s="163">
        <f>+IF(AVERAGEIF(ING_NO_CONST_RENTA[Concepto],'Datos para cálculo'!T$4,ING_NO_CONST_RENTA[Monto Limite])=1,CALCULO[[#This Row],[20]],MIN(CALCULO[ [#This Row],[20] ],AVERAGEIF(ING_NO_CONST_RENTA[Concepto],'Datos para cálculo'!T$4,ING_NO_CONST_RENTA[Monto Limite]),+CALCULO[ [#This Row],[20] ]+1-1,CALCULO[ [#This Row],[20] ]))</f>
        <v>0</v>
      </c>
      <c r="V580" s="29"/>
      <c r="W5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0" s="164"/>
      <c r="Y580" s="163">
        <f>+IF(O580&lt;310*'Versión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0" s="165"/>
      <c r="AA580" s="163">
        <f>+IF(AVERAGEIF(ING_NO_CONST_RENTA[Concepto],'Datos para cálculo'!Z$4,ING_NO_CONST_RENTA[Monto Limite])=1,CALCULO[[#This Row],[ 26 ]],MIN(CALCULO[[#This Row],[ 26 ]],AVERAGEIF(ING_NO_CONST_RENTA[Concepto],'Datos para cálculo'!Z$4,ING_NO_CONST_RENTA[Monto Limite]),+CALCULO[[#This Row],[ 26 ]]+1-1,CALCULO[[#This Row],[ 26 ]]))</f>
        <v>0</v>
      </c>
      <c r="AB580" s="165"/>
      <c r="AC5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0" s="147"/>
      <c r="AE5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0" s="144">
        <f>+CALCULO[[#This Row],[ 31 ]]+CALCULO[[#This Row],[ 29 ]]+CALCULO[[#This Row],[ 27 ]]+CALCULO[[#This Row],[ 25 ]]+CALCULO[[#This Row],[ 23 ]]+CALCULO[[#This Row],[ 21 ]]+CALCULO[[#This Row],[ 19 ]]+CALCULO[[#This Row],[ 17 ]]</f>
        <v>0</v>
      </c>
      <c r="AG580" s="148">
        <f>+MAX(0,ROUND(CALCULO[[#This Row],[ 15 ]]-CALCULO[[#This Row],[32]],-3))</f>
        <v>0</v>
      </c>
      <c r="AH580" s="29"/>
      <c r="AI580" s="163">
        <f>+IF(AVERAGEIF(DEDUCCIONES[Concepto],'Datos para cálculo'!AH$4,DEDUCCIONES[Monto Limite])=1,CALCULO[[#This Row],[ 34 ]],MIN(CALCULO[[#This Row],[ 34 ]],AVERAGEIF(DEDUCCIONES[Concepto],'Datos para cálculo'!AH$4,DEDUCCIONES[Monto Limite]),+CALCULO[[#This Row],[ 34 ]]+1-1,CALCULO[[#This Row],[ 34 ]]))</f>
        <v>0</v>
      </c>
      <c r="AJ580" s="167"/>
      <c r="AK580" s="144">
        <f>+IF(CALCULO[[#This Row],[ 36 ]]="SI",MIN(CALCULO[[#This Row],[ 15 ]]*10%,VLOOKUP($AJ$4,DEDUCCIONES[],4,0)),0)</f>
        <v>0</v>
      </c>
      <c r="AL580" s="168"/>
      <c r="AM580" s="145">
        <f>+MIN(AL580+1-1,VLOOKUP($AL$4,DEDUCCIONES[],4,0))</f>
        <v>0</v>
      </c>
      <c r="AN580" s="144">
        <f>+CALCULO[[#This Row],[35]]+CALCULO[[#This Row],[37]]+CALCULO[[#This Row],[ 39 ]]</f>
        <v>0</v>
      </c>
      <c r="AO580" s="148">
        <f>+CALCULO[[#This Row],[33]]-CALCULO[[#This Row],[ 40 ]]</f>
        <v>0</v>
      </c>
      <c r="AP580" s="29"/>
      <c r="AQ580" s="163">
        <f>+MIN(CALCULO[[#This Row],[42]]+1-1,VLOOKUP($AP$4,RENTAS_EXCENTAS[],4,0))</f>
        <v>0</v>
      </c>
      <c r="AR580" s="29"/>
      <c r="AS580" s="163">
        <f>+MIN(CALCULO[[#This Row],[43]]+CALCULO[[#This Row],[ 44 ]]+1-1,VLOOKUP($AP$4,RENTAS_EXCENTAS[],4,0))-CALCULO[[#This Row],[43]]</f>
        <v>0</v>
      </c>
      <c r="AT580" s="163"/>
      <c r="AU580" s="163"/>
      <c r="AV580" s="163">
        <f>+CALCULO[[#This Row],[ 47 ]]</f>
        <v>0</v>
      </c>
      <c r="AW580" s="163"/>
      <c r="AX580" s="163">
        <f>+CALCULO[[#This Row],[ 49 ]]</f>
        <v>0</v>
      </c>
      <c r="AY580" s="163"/>
      <c r="AZ580" s="163">
        <f>+CALCULO[[#This Row],[ 51 ]]</f>
        <v>0</v>
      </c>
      <c r="BA580" s="163"/>
      <c r="BB580" s="163">
        <f>+CALCULO[[#This Row],[ 53 ]]</f>
        <v>0</v>
      </c>
      <c r="BC580" s="163"/>
      <c r="BD580" s="163">
        <f>+CALCULO[[#This Row],[ 55 ]]</f>
        <v>0</v>
      </c>
      <c r="BE580" s="163"/>
      <c r="BF580" s="163">
        <f>+CALCULO[[#This Row],[ 57 ]]</f>
        <v>0</v>
      </c>
      <c r="BG580" s="163"/>
      <c r="BH580" s="163">
        <f>+CALCULO[[#This Row],[ 59 ]]</f>
        <v>0</v>
      </c>
      <c r="BI580" s="163"/>
      <c r="BJ580" s="163"/>
      <c r="BK580" s="163"/>
      <c r="BL580" s="145">
        <f>+CALCULO[[#This Row],[ 63 ]]</f>
        <v>0</v>
      </c>
      <c r="BM580" s="144">
        <f>+CALCULO[[#This Row],[ 64 ]]+CALCULO[[#This Row],[ 62 ]]+CALCULO[[#This Row],[ 60 ]]+CALCULO[[#This Row],[ 58 ]]+CALCULO[[#This Row],[ 56 ]]+CALCULO[[#This Row],[ 54 ]]+CALCULO[[#This Row],[ 52 ]]+CALCULO[[#This Row],[ 50 ]]+CALCULO[[#This Row],[ 48 ]]+CALCULO[[#This Row],[ 45 ]]+CALCULO[[#This Row],[43]]</f>
        <v>0</v>
      </c>
      <c r="BN580" s="148">
        <f>+CALCULO[[#This Row],[ 41 ]]-CALCULO[[#This Row],[65]]</f>
        <v>0</v>
      </c>
      <c r="BO580" s="144">
        <f>+ROUND(MIN(CALCULO[[#This Row],[66]]*25%,240*'Versión impresión'!$H$8),-3)</f>
        <v>0</v>
      </c>
      <c r="BP580" s="148">
        <f>+CALCULO[[#This Row],[66]]-CALCULO[[#This Row],[67]]</f>
        <v>0</v>
      </c>
      <c r="BQ580" s="154">
        <f>+ROUND(CALCULO[[#This Row],[33]]*40%,-3)</f>
        <v>0</v>
      </c>
      <c r="BR580" s="149">
        <f t="shared" si="24"/>
        <v>0</v>
      </c>
      <c r="BS580" s="144">
        <f>+CALCULO[[#This Row],[33]]-MIN(CALCULO[[#This Row],[69]],CALCULO[[#This Row],[68]])</f>
        <v>0</v>
      </c>
      <c r="BT580" s="150">
        <f>+CALCULO[[#This Row],[71]]/'Versión impresión'!$H$8+1-1</f>
        <v>0</v>
      </c>
      <c r="BU580" s="151">
        <f>+LOOKUP(CALCULO[[#This Row],[72]],$CG$2:$CH$8,$CJ$2:$CJ$8)</f>
        <v>0</v>
      </c>
      <c r="BV580" s="152">
        <f>+LOOKUP(CALCULO[[#This Row],[72]],$CG$2:$CH$8,$CI$2:$CI$8)</f>
        <v>0</v>
      </c>
      <c r="BW580" s="151">
        <f>+LOOKUP(CALCULO[[#This Row],[72]],$CG$2:$CH$8,$CK$2:$CK$8)</f>
        <v>0</v>
      </c>
      <c r="BX580" s="155">
        <f>+(CALCULO[[#This Row],[72]]+CALCULO[[#This Row],[73]])*CALCULO[[#This Row],[74]]+CALCULO[[#This Row],[75]]</f>
        <v>0</v>
      </c>
      <c r="BY580" s="133">
        <f>+ROUND(CALCULO[[#This Row],[76]]*'Versión impresión'!$H$8,-3)</f>
        <v>0</v>
      </c>
      <c r="BZ580" s="180" t="str">
        <f>+IF(LOOKUP(CALCULO[[#This Row],[72]],$CG$2:$CH$8,$CM$2:$CM$8)=0,"",LOOKUP(CALCULO[[#This Row],[72]],$CG$2:$CH$8,$CM$2:$CM$8))</f>
        <v/>
      </c>
    </row>
    <row r="581" spans="1:78" x14ac:dyDescent="0.25">
      <c r="A581" s="78" t="str">
        <f t="shared" si="23"/>
        <v/>
      </c>
      <c r="B581" s="159"/>
      <c r="C581" s="29"/>
      <c r="D581" s="29"/>
      <c r="E581" s="29"/>
      <c r="F581" s="29"/>
      <c r="G581" s="29"/>
      <c r="H581" s="29"/>
      <c r="I581" s="29"/>
      <c r="J581" s="29"/>
      <c r="K581" s="29"/>
      <c r="L581" s="29"/>
      <c r="M581" s="29"/>
      <c r="N581" s="29"/>
      <c r="O581" s="144">
        <f>SUM(CALCULO[[#This Row],[5]:[ 14 ]])</f>
        <v>0</v>
      </c>
      <c r="P581" s="162"/>
      <c r="Q581" s="163">
        <f>+IF(AVERAGEIF(ING_NO_CONST_RENTA[Concepto],'Datos para cálculo'!P$4,ING_NO_CONST_RENTA[Monto Limite])=1,CALCULO[[#This Row],[16]],MIN(CALCULO[ [#This Row],[16] ],AVERAGEIF(ING_NO_CONST_RENTA[Concepto],'Datos para cálculo'!P$4,ING_NO_CONST_RENTA[Monto Limite]),+CALCULO[ [#This Row],[16] ]+1-1,CALCULO[ [#This Row],[16] ]))</f>
        <v>0</v>
      </c>
      <c r="R581" s="29"/>
      <c r="S581" s="163">
        <f>+IF(AVERAGEIF(ING_NO_CONST_RENTA[Concepto],'Datos para cálculo'!R$4,ING_NO_CONST_RENTA[Monto Limite])=1,CALCULO[[#This Row],[18]],MIN(CALCULO[ [#This Row],[18] ],AVERAGEIF(ING_NO_CONST_RENTA[Concepto],'Datos para cálculo'!R$4,ING_NO_CONST_RENTA[Monto Limite]),+CALCULO[ [#This Row],[18] ]+1-1,CALCULO[ [#This Row],[18] ]))</f>
        <v>0</v>
      </c>
      <c r="T581" s="29"/>
      <c r="U581" s="163">
        <f>+IF(AVERAGEIF(ING_NO_CONST_RENTA[Concepto],'Datos para cálculo'!T$4,ING_NO_CONST_RENTA[Monto Limite])=1,CALCULO[[#This Row],[20]],MIN(CALCULO[ [#This Row],[20] ],AVERAGEIF(ING_NO_CONST_RENTA[Concepto],'Datos para cálculo'!T$4,ING_NO_CONST_RENTA[Monto Limite]),+CALCULO[ [#This Row],[20] ]+1-1,CALCULO[ [#This Row],[20] ]))</f>
        <v>0</v>
      </c>
      <c r="V581" s="29"/>
      <c r="W5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1" s="164"/>
      <c r="Y581" s="163">
        <f>+IF(O581&lt;310*'Versión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1" s="165"/>
      <c r="AA581" s="163">
        <f>+IF(AVERAGEIF(ING_NO_CONST_RENTA[Concepto],'Datos para cálculo'!Z$4,ING_NO_CONST_RENTA[Monto Limite])=1,CALCULO[[#This Row],[ 26 ]],MIN(CALCULO[[#This Row],[ 26 ]],AVERAGEIF(ING_NO_CONST_RENTA[Concepto],'Datos para cálculo'!Z$4,ING_NO_CONST_RENTA[Monto Limite]),+CALCULO[[#This Row],[ 26 ]]+1-1,CALCULO[[#This Row],[ 26 ]]))</f>
        <v>0</v>
      </c>
      <c r="AB581" s="165"/>
      <c r="AC5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1" s="147"/>
      <c r="AE5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1" s="144">
        <f>+CALCULO[[#This Row],[ 31 ]]+CALCULO[[#This Row],[ 29 ]]+CALCULO[[#This Row],[ 27 ]]+CALCULO[[#This Row],[ 25 ]]+CALCULO[[#This Row],[ 23 ]]+CALCULO[[#This Row],[ 21 ]]+CALCULO[[#This Row],[ 19 ]]+CALCULO[[#This Row],[ 17 ]]</f>
        <v>0</v>
      </c>
      <c r="AG581" s="148">
        <f>+MAX(0,ROUND(CALCULO[[#This Row],[ 15 ]]-CALCULO[[#This Row],[32]],-3))</f>
        <v>0</v>
      </c>
      <c r="AH581" s="29"/>
      <c r="AI581" s="163">
        <f>+IF(AVERAGEIF(DEDUCCIONES[Concepto],'Datos para cálculo'!AH$4,DEDUCCIONES[Monto Limite])=1,CALCULO[[#This Row],[ 34 ]],MIN(CALCULO[[#This Row],[ 34 ]],AVERAGEIF(DEDUCCIONES[Concepto],'Datos para cálculo'!AH$4,DEDUCCIONES[Monto Limite]),+CALCULO[[#This Row],[ 34 ]]+1-1,CALCULO[[#This Row],[ 34 ]]))</f>
        <v>0</v>
      </c>
      <c r="AJ581" s="167"/>
      <c r="AK581" s="144">
        <f>+IF(CALCULO[[#This Row],[ 36 ]]="SI",MIN(CALCULO[[#This Row],[ 15 ]]*10%,VLOOKUP($AJ$4,DEDUCCIONES[],4,0)),0)</f>
        <v>0</v>
      </c>
      <c r="AL581" s="168"/>
      <c r="AM581" s="145">
        <f>+MIN(AL581+1-1,VLOOKUP($AL$4,DEDUCCIONES[],4,0))</f>
        <v>0</v>
      </c>
      <c r="AN581" s="144">
        <f>+CALCULO[[#This Row],[35]]+CALCULO[[#This Row],[37]]+CALCULO[[#This Row],[ 39 ]]</f>
        <v>0</v>
      </c>
      <c r="AO581" s="148">
        <f>+CALCULO[[#This Row],[33]]-CALCULO[[#This Row],[ 40 ]]</f>
        <v>0</v>
      </c>
      <c r="AP581" s="29"/>
      <c r="AQ581" s="163">
        <f>+MIN(CALCULO[[#This Row],[42]]+1-1,VLOOKUP($AP$4,RENTAS_EXCENTAS[],4,0))</f>
        <v>0</v>
      </c>
      <c r="AR581" s="29"/>
      <c r="AS581" s="163">
        <f>+MIN(CALCULO[[#This Row],[43]]+CALCULO[[#This Row],[ 44 ]]+1-1,VLOOKUP($AP$4,RENTAS_EXCENTAS[],4,0))-CALCULO[[#This Row],[43]]</f>
        <v>0</v>
      </c>
      <c r="AT581" s="163"/>
      <c r="AU581" s="163"/>
      <c r="AV581" s="163">
        <f>+CALCULO[[#This Row],[ 47 ]]</f>
        <v>0</v>
      </c>
      <c r="AW581" s="163"/>
      <c r="AX581" s="163">
        <f>+CALCULO[[#This Row],[ 49 ]]</f>
        <v>0</v>
      </c>
      <c r="AY581" s="163"/>
      <c r="AZ581" s="163">
        <f>+CALCULO[[#This Row],[ 51 ]]</f>
        <v>0</v>
      </c>
      <c r="BA581" s="163"/>
      <c r="BB581" s="163">
        <f>+CALCULO[[#This Row],[ 53 ]]</f>
        <v>0</v>
      </c>
      <c r="BC581" s="163"/>
      <c r="BD581" s="163">
        <f>+CALCULO[[#This Row],[ 55 ]]</f>
        <v>0</v>
      </c>
      <c r="BE581" s="163"/>
      <c r="BF581" s="163">
        <f>+CALCULO[[#This Row],[ 57 ]]</f>
        <v>0</v>
      </c>
      <c r="BG581" s="163"/>
      <c r="BH581" s="163">
        <f>+CALCULO[[#This Row],[ 59 ]]</f>
        <v>0</v>
      </c>
      <c r="BI581" s="163"/>
      <c r="BJ581" s="163"/>
      <c r="BK581" s="163"/>
      <c r="BL581" s="145">
        <f>+CALCULO[[#This Row],[ 63 ]]</f>
        <v>0</v>
      </c>
      <c r="BM581" s="144">
        <f>+CALCULO[[#This Row],[ 64 ]]+CALCULO[[#This Row],[ 62 ]]+CALCULO[[#This Row],[ 60 ]]+CALCULO[[#This Row],[ 58 ]]+CALCULO[[#This Row],[ 56 ]]+CALCULO[[#This Row],[ 54 ]]+CALCULO[[#This Row],[ 52 ]]+CALCULO[[#This Row],[ 50 ]]+CALCULO[[#This Row],[ 48 ]]+CALCULO[[#This Row],[ 45 ]]+CALCULO[[#This Row],[43]]</f>
        <v>0</v>
      </c>
      <c r="BN581" s="148">
        <f>+CALCULO[[#This Row],[ 41 ]]-CALCULO[[#This Row],[65]]</f>
        <v>0</v>
      </c>
      <c r="BO581" s="144">
        <f>+ROUND(MIN(CALCULO[[#This Row],[66]]*25%,240*'Versión impresión'!$H$8),-3)</f>
        <v>0</v>
      </c>
      <c r="BP581" s="148">
        <f>+CALCULO[[#This Row],[66]]-CALCULO[[#This Row],[67]]</f>
        <v>0</v>
      </c>
      <c r="BQ581" s="154">
        <f>+ROUND(CALCULO[[#This Row],[33]]*40%,-3)</f>
        <v>0</v>
      </c>
      <c r="BR581" s="149">
        <f t="shared" si="24"/>
        <v>0</v>
      </c>
      <c r="BS581" s="144">
        <f>+CALCULO[[#This Row],[33]]-MIN(CALCULO[[#This Row],[69]],CALCULO[[#This Row],[68]])</f>
        <v>0</v>
      </c>
      <c r="BT581" s="150">
        <f>+CALCULO[[#This Row],[71]]/'Versión impresión'!$H$8+1-1</f>
        <v>0</v>
      </c>
      <c r="BU581" s="151">
        <f>+LOOKUP(CALCULO[[#This Row],[72]],$CG$2:$CH$8,$CJ$2:$CJ$8)</f>
        <v>0</v>
      </c>
      <c r="BV581" s="152">
        <f>+LOOKUP(CALCULO[[#This Row],[72]],$CG$2:$CH$8,$CI$2:$CI$8)</f>
        <v>0</v>
      </c>
      <c r="BW581" s="151">
        <f>+LOOKUP(CALCULO[[#This Row],[72]],$CG$2:$CH$8,$CK$2:$CK$8)</f>
        <v>0</v>
      </c>
      <c r="BX581" s="155">
        <f>+(CALCULO[[#This Row],[72]]+CALCULO[[#This Row],[73]])*CALCULO[[#This Row],[74]]+CALCULO[[#This Row],[75]]</f>
        <v>0</v>
      </c>
      <c r="BY581" s="133">
        <f>+ROUND(CALCULO[[#This Row],[76]]*'Versión impresión'!$H$8,-3)</f>
        <v>0</v>
      </c>
      <c r="BZ581" s="180" t="str">
        <f>+IF(LOOKUP(CALCULO[[#This Row],[72]],$CG$2:$CH$8,$CM$2:$CM$8)=0,"",LOOKUP(CALCULO[[#This Row],[72]],$CG$2:$CH$8,$CM$2:$CM$8))</f>
        <v/>
      </c>
    </row>
    <row r="582" spans="1:78" x14ac:dyDescent="0.25">
      <c r="A582" s="78" t="str">
        <f t="shared" si="23"/>
        <v/>
      </c>
      <c r="B582" s="159"/>
      <c r="C582" s="29"/>
      <c r="D582" s="29"/>
      <c r="E582" s="29"/>
      <c r="F582" s="29"/>
      <c r="G582" s="29"/>
      <c r="H582" s="29"/>
      <c r="I582" s="29"/>
      <c r="J582" s="29"/>
      <c r="K582" s="29"/>
      <c r="L582" s="29"/>
      <c r="M582" s="29"/>
      <c r="N582" s="29"/>
      <c r="O582" s="144">
        <f>SUM(CALCULO[[#This Row],[5]:[ 14 ]])</f>
        <v>0</v>
      </c>
      <c r="P582" s="162"/>
      <c r="Q582" s="163">
        <f>+IF(AVERAGEIF(ING_NO_CONST_RENTA[Concepto],'Datos para cálculo'!P$4,ING_NO_CONST_RENTA[Monto Limite])=1,CALCULO[[#This Row],[16]],MIN(CALCULO[ [#This Row],[16] ],AVERAGEIF(ING_NO_CONST_RENTA[Concepto],'Datos para cálculo'!P$4,ING_NO_CONST_RENTA[Monto Limite]),+CALCULO[ [#This Row],[16] ]+1-1,CALCULO[ [#This Row],[16] ]))</f>
        <v>0</v>
      </c>
      <c r="R582" s="29"/>
      <c r="S582" s="163">
        <f>+IF(AVERAGEIF(ING_NO_CONST_RENTA[Concepto],'Datos para cálculo'!R$4,ING_NO_CONST_RENTA[Monto Limite])=1,CALCULO[[#This Row],[18]],MIN(CALCULO[ [#This Row],[18] ],AVERAGEIF(ING_NO_CONST_RENTA[Concepto],'Datos para cálculo'!R$4,ING_NO_CONST_RENTA[Monto Limite]),+CALCULO[ [#This Row],[18] ]+1-1,CALCULO[ [#This Row],[18] ]))</f>
        <v>0</v>
      </c>
      <c r="T582" s="29"/>
      <c r="U582" s="163">
        <f>+IF(AVERAGEIF(ING_NO_CONST_RENTA[Concepto],'Datos para cálculo'!T$4,ING_NO_CONST_RENTA[Monto Limite])=1,CALCULO[[#This Row],[20]],MIN(CALCULO[ [#This Row],[20] ],AVERAGEIF(ING_NO_CONST_RENTA[Concepto],'Datos para cálculo'!T$4,ING_NO_CONST_RENTA[Monto Limite]),+CALCULO[ [#This Row],[20] ]+1-1,CALCULO[ [#This Row],[20] ]))</f>
        <v>0</v>
      </c>
      <c r="V582" s="29"/>
      <c r="W5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2" s="164"/>
      <c r="Y582" s="163">
        <f>+IF(O582&lt;310*'Versión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2" s="165"/>
      <c r="AA582" s="163">
        <f>+IF(AVERAGEIF(ING_NO_CONST_RENTA[Concepto],'Datos para cálculo'!Z$4,ING_NO_CONST_RENTA[Monto Limite])=1,CALCULO[[#This Row],[ 26 ]],MIN(CALCULO[[#This Row],[ 26 ]],AVERAGEIF(ING_NO_CONST_RENTA[Concepto],'Datos para cálculo'!Z$4,ING_NO_CONST_RENTA[Monto Limite]),+CALCULO[[#This Row],[ 26 ]]+1-1,CALCULO[[#This Row],[ 26 ]]))</f>
        <v>0</v>
      </c>
      <c r="AB582" s="165"/>
      <c r="AC5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2" s="147"/>
      <c r="AE5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2" s="144">
        <f>+CALCULO[[#This Row],[ 31 ]]+CALCULO[[#This Row],[ 29 ]]+CALCULO[[#This Row],[ 27 ]]+CALCULO[[#This Row],[ 25 ]]+CALCULO[[#This Row],[ 23 ]]+CALCULO[[#This Row],[ 21 ]]+CALCULO[[#This Row],[ 19 ]]+CALCULO[[#This Row],[ 17 ]]</f>
        <v>0</v>
      </c>
      <c r="AG582" s="148">
        <f>+MAX(0,ROUND(CALCULO[[#This Row],[ 15 ]]-CALCULO[[#This Row],[32]],-3))</f>
        <v>0</v>
      </c>
      <c r="AH582" s="29"/>
      <c r="AI582" s="163">
        <f>+IF(AVERAGEIF(DEDUCCIONES[Concepto],'Datos para cálculo'!AH$4,DEDUCCIONES[Monto Limite])=1,CALCULO[[#This Row],[ 34 ]],MIN(CALCULO[[#This Row],[ 34 ]],AVERAGEIF(DEDUCCIONES[Concepto],'Datos para cálculo'!AH$4,DEDUCCIONES[Monto Limite]),+CALCULO[[#This Row],[ 34 ]]+1-1,CALCULO[[#This Row],[ 34 ]]))</f>
        <v>0</v>
      </c>
      <c r="AJ582" s="167"/>
      <c r="AK582" s="144">
        <f>+IF(CALCULO[[#This Row],[ 36 ]]="SI",MIN(CALCULO[[#This Row],[ 15 ]]*10%,VLOOKUP($AJ$4,DEDUCCIONES[],4,0)),0)</f>
        <v>0</v>
      </c>
      <c r="AL582" s="168"/>
      <c r="AM582" s="145">
        <f>+MIN(AL582+1-1,VLOOKUP($AL$4,DEDUCCIONES[],4,0))</f>
        <v>0</v>
      </c>
      <c r="AN582" s="144">
        <f>+CALCULO[[#This Row],[35]]+CALCULO[[#This Row],[37]]+CALCULO[[#This Row],[ 39 ]]</f>
        <v>0</v>
      </c>
      <c r="AO582" s="148">
        <f>+CALCULO[[#This Row],[33]]-CALCULO[[#This Row],[ 40 ]]</f>
        <v>0</v>
      </c>
      <c r="AP582" s="29"/>
      <c r="AQ582" s="163">
        <f>+MIN(CALCULO[[#This Row],[42]]+1-1,VLOOKUP($AP$4,RENTAS_EXCENTAS[],4,0))</f>
        <v>0</v>
      </c>
      <c r="AR582" s="29"/>
      <c r="AS582" s="163">
        <f>+MIN(CALCULO[[#This Row],[43]]+CALCULO[[#This Row],[ 44 ]]+1-1,VLOOKUP($AP$4,RENTAS_EXCENTAS[],4,0))-CALCULO[[#This Row],[43]]</f>
        <v>0</v>
      </c>
      <c r="AT582" s="163"/>
      <c r="AU582" s="163"/>
      <c r="AV582" s="163">
        <f>+CALCULO[[#This Row],[ 47 ]]</f>
        <v>0</v>
      </c>
      <c r="AW582" s="163"/>
      <c r="AX582" s="163">
        <f>+CALCULO[[#This Row],[ 49 ]]</f>
        <v>0</v>
      </c>
      <c r="AY582" s="163"/>
      <c r="AZ582" s="163">
        <f>+CALCULO[[#This Row],[ 51 ]]</f>
        <v>0</v>
      </c>
      <c r="BA582" s="163"/>
      <c r="BB582" s="163">
        <f>+CALCULO[[#This Row],[ 53 ]]</f>
        <v>0</v>
      </c>
      <c r="BC582" s="163"/>
      <c r="BD582" s="163">
        <f>+CALCULO[[#This Row],[ 55 ]]</f>
        <v>0</v>
      </c>
      <c r="BE582" s="163"/>
      <c r="BF582" s="163">
        <f>+CALCULO[[#This Row],[ 57 ]]</f>
        <v>0</v>
      </c>
      <c r="BG582" s="163"/>
      <c r="BH582" s="163">
        <f>+CALCULO[[#This Row],[ 59 ]]</f>
        <v>0</v>
      </c>
      <c r="BI582" s="163"/>
      <c r="BJ582" s="163"/>
      <c r="BK582" s="163"/>
      <c r="BL582" s="145">
        <f>+CALCULO[[#This Row],[ 63 ]]</f>
        <v>0</v>
      </c>
      <c r="BM582" s="144">
        <f>+CALCULO[[#This Row],[ 64 ]]+CALCULO[[#This Row],[ 62 ]]+CALCULO[[#This Row],[ 60 ]]+CALCULO[[#This Row],[ 58 ]]+CALCULO[[#This Row],[ 56 ]]+CALCULO[[#This Row],[ 54 ]]+CALCULO[[#This Row],[ 52 ]]+CALCULO[[#This Row],[ 50 ]]+CALCULO[[#This Row],[ 48 ]]+CALCULO[[#This Row],[ 45 ]]+CALCULO[[#This Row],[43]]</f>
        <v>0</v>
      </c>
      <c r="BN582" s="148">
        <f>+CALCULO[[#This Row],[ 41 ]]-CALCULO[[#This Row],[65]]</f>
        <v>0</v>
      </c>
      <c r="BO582" s="144">
        <f>+ROUND(MIN(CALCULO[[#This Row],[66]]*25%,240*'Versión impresión'!$H$8),-3)</f>
        <v>0</v>
      </c>
      <c r="BP582" s="148">
        <f>+CALCULO[[#This Row],[66]]-CALCULO[[#This Row],[67]]</f>
        <v>0</v>
      </c>
      <c r="BQ582" s="154">
        <f>+ROUND(CALCULO[[#This Row],[33]]*40%,-3)</f>
        <v>0</v>
      </c>
      <c r="BR582" s="149">
        <f t="shared" si="24"/>
        <v>0</v>
      </c>
      <c r="BS582" s="144">
        <f>+CALCULO[[#This Row],[33]]-MIN(CALCULO[[#This Row],[69]],CALCULO[[#This Row],[68]])</f>
        <v>0</v>
      </c>
      <c r="BT582" s="150">
        <f>+CALCULO[[#This Row],[71]]/'Versión impresión'!$H$8+1-1</f>
        <v>0</v>
      </c>
      <c r="BU582" s="151">
        <f>+LOOKUP(CALCULO[[#This Row],[72]],$CG$2:$CH$8,$CJ$2:$CJ$8)</f>
        <v>0</v>
      </c>
      <c r="BV582" s="152">
        <f>+LOOKUP(CALCULO[[#This Row],[72]],$CG$2:$CH$8,$CI$2:$CI$8)</f>
        <v>0</v>
      </c>
      <c r="BW582" s="151">
        <f>+LOOKUP(CALCULO[[#This Row],[72]],$CG$2:$CH$8,$CK$2:$CK$8)</f>
        <v>0</v>
      </c>
      <c r="BX582" s="155">
        <f>+(CALCULO[[#This Row],[72]]+CALCULO[[#This Row],[73]])*CALCULO[[#This Row],[74]]+CALCULO[[#This Row],[75]]</f>
        <v>0</v>
      </c>
      <c r="BY582" s="133">
        <f>+ROUND(CALCULO[[#This Row],[76]]*'Versión impresión'!$H$8,-3)</f>
        <v>0</v>
      </c>
      <c r="BZ582" s="180" t="str">
        <f>+IF(LOOKUP(CALCULO[[#This Row],[72]],$CG$2:$CH$8,$CM$2:$CM$8)=0,"",LOOKUP(CALCULO[[#This Row],[72]],$CG$2:$CH$8,$CM$2:$CM$8))</f>
        <v/>
      </c>
    </row>
    <row r="583" spans="1:78" x14ac:dyDescent="0.25">
      <c r="A583" s="78" t="str">
        <f t="shared" si="23"/>
        <v/>
      </c>
      <c r="B583" s="159"/>
      <c r="C583" s="29"/>
      <c r="D583" s="29"/>
      <c r="E583" s="29"/>
      <c r="F583" s="29"/>
      <c r="G583" s="29"/>
      <c r="H583" s="29"/>
      <c r="I583" s="29"/>
      <c r="J583" s="29"/>
      <c r="K583" s="29"/>
      <c r="L583" s="29"/>
      <c r="M583" s="29"/>
      <c r="N583" s="29"/>
      <c r="O583" s="144">
        <f>SUM(CALCULO[[#This Row],[5]:[ 14 ]])</f>
        <v>0</v>
      </c>
      <c r="P583" s="162"/>
      <c r="Q583" s="163">
        <f>+IF(AVERAGEIF(ING_NO_CONST_RENTA[Concepto],'Datos para cálculo'!P$4,ING_NO_CONST_RENTA[Monto Limite])=1,CALCULO[[#This Row],[16]],MIN(CALCULO[ [#This Row],[16] ],AVERAGEIF(ING_NO_CONST_RENTA[Concepto],'Datos para cálculo'!P$4,ING_NO_CONST_RENTA[Monto Limite]),+CALCULO[ [#This Row],[16] ]+1-1,CALCULO[ [#This Row],[16] ]))</f>
        <v>0</v>
      </c>
      <c r="R583" s="29"/>
      <c r="S583" s="163">
        <f>+IF(AVERAGEIF(ING_NO_CONST_RENTA[Concepto],'Datos para cálculo'!R$4,ING_NO_CONST_RENTA[Monto Limite])=1,CALCULO[[#This Row],[18]],MIN(CALCULO[ [#This Row],[18] ],AVERAGEIF(ING_NO_CONST_RENTA[Concepto],'Datos para cálculo'!R$4,ING_NO_CONST_RENTA[Monto Limite]),+CALCULO[ [#This Row],[18] ]+1-1,CALCULO[ [#This Row],[18] ]))</f>
        <v>0</v>
      </c>
      <c r="T583" s="29"/>
      <c r="U583" s="163">
        <f>+IF(AVERAGEIF(ING_NO_CONST_RENTA[Concepto],'Datos para cálculo'!T$4,ING_NO_CONST_RENTA[Monto Limite])=1,CALCULO[[#This Row],[20]],MIN(CALCULO[ [#This Row],[20] ],AVERAGEIF(ING_NO_CONST_RENTA[Concepto],'Datos para cálculo'!T$4,ING_NO_CONST_RENTA[Monto Limite]),+CALCULO[ [#This Row],[20] ]+1-1,CALCULO[ [#This Row],[20] ]))</f>
        <v>0</v>
      </c>
      <c r="V583" s="29"/>
      <c r="W5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3" s="164"/>
      <c r="Y583" s="163">
        <f>+IF(O583&lt;310*'Versión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3" s="165"/>
      <c r="AA583" s="163">
        <f>+IF(AVERAGEIF(ING_NO_CONST_RENTA[Concepto],'Datos para cálculo'!Z$4,ING_NO_CONST_RENTA[Monto Limite])=1,CALCULO[[#This Row],[ 26 ]],MIN(CALCULO[[#This Row],[ 26 ]],AVERAGEIF(ING_NO_CONST_RENTA[Concepto],'Datos para cálculo'!Z$4,ING_NO_CONST_RENTA[Monto Limite]),+CALCULO[[#This Row],[ 26 ]]+1-1,CALCULO[[#This Row],[ 26 ]]))</f>
        <v>0</v>
      </c>
      <c r="AB583" s="165"/>
      <c r="AC5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3" s="147"/>
      <c r="AE5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3" s="144">
        <f>+CALCULO[[#This Row],[ 31 ]]+CALCULO[[#This Row],[ 29 ]]+CALCULO[[#This Row],[ 27 ]]+CALCULO[[#This Row],[ 25 ]]+CALCULO[[#This Row],[ 23 ]]+CALCULO[[#This Row],[ 21 ]]+CALCULO[[#This Row],[ 19 ]]+CALCULO[[#This Row],[ 17 ]]</f>
        <v>0</v>
      </c>
      <c r="AG583" s="148">
        <f>+MAX(0,ROUND(CALCULO[[#This Row],[ 15 ]]-CALCULO[[#This Row],[32]],-3))</f>
        <v>0</v>
      </c>
      <c r="AH583" s="29"/>
      <c r="AI583" s="163">
        <f>+IF(AVERAGEIF(DEDUCCIONES[Concepto],'Datos para cálculo'!AH$4,DEDUCCIONES[Monto Limite])=1,CALCULO[[#This Row],[ 34 ]],MIN(CALCULO[[#This Row],[ 34 ]],AVERAGEIF(DEDUCCIONES[Concepto],'Datos para cálculo'!AH$4,DEDUCCIONES[Monto Limite]),+CALCULO[[#This Row],[ 34 ]]+1-1,CALCULO[[#This Row],[ 34 ]]))</f>
        <v>0</v>
      </c>
      <c r="AJ583" s="167"/>
      <c r="AK583" s="144">
        <f>+IF(CALCULO[[#This Row],[ 36 ]]="SI",MIN(CALCULO[[#This Row],[ 15 ]]*10%,VLOOKUP($AJ$4,DEDUCCIONES[],4,0)),0)</f>
        <v>0</v>
      </c>
      <c r="AL583" s="168"/>
      <c r="AM583" s="145">
        <f>+MIN(AL583+1-1,VLOOKUP($AL$4,DEDUCCIONES[],4,0))</f>
        <v>0</v>
      </c>
      <c r="AN583" s="144">
        <f>+CALCULO[[#This Row],[35]]+CALCULO[[#This Row],[37]]+CALCULO[[#This Row],[ 39 ]]</f>
        <v>0</v>
      </c>
      <c r="AO583" s="148">
        <f>+CALCULO[[#This Row],[33]]-CALCULO[[#This Row],[ 40 ]]</f>
        <v>0</v>
      </c>
      <c r="AP583" s="29"/>
      <c r="AQ583" s="163">
        <f>+MIN(CALCULO[[#This Row],[42]]+1-1,VLOOKUP($AP$4,RENTAS_EXCENTAS[],4,0))</f>
        <v>0</v>
      </c>
      <c r="AR583" s="29"/>
      <c r="AS583" s="163">
        <f>+MIN(CALCULO[[#This Row],[43]]+CALCULO[[#This Row],[ 44 ]]+1-1,VLOOKUP($AP$4,RENTAS_EXCENTAS[],4,0))-CALCULO[[#This Row],[43]]</f>
        <v>0</v>
      </c>
      <c r="AT583" s="163"/>
      <c r="AU583" s="163"/>
      <c r="AV583" s="163">
        <f>+CALCULO[[#This Row],[ 47 ]]</f>
        <v>0</v>
      </c>
      <c r="AW583" s="163"/>
      <c r="AX583" s="163">
        <f>+CALCULO[[#This Row],[ 49 ]]</f>
        <v>0</v>
      </c>
      <c r="AY583" s="163"/>
      <c r="AZ583" s="163">
        <f>+CALCULO[[#This Row],[ 51 ]]</f>
        <v>0</v>
      </c>
      <c r="BA583" s="163"/>
      <c r="BB583" s="163">
        <f>+CALCULO[[#This Row],[ 53 ]]</f>
        <v>0</v>
      </c>
      <c r="BC583" s="163"/>
      <c r="BD583" s="163">
        <f>+CALCULO[[#This Row],[ 55 ]]</f>
        <v>0</v>
      </c>
      <c r="BE583" s="163"/>
      <c r="BF583" s="163">
        <f>+CALCULO[[#This Row],[ 57 ]]</f>
        <v>0</v>
      </c>
      <c r="BG583" s="163"/>
      <c r="BH583" s="163">
        <f>+CALCULO[[#This Row],[ 59 ]]</f>
        <v>0</v>
      </c>
      <c r="BI583" s="163"/>
      <c r="BJ583" s="163"/>
      <c r="BK583" s="163"/>
      <c r="BL583" s="145">
        <f>+CALCULO[[#This Row],[ 63 ]]</f>
        <v>0</v>
      </c>
      <c r="BM583" s="144">
        <f>+CALCULO[[#This Row],[ 64 ]]+CALCULO[[#This Row],[ 62 ]]+CALCULO[[#This Row],[ 60 ]]+CALCULO[[#This Row],[ 58 ]]+CALCULO[[#This Row],[ 56 ]]+CALCULO[[#This Row],[ 54 ]]+CALCULO[[#This Row],[ 52 ]]+CALCULO[[#This Row],[ 50 ]]+CALCULO[[#This Row],[ 48 ]]+CALCULO[[#This Row],[ 45 ]]+CALCULO[[#This Row],[43]]</f>
        <v>0</v>
      </c>
      <c r="BN583" s="148">
        <f>+CALCULO[[#This Row],[ 41 ]]-CALCULO[[#This Row],[65]]</f>
        <v>0</v>
      </c>
      <c r="BO583" s="144">
        <f>+ROUND(MIN(CALCULO[[#This Row],[66]]*25%,240*'Versión impresión'!$H$8),-3)</f>
        <v>0</v>
      </c>
      <c r="BP583" s="148">
        <f>+CALCULO[[#This Row],[66]]-CALCULO[[#This Row],[67]]</f>
        <v>0</v>
      </c>
      <c r="BQ583" s="154">
        <f>+ROUND(CALCULO[[#This Row],[33]]*40%,-3)</f>
        <v>0</v>
      </c>
      <c r="BR583" s="149">
        <f t="shared" si="24"/>
        <v>0</v>
      </c>
      <c r="BS583" s="144">
        <f>+CALCULO[[#This Row],[33]]-MIN(CALCULO[[#This Row],[69]],CALCULO[[#This Row],[68]])</f>
        <v>0</v>
      </c>
      <c r="BT583" s="150">
        <f>+CALCULO[[#This Row],[71]]/'Versión impresión'!$H$8+1-1</f>
        <v>0</v>
      </c>
      <c r="BU583" s="151">
        <f>+LOOKUP(CALCULO[[#This Row],[72]],$CG$2:$CH$8,$CJ$2:$CJ$8)</f>
        <v>0</v>
      </c>
      <c r="BV583" s="152">
        <f>+LOOKUP(CALCULO[[#This Row],[72]],$CG$2:$CH$8,$CI$2:$CI$8)</f>
        <v>0</v>
      </c>
      <c r="BW583" s="151">
        <f>+LOOKUP(CALCULO[[#This Row],[72]],$CG$2:$CH$8,$CK$2:$CK$8)</f>
        <v>0</v>
      </c>
      <c r="BX583" s="155">
        <f>+(CALCULO[[#This Row],[72]]+CALCULO[[#This Row],[73]])*CALCULO[[#This Row],[74]]+CALCULO[[#This Row],[75]]</f>
        <v>0</v>
      </c>
      <c r="BY583" s="133">
        <f>+ROUND(CALCULO[[#This Row],[76]]*'Versión impresión'!$H$8,-3)</f>
        <v>0</v>
      </c>
      <c r="BZ583" s="180" t="str">
        <f>+IF(LOOKUP(CALCULO[[#This Row],[72]],$CG$2:$CH$8,$CM$2:$CM$8)=0,"",LOOKUP(CALCULO[[#This Row],[72]],$CG$2:$CH$8,$CM$2:$CM$8))</f>
        <v/>
      </c>
    </row>
    <row r="584" spans="1:78" x14ac:dyDescent="0.25">
      <c r="A584" s="78" t="str">
        <f t="shared" si="23"/>
        <v/>
      </c>
      <c r="B584" s="159"/>
      <c r="C584" s="29"/>
      <c r="D584" s="29"/>
      <c r="E584" s="29"/>
      <c r="F584" s="29"/>
      <c r="G584" s="29"/>
      <c r="H584" s="29"/>
      <c r="I584" s="29"/>
      <c r="J584" s="29"/>
      <c r="K584" s="29"/>
      <c r="L584" s="29"/>
      <c r="M584" s="29"/>
      <c r="N584" s="29"/>
      <c r="O584" s="144">
        <f>SUM(CALCULO[[#This Row],[5]:[ 14 ]])</f>
        <v>0</v>
      </c>
      <c r="P584" s="162"/>
      <c r="Q584" s="163">
        <f>+IF(AVERAGEIF(ING_NO_CONST_RENTA[Concepto],'Datos para cálculo'!P$4,ING_NO_CONST_RENTA[Monto Limite])=1,CALCULO[[#This Row],[16]],MIN(CALCULO[ [#This Row],[16] ],AVERAGEIF(ING_NO_CONST_RENTA[Concepto],'Datos para cálculo'!P$4,ING_NO_CONST_RENTA[Monto Limite]),+CALCULO[ [#This Row],[16] ]+1-1,CALCULO[ [#This Row],[16] ]))</f>
        <v>0</v>
      </c>
      <c r="R584" s="29"/>
      <c r="S584" s="163">
        <f>+IF(AVERAGEIF(ING_NO_CONST_RENTA[Concepto],'Datos para cálculo'!R$4,ING_NO_CONST_RENTA[Monto Limite])=1,CALCULO[[#This Row],[18]],MIN(CALCULO[ [#This Row],[18] ],AVERAGEIF(ING_NO_CONST_RENTA[Concepto],'Datos para cálculo'!R$4,ING_NO_CONST_RENTA[Monto Limite]),+CALCULO[ [#This Row],[18] ]+1-1,CALCULO[ [#This Row],[18] ]))</f>
        <v>0</v>
      </c>
      <c r="T584" s="29"/>
      <c r="U584" s="163">
        <f>+IF(AVERAGEIF(ING_NO_CONST_RENTA[Concepto],'Datos para cálculo'!T$4,ING_NO_CONST_RENTA[Monto Limite])=1,CALCULO[[#This Row],[20]],MIN(CALCULO[ [#This Row],[20] ],AVERAGEIF(ING_NO_CONST_RENTA[Concepto],'Datos para cálculo'!T$4,ING_NO_CONST_RENTA[Monto Limite]),+CALCULO[ [#This Row],[20] ]+1-1,CALCULO[ [#This Row],[20] ]))</f>
        <v>0</v>
      </c>
      <c r="V584" s="29"/>
      <c r="W5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4" s="164"/>
      <c r="Y584" s="163">
        <f>+IF(O584&lt;310*'Versión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4" s="165"/>
      <c r="AA584" s="163">
        <f>+IF(AVERAGEIF(ING_NO_CONST_RENTA[Concepto],'Datos para cálculo'!Z$4,ING_NO_CONST_RENTA[Monto Limite])=1,CALCULO[[#This Row],[ 26 ]],MIN(CALCULO[[#This Row],[ 26 ]],AVERAGEIF(ING_NO_CONST_RENTA[Concepto],'Datos para cálculo'!Z$4,ING_NO_CONST_RENTA[Monto Limite]),+CALCULO[[#This Row],[ 26 ]]+1-1,CALCULO[[#This Row],[ 26 ]]))</f>
        <v>0</v>
      </c>
      <c r="AB584" s="165"/>
      <c r="AC5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4" s="147"/>
      <c r="AE5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4" s="144">
        <f>+CALCULO[[#This Row],[ 31 ]]+CALCULO[[#This Row],[ 29 ]]+CALCULO[[#This Row],[ 27 ]]+CALCULO[[#This Row],[ 25 ]]+CALCULO[[#This Row],[ 23 ]]+CALCULO[[#This Row],[ 21 ]]+CALCULO[[#This Row],[ 19 ]]+CALCULO[[#This Row],[ 17 ]]</f>
        <v>0</v>
      </c>
      <c r="AG584" s="148">
        <f>+MAX(0,ROUND(CALCULO[[#This Row],[ 15 ]]-CALCULO[[#This Row],[32]],-3))</f>
        <v>0</v>
      </c>
      <c r="AH584" s="29"/>
      <c r="AI584" s="163">
        <f>+IF(AVERAGEIF(DEDUCCIONES[Concepto],'Datos para cálculo'!AH$4,DEDUCCIONES[Monto Limite])=1,CALCULO[[#This Row],[ 34 ]],MIN(CALCULO[[#This Row],[ 34 ]],AVERAGEIF(DEDUCCIONES[Concepto],'Datos para cálculo'!AH$4,DEDUCCIONES[Monto Limite]),+CALCULO[[#This Row],[ 34 ]]+1-1,CALCULO[[#This Row],[ 34 ]]))</f>
        <v>0</v>
      </c>
      <c r="AJ584" s="167"/>
      <c r="AK584" s="144">
        <f>+IF(CALCULO[[#This Row],[ 36 ]]="SI",MIN(CALCULO[[#This Row],[ 15 ]]*10%,VLOOKUP($AJ$4,DEDUCCIONES[],4,0)),0)</f>
        <v>0</v>
      </c>
      <c r="AL584" s="168"/>
      <c r="AM584" s="145">
        <f>+MIN(AL584+1-1,VLOOKUP($AL$4,DEDUCCIONES[],4,0))</f>
        <v>0</v>
      </c>
      <c r="AN584" s="144">
        <f>+CALCULO[[#This Row],[35]]+CALCULO[[#This Row],[37]]+CALCULO[[#This Row],[ 39 ]]</f>
        <v>0</v>
      </c>
      <c r="AO584" s="148">
        <f>+CALCULO[[#This Row],[33]]-CALCULO[[#This Row],[ 40 ]]</f>
        <v>0</v>
      </c>
      <c r="AP584" s="29"/>
      <c r="AQ584" s="163">
        <f>+MIN(CALCULO[[#This Row],[42]]+1-1,VLOOKUP($AP$4,RENTAS_EXCENTAS[],4,0))</f>
        <v>0</v>
      </c>
      <c r="AR584" s="29"/>
      <c r="AS584" s="163">
        <f>+MIN(CALCULO[[#This Row],[43]]+CALCULO[[#This Row],[ 44 ]]+1-1,VLOOKUP($AP$4,RENTAS_EXCENTAS[],4,0))-CALCULO[[#This Row],[43]]</f>
        <v>0</v>
      </c>
      <c r="AT584" s="163"/>
      <c r="AU584" s="163"/>
      <c r="AV584" s="163">
        <f>+CALCULO[[#This Row],[ 47 ]]</f>
        <v>0</v>
      </c>
      <c r="AW584" s="163"/>
      <c r="AX584" s="163">
        <f>+CALCULO[[#This Row],[ 49 ]]</f>
        <v>0</v>
      </c>
      <c r="AY584" s="163"/>
      <c r="AZ584" s="163">
        <f>+CALCULO[[#This Row],[ 51 ]]</f>
        <v>0</v>
      </c>
      <c r="BA584" s="163"/>
      <c r="BB584" s="163">
        <f>+CALCULO[[#This Row],[ 53 ]]</f>
        <v>0</v>
      </c>
      <c r="BC584" s="163"/>
      <c r="BD584" s="163">
        <f>+CALCULO[[#This Row],[ 55 ]]</f>
        <v>0</v>
      </c>
      <c r="BE584" s="163"/>
      <c r="BF584" s="163">
        <f>+CALCULO[[#This Row],[ 57 ]]</f>
        <v>0</v>
      </c>
      <c r="BG584" s="163"/>
      <c r="BH584" s="163">
        <f>+CALCULO[[#This Row],[ 59 ]]</f>
        <v>0</v>
      </c>
      <c r="BI584" s="163"/>
      <c r="BJ584" s="163"/>
      <c r="BK584" s="163"/>
      <c r="BL584" s="145">
        <f>+CALCULO[[#This Row],[ 63 ]]</f>
        <v>0</v>
      </c>
      <c r="BM584" s="144">
        <f>+CALCULO[[#This Row],[ 64 ]]+CALCULO[[#This Row],[ 62 ]]+CALCULO[[#This Row],[ 60 ]]+CALCULO[[#This Row],[ 58 ]]+CALCULO[[#This Row],[ 56 ]]+CALCULO[[#This Row],[ 54 ]]+CALCULO[[#This Row],[ 52 ]]+CALCULO[[#This Row],[ 50 ]]+CALCULO[[#This Row],[ 48 ]]+CALCULO[[#This Row],[ 45 ]]+CALCULO[[#This Row],[43]]</f>
        <v>0</v>
      </c>
      <c r="BN584" s="148">
        <f>+CALCULO[[#This Row],[ 41 ]]-CALCULO[[#This Row],[65]]</f>
        <v>0</v>
      </c>
      <c r="BO584" s="144">
        <f>+ROUND(MIN(CALCULO[[#This Row],[66]]*25%,240*'Versión impresión'!$H$8),-3)</f>
        <v>0</v>
      </c>
      <c r="BP584" s="148">
        <f>+CALCULO[[#This Row],[66]]-CALCULO[[#This Row],[67]]</f>
        <v>0</v>
      </c>
      <c r="BQ584" s="154">
        <f>+ROUND(CALCULO[[#This Row],[33]]*40%,-3)</f>
        <v>0</v>
      </c>
      <c r="BR584" s="149">
        <f t="shared" si="24"/>
        <v>0</v>
      </c>
      <c r="BS584" s="144">
        <f>+CALCULO[[#This Row],[33]]-MIN(CALCULO[[#This Row],[69]],CALCULO[[#This Row],[68]])</f>
        <v>0</v>
      </c>
      <c r="BT584" s="150">
        <f>+CALCULO[[#This Row],[71]]/'Versión impresión'!$H$8+1-1</f>
        <v>0</v>
      </c>
      <c r="BU584" s="151">
        <f>+LOOKUP(CALCULO[[#This Row],[72]],$CG$2:$CH$8,$CJ$2:$CJ$8)</f>
        <v>0</v>
      </c>
      <c r="BV584" s="152">
        <f>+LOOKUP(CALCULO[[#This Row],[72]],$CG$2:$CH$8,$CI$2:$CI$8)</f>
        <v>0</v>
      </c>
      <c r="BW584" s="151">
        <f>+LOOKUP(CALCULO[[#This Row],[72]],$CG$2:$CH$8,$CK$2:$CK$8)</f>
        <v>0</v>
      </c>
      <c r="BX584" s="155">
        <f>+(CALCULO[[#This Row],[72]]+CALCULO[[#This Row],[73]])*CALCULO[[#This Row],[74]]+CALCULO[[#This Row],[75]]</f>
        <v>0</v>
      </c>
      <c r="BY584" s="133">
        <f>+ROUND(CALCULO[[#This Row],[76]]*'Versión impresión'!$H$8,-3)</f>
        <v>0</v>
      </c>
      <c r="BZ584" s="180" t="str">
        <f>+IF(LOOKUP(CALCULO[[#This Row],[72]],$CG$2:$CH$8,$CM$2:$CM$8)=0,"",LOOKUP(CALCULO[[#This Row],[72]],$CG$2:$CH$8,$CM$2:$CM$8))</f>
        <v/>
      </c>
    </row>
    <row r="585" spans="1:78" x14ac:dyDescent="0.25">
      <c r="A585" s="78" t="str">
        <f t="shared" si="23"/>
        <v/>
      </c>
      <c r="B585" s="159"/>
      <c r="C585" s="29"/>
      <c r="D585" s="29"/>
      <c r="E585" s="29"/>
      <c r="F585" s="29"/>
      <c r="G585" s="29"/>
      <c r="H585" s="29"/>
      <c r="I585" s="29"/>
      <c r="J585" s="29"/>
      <c r="K585" s="29"/>
      <c r="L585" s="29"/>
      <c r="M585" s="29"/>
      <c r="N585" s="29"/>
      <c r="O585" s="144">
        <f>SUM(CALCULO[[#This Row],[5]:[ 14 ]])</f>
        <v>0</v>
      </c>
      <c r="P585" s="162"/>
      <c r="Q585" s="163">
        <f>+IF(AVERAGEIF(ING_NO_CONST_RENTA[Concepto],'Datos para cálculo'!P$4,ING_NO_CONST_RENTA[Monto Limite])=1,CALCULO[[#This Row],[16]],MIN(CALCULO[ [#This Row],[16] ],AVERAGEIF(ING_NO_CONST_RENTA[Concepto],'Datos para cálculo'!P$4,ING_NO_CONST_RENTA[Monto Limite]),+CALCULO[ [#This Row],[16] ]+1-1,CALCULO[ [#This Row],[16] ]))</f>
        <v>0</v>
      </c>
      <c r="R585" s="29"/>
      <c r="S585" s="163">
        <f>+IF(AVERAGEIF(ING_NO_CONST_RENTA[Concepto],'Datos para cálculo'!R$4,ING_NO_CONST_RENTA[Monto Limite])=1,CALCULO[[#This Row],[18]],MIN(CALCULO[ [#This Row],[18] ],AVERAGEIF(ING_NO_CONST_RENTA[Concepto],'Datos para cálculo'!R$4,ING_NO_CONST_RENTA[Monto Limite]),+CALCULO[ [#This Row],[18] ]+1-1,CALCULO[ [#This Row],[18] ]))</f>
        <v>0</v>
      </c>
      <c r="T585" s="29"/>
      <c r="U585" s="163">
        <f>+IF(AVERAGEIF(ING_NO_CONST_RENTA[Concepto],'Datos para cálculo'!T$4,ING_NO_CONST_RENTA[Monto Limite])=1,CALCULO[[#This Row],[20]],MIN(CALCULO[ [#This Row],[20] ],AVERAGEIF(ING_NO_CONST_RENTA[Concepto],'Datos para cálculo'!T$4,ING_NO_CONST_RENTA[Monto Limite]),+CALCULO[ [#This Row],[20] ]+1-1,CALCULO[ [#This Row],[20] ]))</f>
        <v>0</v>
      </c>
      <c r="V585" s="29"/>
      <c r="W5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5" s="164"/>
      <c r="Y585" s="163">
        <f>+IF(O585&lt;310*'Versión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5" s="165"/>
      <c r="AA585" s="163">
        <f>+IF(AVERAGEIF(ING_NO_CONST_RENTA[Concepto],'Datos para cálculo'!Z$4,ING_NO_CONST_RENTA[Monto Limite])=1,CALCULO[[#This Row],[ 26 ]],MIN(CALCULO[[#This Row],[ 26 ]],AVERAGEIF(ING_NO_CONST_RENTA[Concepto],'Datos para cálculo'!Z$4,ING_NO_CONST_RENTA[Monto Limite]),+CALCULO[[#This Row],[ 26 ]]+1-1,CALCULO[[#This Row],[ 26 ]]))</f>
        <v>0</v>
      </c>
      <c r="AB585" s="165"/>
      <c r="AC5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5" s="147"/>
      <c r="AE5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5" s="144">
        <f>+CALCULO[[#This Row],[ 31 ]]+CALCULO[[#This Row],[ 29 ]]+CALCULO[[#This Row],[ 27 ]]+CALCULO[[#This Row],[ 25 ]]+CALCULO[[#This Row],[ 23 ]]+CALCULO[[#This Row],[ 21 ]]+CALCULO[[#This Row],[ 19 ]]+CALCULO[[#This Row],[ 17 ]]</f>
        <v>0</v>
      </c>
      <c r="AG585" s="148">
        <f>+MAX(0,ROUND(CALCULO[[#This Row],[ 15 ]]-CALCULO[[#This Row],[32]],-3))</f>
        <v>0</v>
      </c>
      <c r="AH585" s="29"/>
      <c r="AI585" s="163">
        <f>+IF(AVERAGEIF(DEDUCCIONES[Concepto],'Datos para cálculo'!AH$4,DEDUCCIONES[Monto Limite])=1,CALCULO[[#This Row],[ 34 ]],MIN(CALCULO[[#This Row],[ 34 ]],AVERAGEIF(DEDUCCIONES[Concepto],'Datos para cálculo'!AH$4,DEDUCCIONES[Monto Limite]),+CALCULO[[#This Row],[ 34 ]]+1-1,CALCULO[[#This Row],[ 34 ]]))</f>
        <v>0</v>
      </c>
      <c r="AJ585" s="167"/>
      <c r="AK585" s="144">
        <f>+IF(CALCULO[[#This Row],[ 36 ]]="SI",MIN(CALCULO[[#This Row],[ 15 ]]*10%,VLOOKUP($AJ$4,DEDUCCIONES[],4,0)),0)</f>
        <v>0</v>
      </c>
      <c r="AL585" s="168"/>
      <c r="AM585" s="145">
        <f>+MIN(AL585+1-1,VLOOKUP($AL$4,DEDUCCIONES[],4,0))</f>
        <v>0</v>
      </c>
      <c r="AN585" s="144">
        <f>+CALCULO[[#This Row],[35]]+CALCULO[[#This Row],[37]]+CALCULO[[#This Row],[ 39 ]]</f>
        <v>0</v>
      </c>
      <c r="AO585" s="148">
        <f>+CALCULO[[#This Row],[33]]-CALCULO[[#This Row],[ 40 ]]</f>
        <v>0</v>
      </c>
      <c r="AP585" s="29"/>
      <c r="AQ585" s="163">
        <f>+MIN(CALCULO[[#This Row],[42]]+1-1,VLOOKUP($AP$4,RENTAS_EXCENTAS[],4,0))</f>
        <v>0</v>
      </c>
      <c r="AR585" s="29"/>
      <c r="AS585" s="163">
        <f>+MIN(CALCULO[[#This Row],[43]]+CALCULO[[#This Row],[ 44 ]]+1-1,VLOOKUP($AP$4,RENTAS_EXCENTAS[],4,0))-CALCULO[[#This Row],[43]]</f>
        <v>0</v>
      </c>
      <c r="AT585" s="163"/>
      <c r="AU585" s="163"/>
      <c r="AV585" s="163">
        <f>+CALCULO[[#This Row],[ 47 ]]</f>
        <v>0</v>
      </c>
      <c r="AW585" s="163"/>
      <c r="AX585" s="163">
        <f>+CALCULO[[#This Row],[ 49 ]]</f>
        <v>0</v>
      </c>
      <c r="AY585" s="163"/>
      <c r="AZ585" s="163">
        <f>+CALCULO[[#This Row],[ 51 ]]</f>
        <v>0</v>
      </c>
      <c r="BA585" s="163"/>
      <c r="BB585" s="163">
        <f>+CALCULO[[#This Row],[ 53 ]]</f>
        <v>0</v>
      </c>
      <c r="BC585" s="163"/>
      <c r="BD585" s="163">
        <f>+CALCULO[[#This Row],[ 55 ]]</f>
        <v>0</v>
      </c>
      <c r="BE585" s="163"/>
      <c r="BF585" s="163">
        <f>+CALCULO[[#This Row],[ 57 ]]</f>
        <v>0</v>
      </c>
      <c r="BG585" s="163"/>
      <c r="BH585" s="163">
        <f>+CALCULO[[#This Row],[ 59 ]]</f>
        <v>0</v>
      </c>
      <c r="BI585" s="163"/>
      <c r="BJ585" s="163"/>
      <c r="BK585" s="163"/>
      <c r="BL585" s="145">
        <f>+CALCULO[[#This Row],[ 63 ]]</f>
        <v>0</v>
      </c>
      <c r="BM585" s="144">
        <f>+CALCULO[[#This Row],[ 64 ]]+CALCULO[[#This Row],[ 62 ]]+CALCULO[[#This Row],[ 60 ]]+CALCULO[[#This Row],[ 58 ]]+CALCULO[[#This Row],[ 56 ]]+CALCULO[[#This Row],[ 54 ]]+CALCULO[[#This Row],[ 52 ]]+CALCULO[[#This Row],[ 50 ]]+CALCULO[[#This Row],[ 48 ]]+CALCULO[[#This Row],[ 45 ]]+CALCULO[[#This Row],[43]]</f>
        <v>0</v>
      </c>
      <c r="BN585" s="148">
        <f>+CALCULO[[#This Row],[ 41 ]]-CALCULO[[#This Row],[65]]</f>
        <v>0</v>
      </c>
      <c r="BO585" s="144">
        <f>+ROUND(MIN(CALCULO[[#This Row],[66]]*25%,240*'Versión impresión'!$H$8),-3)</f>
        <v>0</v>
      </c>
      <c r="BP585" s="148">
        <f>+CALCULO[[#This Row],[66]]-CALCULO[[#This Row],[67]]</f>
        <v>0</v>
      </c>
      <c r="BQ585" s="154">
        <f>+ROUND(CALCULO[[#This Row],[33]]*40%,-3)</f>
        <v>0</v>
      </c>
      <c r="BR585" s="149">
        <f t="shared" si="24"/>
        <v>0</v>
      </c>
      <c r="BS585" s="144">
        <f>+CALCULO[[#This Row],[33]]-MIN(CALCULO[[#This Row],[69]],CALCULO[[#This Row],[68]])</f>
        <v>0</v>
      </c>
      <c r="BT585" s="150">
        <f>+CALCULO[[#This Row],[71]]/'Versión impresión'!$H$8+1-1</f>
        <v>0</v>
      </c>
      <c r="BU585" s="151">
        <f>+LOOKUP(CALCULO[[#This Row],[72]],$CG$2:$CH$8,$CJ$2:$CJ$8)</f>
        <v>0</v>
      </c>
      <c r="BV585" s="152">
        <f>+LOOKUP(CALCULO[[#This Row],[72]],$CG$2:$CH$8,$CI$2:$CI$8)</f>
        <v>0</v>
      </c>
      <c r="BW585" s="151">
        <f>+LOOKUP(CALCULO[[#This Row],[72]],$CG$2:$CH$8,$CK$2:$CK$8)</f>
        <v>0</v>
      </c>
      <c r="BX585" s="155">
        <f>+(CALCULO[[#This Row],[72]]+CALCULO[[#This Row],[73]])*CALCULO[[#This Row],[74]]+CALCULO[[#This Row],[75]]</f>
        <v>0</v>
      </c>
      <c r="BY585" s="133">
        <f>+ROUND(CALCULO[[#This Row],[76]]*'Versión impresión'!$H$8,-3)</f>
        <v>0</v>
      </c>
      <c r="BZ585" s="180" t="str">
        <f>+IF(LOOKUP(CALCULO[[#This Row],[72]],$CG$2:$CH$8,$CM$2:$CM$8)=0,"",LOOKUP(CALCULO[[#This Row],[72]],$CG$2:$CH$8,$CM$2:$CM$8))</f>
        <v/>
      </c>
    </row>
    <row r="586" spans="1:78" x14ac:dyDescent="0.25">
      <c r="A586" s="78" t="str">
        <f t="shared" si="23"/>
        <v/>
      </c>
      <c r="B586" s="159"/>
      <c r="C586" s="29"/>
      <c r="D586" s="29"/>
      <c r="E586" s="29"/>
      <c r="F586" s="29"/>
      <c r="G586" s="29"/>
      <c r="H586" s="29"/>
      <c r="I586" s="29"/>
      <c r="J586" s="29"/>
      <c r="K586" s="29"/>
      <c r="L586" s="29"/>
      <c r="M586" s="29"/>
      <c r="N586" s="29"/>
      <c r="O586" s="144">
        <f>SUM(CALCULO[[#This Row],[5]:[ 14 ]])</f>
        <v>0</v>
      </c>
      <c r="P586" s="162"/>
      <c r="Q586" s="163">
        <f>+IF(AVERAGEIF(ING_NO_CONST_RENTA[Concepto],'Datos para cálculo'!P$4,ING_NO_CONST_RENTA[Monto Limite])=1,CALCULO[[#This Row],[16]],MIN(CALCULO[ [#This Row],[16] ],AVERAGEIF(ING_NO_CONST_RENTA[Concepto],'Datos para cálculo'!P$4,ING_NO_CONST_RENTA[Monto Limite]),+CALCULO[ [#This Row],[16] ]+1-1,CALCULO[ [#This Row],[16] ]))</f>
        <v>0</v>
      </c>
      <c r="R586" s="29"/>
      <c r="S586" s="163">
        <f>+IF(AVERAGEIF(ING_NO_CONST_RENTA[Concepto],'Datos para cálculo'!R$4,ING_NO_CONST_RENTA[Monto Limite])=1,CALCULO[[#This Row],[18]],MIN(CALCULO[ [#This Row],[18] ],AVERAGEIF(ING_NO_CONST_RENTA[Concepto],'Datos para cálculo'!R$4,ING_NO_CONST_RENTA[Monto Limite]),+CALCULO[ [#This Row],[18] ]+1-1,CALCULO[ [#This Row],[18] ]))</f>
        <v>0</v>
      </c>
      <c r="T586" s="29"/>
      <c r="U586" s="163">
        <f>+IF(AVERAGEIF(ING_NO_CONST_RENTA[Concepto],'Datos para cálculo'!T$4,ING_NO_CONST_RENTA[Monto Limite])=1,CALCULO[[#This Row],[20]],MIN(CALCULO[ [#This Row],[20] ],AVERAGEIF(ING_NO_CONST_RENTA[Concepto],'Datos para cálculo'!T$4,ING_NO_CONST_RENTA[Monto Limite]),+CALCULO[ [#This Row],[20] ]+1-1,CALCULO[ [#This Row],[20] ]))</f>
        <v>0</v>
      </c>
      <c r="V586" s="29"/>
      <c r="W5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6" s="164"/>
      <c r="Y586" s="163">
        <f>+IF(O586&lt;310*'Versión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6" s="165"/>
      <c r="AA586" s="163">
        <f>+IF(AVERAGEIF(ING_NO_CONST_RENTA[Concepto],'Datos para cálculo'!Z$4,ING_NO_CONST_RENTA[Monto Limite])=1,CALCULO[[#This Row],[ 26 ]],MIN(CALCULO[[#This Row],[ 26 ]],AVERAGEIF(ING_NO_CONST_RENTA[Concepto],'Datos para cálculo'!Z$4,ING_NO_CONST_RENTA[Monto Limite]),+CALCULO[[#This Row],[ 26 ]]+1-1,CALCULO[[#This Row],[ 26 ]]))</f>
        <v>0</v>
      </c>
      <c r="AB586" s="165"/>
      <c r="AC5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6" s="147"/>
      <c r="AE5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6" s="144">
        <f>+CALCULO[[#This Row],[ 31 ]]+CALCULO[[#This Row],[ 29 ]]+CALCULO[[#This Row],[ 27 ]]+CALCULO[[#This Row],[ 25 ]]+CALCULO[[#This Row],[ 23 ]]+CALCULO[[#This Row],[ 21 ]]+CALCULO[[#This Row],[ 19 ]]+CALCULO[[#This Row],[ 17 ]]</f>
        <v>0</v>
      </c>
      <c r="AG586" s="148">
        <f>+MAX(0,ROUND(CALCULO[[#This Row],[ 15 ]]-CALCULO[[#This Row],[32]],-3))</f>
        <v>0</v>
      </c>
      <c r="AH586" s="29"/>
      <c r="AI586" s="163">
        <f>+IF(AVERAGEIF(DEDUCCIONES[Concepto],'Datos para cálculo'!AH$4,DEDUCCIONES[Monto Limite])=1,CALCULO[[#This Row],[ 34 ]],MIN(CALCULO[[#This Row],[ 34 ]],AVERAGEIF(DEDUCCIONES[Concepto],'Datos para cálculo'!AH$4,DEDUCCIONES[Monto Limite]),+CALCULO[[#This Row],[ 34 ]]+1-1,CALCULO[[#This Row],[ 34 ]]))</f>
        <v>0</v>
      </c>
      <c r="AJ586" s="167"/>
      <c r="AK586" s="144">
        <f>+IF(CALCULO[[#This Row],[ 36 ]]="SI",MIN(CALCULO[[#This Row],[ 15 ]]*10%,VLOOKUP($AJ$4,DEDUCCIONES[],4,0)),0)</f>
        <v>0</v>
      </c>
      <c r="AL586" s="168"/>
      <c r="AM586" s="145">
        <f>+MIN(AL586+1-1,VLOOKUP($AL$4,DEDUCCIONES[],4,0))</f>
        <v>0</v>
      </c>
      <c r="AN586" s="144">
        <f>+CALCULO[[#This Row],[35]]+CALCULO[[#This Row],[37]]+CALCULO[[#This Row],[ 39 ]]</f>
        <v>0</v>
      </c>
      <c r="AO586" s="148">
        <f>+CALCULO[[#This Row],[33]]-CALCULO[[#This Row],[ 40 ]]</f>
        <v>0</v>
      </c>
      <c r="AP586" s="29"/>
      <c r="AQ586" s="163">
        <f>+MIN(CALCULO[[#This Row],[42]]+1-1,VLOOKUP($AP$4,RENTAS_EXCENTAS[],4,0))</f>
        <v>0</v>
      </c>
      <c r="AR586" s="29"/>
      <c r="AS586" s="163">
        <f>+MIN(CALCULO[[#This Row],[43]]+CALCULO[[#This Row],[ 44 ]]+1-1,VLOOKUP($AP$4,RENTAS_EXCENTAS[],4,0))-CALCULO[[#This Row],[43]]</f>
        <v>0</v>
      </c>
      <c r="AT586" s="163"/>
      <c r="AU586" s="163"/>
      <c r="AV586" s="163">
        <f>+CALCULO[[#This Row],[ 47 ]]</f>
        <v>0</v>
      </c>
      <c r="AW586" s="163"/>
      <c r="AX586" s="163">
        <f>+CALCULO[[#This Row],[ 49 ]]</f>
        <v>0</v>
      </c>
      <c r="AY586" s="163"/>
      <c r="AZ586" s="163">
        <f>+CALCULO[[#This Row],[ 51 ]]</f>
        <v>0</v>
      </c>
      <c r="BA586" s="163"/>
      <c r="BB586" s="163">
        <f>+CALCULO[[#This Row],[ 53 ]]</f>
        <v>0</v>
      </c>
      <c r="BC586" s="163"/>
      <c r="BD586" s="163">
        <f>+CALCULO[[#This Row],[ 55 ]]</f>
        <v>0</v>
      </c>
      <c r="BE586" s="163"/>
      <c r="BF586" s="163">
        <f>+CALCULO[[#This Row],[ 57 ]]</f>
        <v>0</v>
      </c>
      <c r="BG586" s="163"/>
      <c r="BH586" s="163">
        <f>+CALCULO[[#This Row],[ 59 ]]</f>
        <v>0</v>
      </c>
      <c r="BI586" s="163"/>
      <c r="BJ586" s="163"/>
      <c r="BK586" s="163"/>
      <c r="BL586" s="145">
        <f>+CALCULO[[#This Row],[ 63 ]]</f>
        <v>0</v>
      </c>
      <c r="BM586" s="144">
        <f>+CALCULO[[#This Row],[ 64 ]]+CALCULO[[#This Row],[ 62 ]]+CALCULO[[#This Row],[ 60 ]]+CALCULO[[#This Row],[ 58 ]]+CALCULO[[#This Row],[ 56 ]]+CALCULO[[#This Row],[ 54 ]]+CALCULO[[#This Row],[ 52 ]]+CALCULO[[#This Row],[ 50 ]]+CALCULO[[#This Row],[ 48 ]]+CALCULO[[#This Row],[ 45 ]]+CALCULO[[#This Row],[43]]</f>
        <v>0</v>
      </c>
      <c r="BN586" s="148">
        <f>+CALCULO[[#This Row],[ 41 ]]-CALCULO[[#This Row],[65]]</f>
        <v>0</v>
      </c>
      <c r="BO586" s="144">
        <f>+ROUND(MIN(CALCULO[[#This Row],[66]]*25%,240*'Versión impresión'!$H$8),-3)</f>
        <v>0</v>
      </c>
      <c r="BP586" s="148">
        <f>+CALCULO[[#This Row],[66]]-CALCULO[[#This Row],[67]]</f>
        <v>0</v>
      </c>
      <c r="BQ586" s="154">
        <f>+ROUND(CALCULO[[#This Row],[33]]*40%,-3)</f>
        <v>0</v>
      </c>
      <c r="BR586" s="149">
        <f t="shared" si="24"/>
        <v>0</v>
      </c>
      <c r="BS586" s="144">
        <f>+CALCULO[[#This Row],[33]]-MIN(CALCULO[[#This Row],[69]],CALCULO[[#This Row],[68]])</f>
        <v>0</v>
      </c>
      <c r="BT586" s="150">
        <f>+CALCULO[[#This Row],[71]]/'Versión impresión'!$H$8+1-1</f>
        <v>0</v>
      </c>
      <c r="BU586" s="151">
        <f>+LOOKUP(CALCULO[[#This Row],[72]],$CG$2:$CH$8,$CJ$2:$CJ$8)</f>
        <v>0</v>
      </c>
      <c r="BV586" s="152">
        <f>+LOOKUP(CALCULO[[#This Row],[72]],$CG$2:$CH$8,$CI$2:$CI$8)</f>
        <v>0</v>
      </c>
      <c r="BW586" s="151">
        <f>+LOOKUP(CALCULO[[#This Row],[72]],$CG$2:$CH$8,$CK$2:$CK$8)</f>
        <v>0</v>
      </c>
      <c r="BX586" s="155">
        <f>+(CALCULO[[#This Row],[72]]+CALCULO[[#This Row],[73]])*CALCULO[[#This Row],[74]]+CALCULO[[#This Row],[75]]</f>
        <v>0</v>
      </c>
      <c r="BY586" s="133">
        <f>+ROUND(CALCULO[[#This Row],[76]]*'Versión impresión'!$H$8,-3)</f>
        <v>0</v>
      </c>
      <c r="BZ586" s="180" t="str">
        <f>+IF(LOOKUP(CALCULO[[#This Row],[72]],$CG$2:$CH$8,$CM$2:$CM$8)=0,"",LOOKUP(CALCULO[[#This Row],[72]],$CG$2:$CH$8,$CM$2:$CM$8))</f>
        <v/>
      </c>
    </row>
    <row r="587" spans="1:78" x14ac:dyDescent="0.25">
      <c r="A587" s="78" t="str">
        <f t="shared" si="23"/>
        <v/>
      </c>
      <c r="B587" s="159"/>
      <c r="C587" s="29"/>
      <c r="D587" s="29"/>
      <c r="E587" s="29"/>
      <c r="F587" s="29"/>
      <c r="G587" s="29"/>
      <c r="H587" s="29"/>
      <c r="I587" s="29"/>
      <c r="J587" s="29"/>
      <c r="K587" s="29"/>
      <c r="L587" s="29"/>
      <c r="M587" s="29"/>
      <c r="N587" s="29"/>
      <c r="O587" s="144">
        <f>SUM(CALCULO[[#This Row],[5]:[ 14 ]])</f>
        <v>0</v>
      </c>
      <c r="P587" s="162"/>
      <c r="Q587" s="163">
        <f>+IF(AVERAGEIF(ING_NO_CONST_RENTA[Concepto],'Datos para cálculo'!P$4,ING_NO_CONST_RENTA[Monto Limite])=1,CALCULO[[#This Row],[16]],MIN(CALCULO[ [#This Row],[16] ],AVERAGEIF(ING_NO_CONST_RENTA[Concepto],'Datos para cálculo'!P$4,ING_NO_CONST_RENTA[Monto Limite]),+CALCULO[ [#This Row],[16] ]+1-1,CALCULO[ [#This Row],[16] ]))</f>
        <v>0</v>
      </c>
      <c r="R587" s="29"/>
      <c r="S587" s="163">
        <f>+IF(AVERAGEIF(ING_NO_CONST_RENTA[Concepto],'Datos para cálculo'!R$4,ING_NO_CONST_RENTA[Monto Limite])=1,CALCULO[[#This Row],[18]],MIN(CALCULO[ [#This Row],[18] ],AVERAGEIF(ING_NO_CONST_RENTA[Concepto],'Datos para cálculo'!R$4,ING_NO_CONST_RENTA[Monto Limite]),+CALCULO[ [#This Row],[18] ]+1-1,CALCULO[ [#This Row],[18] ]))</f>
        <v>0</v>
      </c>
      <c r="T587" s="29"/>
      <c r="U587" s="163">
        <f>+IF(AVERAGEIF(ING_NO_CONST_RENTA[Concepto],'Datos para cálculo'!T$4,ING_NO_CONST_RENTA[Monto Limite])=1,CALCULO[[#This Row],[20]],MIN(CALCULO[ [#This Row],[20] ],AVERAGEIF(ING_NO_CONST_RENTA[Concepto],'Datos para cálculo'!T$4,ING_NO_CONST_RENTA[Monto Limite]),+CALCULO[ [#This Row],[20] ]+1-1,CALCULO[ [#This Row],[20] ]))</f>
        <v>0</v>
      </c>
      <c r="V587" s="29"/>
      <c r="W5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7" s="164"/>
      <c r="Y587" s="163">
        <f>+IF(O587&lt;310*'Versión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7" s="165"/>
      <c r="AA587" s="163">
        <f>+IF(AVERAGEIF(ING_NO_CONST_RENTA[Concepto],'Datos para cálculo'!Z$4,ING_NO_CONST_RENTA[Monto Limite])=1,CALCULO[[#This Row],[ 26 ]],MIN(CALCULO[[#This Row],[ 26 ]],AVERAGEIF(ING_NO_CONST_RENTA[Concepto],'Datos para cálculo'!Z$4,ING_NO_CONST_RENTA[Monto Limite]),+CALCULO[[#This Row],[ 26 ]]+1-1,CALCULO[[#This Row],[ 26 ]]))</f>
        <v>0</v>
      </c>
      <c r="AB587" s="165"/>
      <c r="AC5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7" s="147"/>
      <c r="AE5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7" s="144">
        <f>+CALCULO[[#This Row],[ 31 ]]+CALCULO[[#This Row],[ 29 ]]+CALCULO[[#This Row],[ 27 ]]+CALCULO[[#This Row],[ 25 ]]+CALCULO[[#This Row],[ 23 ]]+CALCULO[[#This Row],[ 21 ]]+CALCULO[[#This Row],[ 19 ]]+CALCULO[[#This Row],[ 17 ]]</f>
        <v>0</v>
      </c>
      <c r="AG587" s="148">
        <f>+MAX(0,ROUND(CALCULO[[#This Row],[ 15 ]]-CALCULO[[#This Row],[32]],-3))</f>
        <v>0</v>
      </c>
      <c r="AH587" s="29"/>
      <c r="AI587" s="163">
        <f>+IF(AVERAGEIF(DEDUCCIONES[Concepto],'Datos para cálculo'!AH$4,DEDUCCIONES[Monto Limite])=1,CALCULO[[#This Row],[ 34 ]],MIN(CALCULO[[#This Row],[ 34 ]],AVERAGEIF(DEDUCCIONES[Concepto],'Datos para cálculo'!AH$4,DEDUCCIONES[Monto Limite]),+CALCULO[[#This Row],[ 34 ]]+1-1,CALCULO[[#This Row],[ 34 ]]))</f>
        <v>0</v>
      </c>
      <c r="AJ587" s="167"/>
      <c r="AK587" s="144">
        <f>+IF(CALCULO[[#This Row],[ 36 ]]="SI",MIN(CALCULO[[#This Row],[ 15 ]]*10%,VLOOKUP($AJ$4,DEDUCCIONES[],4,0)),0)</f>
        <v>0</v>
      </c>
      <c r="AL587" s="168"/>
      <c r="AM587" s="145">
        <f>+MIN(AL587+1-1,VLOOKUP($AL$4,DEDUCCIONES[],4,0))</f>
        <v>0</v>
      </c>
      <c r="AN587" s="144">
        <f>+CALCULO[[#This Row],[35]]+CALCULO[[#This Row],[37]]+CALCULO[[#This Row],[ 39 ]]</f>
        <v>0</v>
      </c>
      <c r="AO587" s="148">
        <f>+CALCULO[[#This Row],[33]]-CALCULO[[#This Row],[ 40 ]]</f>
        <v>0</v>
      </c>
      <c r="AP587" s="29"/>
      <c r="AQ587" s="163">
        <f>+MIN(CALCULO[[#This Row],[42]]+1-1,VLOOKUP($AP$4,RENTAS_EXCENTAS[],4,0))</f>
        <v>0</v>
      </c>
      <c r="AR587" s="29"/>
      <c r="AS587" s="163">
        <f>+MIN(CALCULO[[#This Row],[43]]+CALCULO[[#This Row],[ 44 ]]+1-1,VLOOKUP($AP$4,RENTAS_EXCENTAS[],4,0))-CALCULO[[#This Row],[43]]</f>
        <v>0</v>
      </c>
      <c r="AT587" s="163"/>
      <c r="AU587" s="163"/>
      <c r="AV587" s="163">
        <f>+CALCULO[[#This Row],[ 47 ]]</f>
        <v>0</v>
      </c>
      <c r="AW587" s="163"/>
      <c r="AX587" s="163">
        <f>+CALCULO[[#This Row],[ 49 ]]</f>
        <v>0</v>
      </c>
      <c r="AY587" s="163"/>
      <c r="AZ587" s="163">
        <f>+CALCULO[[#This Row],[ 51 ]]</f>
        <v>0</v>
      </c>
      <c r="BA587" s="163"/>
      <c r="BB587" s="163">
        <f>+CALCULO[[#This Row],[ 53 ]]</f>
        <v>0</v>
      </c>
      <c r="BC587" s="163"/>
      <c r="BD587" s="163">
        <f>+CALCULO[[#This Row],[ 55 ]]</f>
        <v>0</v>
      </c>
      <c r="BE587" s="163"/>
      <c r="BF587" s="163">
        <f>+CALCULO[[#This Row],[ 57 ]]</f>
        <v>0</v>
      </c>
      <c r="BG587" s="163"/>
      <c r="BH587" s="163">
        <f>+CALCULO[[#This Row],[ 59 ]]</f>
        <v>0</v>
      </c>
      <c r="BI587" s="163"/>
      <c r="BJ587" s="163"/>
      <c r="BK587" s="163"/>
      <c r="BL587" s="145">
        <f>+CALCULO[[#This Row],[ 63 ]]</f>
        <v>0</v>
      </c>
      <c r="BM587" s="144">
        <f>+CALCULO[[#This Row],[ 64 ]]+CALCULO[[#This Row],[ 62 ]]+CALCULO[[#This Row],[ 60 ]]+CALCULO[[#This Row],[ 58 ]]+CALCULO[[#This Row],[ 56 ]]+CALCULO[[#This Row],[ 54 ]]+CALCULO[[#This Row],[ 52 ]]+CALCULO[[#This Row],[ 50 ]]+CALCULO[[#This Row],[ 48 ]]+CALCULO[[#This Row],[ 45 ]]+CALCULO[[#This Row],[43]]</f>
        <v>0</v>
      </c>
      <c r="BN587" s="148">
        <f>+CALCULO[[#This Row],[ 41 ]]-CALCULO[[#This Row],[65]]</f>
        <v>0</v>
      </c>
      <c r="BO587" s="144">
        <f>+ROUND(MIN(CALCULO[[#This Row],[66]]*25%,240*'Versión impresión'!$H$8),-3)</f>
        <v>0</v>
      </c>
      <c r="BP587" s="148">
        <f>+CALCULO[[#This Row],[66]]-CALCULO[[#This Row],[67]]</f>
        <v>0</v>
      </c>
      <c r="BQ587" s="154">
        <f>+ROUND(CALCULO[[#This Row],[33]]*40%,-3)</f>
        <v>0</v>
      </c>
      <c r="BR587" s="149">
        <f t="shared" si="24"/>
        <v>0</v>
      </c>
      <c r="BS587" s="144">
        <f>+CALCULO[[#This Row],[33]]-MIN(CALCULO[[#This Row],[69]],CALCULO[[#This Row],[68]])</f>
        <v>0</v>
      </c>
      <c r="BT587" s="150">
        <f>+CALCULO[[#This Row],[71]]/'Versión impresión'!$H$8+1-1</f>
        <v>0</v>
      </c>
      <c r="BU587" s="151">
        <f>+LOOKUP(CALCULO[[#This Row],[72]],$CG$2:$CH$8,$CJ$2:$CJ$8)</f>
        <v>0</v>
      </c>
      <c r="BV587" s="152">
        <f>+LOOKUP(CALCULO[[#This Row],[72]],$CG$2:$CH$8,$CI$2:$CI$8)</f>
        <v>0</v>
      </c>
      <c r="BW587" s="151">
        <f>+LOOKUP(CALCULO[[#This Row],[72]],$CG$2:$CH$8,$CK$2:$CK$8)</f>
        <v>0</v>
      </c>
      <c r="BX587" s="155">
        <f>+(CALCULO[[#This Row],[72]]+CALCULO[[#This Row],[73]])*CALCULO[[#This Row],[74]]+CALCULO[[#This Row],[75]]</f>
        <v>0</v>
      </c>
      <c r="BY587" s="133">
        <f>+ROUND(CALCULO[[#This Row],[76]]*'Versión impresión'!$H$8,-3)</f>
        <v>0</v>
      </c>
      <c r="BZ587" s="180" t="str">
        <f>+IF(LOOKUP(CALCULO[[#This Row],[72]],$CG$2:$CH$8,$CM$2:$CM$8)=0,"",LOOKUP(CALCULO[[#This Row],[72]],$CG$2:$CH$8,$CM$2:$CM$8))</f>
        <v/>
      </c>
    </row>
    <row r="588" spans="1:78" x14ac:dyDescent="0.25">
      <c r="A588" s="78" t="str">
        <f t="shared" si="23"/>
        <v/>
      </c>
      <c r="B588" s="159"/>
      <c r="C588" s="29"/>
      <c r="D588" s="29"/>
      <c r="E588" s="29"/>
      <c r="F588" s="29"/>
      <c r="G588" s="29"/>
      <c r="H588" s="29"/>
      <c r="I588" s="29"/>
      <c r="J588" s="29"/>
      <c r="K588" s="29"/>
      <c r="L588" s="29"/>
      <c r="M588" s="29"/>
      <c r="N588" s="29"/>
      <c r="O588" s="144">
        <f>SUM(CALCULO[[#This Row],[5]:[ 14 ]])</f>
        <v>0</v>
      </c>
      <c r="P588" s="162"/>
      <c r="Q588" s="163">
        <f>+IF(AVERAGEIF(ING_NO_CONST_RENTA[Concepto],'Datos para cálculo'!P$4,ING_NO_CONST_RENTA[Monto Limite])=1,CALCULO[[#This Row],[16]],MIN(CALCULO[ [#This Row],[16] ],AVERAGEIF(ING_NO_CONST_RENTA[Concepto],'Datos para cálculo'!P$4,ING_NO_CONST_RENTA[Monto Limite]),+CALCULO[ [#This Row],[16] ]+1-1,CALCULO[ [#This Row],[16] ]))</f>
        <v>0</v>
      </c>
      <c r="R588" s="29"/>
      <c r="S588" s="163">
        <f>+IF(AVERAGEIF(ING_NO_CONST_RENTA[Concepto],'Datos para cálculo'!R$4,ING_NO_CONST_RENTA[Monto Limite])=1,CALCULO[[#This Row],[18]],MIN(CALCULO[ [#This Row],[18] ],AVERAGEIF(ING_NO_CONST_RENTA[Concepto],'Datos para cálculo'!R$4,ING_NO_CONST_RENTA[Monto Limite]),+CALCULO[ [#This Row],[18] ]+1-1,CALCULO[ [#This Row],[18] ]))</f>
        <v>0</v>
      </c>
      <c r="T588" s="29"/>
      <c r="U588" s="163">
        <f>+IF(AVERAGEIF(ING_NO_CONST_RENTA[Concepto],'Datos para cálculo'!T$4,ING_NO_CONST_RENTA[Monto Limite])=1,CALCULO[[#This Row],[20]],MIN(CALCULO[ [#This Row],[20] ],AVERAGEIF(ING_NO_CONST_RENTA[Concepto],'Datos para cálculo'!T$4,ING_NO_CONST_RENTA[Monto Limite]),+CALCULO[ [#This Row],[20] ]+1-1,CALCULO[ [#This Row],[20] ]))</f>
        <v>0</v>
      </c>
      <c r="V588" s="29"/>
      <c r="W5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8" s="164"/>
      <c r="Y588" s="163">
        <f>+IF(O588&lt;310*'Versión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8" s="165"/>
      <c r="AA588" s="163">
        <f>+IF(AVERAGEIF(ING_NO_CONST_RENTA[Concepto],'Datos para cálculo'!Z$4,ING_NO_CONST_RENTA[Monto Limite])=1,CALCULO[[#This Row],[ 26 ]],MIN(CALCULO[[#This Row],[ 26 ]],AVERAGEIF(ING_NO_CONST_RENTA[Concepto],'Datos para cálculo'!Z$4,ING_NO_CONST_RENTA[Monto Limite]),+CALCULO[[#This Row],[ 26 ]]+1-1,CALCULO[[#This Row],[ 26 ]]))</f>
        <v>0</v>
      </c>
      <c r="AB588" s="165"/>
      <c r="AC5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8" s="147"/>
      <c r="AE5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8" s="144">
        <f>+CALCULO[[#This Row],[ 31 ]]+CALCULO[[#This Row],[ 29 ]]+CALCULO[[#This Row],[ 27 ]]+CALCULO[[#This Row],[ 25 ]]+CALCULO[[#This Row],[ 23 ]]+CALCULO[[#This Row],[ 21 ]]+CALCULO[[#This Row],[ 19 ]]+CALCULO[[#This Row],[ 17 ]]</f>
        <v>0</v>
      </c>
      <c r="AG588" s="148">
        <f>+MAX(0,ROUND(CALCULO[[#This Row],[ 15 ]]-CALCULO[[#This Row],[32]],-3))</f>
        <v>0</v>
      </c>
      <c r="AH588" s="29"/>
      <c r="AI588" s="163">
        <f>+IF(AVERAGEIF(DEDUCCIONES[Concepto],'Datos para cálculo'!AH$4,DEDUCCIONES[Monto Limite])=1,CALCULO[[#This Row],[ 34 ]],MIN(CALCULO[[#This Row],[ 34 ]],AVERAGEIF(DEDUCCIONES[Concepto],'Datos para cálculo'!AH$4,DEDUCCIONES[Monto Limite]),+CALCULO[[#This Row],[ 34 ]]+1-1,CALCULO[[#This Row],[ 34 ]]))</f>
        <v>0</v>
      </c>
      <c r="AJ588" s="167"/>
      <c r="AK588" s="144">
        <f>+IF(CALCULO[[#This Row],[ 36 ]]="SI",MIN(CALCULO[[#This Row],[ 15 ]]*10%,VLOOKUP($AJ$4,DEDUCCIONES[],4,0)),0)</f>
        <v>0</v>
      </c>
      <c r="AL588" s="168"/>
      <c r="AM588" s="145">
        <f>+MIN(AL588+1-1,VLOOKUP($AL$4,DEDUCCIONES[],4,0))</f>
        <v>0</v>
      </c>
      <c r="AN588" s="144">
        <f>+CALCULO[[#This Row],[35]]+CALCULO[[#This Row],[37]]+CALCULO[[#This Row],[ 39 ]]</f>
        <v>0</v>
      </c>
      <c r="AO588" s="148">
        <f>+CALCULO[[#This Row],[33]]-CALCULO[[#This Row],[ 40 ]]</f>
        <v>0</v>
      </c>
      <c r="AP588" s="29"/>
      <c r="AQ588" s="163">
        <f>+MIN(CALCULO[[#This Row],[42]]+1-1,VLOOKUP($AP$4,RENTAS_EXCENTAS[],4,0))</f>
        <v>0</v>
      </c>
      <c r="AR588" s="29"/>
      <c r="AS588" s="163">
        <f>+MIN(CALCULO[[#This Row],[43]]+CALCULO[[#This Row],[ 44 ]]+1-1,VLOOKUP($AP$4,RENTAS_EXCENTAS[],4,0))-CALCULO[[#This Row],[43]]</f>
        <v>0</v>
      </c>
      <c r="AT588" s="163"/>
      <c r="AU588" s="163"/>
      <c r="AV588" s="163">
        <f>+CALCULO[[#This Row],[ 47 ]]</f>
        <v>0</v>
      </c>
      <c r="AW588" s="163"/>
      <c r="AX588" s="163">
        <f>+CALCULO[[#This Row],[ 49 ]]</f>
        <v>0</v>
      </c>
      <c r="AY588" s="163"/>
      <c r="AZ588" s="163">
        <f>+CALCULO[[#This Row],[ 51 ]]</f>
        <v>0</v>
      </c>
      <c r="BA588" s="163"/>
      <c r="BB588" s="163">
        <f>+CALCULO[[#This Row],[ 53 ]]</f>
        <v>0</v>
      </c>
      <c r="BC588" s="163"/>
      <c r="BD588" s="163">
        <f>+CALCULO[[#This Row],[ 55 ]]</f>
        <v>0</v>
      </c>
      <c r="BE588" s="163"/>
      <c r="BF588" s="163">
        <f>+CALCULO[[#This Row],[ 57 ]]</f>
        <v>0</v>
      </c>
      <c r="BG588" s="163"/>
      <c r="BH588" s="163">
        <f>+CALCULO[[#This Row],[ 59 ]]</f>
        <v>0</v>
      </c>
      <c r="BI588" s="163"/>
      <c r="BJ588" s="163"/>
      <c r="BK588" s="163"/>
      <c r="BL588" s="145">
        <f>+CALCULO[[#This Row],[ 63 ]]</f>
        <v>0</v>
      </c>
      <c r="BM588" s="144">
        <f>+CALCULO[[#This Row],[ 64 ]]+CALCULO[[#This Row],[ 62 ]]+CALCULO[[#This Row],[ 60 ]]+CALCULO[[#This Row],[ 58 ]]+CALCULO[[#This Row],[ 56 ]]+CALCULO[[#This Row],[ 54 ]]+CALCULO[[#This Row],[ 52 ]]+CALCULO[[#This Row],[ 50 ]]+CALCULO[[#This Row],[ 48 ]]+CALCULO[[#This Row],[ 45 ]]+CALCULO[[#This Row],[43]]</f>
        <v>0</v>
      </c>
      <c r="BN588" s="148">
        <f>+CALCULO[[#This Row],[ 41 ]]-CALCULO[[#This Row],[65]]</f>
        <v>0</v>
      </c>
      <c r="BO588" s="144">
        <f>+ROUND(MIN(CALCULO[[#This Row],[66]]*25%,240*'Versión impresión'!$H$8),-3)</f>
        <v>0</v>
      </c>
      <c r="BP588" s="148">
        <f>+CALCULO[[#This Row],[66]]-CALCULO[[#This Row],[67]]</f>
        <v>0</v>
      </c>
      <c r="BQ588" s="154">
        <f>+ROUND(CALCULO[[#This Row],[33]]*40%,-3)</f>
        <v>0</v>
      </c>
      <c r="BR588" s="149">
        <f t="shared" si="24"/>
        <v>0</v>
      </c>
      <c r="BS588" s="144">
        <f>+CALCULO[[#This Row],[33]]-MIN(CALCULO[[#This Row],[69]],CALCULO[[#This Row],[68]])</f>
        <v>0</v>
      </c>
      <c r="BT588" s="150">
        <f>+CALCULO[[#This Row],[71]]/'Versión impresión'!$H$8+1-1</f>
        <v>0</v>
      </c>
      <c r="BU588" s="151">
        <f>+LOOKUP(CALCULO[[#This Row],[72]],$CG$2:$CH$8,$CJ$2:$CJ$8)</f>
        <v>0</v>
      </c>
      <c r="BV588" s="152">
        <f>+LOOKUP(CALCULO[[#This Row],[72]],$CG$2:$CH$8,$CI$2:$CI$8)</f>
        <v>0</v>
      </c>
      <c r="BW588" s="151">
        <f>+LOOKUP(CALCULO[[#This Row],[72]],$CG$2:$CH$8,$CK$2:$CK$8)</f>
        <v>0</v>
      </c>
      <c r="BX588" s="155">
        <f>+(CALCULO[[#This Row],[72]]+CALCULO[[#This Row],[73]])*CALCULO[[#This Row],[74]]+CALCULO[[#This Row],[75]]</f>
        <v>0</v>
      </c>
      <c r="BY588" s="133">
        <f>+ROUND(CALCULO[[#This Row],[76]]*'Versión impresión'!$H$8,-3)</f>
        <v>0</v>
      </c>
      <c r="BZ588" s="180" t="str">
        <f>+IF(LOOKUP(CALCULO[[#This Row],[72]],$CG$2:$CH$8,$CM$2:$CM$8)=0,"",LOOKUP(CALCULO[[#This Row],[72]],$CG$2:$CH$8,$CM$2:$CM$8))</f>
        <v/>
      </c>
    </row>
    <row r="589" spans="1:78" x14ac:dyDescent="0.25">
      <c r="A589" s="78" t="str">
        <f t="shared" si="23"/>
        <v/>
      </c>
      <c r="B589" s="159"/>
      <c r="C589" s="29"/>
      <c r="D589" s="29"/>
      <c r="E589" s="29"/>
      <c r="F589" s="29"/>
      <c r="G589" s="29"/>
      <c r="H589" s="29"/>
      <c r="I589" s="29"/>
      <c r="J589" s="29"/>
      <c r="K589" s="29"/>
      <c r="L589" s="29"/>
      <c r="M589" s="29"/>
      <c r="N589" s="29"/>
      <c r="O589" s="144">
        <f>SUM(CALCULO[[#This Row],[5]:[ 14 ]])</f>
        <v>0</v>
      </c>
      <c r="P589" s="162"/>
      <c r="Q589" s="163">
        <f>+IF(AVERAGEIF(ING_NO_CONST_RENTA[Concepto],'Datos para cálculo'!P$4,ING_NO_CONST_RENTA[Monto Limite])=1,CALCULO[[#This Row],[16]],MIN(CALCULO[ [#This Row],[16] ],AVERAGEIF(ING_NO_CONST_RENTA[Concepto],'Datos para cálculo'!P$4,ING_NO_CONST_RENTA[Monto Limite]),+CALCULO[ [#This Row],[16] ]+1-1,CALCULO[ [#This Row],[16] ]))</f>
        <v>0</v>
      </c>
      <c r="R589" s="29"/>
      <c r="S589" s="163">
        <f>+IF(AVERAGEIF(ING_NO_CONST_RENTA[Concepto],'Datos para cálculo'!R$4,ING_NO_CONST_RENTA[Monto Limite])=1,CALCULO[[#This Row],[18]],MIN(CALCULO[ [#This Row],[18] ],AVERAGEIF(ING_NO_CONST_RENTA[Concepto],'Datos para cálculo'!R$4,ING_NO_CONST_RENTA[Monto Limite]),+CALCULO[ [#This Row],[18] ]+1-1,CALCULO[ [#This Row],[18] ]))</f>
        <v>0</v>
      </c>
      <c r="T589" s="29"/>
      <c r="U589" s="163">
        <f>+IF(AVERAGEIF(ING_NO_CONST_RENTA[Concepto],'Datos para cálculo'!T$4,ING_NO_CONST_RENTA[Monto Limite])=1,CALCULO[[#This Row],[20]],MIN(CALCULO[ [#This Row],[20] ],AVERAGEIF(ING_NO_CONST_RENTA[Concepto],'Datos para cálculo'!T$4,ING_NO_CONST_RENTA[Monto Limite]),+CALCULO[ [#This Row],[20] ]+1-1,CALCULO[ [#This Row],[20] ]))</f>
        <v>0</v>
      </c>
      <c r="V589" s="29"/>
      <c r="W5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89" s="164"/>
      <c r="Y589" s="163">
        <f>+IF(O589&lt;310*'Versión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89" s="165"/>
      <c r="AA589" s="163">
        <f>+IF(AVERAGEIF(ING_NO_CONST_RENTA[Concepto],'Datos para cálculo'!Z$4,ING_NO_CONST_RENTA[Monto Limite])=1,CALCULO[[#This Row],[ 26 ]],MIN(CALCULO[[#This Row],[ 26 ]],AVERAGEIF(ING_NO_CONST_RENTA[Concepto],'Datos para cálculo'!Z$4,ING_NO_CONST_RENTA[Monto Limite]),+CALCULO[[#This Row],[ 26 ]]+1-1,CALCULO[[#This Row],[ 26 ]]))</f>
        <v>0</v>
      </c>
      <c r="AB589" s="165"/>
      <c r="AC5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89" s="147"/>
      <c r="AE5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89" s="144">
        <f>+CALCULO[[#This Row],[ 31 ]]+CALCULO[[#This Row],[ 29 ]]+CALCULO[[#This Row],[ 27 ]]+CALCULO[[#This Row],[ 25 ]]+CALCULO[[#This Row],[ 23 ]]+CALCULO[[#This Row],[ 21 ]]+CALCULO[[#This Row],[ 19 ]]+CALCULO[[#This Row],[ 17 ]]</f>
        <v>0</v>
      </c>
      <c r="AG589" s="148">
        <f>+MAX(0,ROUND(CALCULO[[#This Row],[ 15 ]]-CALCULO[[#This Row],[32]],-3))</f>
        <v>0</v>
      </c>
      <c r="AH589" s="29"/>
      <c r="AI589" s="163">
        <f>+IF(AVERAGEIF(DEDUCCIONES[Concepto],'Datos para cálculo'!AH$4,DEDUCCIONES[Monto Limite])=1,CALCULO[[#This Row],[ 34 ]],MIN(CALCULO[[#This Row],[ 34 ]],AVERAGEIF(DEDUCCIONES[Concepto],'Datos para cálculo'!AH$4,DEDUCCIONES[Monto Limite]),+CALCULO[[#This Row],[ 34 ]]+1-1,CALCULO[[#This Row],[ 34 ]]))</f>
        <v>0</v>
      </c>
      <c r="AJ589" s="167"/>
      <c r="AK589" s="144">
        <f>+IF(CALCULO[[#This Row],[ 36 ]]="SI",MIN(CALCULO[[#This Row],[ 15 ]]*10%,VLOOKUP($AJ$4,DEDUCCIONES[],4,0)),0)</f>
        <v>0</v>
      </c>
      <c r="AL589" s="168"/>
      <c r="AM589" s="145">
        <f>+MIN(AL589+1-1,VLOOKUP($AL$4,DEDUCCIONES[],4,0))</f>
        <v>0</v>
      </c>
      <c r="AN589" s="144">
        <f>+CALCULO[[#This Row],[35]]+CALCULO[[#This Row],[37]]+CALCULO[[#This Row],[ 39 ]]</f>
        <v>0</v>
      </c>
      <c r="AO589" s="148">
        <f>+CALCULO[[#This Row],[33]]-CALCULO[[#This Row],[ 40 ]]</f>
        <v>0</v>
      </c>
      <c r="AP589" s="29"/>
      <c r="AQ589" s="163">
        <f>+MIN(CALCULO[[#This Row],[42]]+1-1,VLOOKUP($AP$4,RENTAS_EXCENTAS[],4,0))</f>
        <v>0</v>
      </c>
      <c r="AR589" s="29"/>
      <c r="AS589" s="163">
        <f>+MIN(CALCULO[[#This Row],[43]]+CALCULO[[#This Row],[ 44 ]]+1-1,VLOOKUP($AP$4,RENTAS_EXCENTAS[],4,0))-CALCULO[[#This Row],[43]]</f>
        <v>0</v>
      </c>
      <c r="AT589" s="163"/>
      <c r="AU589" s="163"/>
      <c r="AV589" s="163">
        <f>+CALCULO[[#This Row],[ 47 ]]</f>
        <v>0</v>
      </c>
      <c r="AW589" s="163"/>
      <c r="AX589" s="163">
        <f>+CALCULO[[#This Row],[ 49 ]]</f>
        <v>0</v>
      </c>
      <c r="AY589" s="163"/>
      <c r="AZ589" s="163">
        <f>+CALCULO[[#This Row],[ 51 ]]</f>
        <v>0</v>
      </c>
      <c r="BA589" s="163"/>
      <c r="BB589" s="163">
        <f>+CALCULO[[#This Row],[ 53 ]]</f>
        <v>0</v>
      </c>
      <c r="BC589" s="163"/>
      <c r="BD589" s="163">
        <f>+CALCULO[[#This Row],[ 55 ]]</f>
        <v>0</v>
      </c>
      <c r="BE589" s="163"/>
      <c r="BF589" s="163">
        <f>+CALCULO[[#This Row],[ 57 ]]</f>
        <v>0</v>
      </c>
      <c r="BG589" s="163"/>
      <c r="BH589" s="163">
        <f>+CALCULO[[#This Row],[ 59 ]]</f>
        <v>0</v>
      </c>
      <c r="BI589" s="163"/>
      <c r="BJ589" s="163"/>
      <c r="BK589" s="163"/>
      <c r="BL589" s="145">
        <f>+CALCULO[[#This Row],[ 63 ]]</f>
        <v>0</v>
      </c>
      <c r="BM589" s="144">
        <f>+CALCULO[[#This Row],[ 64 ]]+CALCULO[[#This Row],[ 62 ]]+CALCULO[[#This Row],[ 60 ]]+CALCULO[[#This Row],[ 58 ]]+CALCULO[[#This Row],[ 56 ]]+CALCULO[[#This Row],[ 54 ]]+CALCULO[[#This Row],[ 52 ]]+CALCULO[[#This Row],[ 50 ]]+CALCULO[[#This Row],[ 48 ]]+CALCULO[[#This Row],[ 45 ]]+CALCULO[[#This Row],[43]]</f>
        <v>0</v>
      </c>
      <c r="BN589" s="148">
        <f>+CALCULO[[#This Row],[ 41 ]]-CALCULO[[#This Row],[65]]</f>
        <v>0</v>
      </c>
      <c r="BO589" s="144">
        <f>+ROUND(MIN(CALCULO[[#This Row],[66]]*25%,240*'Versión impresión'!$H$8),-3)</f>
        <v>0</v>
      </c>
      <c r="BP589" s="148">
        <f>+CALCULO[[#This Row],[66]]-CALCULO[[#This Row],[67]]</f>
        <v>0</v>
      </c>
      <c r="BQ589" s="154">
        <f>+ROUND(CALCULO[[#This Row],[33]]*40%,-3)</f>
        <v>0</v>
      </c>
      <c r="BR589" s="149">
        <f t="shared" si="24"/>
        <v>0</v>
      </c>
      <c r="BS589" s="144">
        <f>+CALCULO[[#This Row],[33]]-MIN(CALCULO[[#This Row],[69]],CALCULO[[#This Row],[68]])</f>
        <v>0</v>
      </c>
      <c r="BT589" s="150">
        <f>+CALCULO[[#This Row],[71]]/'Versión impresión'!$H$8+1-1</f>
        <v>0</v>
      </c>
      <c r="BU589" s="151">
        <f>+LOOKUP(CALCULO[[#This Row],[72]],$CG$2:$CH$8,$CJ$2:$CJ$8)</f>
        <v>0</v>
      </c>
      <c r="BV589" s="152">
        <f>+LOOKUP(CALCULO[[#This Row],[72]],$CG$2:$CH$8,$CI$2:$CI$8)</f>
        <v>0</v>
      </c>
      <c r="BW589" s="151">
        <f>+LOOKUP(CALCULO[[#This Row],[72]],$CG$2:$CH$8,$CK$2:$CK$8)</f>
        <v>0</v>
      </c>
      <c r="BX589" s="155">
        <f>+(CALCULO[[#This Row],[72]]+CALCULO[[#This Row],[73]])*CALCULO[[#This Row],[74]]+CALCULO[[#This Row],[75]]</f>
        <v>0</v>
      </c>
      <c r="BY589" s="133">
        <f>+ROUND(CALCULO[[#This Row],[76]]*'Versión impresión'!$H$8,-3)</f>
        <v>0</v>
      </c>
      <c r="BZ589" s="180" t="str">
        <f>+IF(LOOKUP(CALCULO[[#This Row],[72]],$CG$2:$CH$8,$CM$2:$CM$8)=0,"",LOOKUP(CALCULO[[#This Row],[72]],$CG$2:$CH$8,$CM$2:$CM$8))</f>
        <v/>
      </c>
    </row>
    <row r="590" spans="1:78" x14ac:dyDescent="0.25">
      <c r="A590" s="78" t="str">
        <f t="shared" si="23"/>
        <v/>
      </c>
      <c r="B590" s="159"/>
      <c r="C590" s="29"/>
      <c r="D590" s="29"/>
      <c r="E590" s="29"/>
      <c r="F590" s="29"/>
      <c r="G590" s="29"/>
      <c r="H590" s="29"/>
      <c r="I590" s="29"/>
      <c r="J590" s="29"/>
      <c r="K590" s="29"/>
      <c r="L590" s="29"/>
      <c r="M590" s="29"/>
      <c r="N590" s="29"/>
      <c r="O590" s="144">
        <f>SUM(CALCULO[[#This Row],[5]:[ 14 ]])</f>
        <v>0</v>
      </c>
      <c r="P590" s="162"/>
      <c r="Q590" s="163">
        <f>+IF(AVERAGEIF(ING_NO_CONST_RENTA[Concepto],'Datos para cálculo'!P$4,ING_NO_CONST_RENTA[Monto Limite])=1,CALCULO[[#This Row],[16]],MIN(CALCULO[ [#This Row],[16] ],AVERAGEIF(ING_NO_CONST_RENTA[Concepto],'Datos para cálculo'!P$4,ING_NO_CONST_RENTA[Monto Limite]),+CALCULO[ [#This Row],[16] ]+1-1,CALCULO[ [#This Row],[16] ]))</f>
        <v>0</v>
      </c>
      <c r="R590" s="29"/>
      <c r="S590" s="163">
        <f>+IF(AVERAGEIF(ING_NO_CONST_RENTA[Concepto],'Datos para cálculo'!R$4,ING_NO_CONST_RENTA[Monto Limite])=1,CALCULO[[#This Row],[18]],MIN(CALCULO[ [#This Row],[18] ],AVERAGEIF(ING_NO_CONST_RENTA[Concepto],'Datos para cálculo'!R$4,ING_NO_CONST_RENTA[Monto Limite]),+CALCULO[ [#This Row],[18] ]+1-1,CALCULO[ [#This Row],[18] ]))</f>
        <v>0</v>
      </c>
      <c r="T590" s="29"/>
      <c r="U590" s="163">
        <f>+IF(AVERAGEIF(ING_NO_CONST_RENTA[Concepto],'Datos para cálculo'!T$4,ING_NO_CONST_RENTA[Monto Limite])=1,CALCULO[[#This Row],[20]],MIN(CALCULO[ [#This Row],[20] ],AVERAGEIF(ING_NO_CONST_RENTA[Concepto],'Datos para cálculo'!T$4,ING_NO_CONST_RENTA[Monto Limite]),+CALCULO[ [#This Row],[20] ]+1-1,CALCULO[ [#This Row],[20] ]))</f>
        <v>0</v>
      </c>
      <c r="V590" s="29"/>
      <c r="W5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0" s="164"/>
      <c r="Y590" s="163">
        <f>+IF(O590&lt;310*'Versión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0" s="165"/>
      <c r="AA590" s="163">
        <f>+IF(AVERAGEIF(ING_NO_CONST_RENTA[Concepto],'Datos para cálculo'!Z$4,ING_NO_CONST_RENTA[Monto Limite])=1,CALCULO[[#This Row],[ 26 ]],MIN(CALCULO[[#This Row],[ 26 ]],AVERAGEIF(ING_NO_CONST_RENTA[Concepto],'Datos para cálculo'!Z$4,ING_NO_CONST_RENTA[Monto Limite]),+CALCULO[[#This Row],[ 26 ]]+1-1,CALCULO[[#This Row],[ 26 ]]))</f>
        <v>0</v>
      </c>
      <c r="AB590" s="165"/>
      <c r="AC5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0" s="147"/>
      <c r="AE5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0" s="144">
        <f>+CALCULO[[#This Row],[ 31 ]]+CALCULO[[#This Row],[ 29 ]]+CALCULO[[#This Row],[ 27 ]]+CALCULO[[#This Row],[ 25 ]]+CALCULO[[#This Row],[ 23 ]]+CALCULO[[#This Row],[ 21 ]]+CALCULO[[#This Row],[ 19 ]]+CALCULO[[#This Row],[ 17 ]]</f>
        <v>0</v>
      </c>
      <c r="AG590" s="148">
        <f>+MAX(0,ROUND(CALCULO[[#This Row],[ 15 ]]-CALCULO[[#This Row],[32]],-3))</f>
        <v>0</v>
      </c>
      <c r="AH590" s="29"/>
      <c r="AI590" s="163">
        <f>+IF(AVERAGEIF(DEDUCCIONES[Concepto],'Datos para cálculo'!AH$4,DEDUCCIONES[Monto Limite])=1,CALCULO[[#This Row],[ 34 ]],MIN(CALCULO[[#This Row],[ 34 ]],AVERAGEIF(DEDUCCIONES[Concepto],'Datos para cálculo'!AH$4,DEDUCCIONES[Monto Limite]),+CALCULO[[#This Row],[ 34 ]]+1-1,CALCULO[[#This Row],[ 34 ]]))</f>
        <v>0</v>
      </c>
      <c r="AJ590" s="167"/>
      <c r="AK590" s="144">
        <f>+IF(CALCULO[[#This Row],[ 36 ]]="SI",MIN(CALCULO[[#This Row],[ 15 ]]*10%,VLOOKUP($AJ$4,DEDUCCIONES[],4,0)),0)</f>
        <v>0</v>
      </c>
      <c r="AL590" s="168"/>
      <c r="AM590" s="145">
        <f>+MIN(AL590+1-1,VLOOKUP($AL$4,DEDUCCIONES[],4,0))</f>
        <v>0</v>
      </c>
      <c r="AN590" s="144">
        <f>+CALCULO[[#This Row],[35]]+CALCULO[[#This Row],[37]]+CALCULO[[#This Row],[ 39 ]]</f>
        <v>0</v>
      </c>
      <c r="AO590" s="148">
        <f>+CALCULO[[#This Row],[33]]-CALCULO[[#This Row],[ 40 ]]</f>
        <v>0</v>
      </c>
      <c r="AP590" s="29"/>
      <c r="AQ590" s="163">
        <f>+MIN(CALCULO[[#This Row],[42]]+1-1,VLOOKUP($AP$4,RENTAS_EXCENTAS[],4,0))</f>
        <v>0</v>
      </c>
      <c r="AR590" s="29"/>
      <c r="AS590" s="163">
        <f>+MIN(CALCULO[[#This Row],[43]]+CALCULO[[#This Row],[ 44 ]]+1-1,VLOOKUP($AP$4,RENTAS_EXCENTAS[],4,0))-CALCULO[[#This Row],[43]]</f>
        <v>0</v>
      </c>
      <c r="AT590" s="163"/>
      <c r="AU590" s="163"/>
      <c r="AV590" s="163">
        <f>+CALCULO[[#This Row],[ 47 ]]</f>
        <v>0</v>
      </c>
      <c r="AW590" s="163"/>
      <c r="AX590" s="163">
        <f>+CALCULO[[#This Row],[ 49 ]]</f>
        <v>0</v>
      </c>
      <c r="AY590" s="163"/>
      <c r="AZ590" s="163">
        <f>+CALCULO[[#This Row],[ 51 ]]</f>
        <v>0</v>
      </c>
      <c r="BA590" s="163"/>
      <c r="BB590" s="163">
        <f>+CALCULO[[#This Row],[ 53 ]]</f>
        <v>0</v>
      </c>
      <c r="BC590" s="163"/>
      <c r="BD590" s="163">
        <f>+CALCULO[[#This Row],[ 55 ]]</f>
        <v>0</v>
      </c>
      <c r="BE590" s="163"/>
      <c r="BF590" s="163">
        <f>+CALCULO[[#This Row],[ 57 ]]</f>
        <v>0</v>
      </c>
      <c r="BG590" s="163"/>
      <c r="BH590" s="163">
        <f>+CALCULO[[#This Row],[ 59 ]]</f>
        <v>0</v>
      </c>
      <c r="BI590" s="163"/>
      <c r="BJ590" s="163"/>
      <c r="BK590" s="163"/>
      <c r="BL590" s="145">
        <f>+CALCULO[[#This Row],[ 63 ]]</f>
        <v>0</v>
      </c>
      <c r="BM590" s="144">
        <f>+CALCULO[[#This Row],[ 64 ]]+CALCULO[[#This Row],[ 62 ]]+CALCULO[[#This Row],[ 60 ]]+CALCULO[[#This Row],[ 58 ]]+CALCULO[[#This Row],[ 56 ]]+CALCULO[[#This Row],[ 54 ]]+CALCULO[[#This Row],[ 52 ]]+CALCULO[[#This Row],[ 50 ]]+CALCULO[[#This Row],[ 48 ]]+CALCULO[[#This Row],[ 45 ]]+CALCULO[[#This Row],[43]]</f>
        <v>0</v>
      </c>
      <c r="BN590" s="148">
        <f>+CALCULO[[#This Row],[ 41 ]]-CALCULO[[#This Row],[65]]</f>
        <v>0</v>
      </c>
      <c r="BO590" s="144">
        <f>+ROUND(MIN(CALCULO[[#This Row],[66]]*25%,240*'Versión impresión'!$H$8),-3)</f>
        <v>0</v>
      </c>
      <c r="BP590" s="148">
        <f>+CALCULO[[#This Row],[66]]-CALCULO[[#This Row],[67]]</f>
        <v>0</v>
      </c>
      <c r="BQ590" s="154">
        <f>+ROUND(CALCULO[[#This Row],[33]]*40%,-3)</f>
        <v>0</v>
      </c>
      <c r="BR590" s="149">
        <f t="shared" si="24"/>
        <v>0</v>
      </c>
      <c r="BS590" s="144">
        <f>+CALCULO[[#This Row],[33]]-MIN(CALCULO[[#This Row],[69]],CALCULO[[#This Row],[68]])</f>
        <v>0</v>
      </c>
      <c r="BT590" s="150">
        <f>+CALCULO[[#This Row],[71]]/'Versión impresión'!$H$8+1-1</f>
        <v>0</v>
      </c>
      <c r="BU590" s="151">
        <f>+LOOKUP(CALCULO[[#This Row],[72]],$CG$2:$CH$8,$CJ$2:$CJ$8)</f>
        <v>0</v>
      </c>
      <c r="BV590" s="152">
        <f>+LOOKUP(CALCULO[[#This Row],[72]],$CG$2:$CH$8,$CI$2:$CI$8)</f>
        <v>0</v>
      </c>
      <c r="BW590" s="151">
        <f>+LOOKUP(CALCULO[[#This Row],[72]],$CG$2:$CH$8,$CK$2:$CK$8)</f>
        <v>0</v>
      </c>
      <c r="BX590" s="155">
        <f>+(CALCULO[[#This Row],[72]]+CALCULO[[#This Row],[73]])*CALCULO[[#This Row],[74]]+CALCULO[[#This Row],[75]]</f>
        <v>0</v>
      </c>
      <c r="BY590" s="133">
        <f>+ROUND(CALCULO[[#This Row],[76]]*'Versión impresión'!$H$8,-3)</f>
        <v>0</v>
      </c>
      <c r="BZ590" s="180" t="str">
        <f>+IF(LOOKUP(CALCULO[[#This Row],[72]],$CG$2:$CH$8,$CM$2:$CM$8)=0,"",LOOKUP(CALCULO[[#This Row],[72]],$CG$2:$CH$8,$CM$2:$CM$8))</f>
        <v/>
      </c>
    </row>
    <row r="591" spans="1:78" x14ac:dyDescent="0.25">
      <c r="A591" s="78" t="str">
        <f t="shared" si="23"/>
        <v/>
      </c>
      <c r="B591" s="159"/>
      <c r="C591" s="29"/>
      <c r="D591" s="29"/>
      <c r="E591" s="29"/>
      <c r="F591" s="29"/>
      <c r="G591" s="29"/>
      <c r="H591" s="29"/>
      <c r="I591" s="29"/>
      <c r="J591" s="29"/>
      <c r="K591" s="29"/>
      <c r="L591" s="29"/>
      <c r="M591" s="29"/>
      <c r="N591" s="29"/>
      <c r="O591" s="144">
        <f>SUM(CALCULO[[#This Row],[5]:[ 14 ]])</f>
        <v>0</v>
      </c>
      <c r="P591" s="162"/>
      <c r="Q591" s="163">
        <f>+IF(AVERAGEIF(ING_NO_CONST_RENTA[Concepto],'Datos para cálculo'!P$4,ING_NO_CONST_RENTA[Monto Limite])=1,CALCULO[[#This Row],[16]],MIN(CALCULO[ [#This Row],[16] ],AVERAGEIF(ING_NO_CONST_RENTA[Concepto],'Datos para cálculo'!P$4,ING_NO_CONST_RENTA[Monto Limite]),+CALCULO[ [#This Row],[16] ]+1-1,CALCULO[ [#This Row],[16] ]))</f>
        <v>0</v>
      </c>
      <c r="R591" s="29"/>
      <c r="S591" s="163">
        <f>+IF(AVERAGEIF(ING_NO_CONST_RENTA[Concepto],'Datos para cálculo'!R$4,ING_NO_CONST_RENTA[Monto Limite])=1,CALCULO[[#This Row],[18]],MIN(CALCULO[ [#This Row],[18] ],AVERAGEIF(ING_NO_CONST_RENTA[Concepto],'Datos para cálculo'!R$4,ING_NO_CONST_RENTA[Monto Limite]),+CALCULO[ [#This Row],[18] ]+1-1,CALCULO[ [#This Row],[18] ]))</f>
        <v>0</v>
      </c>
      <c r="T591" s="29"/>
      <c r="U591" s="163">
        <f>+IF(AVERAGEIF(ING_NO_CONST_RENTA[Concepto],'Datos para cálculo'!T$4,ING_NO_CONST_RENTA[Monto Limite])=1,CALCULO[[#This Row],[20]],MIN(CALCULO[ [#This Row],[20] ],AVERAGEIF(ING_NO_CONST_RENTA[Concepto],'Datos para cálculo'!T$4,ING_NO_CONST_RENTA[Monto Limite]),+CALCULO[ [#This Row],[20] ]+1-1,CALCULO[ [#This Row],[20] ]))</f>
        <v>0</v>
      </c>
      <c r="V591" s="29"/>
      <c r="W5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1" s="164"/>
      <c r="Y591" s="163">
        <f>+IF(O591&lt;310*'Versión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1" s="165"/>
      <c r="AA591" s="163">
        <f>+IF(AVERAGEIF(ING_NO_CONST_RENTA[Concepto],'Datos para cálculo'!Z$4,ING_NO_CONST_RENTA[Monto Limite])=1,CALCULO[[#This Row],[ 26 ]],MIN(CALCULO[[#This Row],[ 26 ]],AVERAGEIF(ING_NO_CONST_RENTA[Concepto],'Datos para cálculo'!Z$4,ING_NO_CONST_RENTA[Monto Limite]),+CALCULO[[#This Row],[ 26 ]]+1-1,CALCULO[[#This Row],[ 26 ]]))</f>
        <v>0</v>
      </c>
      <c r="AB591" s="165"/>
      <c r="AC5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1" s="147"/>
      <c r="AE5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1" s="144">
        <f>+CALCULO[[#This Row],[ 31 ]]+CALCULO[[#This Row],[ 29 ]]+CALCULO[[#This Row],[ 27 ]]+CALCULO[[#This Row],[ 25 ]]+CALCULO[[#This Row],[ 23 ]]+CALCULO[[#This Row],[ 21 ]]+CALCULO[[#This Row],[ 19 ]]+CALCULO[[#This Row],[ 17 ]]</f>
        <v>0</v>
      </c>
      <c r="AG591" s="148">
        <f>+MAX(0,ROUND(CALCULO[[#This Row],[ 15 ]]-CALCULO[[#This Row],[32]],-3))</f>
        <v>0</v>
      </c>
      <c r="AH591" s="29"/>
      <c r="AI591" s="163">
        <f>+IF(AVERAGEIF(DEDUCCIONES[Concepto],'Datos para cálculo'!AH$4,DEDUCCIONES[Monto Limite])=1,CALCULO[[#This Row],[ 34 ]],MIN(CALCULO[[#This Row],[ 34 ]],AVERAGEIF(DEDUCCIONES[Concepto],'Datos para cálculo'!AH$4,DEDUCCIONES[Monto Limite]),+CALCULO[[#This Row],[ 34 ]]+1-1,CALCULO[[#This Row],[ 34 ]]))</f>
        <v>0</v>
      </c>
      <c r="AJ591" s="167"/>
      <c r="AK591" s="144">
        <f>+IF(CALCULO[[#This Row],[ 36 ]]="SI",MIN(CALCULO[[#This Row],[ 15 ]]*10%,VLOOKUP($AJ$4,DEDUCCIONES[],4,0)),0)</f>
        <v>0</v>
      </c>
      <c r="AL591" s="168"/>
      <c r="AM591" s="145">
        <f>+MIN(AL591+1-1,VLOOKUP($AL$4,DEDUCCIONES[],4,0))</f>
        <v>0</v>
      </c>
      <c r="AN591" s="144">
        <f>+CALCULO[[#This Row],[35]]+CALCULO[[#This Row],[37]]+CALCULO[[#This Row],[ 39 ]]</f>
        <v>0</v>
      </c>
      <c r="AO591" s="148">
        <f>+CALCULO[[#This Row],[33]]-CALCULO[[#This Row],[ 40 ]]</f>
        <v>0</v>
      </c>
      <c r="AP591" s="29"/>
      <c r="AQ591" s="163">
        <f>+MIN(CALCULO[[#This Row],[42]]+1-1,VLOOKUP($AP$4,RENTAS_EXCENTAS[],4,0))</f>
        <v>0</v>
      </c>
      <c r="AR591" s="29"/>
      <c r="AS591" s="163">
        <f>+MIN(CALCULO[[#This Row],[43]]+CALCULO[[#This Row],[ 44 ]]+1-1,VLOOKUP($AP$4,RENTAS_EXCENTAS[],4,0))-CALCULO[[#This Row],[43]]</f>
        <v>0</v>
      </c>
      <c r="AT591" s="163"/>
      <c r="AU591" s="163"/>
      <c r="AV591" s="163">
        <f>+CALCULO[[#This Row],[ 47 ]]</f>
        <v>0</v>
      </c>
      <c r="AW591" s="163"/>
      <c r="AX591" s="163">
        <f>+CALCULO[[#This Row],[ 49 ]]</f>
        <v>0</v>
      </c>
      <c r="AY591" s="163"/>
      <c r="AZ591" s="163">
        <f>+CALCULO[[#This Row],[ 51 ]]</f>
        <v>0</v>
      </c>
      <c r="BA591" s="163"/>
      <c r="BB591" s="163">
        <f>+CALCULO[[#This Row],[ 53 ]]</f>
        <v>0</v>
      </c>
      <c r="BC591" s="163"/>
      <c r="BD591" s="163">
        <f>+CALCULO[[#This Row],[ 55 ]]</f>
        <v>0</v>
      </c>
      <c r="BE591" s="163"/>
      <c r="BF591" s="163">
        <f>+CALCULO[[#This Row],[ 57 ]]</f>
        <v>0</v>
      </c>
      <c r="BG591" s="163"/>
      <c r="BH591" s="163">
        <f>+CALCULO[[#This Row],[ 59 ]]</f>
        <v>0</v>
      </c>
      <c r="BI591" s="163"/>
      <c r="BJ591" s="163"/>
      <c r="BK591" s="163"/>
      <c r="BL591" s="145">
        <f>+CALCULO[[#This Row],[ 63 ]]</f>
        <v>0</v>
      </c>
      <c r="BM591" s="144">
        <f>+CALCULO[[#This Row],[ 64 ]]+CALCULO[[#This Row],[ 62 ]]+CALCULO[[#This Row],[ 60 ]]+CALCULO[[#This Row],[ 58 ]]+CALCULO[[#This Row],[ 56 ]]+CALCULO[[#This Row],[ 54 ]]+CALCULO[[#This Row],[ 52 ]]+CALCULO[[#This Row],[ 50 ]]+CALCULO[[#This Row],[ 48 ]]+CALCULO[[#This Row],[ 45 ]]+CALCULO[[#This Row],[43]]</f>
        <v>0</v>
      </c>
      <c r="BN591" s="148">
        <f>+CALCULO[[#This Row],[ 41 ]]-CALCULO[[#This Row],[65]]</f>
        <v>0</v>
      </c>
      <c r="BO591" s="144">
        <f>+ROUND(MIN(CALCULO[[#This Row],[66]]*25%,240*'Versión impresión'!$H$8),-3)</f>
        <v>0</v>
      </c>
      <c r="BP591" s="148">
        <f>+CALCULO[[#This Row],[66]]-CALCULO[[#This Row],[67]]</f>
        <v>0</v>
      </c>
      <c r="BQ591" s="154">
        <f>+ROUND(CALCULO[[#This Row],[33]]*40%,-3)</f>
        <v>0</v>
      </c>
      <c r="BR591" s="149">
        <f t="shared" si="24"/>
        <v>0</v>
      </c>
      <c r="BS591" s="144">
        <f>+CALCULO[[#This Row],[33]]-MIN(CALCULO[[#This Row],[69]],CALCULO[[#This Row],[68]])</f>
        <v>0</v>
      </c>
      <c r="BT591" s="150">
        <f>+CALCULO[[#This Row],[71]]/'Versión impresión'!$H$8+1-1</f>
        <v>0</v>
      </c>
      <c r="BU591" s="151">
        <f>+LOOKUP(CALCULO[[#This Row],[72]],$CG$2:$CH$8,$CJ$2:$CJ$8)</f>
        <v>0</v>
      </c>
      <c r="BV591" s="152">
        <f>+LOOKUP(CALCULO[[#This Row],[72]],$CG$2:$CH$8,$CI$2:$CI$8)</f>
        <v>0</v>
      </c>
      <c r="BW591" s="151">
        <f>+LOOKUP(CALCULO[[#This Row],[72]],$CG$2:$CH$8,$CK$2:$CK$8)</f>
        <v>0</v>
      </c>
      <c r="BX591" s="155">
        <f>+(CALCULO[[#This Row],[72]]+CALCULO[[#This Row],[73]])*CALCULO[[#This Row],[74]]+CALCULO[[#This Row],[75]]</f>
        <v>0</v>
      </c>
      <c r="BY591" s="133">
        <f>+ROUND(CALCULO[[#This Row],[76]]*'Versión impresión'!$H$8,-3)</f>
        <v>0</v>
      </c>
      <c r="BZ591" s="180" t="str">
        <f>+IF(LOOKUP(CALCULO[[#This Row],[72]],$CG$2:$CH$8,$CM$2:$CM$8)=0,"",LOOKUP(CALCULO[[#This Row],[72]],$CG$2:$CH$8,$CM$2:$CM$8))</f>
        <v/>
      </c>
    </row>
    <row r="592" spans="1:78" x14ac:dyDescent="0.25">
      <c r="A592" s="78" t="str">
        <f t="shared" si="23"/>
        <v/>
      </c>
      <c r="B592" s="159"/>
      <c r="C592" s="29"/>
      <c r="D592" s="29"/>
      <c r="E592" s="29"/>
      <c r="F592" s="29"/>
      <c r="G592" s="29"/>
      <c r="H592" s="29"/>
      <c r="I592" s="29"/>
      <c r="J592" s="29"/>
      <c r="K592" s="29"/>
      <c r="L592" s="29"/>
      <c r="M592" s="29"/>
      <c r="N592" s="29"/>
      <c r="O592" s="144">
        <f>SUM(CALCULO[[#This Row],[5]:[ 14 ]])</f>
        <v>0</v>
      </c>
      <c r="P592" s="162"/>
      <c r="Q592" s="163">
        <f>+IF(AVERAGEIF(ING_NO_CONST_RENTA[Concepto],'Datos para cálculo'!P$4,ING_NO_CONST_RENTA[Monto Limite])=1,CALCULO[[#This Row],[16]],MIN(CALCULO[ [#This Row],[16] ],AVERAGEIF(ING_NO_CONST_RENTA[Concepto],'Datos para cálculo'!P$4,ING_NO_CONST_RENTA[Monto Limite]),+CALCULO[ [#This Row],[16] ]+1-1,CALCULO[ [#This Row],[16] ]))</f>
        <v>0</v>
      </c>
      <c r="R592" s="29"/>
      <c r="S592" s="163">
        <f>+IF(AVERAGEIF(ING_NO_CONST_RENTA[Concepto],'Datos para cálculo'!R$4,ING_NO_CONST_RENTA[Monto Limite])=1,CALCULO[[#This Row],[18]],MIN(CALCULO[ [#This Row],[18] ],AVERAGEIF(ING_NO_CONST_RENTA[Concepto],'Datos para cálculo'!R$4,ING_NO_CONST_RENTA[Monto Limite]),+CALCULO[ [#This Row],[18] ]+1-1,CALCULO[ [#This Row],[18] ]))</f>
        <v>0</v>
      </c>
      <c r="T592" s="29"/>
      <c r="U592" s="163">
        <f>+IF(AVERAGEIF(ING_NO_CONST_RENTA[Concepto],'Datos para cálculo'!T$4,ING_NO_CONST_RENTA[Monto Limite])=1,CALCULO[[#This Row],[20]],MIN(CALCULO[ [#This Row],[20] ],AVERAGEIF(ING_NO_CONST_RENTA[Concepto],'Datos para cálculo'!T$4,ING_NO_CONST_RENTA[Monto Limite]),+CALCULO[ [#This Row],[20] ]+1-1,CALCULO[ [#This Row],[20] ]))</f>
        <v>0</v>
      </c>
      <c r="V592" s="29"/>
      <c r="W5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2" s="164"/>
      <c r="Y592" s="163">
        <f>+IF(O592&lt;310*'Versión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2" s="165"/>
      <c r="AA592" s="163">
        <f>+IF(AVERAGEIF(ING_NO_CONST_RENTA[Concepto],'Datos para cálculo'!Z$4,ING_NO_CONST_RENTA[Monto Limite])=1,CALCULO[[#This Row],[ 26 ]],MIN(CALCULO[[#This Row],[ 26 ]],AVERAGEIF(ING_NO_CONST_RENTA[Concepto],'Datos para cálculo'!Z$4,ING_NO_CONST_RENTA[Monto Limite]),+CALCULO[[#This Row],[ 26 ]]+1-1,CALCULO[[#This Row],[ 26 ]]))</f>
        <v>0</v>
      </c>
      <c r="AB592" s="165"/>
      <c r="AC5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2" s="147"/>
      <c r="AE5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2" s="144">
        <f>+CALCULO[[#This Row],[ 31 ]]+CALCULO[[#This Row],[ 29 ]]+CALCULO[[#This Row],[ 27 ]]+CALCULO[[#This Row],[ 25 ]]+CALCULO[[#This Row],[ 23 ]]+CALCULO[[#This Row],[ 21 ]]+CALCULO[[#This Row],[ 19 ]]+CALCULO[[#This Row],[ 17 ]]</f>
        <v>0</v>
      </c>
      <c r="AG592" s="148">
        <f>+MAX(0,ROUND(CALCULO[[#This Row],[ 15 ]]-CALCULO[[#This Row],[32]],-3))</f>
        <v>0</v>
      </c>
      <c r="AH592" s="29"/>
      <c r="AI592" s="163">
        <f>+IF(AVERAGEIF(DEDUCCIONES[Concepto],'Datos para cálculo'!AH$4,DEDUCCIONES[Monto Limite])=1,CALCULO[[#This Row],[ 34 ]],MIN(CALCULO[[#This Row],[ 34 ]],AVERAGEIF(DEDUCCIONES[Concepto],'Datos para cálculo'!AH$4,DEDUCCIONES[Monto Limite]),+CALCULO[[#This Row],[ 34 ]]+1-1,CALCULO[[#This Row],[ 34 ]]))</f>
        <v>0</v>
      </c>
      <c r="AJ592" s="167"/>
      <c r="AK592" s="144">
        <f>+IF(CALCULO[[#This Row],[ 36 ]]="SI",MIN(CALCULO[[#This Row],[ 15 ]]*10%,VLOOKUP($AJ$4,DEDUCCIONES[],4,0)),0)</f>
        <v>0</v>
      </c>
      <c r="AL592" s="168"/>
      <c r="AM592" s="145">
        <f>+MIN(AL592+1-1,VLOOKUP($AL$4,DEDUCCIONES[],4,0))</f>
        <v>0</v>
      </c>
      <c r="AN592" s="144">
        <f>+CALCULO[[#This Row],[35]]+CALCULO[[#This Row],[37]]+CALCULO[[#This Row],[ 39 ]]</f>
        <v>0</v>
      </c>
      <c r="AO592" s="148">
        <f>+CALCULO[[#This Row],[33]]-CALCULO[[#This Row],[ 40 ]]</f>
        <v>0</v>
      </c>
      <c r="AP592" s="29"/>
      <c r="AQ592" s="163">
        <f>+MIN(CALCULO[[#This Row],[42]]+1-1,VLOOKUP($AP$4,RENTAS_EXCENTAS[],4,0))</f>
        <v>0</v>
      </c>
      <c r="AR592" s="29"/>
      <c r="AS592" s="163">
        <f>+MIN(CALCULO[[#This Row],[43]]+CALCULO[[#This Row],[ 44 ]]+1-1,VLOOKUP($AP$4,RENTAS_EXCENTAS[],4,0))-CALCULO[[#This Row],[43]]</f>
        <v>0</v>
      </c>
      <c r="AT592" s="163"/>
      <c r="AU592" s="163"/>
      <c r="AV592" s="163">
        <f>+CALCULO[[#This Row],[ 47 ]]</f>
        <v>0</v>
      </c>
      <c r="AW592" s="163"/>
      <c r="AX592" s="163">
        <f>+CALCULO[[#This Row],[ 49 ]]</f>
        <v>0</v>
      </c>
      <c r="AY592" s="163"/>
      <c r="AZ592" s="163">
        <f>+CALCULO[[#This Row],[ 51 ]]</f>
        <v>0</v>
      </c>
      <c r="BA592" s="163"/>
      <c r="BB592" s="163">
        <f>+CALCULO[[#This Row],[ 53 ]]</f>
        <v>0</v>
      </c>
      <c r="BC592" s="163"/>
      <c r="BD592" s="163">
        <f>+CALCULO[[#This Row],[ 55 ]]</f>
        <v>0</v>
      </c>
      <c r="BE592" s="163"/>
      <c r="BF592" s="163">
        <f>+CALCULO[[#This Row],[ 57 ]]</f>
        <v>0</v>
      </c>
      <c r="BG592" s="163"/>
      <c r="BH592" s="163">
        <f>+CALCULO[[#This Row],[ 59 ]]</f>
        <v>0</v>
      </c>
      <c r="BI592" s="163"/>
      <c r="BJ592" s="163"/>
      <c r="BK592" s="163"/>
      <c r="BL592" s="145">
        <f>+CALCULO[[#This Row],[ 63 ]]</f>
        <v>0</v>
      </c>
      <c r="BM592" s="144">
        <f>+CALCULO[[#This Row],[ 64 ]]+CALCULO[[#This Row],[ 62 ]]+CALCULO[[#This Row],[ 60 ]]+CALCULO[[#This Row],[ 58 ]]+CALCULO[[#This Row],[ 56 ]]+CALCULO[[#This Row],[ 54 ]]+CALCULO[[#This Row],[ 52 ]]+CALCULO[[#This Row],[ 50 ]]+CALCULO[[#This Row],[ 48 ]]+CALCULO[[#This Row],[ 45 ]]+CALCULO[[#This Row],[43]]</f>
        <v>0</v>
      </c>
      <c r="BN592" s="148">
        <f>+CALCULO[[#This Row],[ 41 ]]-CALCULO[[#This Row],[65]]</f>
        <v>0</v>
      </c>
      <c r="BO592" s="144">
        <f>+ROUND(MIN(CALCULO[[#This Row],[66]]*25%,240*'Versión impresión'!$H$8),-3)</f>
        <v>0</v>
      </c>
      <c r="BP592" s="148">
        <f>+CALCULO[[#This Row],[66]]-CALCULO[[#This Row],[67]]</f>
        <v>0</v>
      </c>
      <c r="BQ592" s="154">
        <f>+ROUND(CALCULO[[#This Row],[33]]*40%,-3)</f>
        <v>0</v>
      </c>
      <c r="BR592" s="149">
        <f t="shared" si="24"/>
        <v>0</v>
      </c>
      <c r="BS592" s="144">
        <f>+CALCULO[[#This Row],[33]]-MIN(CALCULO[[#This Row],[69]],CALCULO[[#This Row],[68]])</f>
        <v>0</v>
      </c>
      <c r="BT592" s="150">
        <f>+CALCULO[[#This Row],[71]]/'Versión impresión'!$H$8+1-1</f>
        <v>0</v>
      </c>
      <c r="BU592" s="151">
        <f>+LOOKUP(CALCULO[[#This Row],[72]],$CG$2:$CH$8,$CJ$2:$CJ$8)</f>
        <v>0</v>
      </c>
      <c r="BV592" s="152">
        <f>+LOOKUP(CALCULO[[#This Row],[72]],$CG$2:$CH$8,$CI$2:$CI$8)</f>
        <v>0</v>
      </c>
      <c r="BW592" s="151">
        <f>+LOOKUP(CALCULO[[#This Row],[72]],$CG$2:$CH$8,$CK$2:$CK$8)</f>
        <v>0</v>
      </c>
      <c r="BX592" s="155">
        <f>+(CALCULO[[#This Row],[72]]+CALCULO[[#This Row],[73]])*CALCULO[[#This Row],[74]]+CALCULO[[#This Row],[75]]</f>
        <v>0</v>
      </c>
      <c r="BY592" s="133">
        <f>+ROUND(CALCULO[[#This Row],[76]]*'Versión impresión'!$H$8,-3)</f>
        <v>0</v>
      </c>
      <c r="BZ592" s="180" t="str">
        <f>+IF(LOOKUP(CALCULO[[#This Row],[72]],$CG$2:$CH$8,$CM$2:$CM$8)=0,"",LOOKUP(CALCULO[[#This Row],[72]],$CG$2:$CH$8,$CM$2:$CM$8))</f>
        <v/>
      </c>
    </row>
    <row r="593" spans="1:78" x14ac:dyDescent="0.25">
      <c r="A593" s="78" t="str">
        <f t="shared" si="23"/>
        <v/>
      </c>
      <c r="B593" s="159"/>
      <c r="C593" s="29"/>
      <c r="D593" s="29"/>
      <c r="E593" s="29"/>
      <c r="F593" s="29"/>
      <c r="G593" s="29"/>
      <c r="H593" s="29"/>
      <c r="I593" s="29"/>
      <c r="J593" s="29"/>
      <c r="K593" s="29"/>
      <c r="L593" s="29"/>
      <c r="M593" s="29"/>
      <c r="N593" s="29"/>
      <c r="O593" s="144">
        <f>SUM(CALCULO[[#This Row],[5]:[ 14 ]])</f>
        <v>0</v>
      </c>
      <c r="P593" s="162"/>
      <c r="Q593" s="163">
        <f>+IF(AVERAGEIF(ING_NO_CONST_RENTA[Concepto],'Datos para cálculo'!P$4,ING_NO_CONST_RENTA[Monto Limite])=1,CALCULO[[#This Row],[16]],MIN(CALCULO[ [#This Row],[16] ],AVERAGEIF(ING_NO_CONST_RENTA[Concepto],'Datos para cálculo'!P$4,ING_NO_CONST_RENTA[Monto Limite]),+CALCULO[ [#This Row],[16] ]+1-1,CALCULO[ [#This Row],[16] ]))</f>
        <v>0</v>
      </c>
      <c r="R593" s="29"/>
      <c r="S593" s="163">
        <f>+IF(AVERAGEIF(ING_NO_CONST_RENTA[Concepto],'Datos para cálculo'!R$4,ING_NO_CONST_RENTA[Monto Limite])=1,CALCULO[[#This Row],[18]],MIN(CALCULO[ [#This Row],[18] ],AVERAGEIF(ING_NO_CONST_RENTA[Concepto],'Datos para cálculo'!R$4,ING_NO_CONST_RENTA[Monto Limite]),+CALCULO[ [#This Row],[18] ]+1-1,CALCULO[ [#This Row],[18] ]))</f>
        <v>0</v>
      </c>
      <c r="T593" s="29"/>
      <c r="U593" s="163">
        <f>+IF(AVERAGEIF(ING_NO_CONST_RENTA[Concepto],'Datos para cálculo'!T$4,ING_NO_CONST_RENTA[Monto Limite])=1,CALCULO[[#This Row],[20]],MIN(CALCULO[ [#This Row],[20] ],AVERAGEIF(ING_NO_CONST_RENTA[Concepto],'Datos para cálculo'!T$4,ING_NO_CONST_RENTA[Monto Limite]),+CALCULO[ [#This Row],[20] ]+1-1,CALCULO[ [#This Row],[20] ]))</f>
        <v>0</v>
      </c>
      <c r="V593" s="29"/>
      <c r="W5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3" s="164"/>
      <c r="Y593" s="163">
        <f>+IF(O593&lt;310*'Versión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3" s="165"/>
      <c r="AA593" s="163">
        <f>+IF(AVERAGEIF(ING_NO_CONST_RENTA[Concepto],'Datos para cálculo'!Z$4,ING_NO_CONST_RENTA[Monto Limite])=1,CALCULO[[#This Row],[ 26 ]],MIN(CALCULO[[#This Row],[ 26 ]],AVERAGEIF(ING_NO_CONST_RENTA[Concepto],'Datos para cálculo'!Z$4,ING_NO_CONST_RENTA[Monto Limite]),+CALCULO[[#This Row],[ 26 ]]+1-1,CALCULO[[#This Row],[ 26 ]]))</f>
        <v>0</v>
      </c>
      <c r="AB593" s="165"/>
      <c r="AC5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3" s="147"/>
      <c r="AE5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3" s="144">
        <f>+CALCULO[[#This Row],[ 31 ]]+CALCULO[[#This Row],[ 29 ]]+CALCULO[[#This Row],[ 27 ]]+CALCULO[[#This Row],[ 25 ]]+CALCULO[[#This Row],[ 23 ]]+CALCULO[[#This Row],[ 21 ]]+CALCULO[[#This Row],[ 19 ]]+CALCULO[[#This Row],[ 17 ]]</f>
        <v>0</v>
      </c>
      <c r="AG593" s="148">
        <f>+MAX(0,ROUND(CALCULO[[#This Row],[ 15 ]]-CALCULO[[#This Row],[32]],-3))</f>
        <v>0</v>
      </c>
      <c r="AH593" s="29"/>
      <c r="AI593" s="163">
        <f>+IF(AVERAGEIF(DEDUCCIONES[Concepto],'Datos para cálculo'!AH$4,DEDUCCIONES[Monto Limite])=1,CALCULO[[#This Row],[ 34 ]],MIN(CALCULO[[#This Row],[ 34 ]],AVERAGEIF(DEDUCCIONES[Concepto],'Datos para cálculo'!AH$4,DEDUCCIONES[Monto Limite]),+CALCULO[[#This Row],[ 34 ]]+1-1,CALCULO[[#This Row],[ 34 ]]))</f>
        <v>0</v>
      </c>
      <c r="AJ593" s="167"/>
      <c r="AK593" s="144">
        <f>+IF(CALCULO[[#This Row],[ 36 ]]="SI",MIN(CALCULO[[#This Row],[ 15 ]]*10%,VLOOKUP($AJ$4,DEDUCCIONES[],4,0)),0)</f>
        <v>0</v>
      </c>
      <c r="AL593" s="168"/>
      <c r="AM593" s="145">
        <f>+MIN(AL593+1-1,VLOOKUP($AL$4,DEDUCCIONES[],4,0))</f>
        <v>0</v>
      </c>
      <c r="AN593" s="144">
        <f>+CALCULO[[#This Row],[35]]+CALCULO[[#This Row],[37]]+CALCULO[[#This Row],[ 39 ]]</f>
        <v>0</v>
      </c>
      <c r="AO593" s="148">
        <f>+CALCULO[[#This Row],[33]]-CALCULO[[#This Row],[ 40 ]]</f>
        <v>0</v>
      </c>
      <c r="AP593" s="29"/>
      <c r="AQ593" s="163">
        <f>+MIN(CALCULO[[#This Row],[42]]+1-1,VLOOKUP($AP$4,RENTAS_EXCENTAS[],4,0))</f>
        <v>0</v>
      </c>
      <c r="AR593" s="29"/>
      <c r="AS593" s="163">
        <f>+MIN(CALCULO[[#This Row],[43]]+CALCULO[[#This Row],[ 44 ]]+1-1,VLOOKUP($AP$4,RENTAS_EXCENTAS[],4,0))-CALCULO[[#This Row],[43]]</f>
        <v>0</v>
      </c>
      <c r="AT593" s="163"/>
      <c r="AU593" s="163"/>
      <c r="AV593" s="163">
        <f>+CALCULO[[#This Row],[ 47 ]]</f>
        <v>0</v>
      </c>
      <c r="AW593" s="163"/>
      <c r="AX593" s="163">
        <f>+CALCULO[[#This Row],[ 49 ]]</f>
        <v>0</v>
      </c>
      <c r="AY593" s="163"/>
      <c r="AZ593" s="163">
        <f>+CALCULO[[#This Row],[ 51 ]]</f>
        <v>0</v>
      </c>
      <c r="BA593" s="163"/>
      <c r="BB593" s="163">
        <f>+CALCULO[[#This Row],[ 53 ]]</f>
        <v>0</v>
      </c>
      <c r="BC593" s="163"/>
      <c r="BD593" s="163">
        <f>+CALCULO[[#This Row],[ 55 ]]</f>
        <v>0</v>
      </c>
      <c r="BE593" s="163"/>
      <c r="BF593" s="163">
        <f>+CALCULO[[#This Row],[ 57 ]]</f>
        <v>0</v>
      </c>
      <c r="BG593" s="163"/>
      <c r="BH593" s="163">
        <f>+CALCULO[[#This Row],[ 59 ]]</f>
        <v>0</v>
      </c>
      <c r="BI593" s="163"/>
      <c r="BJ593" s="163"/>
      <c r="BK593" s="163"/>
      <c r="BL593" s="145">
        <f>+CALCULO[[#This Row],[ 63 ]]</f>
        <v>0</v>
      </c>
      <c r="BM593" s="144">
        <f>+CALCULO[[#This Row],[ 64 ]]+CALCULO[[#This Row],[ 62 ]]+CALCULO[[#This Row],[ 60 ]]+CALCULO[[#This Row],[ 58 ]]+CALCULO[[#This Row],[ 56 ]]+CALCULO[[#This Row],[ 54 ]]+CALCULO[[#This Row],[ 52 ]]+CALCULO[[#This Row],[ 50 ]]+CALCULO[[#This Row],[ 48 ]]+CALCULO[[#This Row],[ 45 ]]+CALCULO[[#This Row],[43]]</f>
        <v>0</v>
      </c>
      <c r="BN593" s="148">
        <f>+CALCULO[[#This Row],[ 41 ]]-CALCULO[[#This Row],[65]]</f>
        <v>0</v>
      </c>
      <c r="BO593" s="144">
        <f>+ROUND(MIN(CALCULO[[#This Row],[66]]*25%,240*'Versión impresión'!$H$8),-3)</f>
        <v>0</v>
      </c>
      <c r="BP593" s="148">
        <f>+CALCULO[[#This Row],[66]]-CALCULO[[#This Row],[67]]</f>
        <v>0</v>
      </c>
      <c r="BQ593" s="154">
        <f>+ROUND(CALCULO[[#This Row],[33]]*40%,-3)</f>
        <v>0</v>
      </c>
      <c r="BR593" s="149">
        <f t="shared" si="24"/>
        <v>0</v>
      </c>
      <c r="BS593" s="144">
        <f>+CALCULO[[#This Row],[33]]-MIN(CALCULO[[#This Row],[69]],CALCULO[[#This Row],[68]])</f>
        <v>0</v>
      </c>
      <c r="BT593" s="150">
        <f>+CALCULO[[#This Row],[71]]/'Versión impresión'!$H$8+1-1</f>
        <v>0</v>
      </c>
      <c r="BU593" s="151">
        <f>+LOOKUP(CALCULO[[#This Row],[72]],$CG$2:$CH$8,$CJ$2:$CJ$8)</f>
        <v>0</v>
      </c>
      <c r="BV593" s="152">
        <f>+LOOKUP(CALCULO[[#This Row],[72]],$CG$2:$CH$8,$CI$2:$CI$8)</f>
        <v>0</v>
      </c>
      <c r="BW593" s="151">
        <f>+LOOKUP(CALCULO[[#This Row],[72]],$CG$2:$CH$8,$CK$2:$CK$8)</f>
        <v>0</v>
      </c>
      <c r="BX593" s="155">
        <f>+(CALCULO[[#This Row],[72]]+CALCULO[[#This Row],[73]])*CALCULO[[#This Row],[74]]+CALCULO[[#This Row],[75]]</f>
        <v>0</v>
      </c>
      <c r="BY593" s="133">
        <f>+ROUND(CALCULO[[#This Row],[76]]*'Versión impresión'!$H$8,-3)</f>
        <v>0</v>
      </c>
      <c r="BZ593" s="180" t="str">
        <f>+IF(LOOKUP(CALCULO[[#This Row],[72]],$CG$2:$CH$8,$CM$2:$CM$8)=0,"",LOOKUP(CALCULO[[#This Row],[72]],$CG$2:$CH$8,$CM$2:$CM$8))</f>
        <v/>
      </c>
    </row>
    <row r="594" spans="1:78" x14ac:dyDescent="0.25">
      <c r="A594" s="78" t="str">
        <f t="shared" si="23"/>
        <v/>
      </c>
      <c r="B594" s="159"/>
      <c r="C594" s="29"/>
      <c r="D594" s="29"/>
      <c r="E594" s="29"/>
      <c r="F594" s="29"/>
      <c r="G594" s="29"/>
      <c r="H594" s="29"/>
      <c r="I594" s="29"/>
      <c r="J594" s="29"/>
      <c r="K594" s="29"/>
      <c r="L594" s="29"/>
      <c r="M594" s="29"/>
      <c r="N594" s="29"/>
      <c r="O594" s="144">
        <f>SUM(CALCULO[[#This Row],[5]:[ 14 ]])</f>
        <v>0</v>
      </c>
      <c r="P594" s="162"/>
      <c r="Q594" s="163">
        <f>+IF(AVERAGEIF(ING_NO_CONST_RENTA[Concepto],'Datos para cálculo'!P$4,ING_NO_CONST_RENTA[Monto Limite])=1,CALCULO[[#This Row],[16]],MIN(CALCULO[ [#This Row],[16] ],AVERAGEIF(ING_NO_CONST_RENTA[Concepto],'Datos para cálculo'!P$4,ING_NO_CONST_RENTA[Monto Limite]),+CALCULO[ [#This Row],[16] ]+1-1,CALCULO[ [#This Row],[16] ]))</f>
        <v>0</v>
      </c>
      <c r="R594" s="29"/>
      <c r="S594" s="163">
        <f>+IF(AVERAGEIF(ING_NO_CONST_RENTA[Concepto],'Datos para cálculo'!R$4,ING_NO_CONST_RENTA[Monto Limite])=1,CALCULO[[#This Row],[18]],MIN(CALCULO[ [#This Row],[18] ],AVERAGEIF(ING_NO_CONST_RENTA[Concepto],'Datos para cálculo'!R$4,ING_NO_CONST_RENTA[Monto Limite]),+CALCULO[ [#This Row],[18] ]+1-1,CALCULO[ [#This Row],[18] ]))</f>
        <v>0</v>
      </c>
      <c r="T594" s="29"/>
      <c r="U594" s="163">
        <f>+IF(AVERAGEIF(ING_NO_CONST_RENTA[Concepto],'Datos para cálculo'!T$4,ING_NO_CONST_RENTA[Monto Limite])=1,CALCULO[[#This Row],[20]],MIN(CALCULO[ [#This Row],[20] ],AVERAGEIF(ING_NO_CONST_RENTA[Concepto],'Datos para cálculo'!T$4,ING_NO_CONST_RENTA[Monto Limite]),+CALCULO[ [#This Row],[20] ]+1-1,CALCULO[ [#This Row],[20] ]))</f>
        <v>0</v>
      </c>
      <c r="V594" s="29"/>
      <c r="W5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4" s="164"/>
      <c r="Y594" s="163">
        <f>+IF(O594&lt;310*'Versión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4" s="165"/>
      <c r="AA594" s="163">
        <f>+IF(AVERAGEIF(ING_NO_CONST_RENTA[Concepto],'Datos para cálculo'!Z$4,ING_NO_CONST_RENTA[Monto Limite])=1,CALCULO[[#This Row],[ 26 ]],MIN(CALCULO[[#This Row],[ 26 ]],AVERAGEIF(ING_NO_CONST_RENTA[Concepto],'Datos para cálculo'!Z$4,ING_NO_CONST_RENTA[Monto Limite]),+CALCULO[[#This Row],[ 26 ]]+1-1,CALCULO[[#This Row],[ 26 ]]))</f>
        <v>0</v>
      </c>
      <c r="AB594" s="165"/>
      <c r="AC5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4" s="147"/>
      <c r="AE5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4" s="144">
        <f>+CALCULO[[#This Row],[ 31 ]]+CALCULO[[#This Row],[ 29 ]]+CALCULO[[#This Row],[ 27 ]]+CALCULO[[#This Row],[ 25 ]]+CALCULO[[#This Row],[ 23 ]]+CALCULO[[#This Row],[ 21 ]]+CALCULO[[#This Row],[ 19 ]]+CALCULO[[#This Row],[ 17 ]]</f>
        <v>0</v>
      </c>
      <c r="AG594" s="148">
        <f>+MAX(0,ROUND(CALCULO[[#This Row],[ 15 ]]-CALCULO[[#This Row],[32]],-3))</f>
        <v>0</v>
      </c>
      <c r="AH594" s="29"/>
      <c r="AI594" s="163">
        <f>+IF(AVERAGEIF(DEDUCCIONES[Concepto],'Datos para cálculo'!AH$4,DEDUCCIONES[Monto Limite])=1,CALCULO[[#This Row],[ 34 ]],MIN(CALCULO[[#This Row],[ 34 ]],AVERAGEIF(DEDUCCIONES[Concepto],'Datos para cálculo'!AH$4,DEDUCCIONES[Monto Limite]),+CALCULO[[#This Row],[ 34 ]]+1-1,CALCULO[[#This Row],[ 34 ]]))</f>
        <v>0</v>
      </c>
      <c r="AJ594" s="167"/>
      <c r="AK594" s="144">
        <f>+IF(CALCULO[[#This Row],[ 36 ]]="SI",MIN(CALCULO[[#This Row],[ 15 ]]*10%,VLOOKUP($AJ$4,DEDUCCIONES[],4,0)),0)</f>
        <v>0</v>
      </c>
      <c r="AL594" s="168"/>
      <c r="AM594" s="145">
        <f>+MIN(AL594+1-1,VLOOKUP($AL$4,DEDUCCIONES[],4,0))</f>
        <v>0</v>
      </c>
      <c r="AN594" s="144">
        <f>+CALCULO[[#This Row],[35]]+CALCULO[[#This Row],[37]]+CALCULO[[#This Row],[ 39 ]]</f>
        <v>0</v>
      </c>
      <c r="AO594" s="148">
        <f>+CALCULO[[#This Row],[33]]-CALCULO[[#This Row],[ 40 ]]</f>
        <v>0</v>
      </c>
      <c r="AP594" s="29"/>
      <c r="AQ594" s="163">
        <f>+MIN(CALCULO[[#This Row],[42]]+1-1,VLOOKUP($AP$4,RENTAS_EXCENTAS[],4,0))</f>
        <v>0</v>
      </c>
      <c r="AR594" s="29"/>
      <c r="AS594" s="163">
        <f>+MIN(CALCULO[[#This Row],[43]]+CALCULO[[#This Row],[ 44 ]]+1-1,VLOOKUP($AP$4,RENTAS_EXCENTAS[],4,0))-CALCULO[[#This Row],[43]]</f>
        <v>0</v>
      </c>
      <c r="AT594" s="163"/>
      <c r="AU594" s="163"/>
      <c r="AV594" s="163">
        <f>+CALCULO[[#This Row],[ 47 ]]</f>
        <v>0</v>
      </c>
      <c r="AW594" s="163"/>
      <c r="AX594" s="163">
        <f>+CALCULO[[#This Row],[ 49 ]]</f>
        <v>0</v>
      </c>
      <c r="AY594" s="163"/>
      <c r="AZ594" s="163">
        <f>+CALCULO[[#This Row],[ 51 ]]</f>
        <v>0</v>
      </c>
      <c r="BA594" s="163"/>
      <c r="BB594" s="163">
        <f>+CALCULO[[#This Row],[ 53 ]]</f>
        <v>0</v>
      </c>
      <c r="BC594" s="163"/>
      <c r="BD594" s="163">
        <f>+CALCULO[[#This Row],[ 55 ]]</f>
        <v>0</v>
      </c>
      <c r="BE594" s="163"/>
      <c r="BF594" s="163">
        <f>+CALCULO[[#This Row],[ 57 ]]</f>
        <v>0</v>
      </c>
      <c r="BG594" s="163"/>
      <c r="BH594" s="163">
        <f>+CALCULO[[#This Row],[ 59 ]]</f>
        <v>0</v>
      </c>
      <c r="BI594" s="163"/>
      <c r="BJ594" s="163"/>
      <c r="BK594" s="163"/>
      <c r="BL594" s="145">
        <f>+CALCULO[[#This Row],[ 63 ]]</f>
        <v>0</v>
      </c>
      <c r="BM594" s="144">
        <f>+CALCULO[[#This Row],[ 64 ]]+CALCULO[[#This Row],[ 62 ]]+CALCULO[[#This Row],[ 60 ]]+CALCULO[[#This Row],[ 58 ]]+CALCULO[[#This Row],[ 56 ]]+CALCULO[[#This Row],[ 54 ]]+CALCULO[[#This Row],[ 52 ]]+CALCULO[[#This Row],[ 50 ]]+CALCULO[[#This Row],[ 48 ]]+CALCULO[[#This Row],[ 45 ]]+CALCULO[[#This Row],[43]]</f>
        <v>0</v>
      </c>
      <c r="BN594" s="148">
        <f>+CALCULO[[#This Row],[ 41 ]]-CALCULO[[#This Row],[65]]</f>
        <v>0</v>
      </c>
      <c r="BO594" s="144">
        <f>+ROUND(MIN(CALCULO[[#This Row],[66]]*25%,240*'Versión impresión'!$H$8),-3)</f>
        <v>0</v>
      </c>
      <c r="BP594" s="148">
        <f>+CALCULO[[#This Row],[66]]-CALCULO[[#This Row],[67]]</f>
        <v>0</v>
      </c>
      <c r="BQ594" s="154">
        <f>+ROUND(CALCULO[[#This Row],[33]]*40%,-3)</f>
        <v>0</v>
      </c>
      <c r="BR594" s="149">
        <f t="shared" si="24"/>
        <v>0</v>
      </c>
      <c r="BS594" s="144">
        <f>+CALCULO[[#This Row],[33]]-MIN(CALCULO[[#This Row],[69]],CALCULO[[#This Row],[68]])</f>
        <v>0</v>
      </c>
      <c r="BT594" s="150">
        <f>+CALCULO[[#This Row],[71]]/'Versión impresión'!$H$8+1-1</f>
        <v>0</v>
      </c>
      <c r="BU594" s="151">
        <f>+LOOKUP(CALCULO[[#This Row],[72]],$CG$2:$CH$8,$CJ$2:$CJ$8)</f>
        <v>0</v>
      </c>
      <c r="BV594" s="152">
        <f>+LOOKUP(CALCULO[[#This Row],[72]],$CG$2:$CH$8,$CI$2:$CI$8)</f>
        <v>0</v>
      </c>
      <c r="BW594" s="151">
        <f>+LOOKUP(CALCULO[[#This Row],[72]],$CG$2:$CH$8,$CK$2:$CK$8)</f>
        <v>0</v>
      </c>
      <c r="BX594" s="155">
        <f>+(CALCULO[[#This Row],[72]]+CALCULO[[#This Row],[73]])*CALCULO[[#This Row],[74]]+CALCULO[[#This Row],[75]]</f>
        <v>0</v>
      </c>
      <c r="BY594" s="133">
        <f>+ROUND(CALCULO[[#This Row],[76]]*'Versión impresión'!$H$8,-3)</f>
        <v>0</v>
      </c>
      <c r="BZ594" s="180" t="str">
        <f>+IF(LOOKUP(CALCULO[[#This Row],[72]],$CG$2:$CH$8,$CM$2:$CM$8)=0,"",LOOKUP(CALCULO[[#This Row],[72]],$CG$2:$CH$8,$CM$2:$CM$8))</f>
        <v/>
      </c>
    </row>
    <row r="595" spans="1:78" x14ac:dyDescent="0.25">
      <c r="A595" s="78" t="str">
        <f t="shared" si="23"/>
        <v/>
      </c>
      <c r="B595" s="159"/>
      <c r="C595" s="29"/>
      <c r="D595" s="29"/>
      <c r="E595" s="29"/>
      <c r="F595" s="29"/>
      <c r="G595" s="29"/>
      <c r="H595" s="29"/>
      <c r="I595" s="29"/>
      <c r="J595" s="29"/>
      <c r="K595" s="29"/>
      <c r="L595" s="29"/>
      <c r="M595" s="29"/>
      <c r="N595" s="29"/>
      <c r="O595" s="144">
        <f>SUM(CALCULO[[#This Row],[5]:[ 14 ]])</f>
        <v>0</v>
      </c>
      <c r="P595" s="162"/>
      <c r="Q595" s="163">
        <f>+IF(AVERAGEIF(ING_NO_CONST_RENTA[Concepto],'Datos para cálculo'!P$4,ING_NO_CONST_RENTA[Monto Limite])=1,CALCULO[[#This Row],[16]],MIN(CALCULO[ [#This Row],[16] ],AVERAGEIF(ING_NO_CONST_RENTA[Concepto],'Datos para cálculo'!P$4,ING_NO_CONST_RENTA[Monto Limite]),+CALCULO[ [#This Row],[16] ]+1-1,CALCULO[ [#This Row],[16] ]))</f>
        <v>0</v>
      </c>
      <c r="R595" s="29"/>
      <c r="S595" s="163">
        <f>+IF(AVERAGEIF(ING_NO_CONST_RENTA[Concepto],'Datos para cálculo'!R$4,ING_NO_CONST_RENTA[Monto Limite])=1,CALCULO[[#This Row],[18]],MIN(CALCULO[ [#This Row],[18] ],AVERAGEIF(ING_NO_CONST_RENTA[Concepto],'Datos para cálculo'!R$4,ING_NO_CONST_RENTA[Monto Limite]),+CALCULO[ [#This Row],[18] ]+1-1,CALCULO[ [#This Row],[18] ]))</f>
        <v>0</v>
      </c>
      <c r="T595" s="29"/>
      <c r="U595" s="163">
        <f>+IF(AVERAGEIF(ING_NO_CONST_RENTA[Concepto],'Datos para cálculo'!T$4,ING_NO_CONST_RENTA[Monto Limite])=1,CALCULO[[#This Row],[20]],MIN(CALCULO[ [#This Row],[20] ],AVERAGEIF(ING_NO_CONST_RENTA[Concepto],'Datos para cálculo'!T$4,ING_NO_CONST_RENTA[Monto Limite]),+CALCULO[ [#This Row],[20] ]+1-1,CALCULO[ [#This Row],[20] ]))</f>
        <v>0</v>
      </c>
      <c r="V595" s="29"/>
      <c r="W5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5" s="164"/>
      <c r="Y595" s="163">
        <f>+IF(O595&lt;310*'Versión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5" s="165"/>
      <c r="AA595" s="163">
        <f>+IF(AVERAGEIF(ING_NO_CONST_RENTA[Concepto],'Datos para cálculo'!Z$4,ING_NO_CONST_RENTA[Monto Limite])=1,CALCULO[[#This Row],[ 26 ]],MIN(CALCULO[[#This Row],[ 26 ]],AVERAGEIF(ING_NO_CONST_RENTA[Concepto],'Datos para cálculo'!Z$4,ING_NO_CONST_RENTA[Monto Limite]),+CALCULO[[#This Row],[ 26 ]]+1-1,CALCULO[[#This Row],[ 26 ]]))</f>
        <v>0</v>
      </c>
      <c r="AB595" s="165"/>
      <c r="AC5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5" s="147"/>
      <c r="AE5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5" s="144">
        <f>+CALCULO[[#This Row],[ 31 ]]+CALCULO[[#This Row],[ 29 ]]+CALCULO[[#This Row],[ 27 ]]+CALCULO[[#This Row],[ 25 ]]+CALCULO[[#This Row],[ 23 ]]+CALCULO[[#This Row],[ 21 ]]+CALCULO[[#This Row],[ 19 ]]+CALCULO[[#This Row],[ 17 ]]</f>
        <v>0</v>
      </c>
      <c r="AG595" s="148">
        <f>+MAX(0,ROUND(CALCULO[[#This Row],[ 15 ]]-CALCULO[[#This Row],[32]],-3))</f>
        <v>0</v>
      </c>
      <c r="AH595" s="29"/>
      <c r="AI595" s="163">
        <f>+IF(AVERAGEIF(DEDUCCIONES[Concepto],'Datos para cálculo'!AH$4,DEDUCCIONES[Monto Limite])=1,CALCULO[[#This Row],[ 34 ]],MIN(CALCULO[[#This Row],[ 34 ]],AVERAGEIF(DEDUCCIONES[Concepto],'Datos para cálculo'!AH$4,DEDUCCIONES[Monto Limite]),+CALCULO[[#This Row],[ 34 ]]+1-1,CALCULO[[#This Row],[ 34 ]]))</f>
        <v>0</v>
      </c>
      <c r="AJ595" s="167"/>
      <c r="AK595" s="144">
        <f>+IF(CALCULO[[#This Row],[ 36 ]]="SI",MIN(CALCULO[[#This Row],[ 15 ]]*10%,VLOOKUP($AJ$4,DEDUCCIONES[],4,0)),0)</f>
        <v>0</v>
      </c>
      <c r="AL595" s="168"/>
      <c r="AM595" s="145">
        <f>+MIN(AL595+1-1,VLOOKUP($AL$4,DEDUCCIONES[],4,0))</f>
        <v>0</v>
      </c>
      <c r="AN595" s="144">
        <f>+CALCULO[[#This Row],[35]]+CALCULO[[#This Row],[37]]+CALCULO[[#This Row],[ 39 ]]</f>
        <v>0</v>
      </c>
      <c r="AO595" s="148">
        <f>+CALCULO[[#This Row],[33]]-CALCULO[[#This Row],[ 40 ]]</f>
        <v>0</v>
      </c>
      <c r="AP595" s="29"/>
      <c r="AQ595" s="163">
        <f>+MIN(CALCULO[[#This Row],[42]]+1-1,VLOOKUP($AP$4,RENTAS_EXCENTAS[],4,0))</f>
        <v>0</v>
      </c>
      <c r="AR595" s="29"/>
      <c r="AS595" s="163">
        <f>+MIN(CALCULO[[#This Row],[43]]+CALCULO[[#This Row],[ 44 ]]+1-1,VLOOKUP($AP$4,RENTAS_EXCENTAS[],4,0))-CALCULO[[#This Row],[43]]</f>
        <v>0</v>
      </c>
      <c r="AT595" s="163"/>
      <c r="AU595" s="163"/>
      <c r="AV595" s="163">
        <f>+CALCULO[[#This Row],[ 47 ]]</f>
        <v>0</v>
      </c>
      <c r="AW595" s="163"/>
      <c r="AX595" s="163">
        <f>+CALCULO[[#This Row],[ 49 ]]</f>
        <v>0</v>
      </c>
      <c r="AY595" s="163"/>
      <c r="AZ595" s="163">
        <f>+CALCULO[[#This Row],[ 51 ]]</f>
        <v>0</v>
      </c>
      <c r="BA595" s="163"/>
      <c r="BB595" s="163">
        <f>+CALCULO[[#This Row],[ 53 ]]</f>
        <v>0</v>
      </c>
      <c r="BC595" s="163"/>
      <c r="BD595" s="163">
        <f>+CALCULO[[#This Row],[ 55 ]]</f>
        <v>0</v>
      </c>
      <c r="BE595" s="163"/>
      <c r="BF595" s="163">
        <f>+CALCULO[[#This Row],[ 57 ]]</f>
        <v>0</v>
      </c>
      <c r="BG595" s="163"/>
      <c r="BH595" s="163">
        <f>+CALCULO[[#This Row],[ 59 ]]</f>
        <v>0</v>
      </c>
      <c r="BI595" s="163"/>
      <c r="BJ595" s="163"/>
      <c r="BK595" s="163"/>
      <c r="BL595" s="145">
        <f>+CALCULO[[#This Row],[ 63 ]]</f>
        <v>0</v>
      </c>
      <c r="BM595" s="144">
        <f>+CALCULO[[#This Row],[ 64 ]]+CALCULO[[#This Row],[ 62 ]]+CALCULO[[#This Row],[ 60 ]]+CALCULO[[#This Row],[ 58 ]]+CALCULO[[#This Row],[ 56 ]]+CALCULO[[#This Row],[ 54 ]]+CALCULO[[#This Row],[ 52 ]]+CALCULO[[#This Row],[ 50 ]]+CALCULO[[#This Row],[ 48 ]]+CALCULO[[#This Row],[ 45 ]]+CALCULO[[#This Row],[43]]</f>
        <v>0</v>
      </c>
      <c r="BN595" s="148">
        <f>+CALCULO[[#This Row],[ 41 ]]-CALCULO[[#This Row],[65]]</f>
        <v>0</v>
      </c>
      <c r="BO595" s="144">
        <f>+ROUND(MIN(CALCULO[[#This Row],[66]]*25%,240*'Versión impresión'!$H$8),-3)</f>
        <v>0</v>
      </c>
      <c r="BP595" s="148">
        <f>+CALCULO[[#This Row],[66]]-CALCULO[[#This Row],[67]]</f>
        <v>0</v>
      </c>
      <c r="BQ595" s="154">
        <f>+ROUND(CALCULO[[#This Row],[33]]*40%,-3)</f>
        <v>0</v>
      </c>
      <c r="BR595" s="149">
        <f t="shared" si="24"/>
        <v>0</v>
      </c>
      <c r="BS595" s="144">
        <f>+CALCULO[[#This Row],[33]]-MIN(CALCULO[[#This Row],[69]],CALCULO[[#This Row],[68]])</f>
        <v>0</v>
      </c>
      <c r="BT595" s="150">
        <f>+CALCULO[[#This Row],[71]]/'Versión impresión'!$H$8+1-1</f>
        <v>0</v>
      </c>
      <c r="BU595" s="151">
        <f>+LOOKUP(CALCULO[[#This Row],[72]],$CG$2:$CH$8,$CJ$2:$CJ$8)</f>
        <v>0</v>
      </c>
      <c r="BV595" s="152">
        <f>+LOOKUP(CALCULO[[#This Row],[72]],$CG$2:$CH$8,$CI$2:$CI$8)</f>
        <v>0</v>
      </c>
      <c r="BW595" s="151">
        <f>+LOOKUP(CALCULO[[#This Row],[72]],$CG$2:$CH$8,$CK$2:$CK$8)</f>
        <v>0</v>
      </c>
      <c r="BX595" s="155">
        <f>+(CALCULO[[#This Row],[72]]+CALCULO[[#This Row],[73]])*CALCULO[[#This Row],[74]]+CALCULO[[#This Row],[75]]</f>
        <v>0</v>
      </c>
      <c r="BY595" s="133">
        <f>+ROUND(CALCULO[[#This Row],[76]]*'Versión impresión'!$H$8,-3)</f>
        <v>0</v>
      </c>
      <c r="BZ595" s="180" t="str">
        <f>+IF(LOOKUP(CALCULO[[#This Row],[72]],$CG$2:$CH$8,$CM$2:$CM$8)=0,"",LOOKUP(CALCULO[[#This Row],[72]],$CG$2:$CH$8,$CM$2:$CM$8))</f>
        <v/>
      </c>
    </row>
    <row r="596" spans="1:78" x14ac:dyDescent="0.25">
      <c r="A596" s="78" t="str">
        <f t="shared" si="23"/>
        <v/>
      </c>
      <c r="B596" s="159"/>
      <c r="C596" s="29"/>
      <c r="D596" s="29"/>
      <c r="E596" s="29"/>
      <c r="F596" s="29"/>
      <c r="G596" s="29"/>
      <c r="H596" s="29"/>
      <c r="I596" s="29"/>
      <c r="J596" s="29"/>
      <c r="K596" s="29"/>
      <c r="L596" s="29"/>
      <c r="M596" s="29"/>
      <c r="N596" s="29"/>
      <c r="O596" s="144">
        <f>SUM(CALCULO[[#This Row],[5]:[ 14 ]])</f>
        <v>0</v>
      </c>
      <c r="P596" s="162"/>
      <c r="Q596" s="163">
        <f>+IF(AVERAGEIF(ING_NO_CONST_RENTA[Concepto],'Datos para cálculo'!P$4,ING_NO_CONST_RENTA[Monto Limite])=1,CALCULO[[#This Row],[16]],MIN(CALCULO[ [#This Row],[16] ],AVERAGEIF(ING_NO_CONST_RENTA[Concepto],'Datos para cálculo'!P$4,ING_NO_CONST_RENTA[Monto Limite]),+CALCULO[ [#This Row],[16] ]+1-1,CALCULO[ [#This Row],[16] ]))</f>
        <v>0</v>
      </c>
      <c r="R596" s="29"/>
      <c r="S596" s="163">
        <f>+IF(AVERAGEIF(ING_NO_CONST_RENTA[Concepto],'Datos para cálculo'!R$4,ING_NO_CONST_RENTA[Monto Limite])=1,CALCULO[[#This Row],[18]],MIN(CALCULO[ [#This Row],[18] ],AVERAGEIF(ING_NO_CONST_RENTA[Concepto],'Datos para cálculo'!R$4,ING_NO_CONST_RENTA[Monto Limite]),+CALCULO[ [#This Row],[18] ]+1-1,CALCULO[ [#This Row],[18] ]))</f>
        <v>0</v>
      </c>
      <c r="T596" s="29"/>
      <c r="U596" s="163">
        <f>+IF(AVERAGEIF(ING_NO_CONST_RENTA[Concepto],'Datos para cálculo'!T$4,ING_NO_CONST_RENTA[Monto Limite])=1,CALCULO[[#This Row],[20]],MIN(CALCULO[ [#This Row],[20] ],AVERAGEIF(ING_NO_CONST_RENTA[Concepto],'Datos para cálculo'!T$4,ING_NO_CONST_RENTA[Monto Limite]),+CALCULO[ [#This Row],[20] ]+1-1,CALCULO[ [#This Row],[20] ]))</f>
        <v>0</v>
      </c>
      <c r="V596" s="29"/>
      <c r="W5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6" s="164"/>
      <c r="Y596" s="163">
        <f>+IF(O596&lt;310*'Versión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6" s="165"/>
      <c r="AA596" s="163">
        <f>+IF(AVERAGEIF(ING_NO_CONST_RENTA[Concepto],'Datos para cálculo'!Z$4,ING_NO_CONST_RENTA[Monto Limite])=1,CALCULO[[#This Row],[ 26 ]],MIN(CALCULO[[#This Row],[ 26 ]],AVERAGEIF(ING_NO_CONST_RENTA[Concepto],'Datos para cálculo'!Z$4,ING_NO_CONST_RENTA[Monto Limite]),+CALCULO[[#This Row],[ 26 ]]+1-1,CALCULO[[#This Row],[ 26 ]]))</f>
        <v>0</v>
      </c>
      <c r="AB596" s="165"/>
      <c r="AC5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6" s="147"/>
      <c r="AE5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6" s="144">
        <f>+CALCULO[[#This Row],[ 31 ]]+CALCULO[[#This Row],[ 29 ]]+CALCULO[[#This Row],[ 27 ]]+CALCULO[[#This Row],[ 25 ]]+CALCULO[[#This Row],[ 23 ]]+CALCULO[[#This Row],[ 21 ]]+CALCULO[[#This Row],[ 19 ]]+CALCULO[[#This Row],[ 17 ]]</f>
        <v>0</v>
      </c>
      <c r="AG596" s="148">
        <f>+MAX(0,ROUND(CALCULO[[#This Row],[ 15 ]]-CALCULO[[#This Row],[32]],-3))</f>
        <v>0</v>
      </c>
      <c r="AH596" s="29"/>
      <c r="AI596" s="163">
        <f>+IF(AVERAGEIF(DEDUCCIONES[Concepto],'Datos para cálculo'!AH$4,DEDUCCIONES[Monto Limite])=1,CALCULO[[#This Row],[ 34 ]],MIN(CALCULO[[#This Row],[ 34 ]],AVERAGEIF(DEDUCCIONES[Concepto],'Datos para cálculo'!AH$4,DEDUCCIONES[Monto Limite]),+CALCULO[[#This Row],[ 34 ]]+1-1,CALCULO[[#This Row],[ 34 ]]))</f>
        <v>0</v>
      </c>
      <c r="AJ596" s="167"/>
      <c r="AK596" s="144">
        <f>+IF(CALCULO[[#This Row],[ 36 ]]="SI",MIN(CALCULO[[#This Row],[ 15 ]]*10%,VLOOKUP($AJ$4,DEDUCCIONES[],4,0)),0)</f>
        <v>0</v>
      </c>
      <c r="AL596" s="168"/>
      <c r="AM596" s="145">
        <f>+MIN(AL596+1-1,VLOOKUP($AL$4,DEDUCCIONES[],4,0))</f>
        <v>0</v>
      </c>
      <c r="AN596" s="144">
        <f>+CALCULO[[#This Row],[35]]+CALCULO[[#This Row],[37]]+CALCULO[[#This Row],[ 39 ]]</f>
        <v>0</v>
      </c>
      <c r="AO596" s="148">
        <f>+CALCULO[[#This Row],[33]]-CALCULO[[#This Row],[ 40 ]]</f>
        <v>0</v>
      </c>
      <c r="AP596" s="29"/>
      <c r="AQ596" s="163">
        <f>+MIN(CALCULO[[#This Row],[42]]+1-1,VLOOKUP($AP$4,RENTAS_EXCENTAS[],4,0))</f>
        <v>0</v>
      </c>
      <c r="AR596" s="29"/>
      <c r="AS596" s="163">
        <f>+MIN(CALCULO[[#This Row],[43]]+CALCULO[[#This Row],[ 44 ]]+1-1,VLOOKUP($AP$4,RENTAS_EXCENTAS[],4,0))-CALCULO[[#This Row],[43]]</f>
        <v>0</v>
      </c>
      <c r="AT596" s="163"/>
      <c r="AU596" s="163"/>
      <c r="AV596" s="163">
        <f>+CALCULO[[#This Row],[ 47 ]]</f>
        <v>0</v>
      </c>
      <c r="AW596" s="163"/>
      <c r="AX596" s="163">
        <f>+CALCULO[[#This Row],[ 49 ]]</f>
        <v>0</v>
      </c>
      <c r="AY596" s="163"/>
      <c r="AZ596" s="163">
        <f>+CALCULO[[#This Row],[ 51 ]]</f>
        <v>0</v>
      </c>
      <c r="BA596" s="163"/>
      <c r="BB596" s="163">
        <f>+CALCULO[[#This Row],[ 53 ]]</f>
        <v>0</v>
      </c>
      <c r="BC596" s="163"/>
      <c r="BD596" s="163">
        <f>+CALCULO[[#This Row],[ 55 ]]</f>
        <v>0</v>
      </c>
      <c r="BE596" s="163"/>
      <c r="BF596" s="163">
        <f>+CALCULO[[#This Row],[ 57 ]]</f>
        <v>0</v>
      </c>
      <c r="BG596" s="163"/>
      <c r="BH596" s="163">
        <f>+CALCULO[[#This Row],[ 59 ]]</f>
        <v>0</v>
      </c>
      <c r="BI596" s="163"/>
      <c r="BJ596" s="163"/>
      <c r="BK596" s="163"/>
      <c r="BL596" s="145">
        <f>+CALCULO[[#This Row],[ 63 ]]</f>
        <v>0</v>
      </c>
      <c r="BM596" s="144">
        <f>+CALCULO[[#This Row],[ 64 ]]+CALCULO[[#This Row],[ 62 ]]+CALCULO[[#This Row],[ 60 ]]+CALCULO[[#This Row],[ 58 ]]+CALCULO[[#This Row],[ 56 ]]+CALCULO[[#This Row],[ 54 ]]+CALCULO[[#This Row],[ 52 ]]+CALCULO[[#This Row],[ 50 ]]+CALCULO[[#This Row],[ 48 ]]+CALCULO[[#This Row],[ 45 ]]+CALCULO[[#This Row],[43]]</f>
        <v>0</v>
      </c>
      <c r="BN596" s="148">
        <f>+CALCULO[[#This Row],[ 41 ]]-CALCULO[[#This Row],[65]]</f>
        <v>0</v>
      </c>
      <c r="BO596" s="144">
        <f>+ROUND(MIN(CALCULO[[#This Row],[66]]*25%,240*'Versión impresión'!$H$8),-3)</f>
        <v>0</v>
      </c>
      <c r="BP596" s="148">
        <f>+CALCULO[[#This Row],[66]]-CALCULO[[#This Row],[67]]</f>
        <v>0</v>
      </c>
      <c r="BQ596" s="154">
        <f>+ROUND(CALCULO[[#This Row],[33]]*40%,-3)</f>
        <v>0</v>
      </c>
      <c r="BR596" s="149">
        <f t="shared" si="24"/>
        <v>0</v>
      </c>
      <c r="BS596" s="144">
        <f>+CALCULO[[#This Row],[33]]-MIN(CALCULO[[#This Row],[69]],CALCULO[[#This Row],[68]])</f>
        <v>0</v>
      </c>
      <c r="BT596" s="150">
        <f>+CALCULO[[#This Row],[71]]/'Versión impresión'!$H$8+1-1</f>
        <v>0</v>
      </c>
      <c r="BU596" s="151">
        <f>+LOOKUP(CALCULO[[#This Row],[72]],$CG$2:$CH$8,$CJ$2:$CJ$8)</f>
        <v>0</v>
      </c>
      <c r="BV596" s="152">
        <f>+LOOKUP(CALCULO[[#This Row],[72]],$CG$2:$CH$8,$CI$2:$CI$8)</f>
        <v>0</v>
      </c>
      <c r="BW596" s="151">
        <f>+LOOKUP(CALCULO[[#This Row],[72]],$CG$2:$CH$8,$CK$2:$CK$8)</f>
        <v>0</v>
      </c>
      <c r="BX596" s="155">
        <f>+(CALCULO[[#This Row],[72]]+CALCULO[[#This Row],[73]])*CALCULO[[#This Row],[74]]+CALCULO[[#This Row],[75]]</f>
        <v>0</v>
      </c>
      <c r="BY596" s="133">
        <f>+ROUND(CALCULO[[#This Row],[76]]*'Versión impresión'!$H$8,-3)</f>
        <v>0</v>
      </c>
      <c r="BZ596" s="180" t="str">
        <f>+IF(LOOKUP(CALCULO[[#This Row],[72]],$CG$2:$CH$8,$CM$2:$CM$8)=0,"",LOOKUP(CALCULO[[#This Row],[72]],$CG$2:$CH$8,$CM$2:$CM$8))</f>
        <v/>
      </c>
    </row>
    <row r="597" spans="1:78" x14ac:dyDescent="0.25">
      <c r="A597" s="78" t="str">
        <f t="shared" si="23"/>
        <v/>
      </c>
      <c r="B597" s="159"/>
      <c r="C597" s="29"/>
      <c r="D597" s="29"/>
      <c r="E597" s="29"/>
      <c r="F597" s="29"/>
      <c r="G597" s="29"/>
      <c r="H597" s="29"/>
      <c r="I597" s="29"/>
      <c r="J597" s="29"/>
      <c r="K597" s="29"/>
      <c r="L597" s="29"/>
      <c r="M597" s="29"/>
      <c r="N597" s="29"/>
      <c r="O597" s="144">
        <f>SUM(CALCULO[[#This Row],[5]:[ 14 ]])</f>
        <v>0</v>
      </c>
      <c r="P597" s="162"/>
      <c r="Q597" s="163">
        <f>+IF(AVERAGEIF(ING_NO_CONST_RENTA[Concepto],'Datos para cálculo'!P$4,ING_NO_CONST_RENTA[Monto Limite])=1,CALCULO[[#This Row],[16]],MIN(CALCULO[ [#This Row],[16] ],AVERAGEIF(ING_NO_CONST_RENTA[Concepto],'Datos para cálculo'!P$4,ING_NO_CONST_RENTA[Monto Limite]),+CALCULO[ [#This Row],[16] ]+1-1,CALCULO[ [#This Row],[16] ]))</f>
        <v>0</v>
      </c>
      <c r="R597" s="29"/>
      <c r="S597" s="163">
        <f>+IF(AVERAGEIF(ING_NO_CONST_RENTA[Concepto],'Datos para cálculo'!R$4,ING_NO_CONST_RENTA[Monto Limite])=1,CALCULO[[#This Row],[18]],MIN(CALCULO[ [#This Row],[18] ],AVERAGEIF(ING_NO_CONST_RENTA[Concepto],'Datos para cálculo'!R$4,ING_NO_CONST_RENTA[Monto Limite]),+CALCULO[ [#This Row],[18] ]+1-1,CALCULO[ [#This Row],[18] ]))</f>
        <v>0</v>
      </c>
      <c r="T597" s="29"/>
      <c r="U597" s="163">
        <f>+IF(AVERAGEIF(ING_NO_CONST_RENTA[Concepto],'Datos para cálculo'!T$4,ING_NO_CONST_RENTA[Monto Limite])=1,CALCULO[[#This Row],[20]],MIN(CALCULO[ [#This Row],[20] ],AVERAGEIF(ING_NO_CONST_RENTA[Concepto],'Datos para cálculo'!T$4,ING_NO_CONST_RENTA[Monto Limite]),+CALCULO[ [#This Row],[20] ]+1-1,CALCULO[ [#This Row],[20] ]))</f>
        <v>0</v>
      </c>
      <c r="V597" s="29"/>
      <c r="W5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7" s="164"/>
      <c r="Y597" s="163">
        <f>+IF(O597&lt;310*'Versión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7" s="165"/>
      <c r="AA597" s="163">
        <f>+IF(AVERAGEIF(ING_NO_CONST_RENTA[Concepto],'Datos para cálculo'!Z$4,ING_NO_CONST_RENTA[Monto Limite])=1,CALCULO[[#This Row],[ 26 ]],MIN(CALCULO[[#This Row],[ 26 ]],AVERAGEIF(ING_NO_CONST_RENTA[Concepto],'Datos para cálculo'!Z$4,ING_NO_CONST_RENTA[Monto Limite]),+CALCULO[[#This Row],[ 26 ]]+1-1,CALCULO[[#This Row],[ 26 ]]))</f>
        <v>0</v>
      </c>
      <c r="AB597" s="165"/>
      <c r="AC5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7" s="147"/>
      <c r="AE5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7" s="144">
        <f>+CALCULO[[#This Row],[ 31 ]]+CALCULO[[#This Row],[ 29 ]]+CALCULO[[#This Row],[ 27 ]]+CALCULO[[#This Row],[ 25 ]]+CALCULO[[#This Row],[ 23 ]]+CALCULO[[#This Row],[ 21 ]]+CALCULO[[#This Row],[ 19 ]]+CALCULO[[#This Row],[ 17 ]]</f>
        <v>0</v>
      </c>
      <c r="AG597" s="148">
        <f>+MAX(0,ROUND(CALCULO[[#This Row],[ 15 ]]-CALCULO[[#This Row],[32]],-3))</f>
        <v>0</v>
      </c>
      <c r="AH597" s="29"/>
      <c r="AI597" s="163">
        <f>+IF(AVERAGEIF(DEDUCCIONES[Concepto],'Datos para cálculo'!AH$4,DEDUCCIONES[Monto Limite])=1,CALCULO[[#This Row],[ 34 ]],MIN(CALCULO[[#This Row],[ 34 ]],AVERAGEIF(DEDUCCIONES[Concepto],'Datos para cálculo'!AH$4,DEDUCCIONES[Monto Limite]),+CALCULO[[#This Row],[ 34 ]]+1-1,CALCULO[[#This Row],[ 34 ]]))</f>
        <v>0</v>
      </c>
      <c r="AJ597" s="167"/>
      <c r="AK597" s="144">
        <f>+IF(CALCULO[[#This Row],[ 36 ]]="SI",MIN(CALCULO[[#This Row],[ 15 ]]*10%,VLOOKUP($AJ$4,DEDUCCIONES[],4,0)),0)</f>
        <v>0</v>
      </c>
      <c r="AL597" s="168"/>
      <c r="AM597" s="145">
        <f>+MIN(AL597+1-1,VLOOKUP($AL$4,DEDUCCIONES[],4,0))</f>
        <v>0</v>
      </c>
      <c r="AN597" s="144">
        <f>+CALCULO[[#This Row],[35]]+CALCULO[[#This Row],[37]]+CALCULO[[#This Row],[ 39 ]]</f>
        <v>0</v>
      </c>
      <c r="AO597" s="148">
        <f>+CALCULO[[#This Row],[33]]-CALCULO[[#This Row],[ 40 ]]</f>
        <v>0</v>
      </c>
      <c r="AP597" s="29"/>
      <c r="AQ597" s="163">
        <f>+MIN(CALCULO[[#This Row],[42]]+1-1,VLOOKUP($AP$4,RENTAS_EXCENTAS[],4,0))</f>
        <v>0</v>
      </c>
      <c r="AR597" s="29"/>
      <c r="AS597" s="163">
        <f>+MIN(CALCULO[[#This Row],[43]]+CALCULO[[#This Row],[ 44 ]]+1-1,VLOOKUP($AP$4,RENTAS_EXCENTAS[],4,0))-CALCULO[[#This Row],[43]]</f>
        <v>0</v>
      </c>
      <c r="AT597" s="163"/>
      <c r="AU597" s="163"/>
      <c r="AV597" s="163">
        <f>+CALCULO[[#This Row],[ 47 ]]</f>
        <v>0</v>
      </c>
      <c r="AW597" s="163"/>
      <c r="AX597" s="163">
        <f>+CALCULO[[#This Row],[ 49 ]]</f>
        <v>0</v>
      </c>
      <c r="AY597" s="163"/>
      <c r="AZ597" s="163">
        <f>+CALCULO[[#This Row],[ 51 ]]</f>
        <v>0</v>
      </c>
      <c r="BA597" s="163"/>
      <c r="BB597" s="163">
        <f>+CALCULO[[#This Row],[ 53 ]]</f>
        <v>0</v>
      </c>
      <c r="BC597" s="163"/>
      <c r="BD597" s="163">
        <f>+CALCULO[[#This Row],[ 55 ]]</f>
        <v>0</v>
      </c>
      <c r="BE597" s="163"/>
      <c r="BF597" s="163">
        <f>+CALCULO[[#This Row],[ 57 ]]</f>
        <v>0</v>
      </c>
      <c r="BG597" s="163"/>
      <c r="BH597" s="163">
        <f>+CALCULO[[#This Row],[ 59 ]]</f>
        <v>0</v>
      </c>
      <c r="BI597" s="163"/>
      <c r="BJ597" s="163"/>
      <c r="BK597" s="163"/>
      <c r="BL597" s="145">
        <f>+CALCULO[[#This Row],[ 63 ]]</f>
        <v>0</v>
      </c>
      <c r="BM597" s="144">
        <f>+CALCULO[[#This Row],[ 64 ]]+CALCULO[[#This Row],[ 62 ]]+CALCULO[[#This Row],[ 60 ]]+CALCULO[[#This Row],[ 58 ]]+CALCULO[[#This Row],[ 56 ]]+CALCULO[[#This Row],[ 54 ]]+CALCULO[[#This Row],[ 52 ]]+CALCULO[[#This Row],[ 50 ]]+CALCULO[[#This Row],[ 48 ]]+CALCULO[[#This Row],[ 45 ]]+CALCULO[[#This Row],[43]]</f>
        <v>0</v>
      </c>
      <c r="BN597" s="148">
        <f>+CALCULO[[#This Row],[ 41 ]]-CALCULO[[#This Row],[65]]</f>
        <v>0</v>
      </c>
      <c r="BO597" s="144">
        <f>+ROUND(MIN(CALCULO[[#This Row],[66]]*25%,240*'Versión impresión'!$H$8),-3)</f>
        <v>0</v>
      </c>
      <c r="BP597" s="148">
        <f>+CALCULO[[#This Row],[66]]-CALCULO[[#This Row],[67]]</f>
        <v>0</v>
      </c>
      <c r="BQ597" s="154">
        <f>+ROUND(CALCULO[[#This Row],[33]]*40%,-3)</f>
        <v>0</v>
      </c>
      <c r="BR597" s="149">
        <f t="shared" si="24"/>
        <v>0</v>
      </c>
      <c r="BS597" s="144">
        <f>+CALCULO[[#This Row],[33]]-MIN(CALCULO[[#This Row],[69]],CALCULO[[#This Row],[68]])</f>
        <v>0</v>
      </c>
      <c r="BT597" s="150">
        <f>+CALCULO[[#This Row],[71]]/'Versión impresión'!$H$8+1-1</f>
        <v>0</v>
      </c>
      <c r="BU597" s="151">
        <f>+LOOKUP(CALCULO[[#This Row],[72]],$CG$2:$CH$8,$CJ$2:$CJ$8)</f>
        <v>0</v>
      </c>
      <c r="BV597" s="152">
        <f>+LOOKUP(CALCULO[[#This Row],[72]],$CG$2:$CH$8,$CI$2:$CI$8)</f>
        <v>0</v>
      </c>
      <c r="BW597" s="151">
        <f>+LOOKUP(CALCULO[[#This Row],[72]],$CG$2:$CH$8,$CK$2:$CK$8)</f>
        <v>0</v>
      </c>
      <c r="BX597" s="155">
        <f>+(CALCULO[[#This Row],[72]]+CALCULO[[#This Row],[73]])*CALCULO[[#This Row],[74]]+CALCULO[[#This Row],[75]]</f>
        <v>0</v>
      </c>
      <c r="BY597" s="133">
        <f>+ROUND(CALCULO[[#This Row],[76]]*'Versión impresión'!$H$8,-3)</f>
        <v>0</v>
      </c>
      <c r="BZ597" s="180" t="str">
        <f>+IF(LOOKUP(CALCULO[[#This Row],[72]],$CG$2:$CH$8,$CM$2:$CM$8)=0,"",LOOKUP(CALCULO[[#This Row],[72]],$CG$2:$CH$8,$CM$2:$CM$8))</f>
        <v/>
      </c>
    </row>
    <row r="598" spans="1:78" x14ac:dyDescent="0.25">
      <c r="A598" s="78" t="str">
        <f t="shared" si="23"/>
        <v/>
      </c>
      <c r="B598" s="159"/>
      <c r="C598" s="29"/>
      <c r="D598" s="29"/>
      <c r="E598" s="29"/>
      <c r="F598" s="29"/>
      <c r="G598" s="29"/>
      <c r="H598" s="29"/>
      <c r="I598" s="29"/>
      <c r="J598" s="29"/>
      <c r="K598" s="29"/>
      <c r="L598" s="29"/>
      <c r="M598" s="29"/>
      <c r="N598" s="29"/>
      <c r="O598" s="144">
        <f>SUM(CALCULO[[#This Row],[5]:[ 14 ]])</f>
        <v>0</v>
      </c>
      <c r="P598" s="162"/>
      <c r="Q598" s="163">
        <f>+IF(AVERAGEIF(ING_NO_CONST_RENTA[Concepto],'Datos para cálculo'!P$4,ING_NO_CONST_RENTA[Monto Limite])=1,CALCULO[[#This Row],[16]],MIN(CALCULO[ [#This Row],[16] ],AVERAGEIF(ING_NO_CONST_RENTA[Concepto],'Datos para cálculo'!P$4,ING_NO_CONST_RENTA[Monto Limite]),+CALCULO[ [#This Row],[16] ]+1-1,CALCULO[ [#This Row],[16] ]))</f>
        <v>0</v>
      </c>
      <c r="R598" s="29"/>
      <c r="S598" s="163">
        <f>+IF(AVERAGEIF(ING_NO_CONST_RENTA[Concepto],'Datos para cálculo'!R$4,ING_NO_CONST_RENTA[Monto Limite])=1,CALCULO[[#This Row],[18]],MIN(CALCULO[ [#This Row],[18] ],AVERAGEIF(ING_NO_CONST_RENTA[Concepto],'Datos para cálculo'!R$4,ING_NO_CONST_RENTA[Monto Limite]),+CALCULO[ [#This Row],[18] ]+1-1,CALCULO[ [#This Row],[18] ]))</f>
        <v>0</v>
      </c>
      <c r="T598" s="29"/>
      <c r="U598" s="163">
        <f>+IF(AVERAGEIF(ING_NO_CONST_RENTA[Concepto],'Datos para cálculo'!T$4,ING_NO_CONST_RENTA[Monto Limite])=1,CALCULO[[#This Row],[20]],MIN(CALCULO[ [#This Row],[20] ],AVERAGEIF(ING_NO_CONST_RENTA[Concepto],'Datos para cálculo'!T$4,ING_NO_CONST_RENTA[Monto Limite]),+CALCULO[ [#This Row],[20] ]+1-1,CALCULO[ [#This Row],[20] ]))</f>
        <v>0</v>
      </c>
      <c r="V598" s="29"/>
      <c r="W5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8" s="164"/>
      <c r="Y598" s="163">
        <f>+IF(O598&lt;310*'Versión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8" s="165"/>
      <c r="AA598" s="163">
        <f>+IF(AVERAGEIF(ING_NO_CONST_RENTA[Concepto],'Datos para cálculo'!Z$4,ING_NO_CONST_RENTA[Monto Limite])=1,CALCULO[[#This Row],[ 26 ]],MIN(CALCULO[[#This Row],[ 26 ]],AVERAGEIF(ING_NO_CONST_RENTA[Concepto],'Datos para cálculo'!Z$4,ING_NO_CONST_RENTA[Monto Limite]),+CALCULO[[#This Row],[ 26 ]]+1-1,CALCULO[[#This Row],[ 26 ]]))</f>
        <v>0</v>
      </c>
      <c r="AB598" s="165"/>
      <c r="AC5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8" s="147"/>
      <c r="AE5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8" s="144">
        <f>+CALCULO[[#This Row],[ 31 ]]+CALCULO[[#This Row],[ 29 ]]+CALCULO[[#This Row],[ 27 ]]+CALCULO[[#This Row],[ 25 ]]+CALCULO[[#This Row],[ 23 ]]+CALCULO[[#This Row],[ 21 ]]+CALCULO[[#This Row],[ 19 ]]+CALCULO[[#This Row],[ 17 ]]</f>
        <v>0</v>
      </c>
      <c r="AG598" s="148">
        <f>+MAX(0,ROUND(CALCULO[[#This Row],[ 15 ]]-CALCULO[[#This Row],[32]],-3))</f>
        <v>0</v>
      </c>
      <c r="AH598" s="29"/>
      <c r="AI598" s="163">
        <f>+IF(AVERAGEIF(DEDUCCIONES[Concepto],'Datos para cálculo'!AH$4,DEDUCCIONES[Monto Limite])=1,CALCULO[[#This Row],[ 34 ]],MIN(CALCULO[[#This Row],[ 34 ]],AVERAGEIF(DEDUCCIONES[Concepto],'Datos para cálculo'!AH$4,DEDUCCIONES[Monto Limite]),+CALCULO[[#This Row],[ 34 ]]+1-1,CALCULO[[#This Row],[ 34 ]]))</f>
        <v>0</v>
      </c>
      <c r="AJ598" s="167"/>
      <c r="AK598" s="144">
        <f>+IF(CALCULO[[#This Row],[ 36 ]]="SI",MIN(CALCULO[[#This Row],[ 15 ]]*10%,VLOOKUP($AJ$4,DEDUCCIONES[],4,0)),0)</f>
        <v>0</v>
      </c>
      <c r="AL598" s="168"/>
      <c r="AM598" s="145">
        <f>+MIN(AL598+1-1,VLOOKUP($AL$4,DEDUCCIONES[],4,0))</f>
        <v>0</v>
      </c>
      <c r="AN598" s="144">
        <f>+CALCULO[[#This Row],[35]]+CALCULO[[#This Row],[37]]+CALCULO[[#This Row],[ 39 ]]</f>
        <v>0</v>
      </c>
      <c r="AO598" s="148">
        <f>+CALCULO[[#This Row],[33]]-CALCULO[[#This Row],[ 40 ]]</f>
        <v>0</v>
      </c>
      <c r="AP598" s="29"/>
      <c r="AQ598" s="163">
        <f>+MIN(CALCULO[[#This Row],[42]]+1-1,VLOOKUP($AP$4,RENTAS_EXCENTAS[],4,0))</f>
        <v>0</v>
      </c>
      <c r="AR598" s="29"/>
      <c r="AS598" s="163">
        <f>+MIN(CALCULO[[#This Row],[43]]+CALCULO[[#This Row],[ 44 ]]+1-1,VLOOKUP($AP$4,RENTAS_EXCENTAS[],4,0))-CALCULO[[#This Row],[43]]</f>
        <v>0</v>
      </c>
      <c r="AT598" s="163"/>
      <c r="AU598" s="163"/>
      <c r="AV598" s="163">
        <f>+CALCULO[[#This Row],[ 47 ]]</f>
        <v>0</v>
      </c>
      <c r="AW598" s="163"/>
      <c r="AX598" s="163">
        <f>+CALCULO[[#This Row],[ 49 ]]</f>
        <v>0</v>
      </c>
      <c r="AY598" s="163"/>
      <c r="AZ598" s="163">
        <f>+CALCULO[[#This Row],[ 51 ]]</f>
        <v>0</v>
      </c>
      <c r="BA598" s="163"/>
      <c r="BB598" s="163">
        <f>+CALCULO[[#This Row],[ 53 ]]</f>
        <v>0</v>
      </c>
      <c r="BC598" s="163"/>
      <c r="BD598" s="163">
        <f>+CALCULO[[#This Row],[ 55 ]]</f>
        <v>0</v>
      </c>
      <c r="BE598" s="163"/>
      <c r="BF598" s="163">
        <f>+CALCULO[[#This Row],[ 57 ]]</f>
        <v>0</v>
      </c>
      <c r="BG598" s="163"/>
      <c r="BH598" s="163">
        <f>+CALCULO[[#This Row],[ 59 ]]</f>
        <v>0</v>
      </c>
      <c r="BI598" s="163"/>
      <c r="BJ598" s="163"/>
      <c r="BK598" s="163"/>
      <c r="BL598" s="145">
        <f>+CALCULO[[#This Row],[ 63 ]]</f>
        <v>0</v>
      </c>
      <c r="BM598" s="144">
        <f>+CALCULO[[#This Row],[ 64 ]]+CALCULO[[#This Row],[ 62 ]]+CALCULO[[#This Row],[ 60 ]]+CALCULO[[#This Row],[ 58 ]]+CALCULO[[#This Row],[ 56 ]]+CALCULO[[#This Row],[ 54 ]]+CALCULO[[#This Row],[ 52 ]]+CALCULO[[#This Row],[ 50 ]]+CALCULO[[#This Row],[ 48 ]]+CALCULO[[#This Row],[ 45 ]]+CALCULO[[#This Row],[43]]</f>
        <v>0</v>
      </c>
      <c r="BN598" s="148">
        <f>+CALCULO[[#This Row],[ 41 ]]-CALCULO[[#This Row],[65]]</f>
        <v>0</v>
      </c>
      <c r="BO598" s="144">
        <f>+ROUND(MIN(CALCULO[[#This Row],[66]]*25%,240*'Versión impresión'!$H$8),-3)</f>
        <v>0</v>
      </c>
      <c r="BP598" s="148">
        <f>+CALCULO[[#This Row],[66]]-CALCULO[[#This Row],[67]]</f>
        <v>0</v>
      </c>
      <c r="BQ598" s="154">
        <f>+ROUND(CALCULO[[#This Row],[33]]*40%,-3)</f>
        <v>0</v>
      </c>
      <c r="BR598" s="149">
        <f t="shared" si="24"/>
        <v>0</v>
      </c>
      <c r="BS598" s="144">
        <f>+CALCULO[[#This Row],[33]]-MIN(CALCULO[[#This Row],[69]],CALCULO[[#This Row],[68]])</f>
        <v>0</v>
      </c>
      <c r="BT598" s="150">
        <f>+CALCULO[[#This Row],[71]]/'Versión impresión'!$H$8+1-1</f>
        <v>0</v>
      </c>
      <c r="BU598" s="151">
        <f>+LOOKUP(CALCULO[[#This Row],[72]],$CG$2:$CH$8,$CJ$2:$CJ$8)</f>
        <v>0</v>
      </c>
      <c r="BV598" s="152">
        <f>+LOOKUP(CALCULO[[#This Row],[72]],$CG$2:$CH$8,$CI$2:$CI$8)</f>
        <v>0</v>
      </c>
      <c r="BW598" s="151">
        <f>+LOOKUP(CALCULO[[#This Row],[72]],$CG$2:$CH$8,$CK$2:$CK$8)</f>
        <v>0</v>
      </c>
      <c r="BX598" s="155">
        <f>+(CALCULO[[#This Row],[72]]+CALCULO[[#This Row],[73]])*CALCULO[[#This Row],[74]]+CALCULO[[#This Row],[75]]</f>
        <v>0</v>
      </c>
      <c r="BY598" s="133">
        <f>+ROUND(CALCULO[[#This Row],[76]]*'Versión impresión'!$H$8,-3)</f>
        <v>0</v>
      </c>
      <c r="BZ598" s="180" t="str">
        <f>+IF(LOOKUP(CALCULO[[#This Row],[72]],$CG$2:$CH$8,$CM$2:$CM$8)=0,"",LOOKUP(CALCULO[[#This Row],[72]],$CG$2:$CH$8,$CM$2:$CM$8))</f>
        <v/>
      </c>
    </row>
    <row r="599" spans="1:78" x14ac:dyDescent="0.25">
      <c r="A599" s="78" t="str">
        <f t="shared" si="23"/>
        <v/>
      </c>
      <c r="B599" s="159"/>
      <c r="C599" s="29"/>
      <c r="D599" s="29"/>
      <c r="E599" s="29"/>
      <c r="F599" s="29"/>
      <c r="G599" s="29"/>
      <c r="H599" s="29"/>
      <c r="I599" s="29"/>
      <c r="J599" s="29"/>
      <c r="K599" s="29"/>
      <c r="L599" s="29"/>
      <c r="M599" s="29"/>
      <c r="N599" s="29"/>
      <c r="O599" s="144">
        <f>SUM(CALCULO[[#This Row],[5]:[ 14 ]])</f>
        <v>0</v>
      </c>
      <c r="P599" s="162"/>
      <c r="Q599" s="163">
        <f>+IF(AVERAGEIF(ING_NO_CONST_RENTA[Concepto],'Datos para cálculo'!P$4,ING_NO_CONST_RENTA[Monto Limite])=1,CALCULO[[#This Row],[16]],MIN(CALCULO[ [#This Row],[16] ],AVERAGEIF(ING_NO_CONST_RENTA[Concepto],'Datos para cálculo'!P$4,ING_NO_CONST_RENTA[Monto Limite]),+CALCULO[ [#This Row],[16] ]+1-1,CALCULO[ [#This Row],[16] ]))</f>
        <v>0</v>
      </c>
      <c r="R599" s="29"/>
      <c r="S599" s="163">
        <f>+IF(AVERAGEIF(ING_NO_CONST_RENTA[Concepto],'Datos para cálculo'!R$4,ING_NO_CONST_RENTA[Monto Limite])=1,CALCULO[[#This Row],[18]],MIN(CALCULO[ [#This Row],[18] ],AVERAGEIF(ING_NO_CONST_RENTA[Concepto],'Datos para cálculo'!R$4,ING_NO_CONST_RENTA[Monto Limite]),+CALCULO[ [#This Row],[18] ]+1-1,CALCULO[ [#This Row],[18] ]))</f>
        <v>0</v>
      </c>
      <c r="T599" s="29"/>
      <c r="U599" s="163">
        <f>+IF(AVERAGEIF(ING_NO_CONST_RENTA[Concepto],'Datos para cálculo'!T$4,ING_NO_CONST_RENTA[Monto Limite])=1,CALCULO[[#This Row],[20]],MIN(CALCULO[ [#This Row],[20] ],AVERAGEIF(ING_NO_CONST_RENTA[Concepto],'Datos para cálculo'!T$4,ING_NO_CONST_RENTA[Monto Limite]),+CALCULO[ [#This Row],[20] ]+1-1,CALCULO[ [#This Row],[20] ]))</f>
        <v>0</v>
      </c>
      <c r="V599" s="29"/>
      <c r="W5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599" s="164"/>
      <c r="Y599" s="163">
        <f>+IF(O599&lt;310*'Versión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599" s="165"/>
      <c r="AA599" s="163">
        <f>+IF(AVERAGEIF(ING_NO_CONST_RENTA[Concepto],'Datos para cálculo'!Z$4,ING_NO_CONST_RENTA[Monto Limite])=1,CALCULO[[#This Row],[ 26 ]],MIN(CALCULO[[#This Row],[ 26 ]],AVERAGEIF(ING_NO_CONST_RENTA[Concepto],'Datos para cálculo'!Z$4,ING_NO_CONST_RENTA[Monto Limite]),+CALCULO[[#This Row],[ 26 ]]+1-1,CALCULO[[#This Row],[ 26 ]]))</f>
        <v>0</v>
      </c>
      <c r="AB599" s="165"/>
      <c r="AC5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599" s="147"/>
      <c r="AE5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599" s="144">
        <f>+CALCULO[[#This Row],[ 31 ]]+CALCULO[[#This Row],[ 29 ]]+CALCULO[[#This Row],[ 27 ]]+CALCULO[[#This Row],[ 25 ]]+CALCULO[[#This Row],[ 23 ]]+CALCULO[[#This Row],[ 21 ]]+CALCULO[[#This Row],[ 19 ]]+CALCULO[[#This Row],[ 17 ]]</f>
        <v>0</v>
      </c>
      <c r="AG599" s="148">
        <f>+MAX(0,ROUND(CALCULO[[#This Row],[ 15 ]]-CALCULO[[#This Row],[32]],-3))</f>
        <v>0</v>
      </c>
      <c r="AH599" s="29"/>
      <c r="AI599" s="163">
        <f>+IF(AVERAGEIF(DEDUCCIONES[Concepto],'Datos para cálculo'!AH$4,DEDUCCIONES[Monto Limite])=1,CALCULO[[#This Row],[ 34 ]],MIN(CALCULO[[#This Row],[ 34 ]],AVERAGEIF(DEDUCCIONES[Concepto],'Datos para cálculo'!AH$4,DEDUCCIONES[Monto Limite]),+CALCULO[[#This Row],[ 34 ]]+1-1,CALCULO[[#This Row],[ 34 ]]))</f>
        <v>0</v>
      </c>
      <c r="AJ599" s="167"/>
      <c r="AK599" s="144">
        <f>+IF(CALCULO[[#This Row],[ 36 ]]="SI",MIN(CALCULO[[#This Row],[ 15 ]]*10%,VLOOKUP($AJ$4,DEDUCCIONES[],4,0)),0)</f>
        <v>0</v>
      </c>
      <c r="AL599" s="168"/>
      <c r="AM599" s="145">
        <f>+MIN(AL599+1-1,VLOOKUP($AL$4,DEDUCCIONES[],4,0))</f>
        <v>0</v>
      </c>
      <c r="AN599" s="144">
        <f>+CALCULO[[#This Row],[35]]+CALCULO[[#This Row],[37]]+CALCULO[[#This Row],[ 39 ]]</f>
        <v>0</v>
      </c>
      <c r="AO599" s="148">
        <f>+CALCULO[[#This Row],[33]]-CALCULO[[#This Row],[ 40 ]]</f>
        <v>0</v>
      </c>
      <c r="AP599" s="29"/>
      <c r="AQ599" s="163">
        <f>+MIN(CALCULO[[#This Row],[42]]+1-1,VLOOKUP($AP$4,RENTAS_EXCENTAS[],4,0))</f>
        <v>0</v>
      </c>
      <c r="AR599" s="29"/>
      <c r="AS599" s="163">
        <f>+MIN(CALCULO[[#This Row],[43]]+CALCULO[[#This Row],[ 44 ]]+1-1,VLOOKUP($AP$4,RENTAS_EXCENTAS[],4,0))-CALCULO[[#This Row],[43]]</f>
        <v>0</v>
      </c>
      <c r="AT599" s="163"/>
      <c r="AU599" s="163"/>
      <c r="AV599" s="163">
        <f>+CALCULO[[#This Row],[ 47 ]]</f>
        <v>0</v>
      </c>
      <c r="AW599" s="163"/>
      <c r="AX599" s="163">
        <f>+CALCULO[[#This Row],[ 49 ]]</f>
        <v>0</v>
      </c>
      <c r="AY599" s="163"/>
      <c r="AZ599" s="163">
        <f>+CALCULO[[#This Row],[ 51 ]]</f>
        <v>0</v>
      </c>
      <c r="BA599" s="163"/>
      <c r="BB599" s="163">
        <f>+CALCULO[[#This Row],[ 53 ]]</f>
        <v>0</v>
      </c>
      <c r="BC599" s="163"/>
      <c r="BD599" s="163">
        <f>+CALCULO[[#This Row],[ 55 ]]</f>
        <v>0</v>
      </c>
      <c r="BE599" s="163"/>
      <c r="BF599" s="163">
        <f>+CALCULO[[#This Row],[ 57 ]]</f>
        <v>0</v>
      </c>
      <c r="BG599" s="163"/>
      <c r="BH599" s="163">
        <f>+CALCULO[[#This Row],[ 59 ]]</f>
        <v>0</v>
      </c>
      <c r="BI599" s="163"/>
      <c r="BJ599" s="163"/>
      <c r="BK599" s="163"/>
      <c r="BL599" s="145">
        <f>+CALCULO[[#This Row],[ 63 ]]</f>
        <v>0</v>
      </c>
      <c r="BM599" s="144">
        <f>+CALCULO[[#This Row],[ 64 ]]+CALCULO[[#This Row],[ 62 ]]+CALCULO[[#This Row],[ 60 ]]+CALCULO[[#This Row],[ 58 ]]+CALCULO[[#This Row],[ 56 ]]+CALCULO[[#This Row],[ 54 ]]+CALCULO[[#This Row],[ 52 ]]+CALCULO[[#This Row],[ 50 ]]+CALCULO[[#This Row],[ 48 ]]+CALCULO[[#This Row],[ 45 ]]+CALCULO[[#This Row],[43]]</f>
        <v>0</v>
      </c>
      <c r="BN599" s="148">
        <f>+CALCULO[[#This Row],[ 41 ]]-CALCULO[[#This Row],[65]]</f>
        <v>0</v>
      </c>
      <c r="BO599" s="144">
        <f>+ROUND(MIN(CALCULO[[#This Row],[66]]*25%,240*'Versión impresión'!$H$8),-3)</f>
        <v>0</v>
      </c>
      <c r="BP599" s="148">
        <f>+CALCULO[[#This Row],[66]]-CALCULO[[#This Row],[67]]</f>
        <v>0</v>
      </c>
      <c r="BQ599" s="154">
        <f>+ROUND(CALCULO[[#This Row],[33]]*40%,-3)</f>
        <v>0</v>
      </c>
      <c r="BR599" s="149">
        <f t="shared" si="24"/>
        <v>0</v>
      </c>
      <c r="BS599" s="144">
        <f>+CALCULO[[#This Row],[33]]-MIN(CALCULO[[#This Row],[69]],CALCULO[[#This Row],[68]])</f>
        <v>0</v>
      </c>
      <c r="BT599" s="150">
        <f>+CALCULO[[#This Row],[71]]/'Versión impresión'!$H$8+1-1</f>
        <v>0</v>
      </c>
      <c r="BU599" s="151">
        <f>+LOOKUP(CALCULO[[#This Row],[72]],$CG$2:$CH$8,$CJ$2:$CJ$8)</f>
        <v>0</v>
      </c>
      <c r="BV599" s="152">
        <f>+LOOKUP(CALCULO[[#This Row],[72]],$CG$2:$CH$8,$CI$2:$CI$8)</f>
        <v>0</v>
      </c>
      <c r="BW599" s="151">
        <f>+LOOKUP(CALCULO[[#This Row],[72]],$CG$2:$CH$8,$CK$2:$CK$8)</f>
        <v>0</v>
      </c>
      <c r="BX599" s="155">
        <f>+(CALCULO[[#This Row],[72]]+CALCULO[[#This Row],[73]])*CALCULO[[#This Row],[74]]+CALCULO[[#This Row],[75]]</f>
        <v>0</v>
      </c>
      <c r="BY599" s="133">
        <f>+ROUND(CALCULO[[#This Row],[76]]*'Versión impresión'!$H$8,-3)</f>
        <v>0</v>
      </c>
      <c r="BZ599" s="180" t="str">
        <f>+IF(LOOKUP(CALCULO[[#This Row],[72]],$CG$2:$CH$8,$CM$2:$CM$8)=0,"",LOOKUP(CALCULO[[#This Row],[72]],$CG$2:$CH$8,$CM$2:$CM$8))</f>
        <v/>
      </c>
    </row>
    <row r="600" spans="1:78" x14ac:dyDescent="0.25">
      <c r="A600" s="78" t="str">
        <f t="shared" si="23"/>
        <v/>
      </c>
      <c r="B600" s="159"/>
      <c r="C600" s="29"/>
      <c r="D600" s="29"/>
      <c r="E600" s="29"/>
      <c r="F600" s="29"/>
      <c r="G600" s="29"/>
      <c r="H600" s="29"/>
      <c r="I600" s="29"/>
      <c r="J600" s="29"/>
      <c r="K600" s="29"/>
      <c r="L600" s="29"/>
      <c r="M600" s="29"/>
      <c r="N600" s="29"/>
      <c r="O600" s="144">
        <f>SUM(CALCULO[[#This Row],[5]:[ 14 ]])</f>
        <v>0</v>
      </c>
      <c r="P600" s="162"/>
      <c r="Q600" s="163">
        <f>+IF(AVERAGEIF(ING_NO_CONST_RENTA[Concepto],'Datos para cálculo'!P$4,ING_NO_CONST_RENTA[Monto Limite])=1,CALCULO[[#This Row],[16]],MIN(CALCULO[ [#This Row],[16] ],AVERAGEIF(ING_NO_CONST_RENTA[Concepto],'Datos para cálculo'!P$4,ING_NO_CONST_RENTA[Monto Limite]),+CALCULO[ [#This Row],[16] ]+1-1,CALCULO[ [#This Row],[16] ]))</f>
        <v>0</v>
      </c>
      <c r="R600" s="29"/>
      <c r="S600" s="163">
        <f>+IF(AVERAGEIF(ING_NO_CONST_RENTA[Concepto],'Datos para cálculo'!R$4,ING_NO_CONST_RENTA[Monto Limite])=1,CALCULO[[#This Row],[18]],MIN(CALCULO[ [#This Row],[18] ],AVERAGEIF(ING_NO_CONST_RENTA[Concepto],'Datos para cálculo'!R$4,ING_NO_CONST_RENTA[Monto Limite]),+CALCULO[ [#This Row],[18] ]+1-1,CALCULO[ [#This Row],[18] ]))</f>
        <v>0</v>
      </c>
      <c r="T600" s="29"/>
      <c r="U600" s="163">
        <f>+IF(AVERAGEIF(ING_NO_CONST_RENTA[Concepto],'Datos para cálculo'!T$4,ING_NO_CONST_RENTA[Monto Limite])=1,CALCULO[[#This Row],[20]],MIN(CALCULO[ [#This Row],[20] ],AVERAGEIF(ING_NO_CONST_RENTA[Concepto],'Datos para cálculo'!T$4,ING_NO_CONST_RENTA[Monto Limite]),+CALCULO[ [#This Row],[20] ]+1-1,CALCULO[ [#This Row],[20] ]))</f>
        <v>0</v>
      </c>
      <c r="V600" s="29"/>
      <c r="W6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0" s="164"/>
      <c r="Y600" s="163">
        <f>+IF(O600&lt;310*'Versión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0" s="165"/>
      <c r="AA600" s="163">
        <f>+IF(AVERAGEIF(ING_NO_CONST_RENTA[Concepto],'Datos para cálculo'!Z$4,ING_NO_CONST_RENTA[Monto Limite])=1,CALCULO[[#This Row],[ 26 ]],MIN(CALCULO[[#This Row],[ 26 ]],AVERAGEIF(ING_NO_CONST_RENTA[Concepto],'Datos para cálculo'!Z$4,ING_NO_CONST_RENTA[Monto Limite]),+CALCULO[[#This Row],[ 26 ]]+1-1,CALCULO[[#This Row],[ 26 ]]))</f>
        <v>0</v>
      </c>
      <c r="AB600" s="165"/>
      <c r="AC6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0" s="147"/>
      <c r="AE6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0" s="144">
        <f>+CALCULO[[#This Row],[ 31 ]]+CALCULO[[#This Row],[ 29 ]]+CALCULO[[#This Row],[ 27 ]]+CALCULO[[#This Row],[ 25 ]]+CALCULO[[#This Row],[ 23 ]]+CALCULO[[#This Row],[ 21 ]]+CALCULO[[#This Row],[ 19 ]]+CALCULO[[#This Row],[ 17 ]]</f>
        <v>0</v>
      </c>
      <c r="AG600" s="148">
        <f>+MAX(0,ROUND(CALCULO[[#This Row],[ 15 ]]-CALCULO[[#This Row],[32]],-3))</f>
        <v>0</v>
      </c>
      <c r="AH600" s="29"/>
      <c r="AI600" s="163">
        <f>+IF(AVERAGEIF(DEDUCCIONES[Concepto],'Datos para cálculo'!AH$4,DEDUCCIONES[Monto Limite])=1,CALCULO[[#This Row],[ 34 ]],MIN(CALCULO[[#This Row],[ 34 ]],AVERAGEIF(DEDUCCIONES[Concepto],'Datos para cálculo'!AH$4,DEDUCCIONES[Monto Limite]),+CALCULO[[#This Row],[ 34 ]]+1-1,CALCULO[[#This Row],[ 34 ]]))</f>
        <v>0</v>
      </c>
      <c r="AJ600" s="167"/>
      <c r="AK600" s="144">
        <f>+IF(CALCULO[[#This Row],[ 36 ]]="SI",MIN(CALCULO[[#This Row],[ 15 ]]*10%,VLOOKUP($AJ$4,DEDUCCIONES[],4,0)),0)</f>
        <v>0</v>
      </c>
      <c r="AL600" s="168"/>
      <c r="AM600" s="145">
        <f>+MIN(AL600+1-1,VLOOKUP($AL$4,DEDUCCIONES[],4,0))</f>
        <v>0</v>
      </c>
      <c r="AN600" s="144">
        <f>+CALCULO[[#This Row],[35]]+CALCULO[[#This Row],[37]]+CALCULO[[#This Row],[ 39 ]]</f>
        <v>0</v>
      </c>
      <c r="AO600" s="148">
        <f>+CALCULO[[#This Row],[33]]-CALCULO[[#This Row],[ 40 ]]</f>
        <v>0</v>
      </c>
      <c r="AP600" s="29"/>
      <c r="AQ600" s="163">
        <f>+MIN(CALCULO[[#This Row],[42]]+1-1,VLOOKUP($AP$4,RENTAS_EXCENTAS[],4,0))</f>
        <v>0</v>
      </c>
      <c r="AR600" s="29"/>
      <c r="AS600" s="163">
        <f>+MIN(CALCULO[[#This Row],[43]]+CALCULO[[#This Row],[ 44 ]]+1-1,VLOOKUP($AP$4,RENTAS_EXCENTAS[],4,0))-CALCULO[[#This Row],[43]]</f>
        <v>0</v>
      </c>
      <c r="AT600" s="163"/>
      <c r="AU600" s="163"/>
      <c r="AV600" s="163">
        <f>+CALCULO[[#This Row],[ 47 ]]</f>
        <v>0</v>
      </c>
      <c r="AW600" s="163"/>
      <c r="AX600" s="163">
        <f>+CALCULO[[#This Row],[ 49 ]]</f>
        <v>0</v>
      </c>
      <c r="AY600" s="163"/>
      <c r="AZ600" s="163">
        <f>+CALCULO[[#This Row],[ 51 ]]</f>
        <v>0</v>
      </c>
      <c r="BA600" s="163"/>
      <c r="BB600" s="163">
        <f>+CALCULO[[#This Row],[ 53 ]]</f>
        <v>0</v>
      </c>
      <c r="BC600" s="163"/>
      <c r="BD600" s="163">
        <f>+CALCULO[[#This Row],[ 55 ]]</f>
        <v>0</v>
      </c>
      <c r="BE600" s="163"/>
      <c r="BF600" s="163">
        <f>+CALCULO[[#This Row],[ 57 ]]</f>
        <v>0</v>
      </c>
      <c r="BG600" s="163"/>
      <c r="BH600" s="163">
        <f>+CALCULO[[#This Row],[ 59 ]]</f>
        <v>0</v>
      </c>
      <c r="BI600" s="163"/>
      <c r="BJ600" s="163"/>
      <c r="BK600" s="163"/>
      <c r="BL600" s="145">
        <f>+CALCULO[[#This Row],[ 63 ]]</f>
        <v>0</v>
      </c>
      <c r="BM600" s="144">
        <f>+CALCULO[[#This Row],[ 64 ]]+CALCULO[[#This Row],[ 62 ]]+CALCULO[[#This Row],[ 60 ]]+CALCULO[[#This Row],[ 58 ]]+CALCULO[[#This Row],[ 56 ]]+CALCULO[[#This Row],[ 54 ]]+CALCULO[[#This Row],[ 52 ]]+CALCULO[[#This Row],[ 50 ]]+CALCULO[[#This Row],[ 48 ]]+CALCULO[[#This Row],[ 45 ]]+CALCULO[[#This Row],[43]]</f>
        <v>0</v>
      </c>
      <c r="BN600" s="148">
        <f>+CALCULO[[#This Row],[ 41 ]]-CALCULO[[#This Row],[65]]</f>
        <v>0</v>
      </c>
      <c r="BO600" s="144">
        <f>+ROUND(MIN(CALCULO[[#This Row],[66]]*25%,240*'Versión impresión'!$H$8),-3)</f>
        <v>0</v>
      </c>
      <c r="BP600" s="148">
        <f>+CALCULO[[#This Row],[66]]-CALCULO[[#This Row],[67]]</f>
        <v>0</v>
      </c>
      <c r="BQ600" s="154">
        <f>+ROUND(CALCULO[[#This Row],[33]]*40%,-3)</f>
        <v>0</v>
      </c>
      <c r="BR600" s="149">
        <f t="shared" si="24"/>
        <v>0</v>
      </c>
      <c r="BS600" s="144">
        <f>+CALCULO[[#This Row],[33]]-MIN(CALCULO[[#This Row],[69]],CALCULO[[#This Row],[68]])</f>
        <v>0</v>
      </c>
      <c r="BT600" s="150">
        <f>+CALCULO[[#This Row],[71]]/'Versión impresión'!$H$8+1-1</f>
        <v>0</v>
      </c>
      <c r="BU600" s="151">
        <f>+LOOKUP(CALCULO[[#This Row],[72]],$CG$2:$CH$8,$CJ$2:$CJ$8)</f>
        <v>0</v>
      </c>
      <c r="BV600" s="152">
        <f>+LOOKUP(CALCULO[[#This Row],[72]],$CG$2:$CH$8,$CI$2:$CI$8)</f>
        <v>0</v>
      </c>
      <c r="BW600" s="151">
        <f>+LOOKUP(CALCULO[[#This Row],[72]],$CG$2:$CH$8,$CK$2:$CK$8)</f>
        <v>0</v>
      </c>
      <c r="BX600" s="155">
        <f>+(CALCULO[[#This Row],[72]]+CALCULO[[#This Row],[73]])*CALCULO[[#This Row],[74]]+CALCULO[[#This Row],[75]]</f>
        <v>0</v>
      </c>
      <c r="BY600" s="133">
        <f>+ROUND(CALCULO[[#This Row],[76]]*'Versión impresión'!$H$8,-3)</f>
        <v>0</v>
      </c>
      <c r="BZ600" s="180" t="str">
        <f>+IF(LOOKUP(CALCULO[[#This Row],[72]],$CG$2:$CH$8,$CM$2:$CM$8)=0,"",LOOKUP(CALCULO[[#This Row],[72]],$CG$2:$CH$8,$CM$2:$CM$8))</f>
        <v/>
      </c>
    </row>
    <row r="601" spans="1:78" x14ac:dyDescent="0.25">
      <c r="A601" s="78" t="str">
        <f t="shared" si="23"/>
        <v/>
      </c>
      <c r="B601" s="159"/>
      <c r="C601" s="29"/>
      <c r="D601" s="29"/>
      <c r="E601" s="29"/>
      <c r="F601" s="29"/>
      <c r="G601" s="29"/>
      <c r="H601" s="29"/>
      <c r="I601" s="29"/>
      <c r="J601" s="29"/>
      <c r="K601" s="29"/>
      <c r="L601" s="29"/>
      <c r="M601" s="29"/>
      <c r="N601" s="29"/>
      <c r="O601" s="144">
        <f>SUM(CALCULO[[#This Row],[5]:[ 14 ]])</f>
        <v>0</v>
      </c>
      <c r="P601" s="162"/>
      <c r="Q601" s="163">
        <f>+IF(AVERAGEIF(ING_NO_CONST_RENTA[Concepto],'Datos para cálculo'!P$4,ING_NO_CONST_RENTA[Monto Limite])=1,CALCULO[[#This Row],[16]],MIN(CALCULO[ [#This Row],[16] ],AVERAGEIF(ING_NO_CONST_RENTA[Concepto],'Datos para cálculo'!P$4,ING_NO_CONST_RENTA[Monto Limite]),+CALCULO[ [#This Row],[16] ]+1-1,CALCULO[ [#This Row],[16] ]))</f>
        <v>0</v>
      </c>
      <c r="R601" s="29"/>
      <c r="S601" s="163">
        <f>+IF(AVERAGEIF(ING_NO_CONST_RENTA[Concepto],'Datos para cálculo'!R$4,ING_NO_CONST_RENTA[Monto Limite])=1,CALCULO[[#This Row],[18]],MIN(CALCULO[ [#This Row],[18] ],AVERAGEIF(ING_NO_CONST_RENTA[Concepto],'Datos para cálculo'!R$4,ING_NO_CONST_RENTA[Monto Limite]),+CALCULO[ [#This Row],[18] ]+1-1,CALCULO[ [#This Row],[18] ]))</f>
        <v>0</v>
      </c>
      <c r="T601" s="29"/>
      <c r="U601" s="163">
        <f>+IF(AVERAGEIF(ING_NO_CONST_RENTA[Concepto],'Datos para cálculo'!T$4,ING_NO_CONST_RENTA[Monto Limite])=1,CALCULO[[#This Row],[20]],MIN(CALCULO[ [#This Row],[20] ],AVERAGEIF(ING_NO_CONST_RENTA[Concepto],'Datos para cálculo'!T$4,ING_NO_CONST_RENTA[Monto Limite]),+CALCULO[ [#This Row],[20] ]+1-1,CALCULO[ [#This Row],[20] ]))</f>
        <v>0</v>
      </c>
      <c r="V601" s="29"/>
      <c r="W6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1" s="164"/>
      <c r="Y601" s="163">
        <f>+IF(O601&lt;310*'Versión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1" s="165"/>
      <c r="AA601" s="163">
        <f>+IF(AVERAGEIF(ING_NO_CONST_RENTA[Concepto],'Datos para cálculo'!Z$4,ING_NO_CONST_RENTA[Monto Limite])=1,CALCULO[[#This Row],[ 26 ]],MIN(CALCULO[[#This Row],[ 26 ]],AVERAGEIF(ING_NO_CONST_RENTA[Concepto],'Datos para cálculo'!Z$4,ING_NO_CONST_RENTA[Monto Limite]),+CALCULO[[#This Row],[ 26 ]]+1-1,CALCULO[[#This Row],[ 26 ]]))</f>
        <v>0</v>
      </c>
      <c r="AB601" s="165"/>
      <c r="AC6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1" s="147"/>
      <c r="AE6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1" s="144">
        <f>+CALCULO[[#This Row],[ 31 ]]+CALCULO[[#This Row],[ 29 ]]+CALCULO[[#This Row],[ 27 ]]+CALCULO[[#This Row],[ 25 ]]+CALCULO[[#This Row],[ 23 ]]+CALCULO[[#This Row],[ 21 ]]+CALCULO[[#This Row],[ 19 ]]+CALCULO[[#This Row],[ 17 ]]</f>
        <v>0</v>
      </c>
      <c r="AG601" s="148">
        <f>+MAX(0,ROUND(CALCULO[[#This Row],[ 15 ]]-CALCULO[[#This Row],[32]],-3))</f>
        <v>0</v>
      </c>
      <c r="AH601" s="29"/>
      <c r="AI601" s="163">
        <f>+IF(AVERAGEIF(DEDUCCIONES[Concepto],'Datos para cálculo'!AH$4,DEDUCCIONES[Monto Limite])=1,CALCULO[[#This Row],[ 34 ]],MIN(CALCULO[[#This Row],[ 34 ]],AVERAGEIF(DEDUCCIONES[Concepto],'Datos para cálculo'!AH$4,DEDUCCIONES[Monto Limite]),+CALCULO[[#This Row],[ 34 ]]+1-1,CALCULO[[#This Row],[ 34 ]]))</f>
        <v>0</v>
      </c>
      <c r="AJ601" s="167"/>
      <c r="AK601" s="144">
        <f>+IF(CALCULO[[#This Row],[ 36 ]]="SI",MIN(CALCULO[[#This Row],[ 15 ]]*10%,VLOOKUP($AJ$4,DEDUCCIONES[],4,0)),0)</f>
        <v>0</v>
      </c>
      <c r="AL601" s="168"/>
      <c r="AM601" s="145">
        <f>+MIN(AL601+1-1,VLOOKUP($AL$4,DEDUCCIONES[],4,0))</f>
        <v>0</v>
      </c>
      <c r="AN601" s="144">
        <f>+CALCULO[[#This Row],[35]]+CALCULO[[#This Row],[37]]+CALCULO[[#This Row],[ 39 ]]</f>
        <v>0</v>
      </c>
      <c r="AO601" s="148">
        <f>+CALCULO[[#This Row],[33]]-CALCULO[[#This Row],[ 40 ]]</f>
        <v>0</v>
      </c>
      <c r="AP601" s="29"/>
      <c r="AQ601" s="163">
        <f>+MIN(CALCULO[[#This Row],[42]]+1-1,VLOOKUP($AP$4,RENTAS_EXCENTAS[],4,0))</f>
        <v>0</v>
      </c>
      <c r="AR601" s="29"/>
      <c r="AS601" s="163">
        <f>+MIN(CALCULO[[#This Row],[43]]+CALCULO[[#This Row],[ 44 ]]+1-1,VLOOKUP($AP$4,RENTAS_EXCENTAS[],4,0))-CALCULO[[#This Row],[43]]</f>
        <v>0</v>
      </c>
      <c r="AT601" s="163"/>
      <c r="AU601" s="163"/>
      <c r="AV601" s="163">
        <f>+CALCULO[[#This Row],[ 47 ]]</f>
        <v>0</v>
      </c>
      <c r="AW601" s="163"/>
      <c r="AX601" s="163">
        <f>+CALCULO[[#This Row],[ 49 ]]</f>
        <v>0</v>
      </c>
      <c r="AY601" s="163"/>
      <c r="AZ601" s="163">
        <f>+CALCULO[[#This Row],[ 51 ]]</f>
        <v>0</v>
      </c>
      <c r="BA601" s="163"/>
      <c r="BB601" s="163">
        <f>+CALCULO[[#This Row],[ 53 ]]</f>
        <v>0</v>
      </c>
      <c r="BC601" s="163"/>
      <c r="BD601" s="163">
        <f>+CALCULO[[#This Row],[ 55 ]]</f>
        <v>0</v>
      </c>
      <c r="BE601" s="163"/>
      <c r="BF601" s="163">
        <f>+CALCULO[[#This Row],[ 57 ]]</f>
        <v>0</v>
      </c>
      <c r="BG601" s="163"/>
      <c r="BH601" s="163">
        <f>+CALCULO[[#This Row],[ 59 ]]</f>
        <v>0</v>
      </c>
      <c r="BI601" s="163"/>
      <c r="BJ601" s="163"/>
      <c r="BK601" s="163"/>
      <c r="BL601" s="145">
        <f>+CALCULO[[#This Row],[ 63 ]]</f>
        <v>0</v>
      </c>
      <c r="BM601" s="144">
        <f>+CALCULO[[#This Row],[ 64 ]]+CALCULO[[#This Row],[ 62 ]]+CALCULO[[#This Row],[ 60 ]]+CALCULO[[#This Row],[ 58 ]]+CALCULO[[#This Row],[ 56 ]]+CALCULO[[#This Row],[ 54 ]]+CALCULO[[#This Row],[ 52 ]]+CALCULO[[#This Row],[ 50 ]]+CALCULO[[#This Row],[ 48 ]]+CALCULO[[#This Row],[ 45 ]]+CALCULO[[#This Row],[43]]</f>
        <v>0</v>
      </c>
      <c r="BN601" s="148">
        <f>+CALCULO[[#This Row],[ 41 ]]-CALCULO[[#This Row],[65]]</f>
        <v>0</v>
      </c>
      <c r="BO601" s="144">
        <f>+ROUND(MIN(CALCULO[[#This Row],[66]]*25%,240*'Versión impresión'!$H$8),-3)</f>
        <v>0</v>
      </c>
      <c r="BP601" s="148">
        <f>+CALCULO[[#This Row],[66]]-CALCULO[[#This Row],[67]]</f>
        <v>0</v>
      </c>
      <c r="BQ601" s="154">
        <f>+ROUND(CALCULO[[#This Row],[33]]*40%,-3)</f>
        <v>0</v>
      </c>
      <c r="BR601" s="149">
        <f t="shared" si="24"/>
        <v>0</v>
      </c>
      <c r="BS601" s="144">
        <f>+CALCULO[[#This Row],[33]]-MIN(CALCULO[[#This Row],[69]],CALCULO[[#This Row],[68]])</f>
        <v>0</v>
      </c>
      <c r="BT601" s="150">
        <f>+CALCULO[[#This Row],[71]]/'Versión impresión'!$H$8+1-1</f>
        <v>0</v>
      </c>
      <c r="BU601" s="151">
        <f>+LOOKUP(CALCULO[[#This Row],[72]],$CG$2:$CH$8,$CJ$2:$CJ$8)</f>
        <v>0</v>
      </c>
      <c r="BV601" s="152">
        <f>+LOOKUP(CALCULO[[#This Row],[72]],$CG$2:$CH$8,$CI$2:$CI$8)</f>
        <v>0</v>
      </c>
      <c r="BW601" s="151">
        <f>+LOOKUP(CALCULO[[#This Row],[72]],$CG$2:$CH$8,$CK$2:$CK$8)</f>
        <v>0</v>
      </c>
      <c r="BX601" s="155">
        <f>+(CALCULO[[#This Row],[72]]+CALCULO[[#This Row],[73]])*CALCULO[[#This Row],[74]]+CALCULO[[#This Row],[75]]</f>
        <v>0</v>
      </c>
      <c r="BY601" s="133">
        <f>+ROUND(CALCULO[[#This Row],[76]]*'Versión impresión'!$H$8,-3)</f>
        <v>0</v>
      </c>
      <c r="BZ601" s="180" t="str">
        <f>+IF(LOOKUP(CALCULO[[#This Row],[72]],$CG$2:$CH$8,$CM$2:$CM$8)=0,"",LOOKUP(CALCULO[[#This Row],[72]],$CG$2:$CH$8,$CM$2:$CM$8))</f>
        <v/>
      </c>
    </row>
    <row r="602" spans="1:78" x14ac:dyDescent="0.25">
      <c r="A602" s="78" t="str">
        <f t="shared" si="23"/>
        <v/>
      </c>
      <c r="B602" s="159"/>
      <c r="C602" s="29"/>
      <c r="D602" s="29"/>
      <c r="E602" s="29"/>
      <c r="F602" s="29"/>
      <c r="G602" s="29"/>
      <c r="H602" s="29"/>
      <c r="I602" s="29"/>
      <c r="J602" s="29"/>
      <c r="K602" s="29"/>
      <c r="L602" s="29"/>
      <c r="M602" s="29"/>
      <c r="N602" s="29"/>
      <c r="O602" s="144">
        <f>SUM(CALCULO[[#This Row],[5]:[ 14 ]])</f>
        <v>0</v>
      </c>
      <c r="P602" s="162"/>
      <c r="Q602" s="163">
        <f>+IF(AVERAGEIF(ING_NO_CONST_RENTA[Concepto],'Datos para cálculo'!P$4,ING_NO_CONST_RENTA[Monto Limite])=1,CALCULO[[#This Row],[16]],MIN(CALCULO[ [#This Row],[16] ],AVERAGEIF(ING_NO_CONST_RENTA[Concepto],'Datos para cálculo'!P$4,ING_NO_CONST_RENTA[Monto Limite]),+CALCULO[ [#This Row],[16] ]+1-1,CALCULO[ [#This Row],[16] ]))</f>
        <v>0</v>
      </c>
      <c r="R602" s="29"/>
      <c r="S602" s="163">
        <f>+IF(AVERAGEIF(ING_NO_CONST_RENTA[Concepto],'Datos para cálculo'!R$4,ING_NO_CONST_RENTA[Monto Limite])=1,CALCULO[[#This Row],[18]],MIN(CALCULO[ [#This Row],[18] ],AVERAGEIF(ING_NO_CONST_RENTA[Concepto],'Datos para cálculo'!R$4,ING_NO_CONST_RENTA[Monto Limite]),+CALCULO[ [#This Row],[18] ]+1-1,CALCULO[ [#This Row],[18] ]))</f>
        <v>0</v>
      </c>
      <c r="T602" s="29"/>
      <c r="U602" s="163">
        <f>+IF(AVERAGEIF(ING_NO_CONST_RENTA[Concepto],'Datos para cálculo'!T$4,ING_NO_CONST_RENTA[Monto Limite])=1,CALCULO[[#This Row],[20]],MIN(CALCULO[ [#This Row],[20] ],AVERAGEIF(ING_NO_CONST_RENTA[Concepto],'Datos para cálculo'!T$4,ING_NO_CONST_RENTA[Monto Limite]),+CALCULO[ [#This Row],[20] ]+1-1,CALCULO[ [#This Row],[20] ]))</f>
        <v>0</v>
      </c>
      <c r="V602" s="29"/>
      <c r="W6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2" s="164"/>
      <c r="Y602" s="163">
        <f>+IF(O602&lt;310*'Versión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2" s="165"/>
      <c r="AA602" s="163">
        <f>+IF(AVERAGEIF(ING_NO_CONST_RENTA[Concepto],'Datos para cálculo'!Z$4,ING_NO_CONST_RENTA[Monto Limite])=1,CALCULO[[#This Row],[ 26 ]],MIN(CALCULO[[#This Row],[ 26 ]],AVERAGEIF(ING_NO_CONST_RENTA[Concepto],'Datos para cálculo'!Z$4,ING_NO_CONST_RENTA[Monto Limite]),+CALCULO[[#This Row],[ 26 ]]+1-1,CALCULO[[#This Row],[ 26 ]]))</f>
        <v>0</v>
      </c>
      <c r="AB602" s="165"/>
      <c r="AC6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2" s="147"/>
      <c r="AE6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2" s="144">
        <f>+CALCULO[[#This Row],[ 31 ]]+CALCULO[[#This Row],[ 29 ]]+CALCULO[[#This Row],[ 27 ]]+CALCULO[[#This Row],[ 25 ]]+CALCULO[[#This Row],[ 23 ]]+CALCULO[[#This Row],[ 21 ]]+CALCULO[[#This Row],[ 19 ]]+CALCULO[[#This Row],[ 17 ]]</f>
        <v>0</v>
      </c>
      <c r="AG602" s="148">
        <f>+MAX(0,ROUND(CALCULO[[#This Row],[ 15 ]]-CALCULO[[#This Row],[32]],-3))</f>
        <v>0</v>
      </c>
      <c r="AH602" s="29"/>
      <c r="AI602" s="163">
        <f>+IF(AVERAGEIF(DEDUCCIONES[Concepto],'Datos para cálculo'!AH$4,DEDUCCIONES[Monto Limite])=1,CALCULO[[#This Row],[ 34 ]],MIN(CALCULO[[#This Row],[ 34 ]],AVERAGEIF(DEDUCCIONES[Concepto],'Datos para cálculo'!AH$4,DEDUCCIONES[Monto Limite]),+CALCULO[[#This Row],[ 34 ]]+1-1,CALCULO[[#This Row],[ 34 ]]))</f>
        <v>0</v>
      </c>
      <c r="AJ602" s="167"/>
      <c r="AK602" s="144">
        <f>+IF(CALCULO[[#This Row],[ 36 ]]="SI",MIN(CALCULO[[#This Row],[ 15 ]]*10%,VLOOKUP($AJ$4,DEDUCCIONES[],4,0)),0)</f>
        <v>0</v>
      </c>
      <c r="AL602" s="168"/>
      <c r="AM602" s="145">
        <f>+MIN(AL602+1-1,VLOOKUP($AL$4,DEDUCCIONES[],4,0))</f>
        <v>0</v>
      </c>
      <c r="AN602" s="144">
        <f>+CALCULO[[#This Row],[35]]+CALCULO[[#This Row],[37]]+CALCULO[[#This Row],[ 39 ]]</f>
        <v>0</v>
      </c>
      <c r="AO602" s="148">
        <f>+CALCULO[[#This Row],[33]]-CALCULO[[#This Row],[ 40 ]]</f>
        <v>0</v>
      </c>
      <c r="AP602" s="29"/>
      <c r="AQ602" s="163">
        <f>+MIN(CALCULO[[#This Row],[42]]+1-1,VLOOKUP($AP$4,RENTAS_EXCENTAS[],4,0))</f>
        <v>0</v>
      </c>
      <c r="AR602" s="29"/>
      <c r="AS602" s="163">
        <f>+MIN(CALCULO[[#This Row],[43]]+CALCULO[[#This Row],[ 44 ]]+1-1,VLOOKUP($AP$4,RENTAS_EXCENTAS[],4,0))-CALCULO[[#This Row],[43]]</f>
        <v>0</v>
      </c>
      <c r="AT602" s="163"/>
      <c r="AU602" s="163"/>
      <c r="AV602" s="163">
        <f>+CALCULO[[#This Row],[ 47 ]]</f>
        <v>0</v>
      </c>
      <c r="AW602" s="163"/>
      <c r="AX602" s="163">
        <f>+CALCULO[[#This Row],[ 49 ]]</f>
        <v>0</v>
      </c>
      <c r="AY602" s="163"/>
      <c r="AZ602" s="163">
        <f>+CALCULO[[#This Row],[ 51 ]]</f>
        <v>0</v>
      </c>
      <c r="BA602" s="163"/>
      <c r="BB602" s="163">
        <f>+CALCULO[[#This Row],[ 53 ]]</f>
        <v>0</v>
      </c>
      <c r="BC602" s="163"/>
      <c r="BD602" s="163">
        <f>+CALCULO[[#This Row],[ 55 ]]</f>
        <v>0</v>
      </c>
      <c r="BE602" s="163"/>
      <c r="BF602" s="163">
        <f>+CALCULO[[#This Row],[ 57 ]]</f>
        <v>0</v>
      </c>
      <c r="BG602" s="163"/>
      <c r="BH602" s="163">
        <f>+CALCULO[[#This Row],[ 59 ]]</f>
        <v>0</v>
      </c>
      <c r="BI602" s="163"/>
      <c r="BJ602" s="163"/>
      <c r="BK602" s="163"/>
      <c r="BL602" s="145">
        <f>+CALCULO[[#This Row],[ 63 ]]</f>
        <v>0</v>
      </c>
      <c r="BM602" s="144">
        <f>+CALCULO[[#This Row],[ 64 ]]+CALCULO[[#This Row],[ 62 ]]+CALCULO[[#This Row],[ 60 ]]+CALCULO[[#This Row],[ 58 ]]+CALCULO[[#This Row],[ 56 ]]+CALCULO[[#This Row],[ 54 ]]+CALCULO[[#This Row],[ 52 ]]+CALCULO[[#This Row],[ 50 ]]+CALCULO[[#This Row],[ 48 ]]+CALCULO[[#This Row],[ 45 ]]+CALCULO[[#This Row],[43]]</f>
        <v>0</v>
      </c>
      <c r="BN602" s="148">
        <f>+CALCULO[[#This Row],[ 41 ]]-CALCULO[[#This Row],[65]]</f>
        <v>0</v>
      </c>
      <c r="BO602" s="144">
        <f>+ROUND(MIN(CALCULO[[#This Row],[66]]*25%,240*'Versión impresión'!$H$8),-3)</f>
        <v>0</v>
      </c>
      <c r="BP602" s="148">
        <f>+CALCULO[[#This Row],[66]]-CALCULO[[#This Row],[67]]</f>
        <v>0</v>
      </c>
      <c r="BQ602" s="154">
        <f>+ROUND(CALCULO[[#This Row],[33]]*40%,-3)</f>
        <v>0</v>
      </c>
      <c r="BR602" s="149">
        <f t="shared" si="24"/>
        <v>0</v>
      </c>
      <c r="BS602" s="144">
        <f>+CALCULO[[#This Row],[33]]-MIN(CALCULO[[#This Row],[69]],CALCULO[[#This Row],[68]])</f>
        <v>0</v>
      </c>
      <c r="BT602" s="150">
        <f>+CALCULO[[#This Row],[71]]/'Versión impresión'!$H$8+1-1</f>
        <v>0</v>
      </c>
      <c r="BU602" s="151">
        <f>+LOOKUP(CALCULO[[#This Row],[72]],$CG$2:$CH$8,$CJ$2:$CJ$8)</f>
        <v>0</v>
      </c>
      <c r="BV602" s="152">
        <f>+LOOKUP(CALCULO[[#This Row],[72]],$CG$2:$CH$8,$CI$2:$CI$8)</f>
        <v>0</v>
      </c>
      <c r="BW602" s="151">
        <f>+LOOKUP(CALCULO[[#This Row],[72]],$CG$2:$CH$8,$CK$2:$CK$8)</f>
        <v>0</v>
      </c>
      <c r="BX602" s="155">
        <f>+(CALCULO[[#This Row],[72]]+CALCULO[[#This Row],[73]])*CALCULO[[#This Row],[74]]+CALCULO[[#This Row],[75]]</f>
        <v>0</v>
      </c>
      <c r="BY602" s="133">
        <f>+ROUND(CALCULO[[#This Row],[76]]*'Versión impresión'!$H$8,-3)</f>
        <v>0</v>
      </c>
      <c r="BZ602" s="180" t="str">
        <f>+IF(LOOKUP(CALCULO[[#This Row],[72]],$CG$2:$CH$8,$CM$2:$CM$8)=0,"",LOOKUP(CALCULO[[#This Row],[72]],$CG$2:$CH$8,$CM$2:$CM$8))</f>
        <v/>
      </c>
    </row>
    <row r="603" spans="1:78" x14ac:dyDescent="0.25">
      <c r="A603" s="78" t="str">
        <f t="shared" si="23"/>
        <v/>
      </c>
      <c r="B603" s="159"/>
      <c r="C603" s="29"/>
      <c r="D603" s="29"/>
      <c r="E603" s="29"/>
      <c r="F603" s="29"/>
      <c r="G603" s="29"/>
      <c r="H603" s="29"/>
      <c r="I603" s="29"/>
      <c r="J603" s="29"/>
      <c r="K603" s="29"/>
      <c r="L603" s="29"/>
      <c r="M603" s="29"/>
      <c r="N603" s="29"/>
      <c r="O603" s="144">
        <f>SUM(CALCULO[[#This Row],[5]:[ 14 ]])</f>
        <v>0</v>
      </c>
      <c r="P603" s="162"/>
      <c r="Q603" s="163">
        <f>+IF(AVERAGEIF(ING_NO_CONST_RENTA[Concepto],'Datos para cálculo'!P$4,ING_NO_CONST_RENTA[Monto Limite])=1,CALCULO[[#This Row],[16]],MIN(CALCULO[ [#This Row],[16] ],AVERAGEIF(ING_NO_CONST_RENTA[Concepto],'Datos para cálculo'!P$4,ING_NO_CONST_RENTA[Monto Limite]),+CALCULO[ [#This Row],[16] ]+1-1,CALCULO[ [#This Row],[16] ]))</f>
        <v>0</v>
      </c>
      <c r="R603" s="29"/>
      <c r="S603" s="163">
        <f>+IF(AVERAGEIF(ING_NO_CONST_RENTA[Concepto],'Datos para cálculo'!R$4,ING_NO_CONST_RENTA[Monto Limite])=1,CALCULO[[#This Row],[18]],MIN(CALCULO[ [#This Row],[18] ],AVERAGEIF(ING_NO_CONST_RENTA[Concepto],'Datos para cálculo'!R$4,ING_NO_CONST_RENTA[Monto Limite]),+CALCULO[ [#This Row],[18] ]+1-1,CALCULO[ [#This Row],[18] ]))</f>
        <v>0</v>
      </c>
      <c r="T603" s="29"/>
      <c r="U603" s="163">
        <f>+IF(AVERAGEIF(ING_NO_CONST_RENTA[Concepto],'Datos para cálculo'!T$4,ING_NO_CONST_RENTA[Monto Limite])=1,CALCULO[[#This Row],[20]],MIN(CALCULO[ [#This Row],[20] ],AVERAGEIF(ING_NO_CONST_RENTA[Concepto],'Datos para cálculo'!T$4,ING_NO_CONST_RENTA[Monto Limite]),+CALCULO[ [#This Row],[20] ]+1-1,CALCULO[ [#This Row],[20] ]))</f>
        <v>0</v>
      </c>
      <c r="V603" s="29"/>
      <c r="W6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3" s="164"/>
      <c r="Y603" s="163">
        <f>+IF(O603&lt;310*'Versión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3" s="165"/>
      <c r="AA603" s="163">
        <f>+IF(AVERAGEIF(ING_NO_CONST_RENTA[Concepto],'Datos para cálculo'!Z$4,ING_NO_CONST_RENTA[Monto Limite])=1,CALCULO[[#This Row],[ 26 ]],MIN(CALCULO[[#This Row],[ 26 ]],AVERAGEIF(ING_NO_CONST_RENTA[Concepto],'Datos para cálculo'!Z$4,ING_NO_CONST_RENTA[Monto Limite]),+CALCULO[[#This Row],[ 26 ]]+1-1,CALCULO[[#This Row],[ 26 ]]))</f>
        <v>0</v>
      </c>
      <c r="AB603" s="165"/>
      <c r="AC6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3" s="147"/>
      <c r="AE6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3" s="144">
        <f>+CALCULO[[#This Row],[ 31 ]]+CALCULO[[#This Row],[ 29 ]]+CALCULO[[#This Row],[ 27 ]]+CALCULO[[#This Row],[ 25 ]]+CALCULO[[#This Row],[ 23 ]]+CALCULO[[#This Row],[ 21 ]]+CALCULO[[#This Row],[ 19 ]]+CALCULO[[#This Row],[ 17 ]]</f>
        <v>0</v>
      </c>
      <c r="AG603" s="148">
        <f>+MAX(0,ROUND(CALCULO[[#This Row],[ 15 ]]-CALCULO[[#This Row],[32]],-3))</f>
        <v>0</v>
      </c>
      <c r="AH603" s="29"/>
      <c r="AI603" s="163">
        <f>+IF(AVERAGEIF(DEDUCCIONES[Concepto],'Datos para cálculo'!AH$4,DEDUCCIONES[Monto Limite])=1,CALCULO[[#This Row],[ 34 ]],MIN(CALCULO[[#This Row],[ 34 ]],AVERAGEIF(DEDUCCIONES[Concepto],'Datos para cálculo'!AH$4,DEDUCCIONES[Monto Limite]),+CALCULO[[#This Row],[ 34 ]]+1-1,CALCULO[[#This Row],[ 34 ]]))</f>
        <v>0</v>
      </c>
      <c r="AJ603" s="167"/>
      <c r="AK603" s="144">
        <f>+IF(CALCULO[[#This Row],[ 36 ]]="SI",MIN(CALCULO[[#This Row],[ 15 ]]*10%,VLOOKUP($AJ$4,DEDUCCIONES[],4,0)),0)</f>
        <v>0</v>
      </c>
      <c r="AL603" s="168"/>
      <c r="AM603" s="145">
        <f>+MIN(AL603+1-1,VLOOKUP($AL$4,DEDUCCIONES[],4,0))</f>
        <v>0</v>
      </c>
      <c r="AN603" s="144">
        <f>+CALCULO[[#This Row],[35]]+CALCULO[[#This Row],[37]]+CALCULO[[#This Row],[ 39 ]]</f>
        <v>0</v>
      </c>
      <c r="AO603" s="148">
        <f>+CALCULO[[#This Row],[33]]-CALCULO[[#This Row],[ 40 ]]</f>
        <v>0</v>
      </c>
      <c r="AP603" s="29"/>
      <c r="AQ603" s="163">
        <f>+MIN(CALCULO[[#This Row],[42]]+1-1,VLOOKUP($AP$4,RENTAS_EXCENTAS[],4,0))</f>
        <v>0</v>
      </c>
      <c r="AR603" s="29"/>
      <c r="AS603" s="163">
        <f>+MIN(CALCULO[[#This Row],[43]]+CALCULO[[#This Row],[ 44 ]]+1-1,VLOOKUP($AP$4,RENTAS_EXCENTAS[],4,0))-CALCULO[[#This Row],[43]]</f>
        <v>0</v>
      </c>
      <c r="AT603" s="163"/>
      <c r="AU603" s="163"/>
      <c r="AV603" s="163">
        <f>+CALCULO[[#This Row],[ 47 ]]</f>
        <v>0</v>
      </c>
      <c r="AW603" s="163"/>
      <c r="AX603" s="163">
        <f>+CALCULO[[#This Row],[ 49 ]]</f>
        <v>0</v>
      </c>
      <c r="AY603" s="163"/>
      <c r="AZ603" s="163">
        <f>+CALCULO[[#This Row],[ 51 ]]</f>
        <v>0</v>
      </c>
      <c r="BA603" s="163"/>
      <c r="BB603" s="163">
        <f>+CALCULO[[#This Row],[ 53 ]]</f>
        <v>0</v>
      </c>
      <c r="BC603" s="163"/>
      <c r="BD603" s="163">
        <f>+CALCULO[[#This Row],[ 55 ]]</f>
        <v>0</v>
      </c>
      <c r="BE603" s="163"/>
      <c r="BF603" s="163">
        <f>+CALCULO[[#This Row],[ 57 ]]</f>
        <v>0</v>
      </c>
      <c r="BG603" s="163"/>
      <c r="BH603" s="163">
        <f>+CALCULO[[#This Row],[ 59 ]]</f>
        <v>0</v>
      </c>
      <c r="BI603" s="163"/>
      <c r="BJ603" s="163"/>
      <c r="BK603" s="163"/>
      <c r="BL603" s="145">
        <f>+CALCULO[[#This Row],[ 63 ]]</f>
        <v>0</v>
      </c>
      <c r="BM603" s="144">
        <f>+CALCULO[[#This Row],[ 64 ]]+CALCULO[[#This Row],[ 62 ]]+CALCULO[[#This Row],[ 60 ]]+CALCULO[[#This Row],[ 58 ]]+CALCULO[[#This Row],[ 56 ]]+CALCULO[[#This Row],[ 54 ]]+CALCULO[[#This Row],[ 52 ]]+CALCULO[[#This Row],[ 50 ]]+CALCULO[[#This Row],[ 48 ]]+CALCULO[[#This Row],[ 45 ]]+CALCULO[[#This Row],[43]]</f>
        <v>0</v>
      </c>
      <c r="BN603" s="148">
        <f>+CALCULO[[#This Row],[ 41 ]]-CALCULO[[#This Row],[65]]</f>
        <v>0</v>
      </c>
      <c r="BO603" s="144">
        <f>+ROUND(MIN(CALCULO[[#This Row],[66]]*25%,240*'Versión impresión'!$H$8),-3)</f>
        <v>0</v>
      </c>
      <c r="BP603" s="148">
        <f>+CALCULO[[#This Row],[66]]-CALCULO[[#This Row],[67]]</f>
        <v>0</v>
      </c>
      <c r="BQ603" s="154">
        <f>+ROUND(CALCULO[[#This Row],[33]]*40%,-3)</f>
        <v>0</v>
      </c>
      <c r="BR603" s="149">
        <f t="shared" si="24"/>
        <v>0</v>
      </c>
      <c r="BS603" s="144">
        <f>+CALCULO[[#This Row],[33]]-MIN(CALCULO[[#This Row],[69]],CALCULO[[#This Row],[68]])</f>
        <v>0</v>
      </c>
      <c r="BT603" s="150">
        <f>+CALCULO[[#This Row],[71]]/'Versión impresión'!$H$8+1-1</f>
        <v>0</v>
      </c>
      <c r="BU603" s="151">
        <f>+LOOKUP(CALCULO[[#This Row],[72]],$CG$2:$CH$8,$CJ$2:$CJ$8)</f>
        <v>0</v>
      </c>
      <c r="BV603" s="152">
        <f>+LOOKUP(CALCULO[[#This Row],[72]],$CG$2:$CH$8,$CI$2:$CI$8)</f>
        <v>0</v>
      </c>
      <c r="BW603" s="151">
        <f>+LOOKUP(CALCULO[[#This Row],[72]],$CG$2:$CH$8,$CK$2:$CK$8)</f>
        <v>0</v>
      </c>
      <c r="BX603" s="155">
        <f>+(CALCULO[[#This Row],[72]]+CALCULO[[#This Row],[73]])*CALCULO[[#This Row],[74]]+CALCULO[[#This Row],[75]]</f>
        <v>0</v>
      </c>
      <c r="BY603" s="133">
        <f>+ROUND(CALCULO[[#This Row],[76]]*'Versión impresión'!$H$8,-3)</f>
        <v>0</v>
      </c>
      <c r="BZ603" s="180" t="str">
        <f>+IF(LOOKUP(CALCULO[[#This Row],[72]],$CG$2:$CH$8,$CM$2:$CM$8)=0,"",LOOKUP(CALCULO[[#This Row],[72]],$CG$2:$CH$8,$CM$2:$CM$8))</f>
        <v/>
      </c>
    </row>
    <row r="604" spans="1:78" x14ac:dyDescent="0.25">
      <c r="A604" s="78" t="str">
        <f t="shared" si="23"/>
        <v/>
      </c>
      <c r="B604" s="159"/>
      <c r="C604" s="29"/>
      <c r="D604" s="29"/>
      <c r="E604" s="29"/>
      <c r="F604" s="29"/>
      <c r="G604" s="29"/>
      <c r="H604" s="29"/>
      <c r="I604" s="29"/>
      <c r="J604" s="29"/>
      <c r="K604" s="29"/>
      <c r="L604" s="29"/>
      <c r="M604" s="29"/>
      <c r="N604" s="29"/>
      <c r="O604" s="144">
        <f>SUM(CALCULO[[#This Row],[5]:[ 14 ]])</f>
        <v>0</v>
      </c>
      <c r="P604" s="162"/>
      <c r="Q604" s="163">
        <f>+IF(AVERAGEIF(ING_NO_CONST_RENTA[Concepto],'Datos para cálculo'!P$4,ING_NO_CONST_RENTA[Monto Limite])=1,CALCULO[[#This Row],[16]],MIN(CALCULO[ [#This Row],[16] ],AVERAGEIF(ING_NO_CONST_RENTA[Concepto],'Datos para cálculo'!P$4,ING_NO_CONST_RENTA[Monto Limite]),+CALCULO[ [#This Row],[16] ]+1-1,CALCULO[ [#This Row],[16] ]))</f>
        <v>0</v>
      </c>
      <c r="R604" s="29"/>
      <c r="S604" s="163">
        <f>+IF(AVERAGEIF(ING_NO_CONST_RENTA[Concepto],'Datos para cálculo'!R$4,ING_NO_CONST_RENTA[Monto Limite])=1,CALCULO[[#This Row],[18]],MIN(CALCULO[ [#This Row],[18] ],AVERAGEIF(ING_NO_CONST_RENTA[Concepto],'Datos para cálculo'!R$4,ING_NO_CONST_RENTA[Monto Limite]),+CALCULO[ [#This Row],[18] ]+1-1,CALCULO[ [#This Row],[18] ]))</f>
        <v>0</v>
      </c>
      <c r="T604" s="29"/>
      <c r="U604" s="163">
        <f>+IF(AVERAGEIF(ING_NO_CONST_RENTA[Concepto],'Datos para cálculo'!T$4,ING_NO_CONST_RENTA[Monto Limite])=1,CALCULO[[#This Row],[20]],MIN(CALCULO[ [#This Row],[20] ],AVERAGEIF(ING_NO_CONST_RENTA[Concepto],'Datos para cálculo'!T$4,ING_NO_CONST_RENTA[Monto Limite]),+CALCULO[ [#This Row],[20] ]+1-1,CALCULO[ [#This Row],[20] ]))</f>
        <v>0</v>
      </c>
      <c r="V604" s="29"/>
      <c r="W6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4" s="164"/>
      <c r="Y604" s="163">
        <f>+IF(O604&lt;310*'Versión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4" s="165"/>
      <c r="AA604" s="163">
        <f>+IF(AVERAGEIF(ING_NO_CONST_RENTA[Concepto],'Datos para cálculo'!Z$4,ING_NO_CONST_RENTA[Monto Limite])=1,CALCULO[[#This Row],[ 26 ]],MIN(CALCULO[[#This Row],[ 26 ]],AVERAGEIF(ING_NO_CONST_RENTA[Concepto],'Datos para cálculo'!Z$4,ING_NO_CONST_RENTA[Monto Limite]),+CALCULO[[#This Row],[ 26 ]]+1-1,CALCULO[[#This Row],[ 26 ]]))</f>
        <v>0</v>
      </c>
      <c r="AB604" s="165"/>
      <c r="AC6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4" s="147"/>
      <c r="AE6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4" s="144">
        <f>+CALCULO[[#This Row],[ 31 ]]+CALCULO[[#This Row],[ 29 ]]+CALCULO[[#This Row],[ 27 ]]+CALCULO[[#This Row],[ 25 ]]+CALCULO[[#This Row],[ 23 ]]+CALCULO[[#This Row],[ 21 ]]+CALCULO[[#This Row],[ 19 ]]+CALCULO[[#This Row],[ 17 ]]</f>
        <v>0</v>
      </c>
      <c r="AG604" s="148">
        <f>+MAX(0,ROUND(CALCULO[[#This Row],[ 15 ]]-CALCULO[[#This Row],[32]],-3))</f>
        <v>0</v>
      </c>
      <c r="AH604" s="29"/>
      <c r="AI604" s="163">
        <f>+IF(AVERAGEIF(DEDUCCIONES[Concepto],'Datos para cálculo'!AH$4,DEDUCCIONES[Monto Limite])=1,CALCULO[[#This Row],[ 34 ]],MIN(CALCULO[[#This Row],[ 34 ]],AVERAGEIF(DEDUCCIONES[Concepto],'Datos para cálculo'!AH$4,DEDUCCIONES[Monto Limite]),+CALCULO[[#This Row],[ 34 ]]+1-1,CALCULO[[#This Row],[ 34 ]]))</f>
        <v>0</v>
      </c>
      <c r="AJ604" s="167"/>
      <c r="AK604" s="144">
        <f>+IF(CALCULO[[#This Row],[ 36 ]]="SI",MIN(CALCULO[[#This Row],[ 15 ]]*10%,VLOOKUP($AJ$4,DEDUCCIONES[],4,0)),0)</f>
        <v>0</v>
      </c>
      <c r="AL604" s="168"/>
      <c r="AM604" s="145">
        <f>+MIN(AL604+1-1,VLOOKUP($AL$4,DEDUCCIONES[],4,0))</f>
        <v>0</v>
      </c>
      <c r="AN604" s="144">
        <f>+CALCULO[[#This Row],[35]]+CALCULO[[#This Row],[37]]+CALCULO[[#This Row],[ 39 ]]</f>
        <v>0</v>
      </c>
      <c r="AO604" s="148">
        <f>+CALCULO[[#This Row],[33]]-CALCULO[[#This Row],[ 40 ]]</f>
        <v>0</v>
      </c>
      <c r="AP604" s="29"/>
      <c r="AQ604" s="163">
        <f>+MIN(CALCULO[[#This Row],[42]]+1-1,VLOOKUP($AP$4,RENTAS_EXCENTAS[],4,0))</f>
        <v>0</v>
      </c>
      <c r="AR604" s="29"/>
      <c r="AS604" s="163">
        <f>+MIN(CALCULO[[#This Row],[43]]+CALCULO[[#This Row],[ 44 ]]+1-1,VLOOKUP($AP$4,RENTAS_EXCENTAS[],4,0))-CALCULO[[#This Row],[43]]</f>
        <v>0</v>
      </c>
      <c r="AT604" s="163"/>
      <c r="AU604" s="163"/>
      <c r="AV604" s="163">
        <f>+CALCULO[[#This Row],[ 47 ]]</f>
        <v>0</v>
      </c>
      <c r="AW604" s="163"/>
      <c r="AX604" s="163">
        <f>+CALCULO[[#This Row],[ 49 ]]</f>
        <v>0</v>
      </c>
      <c r="AY604" s="163"/>
      <c r="AZ604" s="163">
        <f>+CALCULO[[#This Row],[ 51 ]]</f>
        <v>0</v>
      </c>
      <c r="BA604" s="163"/>
      <c r="BB604" s="163">
        <f>+CALCULO[[#This Row],[ 53 ]]</f>
        <v>0</v>
      </c>
      <c r="BC604" s="163"/>
      <c r="BD604" s="163">
        <f>+CALCULO[[#This Row],[ 55 ]]</f>
        <v>0</v>
      </c>
      <c r="BE604" s="163"/>
      <c r="BF604" s="163">
        <f>+CALCULO[[#This Row],[ 57 ]]</f>
        <v>0</v>
      </c>
      <c r="BG604" s="163"/>
      <c r="BH604" s="163">
        <f>+CALCULO[[#This Row],[ 59 ]]</f>
        <v>0</v>
      </c>
      <c r="BI604" s="163"/>
      <c r="BJ604" s="163"/>
      <c r="BK604" s="163"/>
      <c r="BL604" s="145">
        <f>+CALCULO[[#This Row],[ 63 ]]</f>
        <v>0</v>
      </c>
      <c r="BM604" s="144">
        <f>+CALCULO[[#This Row],[ 64 ]]+CALCULO[[#This Row],[ 62 ]]+CALCULO[[#This Row],[ 60 ]]+CALCULO[[#This Row],[ 58 ]]+CALCULO[[#This Row],[ 56 ]]+CALCULO[[#This Row],[ 54 ]]+CALCULO[[#This Row],[ 52 ]]+CALCULO[[#This Row],[ 50 ]]+CALCULO[[#This Row],[ 48 ]]+CALCULO[[#This Row],[ 45 ]]+CALCULO[[#This Row],[43]]</f>
        <v>0</v>
      </c>
      <c r="BN604" s="148">
        <f>+CALCULO[[#This Row],[ 41 ]]-CALCULO[[#This Row],[65]]</f>
        <v>0</v>
      </c>
      <c r="BO604" s="144">
        <f>+ROUND(MIN(CALCULO[[#This Row],[66]]*25%,240*'Versión impresión'!$H$8),-3)</f>
        <v>0</v>
      </c>
      <c r="BP604" s="148">
        <f>+CALCULO[[#This Row],[66]]-CALCULO[[#This Row],[67]]</f>
        <v>0</v>
      </c>
      <c r="BQ604" s="154">
        <f>+ROUND(CALCULO[[#This Row],[33]]*40%,-3)</f>
        <v>0</v>
      </c>
      <c r="BR604" s="149">
        <f t="shared" si="24"/>
        <v>0</v>
      </c>
      <c r="BS604" s="144">
        <f>+CALCULO[[#This Row],[33]]-MIN(CALCULO[[#This Row],[69]],CALCULO[[#This Row],[68]])</f>
        <v>0</v>
      </c>
      <c r="BT604" s="150">
        <f>+CALCULO[[#This Row],[71]]/'Versión impresión'!$H$8+1-1</f>
        <v>0</v>
      </c>
      <c r="BU604" s="151">
        <f>+LOOKUP(CALCULO[[#This Row],[72]],$CG$2:$CH$8,$CJ$2:$CJ$8)</f>
        <v>0</v>
      </c>
      <c r="BV604" s="152">
        <f>+LOOKUP(CALCULO[[#This Row],[72]],$CG$2:$CH$8,$CI$2:$CI$8)</f>
        <v>0</v>
      </c>
      <c r="BW604" s="151">
        <f>+LOOKUP(CALCULO[[#This Row],[72]],$CG$2:$CH$8,$CK$2:$CK$8)</f>
        <v>0</v>
      </c>
      <c r="BX604" s="155">
        <f>+(CALCULO[[#This Row],[72]]+CALCULO[[#This Row],[73]])*CALCULO[[#This Row],[74]]+CALCULO[[#This Row],[75]]</f>
        <v>0</v>
      </c>
      <c r="BY604" s="133">
        <f>+ROUND(CALCULO[[#This Row],[76]]*'Versión impresión'!$H$8,-3)</f>
        <v>0</v>
      </c>
      <c r="BZ604" s="180" t="str">
        <f>+IF(LOOKUP(CALCULO[[#This Row],[72]],$CG$2:$CH$8,$CM$2:$CM$8)=0,"",LOOKUP(CALCULO[[#This Row],[72]],$CG$2:$CH$8,$CM$2:$CM$8))</f>
        <v/>
      </c>
    </row>
    <row r="605" spans="1:78" x14ac:dyDescent="0.25">
      <c r="A605" s="78" t="str">
        <f t="shared" ref="A605:A668" si="25">+CONCATENATE(B605,D605)</f>
        <v/>
      </c>
      <c r="B605" s="159"/>
      <c r="C605" s="29"/>
      <c r="D605" s="29"/>
      <c r="E605" s="29"/>
      <c r="F605" s="29"/>
      <c r="G605" s="29"/>
      <c r="H605" s="29"/>
      <c r="I605" s="29"/>
      <c r="J605" s="29"/>
      <c r="K605" s="29"/>
      <c r="L605" s="29"/>
      <c r="M605" s="29"/>
      <c r="N605" s="29"/>
      <c r="O605" s="144">
        <f>SUM(CALCULO[[#This Row],[5]:[ 14 ]])</f>
        <v>0</v>
      </c>
      <c r="P605" s="162"/>
      <c r="Q605" s="163">
        <f>+IF(AVERAGEIF(ING_NO_CONST_RENTA[Concepto],'Datos para cálculo'!P$4,ING_NO_CONST_RENTA[Monto Limite])=1,CALCULO[[#This Row],[16]],MIN(CALCULO[ [#This Row],[16] ],AVERAGEIF(ING_NO_CONST_RENTA[Concepto],'Datos para cálculo'!P$4,ING_NO_CONST_RENTA[Monto Limite]),+CALCULO[ [#This Row],[16] ]+1-1,CALCULO[ [#This Row],[16] ]))</f>
        <v>0</v>
      </c>
      <c r="R605" s="29"/>
      <c r="S605" s="163">
        <f>+IF(AVERAGEIF(ING_NO_CONST_RENTA[Concepto],'Datos para cálculo'!R$4,ING_NO_CONST_RENTA[Monto Limite])=1,CALCULO[[#This Row],[18]],MIN(CALCULO[ [#This Row],[18] ],AVERAGEIF(ING_NO_CONST_RENTA[Concepto],'Datos para cálculo'!R$4,ING_NO_CONST_RENTA[Monto Limite]),+CALCULO[ [#This Row],[18] ]+1-1,CALCULO[ [#This Row],[18] ]))</f>
        <v>0</v>
      </c>
      <c r="T605" s="29"/>
      <c r="U605" s="163">
        <f>+IF(AVERAGEIF(ING_NO_CONST_RENTA[Concepto],'Datos para cálculo'!T$4,ING_NO_CONST_RENTA[Monto Limite])=1,CALCULO[[#This Row],[20]],MIN(CALCULO[ [#This Row],[20] ],AVERAGEIF(ING_NO_CONST_RENTA[Concepto],'Datos para cálculo'!T$4,ING_NO_CONST_RENTA[Monto Limite]),+CALCULO[ [#This Row],[20] ]+1-1,CALCULO[ [#This Row],[20] ]))</f>
        <v>0</v>
      </c>
      <c r="V605" s="29"/>
      <c r="W6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5" s="164"/>
      <c r="Y605" s="163">
        <f>+IF(O605&lt;310*'Versión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5" s="165"/>
      <c r="AA605" s="163">
        <f>+IF(AVERAGEIF(ING_NO_CONST_RENTA[Concepto],'Datos para cálculo'!Z$4,ING_NO_CONST_RENTA[Monto Limite])=1,CALCULO[[#This Row],[ 26 ]],MIN(CALCULO[[#This Row],[ 26 ]],AVERAGEIF(ING_NO_CONST_RENTA[Concepto],'Datos para cálculo'!Z$4,ING_NO_CONST_RENTA[Monto Limite]),+CALCULO[[#This Row],[ 26 ]]+1-1,CALCULO[[#This Row],[ 26 ]]))</f>
        <v>0</v>
      </c>
      <c r="AB605" s="165"/>
      <c r="AC6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5" s="147"/>
      <c r="AE6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5" s="144">
        <f>+CALCULO[[#This Row],[ 31 ]]+CALCULO[[#This Row],[ 29 ]]+CALCULO[[#This Row],[ 27 ]]+CALCULO[[#This Row],[ 25 ]]+CALCULO[[#This Row],[ 23 ]]+CALCULO[[#This Row],[ 21 ]]+CALCULO[[#This Row],[ 19 ]]+CALCULO[[#This Row],[ 17 ]]</f>
        <v>0</v>
      </c>
      <c r="AG605" s="148">
        <f>+MAX(0,ROUND(CALCULO[[#This Row],[ 15 ]]-CALCULO[[#This Row],[32]],-3))</f>
        <v>0</v>
      </c>
      <c r="AH605" s="29"/>
      <c r="AI605" s="163">
        <f>+IF(AVERAGEIF(DEDUCCIONES[Concepto],'Datos para cálculo'!AH$4,DEDUCCIONES[Monto Limite])=1,CALCULO[[#This Row],[ 34 ]],MIN(CALCULO[[#This Row],[ 34 ]],AVERAGEIF(DEDUCCIONES[Concepto],'Datos para cálculo'!AH$4,DEDUCCIONES[Monto Limite]),+CALCULO[[#This Row],[ 34 ]]+1-1,CALCULO[[#This Row],[ 34 ]]))</f>
        <v>0</v>
      </c>
      <c r="AJ605" s="167"/>
      <c r="AK605" s="144">
        <f>+IF(CALCULO[[#This Row],[ 36 ]]="SI",MIN(CALCULO[[#This Row],[ 15 ]]*10%,VLOOKUP($AJ$4,DEDUCCIONES[],4,0)),0)</f>
        <v>0</v>
      </c>
      <c r="AL605" s="168"/>
      <c r="AM605" s="145">
        <f>+MIN(AL605+1-1,VLOOKUP($AL$4,DEDUCCIONES[],4,0))</f>
        <v>0</v>
      </c>
      <c r="AN605" s="144">
        <f>+CALCULO[[#This Row],[35]]+CALCULO[[#This Row],[37]]+CALCULO[[#This Row],[ 39 ]]</f>
        <v>0</v>
      </c>
      <c r="AO605" s="148">
        <f>+CALCULO[[#This Row],[33]]-CALCULO[[#This Row],[ 40 ]]</f>
        <v>0</v>
      </c>
      <c r="AP605" s="29"/>
      <c r="AQ605" s="163">
        <f>+MIN(CALCULO[[#This Row],[42]]+1-1,VLOOKUP($AP$4,RENTAS_EXCENTAS[],4,0))</f>
        <v>0</v>
      </c>
      <c r="AR605" s="29"/>
      <c r="AS605" s="163">
        <f>+MIN(CALCULO[[#This Row],[43]]+CALCULO[[#This Row],[ 44 ]]+1-1,VLOOKUP($AP$4,RENTAS_EXCENTAS[],4,0))-CALCULO[[#This Row],[43]]</f>
        <v>0</v>
      </c>
      <c r="AT605" s="163"/>
      <c r="AU605" s="163"/>
      <c r="AV605" s="163">
        <f>+CALCULO[[#This Row],[ 47 ]]</f>
        <v>0</v>
      </c>
      <c r="AW605" s="163"/>
      <c r="AX605" s="163">
        <f>+CALCULO[[#This Row],[ 49 ]]</f>
        <v>0</v>
      </c>
      <c r="AY605" s="163"/>
      <c r="AZ605" s="163">
        <f>+CALCULO[[#This Row],[ 51 ]]</f>
        <v>0</v>
      </c>
      <c r="BA605" s="163"/>
      <c r="BB605" s="163">
        <f>+CALCULO[[#This Row],[ 53 ]]</f>
        <v>0</v>
      </c>
      <c r="BC605" s="163"/>
      <c r="BD605" s="163">
        <f>+CALCULO[[#This Row],[ 55 ]]</f>
        <v>0</v>
      </c>
      <c r="BE605" s="163"/>
      <c r="BF605" s="163">
        <f>+CALCULO[[#This Row],[ 57 ]]</f>
        <v>0</v>
      </c>
      <c r="BG605" s="163"/>
      <c r="BH605" s="163">
        <f>+CALCULO[[#This Row],[ 59 ]]</f>
        <v>0</v>
      </c>
      <c r="BI605" s="163"/>
      <c r="BJ605" s="163"/>
      <c r="BK605" s="163"/>
      <c r="BL605" s="145">
        <f>+CALCULO[[#This Row],[ 63 ]]</f>
        <v>0</v>
      </c>
      <c r="BM605" s="144">
        <f>+CALCULO[[#This Row],[ 64 ]]+CALCULO[[#This Row],[ 62 ]]+CALCULO[[#This Row],[ 60 ]]+CALCULO[[#This Row],[ 58 ]]+CALCULO[[#This Row],[ 56 ]]+CALCULO[[#This Row],[ 54 ]]+CALCULO[[#This Row],[ 52 ]]+CALCULO[[#This Row],[ 50 ]]+CALCULO[[#This Row],[ 48 ]]+CALCULO[[#This Row],[ 45 ]]+CALCULO[[#This Row],[43]]</f>
        <v>0</v>
      </c>
      <c r="BN605" s="148">
        <f>+CALCULO[[#This Row],[ 41 ]]-CALCULO[[#This Row],[65]]</f>
        <v>0</v>
      </c>
      <c r="BO605" s="144">
        <f>+ROUND(MIN(CALCULO[[#This Row],[66]]*25%,240*'Versión impresión'!$H$8),-3)</f>
        <v>0</v>
      </c>
      <c r="BP605" s="148">
        <f>+CALCULO[[#This Row],[66]]-CALCULO[[#This Row],[67]]</f>
        <v>0</v>
      </c>
      <c r="BQ605" s="154">
        <f>+ROUND(CALCULO[[#This Row],[33]]*40%,-3)</f>
        <v>0</v>
      </c>
      <c r="BR605" s="149">
        <f t="shared" ref="BR605:BR668" si="26">1-1</f>
        <v>0</v>
      </c>
      <c r="BS605" s="144">
        <f>+CALCULO[[#This Row],[33]]-MIN(CALCULO[[#This Row],[69]],CALCULO[[#This Row],[68]])</f>
        <v>0</v>
      </c>
      <c r="BT605" s="150">
        <f>+CALCULO[[#This Row],[71]]/'Versión impresión'!$H$8+1-1</f>
        <v>0</v>
      </c>
      <c r="BU605" s="151">
        <f>+LOOKUP(CALCULO[[#This Row],[72]],$CG$2:$CH$8,$CJ$2:$CJ$8)</f>
        <v>0</v>
      </c>
      <c r="BV605" s="152">
        <f>+LOOKUP(CALCULO[[#This Row],[72]],$CG$2:$CH$8,$CI$2:$CI$8)</f>
        <v>0</v>
      </c>
      <c r="BW605" s="151">
        <f>+LOOKUP(CALCULO[[#This Row],[72]],$CG$2:$CH$8,$CK$2:$CK$8)</f>
        <v>0</v>
      </c>
      <c r="BX605" s="155">
        <f>+(CALCULO[[#This Row],[72]]+CALCULO[[#This Row],[73]])*CALCULO[[#This Row],[74]]+CALCULO[[#This Row],[75]]</f>
        <v>0</v>
      </c>
      <c r="BY605" s="133">
        <f>+ROUND(CALCULO[[#This Row],[76]]*'Versión impresión'!$H$8,-3)</f>
        <v>0</v>
      </c>
      <c r="BZ605" s="180" t="str">
        <f>+IF(LOOKUP(CALCULO[[#This Row],[72]],$CG$2:$CH$8,$CM$2:$CM$8)=0,"",LOOKUP(CALCULO[[#This Row],[72]],$CG$2:$CH$8,$CM$2:$CM$8))</f>
        <v/>
      </c>
    </row>
    <row r="606" spans="1:78" x14ac:dyDescent="0.25">
      <c r="A606" s="78" t="str">
        <f t="shared" si="25"/>
        <v/>
      </c>
      <c r="B606" s="159"/>
      <c r="C606" s="29"/>
      <c r="D606" s="29"/>
      <c r="E606" s="29"/>
      <c r="F606" s="29"/>
      <c r="G606" s="29"/>
      <c r="H606" s="29"/>
      <c r="I606" s="29"/>
      <c r="J606" s="29"/>
      <c r="K606" s="29"/>
      <c r="L606" s="29"/>
      <c r="M606" s="29"/>
      <c r="N606" s="29"/>
      <c r="O606" s="144">
        <f>SUM(CALCULO[[#This Row],[5]:[ 14 ]])</f>
        <v>0</v>
      </c>
      <c r="P606" s="162"/>
      <c r="Q606" s="163">
        <f>+IF(AVERAGEIF(ING_NO_CONST_RENTA[Concepto],'Datos para cálculo'!P$4,ING_NO_CONST_RENTA[Monto Limite])=1,CALCULO[[#This Row],[16]],MIN(CALCULO[ [#This Row],[16] ],AVERAGEIF(ING_NO_CONST_RENTA[Concepto],'Datos para cálculo'!P$4,ING_NO_CONST_RENTA[Monto Limite]),+CALCULO[ [#This Row],[16] ]+1-1,CALCULO[ [#This Row],[16] ]))</f>
        <v>0</v>
      </c>
      <c r="R606" s="29"/>
      <c r="S606" s="163">
        <f>+IF(AVERAGEIF(ING_NO_CONST_RENTA[Concepto],'Datos para cálculo'!R$4,ING_NO_CONST_RENTA[Monto Limite])=1,CALCULO[[#This Row],[18]],MIN(CALCULO[ [#This Row],[18] ],AVERAGEIF(ING_NO_CONST_RENTA[Concepto],'Datos para cálculo'!R$4,ING_NO_CONST_RENTA[Monto Limite]),+CALCULO[ [#This Row],[18] ]+1-1,CALCULO[ [#This Row],[18] ]))</f>
        <v>0</v>
      </c>
      <c r="T606" s="29"/>
      <c r="U606" s="163">
        <f>+IF(AVERAGEIF(ING_NO_CONST_RENTA[Concepto],'Datos para cálculo'!T$4,ING_NO_CONST_RENTA[Monto Limite])=1,CALCULO[[#This Row],[20]],MIN(CALCULO[ [#This Row],[20] ],AVERAGEIF(ING_NO_CONST_RENTA[Concepto],'Datos para cálculo'!T$4,ING_NO_CONST_RENTA[Monto Limite]),+CALCULO[ [#This Row],[20] ]+1-1,CALCULO[ [#This Row],[20] ]))</f>
        <v>0</v>
      </c>
      <c r="V606" s="29"/>
      <c r="W6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6" s="164"/>
      <c r="Y606" s="163">
        <f>+IF(O606&lt;310*'Versión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6" s="165"/>
      <c r="AA606" s="163">
        <f>+IF(AVERAGEIF(ING_NO_CONST_RENTA[Concepto],'Datos para cálculo'!Z$4,ING_NO_CONST_RENTA[Monto Limite])=1,CALCULO[[#This Row],[ 26 ]],MIN(CALCULO[[#This Row],[ 26 ]],AVERAGEIF(ING_NO_CONST_RENTA[Concepto],'Datos para cálculo'!Z$4,ING_NO_CONST_RENTA[Monto Limite]),+CALCULO[[#This Row],[ 26 ]]+1-1,CALCULO[[#This Row],[ 26 ]]))</f>
        <v>0</v>
      </c>
      <c r="AB606" s="165"/>
      <c r="AC6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6" s="147"/>
      <c r="AE6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6" s="144">
        <f>+CALCULO[[#This Row],[ 31 ]]+CALCULO[[#This Row],[ 29 ]]+CALCULO[[#This Row],[ 27 ]]+CALCULO[[#This Row],[ 25 ]]+CALCULO[[#This Row],[ 23 ]]+CALCULO[[#This Row],[ 21 ]]+CALCULO[[#This Row],[ 19 ]]+CALCULO[[#This Row],[ 17 ]]</f>
        <v>0</v>
      </c>
      <c r="AG606" s="148">
        <f>+MAX(0,ROUND(CALCULO[[#This Row],[ 15 ]]-CALCULO[[#This Row],[32]],-3))</f>
        <v>0</v>
      </c>
      <c r="AH606" s="29"/>
      <c r="AI606" s="163">
        <f>+IF(AVERAGEIF(DEDUCCIONES[Concepto],'Datos para cálculo'!AH$4,DEDUCCIONES[Monto Limite])=1,CALCULO[[#This Row],[ 34 ]],MIN(CALCULO[[#This Row],[ 34 ]],AVERAGEIF(DEDUCCIONES[Concepto],'Datos para cálculo'!AH$4,DEDUCCIONES[Monto Limite]),+CALCULO[[#This Row],[ 34 ]]+1-1,CALCULO[[#This Row],[ 34 ]]))</f>
        <v>0</v>
      </c>
      <c r="AJ606" s="167"/>
      <c r="AK606" s="144">
        <f>+IF(CALCULO[[#This Row],[ 36 ]]="SI",MIN(CALCULO[[#This Row],[ 15 ]]*10%,VLOOKUP($AJ$4,DEDUCCIONES[],4,0)),0)</f>
        <v>0</v>
      </c>
      <c r="AL606" s="168"/>
      <c r="AM606" s="145">
        <f>+MIN(AL606+1-1,VLOOKUP($AL$4,DEDUCCIONES[],4,0))</f>
        <v>0</v>
      </c>
      <c r="AN606" s="144">
        <f>+CALCULO[[#This Row],[35]]+CALCULO[[#This Row],[37]]+CALCULO[[#This Row],[ 39 ]]</f>
        <v>0</v>
      </c>
      <c r="AO606" s="148">
        <f>+CALCULO[[#This Row],[33]]-CALCULO[[#This Row],[ 40 ]]</f>
        <v>0</v>
      </c>
      <c r="AP606" s="29"/>
      <c r="AQ606" s="163">
        <f>+MIN(CALCULO[[#This Row],[42]]+1-1,VLOOKUP($AP$4,RENTAS_EXCENTAS[],4,0))</f>
        <v>0</v>
      </c>
      <c r="AR606" s="29"/>
      <c r="AS606" s="163">
        <f>+MIN(CALCULO[[#This Row],[43]]+CALCULO[[#This Row],[ 44 ]]+1-1,VLOOKUP($AP$4,RENTAS_EXCENTAS[],4,0))-CALCULO[[#This Row],[43]]</f>
        <v>0</v>
      </c>
      <c r="AT606" s="163"/>
      <c r="AU606" s="163"/>
      <c r="AV606" s="163">
        <f>+CALCULO[[#This Row],[ 47 ]]</f>
        <v>0</v>
      </c>
      <c r="AW606" s="163"/>
      <c r="AX606" s="163">
        <f>+CALCULO[[#This Row],[ 49 ]]</f>
        <v>0</v>
      </c>
      <c r="AY606" s="163"/>
      <c r="AZ606" s="163">
        <f>+CALCULO[[#This Row],[ 51 ]]</f>
        <v>0</v>
      </c>
      <c r="BA606" s="163"/>
      <c r="BB606" s="163">
        <f>+CALCULO[[#This Row],[ 53 ]]</f>
        <v>0</v>
      </c>
      <c r="BC606" s="163"/>
      <c r="BD606" s="163">
        <f>+CALCULO[[#This Row],[ 55 ]]</f>
        <v>0</v>
      </c>
      <c r="BE606" s="163"/>
      <c r="BF606" s="163">
        <f>+CALCULO[[#This Row],[ 57 ]]</f>
        <v>0</v>
      </c>
      <c r="BG606" s="163"/>
      <c r="BH606" s="163">
        <f>+CALCULO[[#This Row],[ 59 ]]</f>
        <v>0</v>
      </c>
      <c r="BI606" s="163"/>
      <c r="BJ606" s="163"/>
      <c r="BK606" s="163"/>
      <c r="BL606" s="145">
        <f>+CALCULO[[#This Row],[ 63 ]]</f>
        <v>0</v>
      </c>
      <c r="BM606" s="144">
        <f>+CALCULO[[#This Row],[ 64 ]]+CALCULO[[#This Row],[ 62 ]]+CALCULO[[#This Row],[ 60 ]]+CALCULO[[#This Row],[ 58 ]]+CALCULO[[#This Row],[ 56 ]]+CALCULO[[#This Row],[ 54 ]]+CALCULO[[#This Row],[ 52 ]]+CALCULO[[#This Row],[ 50 ]]+CALCULO[[#This Row],[ 48 ]]+CALCULO[[#This Row],[ 45 ]]+CALCULO[[#This Row],[43]]</f>
        <v>0</v>
      </c>
      <c r="BN606" s="148">
        <f>+CALCULO[[#This Row],[ 41 ]]-CALCULO[[#This Row],[65]]</f>
        <v>0</v>
      </c>
      <c r="BO606" s="144">
        <f>+ROUND(MIN(CALCULO[[#This Row],[66]]*25%,240*'Versión impresión'!$H$8),-3)</f>
        <v>0</v>
      </c>
      <c r="BP606" s="148">
        <f>+CALCULO[[#This Row],[66]]-CALCULO[[#This Row],[67]]</f>
        <v>0</v>
      </c>
      <c r="BQ606" s="154">
        <f>+ROUND(CALCULO[[#This Row],[33]]*40%,-3)</f>
        <v>0</v>
      </c>
      <c r="BR606" s="149">
        <f t="shared" si="26"/>
        <v>0</v>
      </c>
      <c r="BS606" s="144">
        <f>+CALCULO[[#This Row],[33]]-MIN(CALCULO[[#This Row],[69]],CALCULO[[#This Row],[68]])</f>
        <v>0</v>
      </c>
      <c r="BT606" s="150">
        <f>+CALCULO[[#This Row],[71]]/'Versión impresión'!$H$8+1-1</f>
        <v>0</v>
      </c>
      <c r="BU606" s="151">
        <f>+LOOKUP(CALCULO[[#This Row],[72]],$CG$2:$CH$8,$CJ$2:$CJ$8)</f>
        <v>0</v>
      </c>
      <c r="BV606" s="152">
        <f>+LOOKUP(CALCULO[[#This Row],[72]],$CG$2:$CH$8,$CI$2:$CI$8)</f>
        <v>0</v>
      </c>
      <c r="BW606" s="151">
        <f>+LOOKUP(CALCULO[[#This Row],[72]],$CG$2:$CH$8,$CK$2:$CK$8)</f>
        <v>0</v>
      </c>
      <c r="BX606" s="155">
        <f>+(CALCULO[[#This Row],[72]]+CALCULO[[#This Row],[73]])*CALCULO[[#This Row],[74]]+CALCULO[[#This Row],[75]]</f>
        <v>0</v>
      </c>
      <c r="BY606" s="133">
        <f>+ROUND(CALCULO[[#This Row],[76]]*'Versión impresión'!$H$8,-3)</f>
        <v>0</v>
      </c>
      <c r="BZ606" s="180" t="str">
        <f>+IF(LOOKUP(CALCULO[[#This Row],[72]],$CG$2:$CH$8,$CM$2:$CM$8)=0,"",LOOKUP(CALCULO[[#This Row],[72]],$CG$2:$CH$8,$CM$2:$CM$8))</f>
        <v/>
      </c>
    </row>
    <row r="607" spans="1:78" x14ac:dyDescent="0.25">
      <c r="A607" s="78" t="str">
        <f t="shared" si="25"/>
        <v/>
      </c>
      <c r="B607" s="159"/>
      <c r="C607" s="29"/>
      <c r="D607" s="29"/>
      <c r="E607" s="29"/>
      <c r="F607" s="29"/>
      <c r="G607" s="29"/>
      <c r="H607" s="29"/>
      <c r="I607" s="29"/>
      <c r="J607" s="29"/>
      <c r="K607" s="29"/>
      <c r="L607" s="29"/>
      <c r="M607" s="29"/>
      <c r="N607" s="29"/>
      <c r="O607" s="144">
        <f>SUM(CALCULO[[#This Row],[5]:[ 14 ]])</f>
        <v>0</v>
      </c>
      <c r="P607" s="162"/>
      <c r="Q607" s="163">
        <f>+IF(AVERAGEIF(ING_NO_CONST_RENTA[Concepto],'Datos para cálculo'!P$4,ING_NO_CONST_RENTA[Monto Limite])=1,CALCULO[[#This Row],[16]],MIN(CALCULO[ [#This Row],[16] ],AVERAGEIF(ING_NO_CONST_RENTA[Concepto],'Datos para cálculo'!P$4,ING_NO_CONST_RENTA[Monto Limite]),+CALCULO[ [#This Row],[16] ]+1-1,CALCULO[ [#This Row],[16] ]))</f>
        <v>0</v>
      </c>
      <c r="R607" s="29"/>
      <c r="S607" s="163">
        <f>+IF(AVERAGEIF(ING_NO_CONST_RENTA[Concepto],'Datos para cálculo'!R$4,ING_NO_CONST_RENTA[Monto Limite])=1,CALCULO[[#This Row],[18]],MIN(CALCULO[ [#This Row],[18] ],AVERAGEIF(ING_NO_CONST_RENTA[Concepto],'Datos para cálculo'!R$4,ING_NO_CONST_RENTA[Monto Limite]),+CALCULO[ [#This Row],[18] ]+1-1,CALCULO[ [#This Row],[18] ]))</f>
        <v>0</v>
      </c>
      <c r="T607" s="29"/>
      <c r="U607" s="163">
        <f>+IF(AVERAGEIF(ING_NO_CONST_RENTA[Concepto],'Datos para cálculo'!T$4,ING_NO_CONST_RENTA[Monto Limite])=1,CALCULO[[#This Row],[20]],MIN(CALCULO[ [#This Row],[20] ],AVERAGEIF(ING_NO_CONST_RENTA[Concepto],'Datos para cálculo'!T$4,ING_NO_CONST_RENTA[Monto Limite]),+CALCULO[ [#This Row],[20] ]+1-1,CALCULO[ [#This Row],[20] ]))</f>
        <v>0</v>
      </c>
      <c r="V607" s="29"/>
      <c r="W6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7" s="164"/>
      <c r="Y607" s="163">
        <f>+IF(O607&lt;310*'Versión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7" s="165"/>
      <c r="AA607" s="163">
        <f>+IF(AVERAGEIF(ING_NO_CONST_RENTA[Concepto],'Datos para cálculo'!Z$4,ING_NO_CONST_RENTA[Monto Limite])=1,CALCULO[[#This Row],[ 26 ]],MIN(CALCULO[[#This Row],[ 26 ]],AVERAGEIF(ING_NO_CONST_RENTA[Concepto],'Datos para cálculo'!Z$4,ING_NO_CONST_RENTA[Monto Limite]),+CALCULO[[#This Row],[ 26 ]]+1-1,CALCULO[[#This Row],[ 26 ]]))</f>
        <v>0</v>
      </c>
      <c r="AB607" s="165"/>
      <c r="AC6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7" s="147"/>
      <c r="AE6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7" s="144">
        <f>+CALCULO[[#This Row],[ 31 ]]+CALCULO[[#This Row],[ 29 ]]+CALCULO[[#This Row],[ 27 ]]+CALCULO[[#This Row],[ 25 ]]+CALCULO[[#This Row],[ 23 ]]+CALCULO[[#This Row],[ 21 ]]+CALCULO[[#This Row],[ 19 ]]+CALCULO[[#This Row],[ 17 ]]</f>
        <v>0</v>
      </c>
      <c r="AG607" s="148">
        <f>+MAX(0,ROUND(CALCULO[[#This Row],[ 15 ]]-CALCULO[[#This Row],[32]],-3))</f>
        <v>0</v>
      </c>
      <c r="AH607" s="29"/>
      <c r="AI607" s="163">
        <f>+IF(AVERAGEIF(DEDUCCIONES[Concepto],'Datos para cálculo'!AH$4,DEDUCCIONES[Monto Limite])=1,CALCULO[[#This Row],[ 34 ]],MIN(CALCULO[[#This Row],[ 34 ]],AVERAGEIF(DEDUCCIONES[Concepto],'Datos para cálculo'!AH$4,DEDUCCIONES[Monto Limite]),+CALCULO[[#This Row],[ 34 ]]+1-1,CALCULO[[#This Row],[ 34 ]]))</f>
        <v>0</v>
      </c>
      <c r="AJ607" s="167"/>
      <c r="AK607" s="144">
        <f>+IF(CALCULO[[#This Row],[ 36 ]]="SI",MIN(CALCULO[[#This Row],[ 15 ]]*10%,VLOOKUP($AJ$4,DEDUCCIONES[],4,0)),0)</f>
        <v>0</v>
      </c>
      <c r="AL607" s="168"/>
      <c r="AM607" s="145">
        <f>+MIN(AL607+1-1,VLOOKUP($AL$4,DEDUCCIONES[],4,0))</f>
        <v>0</v>
      </c>
      <c r="AN607" s="144">
        <f>+CALCULO[[#This Row],[35]]+CALCULO[[#This Row],[37]]+CALCULO[[#This Row],[ 39 ]]</f>
        <v>0</v>
      </c>
      <c r="AO607" s="148">
        <f>+CALCULO[[#This Row],[33]]-CALCULO[[#This Row],[ 40 ]]</f>
        <v>0</v>
      </c>
      <c r="AP607" s="29"/>
      <c r="AQ607" s="163">
        <f>+MIN(CALCULO[[#This Row],[42]]+1-1,VLOOKUP($AP$4,RENTAS_EXCENTAS[],4,0))</f>
        <v>0</v>
      </c>
      <c r="AR607" s="29"/>
      <c r="AS607" s="163">
        <f>+MIN(CALCULO[[#This Row],[43]]+CALCULO[[#This Row],[ 44 ]]+1-1,VLOOKUP($AP$4,RENTAS_EXCENTAS[],4,0))-CALCULO[[#This Row],[43]]</f>
        <v>0</v>
      </c>
      <c r="AT607" s="163"/>
      <c r="AU607" s="163"/>
      <c r="AV607" s="163">
        <f>+CALCULO[[#This Row],[ 47 ]]</f>
        <v>0</v>
      </c>
      <c r="AW607" s="163"/>
      <c r="AX607" s="163">
        <f>+CALCULO[[#This Row],[ 49 ]]</f>
        <v>0</v>
      </c>
      <c r="AY607" s="163"/>
      <c r="AZ607" s="163">
        <f>+CALCULO[[#This Row],[ 51 ]]</f>
        <v>0</v>
      </c>
      <c r="BA607" s="163"/>
      <c r="BB607" s="163">
        <f>+CALCULO[[#This Row],[ 53 ]]</f>
        <v>0</v>
      </c>
      <c r="BC607" s="163"/>
      <c r="BD607" s="163">
        <f>+CALCULO[[#This Row],[ 55 ]]</f>
        <v>0</v>
      </c>
      <c r="BE607" s="163"/>
      <c r="BF607" s="163">
        <f>+CALCULO[[#This Row],[ 57 ]]</f>
        <v>0</v>
      </c>
      <c r="BG607" s="163"/>
      <c r="BH607" s="163">
        <f>+CALCULO[[#This Row],[ 59 ]]</f>
        <v>0</v>
      </c>
      <c r="BI607" s="163"/>
      <c r="BJ607" s="163"/>
      <c r="BK607" s="163"/>
      <c r="BL607" s="145">
        <f>+CALCULO[[#This Row],[ 63 ]]</f>
        <v>0</v>
      </c>
      <c r="BM607" s="144">
        <f>+CALCULO[[#This Row],[ 64 ]]+CALCULO[[#This Row],[ 62 ]]+CALCULO[[#This Row],[ 60 ]]+CALCULO[[#This Row],[ 58 ]]+CALCULO[[#This Row],[ 56 ]]+CALCULO[[#This Row],[ 54 ]]+CALCULO[[#This Row],[ 52 ]]+CALCULO[[#This Row],[ 50 ]]+CALCULO[[#This Row],[ 48 ]]+CALCULO[[#This Row],[ 45 ]]+CALCULO[[#This Row],[43]]</f>
        <v>0</v>
      </c>
      <c r="BN607" s="148">
        <f>+CALCULO[[#This Row],[ 41 ]]-CALCULO[[#This Row],[65]]</f>
        <v>0</v>
      </c>
      <c r="BO607" s="144">
        <f>+ROUND(MIN(CALCULO[[#This Row],[66]]*25%,240*'Versión impresión'!$H$8),-3)</f>
        <v>0</v>
      </c>
      <c r="BP607" s="148">
        <f>+CALCULO[[#This Row],[66]]-CALCULO[[#This Row],[67]]</f>
        <v>0</v>
      </c>
      <c r="BQ607" s="154">
        <f>+ROUND(CALCULO[[#This Row],[33]]*40%,-3)</f>
        <v>0</v>
      </c>
      <c r="BR607" s="149">
        <f t="shared" si="26"/>
        <v>0</v>
      </c>
      <c r="BS607" s="144">
        <f>+CALCULO[[#This Row],[33]]-MIN(CALCULO[[#This Row],[69]],CALCULO[[#This Row],[68]])</f>
        <v>0</v>
      </c>
      <c r="BT607" s="150">
        <f>+CALCULO[[#This Row],[71]]/'Versión impresión'!$H$8+1-1</f>
        <v>0</v>
      </c>
      <c r="BU607" s="151">
        <f>+LOOKUP(CALCULO[[#This Row],[72]],$CG$2:$CH$8,$CJ$2:$CJ$8)</f>
        <v>0</v>
      </c>
      <c r="BV607" s="152">
        <f>+LOOKUP(CALCULO[[#This Row],[72]],$CG$2:$CH$8,$CI$2:$CI$8)</f>
        <v>0</v>
      </c>
      <c r="BW607" s="151">
        <f>+LOOKUP(CALCULO[[#This Row],[72]],$CG$2:$CH$8,$CK$2:$CK$8)</f>
        <v>0</v>
      </c>
      <c r="BX607" s="155">
        <f>+(CALCULO[[#This Row],[72]]+CALCULO[[#This Row],[73]])*CALCULO[[#This Row],[74]]+CALCULO[[#This Row],[75]]</f>
        <v>0</v>
      </c>
      <c r="BY607" s="133">
        <f>+ROUND(CALCULO[[#This Row],[76]]*'Versión impresión'!$H$8,-3)</f>
        <v>0</v>
      </c>
      <c r="BZ607" s="180" t="str">
        <f>+IF(LOOKUP(CALCULO[[#This Row],[72]],$CG$2:$CH$8,$CM$2:$CM$8)=0,"",LOOKUP(CALCULO[[#This Row],[72]],$CG$2:$CH$8,$CM$2:$CM$8))</f>
        <v/>
      </c>
    </row>
    <row r="608" spans="1:78" x14ac:dyDescent="0.25">
      <c r="A608" s="78" t="str">
        <f t="shared" si="25"/>
        <v/>
      </c>
      <c r="B608" s="159"/>
      <c r="C608" s="29"/>
      <c r="D608" s="29"/>
      <c r="E608" s="29"/>
      <c r="F608" s="29"/>
      <c r="G608" s="29"/>
      <c r="H608" s="29"/>
      <c r="I608" s="29"/>
      <c r="J608" s="29"/>
      <c r="K608" s="29"/>
      <c r="L608" s="29"/>
      <c r="M608" s="29"/>
      <c r="N608" s="29"/>
      <c r="O608" s="144">
        <f>SUM(CALCULO[[#This Row],[5]:[ 14 ]])</f>
        <v>0</v>
      </c>
      <c r="P608" s="162"/>
      <c r="Q608" s="163">
        <f>+IF(AVERAGEIF(ING_NO_CONST_RENTA[Concepto],'Datos para cálculo'!P$4,ING_NO_CONST_RENTA[Monto Limite])=1,CALCULO[[#This Row],[16]],MIN(CALCULO[ [#This Row],[16] ],AVERAGEIF(ING_NO_CONST_RENTA[Concepto],'Datos para cálculo'!P$4,ING_NO_CONST_RENTA[Monto Limite]),+CALCULO[ [#This Row],[16] ]+1-1,CALCULO[ [#This Row],[16] ]))</f>
        <v>0</v>
      </c>
      <c r="R608" s="29"/>
      <c r="S608" s="163">
        <f>+IF(AVERAGEIF(ING_NO_CONST_RENTA[Concepto],'Datos para cálculo'!R$4,ING_NO_CONST_RENTA[Monto Limite])=1,CALCULO[[#This Row],[18]],MIN(CALCULO[ [#This Row],[18] ],AVERAGEIF(ING_NO_CONST_RENTA[Concepto],'Datos para cálculo'!R$4,ING_NO_CONST_RENTA[Monto Limite]),+CALCULO[ [#This Row],[18] ]+1-1,CALCULO[ [#This Row],[18] ]))</f>
        <v>0</v>
      </c>
      <c r="T608" s="29"/>
      <c r="U608" s="163">
        <f>+IF(AVERAGEIF(ING_NO_CONST_RENTA[Concepto],'Datos para cálculo'!T$4,ING_NO_CONST_RENTA[Monto Limite])=1,CALCULO[[#This Row],[20]],MIN(CALCULO[ [#This Row],[20] ],AVERAGEIF(ING_NO_CONST_RENTA[Concepto],'Datos para cálculo'!T$4,ING_NO_CONST_RENTA[Monto Limite]),+CALCULO[ [#This Row],[20] ]+1-1,CALCULO[ [#This Row],[20] ]))</f>
        <v>0</v>
      </c>
      <c r="V608" s="29"/>
      <c r="W6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8" s="164"/>
      <c r="Y608" s="163">
        <f>+IF(O608&lt;310*'Versión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8" s="165"/>
      <c r="AA608" s="163">
        <f>+IF(AVERAGEIF(ING_NO_CONST_RENTA[Concepto],'Datos para cálculo'!Z$4,ING_NO_CONST_RENTA[Monto Limite])=1,CALCULO[[#This Row],[ 26 ]],MIN(CALCULO[[#This Row],[ 26 ]],AVERAGEIF(ING_NO_CONST_RENTA[Concepto],'Datos para cálculo'!Z$4,ING_NO_CONST_RENTA[Monto Limite]),+CALCULO[[#This Row],[ 26 ]]+1-1,CALCULO[[#This Row],[ 26 ]]))</f>
        <v>0</v>
      </c>
      <c r="AB608" s="165"/>
      <c r="AC6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8" s="147"/>
      <c r="AE6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8" s="144">
        <f>+CALCULO[[#This Row],[ 31 ]]+CALCULO[[#This Row],[ 29 ]]+CALCULO[[#This Row],[ 27 ]]+CALCULO[[#This Row],[ 25 ]]+CALCULO[[#This Row],[ 23 ]]+CALCULO[[#This Row],[ 21 ]]+CALCULO[[#This Row],[ 19 ]]+CALCULO[[#This Row],[ 17 ]]</f>
        <v>0</v>
      </c>
      <c r="AG608" s="148">
        <f>+MAX(0,ROUND(CALCULO[[#This Row],[ 15 ]]-CALCULO[[#This Row],[32]],-3))</f>
        <v>0</v>
      </c>
      <c r="AH608" s="29"/>
      <c r="AI608" s="163">
        <f>+IF(AVERAGEIF(DEDUCCIONES[Concepto],'Datos para cálculo'!AH$4,DEDUCCIONES[Monto Limite])=1,CALCULO[[#This Row],[ 34 ]],MIN(CALCULO[[#This Row],[ 34 ]],AVERAGEIF(DEDUCCIONES[Concepto],'Datos para cálculo'!AH$4,DEDUCCIONES[Monto Limite]),+CALCULO[[#This Row],[ 34 ]]+1-1,CALCULO[[#This Row],[ 34 ]]))</f>
        <v>0</v>
      </c>
      <c r="AJ608" s="167"/>
      <c r="AK608" s="144">
        <f>+IF(CALCULO[[#This Row],[ 36 ]]="SI",MIN(CALCULO[[#This Row],[ 15 ]]*10%,VLOOKUP($AJ$4,DEDUCCIONES[],4,0)),0)</f>
        <v>0</v>
      </c>
      <c r="AL608" s="168"/>
      <c r="AM608" s="145">
        <f>+MIN(AL608+1-1,VLOOKUP($AL$4,DEDUCCIONES[],4,0))</f>
        <v>0</v>
      </c>
      <c r="AN608" s="144">
        <f>+CALCULO[[#This Row],[35]]+CALCULO[[#This Row],[37]]+CALCULO[[#This Row],[ 39 ]]</f>
        <v>0</v>
      </c>
      <c r="AO608" s="148">
        <f>+CALCULO[[#This Row],[33]]-CALCULO[[#This Row],[ 40 ]]</f>
        <v>0</v>
      </c>
      <c r="AP608" s="29"/>
      <c r="AQ608" s="163">
        <f>+MIN(CALCULO[[#This Row],[42]]+1-1,VLOOKUP($AP$4,RENTAS_EXCENTAS[],4,0))</f>
        <v>0</v>
      </c>
      <c r="AR608" s="29"/>
      <c r="AS608" s="163">
        <f>+MIN(CALCULO[[#This Row],[43]]+CALCULO[[#This Row],[ 44 ]]+1-1,VLOOKUP($AP$4,RENTAS_EXCENTAS[],4,0))-CALCULO[[#This Row],[43]]</f>
        <v>0</v>
      </c>
      <c r="AT608" s="163"/>
      <c r="AU608" s="163"/>
      <c r="AV608" s="163">
        <f>+CALCULO[[#This Row],[ 47 ]]</f>
        <v>0</v>
      </c>
      <c r="AW608" s="163"/>
      <c r="AX608" s="163">
        <f>+CALCULO[[#This Row],[ 49 ]]</f>
        <v>0</v>
      </c>
      <c r="AY608" s="163"/>
      <c r="AZ608" s="163">
        <f>+CALCULO[[#This Row],[ 51 ]]</f>
        <v>0</v>
      </c>
      <c r="BA608" s="163"/>
      <c r="BB608" s="163">
        <f>+CALCULO[[#This Row],[ 53 ]]</f>
        <v>0</v>
      </c>
      <c r="BC608" s="163"/>
      <c r="BD608" s="163">
        <f>+CALCULO[[#This Row],[ 55 ]]</f>
        <v>0</v>
      </c>
      <c r="BE608" s="163"/>
      <c r="BF608" s="163">
        <f>+CALCULO[[#This Row],[ 57 ]]</f>
        <v>0</v>
      </c>
      <c r="BG608" s="163"/>
      <c r="BH608" s="163">
        <f>+CALCULO[[#This Row],[ 59 ]]</f>
        <v>0</v>
      </c>
      <c r="BI608" s="163"/>
      <c r="BJ608" s="163"/>
      <c r="BK608" s="163"/>
      <c r="BL608" s="145">
        <f>+CALCULO[[#This Row],[ 63 ]]</f>
        <v>0</v>
      </c>
      <c r="BM608" s="144">
        <f>+CALCULO[[#This Row],[ 64 ]]+CALCULO[[#This Row],[ 62 ]]+CALCULO[[#This Row],[ 60 ]]+CALCULO[[#This Row],[ 58 ]]+CALCULO[[#This Row],[ 56 ]]+CALCULO[[#This Row],[ 54 ]]+CALCULO[[#This Row],[ 52 ]]+CALCULO[[#This Row],[ 50 ]]+CALCULO[[#This Row],[ 48 ]]+CALCULO[[#This Row],[ 45 ]]+CALCULO[[#This Row],[43]]</f>
        <v>0</v>
      </c>
      <c r="BN608" s="148">
        <f>+CALCULO[[#This Row],[ 41 ]]-CALCULO[[#This Row],[65]]</f>
        <v>0</v>
      </c>
      <c r="BO608" s="144">
        <f>+ROUND(MIN(CALCULO[[#This Row],[66]]*25%,240*'Versión impresión'!$H$8),-3)</f>
        <v>0</v>
      </c>
      <c r="BP608" s="148">
        <f>+CALCULO[[#This Row],[66]]-CALCULO[[#This Row],[67]]</f>
        <v>0</v>
      </c>
      <c r="BQ608" s="154">
        <f>+ROUND(CALCULO[[#This Row],[33]]*40%,-3)</f>
        <v>0</v>
      </c>
      <c r="BR608" s="149">
        <f t="shared" si="26"/>
        <v>0</v>
      </c>
      <c r="BS608" s="144">
        <f>+CALCULO[[#This Row],[33]]-MIN(CALCULO[[#This Row],[69]],CALCULO[[#This Row],[68]])</f>
        <v>0</v>
      </c>
      <c r="BT608" s="150">
        <f>+CALCULO[[#This Row],[71]]/'Versión impresión'!$H$8+1-1</f>
        <v>0</v>
      </c>
      <c r="BU608" s="151">
        <f>+LOOKUP(CALCULO[[#This Row],[72]],$CG$2:$CH$8,$CJ$2:$CJ$8)</f>
        <v>0</v>
      </c>
      <c r="BV608" s="152">
        <f>+LOOKUP(CALCULO[[#This Row],[72]],$CG$2:$CH$8,$CI$2:$CI$8)</f>
        <v>0</v>
      </c>
      <c r="BW608" s="151">
        <f>+LOOKUP(CALCULO[[#This Row],[72]],$CG$2:$CH$8,$CK$2:$CK$8)</f>
        <v>0</v>
      </c>
      <c r="BX608" s="155">
        <f>+(CALCULO[[#This Row],[72]]+CALCULO[[#This Row],[73]])*CALCULO[[#This Row],[74]]+CALCULO[[#This Row],[75]]</f>
        <v>0</v>
      </c>
      <c r="BY608" s="133">
        <f>+ROUND(CALCULO[[#This Row],[76]]*'Versión impresión'!$H$8,-3)</f>
        <v>0</v>
      </c>
      <c r="BZ608" s="180" t="str">
        <f>+IF(LOOKUP(CALCULO[[#This Row],[72]],$CG$2:$CH$8,$CM$2:$CM$8)=0,"",LOOKUP(CALCULO[[#This Row],[72]],$CG$2:$CH$8,$CM$2:$CM$8))</f>
        <v/>
      </c>
    </row>
    <row r="609" spans="1:78" x14ac:dyDescent="0.25">
      <c r="A609" s="78" t="str">
        <f t="shared" si="25"/>
        <v/>
      </c>
      <c r="B609" s="159"/>
      <c r="C609" s="29"/>
      <c r="D609" s="29"/>
      <c r="E609" s="29"/>
      <c r="F609" s="29"/>
      <c r="G609" s="29"/>
      <c r="H609" s="29"/>
      <c r="I609" s="29"/>
      <c r="J609" s="29"/>
      <c r="K609" s="29"/>
      <c r="L609" s="29"/>
      <c r="M609" s="29"/>
      <c r="N609" s="29"/>
      <c r="O609" s="144">
        <f>SUM(CALCULO[[#This Row],[5]:[ 14 ]])</f>
        <v>0</v>
      </c>
      <c r="P609" s="162"/>
      <c r="Q609" s="163">
        <f>+IF(AVERAGEIF(ING_NO_CONST_RENTA[Concepto],'Datos para cálculo'!P$4,ING_NO_CONST_RENTA[Monto Limite])=1,CALCULO[[#This Row],[16]],MIN(CALCULO[ [#This Row],[16] ],AVERAGEIF(ING_NO_CONST_RENTA[Concepto],'Datos para cálculo'!P$4,ING_NO_CONST_RENTA[Monto Limite]),+CALCULO[ [#This Row],[16] ]+1-1,CALCULO[ [#This Row],[16] ]))</f>
        <v>0</v>
      </c>
      <c r="R609" s="29"/>
      <c r="S609" s="163">
        <f>+IF(AVERAGEIF(ING_NO_CONST_RENTA[Concepto],'Datos para cálculo'!R$4,ING_NO_CONST_RENTA[Monto Limite])=1,CALCULO[[#This Row],[18]],MIN(CALCULO[ [#This Row],[18] ],AVERAGEIF(ING_NO_CONST_RENTA[Concepto],'Datos para cálculo'!R$4,ING_NO_CONST_RENTA[Monto Limite]),+CALCULO[ [#This Row],[18] ]+1-1,CALCULO[ [#This Row],[18] ]))</f>
        <v>0</v>
      </c>
      <c r="T609" s="29"/>
      <c r="U609" s="163">
        <f>+IF(AVERAGEIF(ING_NO_CONST_RENTA[Concepto],'Datos para cálculo'!T$4,ING_NO_CONST_RENTA[Monto Limite])=1,CALCULO[[#This Row],[20]],MIN(CALCULO[ [#This Row],[20] ],AVERAGEIF(ING_NO_CONST_RENTA[Concepto],'Datos para cálculo'!T$4,ING_NO_CONST_RENTA[Monto Limite]),+CALCULO[ [#This Row],[20] ]+1-1,CALCULO[ [#This Row],[20] ]))</f>
        <v>0</v>
      </c>
      <c r="V609" s="29"/>
      <c r="W6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09" s="164"/>
      <c r="Y609" s="163">
        <f>+IF(O609&lt;310*'Versión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09" s="165"/>
      <c r="AA609" s="163">
        <f>+IF(AVERAGEIF(ING_NO_CONST_RENTA[Concepto],'Datos para cálculo'!Z$4,ING_NO_CONST_RENTA[Monto Limite])=1,CALCULO[[#This Row],[ 26 ]],MIN(CALCULO[[#This Row],[ 26 ]],AVERAGEIF(ING_NO_CONST_RENTA[Concepto],'Datos para cálculo'!Z$4,ING_NO_CONST_RENTA[Monto Limite]),+CALCULO[[#This Row],[ 26 ]]+1-1,CALCULO[[#This Row],[ 26 ]]))</f>
        <v>0</v>
      </c>
      <c r="AB609" s="165"/>
      <c r="AC6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09" s="147"/>
      <c r="AE6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09" s="144">
        <f>+CALCULO[[#This Row],[ 31 ]]+CALCULO[[#This Row],[ 29 ]]+CALCULO[[#This Row],[ 27 ]]+CALCULO[[#This Row],[ 25 ]]+CALCULO[[#This Row],[ 23 ]]+CALCULO[[#This Row],[ 21 ]]+CALCULO[[#This Row],[ 19 ]]+CALCULO[[#This Row],[ 17 ]]</f>
        <v>0</v>
      </c>
      <c r="AG609" s="148">
        <f>+MAX(0,ROUND(CALCULO[[#This Row],[ 15 ]]-CALCULO[[#This Row],[32]],-3))</f>
        <v>0</v>
      </c>
      <c r="AH609" s="29"/>
      <c r="AI609" s="163">
        <f>+IF(AVERAGEIF(DEDUCCIONES[Concepto],'Datos para cálculo'!AH$4,DEDUCCIONES[Monto Limite])=1,CALCULO[[#This Row],[ 34 ]],MIN(CALCULO[[#This Row],[ 34 ]],AVERAGEIF(DEDUCCIONES[Concepto],'Datos para cálculo'!AH$4,DEDUCCIONES[Monto Limite]),+CALCULO[[#This Row],[ 34 ]]+1-1,CALCULO[[#This Row],[ 34 ]]))</f>
        <v>0</v>
      </c>
      <c r="AJ609" s="167"/>
      <c r="AK609" s="144">
        <f>+IF(CALCULO[[#This Row],[ 36 ]]="SI",MIN(CALCULO[[#This Row],[ 15 ]]*10%,VLOOKUP($AJ$4,DEDUCCIONES[],4,0)),0)</f>
        <v>0</v>
      </c>
      <c r="AL609" s="168"/>
      <c r="AM609" s="145">
        <f>+MIN(AL609+1-1,VLOOKUP($AL$4,DEDUCCIONES[],4,0))</f>
        <v>0</v>
      </c>
      <c r="AN609" s="144">
        <f>+CALCULO[[#This Row],[35]]+CALCULO[[#This Row],[37]]+CALCULO[[#This Row],[ 39 ]]</f>
        <v>0</v>
      </c>
      <c r="AO609" s="148">
        <f>+CALCULO[[#This Row],[33]]-CALCULO[[#This Row],[ 40 ]]</f>
        <v>0</v>
      </c>
      <c r="AP609" s="29"/>
      <c r="AQ609" s="163">
        <f>+MIN(CALCULO[[#This Row],[42]]+1-1,VLOOKUP($AP$4,RENTAS_EXCENTAS[],4,0))</f>
        <v>0</v>
      </c>
      <c r="AR609" s="29"/>
      <c r="AS609" s="163">
        <f>+MIN(CALCULO[[#This Row],[43]]+CALCULO[[#This Row],[ 44 ]]+1-1,VLOOKUP($AP$4,RENTAS_EXCENTAS[],4,0))-CALCULO[[#This Row],[43]]</f>
        <v>0</v>
      </c>
      <c r="AT609" s="163"/>
      <c r="AU609" s="163"/>
      <c r="AV609" s="163">
        <f>+CALCULO[[#This Row],[ 47 ]]</f>
        <v>0</v>
      </c>
      <c r="AW609" s="163"/>
      <c r="AX609" s="163">
        <f>+CALCULO[[#This Row],[ 49 ]]</f>
        <v>0</v>
      </c>
      <c r="AY609" s="163"/>
      <c r="AZ609" s="163">
        <f>+CALCULO[[#This Row],[ 51 ]]</f>
        <v>0</v>
      </c>
      <c r="BA609" s="163"/>
      <c r="BB609" s="163">
        <f>+CALCULO[[#This Row],[ 53 ]]</f>
        <v>0</v>
      </c>
      <c r="BC609" s="163"/>
      <c r="BD609" s="163">
        <f>+CALCULO[[#This Row],[ 55 ]]</f>
        <v>0</v>
      </c>
      <c r="BE609" s="163"/>
      <c r="BF609" s="163">
        <f>+CALCULO[[#This Row],[ 57 ]]</f>
        <v>0</v>
      </c>
      <c r="BG609" s="163"/>
      <c r="BH609" s="163">
        <f>+CALCULO[[#This Row],[ 59 ]]</f>
        <v>0</v>
      </c>
      <c r="BI609" s="163"/>
      <c r="BJ609" s="163"/>
      <c r="BK609" s="163"/>
      <c r="BL609" s="145">
        <f>+CALCULO[[#This Row],[ 63 ]]</f>
        <v>0</v>
      </c>
      <c r="BM609" s="144">
        <f>+CALCULO[[#This Row],[ 64 ]]+CALCULO[[#This Row],[ 62 ]]+CALCULO[[#This Row],[ 60 ]]+CALCULO[[#This Row],[ 58 ]]+CALCULO[[#This Row],[ 56 ]]+CALCULO[[#This Row],[ 54 ]]+CALCULO[[#This Row],[ 52 ]]+CALCULO[[#This Row],[ 50 ]]+CALCULO[[#This Row],[ 48 ]]+CALCULO[[#This Row],[ 45 ]]+CALCULO[[#This Row],[43]]</f>
        <v>0</v>
      </c>
      <c r="BN609" s="148">
        <f>+CALCULO[[#This Row],[ 41 ]]-CALCULO[[#This Row],[65]]</f>
        <v>0</v>
      </c>
      <c r="BO609" s="144">
        <f>+ROUND(MIN(CALCULO[[#This Row],[66]]*25%,240*'Versión impresión'!$H$8),-3)</f>
        <v>0</v>
      </c>
      <c r="BP609" s="148">
        <f>+CALCULO[[#This Row],[66]]-CALCULO[[#This Row],[67]]</f>
        <v>0</v>
      </c>
      <c r="BQ609" s="154">
        <f>+ROUND(CALCULO[[#This Row],[33]]*40%,-3)</f>
        <v>0</v>
      </c>
      <c r="BR609" s="149">
        <f t="shared" si="26"/>
        <v>0</v>
      </c>
      <c r="BS609" s="144">
        <f>+CALCULO[[#This Row],[33]]-MIN(CALCULO[[#This Row],[69]],CALCULO[[#This Row],[68]])</f>
        <v>0</v>
      </c>
      <c r="BT609" s="150">
        <f>+CALCULO[[#This Row],[71]]/'Versión impresión'!$H$8+1-1</f>
        <v>0</v>
      </c>
      <c r="BU609" s="151">
        <f>+LOOKUP(CALCULO[[#This Row],[72]],$CG$2:$CH$8,$CJ$2:$CJ$8)</f>
        <v>0</v>
      </c>
      <c r="BV609" s="152">
        <f>+LOOKUP(CALCULO[[#This Row],[72]],$CG$2:$CH$8,$CI$2:$CI$8)</f>
        <v>0</v>
      </c>
      <c r="BW609" s="151">
        <f>+LOOKUP(CALCULO[[#This Row],[72]],$CG$2:$CH$8,$CK$2:$CK$8)</f>
        <v>0</v>
      </c>
      <c r="BX609" s="155">
        <f>+(CALCULO[[#This Row],[72]]+CALCULO[[#This Row],[73]])*CALCULO[[#This Row],[74]]+CALCULO[[#This Row],[75]]</f>
        <v>0</v>
      </c>
      <c r="BY609" s="133">
        <f>+ROUND(CALCULO[[#This Row],[76]]*'Versión impresión'!$H$8,-3)</f>
        <v>0</v>
      </c>
      <c r="BZ609" s="180" t="str">
        <f>+IF(LOOKUP(CALCULO[[#This Row],[72]],$CG$2:$CH$8,$CM$2:$CM$8)=0,"",LOOKUP(CALCULO[[#This Row],[72]],$CG$2:$CH$8,$CM$2:$CM$8))</f>
        <v/>
      </c>
    </row>
    <row r="610" spans="1:78" x14ac:dyDescent="0.25">
      <c r="A610" s="78" t="str">
        <f t="shared" si="25"/>
        <v/>
      </c>
      <c r="B610" s="159"/>
      <c r="C610" s="29"/>
      <c r="D610" s="29"/>
      <c r="E610" s="29"/>
      <c r="F610" s="29"/>
      <c r="G610" s="29"/>
      <c r="H610" s="29"/>
      <c r="I610" s="29"/>
      <c r="J610" s="29"/>
      <c r="K610" s="29"/>
      <c r="L610" s="29"/>
      <c r="M610" s="29"/>
      <c r="N610" s="29"/>
      <c r="O610" s="144">
        <f>SUM(CALCULO[[#This Row],[5]:[ 14 ]])</f>
        <v>0</v>
      </c>
      <c r="P610" s="162"/>
      <c r="Q610" s="163">
        <f>+IF(AVERAGEIF(ING_NO_CONST_RENTA[Concepto],'Datos para cálculo'!P$4,ING_NO_CONST_RENTA[Monto Limite])=1,CALCULO[[#This Row],[16]],MIN(CALCULO[ [#This Row],[16] ],AVERAGEIF(ING_NO_CONST_RENTA[Concepto],'Datos para cálculo'!P$4,ING_NO_CONST_RENTA[Monto Limite]),+CALCULO[ [#This Row],[16] ]+1-1,CALCULO[ [#This Row],[16] ]))</f>
        <v>0</v>
      </c>
      <c r="R610" s="29"/>
      <c r="S610" s="163">
        <f>+IF(AVERAGEIF(ING_NO_CONST_RENTA[Concepto],'Datos para cálculo'!R$4,ING_NO_CONST_RENTA[Monto Limite])=1,CALCULO[[#This Row],[18]],MIN(CALCULO[ [#This Row],[18] ],AVERAGEIF(ING_NO_CONST_RENTA[Concepto],'Datos para cálculo'!R$4,ING_NO_CONST_RENTA[Monto Limite]),+CALCULO[ [#This Row],[18] ]+1-1,CALCULO[ [#This Row],[18] ]))</f>
        <v>0</v>
      </c>
      <c r="T610" s="29"/>
      <c r="U610" s="163">
        <f>+IF(AVERAGEIF(ING_NO_CONST_RENTA[Concepto],'Datos para cálculo'!T$4,ING_NO_CONST_RENTA[Monto Limite])=1,CALCULO[[#This Row],[20]],MIN(CALCULO[ [#This Row],[20] ],AVERAGEIF(ING_NO_CONST_RENTA[Concepto],'Datos para cálculo'!T$4,ING_NO_CONST_RENTA[Monto Limite]),+CALCULO[ [#This Row],[20] ]+1-1,CALCULO[ [#This Row],[20] ]))</f>
        <v>0</v>
      </c>
      <c r="V610" s="29"/>
      <c r="W6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0" s="164"/>
      <c r="Y610" s="163">
        <f>+IF(O610&lt;310*'Versión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0" s="165"/>
      <c r="AA610" s="163">
        <f>+IF(AVERAGEIF(ING_NO_CONST_RENTA[Concepto],'Datos para cálculo'!Z$4,ING_NO_CONST_RENTA[Monto Limite])=1,CALCULO[[#This Row],[ 26 ]],MIN(CALCULO[[#This Row],[ 26 ]],AVERAGEIF(ING_NO_CONST_RENTA[Concepto],'Datos para cálculo'!Z$4,ING_NO_CONST_RENTA[Monto Limite]),+CALCULO[[#This Row],[ 26 ]]+1-1,CALCULO[[#This Row],[ 26 ]]))</f>
        <v>0</v>
      </c>
      <c r="AB610" s="165"/>
      <c r="AC6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0" s="147"/>
      <c r="AE6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0" s="144">
        <f>+CALCULO[[#This Row],[ 31 ]]+CALCULO[[#This Row],[ 29 ]]+CALCULO[[#This Row],[ 27 ]]+CALCULO[[#This Row],[ 25 ]]+CALCULO[[#This Row],[ 23 ]]+CALCULO[[#This Row],[ 21 ]]+CALCULO[[#This Row],[ 19 ]]+CALCULO[[#This Row],[ 17 ]]</f>
        <v>0</v>
      </c>
      <c r="AG610" s="148">
        <f>+MAX(0,ROUND(CALCULO[[#This Row],[ 15 ]]-CALCULO[[#This Row],[32]],-3))</f>
        <v>0</v>
      </c>
      <c r="AH610" s="29"/>
      <c r="AI610" s="163">
        <f>+IF(AVERAGEIF(DEDUCCIONES[Concepto],'Datos para cálculo'!AH$4,DEDUCCIONES[Monto Limite])=1,CALCULO[[#This Row],[ 34 ]],MIN(CALCULO[[#This Row],[ 34 ]],AVERAGEIF(DEDUCCIONES[Concepto],'Datos para cálculo'!AH$4,DEDUCCIONES[Monto Limite]),+CALCULO[[#This Row],[ 34 ]]+1-1,CALCULO[[#This Row],[ 34 ]]))</f>
        <v>0</v>
      </c>
      <c r="AJ610" s="167"/>
      <c r="AK610" s="144">
        <f>+IF(CALCULO[[#This Row],[ 36 ]]="SI",MIN(CALCULO[[#This Row],[ 15 ]]*10%,VLOOKUP($AJ$4,DEDUCCIONES[],4,0)),0)</f>
        <v>0</v>
      </c>
      <c r="AL610" s="168"/>
      <c r="AM610" s="145">
        <f>+MIN(AL610+1-1,VLOOKUP($AL$4,DEDUCCIONES[],4,0))</f>
        <v>0</v>
      </c>
      <c r="AN610" s="144">
        <f>+CALCULO[[#This Row],[35]]+CALCULO[[#This Row],[37]]+CALCULO[[#This Row],[ 39 ]]</f>
        <v>0</v>
      </c>
      <c r="AO610" s="148">
        <f>+CALCULO[[#This Row],[33]]-CALCULO[[#This Row],[ 40 ]]</f>
        <v>0</v>
      </c>
      <c r="AP610" s="29"/>
      <c r="AQ610" s="163">
        <f>+MIN(CALCULO[[#This Row],[42]]+1-1,VLOOKUP($AP$4,RENTAS_EXCENTAS[],4,0))</f>
        <v>0</v>
      </c>
      <c r="AR610" s="29"/>
      <c r="AS610" s="163">
        <f>+MIN(CALCULO[[#This Row],[43]]+CALCULO[[#This Row],[ 44 ]]+1-1,VLOOKUP($AP$4,RENTAS_EXCENTAS[],4,0))-CALCULO[[#This Row],[43]]</f>
        <v>0</v>
      </c>
      <c r="AT610" s="163"/>
      <c r="AU610" s="163"/>
      <c r="AV610" s="163">
        <f>+CALCULO[[#This Row],[ 47 ]]</f>
        <v>0</v>
      </c>
      <c r="AW610" s="163"/>
      <c r="AX610" s="163">
        <f>+CALCULO[[#This Row],[ 49 ]]</f>
        <v>0</v>
      </c>
      <c r="AY610" s="163"/>
      <c r="AZ610" s="163">
        <f>+CALCULO[[#This Row],[ 51 ]]</f>
        <v>0</v>
      </c>
      <c r="BA610" s="163"/>
      <c r="BB610" s="163">
        <f>+CALCULO[[#This Row],[ 53 ]]</f>
        <v>0</v>
      </c>
      <c r="BC610" s="163"/>
      <c r="BD610" s="163">
        <f>+CALCULO[[#This Row],[ 55 ]]</f>
        <v>0</v>
      </c>
      <c r="BE610" s="163"/>
      <c r="BF610" s="163">
        <f>+CALCULO[[#This Row],[ 57 ]]</f>
        <v>0</v>
      </c>
      <c r="BG610" s="163"/>
      <c r="BH610" s="163">
        <f>+CALCULO[[#This Row],[ 59 ]]</f>
        <v>0</v>
      </c>
      <c r="BI610" s="163"/>
      <c r="BJ610" s="163"/>
      <c r="BK610" s="163"/>
      <c r="BL610" s="145">
        <f>+CALCULO[[#This Row],[ 63 ]]</f>
        <v>0</v>
      </c>
      <c r="BM610" s="144">
        <f>+CALCULO[[#This Row],[ 64 ]]+CALCULO[[#This Row],[ 62 ]]+CALCULO[[#This Row],[ 60 ]]+CALCULO[[#This Row],[ 58 ]]+CALCULO[[#This Row],[ 56 ]]+CALCULO[[#This Row],[ 54 ]]+CALCULO[[#This Row],[ 52 ]]+CALCULO[[#This Row],[ 50 ]]+CALCULO[[#This Row],[ 48 ]]+CALCULO[[#This Row],[ 45 ]]+CALCULO[[#This Row],[43]]</f>
        <v>0</v>
      </c>
      <c r="BN610" s="148">
        <f>+CALCULO[[#This Row],[ 41 ]]-CALCULO[[#This Row],[65]]</f>
        <v>0</v>
      </c>
      <c r="BO610" s="144">
        <f>+ROUND(MIN(CALCULO[[#This Row],[66]]*25%,240*'Versión impresión'!$H$8),-3)</f>
        <v>0</v>
      </c>
      <c r="BP610" s="148">
        <f>+CALCULO[[#This Row],[66]]-CALCULO[[#This Row],[67]]</f>
        <v>0</v>
      </c>
      <c r="BQ610" s="154">
        <f>+ROUND(CALCULO[[#This Row],[33]]*40%,-3)</f>
        <v>0</v>
      </c>
      <c r="BR610" s="149">
        <f t="shared" si="26"/>
        <v>0</v>
      </c>
      <c r="BS610" s="144">
        <f>+CALCULO[[#This Row],[33]]-MIN(CALCULO[[#This Row],[69]],CALCULO[[#This Row],[68]])</f>
        <v>0</v>
      </c>
      <c r="BT610" s="150">
        <f>+CALCULO[[#This Row],[71]]/'Versión impresión'!$H$8+1-1</f>
        <v>0</v>
      </c>
      <c r="BU610" s="151">
        <f>+LOOKUP(CALCULO[[#This Row],[72]],$CG$2:$CH$8,$CJ$2:$CJ$8)</f>
        <v>0</v>
      </c>
      <c r="BV610" s="152">
        <f>+LOOKUP(CALCULO[[#This Row],[72]],$CG$2:$CH$8,$CI$2:$CI$8)</f>
        <v>0</v>
      </c>
      <c r="BW610" s="151">
        <f>+LOOKUP(CALCULO[[#This Row],[72]],$CG$2:$CH$8,$CK$2:$CK$8)</f>
        <v>0</v>
      </c>
      <c r="BX610" s="155">
        <f>+(CALCULO[[#This Row],[72]]+CALCULO[[#This Row],[73]])*CALCULO[[#This Row],[74]]+CALCULO[[#This Row],[75]]</f>
        <v>0</v>
      </c>
      <c r="BY610" s="133">
        <f>+ROUND(CALCULO[[#This Row],[76]]*'Versión impresión'!$H$8,-3)</f>
        <v>0</v>
      </c>
      <c r="BZ610" s="180" t="str">
        <f>+IF(LOOKUP(CALCULO[[#This Row],[72]],$CG$2:$CH$8,$CM$2:$CM$8)=0,"",LOOKUP(CALCULO[[#This Row],[72]],$CG$2:$CH$8,$CM$2:$CM$8))</f>
        <v/>
      </c>
    </row>
    <row r="611" spans="1:78" x14ac:dyDescent="0.25">
      <c r="A611" s="78" t="str">
        <f t="shared" si="25"/>
        <v/>
      </c>
      <c r="B611" s="159"/>
      <c r="C611" s="29"/>
      <c r="D611" s="29"/>
      <c r="E611" s="29"/>
      <c r="F611" s="29"/>
      <c r="G611" s="29"/>
      <c r="H611" s="29"/>
      <c r="I611" s="29"/>
      <c r="J611" s="29"/>
      <c r="K611" s="29"/>
      <c r="L611" s="29"/>
      <c r="M611" s="29"/>
      <c r="N611" s="29"/>
      <c r="O611" s="144">
        <f>SUM(CALCULO[[#This Row],[5]:[ 14 ]])</f>
        <v>0</v>
      </c>
      <c r="P611" s="162"/>
      <c r="Q611" s="163">
        <f>+IF(AVERAGEIF(ING_NO_CONST_RENTA[Concepto],'Datos para cálculo'!P$4,ING_NO_CONST_RENTA[Monto Limite])=1,CALCULO[[#This Row],[16]],MIN(CALCULO[ [#This Row],[16] ],AVERAGEIF(ING_NO_CONST_RENTA[Concepto],'Datos para cálculo'!P$4,ING_NO_CONST_RENTA[Monto Limite]),+CALCULO[ [#This Row],[16] ]+1-1,CALCULO[ [#This Row],[16] ]))</f>
        <v>0</v>
      </c>
      <c r="R611" s="29"/>
      <c r="S611" s="163">
        <f>+IF(AVERAGEIF(ING_NO_CONST_RENTA[Concepto],'Datos para cálculo'!R$4,ING_NO_CONST_RENTA[Monto Limite])=1,CALCULO[[#This Row],[18]],MIN(CALCULO[ [#This Row],[18] ],AVERAGEIF(ING_NO_CONST_RENTA[Concepto],'Datos para cálculo'!R$4,ING_NO_CONST_RENTA[Monto Limite]),+CALCULO[ [#This Row],[18] ]+1-1,CALCULO[ [#This Row],[18] ]))</f>
        <v>0</v>
      </c>
      <c r="T611" s="29"/>
      <c r="U611" s="163">
        <f>+IF(AVERAGEIF(ING_NO_CONST_RENTA[Concepto],'Datos para cálculo'!T$4,ING_NO_CONST_RENTA[Monto Limite])=1,CALCULO[[#This Row],[20]],MIN(CALCULO[ [#This Row],[20] ],AVERAGEIF(ING_NO_CONST_RENTA[Concepto],'Datos para cálculo'!T$4,ING_NO_CONST_RENTA[Monto Limite]),+CALCULO[ [#This Row],[20] ]+1-1,CALCULO[ [#This Row],[20] ]))</f>
        <v>0</v>
      </c>
      <c r="V611" s="29"/>
      <c r="W6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1" s="164"/>
      <c r="Y611" s="163">
        <f>+IF(O611&lt;310*'Versión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1" s="165"/>
      <c r="AA611" s="163">
        <f>+IF(AVERAGEIF(ING_NO_CONST_RENTA[Concepto],'Datos para cálculo'!Z$4,ING_NO_CONST_RENTA[Monto Limite])=1,CALCULO[[#This Row],[ 26 ]],MIN(CALCULO[[#This Row],[ 26 ]],AVERAGEIF(ING_NO_CONST_RENTA[Concepto],'Datos para cálculo'!Z$4,ING_NO_CONST_RENTA[Monto Limite]),+CALCULO[[#This Row],[ 26 ]]+1-1,CALCULO[[#This Row],[ 26 ]]))</f>
        <v>0</v>
      </c>
      <c r="AB611" s="165"/>
      <c r="AC6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1" s="147"/>
      <c r="AE6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1" s="144">
        <f>+CALCULO[[#This Row],[ 31 ]]+CALCULO[[#This Row],[ 29 ]]+CALCULO[[#This Row],[ 27 ]]+CALCULO[[#This Row],[ 25 ]]+CALCULO[[#This Row],[ 23 ]]+CALCULO[[#This Row],[ 21 ]]+CALCULO[[#This Row],[ 19 ]]+CALCULO[[#This Row],[ 17 ]]</f>
        <v>0</v>
      </c>
      <c r="AG611" s="148">
        <f>+MAX(0,ROUND(CALCULO[[#This Row],[ 15 ]]-CALCULO[[#This Row],[32]],-3))</f>
        <v>0</v>
      </c>
      <c r="AH611" s="29"/>
      <c r="AI611" s="163">
        <f>+IF(AVERAGEIF(DEDUCCIONES[Concepto],'Datos para cálculo'!AH$4,DEDUCCIONES[Monto Limite])=1,CALCULO[[#This Row],[ 34 ]],MIN(CALCULO[[#This Row],[ 34 ]],AVERAGEIF(DEDUCCIONES[Concepto],'Datos para cálculo'!AH$4,DEDUCCIONES[Monto Limite]),+CALCULO[[#This Row],[ 34 ]]+1-1,CALCULO[[#This Row],[ 34 ]]))</f>
        <v>0</v>
      </c>
      <c r="AJ611" s="167"/>
      <c r="AK611" s="144">
        <f>+IF(CALCULO[[#This Row],[ 36 ]]="SI",MIN(CALCULO[[#This Row],[ 15 ]]*10%,VLOOKUP($AJ$4,DEDUCCIONES[],4,0)),0)</f>
        <v>0</v>
      </c>
      <c r="AL611" s="168"/>
      <c r="AM611" s="145">
        <f>+MIN(AL611+1-1,VLOOKUP($AL$4,DEDUCCIONES[],4,0))</f>
        <v>0</v>
      </c>
      <c r="AN611" s="144">
        <f>+CALCULO[[#This Row],[35]]+CALCULO[[#This Row],[37]]+CALCULO[[#This Row],[ 39 ]]</f>
        <v>0</v>
      </c>
      <c r="AO611" s="148">
        <f>+CALCULO[[#This Row],[33]]-CALCULO[[#This Row],[ 40 ]]</f>
        <v>0</v>
      </c>
      <c r="AP611" s="29"/>
      <c r="AQ611" s="163">
        <f>+MIN(CALCULO[[#This Row],[42]]+1-1,VLOOKUP($AP$4,RENTAS_EXCENTAS[],4,0))</f>
        <v>0</v>
      </c>
      <c r="AR611" s="29"/>
      <c r="AS611" s="163">
        <f>+MIN(CALCULO[[#This Row],[43]]+CALCULO[[#This Row],[ 44 ]]+1-1,VLOOKUP($AP$4,RENTAS_EXCENTAS[],4,0))-CALCULO[[#This Row],[43]]</f>
        <v>0</v>
      </c>
      <c r="AT611" s="163"/>
      <c r="AU611" s="163"/>
      <c r="AV611" s="163">
        <f>+CALCULO[[#This Row],[ 47 ]]</f>
        <v>0</v>
      </c>
      <c r="AW611" s="163"/>
      <c r="AX611" s="163">
        <f>+CALCULO[[#This Row],[ 49 ]]</f>
        <v>0</v>
      </c>
      <c r="AY611" s="163"/>
      <c r="AZ611" s="163">
        <f>+CALCULO[[#This Row],[ 51 ]]</f>
        <v>0</v>
      </c>
      <c r="BA611" s="163"/>
      <c r="BB611" s="163">
        <f>+CALCULO[[#This Row],[ 53 ]]</f>
        <v>0</v>
      </c>
      <c r="BC611" s="163"/>
      <c r="BD611" s="163">
        <f>+CALCULO[[#This Row],[ 55 ]]</f>
        <v>0</v>
      </c>
      <c r="BE611" s="163"/>
      <c r="BF611" s="163">
        <f>+CALCULO[[#This Row],[ 57 ]]</f>
        <v>0</v>
      </c>
      <c r="BG611" s="163"/>
      <c r="BH611" s="163">
        <f>+CALCULO[[#This Row],[ 59 ]]</f>
        <v>0</v>
      </c>
      <c r="BI611" s="163"/>
      <c r="BJ611" s="163"/>
      <c r="BK611" s="163"/>
      <c r="BL611" s="145">
        <f>+CALCULO[[#This Row],[ 63 ]]</f>
        <v>0</v>
      </c>
      <c r="BM611" s="144">
        <f>+CALCULO[[#This Row],[ 64 ]]+CALCULO[[#This Row],[ 62 ]]+CALCULO[[#This Row],[ 60 ]]+CALCULO[[#This Row],[ 58 ]]+CALCULO[[#This Row],[ 56 ]]+CALCULO[[#This Row],[ 54 ]]+CALCULO[[#This Row],[ 52 ]]+CALCULO[[#This Row],[ 50 ]]+CALCULO[[#This Row],[ 48 ]]+CALCULO[[#This Row],[ 45 ]]+CALCULO[[#This Row],[43]]</f>
        <v>0</v>
      </c>
      <c r="BN611" s="148">
        <f>+CALCULO[[#This Row],[ 41 ]]-CALCULO[[#This Row],[65]]</f>
        <v>0</v>
      </c>
      <c r="BO611" s="144">
        <f>+ROUND(MIN(CALCULO[[#This Row],[66]]*25%,240*'Versión impresión'!$H$8),-3)</f>
        <v>0</v>
      </c>
      <c r="BP611" s="148">
        <f>+CALCULO[[#This Row],[66]]-CALCULO[[#This Row],[67]]</f>
        <v>0</v>
      </c>
      <c r="BQ611" s="154">
        <f>+ROUND(CALCULO[[#This Row],[33]]*40%,-3)</f>
        <v>0</v>
      </c>
      <c r="BR611" s="149">
        <f t="shared" si="26"/>
        <v>0</v>
      </c>
      <c r="BS611" s="144">
        <f>+CALCULO[[#This Row],[33]]-MIN(CALCULO[[#This Row],[69]],CALCULO[[#This Row],[68]])</f>
        <v>0</v>
      </c>
      <c r="BT611" s="150">
        <f>+CALCULO[[#This Row],[71]]/'Versión impresión'!$H$8+1-1</f>
        <v>0</v>
      </c>
      <c r="BU611" s="151">
        <f>+LOOKUP(CALCULO[[#This Row],[72]],$CG$2:$CH$8,$CJ$2:$CJ$8)</f>
        <v>0</v>
      </c>
      <c r="BV611" s="152">
        <f>+LOOKUP(CALCULO[[#This Row],[72]],$CG$2:$CH$8,$CI$2:$CI$8)</f>
        <v>0</v>
      </c>
      <c r="BW611" s="151">
        <f>+LOOKUP(CALCULO[[#This Row],[72]],$CG$2:$CH$8,$CK$2:$CK$8)</f>
        <v>0</v>
      </c>
      <c r="BX611" s="155">
        <f>+(CALCULO[[#This Row],[72]]+CALCULO[[#This Row],[73]])*CALCULO[[#This Row],[74]]+CALCULO[[#This Row],[75]]</f>
        <v>0</v>
      </c>
      <c r="BY611" s="133">
        <f>+ROUND(CALCULO[[#This Row],[76]]*'Versión impresión'!$H$8,-3)</f>
        <v>0</v>
      </c>
      <c r="BZ611" s="180" t="str">
        <f>+IF(LOOKUP(CALCULO[[#This Row],[72]],$CG$2:$CH$8,$CM$2:$CM$8)=0,"",LOOKUP(CALCULO[[#This Row],[72]],$CG$2:$CH$8,$CM$2:$CM$8))</f>
        <v/>
      </c>
    </row>
    <row r="612" spans="1:78" x14ac:dyDescent="0.25">
      <c r="A612" s="78" t="str">
        <f t="shared" si="25"/>
        <v/>
      </c>
      <c r="B612" s="159"/>
      <c r="C612" s="29"/>
      <c r="D612" s="29"/>
      <c r="E612" s="29"/>
      <c r="F612" s="29"/>
      <c r="G612" s="29"/>
      <c r="H612" s="29"/>
      <c r="I612" s="29"/>
      <c r="J612" s="29"/>
      <c r="K612" s="29"/>
      <c r="L612" s="29"/>
      <c r="M612" s="29"/>
      <c r="N612" s="29"/>
      <c r="O612" s="144">
        <f>SUM(CALCULO[[#This Row],[5]:[ 14 ]])</f>
        <v>0</v>
      </c>
      <c r="P612" s="162"/>
      <c r="Q612" s="163">
        <f>+IF(AVERAGEIF(ING_NO_CONST_RENTA[Concepto],'Datos para cálculo'!P$4,ING_NO_CONST_RENTA[Monto Limite])=1,CALCULO[[#This Row],[16]],MIN(CALCULO[ [#This Row],[16] ],AVERAGEIF(ING_NO_CONST_RENTA[Concepto],'Datos para cálculo'!P$4,ING_NO_CONST_RENTA[Monto Limite]),+CALCULO[ [#This Row],[16] ]+1-1,CALCULO[ [#This Row],[16] ]))</f>
        <v>0</v>
      </c>
      <c r="R612" s="29"/>
      <c r="S612" s="163">
        <f>+IF(AVERAGEIF(ING_NO_CONST_RENTA[Concepto],'Datos para cálculo'!R$4,ING_NO_CONST_RENTA[Monto Limite])=1,CALCULO[[#This Row],[18]],MIN(CALCULO[ [#This Row],[18] ],AVERAGEIF(ING_NO_CONST_RENTA[Concepto],'Datos para cálculo'!R$4,ING_NO_CONST_RENTA[Monto Limite]),+CALCULO[ [#This Row],[18] ]+1-1,CALCULO[ [#This Row],[18] ]))</f>
        <v>0</v>
      </c>
      <c r="T612" s="29"/>
      <c r="U612" s="163">
        <f>+IF(AVERAGEIF(ING_NO_CONST_RENTA[Concepto],'Datos para cálculo'!T$4,ING_NO_CONST_RENTA[Monto Limite])=1,CALCULO[[#This Row],[20]],MIN(CALCULO[ [#This Row],[20] ],AVERAGEIF(ING_NO_CONST_RENTA[Concepto],'Datos para cálculo'!T$4,ING_NO_CONST_RENTA[Monto Limite]),+CALCULO[ [#This Row],[20] ]+1-1,CALCULO[ [#This Row],[20] ]))</f>
        <v>0</v>
      </c>
      <c r="V612" s="29"/>
      <c r="W6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2" s="164"/>
      <c r="Y612" s="163">
        <f>+IF(O612&lt;310*'Versión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2" s="165"/>
      <c r="AA612" s="163">
        <f>+IF(AVERAGEIF(ING_NO_CONST_RENTA[Concepto],'Datos para cálculo'!Z$4,ING_NO_CONST_RENTA[Monto Limite])=1,CALCULO[[#This Row],[ 26 ]],MIN(CALCULO[[#This Row],[ 26 ]],AVERAGEIF(ING_NO_CONST_RENTA[Concepto],'Datos para cálculo'!Z$4,ING_NO_CONST_RENTA[Monto Limite]),+CALCULO[[#This Row],[ 26 ]]+1-1,CALCULO[[#This Row],[ 26 ]]))</f>
        <v>0</v>
      </c>
      <c r="AB612" s="165"/>
      <c r="AC6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2" s="147"/>
      <c r="AE6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2" s="144">
        <f>+CALCULO[[#This Row],[ 31 ]]+CALCULO[[#This Row],[ 29 ]]+CALCULO[[#This Row],[ 27 ]]+CALCULO[[#This Row],[ 25 ]]+CALCULO[[#This Row],[ 23 ]]+CALCULO[[#This Row],[ 21 ]]+CALCULO[[#This Row],[ 19 ]]+CALCULO[[#This Row],[ 17 ]]</f>
        <v>0</v>
      </c>
      <c r="AG612" s="148">
        <f>+MAX(0,ROUND(CALCULO[[#This Row],[ 15 ]]-CALCULO[[#This Row],[32]],-3))</f>
        <v>0</v>
      </c>
      <c r="AH612" s="29"/>
      <c r="AI612" s="163">
        <f>+IF(AVERAGEIF(DEDUCCIONES[Concepto],'Datos para cálculo'!AH$4,DEDUCCIONES[Monto Limite])=1,CALCULO[[#This Row],[ 34 ]],MIN(CALCULO[[#This Row],[ 34 ]],AVERAGEIF(DEDUCCIONES[Concepto],'Datos para cálculo'!AH$4,DEDUCCIONES[Monto Limite]),+CALCULO[[#This Row],[ 34 ]]+1-1,CALCULO[[#This Row],[ 34 ]]))</f>
        <v>0</v>
      </c>
      <c r="AJ612" s="167"/>
      <c r="AK612" s="144">
        <f>+IF(CALCULO[[#This Row],[ 36 ]]="SI",MIN(CALCULO[[#This Row],[ 15 ]]*10%,VLOOKUP($AJ$4,DEDUCCIONES[],4,0)),0)</f>
        <v>0</v>
      </c>
      <c r="AL612" s="168"/>
      <c r="AM612" s="145">
        <f>+MIN(AL612+1-1,VLOOKUP($AL$4,DEDUCCIONES[],4,0))</f>
        <v>0</v>
      </c>
      <c r="AN612" s="144">
        <f>+CALCULO[[#This Row],[35]]+CALCULO[[#This Row],[37]]+CALCULO[[#This Row],[ 39 ]]</f>
        <v>0</v>
      </c>
      <c r="AO612" s="148">
        <f>+CALCULO[[#This Row],[33]]-CALCULO[[#This Row],[ 40 ]]</f>
        <v>0</v>
      </c>
      <c r="AP612" s="29"/>
      <c r="AQ612" s="163">
        <f>+MIN(CALCULO[[#This Row],[42]]+1-1,VLOOKUP($AP$4,RENTAS_EXCENTAS[],4,0))</f>
        <v>0</v>
      </c>
      <c r="AR612" s="29"/>
      <c r="AS612" s="163">
        <f>+MIN(CALCULO[[#This Row],[43]]+CALCULO[[#This Row],[ 44 ]]+1-1,VLOOKUP($AP$4,RENTAS_EXCENTAS[],4,0))-CALCULO[[#This Row],[43]]</f>
        <v>0</v>
      </c>
      <c r="AT612" s="163"/>
      <c r="AU612" s="163"/>
      <c r="AV612" s="163">
        <f>+CALCULO[[#This Row],[ 47 ]]</f>
        <v>0</v>
      </c>
      <c r="AW612" s="163"/>
      <c r="AX612" s="163">
        <f>+CALCULO[[#This Row],[ 49 ]]</f>
        <v>0</v>
      </c>
      <c r="AY612" s="163"/>
      <c r="AZ612" s="163">
        <f>+CALCULO[[#This Row],[ 51 ]]</f>
        <v>0</v>
      </c>
      <c r="BA612" s="163"/>
      <c r="BB612" s="163">
        <f>+CALCULO[[#This Row],[ 53 ]]</f>
        <v>0</v>
      </c>
      <c r="BC612" s="163"/>
      <c r="BD612" s="163">
        <f>+CALCULO[[#This Row],[ 55 ]]</f>
        <v>0</v>
      </c>
      <c r="BE612" s="163"/>
      <c r="BF612" s="163">
        <f>+CALCULO[[#This Row],[ 57 ]]</f>
        <v>0</v>
      </c>
      <c r="BG612" s="163"/>
      <c r="BH612" s="163">
        <f>+CALCULO[[#This Row],[ 59 ]]</f>
        <v>0</v>
      </c>
      <c r="BI612" s="163"/>
      <c r="BJ612" s="163"/>
      <c r="BK612" s="163"/>
      <c r="BL612" s="145">
        <f>+CALCULO[[#This Row],[ 63 ]]</f>
        <v>0</v>
      </c>
      <c r="BM612" s="144">
        <f>+CALCULO[[#This Row],[ 64 ]]+CALCULO[[#This Row],[ 62 ]]+CALCULO[[#This Row],[ 60 ]]+CALCULO[[#This Row],[ 58 ]]+CALCULO[[#This Row],[ 56 ]]+CALCULO[[#This Row],[ 54 ]]+CALCULO[[#This Row],[ 52 ]]+CALCULO[[#This Row],[ 50 ]]+CALCULO[[#This Row],[ 48 ]]+CALCULO[[#This Row],[ 45 ]]+CALCULO[[#This Row],[43]]</f>
        <v>0</v>
      </c>
      <c r="BN612" s="148">
        <f>+CALCULO[[#This Row],[ 41 ]]-CALCULO[[#This Row],[65]]</f>
        <v>0</v>
      </c>
      <c r="BO612" s="144">
        <f>+ROUND(MIN(CALCULO[[#This Row],[66]]*25%,240*'Versión impresión'!$H$8),-3)</f>
        <v>0</v>
      </c>
      <c r="BP612" s="148">
        <f>+CALCULO[[#This Row],[66]]-CALCULO[[#This Row],[67]]</f>
        <v>0</v>
      </c>
      <c r="BQ612" s="154">
        <f>+ROUND(CALCULO[[#This Row],[33]]*40%,-3)</f>
        <v>0</v>
      </c>
      <c r="BR612" s="149">
        <f t="shared" si="26"/>
        <v>0</v>
      </c>
      <c r="BS612" s="144">
        <f>+CALCULO[[#This Row],[33]]-MIN(CALCULO[[#This Row],[69]],CALCULO[[#This Row],[68]])</f>
        <v>0</v>
      </c>
      <c r="BT612" s="150">
        <f>+CALCULO[[#This Row],[71]]/'Versión impresión'!$H$8+1-1</f>
        <v>0</v>
      </c>
      <c r="BU612" s="151">
        <f>+LOOKUP(CALCULO[[#This Row],[72]],$CG$2:$CH$8,$CJ$2:$CJ$8)</f>
        <v>0</v>
      </c>
      <c r="BV612" s="152">
        <f>+LOOKUP(CALCULO[[#This Row],[72]],$CG$2:$CH$8,$CI$2:$CI$8)</f>
        <v>0</v>
      </c>
      <c r="BW612" s="151">
        <f>+LOOKUP(CALCULO[[#This Row],[72]],$CG$2:$CH$8,$CK$2:$CK$8)</f>
        <v>0</v>
      </c>
      <c r="BX612" s="155">
        <f>+(CALCULO[[#This Row],[72]]+CALCULO[[#This Row],[73]])*CALCULO[[#This Row],[74]]+CALCULO[[#This Row],[75]]</f>
        <v>0</v>
      </c>
      <c r="BY612" s="133">
        <f>+ROUND(CALCULO[[#This Row],[76]]*'Versión impresión'!$H$8,-3)</f>
        <v>0</v>
      </c>
      <c r="BZ612" s="180" t="str">
        <f>+IF(LOOKUP(CALCULO[[#This Row],[72]],$CG$2:$CH$8,$CM$2:$CM$8)=0,"",LOOKUP(CALCULO[[#This Row],[72]],$CG$2:$CH$8,$CM$2:$CM$8))</f>
        <v/>
      </c>
    </row>
    <row r="613" spans="1:78" x14ac:dyDescent="0.25">
      <c r="A613" s="78" t="str">
        <f t="shared" si="25"/>
        <v/>
      </c>
      <c r="B613" s="159"/>
      <c r="C613" s="29"/>
      <c r="D613" s="29"/>
      <c r="E613" s="29"/>
      <c r="F613" s="29"/>
      <c r="G613" s="29"/>
      <c r="H613" s="29"/>
      <c r="I613" s="29"/>
      <c r="J613" s="29"/>
      <c r="K613" s="29"/>
      <c r="L613" s="29"/>
      <c r="M613" s="29"/>
      <c r="N613" s="29"/>
      <c r="O613" s="144">
        <f>SUM(CALCULO[[#This Row],[5]:[ 14 ]])</f>
        <v>0</v>
      </c>
      <c r="P613" s="162"/>
      <c r="Q613" s="163">
        <f>+IF(AVERAGEIF(ING_NO_CONST_RENTA[Concepto],'Datos para cálculo'!P$4,ING_NO_CONST_RENTA[Monto Limite])=1,CALCULO[[#This Row],[16]],MIN(CALCULO[ [#This Row],[16] ],AVERAGEIF(ING_NO_CONST_RENTA[Concepto],'Datos para cálculo'!P$4,ING_NO_CONST_RENTA[Monto Limite]),+CALCULO[ [#This Row],[16] ]+1-1,CALCULO[ [#This Row],[16] ]))</f>
        <v>0</v>
      </c>
      <c r="R613" s="29"/>
      <c r="S613" s="163">
        <f>+IF(AVERAGEIF(ING_NO_CONST_RENTA[Concepto],'Datos para cálculo'!R$4,ING_NO_CONST_RENTA[Monto Limite])=1,CALCULO[[#This Row],[18]],MIN(CALCULO[ [#This Row],[18] ],AVERAGEIF(ING_NO_CONST_RENTA[Concepto],'Datos para cálculo'!R$4,ING_NO_CONST_RENTA[Monto Limite]),+CALCULO[ [#This Row],[18] ]+1-1,CALCULO[ [#This Row],[18] ]))</f>
        <v>0</v>
      </c>
      <c r="T613" s="29"/>
      <c r="U613" s="163">
        <f>+IF(AVERAGEIF(ING_NO_CONST_RENTA[Concepto],'Datos para cálculo'!T$4,ING_NO_CONST_RENTA[Monto Limite])=1,CALCULO[[#This Row],[20]],MIN(CALCULO[ [#This Row],[20] ],AVERAGEIF(ING_NO_CONST_RENTA[Concepto],'Datos para cálculo'!T$4,ING_NO_CONST_RENTA[Monto Limite]),+CALCULO[ [#This Row],[20] ]+1-1,CALCULO[ [#This Row],[20] ]))</f>
        <v>0</v>
      </c>
      <c r="V613" s="29"/>
      <c r="W6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3" s="164"/>
      <c r="Y613" s="163">
        <f>+IF(O613&lt;310*'Versión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3" s="165"/>
      <c r="AA613" s="163">
        <f>+IF(AVERAGEIF(ING_NO_CONST_RENTA[Concepto],'Datos para cálculo'!Z$4,ING_NO_CONST_RENTA[Monto Limite])=1,CALCULO[[#This Row],[ 26 ]],MIN(CALCULO[[#This Row],[ 26 ]],AVERAGEIF(ING_NO_CONST_RENTA[Concepto],'Datos para cálculo'!Z$4,ING_NO_CONST_RENTA[Monto Limite]),+CALCULO[[#This Row],[ 26 ]]+1-1,CALCULO[[#This Row],[ 26 ]]))</f>
        <v>0</v>
      </c>
      <c r="AB613" s="165"/>
      <c r="AC6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3" s="147"/>
      <c r="AE6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3" s="144">
        <f>+CALCULO[[#This Row],[ 31 ]]+CALCULO[[#This Row],[ 29 ]]+CALCULO[[#This Row],[ 27 ]]+CALCULO[[#This Row],[ 25 ]]+CALCULO[[#This Row],[ 23 ]]+CALCULO[[#This Row],[ 21 ]]+CALCULO[[#This Row],[ 19 ]]+CALCULO[[#This Row],[ 17 ]]</f>
        <v>0</v>
      </c>
      <c r="AG613" s="148">
        <f>+MAX(0,ROUND(CALCULO[[#This Row],[ 15 ]]-CALCULO[[#This Row],[32]],-3))</f>
        <v>0</v>
      </c>
      <c r="AH613" s="29"/>
      <c r="AI613" s="163">
        <f>+IF(AVERAGEIF(DEDUCCIONES[Concepto],'Datos para cálculo'!AH$4,DEDUCCIONES[Monto Limite])=1,CALCULO[[#This Row],[ 34 ]],MIN(CALCULO[[#This Row],[ 34 ]],AVERAGEIF(DEDUCCIONES[Concepto],'Datos para cálculo'!AH$4,DEDUCCIONES[Monto Limite]),+CALCULO[[#This Row],[ 34 ]]+1-1,CALCULO[[#This Row],[ 34 ]]))</f>
        <v>0</v>
      </c>
      <c r="AJ613" s="167"/>
      <c r="AK613" s="144">
        <f>+IF(CALCULO[[#This Row],[ 36 ]]="SI",MIN(CALCULO[[#This Row],[ 15 ]]*10%,VLOOKUP($AJ$4,DEDUCCIONES[],4,0)),0)</f>
        <v>0</v>
      </c>
      <c r="AL613" s="168"/>
      <c r="AM613" s="145">
        <f>+MIN(AL613+1-1,VLOOKUP($AL$4,DEDUCCIONES[],4,0))</f>
        <v>0</v>
      </c>
      <c r="AN613" s="144">
        <f>+CALCULO[[#This Row],[35]]+CALCULO[[#This Row],[37]]+CALCULO[[#This Row],[ 39 ]]</f>
        <v>0</v>
      </c>
      <c r="AO613" s="148">
        <f>+CALCULO[[#This Row],[33]]-CALCULO[[#This Row],[ 40 ]]</f>
        <v>0</v>
      </c>
      <c r="AP613" s="29"/>
      <c r="AQ613" s="163">
        <f>+MIN(CALCULO[[#This Row],[42]]+1-1,VLOOKUP($AP$4,RENTAS_EXCENTAS[],4,0))</f>
        <v>0</v>
      </c>
      <c r="AR613" s="29"/>
      <c r="AS613" s="163">
        <f>+MIN(CALCULO[[#This Row],[43]]+CALCULO[[#This Row],[ 44 ]]+1-1,VLOOKUP($AP$4,RENTAS_EXCENTAS[],4,0))-CALCULO[[#This Row],[43]]</f>
        <v>0</v>
      </c>
      <c r="AT613" s="163"/>
      <c r="AU613" s="163"/>
      <c r="AV613" s="163">
        <f>+CALCULO[[#This Row],[ 47 ]]</f>
        <v>0</v>
      </c>
      <c r="AW613" s="163"/>
      <c r="AX613" s="163">
        <f>+CALCULO[[#This Row],[ 49 ]]</f>
        <v>0</v>
      </c>
      <c r="AY613" s="163"/>
      <c r="AZ613" s="163">
        <f>+CALCULO[[#This Row],[ 51 ]]</f>
        <v>0</v>
      </c>
      <c r="BA613" s="163"/>
      <c r="BB613" s="163">
        <f>+CALCULO[[#This Row],[ 53 ]]</f>
        <v>0</v>
      </c>
      <c r="BC613" s="163"/>
      <c r="BD613" s="163">
        <f>+CALCULO[[#This Row],[ 55 ]]</f>
        <v>0</v>
      </c>
      <c r="BE613" s="163"/>
      <c r="BF613" s="163">
        <f>+CALCULO[[#This Row],[ 57 ]]</f>
        <v>0</v>
      </c>
      <c r="BG613" s="163"/>
      <c r="BH613" s="163">
        <f>+CALCULO[[#This Row],[ 59 ]]</f>
        <v>0</v>
      </c>
      <c r="BI613" s="163"/>
      <c r="BJ613" s="163"/>
      <c r="BK613" s="163"/>
      <c r="BL613" s="145">
        <f>+CALCULO[[#This Row],[ 63 ]]</f>
        <v>0</v>
      </c>
      <c r="BM613" s="144">
        <f>+CALCULO[[#This Row],[ 64 ]]+CALCULO[[#This Row],[ 62 ]]+CALCULO[[#This Row],[ 60 ]]+CALCULO[[#This Row],[ 58 ]]+CALCULO[[#This Row],[ 56 ]]+CALCULO[[#This Row],[ 54 ]]+CALCULO[[#This Row],[ 52 ]]+CALCULO[[#This Row],[ 50 ]]+CALCULO[[#This Row],[ 48 ]]+CALCULO[[#This Row],[ 45 ]]+CALCULO[[#This Row],[43]]</f>
        <v>0</v>
      </c>
      <c r="BN613" s="148">
        <f>+CALCULO[[#This Row],[ 41 ]]-CALCULO[[#This Row],[65]]</f>
        <v>0</v>
      </c>
      <c r="BO613" s="144">
        <f>+ROUND(MIN(CALCULO[[#This Row],[66]]*25%,240*'Versión impresión'!$H$8),-3)</f>
        <v>0</v>
      </c>
      <c r="BP613" s="148">
        <f>+CALCULO[[#This Row],[66]]-CALCULO[[#This Row],[67]]</f>
        <v>0</v>
      </c>
      <c r="BQ613" s="154">
        <f>+ROUND(CALCULO[[#This Row],[33]]*40%,-3)</f>
        <v>0</v>
      </c>
      <c r="BR613" s="149">
        <f t="shared" si="26"/>
        <v>0</v>
      </c>
      <c r="BS613" s="144">
        <f>+CALCULO[[#This Row],[33]]-MIN(CALCULO[[#This Row],[69]],CALCULO[[#This Row],[68]])</f>
        <v>0</v>
      </c>
      <c r="BT613" s="150">
        <f>+CALCULO[[#This Row],[71]]/'Versión impresión'!$H$8+1-1</f>
        <v>0</v>
      </c>
      <c r="BU613" s="151">
        <f>+LOOKUP(CALCULO[[#This Row],[72]],$CG$2:$CH$8,$CJ$2:$CJ$8)</f>
        <v>0</v>
      </c>
      <c r="BV613" s="152">
        <f>+LOOKUP(CALCULO[[#This Row],[72]],$CG$2:$CH$8,$CI$2:$CI$8)</f>
        <v>0</v>
      </c>
      <c r="BW613" s="151">
        <f>+LOOKUP(CALCULO[[#This Row],[72]],$CG$2:$CH$8,$CK$2:$CK$8)</f>
        <v>0</v>
      </c>
      <c r="BX613" s="155">
        <f>+(CALCULO[[#This Row],[72]]+CALCULO[[#This Row],[73]])*CALCULO[[#This Row],[74]]+CALCULO[[#This Row],[75]]</f>
        <v>0</v>
      </c>
      <c r="BY613" s="133">
        <f>+ROUND(CALCULO[[#This Row],[76]]*'Versión impresión'!$H$8,-3)</f>
        <v>0</v>
      </c>
      <c r="BZ613" s="180" t="str">
        <f>+IF(LOOKUP(CALCULO[[#This Row],[72]],$CG$2:$CH$8,$CM$2:$CM$8)=0,"",LOOKUP(CALCULO[[#This Row],[72]],$CG$2:$CH$8,$CM$2:$CM$8))</f>
        <v/>
      </c>
    </row>
    <row r="614" spans="1:78" x14ac:dyDescent="0.25">
      <c r="A614" s="78" t="str">
        <f t="shared" si="25"/>
        <v/>
      </c>
      <c r="B614" s="159"/>
      <c r="C614" s="29"/>
      <c r="D614" s="29"/>
      <c r="E614" s="29"/>
      <c r="F614" s="29"/>
      <c r="G614" s="29"/>
      <c r="H614" s="29"/>
      <c r="I614" s="29"/>
      <c r="J614" s="29"/>
      <c r="K614" s="29"/>
      <c r="L614" s="29"/>
      <c r="M614" s="29"/>
      <c r="N614" s="29"/>
      <c r="O614" s="144">
        <f>SUM(CALCULO[[#This Row],[5]:[ 14 ]])</f>
        <v>0</v>
      </c>
      <c r="P614" s="162"/>
      <c r="Q614" s="163">
        <f>+IF(AVERAGEIF(ING_NO_CONST_RENTA[Concepto],'Datos para cálculo'!P$4,ING_NO_CONST_RENTA[Monto Limite])=1,CALCULO[[#This Row],[16]],MIN(CALCULO[ [#This Row],[16] ],AVERAGEIF(ING_NO_CONST_RENTA[Concepto],'Datos para cálculo'!P$4,ING_NO_CONST_RENTA[Monto Limite]),+CALCULO[ [#This Row],[16] ]+1-1,CALCULO[ [#This Row],[16] ]))</f>
        <v>0</v>
      </c>
      <c r="R614" s="29"/>
      <c r="S614" s="163">
        <f>+IF(AVERAGEIF(ING_NO_CONST_RENTA[Concepto],'Datos para cálculo'!R$4,ING_NO_CONST_RENTA[Monto Limite])=1,CALCULO[[#This Row],[18]],MIN(CALCULO[ [#This Row],[18] ],AVERAGEIF(ING_NO_CONST_RENTA[Concepto],'Datos para cálculo'!R$4,ING_NO_CONST_RENTA[Monto Limite]),+CALCULO[ [#This Row],[18] ]+1-1,CALCULO[ [#This Row],[18] ]))</f>
        <v>0</v>
      </c>
      <c r="T614" s="29"/>
      <c r="U614" s="163">
        <f>+IF(AVERAGEIF(ING_NO_CONST_RENTA[Concepto],'Datos para cálculo'!T$4,ING_NO_CONST_RENTA[Monto Limite])=1,CALCULO[[#This Row],[20]],MIN(CALCULO[ [#This Row],[20] ],AVERAGEIF(ING_NO_CONST_RENTA[Concepto],'Datos para cálculo'!T$4,ING_NO_CONST_RENTA[Monto Limite]),+CALCULO[ [#This Row],[20] ]+1-1,CALCULO[ [#This Row],[20] ]))</f>
        <v>0</v>
      </c>
      <c r="V614" s="29"/>
      <c r="W6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4" s="164"/>
      <c r="Y614" s="163">
        <f>+IF(O614&lt;310*'Versión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4" s="165"/>
      <c r="AA614" s="163">
        <f>+IF(AVERAGEIF(ING_NO_CONST_RENTA[Concepto],'Datos para cálculo'!Z$4,ING_NO_CONST_RENTA[Monto Limite])=1,CALCULO[[#This Row],[ 26 ]],MIN(CALCULO[[#This Row],[ 26 ]],AVERAGEIF(ING_NO_CONST_RENTA[Concepto],'Datos para cálculo'!Z$4,ING_NO_CONST_RENTA[Monto Limite]),+CALCULO[[#This Row],[ 26 ]]+1-1,CALCULO[[#This Row],[ 26 ]]))</f>
        <v>0</v>
      </c>
      <c r="AB614" s="165"/>
      <c r="AC6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4" s="147"/>
      <c r="AE6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4" s="144">
        <f>+CALCULO[[#This Row],[ 31 ]]+CALCULO[[#This Row],[ 29 ]]+CALCULO[[#This Row],[ 27 ]]+CALCULO[[#This Row],[ 25 ]]+CALCULO[[#This Row],[ 23 ]]+CALCULO[[#This Row],[ 21 ]]+CALCULO[[#This Row],[ 19 ]]+CALCULO[[#This Row],[ 17 ]]</f>
        <v>0</v>
      </c>
      <c r="AG614" s="148">
        <f>+MAX(0,ROUND(CALCULO[[#This Row],[ 15 ]]-CALCULO[[#This Row],[32]],-3))</f>
        <v>0</v>
      </c>
      <c r="AH614" s="29"/>
      <c r="AI614" s="163">
        <f>+IF(AVERAGEIF(DEDUCCIONES[Concepto],'Datos para cálculo'!AH$4,DEDUCCIONES[Monto Limite])=1,CALCULO[[#This Row],[ 34 ]],MIN(CALCULO[[#This Row],[ 34 ]],AVERAGEIF(DEDUCCIONES[Concepto],'Datos para cálculo'!AH$4,DEDUCCIONES[Monto Limite]),+CALCULO[[#This Row],[ 34 ]]+1-1,CALCULO[[#This Row],[ 34 ]]))</f>
        <v>0</v>
      </c>
      <c r="AJ614" s="167"/>
      <c r="AK614" s="144">
        <f>+IF(CALCULO[[#This Row],[ 36 ]]="SI",MIN(CALCULO[[#This Row],[ 15 ]]*10%,VLOOKUP($AJ$4,DEDUCCIONES[],4,0)),0)</f>
        <v>0</v>
      </c>
      <c r="AL614" s="168"/>
      <c r="AM614" s="145">
        <f>+MIN(AL614+1-1,VLOOKUP($AL$4,DEDUCCIONES[],4,0))</f>
        <v>0</v>
      </c>
      <c r="AN614" s="144">
        <f>+CALCULO[[#This Row],[35]]+CALCULO[[#This Row],[37]]+CALCULO[[#This Row],[ 39 ]]</f>
        <v>0</v>
      </c>
      <c r="AO614" s="148">
        <f>+CALCULO[[#This Row],[33]]-CALCULO[[#This Row],[ 40 ]]</f>
        <v>0</v>
      </c>
      <c r="AP614" s="29"/>
      <c r="AQ614" s="163">
        <f>+MIN(CALCULO[[#This Row],[42]]+1-1,VLOOKUP($AP$4,RENTAS_EXCENTAS[],4,0))</f>
        <v>0</v>
      </c>
      <c r="AR614" s="29"/>
      <c r="AS614" s="163">
        <f>+MIN(CALCULO[[#This Row],[43]]+CALCULO[[#This Row],[ 44 ]]+1-1,VLOOKUP($AP$4,RENTAS_EXCENTAS[],4,0))-CALCULO[[#This Row],[43]]</f>
        <v>0</v>
      </c>
      <c r="AT614" s="163"/>
      <c r="AU614" s="163"/>
      <c r="AV614" s="163">
        <f>+CALCULO[[#This Row],[ 47 ]]</f>
        <v>0</v>
      </c>
      <c r="AW614" s="163"/>
      <c r="AX614" s="163">
        <f>+CALCULO[[#This Row],[ 49 ]]</f>
        <v>0</v>
      </c>
      <c r="AY614" s="163"/>
      <c r="AZ614" s="163">
        <f>+CALCULO[[#This Row],[ 51 ]]</f>
        <v>0</v>
      </c>
      <c r="BA614" s="163"/>
      <c r="BB614" s="163">
        <f>+CALCULO[[#This Row],[ 53 ]]</f>
        <v>0</v>
      </c>
      <c r="BC614" s="163"/>
      <c r="BD614" s="163">
        <f>+CALCULO[[#This Row],[ 55 ]]</f>
        <v>0</v>
      </c>
      <c r="BE614" s="163"/>
      <c r="BF614" s="163">
        <f>+CALCULO[[#This Row],[ 57 ]]</f>
        <v>0</v>
      </c>
      <c r="BG614" s="163"/>
      <c r="BH614" s="163">
        <f>+CALCULO[[#This Row],[ 59 ]]</f>
        <v>0</v>
      </c>
      <c r="BI614" s="163"/>
      <c r="BJ614" s="163"/>
      <c r="BK614" s="163"/>
      <c r="BL614" s="145">
        <f>+CALCULO[[#This Row],[ 63 ]]</f>
        <v>0</v>
      </c>
      <c r="BM614" s="144">
        <f>+CALCULO[[#This Row],[ 64 ]]+CALCULO[[#This Row],[ 62 ]]+CALCULO[[#This Row],[ 60 ]]+CALCULO[[#This Row],[ 58 ]]+CALCULO[[#This Row],[ 56 ]]+CALCULO[[#This Row],[ 54 ]]+CALCULO[[#This Row],[ 52 ]]+CALCULO[[#This Row],[ 50 ]]+CALCULO[[#This Row],[ 48 ]]+CALCULO[[#This Row],[ 45 ]]+CALCULO[[#This Row],[43]]</f>
        <v>0</v>
      </c>
      <c r="BN614" s="148">
        <f>+CALCULO[[#This Row],[ 41 ]]-CALCULO[[#This Row],[65]]</f>
        <v>0</v>
      </c>
      <c r="BO614" s="144">
        <f>+ROUND(MIN(CALCULO[[#This Row],[66]]*25%,240*'Versión impresión'!$H$8),-3)</f>
        <v>0</v>
      </c>
      <c r="BP614" s="148">
        <f>+CALCULO[[#This Row],[66]]-CALCULO[[#This Row],[67]]</f>
        <v>0</v>
      </c>
      <c r="BQ614" s="154">
        <f>+ROUND(CALCULO[[#This Row],[33]]*40%,-3)</f>
        <v>0</v>
      </c>
      <c r="BR614" s="149">
        <f t="shared" si="26"/>
        <v>0</v>
      </c>
      <c r="BS614" s="144">
        <f>+CALCULO[[#This Row],[33]]-MIN(CALCULO[[#This Row],[69]],CALCULO[[#This Row],[68]])</f>
        <v>0</v>
      </c>
      <c r="BT614" s="150">
        <f>+CALCULO[[#This Row],[71]]/'Versión impresión'!$H$8+1-1</f>
        <v>0</v>
      </c>
      <c r="BU614" s="151">
        <f>+LOOKUP(CALCULO[[#This Row],[72]],$CG$2:$CH$8,$CJ$2:$CJ$8)</f>
        <v>0</v>
      </c>
      <c r="BV614" s="152">
        <f>+LOOKUP(CALCULO[[#This Row],[72]],$CG$2:$CH$8,$CI$2:$CI$8)</f>
        <v>0</v>
      </c>
      <c r="BW614" s="151">
        <f>+LOOKUP(CALCULO[[#This Row],[72]],$CG$2:$CH$8,$CK$2:$CK$8)</f>
        <v>0</v>
      </c>
      <c r="BX614" s="155">
        <f>+(CALCULO[[#This Row],[72]]+CALCULO[[#This Row],[73]])*CALCULO[[#This Row],[74]]+CALCULO[[#This Row],[75]]</f>
        <v>0</v>
      </c>
      <c r="BY614" s="133">
        <f>+ROUND(CALCULO[[#This Row],[76]]*'Versión impresión'!$H$8,-3)</f>
        <v>0</v>
      </c>
      <c r="BZ614" s="180" t="str">
        <f>+IF(LOOKUP(CALCULO[[#This Row],[72]],$CG$2:$CH$8,$CM$2:$CM$8)=0,"",LOOKUP(CALCULO[[#This Row],[72]],$CG$2:$CH$8,$CM$2:$CM$8))</f>
        <v/>
      </c>
    </row>
    <row r="615" spans="1:78" x14ac:dyDescent="0.25">
      <c r="A615" s="78" t="str">
        <f t="shared" si="25"/>
        <v/>
      </c>
      <c r="B615" s="159"/>
      <c r="C615" s="29"/>
      <c r="D615" s="29"/>
      <c r="E615" s="29"/>
      <c r="F615" s="29"/>
      <c r="G615" s="29"/>
      <c r="H615" s="29"/>
      <c r="I615" s="29"/>
      <c r="J615" s="29"/>
      <c r="K615" s="29"/>
      <c r="L615" s="29"/>
      <c r="M615" s="29"/>
      <c r="N615" s="29"/>
      <c r="O615" s="144">
        <f>SUM(CALCULO[[#This Row],[5]:[ 14 ]])</f>
        <v>0</v>
      </c>
      <c r="P615" s="162"/>
      <c r="Q615" s="163">
        <f>+IF(AVERAGEIF(ING_NO_CONST_RENTA[Concepto],'Datos para cálculo'!P$4,ING_NO_CONST_RENTA[Monto Limite])=1,CALCULO[[#This Row],[16]],MIN(CALCULO[ [#This Row],[16] ],AVERAGEIF(ING_NO_CONST_RENTA[Concepto],'Datos para cálculo'!P$4,ING_NO_CONST_RENTA[Monto Limite]),+CALCULO[ [#This Row],[16] ]+1-1,CALCULO[ [#This Row],[16] ]))</f>
        <v>0</v>
      </c>
      <c r="R615" s="29"/>
      <c r="S615" s="163">
        <f>+IF(AVERAGEIF(ING_NO_CONST_RENTA[Concepto],'Datos para cálculo'!R$4,ING_NO_CONST_RENTA[Monto Limite])=1,CALCULO[[#This Row],[18]],MIN(CALCULO[ [#This Row],[18] ],AVERAGEIF(ING_NO_CONST_RENTA[Concepto],'Datos para cálculo'!R$4,ING_NO_CONST_RENTA[Monto Limite]),+CALCULO[ [#This Row],[18] ]+1-1,CALCULO[ [#This Row],[18] ]))</f>
        <v>0</v>
      </c>
      <c r="T615" s="29"/>
      <c r="U615" s="163">
        <f>+IF(AVERAGEIF(ING_NO_CONST_RENTA[Concepto],'Datos para cálculo'!T$4,ING_NO_CONST_RENTA[Monto Limite])=1,CALCULO[[#This Row],[20]],MIN(CALCULO[ [#This Row],[20] ],AVERAGEIF(ING_NO_CONST_RENTA[Concepto],'Datos para cálculo'!T$4,ING_NO_CONST_RENTA[Monto Limite]),+CALCULO[ [#This Row],[20] ]+1-1,CALCULO[ [#This Row],[20] ]))</f>
        <v>0</v>
      </c>
      <c r="V615" s="29"/>
      <c r="W6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5" s="164"/>
      <c r="Y615" s="163">
        <f>+IF(O615&lt;310*'Versión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5" s="165"/>
      <c r="AA615" s="163">
        <f>+IF(AVERAGEIF(ING_NO_CONST_RENTA[Concepto],'Datos para cálculo'!Z$4,ING_NO_CONST_RENTA[Monto Limite])=1,CALCULO[[#This Row],[ 26 ]],MIN(CALCULO[[#This Row],[ 26 ]],AVERAGEIF(ING_NO_CONST_RENTA[Concepto],'Datos para cálculo'!Z$4,ING_NO_CONST_RENTA[Monto Limite]),+CALCULO[[#This Row],[ 26 ]]+1-1,CALCULO[[#This Row],[ 26 ]]))</f>
        <v>0</v>
      </c>
      <c r="AB615" s="165"/>
      <c r="AC6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5" s="147"/>
      <c r="AE6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5" s="144">
        <f>+CALCULO[[#This Row],[ 31 ]]+CALCULO[[#This Row],[ 29 ]]+CALCULO[[#This Row],[ 27 ]]+CALCULO[[#This Row],[ 25 ]]+CALCULO[[#This Row],[ 23 ]]+CALCULO[[#This Row],[ 21 ]]+CALCULO[[#This Row],[ 19 ]]+CALCULO[[#This Row],[ 17 ]]</f>
        <v>0</v>
      </c>
      <c r="AG615" s="148">
        <f>+MAX(0,ROUND(CALCULO[[#This Row],[ 15 ]]-CALCULO[[#This Row],[32]],-3))</f>
        <v>0</v>
      </c>
      <c r="AH615" s="29"/>
      <c r="AI615" s="163">
        <f>+IF(AVERAGEIF(DEDUCCIONES[Concepto],'Datos para cálculo'!AH$4,DEDUCCIONES[Monto Limite])=1,CALCULO[[#This Row],[ 34 ]],MIN(CALCULO[[#This Row],[ 34 ]],AVERAGEIF(DEDUCCIONES[Concepto],'Datos para cálculo'!AH$4,DEDUCCIONES[Monto Limite]),+CALCULO[[#This Row],[ 34 ]]+1-1,CALCULO[[#This Row],[ 34 ]]))</f>
        <v>0</v>
      </c>
      <c r="AJ615" s="167"/>
      <c r="AK615" s="144">
        <f>+IF(CALCULO[[#This Row],[ 36 ]]="SI",MIN(CALCULO[[#This Row],[ 15 ]]*10%,VLOOKUP($AJ$4,DEDUCCIONES[],4,0)),0)</f>
        <v>0</v>
      </c>
      <c r="AL615" s="168"/>
      <c r="AM615" s="145">
        <f>+MIN(AL615+1-1,VLOOKUP($AL$4,DEDUCCIONES[],4,0))</f>
        <v>0</v>
      </c>
      <c r="AN615" s="144">
        <f>+CALCULO[[#This Row],[35]]+CALCULO[[#This Row],[37]]+CALCULO[[#This Row],[ 39 ]]</f>
        <v>0</v>
      </c>
      <c r="AO615" s="148">
        <f>+CALCULO[[#This Row],[33]]-CALCULO[[#This Row],[ 40 ]]</f>
        <v>0</v>
      </c>
      <c r="AP615" s="29"/>
      <c r="AQ615" s="163">
        <f>+MIN(CALCULO[[#This Row],[42]]+1-1,VLOOKUP($AP$4,RENTAS_EXCENTAS[],4,0))</f>
        <v>0</v>
      </c>
      <c r="AR615" s="29"/>
      <c r="AS615" s="163">
        <f>+MIN(CALCULO[[#This Row],[43]]+CALCULO[[#This Row],[ 44 ]]+1-1,VLOOKUP($AP$4,RENTAS_EXCENTAS[],4,0))-CALCULO[[#This Row],[43]]</f>
        <v>0</v>
      </c>
      <c r="AT615" s="163"/>
      <c r="AU615" s="163"/>
      <c r="AV615" s="163">
        <f>+CALCULO[[#This Row],[ 47 ]]</f>
        <v>0</v>
      </c>
      <c r="AW615" s="163"/>
      <c r="AX615" s="163">
        <f>+CALCULO[[#This Row],[ 49 ]]</f>
        <v>0</v>
      </c>
      <c r="AY615" s="163"/>
      <c r="AZ615" s="163">
        <f>+CALCULO[[#This Row],[ 51 ]]</f>
        <v>0</v>
      </c>
      <c r="BA615" s="163"/>
      <c r="BB615" s="163">
        <f>+CALCULO[[#This Row],[ 53 ]]</f>
        <v>0</v>
      </c>
      <c r="BC615" s="163"/>
      <c r="BD615" s="163">
        <f>+CALCULO[[#This Row],[ 55 ]]</f>
        <v>0</v>
      </c>
      <c r="BE615" s="163"/>
      <c r="BF615" s="163">
        <f>+CALCULO[[#This Row],[ 57 ]]</f>
        <v>0</v>
      </c>
      <c r="BG615" s="163"/>
      <c r="BH615" s="163">
        <f>+CALCULO[[#This Row],[ 59 ]]</f>
        <v>0</v>
      </c>
      <c r="BI615" s="163"/>
      <c r="BJ615" s="163"/>
      <c r="BK615" s="163"/>
      <c r="BL615" s="145">
        <f>+CALCULO[[#This Row],[ 63 ]]</f>
        <v>0</v>
      </c>
      <c r="BM615" s="144">
        <f>+CALCULO[[#This Row],[ 64 ]]+CALCULO[[#This Row],[ 62 ]]+CALCULO[[#This Row],[ 60 ]]+CALCULO[[#This Row],[ 58 ]]+CALCULO[[#This Row],[ 56 ]]+CALCULO[[#This Row],[ 54 ]]+CALCULO[[#This Row],[ 52 ]]+CALCULO[[#This Row],[ 50 ]]+CALCULO[[#This Row],[ 48 ]]+CALCULO[[#This Row],[ 45 ]]+CALCULO[[#This Row],[43]]</f>
        <v>0</v>
      </c>
      <c r="BN615" s="148">
        <f>+CALCULO[[#This Row],[ 41 ]]-CALCULO[[#This Row],[65]]</f>
        <v>0</v>
      </c>
      <c r="BO615" s="144">
        <f>+ROUND(MIN(CALCULO[[#This Row],[66]]*25%,240*'Versión impresión'!$H$8),-3)</f>
        <v>0</v>
      </c>
      <c r="BP615" s="148">
        <f>+CALCULO[[#This Row],[66]]-CALCULO[[#This Row],[67]]</f>
        <v>0</v>
      </c>
      <c r="BQ615" s="154">
        <f>+ROUND(CALCULO[[#This Row],[33]]*40%,-3)</f>
        <v>0</v>
      </c>
      <c r="BR615" s="149">
        <f t="shared" si="26"/>
        <v>0</v>
      </c>
      <c r="BS615" s="144">
        <f>+CALCULO[[#This Row],[33]]-MIN(CALCULO[[#This Row],[69]],CALCULO[[#This Row],[68]])</f>
        <v>0</v>
      </c>
      <c r="BT615" s="150">
        <f>+CALCULO[[#This Row],[71]]/'Versión impresión'!$H$8+1-1</f>
        <v>0</v>
      </c>
      <c r="BU615" s="151">
        <f>+LOOKUP(CALCULO[[#This Row],[72]],$CG$2:$CH$8,$CJ$2:$CJ$8)</f>
        <v>0</v>
      </c>
      <c r="BV615" s="152">
        <f>+LOOKUP(CALCULO[[#This Row],[72]],$CG$2:$CH$8,$CI$2:$CI$8)</f>
        <v>0</v>
      </c>
      <c r="BW615" s="151">
        <f>+LOOKUP(CALCULO[[#This Row],[72]],$CG$2:$CH$8,$CK$2:$CK$8)</f>
        <v>0</v>
      </c>
      <c r="BX615" s="155">
        <f>+(CALCULO[[#This Row],[72]]+CALCULO[[#This Row],[73]])*CALCULO[[#This Row],[74]]+CALCULO[[#This Row],[75]]</f>
        <v>0</v>
      </c>
      <c r="BY615" s="133">
        <f>+ROUND(CALCULO[[#This Row],[76]]*'Versión impresión'!$H$8,-3)</f>
        <v>0</v>
      </c>
      <c r="BZ615" s="180" t="str">
        <f>+IF(LOOKUP(CALCULO[[#This Row],[72]],$CG$2:$CH$8,$CM$2:$CM$8)=0,"",LOOKUP(CALCULO[[#This Row],[72]],$CG$2:$CH$8,$CM$2:$CM$8))</f>
        <v/>
      </c>
    </row>
    <row r="616" spans="1:78" x14ac:dyDescent="0.25">
      <c r="A616" s="78" t="str">
        <f t="shared" si="25"/>
        <v/>
      </c>
      <c r="B616" s="159"/>
      <c r="C616" s="29"/>
      <c r="D616" s="29"/>
      <c r="E616" s="29"/>
      <c r="F616" s="29"/>
      <c r="G616" s="29"/>
      <c r="H616" s="29"/>
      <c r="I616" s="29"/>
      <c r="J616" s="29"/>
      <c r="K616" s="29"/>
      <c r="L616" s="29"/>
      <c r="M616" s="29"/>
      <c r="N616" s="29"/>
      <c r="O616" s="144">
        <f>SUM(CALCULO[[#This Row],[5]:[ 14 ]])</f>
        <v>0</v>
      </c>
      <c r="P616" s="162"/>
      <c r="Q616" s="163">
        <f>+IF(AVERAGEIF(ING_NO_CONST_RENTA[Concepto],'Datos para cálculo'!P$4,ING_NO_CONST_RENTA[Monto Limite])=1,CALCULO[[#This Row],[16]],MIN(CALCULO[ [#This Row],[16] ],AVERAGEIF(ING_NO_CONST_RENTA[Concepto],'Datos para cálculo'!P$4,ING_NO_CONST_RENTA[Monto Limite]),+CALCULO[ [#This Row],[16] ]+1-1,CALCULO[ [#This Row],[16] ]))</f>
        <v>0</v>
      </c>
      <c r="R616" s="29"/>
      <c r="S616" s="163">
        <f>+IF(AVERAGEIF(ING_NO_CONST_RENTA[Concepto],'Datos para cálculo'!R$4,ING_NO_CONST_RENTA[Monto Limite])=1,CALCULO[[#This Row],[18]],MIN(CALCULO[ [#This Row],[18] ],AVERAGEIF(ING_NO_CONST_RENTA[Concepto],'Datos para cálculo'!R$4,ING_NO_CONST_RENTA[Monto Limite]),+CALCULO[ [#This Row],[18] ]+1-1,CALCULO[ [#This Row],[18] ]))</f>
        <v>0</v>
      </c>
      <c r="T616" s="29"/>
      <c r="U616" s="163">
        <f>+IF(AVERAGEIF(ING_NO_CONST_RENTA[Concepto],'Datos para cálculo'!T$4,ING_NO_CONST_RENTA[Monto Limite])=1,CALCULO[[#This Row],[20]],MIN(CALCULO[ [#This Row],[20] ],AVERAGEIF(ING_NO_CONST_RENTA[Concepto],'Datos para cálculo'!T$4,ING_NO_CONST_RENTA[Monto Limite]),+CALCULO[ [#This Row],[20] ]+1-1,CALCULO[ [#This Row],[20] ]))</f>
        <v>0</v>
      </c>
      <c r="V616" s="29"/>
      <c r="W6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6" s="164"/>
      <c r="Y616" s="163">
        <f>+IF(O616&lt;310*'Versión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6" s="165"/>
      <c r="AA616" s="163">
        <f>+IF(AVERAGEIF(ING_NO_CONST_RENTA[Concepto],'Datos para cálculo'!Z$4,ING_NO_CONST_RENTA[Monto Limite])=1,CALCULO[[#This Row],[ 26 ]],MIN(CALCULO[[#This Row],[ 26 ]],AVERAGEIF(ING_NO_CONST_RENTA[Concepto],'Datos para cálculo'!Z$4,ING_NO_CONST_RENTA[Monto Limite]),+CALCULO[[#This Row],[ 26 ]]+1-1,CALCULO[[#This Row],[ 26 ]]))</f>
        <v>0</v>
      </c>
      <c r="AB616" s="165"/>
      <c r="AC6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6" s="147"/>
      <c r="AE6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6" s="144">
        <f>+CALCULO[[#This Row],[ 31 ]]+CALCULO[[#This Row],[ 29 ]]+CALCULO[[#This Row],[ 27 ]]+CALCULO[[#This Row],[ 25 ]]+CALCULO[[#This Row],[ 23 ]]+CALCULO[[#This Row],[ 21 ]]+CALCULO[[#This Row],[ 19 ]]+CALCULO[[#This Row],[ 17 ]]</f>
        <v>0</v>
      </c>
      <c r="AG616" s="148">
        <f>+MAX(0,ROUND(CALCULO[[#This Row],[ 15 ]]-CALCULO[[#This Row],[32]],-3))</f>
        <v>0</v>
      </c>
      <c r="AH616" s="29"/>
      <c r="AI616" s="163">
        <f>+IF(AVERAGEIF(DEDUCCIONES[Concepto],'Datos para cálculo'!AH$4,DEDUCCIONES[Monto Limite])=1,CALCULO[[#This Row],[ 34 ]],MIN(CALCULO[[#This Row],[ 34 ]],AVERAGEIF(DEDUCCIONES[Concepto],'Datos para cálculo'!AH$4,DEDUCCIONES[Monto Limite]),+CALCULO[[#This Row],[ 34 ]]+1-1,CALCULO[[#This Row],[ 34 ]]))</f>
        <v>0</v>
      </c>
      <c r="AJ616" s="167"/>
      <c r="AK616" s="144">
        <f>+IF(CALCULO[[#This Row],[ 36 ]]="SI",MIN(CALCULO[[#This Row],[ 15 ]]*10%,VLOOKUP($AJ$4,DEDUCCIONES[],4,0)),0)</f>
        <v>0</v>
      </c>
      <c r="AL616" s="168"/>
      <c r="AM616" s="145">
        <f>+MIN(AL616+1-1,VLOOKUP($AL$4,DEDUCCIONES[],4,0))</f>
        <v>0</v>
      </c>
      <c r="AN616" s="144">
        <f>+CALCULO[[#This Row],[35]]+CALCULO[[#This Row],[37]]+CALCULO[[#This Row],[ 39 ]]</f>
        <v>0</v>
      </c>
      <c r="AO616" s="148">
        <f>+CALCULO[[#This Row],[33]]-CALCULO[[#This Row],[ 40 ]]</f>
        <v>0</v>
      </c>
      <c r="AP616" s="29"/>
      <c r="AQ616" s="163">
        <f>+MIN(CALCULO[[#This Row],[42]]+1-1,VLOOKUP($AP$4,RENTAS_EXCENTAS[],4,0))</f>
        <v>0</v>
      </c>
      <c r="AR616" s="29"/>
      <c r="AS616" s="163">
        <f>+MIN(CALCULO[[#This Row],[43]]+CALCULO[[#This Row],[ 44 ]]+1-1,VLOOKUP($AP$4,RENTAS_EXCENTAS[],4,0))-CALCULO[[#This Row],[43]]</f>
        <v>0</v>
      </c>
      <c r="AT616" s="163"/>
      <c r="AU616" s="163"/>
      <c r="AV616" s="163">
        <f>+CALCULO[[#This Row],[ 47 ]]</f>
        <v>0</v>
      </c>
      <c r="AW616" s="163"/>
      <c r="AX616" s="163">
        <f>+CALCULO[[#This Row],[ 49 ]]</f>
        <v>0</v>
      </c>
      <c r="AY616" s="163"/>
      <c r="AZ616" s="163">
        <f>+CALCULO[[#This Row],[ 51 ]]</f>
        <v>0</v>
      </c>
      <c r="BA616" s="163"/>
      <c r="BB616" s="163">
        <f>+CALCULO[[#This Row],[ 53 ]]</f>
        <v>0</v>
      </c>
      <c r="BC616" s="163"/>
      <c r="BD616" s="163">
        <f>+CALCULO[[#This Row],[ 55 ]]</f>
        <v>0</v>
      </c>
      <c r="BE616" s="163"/>
      <c r="BF616" s="163">
        <f>+CALCULO[[#This Row],[ 57 ]]</f>
        <v>0</v>
      </c>
      <c r="BG616" s="163"/>
      <c r="BH616" s="163">
        <f>+CALCULO[[#This Row],[ 59 ]]</f>
        <v>0</v>
      </c>
      <c r="BI616" s="163"/>
      <c r="BJ616" s="163"/>
      <c r="BK616" s="163"/>
      <c r="BL616" s="145">
        <f>+CALCULO[[#This Row],[ 63 ]]</f>
        <v>0</v>
      </c>
      <c r="BM616" s="144">
        <f>+CALCULO[[#This Row],[ 64 ]]+CALCULO[[#This Row],[ 62 ]]+CALCULO[[#This Row],[ 60 ]]+CALCULO[[#This Row],[ 58 ]]+CALCULO[[#This Row],[ 56 ]]+CALCULO[[#This Row],[ 54 ]]+CALCULO[[#This Row],[ 52 ]]+CALCULO[[#This Row],[ 50 ]]+CALCULO[[#This Row],[ 48 ]]+CALCULO[[#This Row],[ 45 ]]+CALCULO[[#This Row],[43]]</f>
        <v>0</v>
      </c>
      <c r="BN616" s="148">
        <f>+CALCULO[[#This Row],[ 41 ]]-CALCULO[[#This Row],[65]]</f>
        <v>0</v>
      </c>
      <c r="BO616" s="144">
        <f>+ROUND(MIN(CALCULO[[#This Row],[66]]*25%,240*'Versión impresión'!$H$8),-3)</f>
        <v>0</v>
      </c>
      <c r="BP616" s="148">
        <f>+CALCULO[[#This Row],[66]]-CALCULO[[#This Row],[67]]</f>
        <v>0</v>
      </c>
      <c r="BQ616" s="154">
        <f>+ROUND(CALCULO[[#This Row],[33]]*40%,-3)</f>
        <v>0</v>
      </c>
      <c r="BR616" s="149">
        <f t="shared" si="26"/>
        <v>0</v>
      </c>
      <c r="BS616" s="144">
        <f>+CALCULO[[#This Row],[33]]-MIN(CALCULO[[#This Row],[69]],CALCULO[[#This Row],[68]])</f>
        <v>0</v>
      </c>
      <c r="BT616" s="150">
        <f>+CALCULO[[#This Row],[71]]/'Versión impresión'!$H$8+1-1</f>
        <v>0</v>
      </c>
      <c r="BU616" s="151">
        <f>+LOOKUP(CALCULO[[#This Row],[72]],$CG$2:$CH$8,$CJ$2:$CJ$8)</f>
        <v>0</v>
      </c>
      <c r="BV616" s="152">
        <f>+LOOKUP(CALCULO[[#This Row],[72]],$CG$2:$CH$8,$CI$2:$CI$8)</f>
        <v>0</v>
      </c>
      <c r="BW616" s="151">
        <f>+LOOKUP(CALCULO[[#This Row],[72]],$CG$2:$CH$8,$CK$2:$CK$8)</f>
        <v>0</v>
      </c>
      <c r="BX616" s="155">
        <f>+(CALCULO[[#This Row],[72]]+CALCULO[[#This Row],[73]])*CALCULO[[#This Row],[74]]+CALCULO[[#This Row],[75]]</f>
        <v>0</v>
      </c>
      <c r="BY616" s="133">
        <f>+ROUND(CALCULO[[#This Row],[76]]*'Versión impresión'!$H$8,-3)</f>
        <v>0</v>
      </c>
      <c r="BZ616" s="180" t="str">
        <f>+IF(LOOKUP(CALCULO[[#This Row],[72]],$CG$2:$CH$8,$CM$2:$CM$8)=0,"",LOOKUP(CALCULO[[#This Row],[72]],$CG$2:$CH$8,$CM$2:$CM$8))</f>
        <v/>
      </c>
    </row>
    <row r="617" spans="1:78" x14ac:dyDescent="0.25">
      <c r="A617" s="78" t="str">
        <f t="shared" si="25"/>
        <v/>
      </c>
      <c r="B617" s="159"/>
      <c r="C617" s="29"/>
      <c r="D617" s="29"/>
      <c r="E617" s="29"/>
      <c r="F617" s="29"/>
      <c r="G617" s="29"/>
      <c r="H617" s="29"/>
      <c r="I617" s="29"/>
      <c r="J617" s="29"/>
      <c r="K617" s="29"/>
      <c r="L617" s="29"/>
      <c r="M617" s="29"/>
      <c r="N617" s="29"/>
      <c r="O617" s="144">
        <f>SUM(CALCULO[[#This Row],[5]:[ 14 ]])</f>
        <v>0</v>
      </c>
      <c r="P617" s="162"/>
      <c r="Q617" s="163">
        <f>+IF(AVERAGEIF(ING_NO_CONST_RENTA[Concepto],'Datos para cálculo'!P$4,ING_NO_CONST_RENTA[Monto Limite])=1,CALCULO[[#This Row],[16]],MIN(CALCULO[ [#This Row],[16] ],AVERAGEIF(ING_NO_CONST_RENTA[Concepto],'Datos para cálculo'!P$4,ING_NO_CONST_RENTA[Monto Limite]),+CALCULO[ [#This Row],[16] ]+1-1,CALCULO[ [#This Row],[16] ]))</f>
        <v>0</v>
      </c>
      <c r="R617" s="29"/>
      <c r="S617" s="163">
        <f>+IF(AVERAGEIF(ING_NO_CONST_RENTA[Concepto],'Datos para cálculo'!R$4,ING_NO_CONST_RENTA[Monto Limite])=1,CALCULO[[#This Row],[18]],MIN(CALCULO[ [#This Row],[18] ],AVERAGEIF(ING_NO_CONST_RENTA[Concepto],'Datos para cálculo'!R$4,ING_NO_CONST_RENTA[Monto Limite]),+CALCULO[ [#This Row],[18] ]+1-1,CALCULO[ [#This Row],[18] ]))</f>
        <v>0</v>
      </c>
      <c r="T617" s="29"/>
      <c r="U617" s="163">
        <f>+IF(AVERAGEIF(ING_NO_CONST_RENTA[Concepto],'Datos para cálculo'!T$4,ING_NO_CONST_RENTA[Monto Limite])=1,CALCULO[[#This Row],[20]],MIN(CALCULO[ [#This Row],[20] ],AVERAGEIF(ING_NO_CONST_RENTA[Concepto],'Datos para cálculo'!T$4,ING_NO_CONST_RENTA[Monto Limite]),+CALCULO[ [#This Row],[20] ]+1-1,CALCULO[ [#This Row],[20] ]))</f>
        <v>0</v>
      </c>
      <c r="V617" s="29"/>
      <c r="W6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7" s="164"/>
      <c r="Y617" s="163">
        <f>+IF(O617&lt;310*'Versión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7" s="165"/>
      <c r="AA617" s="163">
        <f>+IF(AVERAGEIF(ING_NO_CONST_RENTA[Concepto],'Datos para cálculo'!Z$4,ING_NO_CONST_RENTA[Monto Limite])=1,CALCULO[[#This Row],[ 26 ]],MIN(CALCULO[[#This Row],[ 26 ]],AVERAGEIF(ING_NO_CONST_RENTA[Concepto],'Datos para cálculo'!Z$4,ING_NO_CONST_RENTA[Monto Limite]),+CALCULO[[#This Row],[ 26 ]]+1-1,CALCULO[[#This Row],[ 26 ]]))</f>
        <v>0</v>
      </c>
      <c r="AB617" s="165"/>
      <c r="AC6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7" s="147"/>
      <c r="AE6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7" s="144">
        <f>+CALCULO[[#This Row],[ 31 ]]+CALCULO[[#This Row],[ 29 ]]+CALCULO[[#This Row],[ 27 ]]+CALCULO[[#This Row],[ 25 ]]+CALCULO[[#This Row],[ 23 ]]+CALCULO[[#This Row],[ 21 ]]+CALCULO[[#This Row],[ 19 ]]+CALCULO[[#This Row],[ 17 ]]</f>
        <v>0</v>
      </c>
      <c r="AG617" s="148">
        <f>+MAX(0,ROUND(CALCULO[[#This Row],[ 15 ]]-CALCULO[[#This Row],[32]],-3))</f>
        <v>0</v>
      </c>
      <c r="AH617" s="29"/>
      <c r="AI617" s="163">
        <f>+IF(AVERAGEIF(DEDUCCIONES[Concepto],'Datos para cálculo'!AH$4,DEDUCCIONES[Monto Limite])=1,CALCULO[[#This Row],[ 34 ]],MIN(CALCULO[[#This Row],[ 34 ]],AVERAGEIF(DEDUCCIONES[Concepto],'Datos para cálculo'!AH$4,DEDUCCIONES[Monto Limite]),+CALCULO[[#This Row],[ 34 ]]+1-1,CALCULO[[#This Row],[ 34 ]]))</f>
        <v>0</v>
      </c>
      <c r="AJ617" s="167"/>
      <c r="AK617" s="144">
        <f>+IF(CALCULO[[#This Row],[ 36 ]]="SI",MIN(CALCULO[[#This Row],[ 15 ]]*10%,VLOOKUP($AJ$4,DEDUCCIONES[],4,0)),0)</f>
        <v>0</v>
      </c>
      <c r="AL617" s="168"/>
      <c r="AM617" s="145">
        <f>+MIN(AL617+1-1,VLOOKUP($AL$4,DEDUCCIONES[],4,0))</f>
        <v>0</v>
      </c>
      <c r="AN617" s="144">
        <f>+CALCULO[[#This Row],[35]]+CALCULO[[#This Row],[37]]+CALCULO[[#This Row],[ 39 ]]</f>
        <v>0</v>
      </c>
      <c r="AO617" s="148">
        <f>+CALCULO[[#This Row],[33]]-CALCULO[[#This Row],[ 40 ]]</f>
        <v>0</v>
      </c>
      <c r="AP617" s="29"/>
      <c r="AQ617" s="163">
        <f>+MIN(CALCULO[[#This Row],[42]]+1-1,VLOOKUP($AP$4,RENTAS_EXCENTAS[],4,0))</f>
        <v>0</v>
      </c>
      <c r="AR617" s="29"/>
      <c r="AS617" s="163">
        <f>+MIN(CALCULO[[#This Row],[43]]+CALCULO[[#This Row],[ 44 ]]+1-1,VLOOKUP($AP$4,RENTAS_EXCENTAS[],4,0))-CALCULO[[#This Row],[43]]</f>
        <v>0</v>
      </c>
      <c r="AT617" s="163"/>
      <c r="AU617" s="163"/>
      <c r="AV617" s="163">
        <f>+CALCULO[[#This Row],[ 47 ]]</f>
        <v>0</v>
      </c>
      <c r="AW617" s="163"/>
      <c r="AX617" s="163">
        <f>+CALCULO[[#This Row],[ 49 ]]</f>
        <v>0</v>
      </c>
      <c r="AY617" s="163"/>
      <c r="AZ617" s="163">
        <f>+CALCULO[[#This Row],[ 51 ]]</f>
        <v>0</v>
      </c>
      <c r="BA617" s="163"/>
      <c r="BB617" s="163">
        <f>+CALCULO[[#This Row],[ 53 ]]</f>
        <v>0</v>
      </c>
      <c r="BC617" s="163"/>
      <c r="BD617" s="163">
        <f>+CALCULO[[#This Row],[ 55 ]]</f>
        <v>0</v>
      </c>
      <c r="BE617" s="163"/>
      <c r="BF617" s="163">
        <f>+CALCULO[[#This Row],[ 57 ]]</f>
        <v>0</v>
      </c>
      <c r="BG617" s="163"/>
      <c r="BH617" s="163">
        <f>+CALCULO[[#This Row],[ 59 ]]</f>
        <v>0</v>
      </c>
      <c r="BI617" s="163"/>
      <c r="BJ617" s="163"/>
      <c r="BK617" s="163"/>
      <c r="BL617" s="145">
        <f>+CALCULO[[#This Row],[ 63 ]]</f>
        <v>0</v>
      </c>
      <c r="BM617" s="144">
        <f>+CALCULO[[#This Row],[ 64 ]]+CALCULO[[#This Row],[ 62 ]]+CALCULO[[#This Row],[ 60 ]]+CALCULO[[#This Row],[ 58 ]]+CALCULO[[#This Row],[ 56 ]]+CALCULO[[#This Row],[ 54 ]]+CALCULO[[#This Row],[ 52 ]]+CALCULO[[#This Row],[ 50 ]]+CALCULO[[#This Row],[ 48 ]]+CALCULO[[#This Row],[ 45 ]]+CALCULO[[#This Row],[43]]</f>
        <v>0</v>
      </c>
      <c r="BN617" s="148">
        <f>+CALCULO[[#This Row],[ 41 ]]-CALCULO[[#This Row],[65]]</f>
        <v>0</v>
      </c>
      <c r="BO617" s="144">
        <f>+ROUND(MIN(CALCULO[[#This Row],[66]]*25%,240*'Versión impresión'!$H$8),-3)</f>
        <v>0</v>
      </c>
      <c r="BP617" s="148">
        <f>+CALCULO[[#This Row],[66]]-CALCULO[[#This Row],[67]]</f>
        <v>0</v>
      </c>
      <c r="BQ617" s="154">
        <f>+ROUND(CALCULO[[#This Row],[33]]*40%,-3)</f>
        <v>0</v>
      </c>
      <c r="BR617" s="149">
        <f t="shared" si="26"/>
        <v>0</v>
      </c>
      <c r="BS617" s="144">
        <f>+CALCULO[[#This Row],[33]]-MIN(CALCULO[[#This Row],[69]],CALCULO[[#This Row],[68]])</f>
        <v>0</v>
      </c>
      <c r="BT617" s="150">
        <f>+CALCULO[[#This Row],[71]]/'Versión impresión'!$H$8+1-1</f>
        <v>0</v>
      </c>
      <c r="BU617" s="151">
        <f>+LOOKUP(CALCULO[[#This Row],[72]],$CG$2:$CH$8,$CJ$2:$CJ$8)</f>
        <v>0</v>
      </c>
      <c r="BV617" s="152">
        <f>+LOOKUP(CALCULO[[#This Row],[72]],$CG$2:$CH$8,$CI$2:$CI$8)</f>
        <v>0</v>
      </c>
      <c r="BW617" s="151">
        <f>+LOOKUP(CALCULO[[#This Row],[72]],$CG$2:$CH$8,$CK$2:$CK$8)</f>
        <v>0</v>
      </c>
      <c r="BX617" s="155">
        <f>+(CALCULO[[#This Row],[72]]+CALCULO[[#This Row],[73]])*CALCULO[[#This Row],[74]]+CALCULO[[#This Row],[75]]</f>
        <v>0</v>
      </c>
      <c r="BY617" s="133">
        <f>+ROUND(CALCULO[[#This Row],[76]]*'Versión impresión'!$H$8,-3)</f>
        <v>0</v>
      </c>
      <c r="BZ617" s="180" t="str">
        <f>+IF(LOOKUP(CALCULO[[#This Row],[72]],$CG$2:$CH$8,$CM$2:$CM$8)=0,"",LOOKUP(CALCULO[[#This Row],[72]],$CG$2:$CH$8,$CM$2:$CM$8))</f>
        <v/>
      </c>
    </row>
    <row r="618" spans="1:78" x14ac:dyDescent="0.25">
      <c r="A618" s="78" t="str">
        <f t="shared" si="25"/>
        <v/>
      </c>
      <c r="B618" s="159"/>
      <c r="C618" s="29"/>
      <c r="D618" s="29"/>
      <c r="E618" s="29"/>
      <c r="F618" s="29"/>
      <c r="G618" s="29"/>
      <c r="H618" s="29"/>
      <c r="I618" s="29"/>
      <c r="J618" s="29"/>
      <c r="K618" s="29"/>
      <c r="L618" s="29"/>
      <c r="M618" s="29"/>
      <c r="N618" s="29"/>
      <c r="O618" s="144">
        <f>SUM(CALCULO[[#This Row],[5]:[ 14 ]])</f>
        <v>0</v>
      </c>
      <c r="P618" s="162"/>
      <c r="Q618" s="163">
        <f>+IF(AVERAGEIF(ING_NO_CONST_RENTA[Concepto],'Datos para cálculo'!P$4,ING_NO_CONST_RENTA[Monto Limite])=1,CALCULO[[#This Row],[16]],MIN(CALCULO[ [#This Row],[16] ],AVERAGEIF(ING_NO_CONST_RENTA[Concepto],'Datos para cálculo'!P$4,ING_NO_CONST_RENTA[Monto Limite]),+CALCULO[ [#This Row],[16] ]+1-1,CALCULO[ [#This Row],[16] ]))</f>
        <v>0</v>
      </c>
      <c r="R618" s="29"/>
      <c r="S618" s="163">
        <f>+IF(AVERAGEIF(ING_NO_CONST_RENTA[Concepto],'Datos para cálculo'!R$4,ING_NO_CONST_RENTA[Monto Limite])=1,CALCULO[[#This Row],[18]],MIN(CALCULO[ [#This Row],[18] ],AVERAGEIF(ING_NO_CONST_RENTA[Concepto],'Datos para cálculo'!R$4,ING_NO_CONST_RENTA[Monto Limite]),+CALCULO[ [#This Row],[18] ]+1-1,CALCULO[ [#This Row],[18] ]))</f>
        <v>0</v>
      </c>
      <c r="T618" s="29"/>
      <c r="U618" s="163">
        <f>+IF(AVERAGEIF(ING_NO_CONST_RENTA[Concepto],'Datos para cálculo'!T$4,ING_NO_CONST_RENTA[Monto Limite])=1,CALCULO[[#This Row],[20]],MIN(CALCULO[ [#This Row],[20] ],AVERAGEIF(ING_NO_CONST_RENTA[Concepto],'Datos para cálculo'!T$4,ING_NO_CONST_RENTA[Monto Limite]),+CALCULO[ [#This Row],[20] ]+1-1,CALCULO[ [#This Row],[20] ]))</f>
        <v>0</v>
      </c>
      <c r="V618" s="29"/>
      <c r="W6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8" s="164"/>
      <c r="Y618" s="163">
        <f>+IF(O618&lt;310*'Versión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8" s="165"/>
      <c r="AA618" s="163">
        <f>+IF(AVERAGEIF(ING_NO_CONST_RENTA[Concepto],'Datos para cálculo'!Z$4,ING_NO_CONST_RENTA[Monto Limite])=1,CALCULO[[#This Row],[ 26 ]],MIN(CALCULO[[#This Row],[ 26 ]],AVERAGEIF(ING_NO_CONST_RENTA[Concepto],'Datos para cálculo'!Z$4,ING_NO_CONST_RENTA[Monto Limite]),+CALCULO[[#This Row],[ 26 ]]+1-1,CALCULO[[#This Row],[ 26 ]]))</f>
        <v>0</v>
      </c>
      <c r="AB618" s="165"/>
      <c r="AC6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8" s="147"/>
      <c r="AE6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8" s="144">
        <f>+CALCULO[[#This Row],[ 31 ]]+CALCULO[[#This Row],[ 29 ]]+CALCULO[[#This Row],[ 27 ]]+CALCULO[[#This Row],[ 25 ]]+CALCULO[[#This Row],[ 23 ]]+CALCULO[[#This Row],[ 21 ]]+CALCULO[[#This Row],[ 19 ]]+CALCULO[[#This Row],[ 17 ]]</f>
        <v>0</v>
      </c>
      <c r="AG618" s="148">
        <f>+MAX(0,ROUND(CALCULO[[#This Row],[ 15 ]]-CALCULO[[#This Row],[32]],-3))</f>
        <v>0</v>
      </c>
      <c r="AH618" s="29"/>
      <c r="AI618" s="163">
        <f>+IF(AVERAGEIF(DEDUCCIONES[Concepto],'Datos para cálculo'!AH$4,DEDUCCIONES[Monto Limite])=1,CALCULO[[#This Row],[ 34 ]],MIN(CALCULO[[#This Row],[ 34 ]],AVERAGEIF(DEDUCCIONES[Concepto],'Datos para cálculo'!AH$4,DEDUCCIONES[Monto Limite]),+CALCULO[[#This Row],[ 34 ]]+1-1,CALCULO[[#This Row],[ 34 ]]))</f>
        <v>0</v>
      </c>
      <c r="AJ618" s="167"/>
      <c r="AK618" s="144">
        <f>+IF(CALCULO[[#This Row],[ 36 ]]="SI",MIN(CALCULO[[#This Row],[ 15 ]]*10%,VLOOKUP($AJ$4,DEDUCCIONES[],4,0)),0)</f>
        <v>0</v>
      </c>
      <c r="AL618" s="168"/>
      <c r="AM618" s="145">
        <f>+MIN(AL618+1-1,VLOOKUP($AL$4,DEDUCCIONES[],4,0))</f>
        <v>0</v>
      </c>
      <c r="AN618" s="144">
        <f>+CALCULO[[#This Row],[35]]+CALCULO[[#This Row],[37]]+CALCULO[[#This Row],[ 39 ]]</f>
        <v>0</v>
      </c>
      <c r="AO618" s="148">
        <f>+CALCULO[[#This Row],[33]]-CALCULO[[#This Row],[ 40 ]]</f>
        <v>0</v>
      </c>
      <c r="AP618" s="29"/>
      <c r="AQ618" s="163">
        <f>+MIN(CALCULO[[#This Row],[42]]+1-1,VLOOKUP($AP$4,RENTAS_EXCENTAS[],4,0))</f>
        <v>0</v>
      </c>
      <c r="AR618" s="29"/>
      <c r="AS618" s="163">
        <f>+MIN(CALCULO[[#This Row],[43]]+CALCULO[[#This Row],[ 44 ]]+1-1,VLOOKUP($AP$4,RENTAS_EXCENTAS[],4,0))-CALCULO[[#This Row],[43]]</f>
        <v>0</v>
      </c>
      <c r="AT618" s="163"/>
      <c r="AU618" s="163"/>
      <c r="AV618" s="163">
        <f>+CALCULO[[#This Row],[ 47 ]]</f>
        <v>0</v>
      </c>
      <c r="AW618" s="163"/>
      <c r="AX618" s="163">
        <f>+CALCULO[[#This Row],[ 49 ]]</f>
        <v>0</v>
      </c>
      <c r="AY618" s="163"/>
      <c r="AZ618" s="163">
        <f>+CALCULO[[#This Row],[ 51 ]]</f>
        <v>0</v>
      </c>
      <c r="BA618" s="163"/>
      <c r="BB618" s="163">
        <f>+CALCULO[[#This Row],[ 53 ]]</f>
        <v>0</v>
      </c>
      <c r="BC618" s="163"/>
      <c r="BD618" s="163">
        <f>+CALCULO[[#This Row],[ 55 ]]</f>
        <v>0</v>
      </c>
      <c r="BE618" s="163"/>
      <c r="BF618" s="163">
        <f>+CALCULO[[#This Row],[ 57 ]]</f>
        <v>0</v>
      </c>
      <c r="BG618" s="163"/>
      <c r="BH618" s="163">
        <f>+CALCULO[[#This Row],[ 59 ]]</f>
        <v>0</v>
      </c>
      <c r="BI618" s="163"/>
      <c r="BJ618" s="163"/>
      <c r="BK618" s="163"/>
      <c r="BL618" s="145">
        <f>+CALCULO[[#This Row],[ 63 ]]</f>
        <v>0</v>
      </c>
      <c r="BM618" s="144">
        <f>+CALCULO[[#This Row],[ 64 ]]+CALCULO[[#This Row],[ 62 ]]+CALCULO[[#This Row],[ 60 ]]+CALCULO[[#This Row],[ 58 ]]+CALCULO[[#This Row],[ 56 ]]+CALCULO[[#This Row],[ 54 ]]+CALCULO[[#This Row],[ 52 ]]+CALCULO[[#This Row],[ 50 ]]+CALCULO[[#This Row],[ 48 ]]+CALCULO[[#This Row],[ 45 ]]+CALCULO[[#This Row],[43]]</f>
        <v>0</v>
      </c>
      <c r="BN618" s="148">
        <f>+CALCULO[[#This Row],[ 41 ]]-CALCULO[[#This Row],[65]]</f>
        <v>0</v>
      </c>
      <c r="BO618" s="144">
        <f>+ROUND(MIN(CALCULO[[#This Row],[66]]*25%,240*'Versión impresión'!$H$8),-3)</f>
        <v>0</v>
      </c>
      <c r="BP618" s="148">
        <f>+CALCULO[[#This Row],[66]]-CALCULO[[#This Row],[67]]</f>
        <v>0</v>
      </c>
      <c r="BQ618" s="154">
        <f>+ROUND(CALCULO[[#This Row],[33]]*40%,-3)</f>
        <v>0</v>
      </c>
      <c r="BR618" s="149">
        <f t="shared" si="26"/>
        <v>0</v>
      </c>
      <c r="BS618" s="144">
        <f>+CALCULO[[#This Row],[33]]-MIN(CALCULO[[#This Row],[69]],CALCULO[[#This Row],[68]])</f>
        <v>0</v>
      </c>
      <c r="BT618" s="150">
        <f>+CALCULO[[#This Row],[71]]/'Versión impresión'!$H$8+1-1</f>
        <v>0</v>
      </c>
      <c r="BU618" s="151">
        <f>+LOOKUP(CALCULO[[#This Row],[72]],$CG$2:$CH$8,$CJ$2:$CJ$8)</f>
        <v>0</v>
      </c>
      <c r="BV618" s="152">
        <f>+LOOKUP(CALCULO[[#This Row],[72]],$CG$2:$CH$8,$CI$2:$CI$8)</f>
        <v>0</v>
      </c>
      <c r="BW618" s="151">
        <f>+LOOKUP(CALCULO[[#This Row],[72]],$CG$2:$CH$8,$CK$2:$CK$8)</f>
        <v>0</v>
      </c>
      <c r="BX618" s="155">
        <f>+(CALCULO[[#This Row],[72]]+CALCULO[[#This Row],[73]])*CALCULO[[#This Row],[74]]+CALCULO[[#This Row],[75]]</f>
        <v>0</v>
      </c>
      <c r="BY618" s="133">
        <f>+ROUND(CALCULO[[#This Row],[76]]*'Versión impresión'!$H$8,-3)</f>
        <v>0</v>
      </c>
      <c r="BZ618" s="180" t="str">
        <f>+IF(LOOKUP(CALCULO[[#This Row],[72]],$CG$2:$CH$8,$CM$2:$CM$8)=0,"",LOOKUP(CALCULO[[#This Row],[72]],$CG$2:$CH$8,$CM$2:$CM$8))</f>
        <v/>
      </c>
    </row>
    <row r="619" spans="1:78" x14ac:dyDescent="0.25">
      <c r="A619" s="78" t="str">
        <f t="shared" si="25"/>
        <v/>
      </c>
      <c r="B619" s="159"/>
      <c r="C619" s="29"/>
      <c r="D619" s="29"/>
      <c r="E619" s="29"/>
      <c r="F619" s="29"/>
      <c r="G619" s="29"/>
      <c r="H619" s="29"/>
      <c r="I619" s="29"/>
      <c r="J619" s="29"/>
      <c r="K619" s="29"/>
      <c r="L619" s="29"/>
      <c r="M619" s="29"/>
      <c r="N619" s="29"/>
      <c r="O619" s="144">
        <f>SUM(CALCULO[[#This Row],[5]:[ 14 ]])</f>
        <v>0</v>
      </c>
      <c r="P619" s="162"/>
      <c r="Q619" s="163">
        <f>+IF(AVERAGEIF(ING_NO_CONST_RENTA[Concepto],'Datos para cálculo'!P$4,ING_NO_CONST_RENTA[Monto Limite])=1,CALCULO[[#This Row],[16]],MIN(CALCULO[ [#This Row],[16] ],AVERAGEIF(ING_NO_CONST_RENTA[Concepto],'Datos para cálculo'!P$4,ING_NO_CONST_RENTA[Monto Limite]),+CALCULO[ [#This Row],[16] ]+1-1,CALCULO[ [#This Row],[16] ]))</f>
        <v>0</v>
      </c>
      <c r="R619" s="29"/>
      <c r="S619" s="163">
        <f>+IF(AVERAGEIF(ING_NO_CONST_RENTA[Concepto],'Datos para cálculo'!R$4,ING_NO_CONST_RENTA[Monto Limite])=1,CALCULO[[#This Row],[18]],MIN(CALCULO[ [#This Row],[18] ],AVERAGEIF(ING_NO_CONST_RENTA[Concepto],'Datos para cálculo'!R$4,ING_NO_CONST_RENTA[Monto Limite]),+CALCULO[ [#This Row],[18] ]+1-1,CALCULO[ [#This Row],[18] ]))</f>
        <v>0</v>
      </c>
      <c r="T619" s="29"/>
      <c r="U619" s="163">
        <f>+IF(AVERAGEIF(ING_NO_CONST_RENTA[Concepto],'Datos para cálculo'!T$4,ING_NO_CONST_RENTA[Monto Limite])=1,CALCULO[[#This Row],[20]],MIN(CALCULO[ [#This Row],[20] ],AVERAGEIF(ING_NO_CONST_RENTA[Concepto],'Datos para cálculo'!T$4,ING_NO_CONST_RENTA[Monto Limite]),+CALCULO[ [#This Row],[20] ]+1-1,CALCULO[ [#This Row],[20] ]))</f>
        <v>0</v>
      </c>
      <c r="V619" s="29"/>
      <c r="W6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19" s="164"/>
      <c r="Y619" s="163">
        <f>+IF(O619&lt;310*'Versión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19" s="165"/>
      <c r="AA619" s="163">
        <f>+IF(AVERAGEIF(ING_NO_CONST_RENTA[Concepto],'Datos para cálculo'!Z$4,ING_NO_CONST_RENTA[Monto Limite])=1,CALCULO[[#This Row],[ 26 ]],MIN(CALCULO[[#This Row],[ 26 ]],AVERAGEIF(ING_NO_CONST_RENTA[Concepto],'Datos para cálculo'!Z$4,ING_NO_CONST_RENTA[Monto Limite]),+CALCULO[[#This Row],[ 26 ]]+1-1,CALCULO[[#This Row],[ 26 ]]))</f>
        <v>0</v>
      </c>
      <c r="AB619" s="165"/>
      <c r="AC6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19" s="147"/>
      <c r="AE6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19" s="144">
        <f>+CALCULO[[#This Row],[ 31 ]]+CALCULO[[#This Row],[ 29 ]]+CALCULO[[#This Row],[ 27 ]]+CALCULO[[#This Row],[ 25 ]]+CALCULO[[#This Row],[ 23 ]]+CALCULO[[#This Row],[ 21 ]]+CALCULO[[#This Row],[ 19 ]]+CALCULO[[#This Row],[ 17 ]]</f>
        <v>0</v>
      </c>
      <c r="AG619" s="148">
        <f>+MAX(0,ROUND(CALCULO[[#This Row],[ 15 ]]-CALCULO[[#This Row],[32]],-3))</f>
        <v>0</v>
      </c>
      <c r="AH619" s="29"/>
      <c r="AI619" s="163">
        <f>+IF(AVERAGEIF(DEDUCCIONES[Concepto],'Datos para cálculo'!AH$4,DEDUCCIONES[Monto Limite])=1,CALCULO[[#This Row],[ 34 ]],MIN(CALCULO[[#This Row],[ 34 ]],AVERAGEIF(DEDUCCIONES[Concepto],'Datos para cálculo'!AH$4,DEDUCCIONES[Monto Limite]),+CALCULO[[#This Row],[ 34 ]]+1-1,CALCULO[[#This Row],[ 34 ]]))</f>
        <v>0</v>
      </c>
      <c r="AJ619" s="167"/>
      <c r="AK619" s="144">
        <f>+IF(CALCULO[[#This Row],[ 36 ]]="SI",MIN(CALCULO[[#This Row],[ 15 ]]*10%,VLOOKUP($AJ$4,DEDUCCIONES[],4,0)),0)</f>
        <v>0</v>
      </c>
      <c r="AL619" s="168"/>
      <c r="AM619" s="145">
        <f>+MIN(AL619+1-1,VLOOKUP($AL$4,DEDUCCIONES[],4,0))</f>
        <v>0</v>
      </c>
      <c r="AN619" s="144">
        <f>+CALCULO[[#This Row],[35]]+CALCULO[[#This Row],[37]]+CALCULO[[#This Row],[ 39 ]]</f>
        <v>0</v>
      </c>
      <c r="AO619" s="148">
        <f>+CALCULO[[#This Row],[33]]-CALCULO[[#This Row],[ 40 ]]</f>
        <v>0</v>
      </c>
      <c r="AP619" s="29"/>
      <c r="AQ619" s="163">
        <f>+MIN(CALCULO[[#This Row],[42]]+1-1,VLOOKUP($AP$4,RENTAS_EXCENTAS[],4,0))</f>
        <v>0</v>
      </c>
      <c r="AR619" s="29"/>
      <c r="AS619" s="163">
        <f>+MIN(CALCULO[[#This Row],[43]]+CALCULO[[#This Row],[ 44 ]]+1-1,VLOOKUP($AP$4,RENTAS_EXCENTAS[],4,0))-CALCULO[[#This Row],[43]]</f>
        <v>0</v>
      </c>
      <c r="AT619" s="163"/>
      <c r="AU619" s="163"/>
      <c r="AV619" s="163">
        <f>+CALCULO[[#This Row],[ 47 ]]</f>
        <v>0</v>
      </c>
      <c r="AW619" s="163"/>
      <c r="AX619" s="163">
        <f>+CALCULO[[#This Row],[ 49 ]]</f>
        <v>0</v>
      </c>
      <c r="AY619" s="163"/>
      <c r="AZ619" s="163">
        <f>+CALCULO[[#This Row],[ 51 ]]</f>
        <v>0</v>
      </c>
      <c r="BA619" s="163"/>
      <c r="BB619" s="163">
        <f>+CALCULO[[#This Row],[ 53 ]]</f>
        <v>0</v>
      </c>
      <c r="BC619" s="163"/>
      <c r="BD619" s="163">
        <f>+CALCULO[[#This Row],[ 55 ]]</f>
        <v>0</v>
      </c>
      <c r="BE619" s="163"/>
      <c r="BF619" s="163">
        <f>+CALCULO[[#This Row],[ 57 ]]</f>
        <v>0</v>
      </c>
      <c r="BG619" s="163"/>
      <c r="BH619" s="163">
        <f>+CALCULO[[#This Row],[ 59 ]]</f>
        <v>0</v>
      </c>
      <c r="BI619" s="163"/>
      <c r="BJ619" s="163"/>
      <c r="BK619" s="163"/>
      <c r="BL619" s="145">
        <f>+CALCULO[[#This Row],[ 63 ]]</f>
        <v>0</v>
      </c>
      <c r="BM619" s="144">
        <f>+CALCULO[[#This Row],[ 64 ]]+CALCULO[[#This Row],[ 62 ]]+CALCULO[[#This Row],[ 60 ]]+CALCULO[[#This Row],[ 58 ]]+CALCULO[[#This Row],[ 56 ]]+CALCULO[[#This Row],[ 54 ]]+CALCULO[[#This Row],[ 52 ]]+CALCULO[[#This Row],[ 50 ]]+CALCULO[[#This Row],[ 48 ]]+CALCULO[[#This Row],[ 45 ]]+CALCULO[[#This Row],[43]]</f>
        <v>0</v>
      </c>
      <c r="BN619" s="148">
        <f>+CALCULO[[#This Row],[ 41 ]]-CALCULO[[#This Row],[65]]</f>
        <v>0</v>
      </c>
      <c r="BO619" s="144">
        <f>+ROUND(MIN(CALCULO[[#This Row],[66]]*25%,240*'Versión impresión'!$H$8),-3)</f>
        <v>0</v>
      </c>
      <c r="BP619" s="148">
        <f>+CALCULO[[#This Row],[66]]-CALCULO[[#This Row],[67]]</f>
        <v>0</v>
      </c>
      <c r="BQ619" s="154">
        <f>+ROUND(CALCULO[[#This Row],[33]]*40%,-3)</f>
        <v>0</v>
      </c>
      <c r="BR619" s="149">
        <f t="shared" si="26"/>
        <v>0</v>
      </c>
      <c r="BS619" s="144">
        <f>+CALCULO[[#This Row],[33]]-MIN(CALCULO[[#This Row],[69]],CALCULO[[#This Row],[68]])</f>
        <v>0</v>
      </c>
      <c r="BT619" s="150">
        <f>+CALCULO[[#This Row],[71]]/'Versión impresión'!$H$8+1-1</f>
        <v>0</v>
      </c>
      <c r="BU619" s="151">
        <f>+LOOKUP(CALCULO[[#This Row],[72]],$CG$2:$CH$8,$CJ$2:$CJ$8)</f>
        <v>0</v>
      </c>
      <c r="BV619" s="152">
        <f>+LOOKUP(CALCULO[[#This Row],[72]],$CG$2:$CH$8,$CI$2:$CI$8)</f>
        <v>0</v>
      </c>
      <c r="BW619" s="151">
        <f>+LOOKUP(CALCULO[[#This Row],[72]],$CG$2:$CH$8,$CK$2:$CK$8)</f>
        <v>0</v>
      </c>
      <c r="BX619" s="155">
        <f>+(CALCULO[[#This Row],[72]]+CALCULO[[#This Row],[73]])*CALCULO[[#This Row],[74]]+CALCULO[[#This Row],[75]]</f>
        <v>0</v>
      </c>
      <c r="BY619" s="133">
        <f>+ROUND(CALCULO[[#This Row],[76]]*'Versión impresión'!$H$8,-3)</f>
        <v>0</v>
      </c>
      <c r="BZ619" s="180" t="str">
        <f>+IF(LOOKUP(CALCULO[[#This Row],[72]],$CG$2:$CH$8,$CM$2:$CM$8)=0,"",LOOKUP(CALCULO[[#This Row],[72]],$CG$2:$CH$8,$CM$2:$CM$8))</f>
        <v/>
      </c>
    </row>
    <row r="620" spans="1:78" x14ac:dyDescent="0.25">
      <c r="A620" s="78" t="str">
        <f t="shared" si="25"/>
        <v/>
      </c>
      <c r="B620" s="159"/>
      <c r="C620" s="29"/>
      <c r="D620" s="29"/>
      <c r="E620" s="29"/>
      <c r="F620" s="29"/>
      <c r="G620" s="29"/>
      <c r="H620" s="29"/>
      <c r="I620" s="29"/>
      <c r="J620" s="29"/>
      <c r="K620" s="29"/>
      <c r="L620" s="29"/>
      <c r="M620" s="29"/>
      <c r="N620" s="29"/>
      <c r="O620" s="144">
        <f>SUM(CALCULO[[#This Row],[5]:[ 14 ]])</f>
        <v>0</v>
      </c>
      <c r="P620" s="162"/>
      <c r="Q620" s="163">
        <f>+IF(AVERAGEIF(ING_NO_CONST_RENTA[Concepto],'Datos para cálculo'!P$4,ING_NO_CONST_RENTA[Monto Limite])=1,CALCULO[[#This Row],[16]],MIN(CALCULO[ [#This Row],[16] ],AVERAGEIF(ING_NO_CONST_RENTA[Concepto],'Datos para cálculo'!P$4,ING_NO_CONST_RENTA[Monto Limite]),+CALCULO[ [#This Row],[16] ]+1-1,CALCULO[ [#This Row],[16] ]))</f>
        <v>0</v>
      </c>
      <c r="R620" s="29"/>
      <c r="S620" s="163">
        <f>+IF(AVERAGEIF(ING_NO_CONST_RENTA[Concepto],'Datos para cálculo'!R$4,ING_NO_CONST_RENTA[Monto Limite])=1,CALCULO[[#This Row],[18]],MIN(CALCULO[ [#This Row],[18] ],AVERAGEIF(ING_NO_CONST_RENTA[Concepto],'Datos para cálculo'!R$4,ING_NO_CONST_RENTA[Monto Limite]),+CALCULO[ [#This Row],[18] ]+1-1,CALCULO[ [#This Row],[18] ]))</f>
        <v>0</v>
      </c>
      <c r="T620" s="29"/>
      <c r="U620" s="163">
        <f>+IF(AVERAGEIF(ING_NO_CONST_RENTA[Concepto],'Datos para cálculo'!T$4,ING_NO_CONST_RENTA[Monto Limite])=1,CALCULO[[#This Row],[20]],MIN(CALCULO[ [#This Row],[20] ],AVERAGEIF(ING_NO_CONST_RENTA[Concepto],'Datos para cálculo'!T$4,ING_NO_CONST_RENTA[Monto Limite]),+CALCULO[ [#This Row],[20] ]+1-1,CALCULO[ [#This Row],[20] ]))</f>
        <v>0</v>
      </c>
      <c r="V620" s="29"/>
      <c r="W6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0" s="164"/>
      <c r="Y620" s="163">
        <f>+IF(O620&lt;310*'Versión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0" s="165"/>
      <c r="AA620" s="163">
        <f>+IF(AVERAGEIF(ING_NO_CONST_RENTA[Concepto],'Datos para cálculo'!Z$4,ING_NO_CONST_RENTA[Monto Limite])=1,CALCULO[[#This Row],[ 26 ]],MIN(CALCULO[[#This Row],[ 26 ]],AVERAGEIF(ING_NO_CONST_RENTA[Concepto],'Datos para cálculo'!Z$4,ING_NO_CONST_RENTA[Monto Limite]),+CALCULO[[#This Row],[ 26 ]]+1-1,CALCULO[[#This Row],[ 26 ]]))</f>
        <v>0</v>
      </c>
      <c r="AB620" s="165"/>
      <c r="AC6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0" s="147"/>
      <c r="AE6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0" s="144">
        <f>+CALCULO[[#This Row],[ 31 ]]+CALCULO[[#This Row],[ 29 ]]+CALCULO[[#This Row],[ 27 ]]+CALCULO[[#This Row],[ 25 ]]+CALCULO[[#This Row],[ 23 ]]+CALCULO[[#This Row],[ 21 ]]+CALCULO[[#This Row],[ 19 ]]+CALCULO[[#This Row],[ 17 ]]</f>
        <v>0</v>
      </c>
      <c r="AG620" s="148">
        <f>+MAX(0,ROUND(CALCULO[[#This Row],[ 15 ]]-CALCULO[[#This Row],[32]],-3))</f>
        <v>0</v>
      </c>
      <c r="AH620" s="29"/>
      <c r="AI620" s="163">
        <f>+IF(AVERAGEIF(DEDUCCIONES[Concepto],'Datos para cálculo'!AH$4,DEDUCCIONES[Monto Limite])=1,CALCULO[[#This Row],[ 34 ]],MIN(CALCULO[[#This Row],[ 34 ]],AVERAGEIF(DEDUCCIONES[Concepto],'Datos para cálculo'!AH$4,DEDUCCIONES[Monto Limite]),+CALCULO[[#This Row],[ 34 ]]+1-1,CALCULO[[#This Row],[ 34 ]]))</f>
        <v>0</v>
      </c>
      <c r="AJ620" s="167"/>
      <c r="AK620" s="144">
        <f>+IF(CALCULO[[#This Row],[ 36 ]]="SI",MIN(CALCULO[[#This Row],[ 15 ]]*10%,VLOOKUP($AJ$4,DEDUCCIONES[],4,0)),0)</f>
        <v>0</v>
      </c>
      <c r="AL620" s="168"/>
      <c r="AM620" s="145">
        <f>+MIN(AL620+1-1,VLOOKUP($AL$4,DEDUCCIONES[],4,0))</f>
        <v>0</v>
      </c>
      <c r="AN620" s="144">
        <f>+CALCULO[[#This Row],[35]]+CALCULO[[#This Row],[37]]+CALCULO[[#This Row],[ 39 ]]</f>
        <v>0</v>
      </c>
      <c r="AO620" s="148">
        <f>+CALCULO[[#This Row],[33]]-CALCULO[[#This Row],[ 40 ]]</f>
        <v>0</v>
      </c>
      <c r="AP620" s="29"/>
      <c r="AQ620" s="163">
        <f>+MIN(CALCULO[[#This Row],[42]]+1-1,VLOOKUP($AP$4,RENTAS_EXCENTAS[],4,0))</f>
        <v>0</v>
      </c>
      <c r="AR620" s="29"/>
      <c r="AS620" s="163">
        <f>+MIN(CALCULO[[#This Row],[43]]+CALCULO[[#This Row],[ 44 ]]+1-1,VLOOKUP($AP$4,RENTAS_EXCENTAS[],4,0))-CALCULO[[#This Row],[43]]</f>
        <v>0</v>
      </c>
      <c r="AT620" s="163"/>
      <c r="AU620" s="163"/>
      <c r="AV620" s="163">
        <f>+CALCULO[[#This Row],[ 47 ]]</f>
        <v>0</v>
      </c>
      <c r="AW620" s="163"/>
      <c r="AX620" s="163">
        <f>+CALCULO[[#This Row],[ 49 ]]</f>
        <v>0</v>
      </c>
      <c r="AY620" s="163"/>
      <c r="AZ620" s="163">
        <f>+CALCULO[[#This Row],[ 51 ]]</f>
        <v>0</v>
      </c>
      <c r="BA620" s="163"/>
      <c r="BB620" s="163">
        <f>+CALCULO[[#This Row],[ 53 ]]</f>
        <v>0</v>
      </c>
      <c r="BC620" s="163"/>
      <c r="BD620" s="163">
        <f>+CALCULO[[#This Row],[ 55 ]]</f>
        <v>0</v>
      </c>
      <c r="BE620" s="163"/>
      <c r="BF620" s="163">
        <f>+CALCULO[[#This Row],[ 57 ]]</f>
        <v>0</v>
      </c>
      <c r="BG620" s="163"/>
      <c r="BH620" s="163">
        <f>+CALCULO[[#This Row],[ 59 ]]</f>
        <v>0</v>
      </c>
      <c r="BI620" s="163"/>
      <c r="BJ620" s="163"/>
      <c r="BK620" s="163"/>
      <c r="BL620" s="145">
        <f>+CALCULO[[#This Row],[ 63 ]]</f>
        <v>0</v>
      </c>
      <c r="BM620" s="144">
        <f>+CALCULO[[#This Row],[ 64 ]]+CALCULO[[#This Row],[ 62 ]]+CALCULO[[#This Row],[ 60 ]]+CALCULO[[#This Row],[ 58 ]]+CALCULO[[#This Row],[ 56 ]]+CALCULO[[#This Row],[ 54 ]]+CALCULO[[#This Row],[ 52 ]]+CALCULO[[#This Row],[ 50 ]]+CALCULO[[#This Row],[ 48 ]]+CALCULO[[#This Row],[ 45 ]]+CALCULO[[#This Row],[43]]</f>
        <v>0</v>
      </c>
      <c r="BN620" s="148">
        <f>+CALCULO[[#This Row],[ 41 ]]-CALCULO[[#This Row],[65]]</f>
        <v>0</v>
      </c>
      <c r="BO620" s="144">
        <f>+ROUND(MIN(CALCULO[[#This Row],[66]]*25%,240*'Versión impresión'!$H$8),-3)</f>
        <v>0</v>
      </c>
      <c r="BP620" s="148">
        <f>+CALCULO[[#This Row],[66]]-CALCULO[[#This Row],[67]]</f>
        <v>0</v>
      </c>
      <c r="BQ620" s="154">
        <f>+ROUND(CALCULO[[#This Row],[33]]*40%,-3)</f>
        <v>0</v>
      </c>
      <c r="BR620" s="149">
        <f t="shared" si="26"/>
        <v>0</v>
      </c>
      <c r="BS620" s="144">
        <f>+CALCULO[[#This Row],[33]]-MIN(CALCULO[[#This Row],[69]],CALCULO[[#This Row],[68]])</f>
        <v>0</v>
      </c>
      <c r="BT620" s="150">
        <f>+CALCULO[[#This Row],[71]]/'Versión impresión'!$H$8+1-1</f>
        <v>0</v>
      </c>
      <c r="BU620" s="151">
        <f>+LOOKUP(CALCULO[[#This Row],[72]],$CG$2:$CH$8,$CJ$2:$CJ$8)</f>
        <v>0</v>
      </c>
      <c r="BV620" s="152">
        <f>+LOOKUP(CALCULO[[#This Row],[72]],$CG$2:$CH$8,$CI$2:$CI$8)</f>
        <v>0</v>
      </c>
      <c r="BW620" s="151">
        <f>+LOOKUP(CALCULO[[#This Row],[72]],$CG$2:$CH$8,$CK$2:$CK$8)</f>
        <v>0</v>
      </c>
      <c r="BX620" s="155">
        <f>+(CALCULO[[#This Row],[72]]+CALCULO[[#This Row],[73]])*CALCULO[[#This Row],[74]]+CALCULO[[#This Row],[75]]</f>
        <v>0</v>
      </c>
      <c r="BY620" s="133">
        <f>+ROUND(CALCULO[[#This Row],[76]]*'Versión impresión'!$H$8,-3)</f>
        <v>0</v>
      </c>
      <c r="BZ620" s="180" t="str">
        <f>+IF(LOOKUP(CALCULO[[#This Row],[72]],$CG$2:$CH$8,$CM$2:$CM$8)=0,"",LOOKUP(CALCULO[[#This Row],[72]],$CG$2:$CH$8,$CM$2:$CM$8))</f>
        <v/>
      </c>
    </row>
    <row r="621" spans="1:78" x14ac:dyDescent="0.25">
      <c r="A621" s="78" t="str">
        <f t="shared" si="25"/>
        <v/>
      </c>
      <c r="B621" s="159"/>
      <c r="C621" s="29"/>
      <c r="D621" s="29"/>
      <c r="E621" s="29"/>
      <c r="F621" s="29"/>
      <c r="G621" s="29"/>
      <c r="H621" s="29"/>
      <c r="I621" s="29"/>
      <c r="J621" s="29"/>
      <c r="K621" s="29"/>
      <c r="L621" s="29"/>
      <c r="M621" s="29"/>
      <c r="N621" s="29"/>
      <c r="O621" s="144">
        <f>SUM(CALCULO[[#This Row],[5]:[ 14 ]])</f>
        <v>0</v>
      </c>
      <c r="P621" s="162"/>
      <c r="Q621" s="163">
        <f>+IF(AVERAGEIF(ING_NO_CONST_RENTA[Concepto],'Datos para cálculo'!P$4,ING_NO_CONST_RENTA[Monto Limite])=1,CALCULO[[#This Row],[16]],MIN(CALCULO[ [#This Row],[16] ],AVERAGEIF(ING_NO_CONST_RENTA[Concepto],'Datos para cálculo'!P$4,ING_NO_CONST_RENTA[Monto Limite]),+CALCULO[ [#This Row],[16] ]+1-1,CALCULO[ [#This Row],[16] ]))</f>
        <v>0</v>
      </c>
      <c r="R621" s="29"/>
      <c r="S621" s="163">
        <f>+IF(AVERAGEIF(ING_NO_CONST_RENTA[Concepto],'Datos para cálculo'!R$4,ING_NO_CONST_RENTA[Monto Limite])=1,CALCULO[[#This Row],[18]],MIN(CALCULO[ [#This Row],[18] ],AVERAGEIF(ING_NO_CONST_RENTA[Concepto],'Datos para cálculo'!R$4,ING_NO_CONST_RENTA[Monto Limite]),+CALCULO[ [#This Row],[18] ]+1-1,CALCULO[ [#This Row],[18] ]))</f>
        <v>0</v>
      </c>
      <c r="T621" s="29"/>
      <c r="U621" s="163">
        <f>+IF(AVERAGEIF(ING_NO_CONST_RENTA[Concepto],'Datos para cálculo'!T$4,ING_NO_CONST_RENTA[Monto Limite])=1,CALCULO[[#This Row],[20]],MIN(CALCULO[ [#This Row],[20] ],AVERAGEIF(ING_NO_CONST_RENTA[Concepto],'Datos para cálculo'!T$4,ING_NO_CONST_RENTA[Monto Limite]),+CALCULO[ [#This Row],[20] ]+1-1,CALCULO[ [#This Row],[20] ]))</f>
        <v>0</v>
      </c>
      <c r="V621" s="29"/>
      <c r="W6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1" s="164"/>
      <c r="Y621" s="163">
        <f>+IF(O621&lt;310*'Versión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1" s="165"/>
      <c r="AA621" s="163">
        <f>+IF(AVERAGEIF(ING_NO_CONST_RENTA[Concepto],'Datos para cálculo'!Z$4,ING_NO_CONST_RENTA[Monto Limite])=1,CALCULO[[#This Row],[ 26 ]],MIN(CALCULO[[#This Row],[ 26 ]],AVERAGEIF(ING_NO_CONST_RENTA[Concepto],'Datos para cálculo'!Z$4,ING_NO_CONST_RENTA[Monto Limite]),+CALCULO[[#This Row],[ 26 ]]+1-1,CALCULO[[#This Row],[ 26 ]]))</f>
        <v>0</v>
      </c>
      <c r="AB621" s="165"/>
      <c r="AC6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1" s="147"/>
      <c r="AE6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1" s="144">
        <f>+CALCULO[[#This Row],[ 31 ]]+CALCULO[[#This Row],[ 29 ]]+CALCULO[[#This Row],[ 27 ]]+CALCULO[[#This Row],[ 25 ]]+CALCULO[[#This Row],[ 23 ]]+CALCULO[[#This Row],[ 21 ]]+CALCULO[[#This Row],[ 19 ]]+CALCULO[[#This Row],[ 17 ]]</f>
        <v>0</v>
      </c>
      <c r="AG621" s="148">
        <f>+MAX(0,ROUND(CALCULO[[#This Row],[ 15 ]]-CALCULO[[#This Row],[32]],-3))</f>
        <v>0</v>
      </c>
      <c r="AH621" s="29"/>
      <c r="AI621" s="163">
        <f>+IF(AVERAGEIF(DEDUCCIONES[Concepto],'Datos para cálculo'!AH$4,DEDUCCIONES[Monto Limite])=1,CALCULO[[#This Row],[ 34 ]],MIN(CALCULO[[#This Row],[ 34 ]],AVERAGEIF(DEDUCCIONES[Concepto],'Datos para cálculo'!AH$4,DEDUCCIONES[Monto Limite]),+CALCULO[[#This Row],[ 34 ]]+1-1,CALCULO[[#This Row],[ 34 ]]))</f>
        <v>0</v>
      </c>
      <c r="AJ621" s="167"/>
      <c r="AK621" s="144">
        <f>+IF(CALCULO[[#This Row],[ 36 ]]="SI",MIN(CALCULO[[#This Row],[ 15 ]]*10%,VLOOKUP($AJ$4,DEDUCCIONES[],4,0)),0)</f>
        <v>0</v>
      </c>
      <c r="AL621" s="168"/>
      <c r="AM621" s="145">
        <f>+MIN(AL621+1-1,VLOOKUP($AL$4,DEDUCCIONES[],4,0))</f>
        <v>0</v>
      </c>
      <c r="AN621" s="144">
        <f>+CALCULO[[#This Row],[35]]+CALCULO[[#This Row],[37]]+CALCULO[[#This Row],[ 39 ]]</f>
        <v>0</v>
      </c>
      <c r="AO621" s="148">
        <f>+CALCULO[[#This Row],[33]]-CALCULO[[#This Row],[ 40 ]]</f>
        <v>0</v>
      </c>
      <c r="AP621" s="29"/>
      <c r="AQ621" s="163">
        <f>+MIN(CALCULO[[#This Row],[42]]+1-1,VLOOKUP($AP$4,RENTAS_EXCENTAS[],4,0))</f>
        <v>0</v>
      </c>
      <c r="AR621" s="29"/>
      <c r="AS621" s="163">
        <f>+MIN(CALCULO[[#This Row],[43]]+CALCULO[[#This Row],[ 44 ]]+1-1,VLOOKUP($AP$4,RENTAS_EXCENTAS[],4,0))-CALCULO[[#This Row],[43]]</f>
        <v>0</v>
      </c>
      <c r="AT621" s="163"/>
      <c r="AU621" s="163"/>
      <c r="AV621" s="163">
        <f>+CALCULO[[#This Row],[ 47 ]]</f>
        <v>0</v>
      </c>
      <c r="AW621" s="163"/>
      <c r="AX621" s="163">
        <f>+CALCULO[[#This Row],[ 49 ]]</f>
        <v>0</v>
      </c>
      <c r="AY621" s="163"/>
      <c r="AZ621" s="163">
        <f>+CALCULO[[#This Row],[ 51 ]]</f>
        <v>0</v>
      </c>
      <c r="BA621" s="163"/>
      <c r="BB621" s="163">
        <f>+CALCULO[[#This Row],[ 53 ]]</f>
        <v>0</v>
      </c>
      <c r="BC621" s="163"/>
      <c r="BD621" s="163">
        <f>+CALCULO[[#This Row],[ 55 ]]</f>
        <v>0</v>
      </c>
      <c r="BE621" s="163"/>
      <c r="BF621" s="163">
        <f>+CALCULO[[#This Row],[ 57 ]]</f>
        <v>0</v>
      </c>
      <c r="BG621" s="163"/>
      <c r="BH621" s="163">
        <f>+CALCULO[[#This Row],[ 59 ]]</f>
        <v>0</v>
      </c>
      <c r="BI621" s="163"/>
      <c r="BJ621" s="163"/>
      <c r="BK621" s="163"/>
      <c r="BL621" s="145">
        <f>+CALCULO[[#This Row],[ 63 ]]</f>
        <v>0</v>
      </c>
      <c r="BM621" s="144">
        <f>+CALCULO[[#This Row],[ 64 ]]+CALCULO[[#This Row],[ 62 ]]+CALCULO[[#This Row],[ 60 ]]+CALCULO[[#This Row],[ 58 ]]+CALCULO[[#This Row],[ 56 ]]+CALCULO[[#This Row],[ 54 ]]+CALCULO[[#This Row],[ 52 ]]+CALCULO[[#This Row],[ 50 ]]+CALCULO[[#This Row],[ 48 ]]+CALCULO[[#This Row],[ 45 ]]+CALCULO[[#This Row],[43]]</f>
        <v>0</v>
      </c>
      <c r="BN621" s="148">
        <f>+CALCULO[[#This Row],[ 41 ]]-CALCULO[[#This Row],[65]]</f>
        <v>0</v>
      </c>
      <c r="BO621" s="144">
        <f>+ROUND(MIN(CALCULO[[#This Row],[66]]*25%,240*'Versión impresión'!$H$8),-3)</f>
        <v>0</v>
      </c>
      <c r="BP621" s="148">
        <f>+CALCULO[[#This Row],[66]]-CALCULO[[#This Row],[67]]</f>
        <v>0</v>
      </c>
      <c r="BQ621" s="154">
        <f>+ROUND(CALCULO[[#This Row],[33]]*40%,-3)</f>
        <v>0</v>
      </c>
      <c r="BR621" s="149">
        <f t="shared" si="26"/>
        <v>0</v>
      </c>
      <c r="BS621" s="144">
        <f>+CALCULO[[#This Row],[33]]-MIN(CALCULO[[#This Row],[69]],CALCULO[[#This Row],[68]])</f>
        <v>0</v>
      </c>
      <c r="BT621" s="150">
        <f>+CALCULO[[#This Row],[71]]/'Versión impresión'!$H$8+1-1</f>
        <v>0</v>
      </c>
      <c r="BU621" s="151">
        <f>+LOOKUP(CALCULO[[#This Row],[72]],$CG$2:$CH$8,$CJ$2:$CJ$8)</f>
        <v>0</v>
      </c>
      <c r="BV621" s="152">
        <f>+LOOKUP(CALCULO[[#This Row],[72]],$CG$2:$CH$8,$CI$2:$CI$8)</f>
        <v>0</v>
      </c>
      <c r="BW621" s="151">
        <f>+LOOKUP(CALCULO[[#This Row],[72]],$CG$2:$CH$8,$CK$2:$CK$8)</f>
        <v>0</v>
      </c>
      <c r="BX621" s="155">
        <f>+(CALCULO[[#This Row],[72]]+CALCULO[[#This Row],[73]])*CALCULO[[#This Row],[74]]+CALCULO[[#This Row],[75]]</f>
        <v>0</v>
      </c>
      <c r="BY621" s="133">
        <f>+ROUND(CALCULO[[#This Row],[76]]*'Versión impresión'!$H$8,-3)</f>
        <v>0</v>
      </c>
      <c r="BZ621" s="180" t="str">
        <f>+IF(LOOKUP(CALCULO[[#This Row],[72]],$CG$2:$CH$8,$CM$2:$CM$8)=0,"",LOOKUP(CALCULO[[#This Row],[72]],$CG$2:$CH$8,$CM$2:$CM$8))</f>
        <v/>
      </c>
    </row>
    <row r="622" spans="1:78" x14ac:dyDescent="0.25">
      <c r="A622" s="78" t="str">
        <f t="shared" si="25"/>
        <v/>
      </c>
      <c r="B622" s="159"/>
      <c r="C622" s="29"/>
      <c r="D622" s="29"/>
      <c r="E622" s="29"/>
      <c r="F622" s="29"/>
      <c r="G622" s="29"/>
      <c r="H622" s="29"/>
      <c r="I622" s="29"/>
      <c r="J622" s="29"/>
      <c r="K622" s="29"/>
      <c r="L622" s="29"/>
      <c r="M622" s="29"/>
      <c r="N622" s="29"/>
      <c r="O622" s="144">
        <f>SUM(CALCULO[[#This Row],[5]:[ 14 ]])</f>
        <v>0</v>
      </c>
      <c r="P622" s="162"/>
      <c r="Q622" s="163">
        <f>+IF(AVERAGEIF(ING_NO_CONST_RENTA[Concepto],'Datos para cálculo'!P$4,ING_NO_CONST_RENTA[Monto Limite])=1,CALCULO[[#This Row],[16]],MIN(CALCULO[ [#This Row],[16] ],AVERAGEIF(ING_NO_CONST_RENTA[Concepto],'Datos para cálculo'!P$4,ING_NO_CONST_RENTA[Monto Limite]),+CALCULO[ [#This Row],[16] ]+1-1,CALCULO[ [#This Row],[16] ]))</f>
        <v>0</v>
      </c>
      <c r="R622" s="29"/>
      <c r="S622" s="163">
        <f>+IF(AVERAGEIF(ING_NO_CONST_RENTA[Concepto],'Datos para cálculo'!R$4,ING_NO_CONST_RENTA[Monto Limite])=1,CALCULO[[#This Row],[18]],MIN(CALCULO[ [#This Row],[18] ],AVERAGEIF(ING_NO_CONST_RENTA[Concepto],'Datos para cálculo'!R$4,ING_NO_CONST_RENTA[Monto Limite]),+CALCULO[ [#This Row],[18] ]+1-1,CALCULO[ [#This Row],[18] ]))</f>
        <v>0</v>
      </c>
      <c r="T622" s="29"/>
      <c r="U622" s="163">
        <f>+IF(AVERAGEIF(ING_NO_CONST_RENTA[Concepto],'Datos para cálculo'!T$4,ING_NO_CONST_RENTA[Monto Limite])=1,CALCULO[[#This Row],[20]],MIN(CALCULO[ [#This Row],[20] ],AVERAGEIF(ING_NO_CONST_RENTA[Concepto],'Datos para cálculo'!T$4,ING_NO_CONST_RENTA[Monto Limite]),+CALCULO[ [#This Row],[20] ]+1-1,CALCULO[ [#This Row],[20] ]))</f>
        <v>0</v>
      </c>
      <c r="V622" s="29"/>
      <c r="W6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2" s="164"/>
      <c r="Y622" s="163">
        <f>+IF(O622&lt;310*'Versión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2" s="165"/>
      <c r="AA622" s="163">
        <f>+IF(AVERAGEIF(ING_NO_CONST_RENTA[Concepto],'Datos para cálculo'!Z$4,ING_NO_CONST_RENTA[Monto Limite])=1,CALCULO[[#This Row],[ 26 ]],MIN(CALCULO[[#This Row],[ 26 ]],AVERAGEIF(ING_NO_CONST_RENTA[Concepto],'Datos para cálculo'!Z$4,ING_NO_CONST_RENTA[Monto Limite]),+CALCULO[[#This Row],[ 26 ]]+1-1,CALCULO[[#This Row],[ 26 ]]))</f>
        <v>0</v>
      </c>
      <c r="AB622" s="165"/>
      <c r="AC6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2" s="147"/>
      <c r="AE6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2" s="144">
        <f>+CALCULO[[#This Row],[ 31 ]]+CALCULO[[#This Row],[ 29 ]]+CALCULO[[#This Row],[ 27 ]]+CALCULO[[#This Row],[ 25 ]]+CALCULO[[#This Row],[ 23 ]]+CALCULO[[#This Row],[ 21 ]]+CALCULO[[#This Row],[ 19 ]]+CALCULO[[#This Row],[ 17 ]]</f>
        <v>0</v>
      </c>
      <c r="AG622" s="148">
        <f>+MAX(0,ROUND(CALCULO[[#This Row],[ 15 ]]-CALCULO[[#This Row],[32]],-3))</f>
        <v>0</v>
      </c>
      <c r="AH622" s="29"/>
      <c r="AI622" s="163">
        <f>+IF(AVERAGEIF(DEDUCCIONES[Concepto],'Datos para cálculo'!AH$4,DEDUCCIONES[Monto Limite])=1,CALCULO[[#This Row],[ 34 ]],MIN(CALCULO[[#This Row],[ 34 ]],AVERAGEIF(DEDUCCIONES[Concepto],'Datos para cálculo'!AH$4,DEDUCCIONES[Monto Limite]),+CALCULO[[#This Row],[ 34 ]]+1-1,CALCULO[[#This Row],[ 34 ]]))</f>
        <v>0</v>
      </c>
      <c r="AJ622" s="167"/>
      <c r="AK622" s="144">
        <f>+IF(CALCULO[[#This Row],[ 36 ]]="SI",MIN(CALCULO[[#This Row],[ 15 ]]*10%,VLOOKUP($AJ$4,DEDUCCIONES[],4,0)),0)</f>
        <v>0</v>
      </c>
      <c r="AL622" s="168"/>
      <c r="AM622" s="145">
        <f>+MIN(AL622+1-1,VLOOKUP($AL$4,DEDUCCIONES[],4,0))</f>
        <v>0</v>
      </c>
      <c r="AN622" s="144">
        <f>+CALCULO[[#This Row],[35]]+CALCULO[[#This Row],[37]]+CALCULO[[#This Row],[ 39 ]]</f>
        <v>0</v>
      </c>
      <c r="AO622" s="148">
        <f>+CALCULO[[#This Row],[33]]-CALCULO[[#This Row],[ 40 ]]</f>
        <v>0</v>
      </c>
      <c r="AP622" s="29"/>
      <c r="AQ622" s="163">
        <f>+MIN(CALCULO[[#This Row],[42]]+1-1,VLOOKUP($AP$4,RENTAS_EXCENTAS[],4,0))</f>
        <v>0</v>
      </c>
      <c r="AR622" s="29"/>
      <c r="AS622" s="163">
        <f>+MIN(CALCULO[[#This Row],[43]]+CALCULO[[#This Row],[ 44 ]]+1-1,VLOOKUP($AP$4,RENTAS_EXCENTAS[],4,0))-CALCULO[[#This Row],[43]]</f>
        <v>0</v>
      </c>
      <c r="AT622" s="163"/>
      <c r="AU622" s="163"/>
      <c r="AV622" s="163">
        <f>+CALCULO[[#This Row],[ 47 ]]</f>
        <v>0</v>
      </c>
      <c r="AW622" s="163"/>
      <c r="AX622" s="163">
        <f>+CALCULO[[#This Row],[ 49 ]]</f>
        <v>0</v>
      </c>
      <c r="AY622" s="163"/>
      <c r="AZ622" s="163">
        <f>+CALCULO[[#This Row],[ 51 ]]</f>
        <v>0</v>
      </c>
      <c r="BA622" s="163"/>
      <c r="BB622" s="163">
        <f>+CALCULO[[#This Row],[ 53 ]]</f>
        <v>0</v>
      </c>
      <c r="BC622" s="163"/>
      <c r="BD622" s="163">
        <f>+CALCULO[[#This Row],[ 55 ]]</f>
        <v>0</v>
      </c>
      <c r="BE622" s="163"/>
      <c r="BF622" s="163">
        <f>+CALCULO[[#This Row],[ 57 ]]</f>
        <v>0</v>
      </c>
      <c r="BG622" s="163"/>
      <c r="BH622" s="163">
        <f>+CALCULO[[#This Row],[ 59 ]]</f>
        <v>0</v>
      </c>
      <c r="BI622" s="163"/>
      <c r="BJ622" s="163"/>
      <c r="BK622" s="163"/>
      <c r="BL622" s="145">
        <f>+CALCULO[[#This Row],[ 63 ]]</f>
        <v>0</v>
      </c>
      <c r="BM622" s="144">
        <f>+CALCULO[[#This Row],[ 64 ]]+CALCULO[[#This Row],[ 62 ]]+CALCULO[[#This Row],[ 60 ]]+CALCULO[[#This Row],[ 58 ]]+CALCULO[[#This Row],[ 56 ]]+CALCULO[[#This Row],[ 54 ]]+CALCULO[[#This Row],[ 52 ]]+CALCULO[[#This Row],[ 50 ]]+CALCULO[[#This Row],[ 48 ]]+CALCULO[[#This Row],[ 45 ]]+CALCULO[[#This Row],[43]]</f>
        <v>0</v>
      </c>
      <c r="BN622" s="148">
        <f>+CALCULO[[#This Row],[ 41 ]]-CALCULO[[#This Row],[65]]</f>
        <v>0</v>
      </c>
      <c r="BO622" s="144">
        <f>+ROUND(MIN(CALCULO[[#This Row],[66]]*25%,240*'Versión impresión'!$H$8),-3)</f>
        <v>0</v>
      </c>
      <c r="BP622" s="148">
        <f>+CALCULO[[#This Row],[66]]-CALCULO[[#This Row],[67]]</f>
        <v>0</v>
      </c>
      <c r="BQ622" s="154">
        <f>+ROUND(CALCULO[[#This Row],[33]]*40%,-3)</f>
        <v>0</v>
      </c>
      <c r="BR622" s="149">
        <f t="shared" si="26"/>
        <v>0</v>
      </c>
      <c r="BS622" s="144">
        <f>+CALCULO[[#This Row],[33]]-MIN(CALCULO[[#This Row],[69]],CALCULO[[#This Row],[68]])</f>
        <v>0</v>
      </c>
      <c r="BT622" s="150">
        <f>+CALCULO[[#This Row],[71]]/'Versión impresión'!$H$8+1-1</f>
        <v>0</v>
      </c>
      <c r="BU622" s="151">
        <f>+LOOKUP(CALCULO[[#This Row],[72]],$CG$2:$CH$8,$CJ$2:$CJ$8)</f>
        <v>0</v>
      </c>
      <c r="BV622" s="152">
        <f>+LOOKUP(CALCULO[[#This Row],[72]],$CG$2:$CH$8,$CI$2:$CI$8)</f>
        <v>0</v>
      </c>
      <c r="BW622" s="151">
        <f>+LOOKUP(CALCULO[[#This Row],[72]],$CG$2:$CH$8,$CK$2:$CK$8)</f>
        <v>0</v>
      </c>
      <c r="BX622" s="155">
        <f>+(CALCULO[[#This Row],[72]]+CALCULO[[#This Row],[73]])*CALCULO[[#This Row],[74]]+CALCULO[[#This Row],[75]]</f>
        <v>0</v>
      </c>
      <c r="BY622" s="133">
        <f>+ROUND(CALCULO[[#This Row],[76]]*'Versión impresión'!$H$8,-3)</f>
        <v>0</v>
      </c>
      <c r="BZ622" s="180" t="str">
        <f>+IF(LOOKUP(CALCULO[[#This Row],[72]],$CG$2:$CH$8,$CM$2:$CM$8)=0,"",LOOKUP(CALCULO[[#This Row],[72]],$CG$2:$CH$8,$CM$2:$CM$8))</f>
        <v/>
      </c>
    </row>
    <row r="623" spans="1:78" x14ac:dyDescent="0.25">
      <c r="A623" s="78" t="str">
        <f t="shared" si="25"/>
        <v/>
      </c>
      <c r="B623" s="159"/>
      <c r="C623" s="29"/>
      <c r="D623" s="29"/>
      <c r="E623" s="29"/>
      <c r="F623" s="29"/>
      <c r="G623" s="29"/>
      <c r="H623" s="29"/>
      <c r="I623" s="29"/>
      <c r="J623" s="29"/>
      <c r="K623" s="29"/>
      <c r="L623" s="29"/>
      <c r="M623" s="29"/>
      <c r="N623" s="29"/>
      <c r="O623" s="144">
        <f>SUM(CALCULO[[#This Row],[5]:[ 14 ]])</f>
        <v>0</v>
      </c>
      <c r="P623" s="162"/>
      <c r="Q623" s="163">
        <f>+IF(AVERAGEIF(ING_NO_CONST_RENTA[Concepto],'Datos para cálculo'!P$4,ING_NO_CONST_RENTA[Monto Limite])=1,CALCULO[[#This Row],[16]],MIN(CALCULO[ [#This Row],[16] ],AVERAGEIF(ING_NO_CONST_RENTA[Concepto],'Datos para cálculo'!P$4,ING_NO_CONST_RENTA[Monto Limite]),+CALCULO[ [#This Row],[16] ]+1-1,CALCULO[ [#This Row],[16] ]))</f>
        <v>0</v>
      </c>
      <c r="R623" s="29"/>
      <c r="S623" s="163">
        <f>+IF(AVERAGEIF(ING_NO_CONST_RENTA[Concepto],'Datos para cálculo'!R$4,ING_NO_CONST_RENTA[Monto Limite])=1,CALCULO[[#This Row],[18]],MIN(CALCULO[ [#This Row],[18] ],AVERAGEIF(ING_NO_CONST_RENTA[Concepto],'Datos para cálculo'!R$4,ING_NO_CONST_RENTA[Monto Limite]),+CALCULO[ [#This Row],[18] ]+1-1,CALCULO[ [#This Row],[18] ]))</f>
        <v>0</v>
      </c>
      <c r="T623" s="29"/>
      <c r="U623" s="163">
        <f>+IF(AVERAGEIF(ING_NO_CONST_RENTA[Concepto],'Datos para cálculo'!T$4,ING_NO_CONST_RENTA[Monto Limite])=1,CALCULO[[#This Row],[20]],MIN(CALCULO[ [#This Row],[20] ],AVERAGEIF(ING_NO_CONST_RENTA[Concepto],'Datos para cálculo'!T$4,ING_NO_CONST_RENTA[Monto Limite]),+CALCULO[ [#This Row],[20] ]+1-1,CALCULO[ [#This Row],[20] ]))</f>
        <v>0</v>
      </c>
      <c r="V623" s="29"/>
      <c r="W6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3" s="164"/>
      <c r="Y623" s="163">
        <f>+IF(O623&lt;310*'Versión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3" s="165"/>
      <c r="AA623" s="163">
        <f>+IF(AVERAGEIF(ING_NO_CONST_RENTA[Concepto],'Datos para cálculo'!Z$4,ING_NO_CONST_RENTA[Monto Limite])=1,CALCULO[[#This Row],[ 26 ]],MIN(CALCULO[[#This Row],[ 26 ]],AVERAGEIF(ING_NO_CONST_RENTA[Concepto],'Datos para cálculo'!Z$4,ING_NO_CONST_RENTA[Monto Limite]),+CALCULO[[#This Row],[ 26 ]]+1-1,CALCULO[[#This Row],[ 26 ]]))</f>
        <v>0</v>
      </c>
      <c r="AB623" s="165"/>
      <c r="AC6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3" s="147"/>
      <c r="AE6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3" s="144">
        <f>+CALCULO[[#This Row],[ 31 ]]+CALCULO[[#This Row],[ 29 ]]+CALCULO[[#This Row],[ 27 ]]+CALCULO[[#This Row],[ 25 ]]+CALCULO[[#This Row],[ 23 ]]+CALCULO[[#This Row],[ 21 ]]+CALCULO[[#This Row],[ 19 ]]+CALCULO[[#This Row],[ 17 ]]</f>
        <v>0</v>
      </c>
      <c r="AG623" s="148">
        <f>+MAX(0,ROUND(CALCULO[[#This Row],[ 15 ]]-CALCULO[[#This Row],[32]],-3))</f>
        <v>0</v>
      </c>
      <c r="AH623" s="29"/>
      <c r="AI623" s="163">
        <f>+IF(AVERAGEIF(DEDUCCIONES[Concepto],'Datos para cálculo'!AH$4,DEDUCCIONES[Monto Limite])=1,CALCULO[[#This Row],[ 34 ]],MIN(CALCULO[[#This Row],[ 34 ]],AVERAGEIF(DEDUCCIONES[Concepto],'Datos para cálculo'!AH$4,DEDUCCIONES[Monto Limite]),+CALCULO[[#This Row],[ 34 ]]+1-1,CALCULO[[#This Row],[ 34 ]]))</f>
        <v>0</v>
      </c>
      <c r="AJ623" s="167"/>
      <c r="AK623" s="144">
        <f>+IF(CALCULO[[#This Row],[ 36 ]]="SI",MIN(CALCULO[[#This Row],[ 15 ]]*10%,VLOOKUP($AJ$4,DEDUCCIONES[],4,0)),0)</f>
        <v>0</v>
      </c>
      <c r="AL623" s="168"/>
      <c r="AM623" s="145">
        <f>+MIN(AL623+1-1,VLOOKUP($AL$4,DEDUCCIONES[],4,0))</f>
        <v>0</v>
      </c>
      <c r="AN623" s="144">
        <f>+CALCULO[[#This Row],[35]]+CALCULO[[#This Row],[37]]+CALCULO[[#This Row],[ 39 ]]</f>
        <v>0</v>
      </c>
      <c r="AO623" s="148">
        <f>+CALCULO[[#This Row],[33]]-CALCULO[[#This Row],[ 40 ]]</f>
        <v>0</v>
      </c>
      <c r="AP623" s="29"/>
      <c r="AQ623" s="163">
        <f>+MIN(CALCULO[[#This Row],[42]]+1-1,VLOOKUP($AP$4,RENTAS_EXCENTAS[],4,0))</f>
        <v>0</v>
      </c>
      <c r="AR623" s="29"/>
      <c r="AS623" s="163">
        <f>+MIN(CALCULO[[#This Row],[43]]+CALCULO[[#This Row],[ 44 ]]+1-1,VLOOKUP($AP$4,RENTAS_EXCENTAS[],4,0))-CALCULO[[#This Row],[43]]</f>
        <v>0</v>
      </c>
      <c r="AT623" s="163"/>
      <c r="AU623" s="163"/>
      <c r="AV623" s="163">
        <f>+CALCULO[[#This Row],[ 47 ]]</f>
        <v>0</v>
      </c>
      <c r="AW623" s="163"/>
      <c r="AX623" s="163">
        <f>+CALCULO[[#This Row],[ 49 ]]</f>
        <v>0</v>
      </c>
      <c r="AY623" s="163"/>
      <c r="AZ623" s="163">
        <f>+CALCULO[[#This Row],[ 51 ]]</f>
        <v>0</v>
      </c>
      <c r="BA623" s="163"/>
      <c r="BB623" s="163">
        <f>+CALCULO[[#This Row],[ 53 ]]</f>
        <v>0</v>
      </c>
      <c r="BC623" s="163"/>
      <c r="BD623" s="163">
        <f>+CALCULO[[#This Row],[ 55 ]]</f>
        <v>0</v>
      </c>
      <c r="BE623" s="163"/>
      <c r="BF623" s="163">
        <f>+CALCULO[[#This Row],[ 57 ]]</f>
        <v>0</v>
      </c>
      <c r="BG623" s="163"/>
      <c r="BH623" s="163">
        <f>+CALCULO[[#This Row],[ 59 ]]</f>
        <v>0</v>
      </c>
      <c r="BI623" s="163"/>
      <c r="BJ623" s="163"/>
      <c r="BK623" s="163"/>
      <c r="BL623" s="145">
        <f>+CALCULO[[#This Row],[ 63 ]]</f>
        <v>0</v>
      </c>
      <c r="BM623" s="144">
        <f>+CALCULO[[#This Row],[ 64 ]]+CALCULO[[#This Row],[ 62 ]]+CALCULO[[#This Row],[ 60 ]]+CALCULO[[#This Row],[ 58 ]]+CALCULO[[#This Row],[ 56 ]]+CALCULO[[#This Row],[ 54 ]]+CALCULO[[#This Row],[ 52 ]]+CALCULO[[#This Row],[ 50 ]]+CALCULO[[#This Row],[ 48 ]]+CALCULO[[#This Row],[ 45 ]]+CALCULO[[#This Row],[43]]</f>
        <v>0</v>
      </c>
      <c r="BN623" s="148">
        <f>+CALCULO[[#This Row],[ 41 ]]-CALCULO[[#This Row],[65]]</f>
        <v>0</v>
      </c>
      <c r="BO623" s="144">
        <f>+ROUND(MIN(CALCULO[[#This Row],[66]]*25%,240*'Versión impresión'!$H$8),-3)</f>
        <v>0</v>
      </c>
      <c r="BP623" s="148">
        <f>+CALCULO[[#This Row],[66]]-CALCULO[[#This Row],[67]]</f>
        <v>0</v>
      </c>
      <c r="BQ623" s="154">
        <f>+ROUND(CALCULO[[#This Row],[33]]*40%,-3)</f>
        <v>0</v>
      </c>
      <c r="BR623" s="149">
        <f t="shared" si="26"/>
        <v>0</v>
      </c>
      <c r="BS623" s="144">
        <f>+CALCULO[[#This Row],[33]]-MIN(CALCULO[[#This Row],[69]],CALCULO[[#This Row],[68]])</f>
        <v>0</v>
      </c>
      <c r="BT623" s="150">
        <f>+CALCULO[[#This Row],[71]]/'Versión impresión'!$H$8+1-1</f>
        <v>0</v>
      </c>
      <c r="BU623" s="151">
        <f>+LOOKUP(CALCULO[[#This Row],[72]],$CG$2:$CH$8,$CJ$2:$CJ$8)</f>
        <v>0</v>
      </c>
      <c r="BV623" s="152">
        <f>+LOOKUP(CALCULO[[#This Row],[72]],$CG$2:$CH$8,$CI$2:$CI$8)</f>
        <v>0</v>
      </c>
      <c r="BW623" s="151">
        <f>+LOOKUP(CALCULO[[#This Row],[72]],$CG$2:$CH$8,$CK$2:$CK$8)</f>
        <v>0</v>
      </c>
      <c r="BX623" s="155">
        <f>+(CALCULO[[#This Row],[72]]+CALCULO[[#This Row],[73]])*CALCULO[[#This Row],[74]]+CALCULO[[#This Row],[75]]</f>
        <v>0</v>
      </c>
      <c r="BY623" s="133">
        <f>+ROUND(CALCULO[[#This Row],[76]]*'Versión impresión'!$H$8,-3)</f>
        <v>0</v>
      </c>
      <c r="BZ623" s="180" t="str">
        <f>+IF(LOOKUP(CALCULO[[#This Row],[72]],$CG$2:$CH$8,$CM$2:$CM$8)=0,"",LOOKUP(CALCULO[[#This Row],[72]],$CG$2:$CH$8,$CM$2:$CM$8))</f>
        <v/>
      </c>
    </row>
    <row r="624" spans="1:78" x14ac:dyDescent="0.25">
      <c r="A624" s="78" t="str">
        <f t="shared" si="25"/>
        <v/>
      </c>
      <c r="B624" s="159"/>
      <c r="C624" s="29"/>
      <c r="D624" s="29"/>
      <c r="E624" s="29"/>
      <c r="F624" s="29"/>
      <c r="G624" s="29"/>
      <c r="H624" s="29"/>
      <c r="I624" s="29"/>
      <c r="J624" s="29"/>
      <c r="K624" s="29"/>
      <c r="L624" s="29"/>
      <c r="M624" s="29"/>
      <c r="N624" s="29"/>
      <c r="O624" s="144">
        <f>SUM(CALCULO[[#This Row],[5]:[ 14 ]])</f>
        <v>0</v>
      </c>
      <c r="P624" s="162"/>
      <c r="Q624" s="163">
        <f>+IF(AVERAGEIF(ING_NO_CONST_RENTA[Concepto],'Datos para cálculo'!P$4,ING_NO_CONST_RENTA[Monto Limite])=1,CALCULO[[#This Row],[16]],MIN(CALCULO[ [#This Row],[16] ],AVERAGEIF(ING_NO_CONST_RENTA[Concepto],'Datos para cálculo'!P$4,ING_NO_CONST_RENTA[Monto Limite]),+CALCULO[ [#This Row],[16] ]+1-1,CALCULO[ [#This Row],[16] ]))</f>
        <v>0</v>
      </c>
      <c r="R624" s="29"/>
      <c r="S624" s="163">
        <f>+IF(AVERAGEIF(ING_NO_CONST_RENTA[Concepto],'Datos para cálculo'!R$4,ING_NO_CONST_RENTA[Monto Limite])=1,CALCULO[[#This Row],[18]],MIN(CALCULO[ [#This Row],[18] ],AVERAGEIF(ING_NO_CONST_RENTA[Concepto],'Datos para cálculo'!R$4,ING_NO_CONST_RENTA[Monto Limite]),+CALCULO[ [#This Row],[18] ]+1-1,CALCULO[ [#This Row],[18] ]))</f>
        <v>0</v>
      </c>
      <c r="T624" s="29"/>
      <c r="U624" s="163">
        <f>+IF(AVERAGEIF(ING_NO_CONST_RENTA[Concepto],'Datos para cálculo'!T$4,ING_NO_CONST_RENTA[Monto Limite])=1,CALCULO[[#This Row],[20]],MIN(CALCULO[ [#This Row],[20] ],AVERAGEIF(ING_NO_CONST_RENTA[Concepto],'Datos para cálculo'!T$4,ING_NO_CONST_RENTA[Monto Limite]),+CALCULO[ [#This Row],[20] ]+1-1,CALCULO[ [#This Row],[20] ]))</f>
        <v>0</v>
      </c>
      <c r="V624" s="29"/>
      <c r="W6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4" s="164"/>
      <c r="Y624" s="163">
        <f>+IF(O624&lt;310*'Versión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4" s="165"/>
      <c r="AA624" s="163">
        <f>+IF(AVERAGEIF(ING_NO_CONST_RENTA[Concepto],'Datos para cálculo'!Z$4,ING_NO_CONST_RENTA[Monto Limite])=1,CALCULO[[#This Row],[ 26 ]],MIN(CALCULO[[#This Row],[ 26 ]],AVERAGEIF(ING_NO_CONST_RENTA[Concepto],'Datos para cálculo'!Z$4,ING_NO_CONST_RENTA[Monto Limite]),+CALCULO[[#This Row],[ 26 ]]+1-1,CALCULO[[#This Row],[ 26 ]]))</f>
        <v>0</v>
      </c>
      <c r="AB624" s="165"/>
      <c r="AC6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4" s="147"/>
      <c r="AE6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4" s="144">
        <f>+CALCULO[[#This Row],[ 31 ]]+CALCULO[[#This Row],[ 29 ]]+CALCULO[[#This Row],[ 27 ]]+CALCULO[[#This Row],[ 25 ]]+CALCULO[[#This Row],[ 23 ]]+CALCULO[[#This Row],[ 21 ]]+CALCULO[[#This Row],[ 19 ]]+CALCULO[[#This Row],[ 17 ]]</f>
        <v>0</v>
      </c>
      <c r="AG624" s="148">
        <f>+MAX(0,ROUND(CALCULO[[#This Row],[ 15 ]]-CALCULO[[#This Row],[32]],-3))</f>
        <v>0</v>
      </c>
      <c r="AH624" s="29"/>
      <c r="AI624" s="163">
        <f>+IF(AVERAGEIF(DEDUCCIONES[Concepto],'Datos para cálculo'!AH$4,DEDUCCIONES[Monto Limite])=1,CALCULO[[#This Row],[ 34 ]],MIN(CALCULO[[#This Row],[ 34 ]],AVERAGEIF(DEDUCCIONES[Concepto],'Datos para cálculo'!AH$4,DEDUCCIONES[Monto Limite]),+CALCULO[[#This Row],[ 34 ]]+1-1,CALCULO[[#This Row],[ 34 ]]))</f>
        <v>0</v>
      </c>
      <c r="AJ624" s="167"/>
      <c r="AK624" s="144">
        <f>+IF(CALCULO[[#This Row],[ 36 ]]="SI",MIN(CALCULO[[#This Row],[ 15 ]]*10%,VLOOKUP($AJ$4,DEDUCCIONES[],4,0)),0)</f>
        <v>0</v>
      </c>
      <c r="AL624" s="168"/>
      <c r="AM624" s="145">
        <f>+MIN(AL624+1-1,VLOOKUP($AL$4,DEDUCCIONES[],4,0))</f>
        <v>0</v>
      </c>
      <c r="AN624" s="144">
        <f>+CALCULO[[#This Row],[35]]+CALCULO[[#This Row],[37]]+CALCULO[[#This Row],[ 39 ]]</f>
        <v>0</v>
      </c>
      <c r="AO624" s="148">
        <f>+CALCULO[[#This Row],[33]]-CALCULO[[#This Row],[ 40 ]]</f>
        <v>0</v>
      </c>
      <c r="AP624" s="29"/>
      <c r="AQ624" s="163">
        <f>+MIN(CALCULO[[#This Row],[42]]+1-1,VLOOKUP($AP$4,RENTAS_EXCENTAS[],4,0))</f>
        <v>0</v>
      </c>
      <c r="AR624" s="29"/>
      <c r="AS624" s="163">
        <f>+MIN(CALCULO[[#This Row],[43]]+CALCULO[[#This Row],[ 44 ]]+1-1,VLOOKUP($AP$4,RENTAS_EXCENTAS[],4,0))-CALCULO[[#This Row],[43]]</f>
        <v>0</v>
      </c>
      <c r="AT624" s="163"/>
      <c r="AU624" s="163"/>
      <c r="AV624" s="163">
        <f>+CALCULO[[#This Row],[ 47 ]]</f>
        <v>0</v>
      </c>
      <c r="AW624" s="163"/>
      <c r="AX624" s="163">
        <f>+CALCULO[[#This Row],[ 49 ]]</f>
        <v>0</v>
      </c>
      <c r="AY624" s="163"/>
      <c r="AZ624" s="163">
        <f>+CALCULO[[#This Row],[ 51 ]]</f>
        <v>0</v>
      </c>
      <c r="BA624" s="163"/>
      <c r="BB624" s="163">
        <f>+CALCULO[[#This Row],[ 53 ]]</f>
        <v>0</v>
      </c>
      <c r="BC624" s="163"/>
      <c r="BD624" s="163">
        <f>+CALCULO[[#This Row],[ 55 ]]</f>
        <v>0</v>
      </c>
      <c r="BE624" s="163"/>
      <c r="BF624" s="163">
        <f>+CALCULO[[#This Row],[ 57 ]]</f>
        <v>0</v>
      </c>
      <c r="BG624" s="163"/>
      <c r="BH624" s="163">
        <f>+CALCULO[[#This Row],[ 59 ]]</f>
        <v>0</v>
      </c>
      <c r="BI624" s="163"/>
      <c r="BJ624" s="163"/>
      <c r="BK624" s="163"/>
      <c r="BL624" s="145">
        <f>+CALCULO[[#This Row],[ 63 ]]</f>
        <v>0</v>
      </c>
      <c r="BM624" s="144">
        <f>+CALCULO[[#This Row],[ 64 ]]+CALCULO[[#This Row],[ 62 ]]+CALCULO[[#This Row],[ 60 ]]+CALCULO[[#This Row],[ 58 ]]+CALCULO[[#This Row],[ 56 ]]+CALCULO[[#This Row],[ 54 ]]+CALCULO[[#This Row],[ 52 ]]+CALCULO[[#This Row],[ 50 ]]+CALCULO[[#This Row],[ 48 ]]+CALCULO[[#This Row],[ 45 ]]+CALCULO[[#This Row],[43]]</f>
        <v>0</v>
      </c>
      <c r="BN624" s="148">
        <f>+CALCULO[[#This Row],[ 41 ]]-CALCULO[[#This Row],[65]]</f>
        <v>0</v>
      </c>
      <c r="BO624" s="144">
        <f>+ROUND(MIN(CALCULO[[#This Row],[66]]*25%,240*'Versión impresión'!$H$8),-3)</f>
        <v>0</v>
      </c>
      <c r="BP624" s="148">
        <f>+CALCULO[[#This Row],[66]]-CALCULO[[#This Row],[67]]</f>
        <v>0</v>
      </c>
      <c r="BQ624" s="154">
        <f>+ROUND(CALCULO[[#This Row],[33]]*40%,-3)</f>
        <v>0</v>
      </c>
      <c r="BR624" s="149">
        <f t="shared" si="26"/>
        <v>0</v>
      </c>
      <c r="BS624" s="144">
        <f>+CALCULO[[#This Row],[33]]-MIN(CALCULO[[#This Row],[69]],CALCULO[[#This Row],[68]])</f>
        <v>0</v>
      </c>
      <c r="BT624" s="150">
        <f>+CALCULO[[#This Row],[71]]/'Versión impresión'!$H$8+1-1</f>
        <v>0</v>
      </c>
      <c r="BU624" s="151">
        <f>+LOOKUP(CALCULO[[#This Row],[72]],$CG$2:$CH$8,$CJ$2:$CJ$8)</f>
        <v>0</v>
      </c>
      <c r="BV624" s="152">
        <f>+LOOKUP(CALCULO[[#This Row],[72]],$CG$2:$CH$8,$CI$2:$CI$8)</f>
        <v>0</v>
      </c>
      <c r="BW624" s="151">
        <f>+LOOKUP(CALCULO[[#This Row],[72]],$CG$2:$CH$8,$CK$2:$CK$8)</f>
        <v>0</v>
      </c>
      <c r="BX624" s="155">
        <f>+(CALCULO[[#This Row],[72]]+CALCULO[[#This Row],[73]])*CALCULO[[#This Row],[74]]+CALCULO[[#This Row],[75]]</f>
        <v>0</v>
      </c>
      <c r="BY624" s="133">
        <f>+ROUND(CALCULO[[#This Row],[76]]*'Versión impresión'!$H$8,-3)</f>
        <v>0</v>
      </c>
      <c r="BZ624" s="180" t="str">
        <f>+IF(LOOKUP(CALCULO[[#This Row],[72]],$CG$2:$CH$8,$CM$2:$CM$8)=0,"",LOOKUP(CALCULO[[#This Row],[72]],$CG$2:$CH$8,$CM$2:$CM$8))</f>
        <v/>
      </c>
    </row>
    <row r="625" spans="1:78" x14ac:dyDescent="0.25">
      <c r="A625" s="78" t="str">
        <f t="shared" si="25"/>
        <v/>
      </c>
      <c r="B625" s="159"/>
      <c r="C625" s="29"/>
      <c r="D625" s="29"/>
      <c r="E625" s="29"/>
      <c r="F625" s="29"/>
      <c r="G625" s="29"/>
      <c r="H625" s="29"/>
      <c r="I625" s="29"/>
      <c r="J625" s="29"/>
      <c r="K625" s="29"/>
      <c r="L625" s="29"/>
      <c r="M625" s="29"/>
      <c r="N625" s="29"/>
      <c r="O625" s="144">
        <f>SUM(CALCULO[[#This Row],[5]:[ 14 ]])</f>
        <v>0</v>
      </c>
      <c r="P625" s="162"/>
      <c r="Q625" s="163">
        <f>+IF(AVERAGEIF(ING_NO_CONST_RENTA[Concepto],'Datos para cálculo'!P$4,ING_NO_CONST_RENTA[Monto Limite])=1,CALCULO[[#This Row],[16]],MIN(CALCULO[ [#This Row],[16] ],AVERAGEIF(ING_NO_CONST_RENTA[Concepto],'Datos para cálculo'!P$4,ING_NO_CONST_RENTA[Monto Limite]),+CALCULO[ [#This Row],[16] ]+1-1,CALCULO[ [#This Row],[16] ]))</f>
        <v>0</v>
      </c>
      <c r="R625" s="29"/>
      <c r="S625" s="163">
        <f>+IF(AVERAGEIF(ING_NO_CONST_RENTA[Concepto],'Datos para cálculo'!R$4,ING_NO_CONST_RENTA[Monto Limite])=1,CALCULO[[#This Row],[18]],MIN(CALCULO[ [#This Row],[18] ],AVERAGEIF(ING_NO_CONST_RENTA[Concepto],'Datos para cálculo'!R$4,ING_NO_CONST_RENTA[Monto Limite]),+CALCULO[ [#This Row],[18] ]+1-1,CALCULO[ [#This Row],[18] ]))</f>
        <v>0</v>
      </c>
      <c r="T625" s="29"/>
      <c r="U625" s="163">
        <f>+IF(AVERAGEIF(ING_NO_CONST_RENTA[Concepto],'Datos para cálculo'!T$4,ING_NO_CONST_RENTA[Monto Limite])=1,CALCULO[[#This Row],[20]],MIN(CALCULO[ [#This Row],[20] ],AVERAGEIF(ING_NO_CONST_RENTA[Concepto],'Datos para cálculo'!T$4,ING_NO_CONST_RENTA[Monto Limite]),+CALCULO[ [#This Row],[20] ]+1-1,CALCULO[ [#This Row],[20] ]))</f>
        <v>0</v>
      </c>
      <c r="V625" s="29"/>
      <c r="W6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5" s="164"/>
      <c r="Y625" s="163">
        <f>+IF(O625&lt;310*'Versión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5" s="165"/>
      <c r="AA625" s="163">
        <f>+IF(AVERAGEIF(ING_NO_CONST_RENTA[Concepto],'Datos para cálculo'!Z$4,ING_NO_CONST_RENTA[Monto Limite])=1,CALCULO[[#This Row],[ 26 ]],MIN(CALCULO[[#This Row],[ 26 ]],AVERAGEIF(ING_NO_CONST_RENTA[Concepto],'Datos para cálculo'!Z$4,ING_NO_CONST_RENTA[Monto Limite]),+CALCULO[[#This Row],[ 26 ]]+1-1,CALCULO[[#This Row],[ 26 ]]))</f>
        <v>0</v>
      </c>
      <c r="AB625" s="165"/>
      <c r="AC6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5" s="147"/>
      <c r="AE6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5" s="144">
        <f>+CALCULO[[#This Row],[ 31 ]]+CALCULO[[#This Row],[ 29 ]]+CALCULO[[#This Row],[ 27 ]]+CALCULO[[#This Row],[ 25 ]]+CALCULO[[#This Row],[ 23 ]]+CALCULO[[#This Row],[ 21 ]]+CALCULO[[#This Row],[ 19 ]]+CALCULO[[#This Row],[ 17 ]]</f>
        <v>0</v>
      </c>
      <c r="AG625" s="148">
        <f>+MAX(0,ROUND(CALCULO[[#This Row],[ 15 ]]-CALCULO[[#This Row],[32]],-3))</f>
        <v>0</v>
      </c>
      <c r="AH625" s="29"/>
      <c r="AI625" s="163">
        <f>+IF(AVERAGEIF(DEDUCCIONES[Concepto],'Datos para cálculo'!AH$4,DEDUCCIONES[Monto Limite])=1,CALCULO[[#This Row],[ 34 ]],MIN(CALCULO[[#This Row],[ 34 ]],AVERAGEIF(DEDUCCIONES[Concepto],'Datos para cálculo'!AH$4,DEDUCCIONES[Monto Limite]),+CALCULO[[#This Row],[ 34 ]]+1-1,CALCULO[[#This Row],[ 34 ]]))</f>
        <v>0</v>
      </c>
      <c r="AJ625" s="167"/>
      <c r="AK625" s="144">
        <f>+IF(CALCULO[[#This Row],[ 36 ]]="SI",MIN(CALCULO[[#This Row],[ 15 ]]*10%,VLOOKUP($AJ$4,DEDUCCIONES[],4,0)),0)</f>
        <v>0</v>
      </c>
      <c r="AL625" s="168"/>
      <c r="AM625" s="145">
        <f>+MIN(AL625+1-1,VLOOKUP($AL$4,DEDUCCIONES[],4,0))</f>
        <v>0</v>
      </c>
      <c r="AN625" s="144">
        <f>+CALCULO[[#This Row],[35]]+CALCULO[[#This Row],[37]]+CALCULO[[#This Row],[ 39 ]]</f>
        <v>0</v>
      </c>
      <c r="AO625" s="148">
        <f>+CALCULO[[#This Row],[33]]-CALCULO[[#This Row],[ 40 ]]</f>
        <v>0</v>
      </c>
      <c r="AP625" s="29"/>
      <c r="AQ625" s="163">
        <f>+MIN(CALCULO[[#This Row],[42]]+1-1,VLOOKUP($AP$4,RENTAS_EXCENTAS[],4,0))</f>
        <v>0</v>
      </c>
      <c r="AR625" s="29"/>
      <c r="AS625" s="163">
        <f>+MIN(CALCULO[[#This Row],[43]]+CALCULO[[#This Row],[ 44 ]]+1-1,VLOOKUP($AP$4,RENTAS_EXCENTAS[],4,0))-CALCULO[[#This Row],[43]]</f>
        <v>0</v>
      </c>
      <c r="AT625" s="163"/>
      <c r="AU625" s="163"/>
      <c r="AV625" s="163">
        <f>+CALCULO[[#This Row],[ 47 ]]</f>
        <v>0</v>
      </c>
      <c r="AW625" s="163"/>
      <c r="AX625" s="163">
        <f>+CALCULO[[#This Row],[ 49 ]]</f>
        <v>0</v>
      </c>
      <c r="AY625" s="163"/>
      <c r="AZ625" s="163">
        <f>+CALCULO[[#This Row],[ 51 ]]</f>
        <v>0</v>
      </c>
      <c r="BA625" s="163"/>
      <c r="BB625" s="163">
        <f>+CALCULO[[#This Row],[ 53 ]]</f>
        <v>0</v>
      </c>
      <c r="BC625" s="163"/>
      <c r="BD625" s="163">
        <f>+CALCULO[[#This Row],[ 55 ]]</f>
        <v>0</v>
      </c>
      <c r="BE625" s="163"/>
      <c r="BF625" s="163">
        <f>+CALCULO[[#This Row],[ 57 ]]</f>
        <v>0</v>
      </c>
      <c r="BG625" s="163"/>
      <c r="BH625" s="163">
        <f>+CALCULO[[#This Row],[ 59 ]]</f>
        <v>0</v>
      </c>
      <c r="BI625" s="163"/>
      <c r="BJ625" s="163"/>
      <c r="BK625" s="163"/>
      <c r="BL625" s="145">
        <f>+CALCULO[[#This Row],[ 63 ]]</f>
        <v>0</v>
      </c>
      <c r="BM625" s="144">
        <f>+CALCULO[[#This Row],[ 64 ]]+CALCULO[[#This Row],[ 62 ]]+CALCULO[[#This Row],[ 60 ]]+CALCULO[[#This Row],[ 58 ]]+CALCULO[[#This Row],[ 56 ]]+CALCULO[[#This Row],[ 54 ]]+CALCULO[[#This Row],[ 52 ]]+CALCULO[[#This Row],[ 50 ]]+CALCULO[[#This Row],[ 48 ]]+CALCULO[[#This Row],[ 45 ]]+CALCULO[[#This Row],[43]]</f>
        <v>0</v>
      </c>
      <c r="BN625" s="148">
        <f>+CALCULO[[#This Row],[ 41 ]]-CALCULO[[#This Row],[65]]</f>
        <v>0</v>
      </c>
      <c r="BO625" s="144">
        <f>+ROUND(MIN(CALCULO[[#This Row],[66]]*25%,240*'Versión impresión'!$H$8),-3)</f>
        <v>0</v>
      </c>
      <c r="BP625" s="148">
        <f>+CALCULO[[#This Row],[66]]-CALCULO[[#This Row],[67]]</f>
        <v>0</v>
      </c>
      <c r="BQ625" s="154">
        <f>+ROUND(CALCULO[[#This Row],[33]]*40%,-3)</f>
        <v>0</v>
      </c>
      <c r="BR625" s="149">
        <f t="shared" si="26"/>
        <v>0</v>
      </c>
      <c r="BS625" s="144">
        <f>+CALCULO[[#This Row],[33]]-MIN(CALCULO[[#This Row],[69]],CALCULO[[#This Row],[68]])</f>
        <v>0</v>
      </c>
      <c r="BT625" s="150">
        <f>+CALCULO[[#This Row],[71]]/'Versión impresión'!$H$8+1-1</f>
        <v>0</v>
      </c>
      <c r="BU625" s="151">
        <f>+LOOKUP(CALCULO[[#This Row],[72]],$CG$2:$CH$8,$CJ$2:$CJ$8)</f>
        <v>0</v>
      </c>
      <c r="BV625" s="152">
        <f>+LOOKUP(CALCULO[[#This Row],[72]],$CG$2:$CH$8,$CI$2:$CI$8)</f>
        <v>0</v>
      </c>
      <c r="BW625" s="151">
        <f>+LOOKUP(CALCULO[[#This Row],[72]],$CG$2:$CH$8,$CK$2:$CK$8)</f>
        <v>0</v>
      </c>
      <c r="BX625" s="155">
        <f>+(CALCULO[[#This Row],[72]]+CALCULO[[#This Row],[73]])*CALCULO[[#This Row],[74]]+CALCULO[[#This Row],[75]]</f>
        <v>0</v>
      </c>
      <c r="BY625" s="133">
        <f>+ROUND(CALCULO[[#This Row],[76]]*'Versión impresión'!$H$8,-3)</f>
        <v>0</v>
      </c>
      <c r="BZ625" s="180" t="str">
        <f>+IF(LOOKUP(CALCULO[[#This Row],[72]],$CG$2:$CH$8,$CM$2:$CM$8)=0,"",LOOKUP(CALCULO[[#This Row],[72]],$CG$2:$CH$8,$CM$2:$CM$8))</f>
        <v/>
      </c>
    </row>
    <row r="626" spans="1:78" x14ac:dyDescent="0.25">
      <c r="A626" s="78" t="str">
        <f t="shared" si="25"/>
        <v/>
      </c>
      <c r="B626" s="159"/>
      <c r="C626" s="29"/>
      <c r="D626" s="29"/>
      <c r="E626" s="29"/>
      <c r="F626" s="29"/>
      <c r="G626" s="29"/>
      <c r="H626" s="29"/>
      <c r="I626" s="29"/>
      <c r="J626" s="29"/>
      <c r="K626" s="29"/>
      <c r="L626" s="29"/>
      <c r="M626" s="29"/>
      <c r="N626" s="29"/>
      <c r="O626" s="144">
        <f>SUM(CALCULO[[#This Row],[5]:[ 14 ]])</f>
        <v>0</v>
      </c>
      <c r="P626" s="162"/>
      <c r="Q626" s="163">
        <f>+IF(AVERAGEIF(ING_NO_CONST_RENTA[Concepto],'Datos para cálculo'!P$4,ING_NO_CONST_RENTA[Monto Limite])=1,CALCULO[[#This Row],[16]],MIN(CALCULO[ [#This Row],[16] ],AVERAGEIF(ING_NO_CONST_RENTA[Concepto],'Datos para cálculo'!P$4,ING_NO_CONST_RENTA[Monto Limite]),+CALCULO[ [#This Row],[16] ]+1-1,CALCULO[ [#This Row],[16] ]))</f>
        <v>0</v>
      </c>
      <c r="R626" s="29"/>
      <c r="S626" s="163">
        <f>+IF(AVERAGEIF(ING_NO_CONST_RENTA[Concepto],'Datos para cálculo'!R$4,ING_NO_CONST_RENTA[Monto Limite])=1,CALCULO[[#This Row],[18]],MIN(CALCULO[ [#This Row],[18] ],AVERAGEIF(ING_NO_CONST_RENTA[Concepto],'Datos para cálculo'!R$4,ING_NO_CONST_RENTA[Monto Limite]),+CALCULO[ [#This Row],[18] ]+1-1,CALCULO[ [#This Row],[18] ]))</f>
        <v>0</v>
      </c>
      <c r="T626" s="29"/>
      <c r="U626" s="163">
        <f>+IF(AVERAGEIF(ING_NO_CONST_RENTA[Concepto],'Datos para cálculo'!T$4,ING_NO_CONST_RENTA[Monto Limite])=1,CALCULO[[#This Row],[20]],MIN(CALCULO[ [#This Row],[20] ],AVERAGEIF(ING_NO_CONST_RENTA[Concepto],'Datos para cálculo'!T$4,ING_NO_CONST_RENTA[Monto Limite]),+CALCULO[ [#This Row],[20] ]+1-1,CALCULO[ [#This Row],[20] ]))</f>
        <v>0</v>
      </c>
      <c r="V626" s="29"/>
      <c r="W6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6" s="164"/>
      <c r="Y626" s="163">
        <f>+IF(O626&lt;310*'Versión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6" s="165"/>
      <c r="AA626" s="163">
        <f>+IF(AVERAGEIF(ING_NO_CONST_RENTA[Concepto],'Datos para cálculo'!Z$4,ING_NO_CONST_RENTA[Monto Limite])=1,CALCULO[[#This Row],[ 26 ]],MIN(CALCULO[[#This Row],[ 26 ]],AVERAGEIF(ING_NO_CONST_RENTA[Concepto],'Datos para cálculo'!Z$4,ING_NO_CONST_RENTA[Monto Limite]),+CALCULO[[#This Row],[ 26 ]]+1-1,CALCULO[[#This Row],[ 26 ]]))</f>
        <v>0</v>
      </c>
      <c r="AB626" s="165"/>
      <c r="AC6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6" s="147"/>
      <c r="AE6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6" s="144">
        <f>+CALCULO[[#This Row],[ 31 ]]+CALCULO[[#This Row],[ 29 ]]+CALCULO[[#This Row],[ 27 ]]+CALCULO[[#This Row],[ 25 ]]+CALCULO[[#This Row],[ 23 ]]+CALCULO[[#This Row],[ 21 ]]+CALCULO[[#This Row],[ 19 ]]+CALCULO[[#This Row],[ 17 ]]</f>
        <v>0</v>
      </c>
      <c r="AG626" s="148">
        <f>+MAX(0,ROUND(CALCULO[[#This Row],[ 15 ]]-CALCULO[[#This Row],[32]],-3))</f>
        <v>0</v>
      </c>
      <c r="AH626" s="29"/>
      <c r="AI626" s="163">
        <f>+IF(AVERAGEIF(DEDUCCIONES[Concepto],'Datos para cálculo'!AH$4,DEDUCCIONES[Monto Limite])=1,CALCULO[[#This Row],[ 34 ]],MIN(CALCULO[[#This Row],[ 34 ]],AVERAGEIF(DEDUCCIONES[Concepto],'Datos para cálculo'!AH$4,DEDUCCIONES[Monto Limite]),+CALCULO[[#This Row],[ 34 ]]+1-1,CALCULO[[#This Row],[ 34 ]]))</f>
        <v>0</v>
      </c>
      <c r="AJ626" s="167"/>
      <c r="AK626" s="144">
        <f>+IF(CALCULO[[#This Row],[ 36 ]]="SI",MIN(CALCULO[[#This Row],[ 15 ]]*10%,VLOOKUP($AJ$4,DEDUCCIONES[],4,0)),0)</f>
        <v>0</v>
      </c>
      <c r="AL626" s="168"/>
      <c r="AM626" s="145">
        <f>+MIN(AL626+1-1,VLOOKUP($AL$4,DEDUCCIONES[],4,0))</f>
        <v>0</v>
      </c>
      <c r="AN626" s="144">
        <f>+CALCULO[[#This Row],[35]]+CALCULO[[#This Row],[37]]+CALCULO[[#This Row],[ 39 ]]</f>
        <v>0</v>
      </c>
      <c r="AO626" s="148">
        <f>+CALCULO[[#This Row],[33]]-CALCULO[[#This Row],[ 40 ]]</f>
        <v>0</v>
      </c>
      <c r="AP626" s="29"/>
      <c r="AQ626" s="163">
        <f>+MIN(CALCULO[[#This Row],[42]]+1-1,VLOOKUP($AP$4,RENTAS_EXCENTAS[],4,0))</f>
        <v>0</v>
      </c>
      <c r="AR626" s="29"/>
      <c r="AS626" s="163">
        <f>+MIN(CALCULO[[#This Row],[43]]+CALCULO[[#This Row],[ 44 ]]+1-1,VLOOKUP($AP$4,RENTAS_EXCENTAS[],4,0))-CALCULO[[#This Row],[43]]</f>
        <v>0</v>
      </c>
      <c r="AT626" s="163"/>
      <c r="AU626" s="163"/>
      <c r="AV626" s="163">
        <f>+CALCULO[[#This Row],[ 47 ]]</f>
        <v>0</v>
      </c>
      <c r="AW626" s="163"/>
      <c r="AX626" s="163">
        <f>+CALCULO[[#This Row],[ 49 ]]</f>
        <v>0</v>
      </c>
      <c r="AY626" s="163"/>
      <c r="AZ626" s="163">
        <f>+CALCULO[[#This Row],[ 51 ]]</f>
        <v>0</v>
      </c>
      <c r="BA626" s="163"/>
      <c r="BB626" s="163">
        <f>+CALCULO[[#This Row],[ 53 ]]</f>
        <v>0</v>
      </c>
      <c r="BC626" s="163"/>
      <c r="BD626" s="163">
        <f>+CALCULO[[#This Row],[ 55 ]]</f>
        <v>0</v>
      </c>
      <c r="BE626" s="163"/>
      <c r="BF626" s="163">
        <f>+CALCULO[[#This Row],[ 57 ]]</f>
        <v>0</v>
      </c>
      <c r="BG626" s="163"/>
      <c r="BH626" s="163">
        <f>+CALCULO[[#This Row],[ 59 ]]</f>
        <v>0</v>
      </c>
      <c r="BI626" s="163"/>
      <c r="BJ626" s="163"/>
      <c r="BK626" s="163"/>
      <c r="BL626" s="145">
        <f>+CALCULO[[#This Row],[ 63 ]]</f>
        <v>0</v>
      </c>
      <c r="BM626" s="144">
        <f>+CALCULO[[#This Row],[ 64 ]]+CALCULO[[#This Row],[ 62 ]]+CALCULO[[#This Row],[ 60 ]]+CALCULO[[#This Row],[ 58 ]]+CALCULO[[#This Row],[ 56 ]]+CALCULO[[#This Row],[ 54 ]]+CALCULO[[#This Row],[ 52 ]]+CALCULO[[#This Row],[ 50 ]]+CALCULO[[#This Row],[ 48 ]]+CALCULO[[#This Row],[ 45 ]]+CALCULO[[#This Row],[43]]</f>
        <v>0</v>
      </c>
      <c r="BN626" s="148">
        <f>+CALCULO[[#This Row],[ 41 ]]-CALCULO[[#This Row],[65]]</f>
        <v>0</v>
      </c>
      <c r="BO626" s="144">
        <f>+ROUND(MIN(CALCULO[[#This Row],[66]]*25%,240*'Versión impresión'!$H$8),-3)</f>
        <v>0</v>
      </c>
      <c r="BP626" s="148">
        <f>+CALCULO[[#This Row],[66]]-CALCULO[[#This Row],[67]]</f>
        <v>0</v>
      </c>
      <c r="BQ626" s="154">
        <f>+ROUND(CALCULO[[#This Row],[33]]*40%,-3)</f>
        <v>0</v>
      </c>
      <c r="BR626" s="149">
        <f t="shared" si="26"/>
        <v>0</v>
      </c>
      <c r="BS626" s="144">
        <f>+CALCULO[[#This Row],[33]]-MIN(CALCULO[[#This Row],[69]],CALCULO[[#This Row],[68]])</f>
        <v>0</v>
      </c>
      <c r="BT626" s="150">
        <f>+CALCULO[[#This Row],[71]]/'Versión impresión'!$H$8+1-1</f>
        <v>0</v>
      </c>
      <c r="BU626" s="151">
        <f>+LOOKUP(CALCULO[[#This Row],[72]],$CG$2:$CH$8,$CJ$2:$CJ$8)</f>
        <v>0</v>
      </c>
      <c r="BV626" s="152">
        <f>+LOOKUP(CALCULO[[#This Row],[72]],$CG$2:$CH$8,$CI$2:$CI$8)</f>
        <v>0</v>
      </c>
      <c r="BW626" s="151">
        <f>+LOOKUP(CALCULO[[#This Row],[72]],$CG$2:$CH$8,$CK$2:$CK$8)</f>
        <v>0</v>
      </c>
      <c r="BX626" s="155">
        <f>+(CALCULO[[#This Row],[72]]+CALCULO[[#This Row],[73]])*CALCULO[[#This Row],[74]]+CALCULO[[#This Row],[75]]</f>
        <v>0</v>
      </c>
      <c r="BY626" s="133">
        <f>+ROUND(CALCULO[[#This Row],[76]]*'Versión impresión'!$H$8,-3)</f>
        <v>0</v>
      </c>
      <c r="BZ626" s="180" t="str">
        <f>+IF(LOOKUP(CALCULO[[#This Row],[72]],$CG$2:$CH$8,$CM$2:$CM$8)=0,"",LOOKUP(CALCULO[[#This Row],[72]],$CG$2:$CH$8,$CM$2:$CM$8))</f>
        <v/>
      </c>
    </row>
    <row r="627" spans="1:78" x14ac:dyDescent="0.25">
      <c r="A627" s="78" t="str">
        <f t="shared" si="25"/>
        <v/>
      </c>
      <c r="B627" s="159"/>
      <c r="C627" s="29"/>
      <c r="D627" s="29"/>
      <c r="E627" s="29"/>
      <c r="F627" s="29"/>
      <c r="G627" s="29"/>
      <c r="H627" s="29"/>
      <c r="I627" s="29"/>
      <c r="J627" s="29"/>
      <c r="K627" s="29"/>
      <c r="L627" s="29"/>
      <c r="M627" s="29"/>
      <c r="N627" s="29"/>
      <c r="O627" s="144">
        <f>SUM(CALCULO[[#This Row],[5]:[ 14 ]])</f>
        <v>0</v>
      </c>
      <c r="P627" s="162"/>
      <c r="Q627" s="163">
        <f>+IF(AVERAGEIF(ING_NO_CONST_RENTA[Concepto],'Datos para cálculo'!P$4,ING_NO_CONST_RENTA[Monto Limite])=1,CALCULO[[#This Row],[16]],MIN(CALCULO[ [#This Row],[16] ],AVERAGEIF(ING_NO_CONST_RENTA[Concepto],'Datos para cálculo'!P$4,ING_NO_CONST_RENTA[Monto Limite]),+CALCULO[ [#This Row],[16] ]+1-1,CALCULO[ [#This Row],[16] ]))</f>
        <v>0</v>
      </c>
      <c r="R627" s="29"/>
      <c r="S627" s="163">
        <f>+IF(AVERAGEIF(ING_NO_CONST_RENTA[Concepto],'Datos para cálculo'!R$4,ING_NO_CONST_RENTA[Monto Limite])=1,CALCULO[[#This Row],[18]],MIN(CALCULO[ [#This Row],[18] ],AVERAGEIF(ING_NO_CONST_RENTA[Concepto],'Datos para cálculo'!R$4,ING_NO_CONST_RENTA[Monto Limite]),+CALCULO[ [#This Row],[18] ]+1-1,CALCULO[ [#This Row],[18] ]))</f>
        <v>0</v>
      </c>
      <c r="T627" s="29"/>
      <c r="U627" s="163">
        <f>+IF(AVERAGEIF(ING_NO_CONST_RENTA[Concepto],'Datos para cálculo'!T$4,ING_NO_CONST_RENTA[Monto Limite])=1,CALCULO[[#This Row],[20]],MIN(CALCULO[ [#This Row],[20] ],AVERAGEIF(ING_NO_CONST_RENTA[Concepto],'Datos para cálculo'!T$4,ING_NO_CONST_RENTA[Monto Limite]),+CALCULO[ [#This Row],[20] ]+1-1,CALCULO[ [#This Row],[20] ]))</f>
        <v>0</v>
      </c>
      <c r="V627" s="29"/>
      <c r="W6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7" s="164"/>
      <c r="Y627" s="163">
        <f>+IF(O627&lt;310*'Versión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7" s="165"/>
      <c r="AA627" s="163">
        <f>+IF(AVERAGEIF(ING_NO_CONST_RENTA[Concepto],'Datos para cálculo'!Z$4,ING_NO_CONST_RENTA[Monto Limite])=1,CALCULO[[#This Row],[ 26 ]],MIN(CALCULO[[#This Row],[ 26 ]],AVERAGEIF(ING_NO_CONST_RENTA[Concepto],'Datos para cálculo'!Z$4,ING_NO_CONST_RENTA[Monto Limite]),+CALCULO[[#This Row],[ 26 ]]+1-1,CALCULO[[#This Row],[ 26 ]]))</f>
        <v>0</v>
      </c>
      <c r="AB627" s="165"/>
      <c r="AC6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7" s="147"/>
      <c r="AE6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7" s="144">
        <f>+CALCULO[[#This Row],[ 31 ]]+CALCULO[[#This Row],[ 29 ]]+CALCULO[[#This Row],[ 27 ]]+CALCULO[[#This Row],[ 25 ]]+CALCULO[[#This Row],[ 23 ]]+CALCULO[[#This Row],[ 21 ]]+CALCULO[[#This Row],[ 19 ]]+CALCULO[[#This Row],[ 17 ]]</f>
        <v>0</v>
      </c>
      <c r="AG627" s="148">
        <f>+MAX(0,ROUND(CALCULO[[#This Row],[ 15 ]]-CALCULO[[#This Row],[32]],-3))</f>
        <v>0</v>
      </c>
      <c r="AH627" s="29"/>
      <c r="AI627" s="163">
        <f>+IF(AVERAGEIF(DEDUCCIONES[Concepto],'Datos para cálculo'!AH$4,DEDUCCIONES[Monto Limite])=1,CALCULO[[#This Row],[ 34 ]],MIN(CALCULO[[#This Row],[ 34 ]],AVERAGEIF(DEDUCCIONES[Concepto],'Datos para cálculo'!AH$4,DEDUCCIONES[Monto Limite]),+CALCULO[[#This Row],[ 34 ]]+1-1,CALCULO[[#This Row],[ 34 ]]))</f>
        <v>0</v>
      </c>
      <c r="AJ627" s="167"/>
      <c r="AK627" s="144">
        <f>+IF(CALCULO[[#This Row],[ 36 ]]="SI",MIN(CALCULO[[#This Row],[ 15 ]]*10%,VLOOKUP($AJ$4,DEDUCCIONES[],4,0)),0)</f>
        <v>0</v>
      </c>
      <c r="AL627" s="168"/>
      <c r="AM627" s="145">
        <f>+MIN(AL627+1-1,VLOOKUP($AL$4,DEDUCCIONES[],4,0))</f>
        <v>0</v>
      </c>
      <c r="AN627" s="144">
        <f>+CALCULO[[#This Row],[35]]+CALCULO[[#This Row],[37]]+CALCULO[[#This Row],[ 39 ]]</f>
        <v>0</v>
      </c>
      <c r="AO627" s="148">
        <f>+CALCULO[[#This Row],[33]]-CALCULO[[#This Row],[ 40 ]]</f>
        <v>0</v>
      </c>
      <c r="AP627" s="29"/>
      <c r="AQ627" s="163">
        <f>+MIN(CALCULO[[#This Row],[42]]+1-1,VLOOKUP($AP$4,RENTAS_EXCENTAS[],4,0))</f>
        <v>0</v>
      </c>
      <c r="AR627" s="29"/>
      <c r="AS627" s="163">
        <f>+MIN(CALCULO[[#This Row],[43]]+CALCULO[[#This Row],[ 44 ]]+1-1,VLOOKUP($AP$4,RENTAS_EXCENTAS[],4,0))-CALCULO[[#This Row],[43]]</f>
        <v>0</v>
      </c>
      <c r="AT627" s="163"/>
      <c r="AU627" s="163"/>
      <c r="AV627" s="163">
        <f>+CALCULO[[#This Row],[ 47 ]]</f>
        <v>0</v>
      </c>
      <c r="AW627" s="163"/>
      <c r="AX627" s="163">
        <f>+CALCULO[[#This Row],[ 49 ]]</f>
        <v>0</v>
      </c>
      <c r="AY627" s="163"/>
      <c r="AZ627" s="163">
        <f>+CALCULO[[#This Row],[ 51 ]]</f>
        <v>0</v>
      </c>
      <c r="BA627" s="163"/>
      <c r="BB627" s="163">
        <f>+CALCULO[[#This Row],[ 53 ]]</f>
        <v>0</v>
      </c>
      <c r="BC627" s="163"/>
      <c r="BD627" s="163">
        <f>+CALCULO[[#This Row],[ 55 ]]</f>
        <v>0</v>
      </c>
      <c r="BE627" s="163"/>
      <c r="BF627" s="163">
        <f>+CALCULO[[#This Row],[ 57 ]]</f>
        <v>0</v>
      </c>
      <c r="BG627" s="163"/>
      <c r="BH627" s="163">
        <f>+CALCULO[[#This Row],[ 59 ]]</f>
        <v>0</v>
      </c>
      <c r="BI627" s="163"/>
      <c r="BJ627" s="163"/>
      <c r="BK627" s="163"/>
      <c r="BL627" s="145">
        <f>+CALCULO[[#This Row],[ 63 ]]</f>
        <v>0</v>
      </c>
      <c r="BM627" s="144">
        <f>+CALCULO[[#This Row],[ 64 ]]+CALCULO[[#This Row],[ 62 ]]+CALCULO[[#This Row],[ 60 ]]+CALCULO[[#This Row],[ 58 ]]+CALCULO[[#This Row],[ 56 ]]+CALCULO[[#This Row],[ 54 ]]+CALCULO[[#This Row],[ 52 ]]+CALCULO[[#This Row],[ 50 ]]+CALCULO[[#This Row],[ 48 ]]+CALCULO[[#This Row],[ 45 ]]+CALCULO[[#This Row],[43]]</f>
        <v>0</v>
      </c>
      <c r="BN627" s="148">
        <f>+CALCULO[[#This Row],[ 41 ]]-CALCULO[[#This Row],[65]]</f>
        <v>0</v>
      </c>
      <c r="BO627" s="144">
        <f>+ROUND(MIN(CALCULO[[#This Row],[66]]*25%,240*'Versión impresión'!$H$8),-3)</f>
        <v>0</v>
      </c>
      <c r="BP627" s="148">
        <f>+CALCULO[[#This Row],[66]]-CALCULO[[#This Row],[67]]</f>
        <v>0</v>
      </c>
      <c r="BQ627" s="154">
        <f>+ROUND(CALCULO[[#This Row],[33]]*40%,-3)</f>
        <v>0</v>
      </c>
      <c r="BR627" s="149">
        <f t="shared" si="26"/>
        <v>0</v>
      </c>
      <c r="BS627" s="144">
        <f>+CALCULO[[#This Row],[33]]-MIN(CALCULO[[#This Row],[69]],CALCULO[[#This Row],[68]])</f>
        <v>0</v>
      </c>
      <c r="BT627" s="150">
        <f>+CALCULO[[#This Row],[71]]/'Versión impresión'!$H$8+1-1</f>
        <v>0</v>
      </c>
      <c r="BU627" s="151">
        <f>+LOOKUP(CALCULO[[#This Row],[72]],$CG$2:$CH$8,$CJ$2:$CJ$8)</f>
        <v>0</v>
      </c>
      <c r="BV627" s="152">
        <f>+LOOKUP(CALCULO[[#This Row],[72]],$CG$2:$CH$8,$CI$2:$CI$8)</f>
        <v>0</v>
      </c>
      <c r="BW627" s="151">
        <f>+LOOKUP(CALCULO[[#This Row],[72]],$CG$2:$CH$8,$CK$2:$CK$8)</f>
        <v>0</v>
      </c>
      <c r="BX627" s="155">
        <f>+(CALCULO[[#This Row],[72]]+CALCULO[[#This Row],[73]])*CALCULO[[#This Row],[74]]+CALCULO[[#This Row],[75]]</f>
        <v>0</v>
      </c>
      <c r="BY627" s="133">
        <f>+ROUND(CALCULO[[#This Row],[76]]*'Versión impresión'!$H$8,-3)</f>
        <v>0</v>
      </c>
      <c r="BZ627" s="180" t="str">
        <f>+IF(LOOKUP(CALCULO[[#This Row],[72]],$CG$2:$CH$8,$CM$2:$CM$8)=0,"",LOOKUP(CALCULO[[#This Row],[72]],$CG$2:$CH$8,$CM$2:$CM$8))</f>
        <v/>
      </c>
    </row>
    <row r="628" spans="1:78" x14ac:dyDescent="0.25">
      <c r="A628" s="78" t="str">
        <f t="shared" si="25"/>
        <v/>
      </c>
      <c r="B628" s="159"/>
      <c r="C628" s="29"/>
      <c r="D628" s="29"/>
      <c r="E628" s="29"/>
      <c r="F628" s="29"/>
      <c r="G628" s="29"/>
      <c r="H628" s="29"/>
      <c r="I628" s="29"/>
      <c r="J628" s="29"/>
      <c r="K628" s="29"/>
      <c r="L628" s="29"/>
      <c r="M628" s="29"/>
      <c r="N628" s="29"/>
      <c r="O628" s="144">
        <f>SUM(CALCULO[[#This Row],[5]:[ 14 ]])</f>
        <v>0</v>
      </c>
      <c r="P628" s="162"/>
      <c r="Q628" s="163">
        <f>+IF(AVERAGEIF(ING_NO_CONST_RENTA[Concepto],'Datos para cálculo'!P$4,ING_NO_CONST_RENTA[Monto Limite])=1,CALCULO[[#This Row],[16]],MIN(CALCULO[ [#This Row],[16] ],AVERAGEIF(ING_NO_CONST_RENTA[Concepto],'Datos para cálculo'!P$4,ING_NO_CONST_RENTA[Monto Limite]),+CALCULO[ [#This Row],[16] ]+1-1,CALCULO[ [#This Row],[16] ]))</f>
        <v>0</v>
      </c>
      <c r="R628" s="29"/>
      <c r="S628" s="163">
        <f>+IF(AVERAGEIF(ING_NO_CONST_RENTA[Concepto],'Datos para cálculo'!R$4,ING_NO_CONST_RENTA[Monto Limite])=1,CALCULO[[#This Row],[18]],MIN(CALCULO[ [#This Row],[18] ],AVERAGEIF(ING_NO_CONST_RENTA[Concepto],'Datos para cálculo'!R$4,ING_NO_CONST_RENTA[Monto Limite]),+CALCULO[ [#This Row],[18] ]+1-1,CALCULO[ [#This Row],[18] ]))</f>
        <v>0</v>
      </c>
      <c r="T628" s="29"/>
      <c r="U628" s="163">
        <f>+IF(AVERAGEIF(ING_NO_CONST_RENTA[Concepto],'Datos para cálculo'!T$4,ING_NO_CONST_RENTA[Monto Limite])=1,CALCULO[[#This Row],[20]],MIN(CALCULO[ [#This Row],[20] ],AVERAGEIF(ING_NO_CONST_RENTA[Concepto],'Datos para cálculo'!T$4,ING_NO_CONST_RENTA[Monto Limite]),+CALCULO[ [#This Row],[20] ]+1-1,CALCULO[ [#This Row],[20] ]))</f>
        <v>0</v>
      </c>
      <c r="V628" s="29"/>
      <c r="W6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8" s="164"/>
      <c r="Y628" s="163">
        <f>+IF(O628&lt;310*'Versión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8" s="165"/>
      <c r="AA628" s="163">
        <f>+IF(AVERAGEIF(ING_NO_CONST_RENTA[Concepto],'Datos para cálculo'!Z$4,ING_NO_CONST_RENTA[Monto Limite])=1,CALCULO[[#This Row],[ 26 ]],MIN(CALCULO[[#This Row],[ 26 ]],AVERAGEIF(ING_NO_CONST_RENTA[Concepto],'Datos para cálculo'!Z$4,ING_NO_CONST_RENTA[Monto Limite]),+CALCULO[[#This Row],[ 26 ]]+1-1,CALCULO[[#This Row],[ 26 ]]))</f>
        <v>0</v>
      </c>
      <c r="AB628" s="165"/>
      <c r="AC6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8" s="147"/>
      <c r="AE6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8" s="144">
        <f>+CALCULO[[#This Row],[ 31 ]]+CALCULO[[#This Row],[ 29 ]]+CALCULO[[#This Row],[ 27 ]]+CALCULO[[#This Row],[ 25 ]]+CALCULO[[#This Row],[ 23 ]]+CALCULO[[#This Row],[ 21 ]]+CALCULO[[#This Row],[ 19 ]]+CALCULO[[#This Row],[ 17 ]]</f>
        <v>0</v>
      </c>
      <c r="AG628" s="148">
        <f>+MAX(0,ROUND(CALCULO[[#This Row],[ 15 ]]-CALCULO[[#This Row],[32]],-3))</f>
        <v>0</v>
      </c>
      <c r="AH628" s="29"/>
      <c r="AI628" s="163">
        <f>+IF(AVERAGEIF(DEDUCCIONES[Concepto],'Datos para cálculo'!AH$4,DEDUCCIONES[Monto Limite])=1,CALCULO[[#This Row],[ 34 ]],MIN(CALCULO[[#This Row],[ 34 ]],AVERAGEIF(DEDUCCIONES[Concepto],'Datos para cálculo'!AH$4,DEDUCCIONES[Monto Limite]),+CALCULO[[#This Row],[ 34 ]]+1-1,CALCULO[[#This Row],[ 34 ]]))</f>
        <v>0</v>
      </c>
      <c r="AJ628" s="167"/>
      <c r="AK628" s="144">
        <f>+IF(CALCULO[[#This Row],[ 36 ]]="SI",MIN(CALCULO[[#This Row],[ 15 ]]*10%,VLOOKUP($AJ$4,DEDUCCIONES[],4,0)),0)</f>
        <v>0</v>
      </c>
      <c r="AL628" s="168"/>
      <c r="AM628" s="145">
        <f>+MIN(AL628+1-1,VLOOKUP($AL$4,DEDUCCIONES[],4,0))</f>
        <v>0</v>
      </c>
      <c r="AN628" s="144">
        <f>+CALCULO[[#This Row],[35]]+CALCULO[[#This Row],[37]]+CALCULO[[#This Row],[ 39 ]]</f>
        <v>0</v>
      </c>
      <c r="AO628" s="148">
        <f>+CALCULO[[#This Row],[33]]-CALCULO[[#This Row],[ 40 ]]</f>
        <v>0</v>
      </c>
      <c r="AP628" s="29"/>
      <c r="AQ628" s="163">
        <f>+MIN(CALCULO[[#This Row],[42]]+1-1,VLOOKUP($AP$4,RENTAS_EXCENTAS[],4,0))</f>
        <v>0</v>
      </c>
      <c r="AR628" s="29"/>
      <c r="AS628" s="163">
        <f>+MIN(CALCULO[[#This Row],[43]]+CALCULO[[#This Row],[ 44 ]]+1-1,VLOOKUP($AP$4,RENTAS_EXCENTAS[],4,0))-CALCULO[[#This Row],[43]]</f>
        <v>0</v>
      </c>
      <c r="AT628" s="163"/>
      <c r="AU628" s="163"/>
      <c r="AV628" s="163">
        <f>+CALCULO[[#This Row],[ 47 ]]</f>
        <v>0</v>
      </c>
      <c r="AW628" s="163"/>
      <c r="AX628" s="163">
        <f>+CALCULO[[#This Row],[ 49 ]]</f>
        <v>0</v>
      </c>
      <c r="AY628" s="163"/>
      <c r="AZ628" s="163">
        <f>+CALCULO[[#This Row],[ 51 ]]</f>
        <v>0</v>
      </c>
      <c r="BA628" s="163"/>
      <c r="BB628" s="163">
        <f>+CALCULO[[#This Row],[ 53 ]]</f>
        <v>0</v>
      </c>
      <c r="BC628" s="163"/>
      <c r="BD628" s="163">
        <f>+CALCULO[[#This Row],[ 55 ]]</f>
        <v>0</v>
      </c>
      <c r="BE628" s="163"/>
      <c r="BF628" s="163">
        <f>+CALCULO[[#This Row],[ 57 ]]</f>
        <v>0</v>
      </c>
      <c r="BG628" s="163"/>
      <c r="BH628" s="163">
        <f>+CALCULO[[#This Row],[ 59 ]]</f>
        <v>0</v>
      </c>
      <c r="BI628" s="163"/>
      <c r="BJ628" s="163"/>
      <c r="BK628" s="163"/>
      <c r="BL628" s="145">
        <f>+CALCULO[[#This Row],[ 63 ]]</f>
        <v>0</v>
      </c>
      <c r="BM628" s="144">
        <f>+CALCULO[[#This Row],[ 64 ]]+CALCULO[[#This Row],[ 62 ]]+CALCULO[[#This Row],[ 60 ]]+CALCULO[[#This Row],[ 58 ]]+CALCULO[[#This Row],[ 56 ]]+CALCULO[[#This Row],[ 54 ]]+CALCULO[[#This Row],[ 52 ]]+CALCULO[[#This Row],[ 50 ]]+CALCULO[[#This Row],[ 48 ]]+CALCULO[[#This Row],[ 45 ]]+CALCULO[[#This Row],[43]]</f>
        <v>0</v>
      </c>
      <c r="BN628" s="148">
        <f>+CALCULO[[#This Row],[ 41 ]]-CALCULO[[#This Row],[65]]</f>
        <v>0</v>
      </c>
      <c r="BO628" s="144">
        <f>+ROUND(MIN(CALCULO[[#This Row],[66]]*25%,240*'Versión impresión'!$H$8),-3)</f>
        <v>0</v>
      </c>
      <c r="BP628" s="148">
        <f>+CALCULO[[#This Row],[66]]-CALCULO[[#This Row],[67]]</f>
        <v>0</v>
      </c>
      <c r="BQ628" s="154">
        <f>+ROUND(CALCULO[[#This Row],[33]]*40%,-3)</f>
        <v>0</v>
      </c>
      <c r="BR628" s="149">
        <f t="shared" si="26"/>
        <v>0</v>
      </c>
      <c r="BS628" s="144">
        <f>+CALCULO[[#This Row],[33]]-MIN(CALCULO[[#This Row],[69]],CALCULO[[#This Row],[68]])</f>
        <v>0</v>
      </c>
      <c r="BT628" s="150">
        <f>+CALCULO[[#This Row],[71]]/'Versión impresión'!$H$8+1-1</f>
        <v>0</v>
      </c>
      <c r="BU628" s="151">
        <f>+LOOKUP(CALCULO[[#This Row],[72]],$CG$2:$CH$8,$CJ$2:$CJ$8)</f>
        <v>0</v>
      </c>
      <c r="BV628" s="152">
        <f>+LOOKUP(CALCULO[[#This Row],[72]],$CG$2:$CH$8,$CI$2:$CI$8)</f>
        <v>0</v>
      </c>
      <c r="BW628" s="151">
        <f>+LOOKUP(CALCULO[[#This Row],[72]],$CG$2:$CH$8,$CK$2:$CK$8)</f>
        <v>0</v>
      </c>
      <c r="BX628" s="155">
        <f>+(CALCULO[[#This Row],[72]]+CALCULO[[#This Row],[73]])*CALCULO[[#This Row],[74]]+CALCULO[[#This Row],[75]]</f>
        <v>0</v>
      </c>
      <c r="BY628" s="133">
        <f>+ROUND(CALCULO[[#This Row],[76]]*'Versión impresión'!$H$8,-3)</f>
        <v>0</v>
      </c>
      <c r="BZ628" s="180" t="str">
        <f>+IF(LOOKUP(CALCULO[[#This Row],[72]],$CG$2:$CH$8,$CM$2:$CM$8)=0,"",LOOKUP(CALCULO[[#This Row],[72]],$CG$2:$CH$8,$CM$2:$CM$8))</f>
        <v/>
      </c>
    </row>
    <row r="629" spans="1:78" x14ac:dyDescent="0.25">
      <c r="A629" s="78" t="str">
        <f t="shared" si="25"/>
        <v/>
      </c>
      <c r="B629" s="159"/>
      <c r="C629" s="29"/>
      <c r="D629" s="29"/>
      <c r="E629" s="29"/>
      <c r="F629" s="29"/>
      <c r="G629" s="29"/>
      <c r="H629" s="29"/>
      <c r="I629" s="29"/>
      <c r="J629" s="29"/>
      <c r="K629" s="29"/>
      <c r="L629" s="29"/>
      <c r="M629" s="29"/>
      <c r="N629" s="29"/>
      <c r="O629" s="144">
        <f>SUM(CALCULO[[#This Row],[5]:[ 14 ]])</f>
        <v>0</v>
      </c>
      <c r="P629" s="162"/>
      <c r="Q629" s="163">
        <f>+IF(AVERAGEIF(ING_NO_CONST_RENTA[Concepto],'Datos para cálculo'!P$4,ING_NO_CONST_RENTA[Monto Limite])=1,CALCULO[[#This Row],[16]],MIN(CALCULO[ [#This Row],[16] ],AVERAGEIF(ING_NO_CONST_RENTA[Concepto],'Datos para cálculo'!P$4,ING_NO_CONST_RENTA[Monto Limite]),+CALCULO[ [#This Row],[16] ]+1-1,CALCULO[ [#This Row],[16] ]))</f>
        <v>0</v>
      </c>
      <c r="R629" s="29"/>
      <c r="S629" s="163">
        <f>+IF(AVERAGEIF(ING_NO_CONST_RENTA[Concepto],'Datos para cálculo'!R$4,ING_NO_CONST_RENTA[Monto Limite])=1,CALCULO[[#This Row],[18]],MIN(CALCULO[ [#This Row],[18] ],AVERAGEIF(ING_NO_CONST_RENTA[Concepto],'Datos para cálculo'!R$4,ING_NO_CONST_RENTA[Monto Limite]),+CALCULO[ [#This Row],[18] ]+1-1,CALCULO[ [#This Row],[18] ]))</f>
        <v>0</v>
      </c>
      <c r="T629" s="29"/>
      <c r="U629" s="163">
        <f>+IF(AVERAGEIF(ING_NO_CONST_RENTA[Concepto],'Datos para cálculo'!T$4,ING_NO_CONST_RENTA[Monto Limite])=1,CALCULO[[#This Row],[20]],MIN(CALCULO[ [#This Row],[20] ],AVERAGEIF(ING_NO_CONST_RENTA[Concepto],'Datos para cálculo'!T$4,ING_NO_CONST_RENTA[Monto Limite]),+CALCULO[ [#This Row],[20] ]+1-1,CALCULO[ [#This Row],[20] ]))</f>
        <v>0</v>
      </c>
      <c r="V629" s="29"/>
      <c r="W6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29" s="164"/>
      <c r="Y629" s="163">
        <f>+IF(O629&lt;310*'Versión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29" s="165"/>
      <c r="AA629" s="163">
        <f>+IF(AVERAGEIF(ING_NO_CONST_RENTA[Concepto],'Datos para cálculo'!Z$4,ING_NO_CONST_RENTA[Monto Limite])=1,CALCULO[[#This Row],[ 26 ]],MIN(CALCULO[[#This Row],[ 26 ]],AVERAGEIF(ING_NO_CONST_RENTA[Concepto],'Datos para cálculo'!Z$4,ING_NO_CONST_RENTA[Monto Limite]),+CALCULO[[#This Row],[ 26 ]]+1-1,CALCULO[[#This Row],[ 26 ]]))</f>
        <v>0</v>
      </c>
      <c r="AB629" s="165"/>
      <c r="AC6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29" s="147"/>
      <c r="AE6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29" s="144">
        <f>+CALCULO[[#This Row],[ 31 ]]+CALCULO[[#This Row],[ 29 ]]+CALCULO[[#This Row],[ 27 ]]+CALCULO[[#This Row],[ 25 ]]+CALCULO[[#This Row],[ 23 ]]+CALCULO[[#This Row],[ 21 ]]+CALCULO[[#This Row],[ 19 ]]+CALCULO[[#This Row],[ 17 ]]</f>
        <v>0</v>
      </c>
      <c r="AG629" s="148">
        <f>+MAX(0,ROUND(CALCULO[[#This Row],[ 15 ]]-CALCULO[[#This Row],[32]],-3))</f>
        <v>0</v>
      </c>
      <c r="AH629" s="29"/>
      <c r="AI629" s="163">
        <f>+IF(AVERAGEIF(DEDUCCIONES[Concepto],'Datos para cálculo'!AH$4,DEDUCCIONES[Monto Limite])=1,CALCULO[[#This Row],[ 34 ]],MIN(CALCULO[[#This Row],[ 34 ]],AVERAGEIF(DEDUCCIONES[Concepto],'Datos para cálculo'!AH$4,DEDUCCIONES[Monto Limite]),+CALCULO[[#This Row],[ 34 ]]+1-1,CALCULO[[#This Row],[ 34 ]]))</f>
        <v>0</v>
      </c>
      <c r="AJ629" s="167"/>
      <c r="AK629" s="144">
        <f>+IF(CALCULO[[#This Row],[ 36 ]]="SI",MIN(CALCULO[[#This Row],[ 15 ]]*10%,VLOOKUP($AJ$4,DEDUCCIONES[],4,0)),0)</f>
        <v>0</v>
      </c>
      <c r="AL629" s="168"/>
      <c r="AM629" s="145">
        <f>+MIN(AL629+1-1,VLOOKUP($AL$4,DEDUCCIONES[],4,0))</f>
        <v>0</v>
      </c>
      <c r="AN629" s="144">
        <f>+CALCULO[[#This Row],[35]]+CALCULO[[#This Row],[37]]+CALCULO[[#This Row],[ 39 ]]</f>
        <v>0</v>
      </c>
      <c r="AO629" s="148">
        <f>+CALCULO[[#This Row],[33]]-CALCULO[[#This Row],[ 40 ]]</f>
        <v>0</v>
      </c>
      <c r="AP629" s="29"/>
      <c r="AQ629" s="163">
        <f>+MIN(CALCULO[[#This Row],[42]]+1-1,VLOOKUP($AP$4,RENTAS_EXCENTAS[],4,0))</f>
        <v>0</v>
      </c>
      <c r="AR629" s="29"/>
      <c r="AS629" s="163">
        <f>+MIN(CALCULO[[#This Row],[43]]+CALCULO[[#This Row],[ 44 ]]+1-1,VLOOKUP($AP$4,RENTAS_EXCENTAS[],4,0))-CALCULO[[#This Row],[43]]</f>
        <v>0</v>
      </c>
      <c r="AT629" s="163"/>
      <c r="AU629" s="163"/>
      <c r="AV629" s="163">
        <f>+CALCULO[[#This Row],[ 47 ]]</f>
        <v>0</v>
      </c>
      <c r="AW629" s="163"/>
      <c r="AX629" s="163">
        <f>+CALCULO[[#This Row],[ 49 ]]</f>
        <v>0</v>
      </c>
      <c r="AY629" s="163"/>
      <c r="AZ629" s="163">
        <f>+CALCULO[[#This Row],[ 51 ]]</f>
        <v>0</v>
      </c>
      <c r="BA629" s="163"/>
      <c r="BB629" s="163">
        <f>+CALCULO[[#This Row],[ 53 ]]</f>
        <v>0</v>
      </c>
      <c r="BC629" s="163"/>
      <c r="BD629" s="163">
        <f>+CALCULO[[#This Row],[ 55 ]]</f>
        <v>0</v>
      </c>
      <c r="BE629" s="163"/>
      <c r="BF629" s="163">
        <f>+CALCULO[[#This Row],[ 57 ]]</f>
        <v>0</v>
      </c>
      <c r="BG629" s="163"/>
      <c r="BH629" s="163">
        <f>+CALCULO[[#This Row],[ 59 ]]</f>
        <v>0</v>
      </c>
      <c r="BI629" s="163"/>
      <c r="BJ629" s="163"/>
      <c r="BK629" s="163"/>
      <c r="BL629" s="145">
        <f>+CALCULO[[#This Row],[ 63 ]]</f>
        <v>0</v>
      </c>
      <c r="BM629" s="144">
        <f>+CALCULO[[#This Row],[ 64 ]]+CALCULO[[#This Row],[ 62 ]]+CALCULO[[#This Row],[ 60 ]]+CALCULO[[#This Row],[ 58 ]]+CALCULO[[#This Row],[ 56 ]]+CALCULO[[#This Row],[ 54 ]]+CALCULO[[#This Row],[ 52 ]]+CALCULO[[#This Row],[ 50 ]]+CALCULO[[#This Row],[ 48 ]]+CALCULO[[#This Row],[ 45 ]]+CALCULO[[#This Row],[43]]</f>
        <v>0</v>
      </c>
      <c r="BN629" s="148">
        <f>+CALCULO[[#This Row],[ 41 ]]-CALCULO[[#This Row],[65]]</f>
        <v>0</v>
      </c>
      <c r="BO629" s="144">
        <f>+ROUND(MIN(CALCULO[[#This Row],[66]]*25%,240*'Versión impresión'!$H$8),-3)</f>
        <v>0</v>
      </c>
      <c r="BP629" s="148">
        <f>+CALCULO[[#This Row],[66]]-CALCULO[[#This Row],[67]]</f>
        <v>0</v>
      </c>
      <c r="BQ629" s="154">
        <f>+ROUND(CALCULO[[#This Row],[33]]*40%,-3)</f>
        <v>0</v>
      </c>
      <c r="BR629" s="149">
        <f t="shared" si="26"/>
        <v>0</v>
      </c>
      <c r="BS629" s="144">
        <f>+CALCULO[[#This Row],[33]]-MIN(CALCULO[[#This Row],[69]],CALCULO[[#This Row],[68]])</f>
        <v>0</v>
      </c>
      <c r="BT629" s="150">
        <f>+CALCULO[[#This Row],[71]]/'Versión impresión'!$H$8+1-1</f>
        <v>0</v>
      </c>
      <c r="BU629" s="151">
        <f>+LOOKUP(CALCULO[[#This Row],[72]],$CG$2:$CH$8,$CJ$2:$CJ$8)</f>
        <v>0</v>
      </c>
      <c r="BV629" s="152">
        <f>+LOOKUP(CALCULO[[#This Row],[72]],$CG$2:$CH$8,$CI$2:$CI$8)</f>
        <v>0</v>
      </c>
      <c r="BW629" s="151">
        <f>+LOOKUP(CALCULO[[#This Row],[72]],$CG$2:$CH$8,$CK$2:$CK$8)</f>
        <v>0</v>
      </c>
      <c r="BX629" s="155">
        <f>+(CALCULO[[#This Row],[72]]+CALCULO[[#This Row],[73]])*CALCULO[[#This Row],[74]]+CALCULO[[#This Row],[75]]</f>
        <v>0</v>
      </c>
      <c r="BY629" s="133">
        <f>+ROUND(CALCULO[[#This Row],[76]]*'Versión impresión'!$H$8,-3)</f>
        <v>0</v>
      </c>
      <c r="BZ629" s="180" t="str">
        <f>+IF(LOOKUP(CALCULO[[#This Row],[72]],$CG$2:$CH$8,$CM$2:$CM$8)=0,"",LOOKUP(CALCULO[[#This Row],[72]],$CG$2:$CH$8,$CM$2:$CM$8))</f>
        <v/>
      </c>
    </row>
    <row r="630" spans="1:78" x14ac:dyDescent="0.25">
      <c r="A630" s="78" t="str">
        <f t="shared" si="25"/>
        <v/>
      </c>
      <c r="B630" s="159"/>
      <c r="C630" s="29"/>
      <c r="D630" s="29"/>
      <c r="E630" s="29"/>
      <c r="F630" s="29"/>
      <c r="G630" s="29"/>
      <c r="H630" s="29"/>
      <c r="I630" s="29"/>
      <c r="J630" s="29"/>
      <c r="K630" s="29"/>
      <c r="L630" s="29"/>
      <c r="M630" s="29"/>
      <c r="N630" s="29"/>
      <c r="O630" s="144">
        <f>SUM(CALCULO[[#This Row],[5]:[ 14 ]])</f>
        <v>0</v>
      </c>
      <c r="P630" s="162"/>
      <c r="Q630" s="163">
        <f>+IF(AVERAGEIF(ING_NO_CONST_RENTA[Concepto],'Datos para cálculo'!P$4,ING_NO_CONST_RENTA[Monto Limite])=1,CALCULO[[#This Row],[16]],MIN(CALCULO[ [#This Row],[16] ],AVERAGEIF(ING_NO_CONST_RENTA[Concepto],'Datos para cálculo'!P$4,ING_NO_CONST_RENTA[Monto Limite]),+CALCULO[ [#This Row],[16] ]+1-1,CALCULO[ [#This Row],[16] ]))</f>
        <v>0</v>
      </c>
      <c r="R630" s="29"/>
      <c r="S630" s="163">
        <f>+IF(AVERAGEIF(ING_NO_CONST_RENTA[Concepto],'Datos para cálculo'!R$4,ING_NO_CONST_RENTA[Monto Limite])=1,CALCULO[[#This Row],[18]],MIN(CALCULO[ [#This Row],[18] ],AVERAGEIF(ING_NO_CONST_RENTA[Concepto],'Datos para cálculo'!R$4,ING_NO_CONST_RENTA[Monto Limite]),+CALCULO[ [#This Row],[18] ]+1-1,CALCULO[ [#This Row],[18] ]))</f>
        <v>0</v>
      </c>
      <c r="T630" s="29"/>
      <c r="U630" s="163">
        <f>+IF(AVERAGEIF(ING_NO_CONST_RENTA[Concepto],'Datos para cálculo'!T$4,ING_NO_CONST_RENTA[Monto Limite])=1,CALCULO[[#This Row],[20]],MIN(CALCULO[ [#This Row],[20] ],AVERAGEIF(ING_NO_CONST_RENTA[Concepto],'Datos para cálculo'!T$4,ING_NO_CONST_RENTA[Monto Limite]),+CALCULO[ [#This Row],[20] ]+1-1,CALCULO[ [#This Row],[20] ]))</f>
        <v>0</v>
      </c>
      <c r="V630" s="29"/>
      <c r="W6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0" s="164"/>
      <c r="Y630" s="163">
        <f>+IF(O630&lt;310*'Versión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0" s="165"/>
      <c r="AA630" s="163">
        <f>+IF(AVERAGEIF(ING_NO_CONST_RENTA[Concepto],'Datos para cálculo'!Z$4,ING_NO_CONST_RENTA[Monto Limite])=1,CALCULO[[#This Row],[ 26 ]],MIN(CALCULO[[#This Row],[ 26 ]],AVERAGEIF(ING_NO_CONST_RENTA[Concepto],'Datos para cálculo'!Z$4,ING_NO_CONST_RENTA[Monto Limite]),+CALCULO[[#This Row],[ 26 ]]+1-1,CALCULO[[#This Row],[ 26 ]]))</f>
        <v>0</v>
      </c>
      <c r="AB630" s="165"/>
      <c r="AC6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0" s="147"/>
      <c r="AE6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0" s="144">
        <f>+CALCULO[[#This Row],[ 31 ]]+CALCULO[[#This Row],[ 29 ]]+CALCULO[[#This Row],[ 27 ]]+CALCULO[[#This Row],[ 25 ]]+CALCULO[[#This Row],[ 23 ]]+CALCULO[[#This Row],[ 21 ]]+CALCULO[[#This Row],[ 19 ]]+CALCULO[[#This Row],[ 17 ]]</f>
        <v>0</v>
      </c>
      <c r="AG630" s="148">
        <f>+MAX(0,ROUND(CALCULO[[#This Row],[ 15 ]]-CALCULO[[#This Row],[32]],-3))</f>
        <v>0</v>
      </c>
      <c r="AH630" s="29"/>
      <c r="AI630" s="163">
        <f>+IF(AVERAGEIF(DEDUCCIONES[Concepto],'Datos para cálculo'!AH$4,DEDUCCIONES[Monto Limite])=1,CALCULO[[#This Row],[ 34 ]],MIN(CALCULO[[#This Row],[ 34 ]],AVERAGEIF(DEDUCCIONES[Concepto],'Datos para cálculo'!AH$4,DEDUCCIONES[Monto Limite]),+CALCULO[[#This Row],[ 34 ]]+1-1,CALCULO[[#This Row],[ 34 ]]))</f>
        <v>0</v>
      </c>
      <c r="AJ630" s="167"/>
      <c r="AK630" s="144">
        <f>+IF(CALCULO[[#This Row],[ 36 ]]="SI",MIN(CALCULO[[#This Row],[ 15 ]]*10%,VLOOKUP($AJ$4,DEDUCCIONES[],4,0)),0)</f>
        <v>0</v>
      </c>
      <c r="AL630" s="168"/>
      <c r="AM630" s="145">
        <f>+MIN(AL630+1-1,VLOOKUP($AL$4,DEDUCCIONES[],4,0))</f>
        <v>0</v>
      </c>
      <c r="AN630" s="144">
        <f>+CALCULO[[#This Row],[35]]+CALCULO[[#This Row],[37]]+CALCULO[[#This Row],[ 39 ]]</f>
        <v>0</v>
      </c>
      <c r="AO630" s="148">
        <f>+CALCULO[[#This Row],[33]]-CALCULO[[#This Row],[ 40 ]]</f>
        <v>0</v>
      </c>
      <c r="AP630" s="29"/>
      <c r="AQ630" s="163">
        <f>+MIN(CALCULO[[#This Row],[42]]+1-1,VLOOKUP($AP$4,RENTAS_EXCENTAS[],4,0))</f>
        <v>0</v>
      </c>
      <c r="AR630" s="29"/>
      <c r="AS630" s="163">
        <f>+MIN(CALCULO[[#This Row],[43]]+CALCULO[[#This Row],[ 44 ]]+1-1,VLOOKUP($AP$4,RENTAS_EXCENTAS[],4,0))-CALCULO[[#This Row],[43]]</f>
        <v>0</v>
      </c>
      <c r="AT630" s="163"/>
      <c r="AU630" s="163"/>
      <c r="AV630" s="163">
        <f>+CALCULO[[#This Row],[ 47 ]]</f>
        <v>0</v>
      </c>
      <c r="AW630" s="163"/>
      <c r="AX630" s="163">
        <f>+CALCULO[[#This Row],[ 49 ]]</f>
        <v>0</v>
      </c>
      <c r="AY630" s="163"/>
      <c r="AZ630" s="163">
        <f>+CALCULO[[#This Row],[ 51 ]]</f>
        <v>0</v>
      </c>
      <c r="BA630" s="163"/>
      <c r="BB630" s="163">
        <f>+CALCULO[[#This Row],[ 53 ]]</f>
        <v>0</v>
      </c>
      <c r="BC630" s="163"/>
      <c r="BD630" s="163">
        <f>+CALCULO[[#This Row],[ 55 ]]</f>
        <v>0</v>
      </c>
      <c r="BE630" s="163"/>
      <c r="BF630" s="163">
        <f>+CALCULO[[#This Row],[ 57 ]]</f>
        <v>0</v>
      </c>
      <c r="BG630" s="163"/>
      <c r="BH630" s="163">
        <f>+CALCULO[[#This Row],[ 59 ]]</f>
        <v>0</v>
      </c>
      <c r="BI630" s="163"/>
      <c r="BJ630" s="163"/>
      <c r="BK630" s="163"/>
      <c r="BL630" s="145">
        <f>+CALCULO[[#This Row],[ 63 ]]</f>
        <v>0</v>
      </c>
      <c r="BM630" s="144">
        <f>+CALCULO[[#This Row],[ 64 ]]+CALCULO[[#This Row],[ 62 ]]+CALCULO[[#This Row],[ 60 ]]+CALCULO[[#This Row],[ 58 ]]+CALCULO[[#This Row],[ 56 ]]+CALCULO[[#This Row],[ 54 ]]+CALCULO[[#This Row],[ 52 ]]+CALCULO[[#This Row],[ 50 ]]+CALCULO[[#This Row],[ 48 ]]+CALCULO[[#This Row],[ 45 ]]+CALCULO[[#This Row],[43]]</f>
        <v>0</v>
      </c>
      <c r="BN630" s="148">
        <f>+CALCULO[[#This Row],[ 41 ]]-CALCULO[[#This Row],[65]]</f>
        <v>0</v>
      </c>
      <c r="BO630" s="144">
        <f>+ROUND(MIN(CALCULO[[#This Row],[66]]*25%,240*'Versión impresión'!$H$8),-3)</f>
        <v>0</v>
      </c>
      <c r="BP630" s="148">
        <f>+CALCULO[[#This Row],[66]]-CALCULO[[#This Row],[67]]</f>
        <v>0</v>
      </c>
      <c r="BQ630" s="154">
        <f>+ROUND(CALCULO[[#This Row],[33]]*40%,-3)</f>
        <v>0</v>
      </c>
      <c r="BR630" s="149">
        <f t="shared" si="26"/>
        <v>0</v>
      </c>
      <c r="BS630" s="144">
        <f>+CALCULO[[#This Row],[33]]-MIN(CALCULO[[#This Row],[69]],CALCULO[[#This Row],[68]])</f>
        <v>0</v>
      </c>
      <c r="BT630" s="150">
        <f>+CALCULO[[#This Row],[71]]/'Versión impresión'!$H$8+1-1</f>
        <v>0</v>
      </c>
      <c r="BU630" s="151">
        <f>+LOOKUP(CALCULO[[#This Row],[72]],$CG$2:$CH$8,$CJ$2:$CJ$8)</f>
        <v>0</v>
      </c>
      <c r="BV630" s="152">
        <f>+LOOKUP(CALCULO[[#This Row],[72]],$CG$2:$CH$8,$CI$2:$CI$8)</f>
        <v>0</v>
      </c>
      <c r="BW630" s="151">
        <f>+LOOKUP(CALCULO[[#This Row],[72]],$CG$2:$CH$8,$CK$2:$CK$8)</f>
        <v>0</v>
      </c>
      <c r="BX630" s="155">
        <f>+(CALCULO[[#This Row],[72]]+CALCULO[[#This Row],[73]])*CALCULO[[#This Row],[74]]+CALCULO[[#This Row],[75]]</f>
        <v>0</v>
      </c>
      <c r="BY630" s="133">
        <f>+ROUND(CALCULO[[#This Row],[76]]*'Versión impresión'!$H$8,-3)</f>
        <v>0</v>
      </c>
      <c r="BZ630" s="180" t="str">
        <f>+IF(LOOKUP(CALCULO[[#This Row],[72]],$CG$2:$CH$8,$CM$2:$CM$8)=0,"",LOOKUP(CALCULO[[#This Row],[72]],$CG$2:$CH$8,$CM$2:$CM$8))</f>
        <v/>
      </c>
    </row>
    <row r="631" spans="1:78" x14ac:dyDescent="0.25">
      <c r="A631" s="78" t="str">
        <f t="shared" si="25"/>
        <v/>
      </c>
      <c r="B631" s="159"/>
      <c r="C631" s="29"/>
      <c r="D631" s="29"/>
      <c r="E631" s="29"/>
      <c r="F631" s="29"/>
      <c r="G631" s="29"/>
      <c r="H631" s="29"/>
      <c r="I631" s="29"/>
      <c r="J631" s="29"/>
      <c r="K631" s="29"/>
      <c r="L631" s="29"/>
      <c r="M631" s="29"/>
      <c r="N631" s="29"/>
      <c r="O631" s="144">
        <f>SUM(CALCULO[[#This Row],[5]:[ 14 ]])</f>
        <v>0</v>
      </c>
      <c r="P631" s="162"/>
      <c r="Q631" s="163">
        <f>+IF(AVERAGEIF(ING_NO_CONST_RENTA[Concepto],'Datos para cálculo'!P$4,ING_NO_CONST_RENTA[Monto Limite])=1,CALCULO[[#This Row],[16]],MIN(CALCULO[ [#This Row],[16] ],AVERAGEIF(ING_NO_CONST_RENTA[Concepto],'Datos para cálculo'!P$4,ING_NO_CONST_RENTA[Monto Limite]),+CALCULO[ [#This Row],[16] ]+1-1,CALCULO[ [#This Row],[16] ]))</f>
        <v>0</v>
      </c>
      <c r="R631" s="29"/>
      <c r="S631" s="163">
        <f>+IF(AVERAGEIF(ING_NO_CONST_RENTA[Concepto],'Datos para cálculo'!R$4,ING_NO_CONST_RENTA[Monto Limite])=1,CALCULO[[#This Row],[18]],MIN(CALCULO[ [#This Row],[18] ],AVERAGEIF(ING_NO_CONST_RENTA[Concepto],'Datos para cálculo'!R$4,ING_NO_CONST_RENTA[Monto Limite]),+CALCULO[ [#This Row],[18] ]+1-1,CALCULO[ [#This Row],[18] ]))</f>
        <v>0</v>
      </c>
      <c r="T631" s="29"/>
      <c r="U631" s="163">
        <f>+IF(AVERAGEIF(ING_NO_CONST_RENTA[Concepto],'Datos para cálculo'!T$4,ING_NO_CONST_RENTA[Monto Limite])=1,CALCULO[[#This Row],[20]],MIN(CALCULO[ [#This Row],[20] ],AVERAGEIF(ING_NO_CONST_RENTA[Concepto],'Datos para cálculo'!T$4,ING_NO_CONST_RENTA[Monto Limite]),+CALCULO[ [#This Row],[20] ]+1-1,CALCULO[ [#This Row],[20] ]))</f>
        <v>0</v>
      </c>
      <c r="V631" s="29"/>
      <c r="W6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1" s="164"/>
      <c r="Y631" s="163">
        <f>+IF(O631&lt;310*'Versión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1" s="165"/>
      <c r="AA631" s="163">
        <f>+IF(AVERAGEIF(ING_NO_CONST_RENTA[Concepto],'Datos para cálculo'!Z$4,ING_NO_CONST_RENTA[Monto Limite])=1,CALCULO[[#This Row],[ 26 ]],MIN(CALCULO[[#This Row],[ 26 ]],AVERAGEIF(ING_NO_CONST_RENTA[Concepto],'Datos para cálculo'!Z$4,ING_NO_CONST_RENTA[Monto Limite]),+CALCULO[[#This Row],[ 26 ]]+1-1,CALCULO[[#This Row],[ 26 ]]))</f>
        <v>0</v>
      </c>
      <c r="AB631" s="165"/>
      <c r="AC6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1" s="147"/>
      <c r="AE6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1" s="144">
        <f>+CALCULO[[#This Row],[ 31 ]]+CALCULO[[#This Row],[ 29 ]]+CALCULO[[#This Row],[ 27 ]]+CALCULO[[#This Row],[ 25 ]]+CALCULO[[#This Row],[ 23 ]]+CALCULO[[#This Row],[ 21 ]]+CALCULO[[#This Row],[ 19 ]]+CALCULO[[#This Row],[ 17 ]]</f>
        <v>0</v>
      </c>
      <c r="AG631" s="148">
        <f>+MAX(0,ROUND(CALCULO[[#This Row],[ 15 ]]-CALCULO[[#This Row],[32]],-3))</f>
        <v>0</v>
      </c>
      <c r="AH631" s="29"/>
      <c r="AI631" s="163">
        <f>+IF(AVERAGEIF(DEDUCCIONES[Concepto],'Datos para cálculo'!AH$4,DEDUCCIONES[Monto Limite])=1,CALCULO[[#This Row],[ 34 ]],MIN(CALCULO[[#This Row],[ 34 ]],AVERAGEIF(DEDUCCIONES[Concepto],'Datos para cálculo'!AH$4,DEDUCCIONES[Monto Limite]),+CALCULO[[#This Row],[ 34 ]]+1-1,CALCULO[[#This Row],[ 34 ]]))</f>
        <v>0</v>
      </c>
      <c r="AJ631" s="167"/>
      <c r="AK631" s="144">
        <f>+IF(CALCULO[[#This Row],[ 36 ]]="SI",MIN(CALCULO[[#This Row],[ 15 ]]*10%,VLOOKUP($AJ$4,DEDUCCIONES[],4,0)),0)</f>
        <v>0</v>
      </c>
      <c r="AL631" s="168"/>
      <c r="AM631" s="145">
        <f>+MIN(AL631+1-1,VLOOKUP($AL$4,DEDUCCIONES[],4,0))</f>
        <v>0</v>
      </c>
      <c r="AN631" s="144">
        <f>+CALCULO[[#This Row],[35]]+CALCULO[[#This Row],[37]]+CALCULO[[#This Row],[ 39 ]]</f>
        <v>0</v>
      </c>
      <c r="AO631" s="148">
        <f>+CALCULO[[#This Row],[33]]-CALCULO[[#This Row],[ 40 ]]</f>
        <v>0</v>
      </c>
      <c r="AP631" s="29"/>
      <c r="AQ631" s="163">
        <f>+MIN(CALCULO[[#This Row],[42]]+1-1,VLOOKUP($AP$4,RENTAS_EXCENTAS[],4,0))</f>
        <v>0</v>
      </c>
      <c r="AR631" s="29"/>
      <c r="AS631" s="163">
        <f>+MIN(CALCULO[[#This Row],[43]]+CALCULO[[#This Row],[ 44 ]]+1-1,VLOOKUP($AP$4,RENTAS_EXCENTAS[],4,0))-CALCULO[[#This Row],[43]]</f>
        <v>0</v>
      </c>
      <c r="AT631" s="163"/>
      <c r="AU631" s="163"/>
      <c r="AV631" s="163">
        <f>+CALCULO[[#This Row],[ 47 ]]</f>
        <v>0</v>
      </c>
      <c r="AW631" s="163"/>
      <c r="AX631" s="163">
        <f>+CALCULO[[#This Row],[ 49 ]]</f>
        <v>0</v>
      </c>
      <c r="AY631" s="163"/>
      <c r="AZ631" s="163">
        <f>+CALCULO[[#This Row],[ 51 ]]</f>
        <v>0</v>
      </c>
      <c r="BA631" s="163"/>
      <c r="BB631" s="163">
        <f>+CALCULO[[#This Row],[ 53 ]]</f>
        <v>0</v>
      </c>
      <c r="BC631" s="163"/>
      <c r="BD631" s="163">
        <f>+CALCULO[[#This Row],[ 55 ]]</f>
        <v>0</v>
      </c>
      <c r="BE631" s="163"/>
      <c r="BF631" s="163">
        <f>+CALCULO[[#This Row],[ 57 ]]</f>
        <v>0</v>
      </c>
      <c r="BG631" s="163"/>
      <c r="BH631" s="163">
        <f>+CALCULO[[#This Row],[ 59 ]]</f>
        <v>0</v>
      </c>
      <c r="BI631" s="163"/>
      <c r="BJ631" s="163"/>
      <c r="BK631" s="163"/>
      <c r="BL631" s="145">
        <f>+CALCULO[[#This Row],[ 63 ]]</f>
        <v>0</v>
      </c>
      <c r="BM631" s="144">
        <f>+CALCULO[[#This Row],[ 64 ]]+CALCULO[[#This Row],[ 62 ]]+CALCULO[[#This Row],[ 60 ]]+CALCULO[[#This Row],[ 58 ]]+CALCULO[[#This Row],[ 56 ]]+CALCULO[[#This Row],[ 54 ]]+CALCULO[[#This Row],[ 52 ]]+CALCULO[[#This Row],[ 50 ]]+CALCULO[[#This Row],[ 48 ]]+CALCULO[[#This Row],[ 45 ]]+CALCULO[[#This Row],[43]]</f>
        <v>0</v>
      </c>
      <c r="BN631" s="148">
        <f>+CALCULO[[#This Row],[ 41 ]]-CALCULO[[#This Row],[65]]</f>
        <v>0</v>
      </c>
      <c r="BO631" s="144">
        <f>+ROUND(MIN(CALCULO[[#This Row],[66]]*25%,240*'Versión impresión'!$H$8),-3)</f>
        <v>0</v>
      </c>
      <c r="BP631" s="148">
        <f>+CALCULO[[#This Row],[66]]-CALCULO[[#This Row],[67]]</f>
        <v>0</v>
      </c>
      <c r="BQ631" s="154">
        <f>+ROUND(CALCULO[[#This Row],[33]]*40%,-3)</f>
        <v>0</v>
      </c>
      <c r="BR631" s="149">
        <f t="shared" si="26"/>
        <v>0</v>
      </c>
      <c r="BS631" s="144">
        <f>+CALCULO[[#This Row],[33]]-MIN(CALCULO[[#This Row],[69]],CALCULO[[#This Row],[68]])</f>
        <v>0</v>
      </c>
      <c r="BT631" s="150">
        <f>+CALCULO[[#This Row],[71]]/'Versión impresión'!$H$8+1-1</f>
        <v>0</v>
      </c>
      <c r="BU631" s="151">
        <f>+LOOKUP(CALCULO[[#This Row],[72]],$CG$2:$CH$8,$CJ$2:$CJ$8)</f>
        <v>0</v>
      </c>
      <c r="BV631" s="152">
        <f>+LOOKUP(CALCULO[[#This Row],[72]],$CG$2:$CH$8,$CI$2:$CI$8)</f>
        <v>0</v>
      </c>
      <c r="BW631" s="151">
        <f>+LOOKUP(CALCULO[[#This Row],[72]],$CG$2:$CH$8,$CK$2:$CK$8)</f>
        <v>0</v>
      </c>
      <c r="BX631" s="155">
        <f>+(CALCULO[[#This Row],[72]]+CALCULO[[#This Row],[73]])*CALCULO[[#This Row],[74]]+CALCULO[[#This Row],[75]]</f>
        <v>0</v>
      </c>
      <c r="BY631" s="133">
        <f>+ROUND(CALCULO[[#This Row],[76]]*'Versión impresión'!$H$8,-3)</f>
        <v>0</v>
      </c>
      <c r="BZ631" s="180" t="str">
        <f>+IF(LOOKUP(CALCULO[[#This Row],[72]],$CG$2:$CH$8,$CM$2:$CM$8)=0,"",LOOKUP(CALCULO[[#This Row],[72]],$CG$2:$CH$8,$CM$2:$CM$8))</f>
        <v/>
      </c>
    </row>
    <row r="632" spans="1:78" x14ac:dyDescent="0.25">
      <c r="A632" s="78" t="str">
        <f t="shared" si="25"/>
        <v/>
      </c>
      <c r="B632" s="159"/>
      <c r="C632" s="29"/>
      <c r="D632" s="29"/>
      <c r="E632" s="29"/>
      <c r="F632" s="29"/>
      <c r="G632" s="29"/>
      <c r="H632" s="29"/>
      <c r="I632" s="29"/>
      <c r="J632" s="29"/>
      <c r="K632" s="29"/>
      <c r="L632" s="29"/>
      <c r="M632" s="29"/>
      <c r="N632" s="29"/>
      <c r="O632" s="144">
        <f>SUM(CALCULO[[#This Row],[5]:[ 14 ]])</f>
        <v>0</v>
      </c>
      <c r="P632" s="162"/>
      <c r="Q632" s="163">
        <f>+IF(AVERAGEIF(ING_NO_CONST_RENTA[Concepto],'Datos para cálculo'!P$4,ING_NO_CONST_RENTA[Monto Limite])=1,CALCULO[[#This Row],[16]],MIN(CALCULO[ [#This Row],[16] ],AVERAGEIF(ING_NO_CONST_RENTA[Concepto],'Datos para cálculo'!P$4,ING_NO_CONST_RENTA[Monto Limite]),+CALCULO[ [#This Row],[16] ]+1-1,CALCULO[ [#This Row],[16] ]))</f>
        <v>0</v>
      </c>
      <c r="R632" s="29"/>
      <c r="S632" s="163">
        <f>+IF(AVERAGEIF(ING_NO_CONST_RENTA[Concepto],'Datos para cálculo'!R$4,ING_NO_CONST_RENTA[Monto Limite])=1,CALCULO[[#This Row],[18]],MIN(CALCULO[ [#This Row],[18] ],AVERAGEIF(ING_NO_CONST_RENTA[Concepto],'Datos para cálculo'!R$4,ING_NO_CONST_RENTA[Monto Limite]),+CALCULO[ [#This Row],[18] ]+1-1,CALCULO[ [#This Row],[18] ]))</f>
        <v>0</v>
      </c>
      <c r="T632" s="29"/>
      <c r="U632" s="163">
        <f>+IF(AVERAGEIF(ING_NO_CONST_RENTA[Concepto],'Datos para cálculo'!T$4,ING_NO_CONST_RENTA[Monto Limite])=1,CALCULO[[#This Row],[20]],MIN(CALCULO[ [#This Row],[20] ],AVERAGEIF(ING_NO_CONST_RENTA[Concepto],'Datos para cálculo'!T$4,ING_NO_CONST_RENTA[Monto Limite]),+CALCULO[ [#This Row],[20] ]+1-1,CALCULO[ [#This Row],[20] ]))</f>
        <v>0</v>
      </c>
      <c r="V632" s="29"/>
      <c r="W6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2" s="164"/>
      <c r="Y632" s="163">
        <f>+IF(O632&lt;310*'Versión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2" s="165"/>
      <c r="AA632" s="163">
        <f>+IF(AVERAGEIF(ING_NO_CONST_RENTA[Concepto],'Datos para cálculo'!Z$4,ING_NO_CONST_RENTA[Monto Limite])=1,CALCULO[[#This Row],[ 26 ]],MIN(CALCULO[[#This Row],[ 26 ]],AVERAGEIF(ING_NO_CONST_RENTA[Concepto],'Datos para cálculo'!Z$4,ING_NO_CONST_RENTA[Monto Limite]),+CALCULO[[#This Row],[ 26 ]]+1-1,CALCULO[[#This Row],[ 26 ]]))</f>
        <v>0</v>
      </c>
      <c r="AB632" s="165"/>
      <c r="AC6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2" s="147"/>
      <c r="AE6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2" s="144">
        <f>+CALCULO[[#This Row],[ 31 ]]+CALCULO[[#This Row],[ 29 ]]+CALCULO[[#This Row],[ 27 ]]+CALCULO[[#This Row],[ 25 ]]+CALCULO[[#This Row],[ 23 ]]+CALCULO[[#This Row],[ 21 ]]+CALCULO[[#This Row],[ 19 ]]+CALCULO[[#This Row],[ 17 ]]</f>
        <v>0</v>
      </c>
      <c r="AG632" s="148">
        <f>+MAX(0,ROUND(CALCULO[[#This Row],[ 15 ]]-CALCULO[[#This Row],[32]],-3))</f>
        <v>0</v>
      </c>
      <c r="AH632" s="29"/>
      <c r="AI632" s="163">
        <f>+IF(AVERAGEIF(DEDUCCIONES[Concepto],'Datos para cálculo'!AH$4,DEDUCCIONES[Monto Limite])=1,CALCULO[[#This Row],[ 34 ]],MIN(CALCULO[[#This Row],[ 34 ]],AVERAGEIF(DEDUCCIONES[Concepto],'Datos para cálculo'!AH$4,DEDUCCIONES[Monto Limite]),+CALCULO[[#This Row],[ 34 ]]+1-1,CALCULO[[#This Row],[ 34 ]]))</f>
        <v>0</v>
      </c>
      <c r="AJ632" s="167"/>
      <c r="AK632" s="144">
        <f>+IF(CALCULO[[#This Row],[ 36 ]]="SI",MIN(CALCULO[[#This Row],[ 15 ]]*10%,VLOOKUP($AJ$4,DEDUCCIONES[],4,0)),0)</f>
        <v>0</v>
      </c>
      <c r="AL632" s="168"/>
      <c r="AM632" s="145">
        <f>+MIN(AL632+1-1,VLOOKUP($AL$4,DEDUCCIONES[],4,0))</f>
        <v>0</v>
      </c>
      <c r="AN632" s="144">
        <f>+CALCULO[[#This Row],[35]]+CALCULO[[#This Row],[37]]+CALCULO[[#This Row],[ 39 ]]</f>
        <v>0</v>
      </c>
      <c r="AO632" s="148">
        <f>+CALCULO[[#This Row],[33]]-CALCULO[[#This Row],[ 40 ]]</f>
        <v>0</v>
      </c>
      <c r="AP632" s="29"/>
      <c r="AQ632" s="163">
        <f>+MIN(CALCULO[[#This Row],[42]]+1-1,VLOOKUP($AP$4,RENTAS_EXCENTAS[],4,0))</f>
        <v>0</v>
      </c>
      <c r="AR632" s="29"/>
      <c r="AS632" s="163">
        <f>+MIN(CALCULO[[#This Row],[43]]+CALCULO[[#This Row],[ 44 ]]+1-1,VLOOKUP($AP$4,RENTAS_EXCENTAS[],4,0))-CALCULO[[#This Row],[43]]</f>
        <v>0</v>
      </c>
      <c r="AT632" s="163"/>
      <c r="AU632" s="163"/>
      <c r="AV632" s="163">
        <f>+CALCULO[[#This Row],[ 47 ]]</f>
        <v>0</v>
      </c>
      <c r="AW632" s="163"/>
      <c r="AX632" s="163">
        <f>+CALCULO[[#This Row],[ 49 ]]</f>
        <v>0</v>
      </c>
      <c r="AY632" s="163"/>
      <c r="AZ632" s="163">
        <f>+CALCULO[[#This Row],[ 51 ]]</f>
        <v>0</v>
      </c>
      <c r="BA632" s="163"/>
      <c r="BB632" s="163">
        <f>+CALCULO[[#This Row],[ 53 ]]</f>
        <v>0</v>
      </c>
      <c r="BC632" s="163"/>
      <c r="BD632" s="163">
        <f>+CALCULO[[#This Row],[ 55 ]]</f>
        <v>0</v>
      </c>
      <c r="BE632" s="163"/>
      <c r="BF632" s="163">
        <f>+CALCULO[[#This Row],[ 57 ]]</f>
        <v>0</v>
      </c>
      <c r="BG632" s="163"/>
      <c r="BH632" s="163">
        <f>+CALCULO[[#This Row],[ 59 ]]</f>
        <v>0</v>
      </c>
      <c r="BI632" s="163"/>
      <c r="BJ632" s="163"/>
      <c r="BK632" s="163"/>
      <c r="BL632" s="145">
        <f>+CALCULO[[#This Row],[ 63 ]]</f>
        <v>0</v>
      </c>
      <c r="BM632" s="144">
        <f>+CALCULO[[#This Row],[ 64 ]]+CALCULO[[#This Row],[ 62 ]]+CALCULO[[#This Row],[ 60 ]]+CALCULO[[#This Row],[ 58 ]]+CALCULO[[#This Row],[ 56 ]]+CALCULO[[#This Row],[ 54 ]]+CALCULO[[#This Row],[ 52 ]]+CALCULO[[#This Row],[ 50 ]]+CALCULO[[#This Row],[ 48 ]]+CALCULO[[#This Row],[ 45 ]]+CALCULO[[#This Row],[43]]</f>
        <v>0</v>
      </c>
      <c r="BN632" s="148">
        <f>+CALCULO[[#This Row],[ 41 ]]-CALCULO[[#This Row],[65]]</f>
        <v>0</v>
      </c>
      <c r="BO632" s="144">
        <f>+ROUND(MIN(CALCULO[[#This Row],[66]]*25%,240*'Versión impresión'!$H$8),-3)</f>
        <v>0</v>
      </c>
      <c r="BP632" s="148">
        <f>+CALCULO[[#This Row],[66]]-CALCULO[[#This Row],[67]]</f>
        <v>0</v>
      </c>
      <c r="BQ632" s="154">
        <f>+ROUND(CALCULO[[#This Row],[33]]*40%,-3)</f>
        <v>0</v>
      </c>
      <c r="BR632" s="149">
        <f t="shared" si="26"/>
        <v>0</v>
      </c>
      <c r="BS632" s="144">
        <f>+CALCULO[[#This Row],[33]]-MIN(CALCULO[[#This Row],[69]],CALCULO[[#This Row],[68]])</f>
        <v>0</v>
      </c>
      <c r="BT632" s="150">
        <f>+CALCULO[[#This Row],[71]]/'Versión impresión'!$H$8+1-1</f>
        <v>0</v>
      </c>
      <c r="BU632" s="151">
        <f>+LOOKUP(CALCULO[[#This Row],[72]],$CG$2:$CH$8,$CJ$2:$CJ$8)</f>
        <v>0</v>
      </c>
      <c r="BV632" s="152">
        <f>+LOOKUP(CALCULO[[#This Row],[72]],$CG$2:$CH$8,$CI$2:$CI$8)</f>
        <v>0</v>
      </c>
      <c r="BW632" s="151">
        <f>+LOOKUP(CALCULO[[#This Row],[72]],$CG$2:$CH$8,$CK$2:$CK$8)</f>
        <v>0</v>
      </c>
      <c r="BX632" s="155">
        <f>+(CALCULO[[#This Row],[72]]+CALCULO[[#This Row],[73]])*CALCULO[[#This Row],[74]]+CALCULO[[#This Row],[75]]</f>
        <v>0</v>
      </c>
      <c r="BY632" s="133">
        <f>+ROUND(CALCULO[[#This Row],[76]]*'Versión impresión'!$H$8,-3)</f>
        <v>0</v>
      </c>
      <c r="BZ632" s="180" t="str">
        <f>+IF(LOOKUP(CALCULO[[#This Row],[72]],$CG$2:$CH$8,$CM$2:$CM$8)=0,"",LOOKUP(CALCULO[[#This Row],[72]],$CG$2:$CH$8,$CM$2:$CM$8))</f>
        <v/>
      </c>
    </row>
    <row r="633" spans="1:78" x14ac:dyDescent="0.25">
      <c r="A633" s="78" t="str">
        <f t="shared" si="25"/>
        <v/>
      </c>
      <c r="B633" s="159"/>
      <c r="C633" s="29"/>
      <c r="D633" s="29"/>
      <c r="E633" s="29"/>
      <c r="F633" s="29"/>
      <c r="G633" s="29"/>
      <c r="H633" s="29"/>
      <c r="I633" s="29"/>
      <c r="J633" s="29"/>
      <c r="K633" s="29"/>
      <c r="L633" s="29"/>
      <c r="M633" s="29"/>
      <c r="N633" s="29"/>
      <c r="O633" s="144">
        <f>SUM(CALCULO[[#This Row],[5]:[ 14 ]])</f>
        <v>0</v>
      </c>
      <c r="P633" s="162"/>
      <c r="Q633" s="163">
        <f>+IF(AVERAGEIF(ING_NO_CONST_RENTA[Concepto],'Datos para cálculo'!P$4,ING_NO_CONST_RENTA[Monto Limite])=1,CALCULO[[#This Row],[16]],MIN(CALCULO[ [#This Row],[16] ],AVERAGEIF(ING_NO_CONST_RENTA[Concepto],'Datos para cálculo'!P$4,ING_NO_CONST_RENTA[Monto Limite]),+CALCULO[ [#This Row],[16] ]+1-1,CALCULO[ [#This Row],[16] ]))</f>
        <v>0</v>
      </c>
      <c r="R633" s="29"/>
      <c r="S633" s="163">
        <f>+IF(AVERAGEIF(ING_NO_CONST_RENTA[Concepto],'Datos para cálculo'!R$4,ING_NO_CONST_RENTA[Monto Limite])=1,CALCULO[[#This Row],[18]],MIN(CALCULO[ [#This Row],[18] ],AVERAGEIF(ING_NO_CONST_RENTA[Concepto],'Datos para cálculo'!R$4,ING_NO_CONST_RENTA[Monto Limite]),+CALCULO[ [#This Row],[18] ]+1-1,CALCULO[ [#This Row],[18] ]))</f>
        <v>0</v>
      </c>
      <c r="T633" s="29"/>
      <c r="U633" s="163">
        <f>+IF(AVERAGEIF(ING_NO_CONST_RENTA[Concepto],'Datos para cálculo'!T$4,ING_NO_CONST_RENTA[Monto Limite])=1,CALCULO[[#This Row],[20]],MIN(CALCULO[ [#This Row],[20] ],AVERAGEIF(ING_NO_CONST_RENTA[Concepto],'Datos para cálculo'!T$4,ING_NO_CONST_RENTA[Monto Limite]),+CALCULO[ [#This Row],[20] ]+1-1,CALCULO[ [#This Row],[20] ]))</f>
        <v>0</v>
      </c>
      <c r="V633" s="29"/>
      <c r="W6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3" s="164"/>
      <c r="Y633" s="163">
        <f>+IF(O633&lt;310*'Versión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3" s="165"/>
      <c r="AA633" s="163">
        <f>+IF(AVERAGEIF(ING_NO_CONST_RENTA[Concepto],'Datos para cálculo'!Z$4,ING_NO_CONST_RENTA[Monto Limite])=1,CALCULO[[#This Row],[ 26 ]],MIN(CALCULO[[#This Row],[ 26 ]],AVERAGEIF(ING_NO_CONST_RENTA[Concepto],'Datos para cálculo'!Z$4,ING_NO_CONST_RENTA[Monto Limite]),+CALCULO[[#This Row],[ 26 ]]+1-1,CALCULO[[#This Row],[ 26 ]]))</f>
        <v>0</v>
      </c>
      <c r="AB633" s="165"/>
      <c r="AC6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3" s="147"/>
      <c r="AE6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3" s="144">
        <f>+CALCULO[[#This Row],[ 31 ]]+CALCULO[[#This Row],[ 29 ]]+CALCULO[[#This Row],[ 27 ]]+CALCULO[[#This Row],[ 25 ]]+CALCULO[[#This Row],[ 23 ]]+CALCULO[[#This Row],[ 21 ]]+CALCULO[[#This Row],[ 19 ]]+CALCULO[[#This Row],[ 17 ]]</f>
        <v>0</v>
      </c>
      <c r="AG633" s="148">
        <f>+MAX(0,ROUND(CALCULO[[#This Row],[ 15 ]]-CALCULO[[#This Row],[32]],-3))</f>
        <v>0</v>
      </c>
      <c r="AH633" s="29"/>
      <c r="AI633" s="163">
        <f>+IF(AVERAGEIF(DEDUCCIONES[Concepto],'Datos para cálculo'!AH$4,DEDUCCIONES[Monto Limite])=1,CALCULO[[#This Row],[ 34 ]],MIN(CALCULO[[#This Row],[ 34 ]],AVERAGEIF(DEDUCCIONES[Concepto],'Datos para cálculo'!AH$4,DEDUCCIONES[Monto Limite]),+CALCULO[[#This Row],[ 34 ]]+1-1,CALCULO[[#This Row],[ 34 ]]))</f>
        <v>0</v>
      </c>
      <c r="AJ633" s="167"/>
      <c r="AK633" s="144">
        <f>+IF(CALCULO[[#This Row],[ 36 ]]="SI",MIN(CALCULO[[#This Row],[ 15 ]]*10%,VLOOKUP($AJ$4,DEDUCCIONES[],4,0)),0)</f>
        <v>0</v>
      </c>
      <c r="AL633" s="168"/>
      <c r="AM633" s="145">
        <f>+MIN(AL633+1-1,VLOOKUP($AL$4,DEDUCCIONES[],4,0))</f>
        <v>0</v>
      </c>
      <c r="AN633" s="144">
        <f>+CALCULO[[#This Row],[35]]+CALCULO[[#This Row],[37]]+CALCULO[[#This Row],[ 39 ]]</f>
        <v>0</v>
      </c>
      <c r="AO633" s="148">
        <f>+CALCULO[[#This Row],[33]]-CALCULO[[#This Row],[ 40 ]]</f>
        <v>0</v>
      </c>
      <c r="AP633" s="29"/>
      <c r="AQ633" s="163">
        <f>+MIN(CALCULO[[#This Row],[42]]+1-1,VLOOKUP($AP$4,RENTAS_EXCENTAS[],4,0))</f>
        <v>0</v>
      </c>
      <c r="AR633" s="29"/>
      <c r="AS633" s="163">
        <f>+MIN(CALCULO[[#This Row],[43]]+CALCULO[[#This Row],[ 44 ]]+1-1,VLOOKUP($AP$4,RENTAS_EXCENTAS[],4,0))-CALCULO[[#This Row],[43]]</f>
        <v>0</v>
      </c>
      <c r="AT633" s="163"/>
      <c r="AU633" s="163"/>
      <c r="AV633" s="163">
        <f>+CALCULO[[#This Row],[ 47 ]]</f>
        <v>0</v>
      </c>
      <c r="AW633" s="163"/>
      <c r="AX633" s="163">
        <f>+CALCULO[[#This Row],[ 49 ]]</f>
        <v>0</v>
      </c>
      <c r="AY633" s="163"/>
      <c r="AZ633" s="163">
        <f>+CALCULO[[#This Row],[ 51 ]]</f>
        <v>0</v>
      </c>
      <c r="BA633" s="163"/>
      <c r="BB633" s="163">
        <f>+CALCULO[[#This Row],[ 53 ]]</f>
        <v>0</v>
      </c>
      <c r="BC633" s="163"/>
      <c r="BD633" s="163">
        <f>+CALCULO[[#This Row],[ 55 ]]</f>
        <v>0</v>
      </c>
      <c r="BE633" s="163"/>
      <c r="BF633" s="163">
        <f>+CALCULO[[#This Row],[ 57 ]]</f>
        <v>0</v>
      </c>
      <c r="BG633" s="163"/>
      <c r="BH633" s="163">
        <f>+CALCULO[[#This Row],[ 59 ]]</f>
        <v>0</v>
      </c>
      <c r="BI633" s="163"/>
      <c r="BJ633" s="163"/>
      <c r="BK633" s="163"/>
      <c r="BL633" s="145">
        <f>+CALCULO[[#This Row],[ 63 ]]</f>
        <v>0</v>
      </c>
      <c r="BM633" s="144">
        <f>+CALCULO[[#This Row],[ 64 ]]+CALCULO[[#This Row],[ 62 ]]+CALCULO[[#This Row],[ 60 ]]+CALCULO[[#This Row],[ 58 ]]+CALCULO[[#This Row],[ 56 ]]+CALCULO[[#This Row],[ 54 ]]+CALCULO[[#This Row],[ 52 ]]+CALCULO[[#This Row],[ 50 ]]+CALCULO[[#This Row],[ 48 ]]+CALCULO[[#This Row],[ 45 ]]+CALCULO[[#This Row],[43]]</f>
        <v>0</v>
      </c>
      <c r="BN633" s="148">
        <f>+CALCULO[[#This Row],[ 41 ]]-CALCULO[[#This Row],[65]]</f>
        <v>0</v>
      </c>
      <c r="BO633" s="144">
        <f>+ROUND(MIN(CALCULO[[#This Row],[66]]*25%,240*'Versión impresión'!$H$8),-3)</f>
        <v>0</v>
      </c>
      <c r="BP633" s="148">
        <f>+CALCULO[[#This Row],[66]]-CALCULO[[#This Row],[67]]</f>
        <v>0</v>
      </c>
      <c r="BQ633" s="154">
        <f>+ROUND(CALCULO[[#This Row],[33]]*40%,-3)</f>
        <v>0</v>
      </c>
      <c r="BR633" s="149">
        <f t="shared" si="26"/>
        <v>0</v>
      </c>
      <c r="BS633" s="144">
        <f>+CALCULO[[#This Row],[33]]-MIN(CALCULO[[#This Row],[69]],CALCULO[[#This Row],[68]])</f>
        <v>0</v>
      </c>
      <c r="BT633" s="150">
        <f>+CALCULO[[#This Row],[71]]/'Versión impresión'!$H$8+1-1</f>
        <v>0</v>
      </c>
      <c r="BU633" s="151">
        <f>+LOOKUP(CALCULO[[#This Row],[72]],$CG$2:$CH$8,$CJ$2:$CJ$8)</f>
        <v>0</v>
      </c>
      <c r="BV633" s="152">
        <f>+LOOKUP(CALCULO[[#This Row],[72]],$CG$2:$CH$8,$CI$2:$CI$8)</f>
        <v>0</v>
      </c>
      <c r="BW633" s="151">
        <f>+LOOKUP(CALCULO[[#This Row],[72]],$CG$2:$CH$8,$CK$2:$CK$8)</f>
        <v>0</v>
      </c>
      <c r="BX633" s="155">
        <f>+(CALCULO[[#This Row],[72]]+CALCULO[[#This Row],[73]])*CALCULO[[#This Row],[74]]+CALCULO[[#This Row],[75]]</f>
        <v>0</v>
      </c>
      <c r="BY633" s="133">
        <f>+ROUND(CALCULO[[#This Row],[76]]*'Versión impresión'!$H$8,-3)</f>
        <v>0</v>
      </c>
      <c r="BZ633" s="180" t="str">
        <f>+IF(LOOKUP(CALCULO[[#This Row],[72]],$CG$2:$CH$8,$CM$2:$CM$8)=0,"",LOOKUP(CALCULO[[#This Row],[72]],$CG$2:$CH$8,$CM$2:$CM$8))</f>
        <v/>
      </c>
    </row>
    <row r="634" spans="1:78" x14ac:dyDescent="0.25">
      <c r="A634" s="78" t="str">
        <f t="shared" si="25"/>
        <v/>
      </c>
      <c r="B634" s="159"/>
      <c r="C634" s="29"/>
      <c r="D634" s="29"/>
      <c r="E634" s="29"/>
      <c r="F634" s="29"/>
      <c r="G634" s="29"/>
      <c r="H634" s="29"/>
      <c r="I634" s="29"/>
      <c r="J634" s="29"/>
      <c r="K634" s="29"/>
      <c r="L634" s="29"/>
      <c r="M634" s="29"/>
      <c r="N634" s="29"/>
      <c r="O634" s="144">
        <f>SUM(CALCULO[[#This Row],[5]:[ 14 ]])</f>
        <v>0</v>
      </c>
      <c r="P634" s="162"/>
      <c r="Q634" s="163">
        <f>+IF(AVERAGEIF(ING_NO_CONST_RENTA[Concepto],'Datos para cálculo'!P$4,ING_NO_CONST_RENTA[Monto Limite])=1,CALCULO[[#This Row],[16]],MIN(CALCULO[ [#This Row],[16] ],AVERAGEIF(ING_NO_CONST_RENTA[Concepto],'Datos para cálculo'!P$4,ING_NO_CONST_RENTA[Monto Limite]),+CALCULO[ [#This Row],[16] ]+1-1,CALCULO[ [#This Row],[16] ]))</f>
        <v>0</v>
      </c>
      <c r="R634" s="29"/>
      <c r="S634" s="163">
        <f>+IF(AVERAGEIF(ING_NO_CONST_RENTA[Concepto],'Datos para cálculo'!R$4,ING_NO_CONST_RENTA[Monto Limite])=1,CALCULO[[#This Row],[18]],MIN(CALCULO[ [#This Row],[18] ],AVERAGEIF(ING_NO_CONST_RENTA[Concepto],'Datos para cálculo'!R$4,ING_NO_CONST_RENTA[Monto Limite]),+CALCULO[ [#This Row],[18] ]+1-1,CALCULO[ [#This Row],[18] ]))</f>
        <v>0</v>
      </c>
      <c r="T634" s="29"/>
      <c r="U634" s="163">
        <f>+IF(AVERAGEIF(ING_NO_CONST_RENTA[Concepto],'Datos para cálculo'!T$4,ING_NO_CONST_RENTA[Monto Limite])=1,CALCULO[[#This Row],[20]],MIN(CALCULO[ [#This Row],[20] ],AVERAGEIF(ING_NO_CONST_RENTA[Concepto],'Datos para cálculo'!T$4,ING_NO_CONST_RENTA[Monto Limite]),+CALCULO[ [#This Row],[20] ]+1-1,CALCULO[ [#This Row],[20] ]))</f>
        <v>0</v>
      </c>
      <c r="V634" s="29"/>
      <c r="W6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4" s="164"/>
      <c r="Y634" s="163">
        <f>+IF(O634&lt;310*'Versión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4" s="165"/>
      <c r="AA634" s="163">
        <f>+IF(AVERAGEIF(ING_NO_CONST_RENTA[Concepto],'Datos para cálculo'!Z$4,ING_NO_CONST_RENTA[Monto Limite])=1,CALCULO[[#This Row],[ 26 ]],MIN(CALCULO[[#This Row],[ 26 ]],AVERAGEIF(ING_NO_CONST_RENTA[Concepto],'Datos para cálculo'!Z$4,ING_NO_CONST_RENTA[Monto Limite]),+CALCULO[[#This Row],[ 26 ]]+1-1,CALCULO[[#This Row],[ 26 ]]))</f>
        <v>0</v>
      </c>
      <c r="AB634" s="165"/>
      <c r="AC6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4" s="147"/>
      <c r="AE6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4" s="144">
        <f>+CALCULO[[#This Row],[ 31 ]]+CALCULO[[#This Row],[ 29 ]]+CALCULO[[#This Row],[ 27 ]]+CALCULO[[#This Row],[ 25 ]]+CALCULO[[#This Row],[ 23 ]]+CALCULO[[#This Row],[ 21 ]]+CALCULO[[#This Row],[ 19 ]]+CALCULO[[#This Row],[ 17 ]]</f>
        <v>0</v>
      </c>
      <c r="AG634" s="148">
        <f>+MAX(0,ROUND(CALCULO[[#This Row],[ 15 ]]-CALCULO[[#This Row],[32]],-3))</f>
        <v>0</v>
      </c>
      <c r="AH634" s="29"/>
      <c r="AI634" s="163">
        <f>+IF(AVERAGEIF(DEDUCCIONES[Concepto],'Datos para cálculo'!AH$4,DEDUCCIONES[Monto Limite])=1,CALCULO[[#This Row],[ 34 ]],MIN(CALCULO[[#This Row],[ 34 ]],AVERAGEIF(DEDUCCIONES[Concepto],'Datos para cálculo'!AH$4,DEDUCCIONES[Monto Limite]),+CALCULO[[#This Row],[ 34 ]]+1-1,CALCULO[[#This Row],[ 34 ]]))</f>
        <v>0</v>
      </c>
      <c r="AJ634" s="167"/>
      <c r="AK634" s="144">
        <f>+IF(CALCULO[[#This Row],[ 36 ]]="SI",MIN(CALCULO[[#This Row],[ 15 ]]*10%,VLOOKUP($AJ$4,DEDUCCIONES[],4,0)),0)</f>
        <v>0</v>
      </c>
      <c r="AL634" s="168"/>
      <c r="AM634" s="145">
        <f>+MIN(AL634+1-1,VLOOKUP($AL$4,DEDUCCIONES[],4,0))</f>
        <v>0</v>
      </c>
      <c r="AN634" s="144">
        <f>+CALCULO[[#This Row],[35]]+CALCULO[[#This Row],[37]]+CALCULO[[#This Row],[ 39 ]]</f>
        <v>0</v>
      </c>
      <c r="AO634" s="148">
        <f>+CALCULO[[#This Row],[33]]-CALCULO[[#This Row],[ 40 ]]</f>
        <v>0</v>
      </c>
      <c r="AP634" s="29"/>
      <c r="AQ634" s="163">
        <f>+MIN(CALCULO[[#This Row],[42]]+1-1,VLOOKUP($AP$4,RENTAS_EXCENTAS[],4,0))</f>
        <v>0</v>
      </c>
      <c r="AR634" s="29"/>
      <c r="AS634" s="163">
        <f>+MIN(CALCULO[[#This Row],[43]]+CALCULO[[#This Row],[ 44 ]]+1-1,VLOOKUP($AP$4,RENTAS_EXCENTAS[],4,0))-CALCULO[[#This Row],[43]]</f>
        <v>0</v>
      </c>
      <c r="AT634" s="163"/>
      <c r="AU634" s="163"/>
      <c r="AV634" s="163">
        <f>+CALCULO[[#This Row],[ 47 ]]</f>
        <v>0</v>
      </c>
      <c r="AW634" s="163"/>
      <c r="AX634" s="163">
        <f>+CALCULO[[#This Row],[ 49 ]]</f>
        <v>0</v>
      </c>
      <c r="AY634" s="163"/>
      <c r="AZ634" s="163">
        <f>+CALCULO[[#This Row],[ 51 ]]</f>
        <v>0</v>
      </c>
      <c r="BA634" s="163"/>
      <c r="BB634" s="163">
        <f>+CALCULO[[#This Row],[ 53 ]]</f>
        <v>0</v>
      </c>
      <c r="BC634" s="163"/>
      <c r="BD634" s="163">
        <f>+CALCULO[[#This Row],[ 55 ]]</f>
        <v>0</v>
      </c>
      <c r="BE634" s="163"/>
      <c r="BF634" s="163">
        <f>+CALCULO[[#This Row],[ 57 ]]</f>
        <v>0</v>
      </c>
      <c r="BG634" s="163"/>
      <c r="BH634" s="163">
        <f>+CALCULO[[#This Row],[ 59 ]]</f>
        <v>0</v>
      </c>
      <c r="BI634" s="163"/>
      <c r="BJ634" s="163"/>
      <c r="BK634" s="163"/>
      <c r="BL634" s="145">
        <f>+CALCULO[[#This Row],[ 63 ]]</f>
        <v>0</v>
      </c>
      <c r="BM634" s="144">
        <f>+CALCULO[[#This Row],[ 64 ]]+CALCULO[[#This Row],[ 62 ]]+CALCULO[[#This Row],[ 60 ]]+CALCULO[[#This Row],[ 58 ]]+CALCULO[[#This Row],[ 56 ]]+CALCULO[[#This Row],[ 54 ]]+CALCULO[[#This Row],[ 52 ]]+CALCULO[[#This Row],[ 50 ]]+CALCULO[[#This Row],[ 48 ]]+CALCULO[[#This Row],[ 45 ]]+CALCULO[[#This Row],[43]]</f>
        <v>0</v>
      </c>
      <c r="BN634" s="148">
        <f>+CALCULO[[#This Row],[ 41 ]]-CALCULO[[#This Row],[65]]</f>
        <v>0</v>
      </c>
      <c r="BO634" s="144">
        <f>+ROUND(MIN(CALCULO[[#This Row],[66]]*25%,240*'Versión impresión'!$H$8),-3)</f>
        <v>0</v>
      </c>
      <c r="BP634" s="148">
        <f>+CALCULO[[#This Row],[66]]-CALCULO[[#This Row],[67]]</f>
        <v>0</v>
      </c>
      <c r="BQ634" s="154">
        <f>+ROUND(CALCULO[[#This Row],[33]]*40%,-3)</f>
        <v>0</v>
      </c>
      <c r="BR634" s="149">
        <f t="shared" si="26"/>
        <v>0</v>
      </c>
      <c r="BS634" s="144">
        <f>+CALCULO[[#This Row],[33]]-MIN(CALCULO[[#This Row],[69]],CALCULO[[#This Row],[68]])</f>
        <v>0</v>
      </c>
      <c r="BT634" s="150">
        <f>+CALCULO[[#This Row],[71]]/'Versión impresión'!$H$8+1-1</f>
        <v>0</v>
      </c>
      <c r="BU634" s="151">
        <f>+LOOKUP(CALCULO[[#This Row],[72]],$CG$2:$CH$8,$CJ$2:$CJ$8)</f>
        <v>0</v>
      </c>
      <c r="BV634" s="152">
        <f>+LOOKUP(CALCULO[[#This Row],[72]],$CG$2:$CH$8,$CI$2:$CI$8)</f>
        <v>0</v>
      </c>
      <c r="BW634" s="151">
        <f>+LOOKUP(CALCULO[[#This Row],[72]],$CG$2:$CH$8,$CK$2:$CK$8)</f>
        <v>0</v>
      </c>
      <c r="BX634" s="155">
        <f>+(CALCULO[[#This Row],[72]]+CALCULO[[#This Row],[73]])*CALCULO[[#This Row],[74]]+CALCULO[[#This Row],[75]]</f>
        <v>0</v>
      </c>
      <c r="BY634" s="133">
        <f>+ROUND(CALCULO[[#This Row],[76]]*'Versión impresión'!$H$8,-3)</f>
        <v>0</v>
      </c>
      <c r="BZ634" s="180" t="str">
        <f>+IF(LOOKUP(CALCULO[[#This Row],[72]],$CG$2:$CH$8,$CM$2:$CM$8)=0,"",LOOKUP(CALCULO[[#This Row],[72]],$CG$2:$CH$8,$CM$2:$CM$8))</f>
        <v/>
      </c>
    </row>
    <row r="635" spans="1:78" x14ac:dyDescent="0.25">
      <c r="A635" s="78" t="str">
        <f t="shared" si="25"/>
        <v/>
      </c>
      <c r="B635" s="159"/>
      <c r="C635" s="29"/>
      <c r="D635" s="29"/>
      <c r="E635" s="29"/>
      <c r="F635" s="29"/>
      <c r="G635" s="29"/>
      <c r="H635" s="29"/>
      <c r="I635" s="29"/>
      <c r="J635" s="29"/>
      <c r="K635" s="29"/>
      <c r="L635" s="29"/>
      <c r="M635" s="29"/>
      <c r="N635" s="29"/>
      <c r="O635" s="144">
        <f>SUM(CALCULO[[#This Row],[5]:[ 14 ]])</f>
        <v>0</v>
      </c>
      <c r="P635" s="162"/>
      <c r="Q635" s="163">
        <f>+IF(AVERAGEIF(ING_NO_CONST_RENTA[Concepto],'Datos para cálculo'!P$4,ING_NO_CONST_RENTA[Monto Limite])=1,CALCULO[[#This Row],[16]],MIN(CALCULO[ [#This Row],[16] ],AVERAGEIF(ING_NO_CONST_RENTA[Concepto],'Datos para cálculo'!P$4,ING_NO_CONST_RENTA[Monto Limite]),+CALCULO[ [#This Row],[16] ]+1-1,CALCULO[ [#This Row],[16] ]))</f>
        <v>0</v>
      </c>
      <c r="R635" s="29"/>
      <c r="S635" s="163">
        <f>+IF(AVERAGEIF(ING_NO_CONST_RENTA[Concepto],'Datos para cálculo'!R$4,ING_NO_CONST_RENTA[Monto Limite])=1,CALCULO[[#This Row],[18]],MIN(CALCULO[ [#This Row],[18] ],AVERAGEIF(ING_NO_CONST_RENTA[Concepto],'Datos para cálculo'!R$4,ING_NO_CONST_RENTA[Monto Limite]),+CALCULO[ [#This Row],[18] ]+1-1,CALCULO[ [#This Row],[18] ]))</f>
        <v>0</v>
      </c>
      <c r="T635" s="29"/>
      <c r="U635" s="163">
        <f>+IF(AVERAGEIF(ING_NO_CONST_RENTA[Concepto],'Datos para cálculo'!T$4,ING_NO_CONST_RENTA[Monto Limite])=1,CALCULO[[#This Row],[20]],MIN(CALCULO[ [#This Row],[20] ],AVERAGEIF(ING_NO_CONST_RENTA[Concepto],'Datos para cálculo'!T$4,ING_NO_CONST_RENTA[Monto Limite]),+CALCULO[ [#This Row],[20] ]+1-1,CALCULO[ [#This Row],[20] ]))</f>
        <v>0</v>
      </c>
      <c r="V635" s="29"/>
      <c r="W6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5" s="164"/>
      <c r="Y635" s="163">
        <f>+IF(O635&lt;310*'Versión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5" s="165"/>
      <c r="AA635" s="163">
        <f>+IF(AVERAGEIF(ING_NO_CONST_RENTA[Concepto],'Datos para cálculo'!Z$4,ING_NO_CONST_RENTA[Monto Limite])=1,CALCULO[[#This Row],[ 26 ]],MIN(CALCULO[[#This Row],[ 26 ]],AVERAGEIF(ING_NO_CONST_RENTA[Concepto],'Datos para cálculo'!Z$4,ING_NO_CONST_RENTA[Monto Limite]),+CALCULO[[#This Row],[ 26 ]]+1-1,CALCULO[[#This Row],[ 26 ]]))</f>
        <v>0</v>
      </c>
      <c r="AB635" s="165"/>
      <c r="AC6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5" s="147"/>
      <c r="AE6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5" s="144">
        <f>+CALCULO[[#This Row],[ 31 ]]+CALCULO[[#This Row],[ 29 ]]+CALCULO[[#This Row],[ 27 ]]+CALCULO[[#This Row],[ 25 ]]+CALCULO[[#This Row],[ 23 ]]+CALCULO[[#This Row],[ 21 ]]+CALCULO[[#This Row],[ 19 ]]+CALCULO[[#This Row],[ 17 ]]</f>
        <v>0</v>
      </c>
      <c r="AG635" s="148">
        <f>+MAX(0,ROUND(CALCULO[[#This Row],[ 15 ]]-CALCULO[[#This Row],[32]],-3))</f>
        <v>0</v>
      </c>
      <c r="AH635" s="29"/>
      <c r="AI635" s="163">
        <f>+IF(AVERAGEIF(DEDUCCIONES[Concepto],'Datos para cálculo'!AH$4,DEDUCCIONES[Monto Limite])=1,CALCULO[[#This Row],[ 34 ]],MIN(CALCULO[[#This Row],[ 34 ]],AVERAGEIF(DEDUCCIONES[Concepto],'Datos para cálculo'!AH$4,DEDUCCIONES[Monto Limite]),+CALCULO[[#This Row],[ 34 ]]+1-1,CALCULO[[#This Row],[ 34 ]]))</f>
        <v>0</v>
      </c>
      <c r="AJ635" s="167"/>
      <c r="AK635" s="144">
        <f>+IF(CALCULO[[#This Row],[ 36 ]]="SI",MIN(CALCULO[[#This Row],[ 15 ]]*10%,VLOOKUP($AJ$4,DEDUCCIONES[],4,0)),0)</f>
        <v>0</v>
      </c>
      <c r="AL635" s="168"/>
      <c r="AM635" s="145">
        <f>+MIN(AL635+1-1,VLOOKUP($AL$4,DEDUCCIONES[],4,0))</f>
        <v>0</v>
      </c>
      <c r="AN635" s="144">
        <f>+CALCULO[[#This Row],[35]]+CALCULO[[#This Row],[37]]+CALCULO[[#This Row],[ 39 ]]</f>
        <v>0</v>
      </c>
      <c r="AO635" s="148">
        <f>+CALCULO[[#This Row],[33]]-CALCULO[[#This Row],[ 40 ]]</f>
        <v>0</v>
      </c>
      <c r="AP635" s="29"/>
      <c r="AQ635" s="163">
        <f>+MIN(CALCULO[[#This Row],[42]]+1-1,VLOOKUP($AP$4,RENTAS_EXCENTAS[],4,0))</f>
        <v>0</v>
      </c>
      <c r="AR635" s="29"/>
      <c r="AS635" s="163">
        <f>+MIN(CALCULO[[#This Row],[43]]+CALCULO[[#This Row],[ 44 ]]+1-1,VLOOKUP($AP$4,RENTAS_EXCENTAS[],4,0))-CALCULO[[#This Row],[43]]</f>
        <v>0</v>
      </c>
      <c r="AT635" s="163"/>
      <c r="AU635" s="163"/>
      <c r="AV635" s="163">
        <f>+CALCULO[[#This Row],[ 47 ]]</f>
        <v>0</v>
      </c>
      <c r="AW635" s="163"/>
      <c r="AX635" s="163">
        <f>+CALCULO[[#This Row],[ 49 ]]</f>
        <v>0</v>
      </c>
      <c r="AY635" s="163"/>
      <c r="AZ635" s="163">
        <f>+CALCULO[[#This Row],[ 51 ]]</f>
        <v>0</v>
      </c>
      <c r="BA635" s="163"/>
      <c r="BB635" s="163">
        <f>+CALCULO[[#This Row],[ 53 ]]</f>
        <v>0</v>
      </c>
      <c r="BC635" s="163"/>
      <c r="BD635" s="163">
        <f>+CALCULO[[#This Row],[ 55 ]]</f>
        <v>0</v>
      </c>
      <c r="BE635" s="163"/>
      <c r="BF635" s="163">
        <f>+CALCULO[[#This Row],[ 57 ]]</f>
        <v>0</v>
      </c>
      <c r="BG635" s="163"/>
      <c r="BH635" s="163">
        <f>+CALCULO[[#This Row],[ 59 ]]</f>
        <v>0</v>
      </c>
      <c r="BI635" s="163"/>
      <c r="BJ635" s="163"/>
      <c r="BK635" s="163"/>
      <c r="BL635" s="145">
        <f>+CALCULO[[#This Row],[ 63 ]]</f>
        <v>0</v>
      </c>
      <c r="BM635" s="144">
        <f>+CALCULO[[#This Row],[ 64 ]]+CALCULO[[#This Row],[ 62 ]]+CALCULO[[#This Row],[ 60 ]]+CALCULO[[#This Row],[ 58 ]]+CALCULO[[#This Row],[ 56 ]]+CALCULO[[#This Row],[ 54 ]]+CALCULO[[#This Row],[ 52 ]]+CALCULO[[#This Row],[ 50 ]]+CALCULO[[#This Row],[ 48 ]]+CALCULO[[#This Row],[ 45 ]]+CALCULO[[#This Row],[43]]</f>
        <v>0</v>
      </c>
      <c r="BN635" s="148">
        <f>+CALCULO[[#This Row],[ 41 ]]-CALCULO[[#This Row],[65]]</f>
        <v>0</v>
      </c>
      <c r="BO635" s="144">
        <f>+ROUND(MIN(CALCULO[[#This Row],[66]]*25%,240*'Versión impresión'!$H$8),-3)</f>
        <v>0</v>
      </c>
      <c r="BP635" s="148">
        <f>+CALCULO[[#This Row],[66]]-CALCULO[[#This Row],[67]]</f>
        <v>0</v>
      </c>
      <c r="BQ635" s="154">
        <f>+ROUND(CALCULO[[#This Row],[33]]*40%,-3)</f>
        <v>0</v>
      </c>
      <c r="BR635" s="149">
        <f t="shared" si="26"/>
        <v>0</v>
      </c>
      <c r="BS635" s="144">
        <f>+CALCULO[[#This Row],[33]]-MIN(CALCULO[[#This Row],[69]],CALCULO[[#This Row],[68]])</f>
        <v>0</v>
      </c>
      <c r="BT635" s="150">
        <f>+CALCULO[[#This Row],[71]]/'Versión impresión'!$H$8+1-1</f>
        <v>0</v>
      </c>
      <c r="BU635" s="151">
        <f>+LOOKUP(CALCULO[[#This Row],[72]],$CG$2:$CH$8,$CJ$2:$CJ$8)</f>
        <v>0</v>
      </c>
      <c r="BV635" s="152">
        <f>+LOOKUP(CALCULO[[#This Row],[72]],$CG$2:$CH$8,$CI$2:$CI$8)</f>
        <v>0</v>
      </c>
      <c r="BW635" s="151">
        <f>+LOOKUP(CALCULO[[#This Row],[72]],$CG$2:$CH$8,$CK$2:$CK$8)</f>
        <v>0</v>
      </c>
      <c r="BX635" s="155">
        <f>+(CALCULO[[#This Row],[72]]+CALCULO[[#This Row],[73]])*CALCULO[[#This Row],[74]]+CALCULO[[#This Row],[75]]</f>
        <v>0</v>
      </c>
      <c r="BY635" s="133">
        <f>+ROUND(CALCULO[[#This Row],[76]]*'Versión impresión'!$H$8,-3)</f>
        <v>0</v>
      </c>
      <c r="BZ635" s="180" t="str">
        <f>+IF(LOOKUP(CALCULO[[#This Row],[72]],$CG$2:$CH$8,$CM$2:$CM$8)=0,"",LOOKUP(CALCULO[[#This Row],[72]],$CG$2:$CH$8,$CM$2:$CM$8))</f>
        <v/>
      </c>
    </row>
    <row r="636" spans="1:78" x14ac:dyDescent="0.25">
      <c r="A636" s="78" t="str">
        <f t="shared" si="25"/>
        <v/>
      </c>
      <c r="B636" s="159"/>
      <c r="C636" s="29"/>
      <c r="D636" s="29"/>
      <c r="E636" s="29"/>
      <c r="F636" s="29"/>
      <c r="G636" s="29"/>
      <c r="H636" s="29"/>
      <c r="I636" s="29"/>
      <c r="J636" s="29"/>
      <c r="K636" s="29"/>
      <c r="L636" s="29"/>
      <c r="M636" s="29"/>
      <c r="N636" s="29"/>
      <c r="O636" s="144">
        <f>SUM(CALCULO[[#This Row],[5]:[ 14 ]])</f>
        <v>0</v>
      </c>
      <c r="P636" s="162"/>
      <c r="Q636" s="163">
        <f>+IF(AVERAGEIF(ING_NO_CONST_RENTA[Concepto],'Datos para cálculo'!P$4,ING_NO_CONST_RENTA[Monto Limite])=1,CALCULO[[#This Row],[16]],MIN(CALCULO[ [#This Row],[16] ],AVERAGEIF(ING_NO_CONST_RENTA[Concepto],'Datos para cálculo'!P$4,ING_NO_CONST_RENTA[Monto Limite]),+CALCULO[ [#This Row],[16] ]+1-1,CALCULO[ [#This Row],[16] ]))</f>
        <v>0</v>
      </c>
      <c r="R636" s="29"/>
      <c r="S636" s="163">
        <f>+IF(AVERAGEIF(ING_NO_CONST_RENTA[Concepto],'Datos para cálculo'!R$4,ING_NO_CONST_RENTA[Monto Limite])=1,CALCULO[[#This Row],[18]],MIN(CALCULO[ [#This Row],[18] ],AVERAGEIF(ING_NO_CONST_RENTA[Concepto],'Datos para cálculo'!R$4,ING_NO_CONST_RENTA[Monto Limite]),+CALCULO[ [#This Row],[18] ]+1-1,CALCULO[ [#This Row],[18] ]))</f>
        <v>0</v>
      </c>
      <c r="T636" s="29"/>
      <c r="U636" s="163">
        <f>+IF(AVERAGEIF(ING_NO_CONST_RENTA[Concepto],'Datos para cálculo'!T$4,ING_NO_CONST_RENTA[Monto Limite])=1,CALCULO[[#This Row],[20]],MIN(CALCULO[ [#This Row],[20] ],AVERAGEIF(ING_NO_CONST_RENTA[Concepto],'Datos para cálculo'!T$4,ING_NO_CONST_RENTA[Monto Limite]),+CALCULO[ [#This Row],[20] ]+1-1,CALCULO[ [#This Row],[20] ]))</f>
        <v>0</v>
      </c>
      <c r="V636" s="29"/>
      <c r="W6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6" s="164"/>
      <c r="Y636" s="163">
        <f>+IF(O636&lt;310*'Versión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6" s="165"/>
      <c r="AA636" s="163">
        <f>+IF(AVERAGEIF(ING_NO_CONST_RENTA[Concepto],'Datos para cálculo'!Z$4,ING_NO_CONST_RENTA[Monto Limite])=1,CALCULO[[#This Row],[ 26 ]],MIN(CALCULO[[#This Row],[ 26 ]],AVERAGEIF(ING_NO_CONST_RENTA[Concepto],'Datos para cálculo'!Z$4,ING_NO_CONST_RENTA[Monto Limite]),+CALCULO[[#This Row],[ 26 ]]+1-1,CALCULO[[#This Row],[ 26 ]]))</f>
        <v>0</v>
      </c>
      <c r="AB636" s="165"/>
      <c r="AC6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6" s="147"/>
      <c r="AE6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6" s="144">
        <f>+CALCULO[[#This Row],[ 31 ]]+CALCULO[[#This Row],[ 29 ]]+CALCULO[[#This Row],[ 27 ]]+CALCULO[[#This Row],[ 25 ]]+CALCULO[[#This Row],[ 23 ]]+CALCULO[[#This Row],[ 21 ]]+CALCULO[[#This Row],[ 19 ]]+CALCULO[[#This Row],[ 17 ]]</f>
        <v>0</v>
      </c>
      <c r="AG636" s="148">
        <f>+MAX(0,ROUND(CALCULO[[#This Row],[ 15 ]]-CALCULO[[#This Row],[32]],-3))</f>
        <v>0</v>
      </c>
      <c r="AH636" s="29"/>
      <c r="AI636" s="163">
        <f>+IF(AVERAGEIF(DEDUCCIONES[Concepto],'Datos para cálculo'!AH$4,DEDUCCIONES[Monto Limite])=1,CALCULO[[#This Row],[ 34 ]],MIN(CALCULO[[#This Row],[ 34 ]],AVERAGEIF(DEDUCCIONES[Concepto],'Datos para cálculo'!AH$4,DEDUCCIONES[Monto Limite]),+CALCULO[[#This Row],[ 34 ]]+1-1,CALCULO[[#This Row],[ 34 ]]))</f>
        <v>0</v>
      </c>
      <c r="AJ636" s="167"/>
      <c r="AK636" s="144">
        <f>+IF(CALCULO[[#This Row],[ 36 ]]="SI",MIN(CALCULO[[#This Row],[ 15 ]]*10%,VLOOKUP($AJ$4,DEDUCCIONES[],4,0)),0)</f>
        <v>0</v>
      </c>
      <c r="AL636" s="168"/>
      <c r="AM636" s="145">
        <f>+MIN(AL636+1-1,VLOOKUP($AL$4,DEDUCCIONES[],4,0))</f>
        <v>0</v>
      </c>
      <c r="AN636" s="144">
        <f>+CALCULO[[#This Row],[35]]+CALCULO[[#This Row],[37]]+CALCULO[[#This Row],[ 39 ]]</f>
        <v>0</v>
      </c>
      <c r="AO636" s="148">
        <f>+CALCULO[[#This Row],[33]]-CALCULO[[#This Row],[ 40 ]]</f>
        <v>0</v>
      </c>
      <c r="AP636" s="29"/>
      <c r="AQ636" s="163">
        <f>+MIN(CALCULO[[#This Row],[42]]+1-1,VLOOKUP($AP$4,RENTAS_EXCENTAS[],4,0))</f>
        <v>0</v>
      </c>
      <c r="AR636" s="29"/>
      <c r="AS636" s="163">
        <f>+MIN(CALCULO[[#This Row],[43]]+CALCULO[[#This Row],[ 44 ]]+1-1,VLOOKUP($AP$4,RENTAS_EXCENTAS[],4,0))-CALCULO[[#This Row],[43]]</f>
        <v>0</v>
      </c>
      <c r="AT636" s="163"/>
      <c r="AU636" s="163"/>
      <c r="AV636" s="163">
        <f>+CALCULO[[#This Row],[ 47 ]]</f>
        <v>0</v>
      </c>
      <c r="AW636" s="163"/>
      <c r="AX636" s="163">
        <f>+CALCULO[[#This Row],[ 49 ]]</f>
        <v>0</v>
      </c>
      <c r="AY636" s="163"/>
      <c r="AZ636" s="163">
        <f>+CALCULO[[#This Row],[ 51 ]]</f>
        <v>0</v>
      </c>
      <c r="BA636" s="163"/>
      <c r="BB636" s="163">
        <f>+CALCULO[[#This Row],[ 53 ]]</f>
        <v>0</v>
      </c>
      <c r="BC636" s="163"/>
      <c r="BD636" s="163">
        <f>+CALCULO[[#This Row],[ 55 ]]</f>
        <v>0</v>
      </c>
      <c r="BE636" s="163"/>
      <c r="BF636" s="163">
        <f>+CALCULO[[#This Row],[ 57 ]]</f>
        <v>0</v>
      </c>
      <c r="BG636" s="163"/>
      <c r="BH636" s="163">
        <f>+CALCULO[[#This Row],[ 59 ]]</f>
        <v>0</v>
      </c>
      <c r="BI636" s="163"/>
      <c r="BJ636" s="163"/>
      <c r="BK636" s="163"/>
      <c r="BL636" s="145">
        <f>+CALCULO[[#This Row],[ 63 ]]</f>
        <v>0</v>
      </c>
      <c r="BM636" s="144">
        <f>+CALCULO[[#This Row],[ 64 ]]+CALCULO[[#This Row],[ 62 ]]+CALCULO[[#This Row],[ 60 ]]+CALCULO[[#This Row],[ 58 ]]+CALCULO[[#This Row],[ 56 ]]+CALCULO[[#This Row],[ 54 ]]+CALCULO[[#This Row],[ 52 ]]+CALCULO[[#This Row],[ 50 ]]+CALCULO[[#This Row],[ 48 ]]+CALCULO[[#This Row],[ 45 ]]+CALCULO[[#This Row],[43]]</f>
        <v>0</v>
      </c>
      <c r="BN636" s="148">
        <f>+CALCULO[[#This Row],[ 41 ]]-CALCULO[[#This Row],[65]]</f>
        <v>0</v>
      </c>
      <c r="BO636" s="144">
        <f>+ROUND(MIN(CALCULO[[#This Row],[66]]*25%,240*'Versión impresión'!$H$8),-3)</f>
        <v>0</v>
      </c>
      <c r="BP636" s="148">
        <f>+CALCULO[[#This Row],[66]]-CALCULO[[#This Row],[67]]</f>
        <v>0</v>
      </c>
      <c r="BQ636" s="154">
        <f>+ROUND(CALCULO[[#This Row],[33]]*40%,-3)</f>
        <v>0</v>
      </c>
      <c r="BR636" s="149">
        <f t="shared" si="26"/>
        <v>0</v>
      </c>
      <c r="BS636" s="144">
        <f>+CALCULO[[#This Row],[33]]-MIN(CALCULO[[#This Row],[69]],CALCULO[[#This Row],[68]])</f>
        <v>0</v>
      </c>
      <c r="BT636" s="150">
        <f>+CALCULO[[#This Row],[71]]/'Versión impresión'!$H$8+1-1</f>
        <v>0</v>
      </c>
      <c r="BU636" s="151">
        <f>+LOOKUP(CALCULO[[#This Row],[72]],$CG$2:$CH$8,$CJ$2:$CJ$8)</f>
        <v>0</v>
      </c>
      <c r="BV636" s="152">
        <f>+LOOKUP(CALCULO[[#This Row],[72]],$CG$2:$CH$8,$CI$2:$CI$8)</f>
        <v>0</v>
      </c>
      <c r="BW636" s="151">
        <f>+LOOKUP(CALCULO[[#This Row],[72]],$CG$2:$CH$8,$CK$2:$CK$8)</f>
        <v>0</v>
      </c>
      <c r="BX636" s="155">
        <f>+(CALCULO[[#This Row],[72]]+CALCULO[[#This Row],[73]])*CALCULO[[#This Row],[74]]+CALCULO[[#This Row],[75]]</f>
        <v>0</v>
      </c>
      <c r="BY636" s="133">
        <f>+ROUND(CALCULO[[#This Row],[76]]*'Versión impresión'!$H$8,-3)</f>
        <v>0</v>
      </c>
      <c r="BZ636" s="180" t="str">
        <f>+IF(LOOKUP(CALCULO[[#This Row],[72]],$CG$2:$CH$8,$CM$2:$CM$8)=0,"",LOOKUP(CALCULO[[#This Row],[72]],$CG$2:$CH$8,$CM$2:$CM$8))</f>
        <v/>
      </c>
    </row>
    <row r="637" spans="1:78" x14ac:dyDescent="0.25">
      <c r="A637" s="78" t="str">
        <f t="shared" si="25"/>
        <v/>
      </c>
      <c r="B637" s="159"/>
      <c r="C637" s="29"/>
      <c r="D637" s="29"/>
      <c r="E637" s="29"/>
      <c r="F637" s="29"/>
      <c r="G637" s="29"/>
      <c r="H637" s="29"/>
      <c r="I637" s="29"/>
      <c r="J637" s="29"/>
      <c r="K637" s="29"/>
      <c r="L637" s="29"/>
      <c r="M637" s="29"/>
      <c r="N637" s="29"/>
      <c r="O637" s="144">
        <f>SUM(CALCULO[[#This Row],[5]:[ 14 ]])</f>
        <v>0</v>
      </c>
      <c r="P637" s="162"/>
      <c r="Q637" s="163">
        <f>+IF(AVERAGEIF(ING_NO_CONST_RENTA[Concepto],'Datos para cálculo'!P$4,ING_NO_CONST_RENTA[Monto Limite])=1,CALCULO[[#This Row],[16]],MIN(CALCULO[ [#This Row],[16] ],AVERAGEIF(ING_NO_CONST_RENTA[Concepto],'Datos para cálculo'!P$4,ING_NO_CONST_RENTA[Monto Limite]),+CALCULO[ [#This Row],[16] ]+1-1,CALCULO[ [#This Row],[16] ]))</f>
        <v>0</v>
      </c>
      <c r="R637" s="29"/>
      <c r="S637" s="163">
        <f>+IF(AVERAGEIF(ING_NO_CONST_RENTA[Concepto],'Datos para cálculo'!R$4,ING_NO_CONST_RENTA[Monto Limite])=1,CALCULO[[#This Row],[18]],MIN(CALCULO[ [#This Row],[18] ],AVERAGEIF(ING_NO_CONST_RENTA[Concepto],'Datos para cálculo'!R$4,ING_NO_CONST_RENTA[Monto Limite]),+CALCULO[ [#This Row],[18] ]+1-1,CALCULO[ [#This Row],[18] ]))</f>
        <v>0</v>
      </c>
      <c r="T637" s="29"/>
      <c r="U637" s="163">
        <f>+IF(AVERAGEIF(ING_NO_CONST_RENTA[Concepto],'Datos para cálculo'!T$4,ING_NO_CONST_RENTA[Monto Limite])=1,CALCULO[[#This Row],[20]],MIN(CALCULO[ [#This Row],[20] ],AVERAGEIF(ING_NO_CONST_RENTA[Concepto],'Datos para cálculo'!T$4,ING_NO_CONST_RENTA[Monto Limite]),+CALCULO[ [#This Row],[20] ]+1-1,CALCULO[ [#This Row],[20] ]))</f>
        <v>0</v>
      </c>
      <c r="V637" s="29"/>
      <c r="W6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7" s="164"/>
      <c r="Y637" s="163">
        <f>+IF(O637&lt;310*'Versión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7" s="165"/>
      <c r="AA637" s="163">
        <f>+IF(AVERAGEIF(ING_NO_CONST_RENTA[Concepto],'Datos para cálculo'!Z$4,ING_NO_CONST_RENTA[Monto Limite])=1,CALCULO[[#This Row],[ 26 ]],MIN(CALCULO[[#This Row],[ 26 ]],AVERAGEIF(ING_NO_CONST_RENTA[Concepto],'Datos para cálculo'!Z$4,ING_NO_CONST_RENTA[Monto Limite]),+CALCULO[[#This Row],[ 26 ]]+1-1,CALCULO[[#This Row],[ 26 ]]))</f>
        <v>0</v>
      </c>
      <c r="AB637" s="165"/>
      <c r="AC6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7" s="147"/>
      <c r="AE6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7" s="144">
        <f>+CALCULO[[#This Row],[ 31 ]]+CALCULO[[#This Row],[ 29 ]]+CALCULO[[#This Row],[ 27 ]]+CALCULO[[#This Row],[ 25 ]]+CALCULO[[#This Row],[ 23 ]]+CALCULO[[#This Row],[ 21 ]]+CALCULO[[#This Row],[ 19 ]]+CALCULO[[#This Row],[ 17 ]]</f>
        <v>0</v>
      </c>
      <c r="AG637" s="148">
        <f>+MAX(0,ROUND(CALCULO[[#This Row],[ 15 ]]-CALCULO[[#This Row],[32]],-3))</f>
        <v>0</v>
      </c>
      <c r="AH637" s="29"/>
      <c r="AI637" s="163">
        <f>+IF(AVERAGEIF(DEDUCCIONES[Concepto],'Datos para cálculo'!AH$4,DEDUCCIONES[Monto Limite])=1,CALCULO[[#This Row],[ 34 ]],MIN(CALCULO[[#This Row],[ 34 ]],AVERAGEIF(DEDUCCIONES[Concepto],'Datos para cálculo'!AH$4,DEDUCCIONES[Monto Limite]),+CALCULO[[#This Row],[ 34 ]]+1-1,CALCULO[[#This Row],[ 34 ]]))</f>
        <v>0</v>
      </c>
      <c r="AJ637" s="167"/>
      <c r="AK637" s="144">
        <f>+IF(CALCULO[[#This Row],[ 36 ]]="SI",MIN(CALCULO[[#This Row],[ 15 ]]*10%,VLOOKUP($AJ$4,DEDUCCIONES[],4,0)),0)</f>
        <v>0</v>
      </c>
      <c r="AL637" s="168"/>
      <c r="AM637" s="145">
        <f>+MIN(AL637+1-1,VLOOKUP($AL$4,DEDUCCIONES[],4,0))</f>
        <v>0</v>
      </c>
      <c r="AN637" s="144">
        <f>+CALCULO[[#This Row],[35]]+CALCULO[[#This Row],[37]]+CALCULO[[#This Row],[ 39 ]]</f>
        <v>0</v>
      </c>
      <c r="AO637" s="148">
        <f>+CALCULO[[#This Row],[33]]-CALCULO[[#This Row],[ 40 ]]</f>
        <v>0</v>
      </c>
      <c r="AP637" s="29"/>
      <c r="AQ637" s="163">
        <f>+MIN(CALCULO[[#This Row],[42]]+1-1,VLOOKUP($AP$4,RENTAS_EXCENTAS[],4,0))</f>
        <v>0</v>
      </c>
      <c r="AR637" s="29"/>
      <c r="AS637" s="163">
        <f>+MIN(CALCULO[[#This Row],[43]]+CALCULO[[#This Row],[ 44 ]]+1-1,VLOOKUP($AP$4,RENTAS_EXCENTAS[],4,0))-CALCULO[[#This Row],[43]]</f>
        <v>0</v>
      </c>
      <c r="AT637" s="163"/>
      <c r="AU637" s="163"/>
      <c r="AV637" s="163">
        <f>+CALCULO[[#This Row],[ 47 ]]</f>
        <v>0</v>
      </c>
      <c r="AW637" s="163"/>
      <c r="AX637" s="163">
        <f>+CALCULO[[#This Row],[ 49 ]]</f>
        <v>0</v>
      </c>
      <c r="AY637" s="163"/>
      <c r="AZ637" s="163">
        <f>+CALCULO[[#This Row],[ 51 ]]</f>
        <v>0</v>
      </c>
      <c r="BA637" s="163"/>
      <c r="BB637" s="163">
        <f>+CALCULO[[#This Row],[ 53 ]]</f>
        <v>0</v>
      </c>
      <c r="BC637" s="163"/>
      <c r="BD637" s="163">
        <f>+CALCULO[[#This Row],[ 55 ]]</f>
        <v>0</v>
      </c>
      <c r="BE637" s="163"/>
      <c r="BF637" s="163">
        <f>+CALCULO[[#This Row],[ 57 ]]</f>
        <v>0</v>
      </c>
      <c r="BG637" s="163"/>
      <c r="BH637" s="163">
        <f>+CALCULO[[#This Row],[ 59 ]]</f>
        <v>0</v>
      </c>
      <c r="BI637" s="163"/>
      <c r="BJ637" s="163"/>
      <c r="BK637" s="163"/>
      <c r="BL637" s="145">
        <f>+CALCULO[[#This Row],[ 63 ]]</f>
        <v>0</v>
      </c>
      <c r="BM637" s="144">
        <f>+CALCULO[[#This Row],[ 64 ]]+CALCULO[[#This Row],[ 62 ]]+CALCULO[[#This Row],[ 60 ]]+CALCULO[[#This Row],[ 58 ]]+CALCULO[[#This Row],[ 56 ]]+CALCULO[[#This Row],[ 54 ]]+CALCULO[[#This Row],[ 52 ]]+CALCULO[[#This Row],[ 50 ]]+CALCULO[[#This Row],[ 48 ]]+CALCULO[[#This Row],[ 45 ]]+CALCULO[[#This Row],[43]]</f>
        <v>0</v>
      </c>
      <c r="BN637" s="148">
        <f>+CALCULO[[#This Row],[ 41 ]]-CALCULO[[#This Row],[65]]</f>
        <v>0</v>
      </c>
      <c r="BO637" s="144">
        <f>+ROUND(MIN(CALCULO[[#This Row],[66]]*25%,240*'Versión impresión'!$H$8),-3)</f>
        <v>0</v>
      </c>
      <c r="BP637" s="148">
        <f>+CALCULO[[#This Row],[66]]-CALCULO[[#This Row],[67]]</f>
        <v>0</v>
      </c>
      <c r="BQ637" s="154">
        <f>+ROUND(CALCULO[[#This Row],[33]]*40%,-3)</f>
        <v>0</v>
      </c>
      <c r="BR637" s="149">
        <f t="shared" si="26"/>
        <v>0</v>
      </c>
      <c r="BS637" s="144">
        <f>+CALCULO[[#This Row],[33]]-MIN(CALCULO[[#This Row],[69]],CALCULO[[#This Row],[68]])</f>
        <v>0</v>
      </c>
      <c r="BT637" s="150">
        <f>+CALCULO[[#This Row],[71]]/'Versión impresión'!$H$8+1-1</f>
        <v>0</v>
      </c>
      <c r="BU637" s="151">
        <f>+LOOKUP(CALCULO[[#This Row],[72]],$CG$2:$CH$8,$CJ$2:$CJ$8)</f>
        <v>0</v>
      </c>
      <c r="BV637" s="152">
        <f>+LOOKUP(CALCULO[[#This Row],[72]],$CG$2:$CH$8,$CI$2:$CI$8)</f>
        <v>0</v>
      </c>
      <c r="BW637" s="151">
        <f>+LOOKUP(CALCULO[[#This Row],[72]],$CG$2:$CH$8,$CK$2:$CK$8)</f>
        <v>0</v>
      </c>
      <c r="BX637" s="155">
        <f>+(CALCULO[[#This Row],[72]]+CALCULO[[#This Row],[73]])*CALCULO[[#This Row],[74]]+CALCULO[[#This Row],[75]]</f>
        <v>0</v>
      </c>
      <c r="BY637" s="133">
        <f>+ROUND(CALCULO[[#This Row],[76]]*'Versión impresión'!$H$8,-3)</f>
        <v>0</v>
      </c>
      <c r="BZ637" s="180" t="str">
        <f>+IF(LOOKUP(CALCULO[[#This Row],[72]],$CG$2:$CH$8,$CM$2:$CM$8)=0,"",LOOKUP(CALCULO[[#This Row],[72]],$CG$2:$CH$8,$CM$2:$CM$8))</f>
        <v/>
      </c>
    </row>
    <row r="638" spans="1:78" x14ac:dyDescent="0.25">
      <c r="A638" s="78" t="str">
        <f t="shared" si="25"/>
        <v/>
      </c>
      <c r="B638" s="159"/>
      <c r="C638" s="29"/>
      <c r="D638" s="29"/>
      <c r="E638" s="29"/>
      <c r="F638" s="29"/>
      <c r="G638" s="29"/>
      <c r="H638" s="29"/>
      <c r="I638" s="29"/>
      <c r="J638" s="29"/>
      <c r="K638" s="29"/>
      <c r="L638" s="29"/>
      <c r="M638" s="29"/>
      <c r="N638" s="29"/>
      <c r="O638" s="144">
        <f>SUM(CALCULO[[#This Row],[5]:[ 14 ]])</f>
        <v>0</v>
      </c>
      <c r="P638" s="162"/>
      <c r="Q638" s="163">
        <f>+IF(AVERAGEIF(ING_NO_CONST_RENTA[Concepto],'Datos para cálculo'!P$4,ING_NO_CONST_RENTA[Monto Limite])=1,CALCULO[[#This Row],[16]],MIN(CALCULO[ [#This Row],[16] ],AVERAGEIF(ING_NO_CONST_RENTA[Concepto],'Datos para cálculo'!P$4,ING_NO_CONST_RENTA[Monto Limite]),+CALCULO[ [#This Row],[16] ]+1-1,CALCULO[ [#This Row],[16] ]))</f>
        <v>0</v>
      </c>
      <c r="R638" s="29"/>
      <c r="S638" s="163">
        <f>+IF(AVERAGEIF(ING_NO_CONST_RENTA[Concepto],'Datos para cálculo'!R$4,ING_NO_CONST_RENTA[Monto Limite])=1,CALCULO[[#This Row],[18]],MIN(CALCULO[ [#This Row],[18] ],AVERAGEIF(ING_NO_CONST_RENTA[Concepto],'Datos para cálculo'!R$4,ING_NO_CONST_RENTA[Monto Limite]),+CALCULO[ [#This Row],[18] ]+1-1,CALCULO[ [#This Row],[18] ]))</f>
        <v>0</v>
      </c>
      <c r="T638" s="29"/>
      <c r="U638" s="163">
        <f>+IF(AVERAGEIF(ING_NO_CONST_RENTA[Concepto],'Datos para cálculo'!T$4,ING_NO_CONST_RENTA[Monto Limite])=1,CALCULO[[#This Row],[20]],MIN(CALCULO[ [#This Row],[20] ],AVERAGEIF(ING_NO_CONST_RENTA[Concepto],'Datos para cálculo'!T$4,ING_NO_CONST_RENTA[Monto Limite]),+CALCULO[ [#This Row],[20] ]+1-1,CALCULO[ [#This Row],[20] ]))</f>
        <v>0</v>
      </c>
      <c r="V638" s="29"/>
      <c r="W6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8" s="164"/>
      <c r="Y638" s="163">
        <f>+IF(O638&lt;310*'Versión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8" s="165"/>
      <c r="AA638" s="163">
        <f>+IF(AVERAGEIF(ING_NO_CONST_RENTA[Concepto],'Datos para cálculo'!Z$4,ING_NO_CONST_RENTA[Monto Limite])=1,CALCULO[[#This Row],[ 26 ]],MIN(CALCULO[[#This Row],[ 26 ]],AVERAGEIF(ING_NO_CONST_RENTA[Concepto],'Datos para cálculo'!Z$4,ING_NO_CONST_RENTA[Monto Limite]),+CALCULO[[#This Row],[ 26 ]]+1-1,CALCULO[[#This Row],[ 26 ]]))</f>
        <v>0</v>
      </c>
      <c r="AB638" s="165"/>
      <c r="AC6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8" s="147"/>
      <c r="AE6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8" s="144">
        <f>+CALCULO[[#This Row],[ 31 ]]+CALCULO[[#This Row],[ 29 ]]+CALCULO[[#This Row],[ 27 ]]+CALCULO[[#This Row],[ 25 ]]+CALCULO[[#This Row],[ 23 ]]+CALCULO[[#This Row],[ 21 ]]+CALCULO[[#This Row],[ 19 ]]+CALCULO[[#This Row],[ 17 ]]</f>
        <v>0</v>
      </c>
      <c r="AG638" s="148">
        <f>+MAX(0,ROUND(CALCULO[[#This Row],[ 15 ]]-CALCULO[[#This Row],[32]],-3))</f>
        <v>0</v>
      </c>
      <c r="AH638" s="29"/>
      <c r="AI638" s="163">
        <f>+IF(AVERAGEIF(DEDUCCIONES[Concepto],'Datos para cálculo'!AH$4,DEDUCCIONES[Monto Limite])=1,CALCULO[[#This Row],[ 34 ]],MIN(CALCULO[[#This Row],[ 34 ]],AVERAGEIF(DEDUCCIONES[Concepto],'Datos para cálculo'!AH$4,DEDUCCIONES[Monto Limite]),+CALCULO[[#This Row],[ 34 ]]+1-1,CALCULO[[#This Row],[ 34 ]]))</f>
        <v>0</v>
      </c>
      <c r="AJ638" s="167"/>
      <c r="AK638" s="144">
        <f>+IF(CALCULO[[#This Row],[ 36 ]]="SI",MIN(CALCULO[[#This Row],[ 15 ]]*10%,VLOOKUP($AJ$4,DEDUCCIONES[],4,0)),0)</f>
        <v>0</v>
      </c>
      <c r="AL638" s="168"/>
      <c r="AM638" s="145">
        <f>+MIN(AL638+1-1,VLOOKUP($AL$4,DEDUCCIONES[],4,0))</f>
        <v>0</v>
      </c>
      <c r="AN638" s="144">
        <f>+CALCULO[[#This Row],[35]]+CALCULO[[#This Row],[37]]+CALCULO[[#This Row],[ 39 ]]</f>
        <v>0</v>
      </c>
      <c r="AO638" s="148">
        <f>+CALCULO[[#This Row],[33]]-CALCULO[[#This Row],[ 40 ]]</f>
        <v>0</v>
      </c>
      <c r="AP638" s="29"/>
      <c r="AQ638" s="163">
        <f>+MIN(CALCULO[[#This Row],[42]]+1-1,VLOOKUP($AP$4,RENTAS_EXCENTAS[],4,0))</f>
        <v>0</v>
      </c>
      <c r="AR638" s="29"/>
      <c r="AS638" s="163">
        <f>+MIN(CALCULO[[#This Row],[43]]+CALCULO[[#This Row],[ 44 ]]+1-1,VLOOKUP($AP$4,RENTAS_EXCENTAS[],4,0))-CALCULO[[#This Row],[43]]</f>
        <v>0</v>
      </c>
      <c r="AT638" s="163"/>
      <c r="AU638" s="163"/>
      <c r="AV638" s="163">
        <f>+CALCULO[[#This Row],[ 47 ]]</f>
        <v>0</v>
      </c>
      <c r="AW638" s="163"/>
      <c r="AX638" s="163">
        <f>+CALCULO[[#This Row],[ 49 ]]</f>
        <v>0</v>
      </c>
      <c r="AY638" s="163"/>
      <c r="AZ638" s="163">
        <f>+CALCULO[[#This Row],[ 51 ]]</f>
        <v>0</v>
      </c>
      <c r="BA638" s="163"/>
      <c r="BB638" s="163">
        <f>+CALCULO[[#This Row],[ 53 ]]</f>
        <v>0</v>
      </c>
      <c r="BC638" s="163"/>
      <c r="BD638" s="163">
        <f>+CALCULO[[#This Row],[ 55 ]]</f>
        <v>0</v>
      </c>
      <c r="BE638" s="163"/>
      <c r="BF638" s="163">
        <f>+CALCULO[[#This Row],[ 57 ]]</f>
        <v>0</v>
      </c>
      <c r="BG638" s="163"/>
      <c r="BH638" s="163">
        <f>+CALCULO[[#This Row],[ 59 ]]</f>
        <v>0</v>
      </c>
      <c r="BI638" s="163"/>
      <c r="BJ638" s="163"/>
      <c r="BK638" s="163"/>
      <c r="BL638" s="145">
        <f>+CALCULO[[#This Row],[ 63 ]]</f>
        <v>0</v>
      </c>
      <c r="BM638" s="144">
        <f>+CALCULO[[#This Row],[ 64 ]]+CALCULO[[#This Row],[ 62 ]]+CALCULO[[#This Row],[ 60 ]]+CALCULO[[#This Row],[ 58 ]]+CALCULO[[#This Row],[ 56 ]]+CALCULO[[#This Row],[ 54 ]]+CALCULO[[#This Row],[ 52 ]]+CALCULO[[#This Row],[ 50 ]]+CALCULO[[#This Row],[ 48 ]]+CALCULO[[#This Row],[ 45 ]]+CALCULO[[#This Row],[43]]</f>
        <v>0</v>
      </c>
      <c r="BN638" s="148">
        <f>+CALCULO[[#This Row],[ 41 ]]-CALCULO[[#This Row],[65]]</f>
        <v>0</v>
      </c>
      <c r="BO638" s="144">
        <f>+ROUND(MIN(CALCULO[[#This Row],[66]]*25%,240*'Versión impresión'!$H$8),-3)</f>
        <v>0</v>
      </c>
      <c r="BP638" s="148">
        <f>+CALCULO[[#This Row],[66]]-CALCULO[[#This Row],[67]]</f>
        <v>0</v>
      </c>
      <c r="BQ638" s="154">
        <f>+ROUND(CALCULO[[#This Row],[33]]*40%,-3)</f>
        <v>0</v>
      </c>
      <c r="BR638" s="149">
        <f t="shared" si="26"/>
        <v>0</v>
      </c>
      <c r="BS638" s="144">
        <f>+CALCULO[[#This Row],[33]]-MIN(CALCULO[[#This Row],[69]],CALCULO[[#This Row],[68]])</f>
        <v>0</v>
      </c>
      <c r="BT638" s="150">
        <f>+CALCULO[[#This Row],[71]]/'Versión impresión'!$H$8+1-1</f>
        <v>0</v>
      </c>
      <c r="BU638" s="151">
        <f>+LOOKUP(CALCULO[[#This Row],[72]],$CG$2:$CH$8,$CJ$2:$CJ$8)</f>
        <v>0</v>
      </c>
      <c r="BV638" s="152">
        <f>+LOOKUP(CALCULO[[#This Row],[72]],$CG$2:$CH$8,$CI$2:$CI$8)</f>
        <v>0</v>
      </c>
      <c r="BW638" s="151">
        <f>+LOOKUP(CALCULO[[#This Row],[72]],$CG$2:$CH$8,$CK$2:$CK$8)</f>
        <v>0</v>
      </c>
      <c r="BX638" s="155">
        <f>+(CALCULO[[#This Row],[72]]+CALCULO[[#This Row],[73]])*CALCULO[[#This Row],[74]]+CALCULO[[#This Row],[75]]</f>
        <v>0</v>
      </c>
      <c r="BY638" s="133">
        <f>+ROUND(CALCULO[[#This Row],[76]]*'Versión impresión'!$H$8,-3)</f>
        <v>0</v>
      </c>
      <c r="BZ638" s="180" t="str">
        <f>+IF(LOOKUP(CALCULO[[#This Row],[72]],$CG$2:$CH$8,$CM$2:$CM$8)=0,"",LOOKUP(CALCULO[[#This Row],[72]],$CG$2:$CH$8,$CM$2:$CM$8))</f>
        <v/>
      </c>
    </row>
    <row r="639" spans="1:78" x14ac:dyDescent="0.25">
      <c r="A639" s="78" t="str">
        <f t="shared" si="25"/>
        <v/>
      </c>
      <c r="B639" s="159"/>
      <c r="C639" s="29"/>
      <c r="D639" s="29"/>
      <c r="E639" s="29"/>
      <c r="F639" s="29"/>
      <c r="G639" s="29"/>
      <c r="H639" s="29"/>
      <c r="I639" s="29"/>
      <c r="J639" s="29"/>
      <c r="K639" s="29"/>
      <c r="L639" s="29"/>
      <c r="M639" s="29"/>
      <c r="N639" s="29"/>
      <c r="O639" s="144">
        <f>SUM(CALCULO[[#This Row],[5]:[ 14 ]])</f>
        <v>0</v>
      </c>
      <c r="P639" s="162"/>
      <c r="Q639" s="163">
        <f>+IF(AVERAGEIF(ING_NO_CONST_RENTA[Concepto],'Datos para cálculo'!P$4,ING_NO_CONST_RENTA[Monto Limite])=1,CALCULO[[#This Row],[16]],MIN(CALCULO[ [#This Row],[16] ],AVERAGEIF(ING_NO_CONST_RENTA[Concepto],'Datos para cálculo'!P$4,ING_NO_CONST_RENTA[Monto Limite]),+CALCULO[ [#This Row],[16] ]+1-1,CALCULO[ [#This Row],[16] ]))</f>
        <v>0</v>
      </c>
      <c r="R639" s="29"/>
      <c r="S639" s="163">
        <f>+IF(AVERAGEIF(ING_NO_CONST_RENTA[Concepto],'Datos para cálculo'!R$4,ING_NO_CONST_RENTA[Monto Limite])=1,CALCULO[[#This Row],[18]],MIN(CALCULO[ [#This Row],[18] ],AVERAGEIF(ING_NO_CONST_RENTA[Concepto],'Datos para cálculo'!R$4,ING_NO_CONST_RENTA[Monto Limite]),+CALCULO[ [#This Row],[18] ]+1-1,CALCULO[ [#This Row],[18] ]))</f>
        <v>0</v>
      </c>
      <c r="T639" s="29"/>
      <c r="U639" s="163">
        <f>+IF(AVERAGEIF(ING_NO_CONST_RENTA[Concepto],'Datos para cálculo'!T$4,ING_NO_CONST_RENTA[Monto Limite])=1,CALCULO[[#This Row],[20]],MIN(CALCULO[ [#This Row],[20] ],AVERAGEIF(ING_NO_CONST_RENTA[Concepto],'Datos para cálculo'!T$4,ING_NO_CONST_RENTA[Monto Limite]),+CALCULO[ [#This Row],[20] ]+1-1,CALCULO[ [#This Row],[20] ]))</f>
        <v>0</v>
      </c>
      <c r="V639" s="29"/>
      <c r="W6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39" s="164"/>
      <c r="Y639" s="163">
        <f>+IF(O639&lt;310*'Versión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39" s="165"/>
      <c r="AA639" s="163">
        <f>+IF(AVERAGEIF(ING_NO_CONST_RENTA[Concepto],'Datos para cálculo'!Z$4,ING_NO_CONST_RENTA[Monto Limite])=1,CALCULO[[#This Row],[ 26 ]],MIN(CALCULO[[#This Row],[ 26 ]],AVERAGEIF(ING_NO_CONST_RENTA[Concepto],'Datos para cálculo'!Z$4,ING_NO_CONST_RENTA[Monto Limite]),+CALCULO[[#This Row],[ 26 ]]+1-1,CALCULO[[#This Row],[ 26 ]]))</f>
        <v>0</v>
      </c>
      <c r="AB639" s="165"/>
      <c r="AC6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39" s="147"/>
      <c r="AE6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39" s="144">
        <f>+CALCULO[[#This Row],[ 31 ]]+CALCULO[[#This Row],[ 29 ]]+CALCULO[[#This Row],[ 27 ]]+CALCULO[[#This Row],[ 25 ]]+CALCULO[[#This Row],[ 23 ]]+CALCULO[[#This Row],[ 21 ]]+CALCULO[[#This Row],[ 19 ]]+CALCULO[[#This Row],[ 17 ]]</f>
        <v>0</v>
      </c>
      <c r="AG639" s="148">
        <f>+MAX(0,ROUND(CALCULO[[#This Row],[ 15 ]]-CALCULO[[#This Row],[32]],-3))</f>
        <v>0</v>
      </c>
      <c r="AH639" s="29"/>
      <c r="AI639" s="163">
        <f>+IF(AVERAGEIF(DEDUCCIONES[Concepto],'Datos para cálculo'!AH$4,DEDUCCIONES[Monto Limite])=1,CALCULO[[#This Row],[ 34 ]],MIN(CALCULO[[#This Row],[ 34 ]],AVERAGEIF(DEDUCCIONES[Concepto],'Datos para cálculo'!AH$4,DEDUCCIONES[Monto Limite]),+CALCULO[[#This Row],[ 34 ]]+1-1,CALCULO[[#This Row],[ 34 ]]))</f>
        <v>0</v>
      </c>
      <c r="AJ639" s="167"/>
      <c r="AK639" s="144">
        <f>+IF(CALCULO[[#This Row],[ 36 ]]="SI",MIN(CALCULO[[#This Row],[ 15 ]]*10%,VLOOKUP($AJ$4,DEDUCCIONES[],4,0)),0)</f>
        <v>0</v>
      </c>
      <c r="AL639" s="168"/>
      <c r="AM639" s="145">
        <f>+MIN(AL639+1-1,VLOOKUP($AL$4,DEDUCCIONES[],4,0))</f>
        <v>0</v>
      </c>
      <c r="AN639" s="144">
        <f>+CALCULO[[#This Row],[35]]+CALCULO[[#This Row],[37]]+CALCULO[[#This Row],[ 39 ]]</f>
        <v>0</v>
      </c>
      <c r="AO639" s="148">
        <f>+CALCULO[[#This Row],[33]]-CALCULO[[#This Row],[ 40 ]]</f>
        <v>0</v>
      </c>
      <c r="AP639" s="29"/>
      <c r="AQ639" s="163">
        <f>+MIN(CALCULO[[#This Row],[42]]+1-1,VLOOKUP($AP$4,RENTAS_EXCENTAS[],4,0))</f>
        <v>0</v>
      </c>
      <c r="AR639" s="29"/>
      <c r="AS639" s="163">
        <f>+MIN(CALCULO[[#This Row],[43]]+CALCULO[[#This Row],[ 44 ]]+1-1,VLOOKUP($AP$4,RENTAS_EXCENTAS[],4,0))-CALCULO[[#This Row],[43]]</f>
        <v>0</v>
      </c>
      <c r="AT639" s="163"/>
      <c r="AU639" s="163"/>
      <c r="AV639" s="163">
        <f>+CALCULO[[#This Row],[ 47 ]]</f>
        <v>0</v>
      </c>
      <c r="AW639" s="163"/>
      <c r="AX639" s="163">
        <f>+CALCULO[[#This Row],[ 49 ]]</f>
        <v>0</v>
      </c>
      <c r="AY639" s="163"/>
      <c r="AZ639" s="163">
        <f>+CALCULO[[#This Row],[ 51 ]]</f>
        <v>0</v>
      </c>
      <c r="BA639" s="163"/>
      <c r="BB639" s="163">
        <f>+CALCULO[[#This Row],[ 53 ]]</f>
        <v>0</v>
      </c>
      <c r="BC639" s="163"/>
      <c r="BD639" s="163">
        <f>+CALCULO[[#This Row],[ 55 ]]</f>
        <v>0</v>
      </c>
      <c r="BE639" s="163"/>
      <c r="BF639" s="163">
        <f>+CALCULO[[#This Row],[ 57 ]]</f>
        <v>0</v>
      </c>
      <c r="BG639" s="163"/>
      <c r="BH639" s="163">
        <f>+CALCULO[[#This Row],[ 59 ]]</f>
        <v>0</v>
      </c>
      <c r="BI639" s="163"/>
      <c r="BJ639" s="163"/>
      <c r="BK639" s="163"/>
      <c r="BL639" s="145">
        <f>+CALCULO[[#This Row],[ 63 ]]</f>
        <v>0</v>
      </c>
      <c r="BM639" s="144">
        <f>+CALCULO[[#This Row],[ 64 ]]+CALCULO[[#This Row],[ 62 ]]+CALCULO[[#This Row],[ 60 ]]+CALCULO[[#This Row],[ 58 ]]+CALCULO[[#This Row],[ 56 ]]+CALCULO[[#This Row],[ 54 ]]+CALCULO[[#This Row],[ 52 ]]+CALCULO[[#This Row],[ 50 ]]+CALCULO[[#This Row],[ 48 ]]+CALCULO[[#This Row],[ 45 ]]+CALCULO[[#This Row],[43]]</f>
        <v>0</v>
      </c>
      <c r="BN639" s="148">
        <f>+CALCULO[[#This Row],[ 41 ]]-CALCULO[[#This Row],[65]]</f>
        <v>0</v>
      </c>
      <c r="BO639" s="144">
        <f>+ROUND(MIN(CALCULO[[#This Row],[66]]*25%,240*'Versión impresión'!$H$8),-3)</f>
        <v>0</v>
      </c>
      <c r="BP639" s="148">
        <f>+CALCULO[[#This Row],[66]]-CALCULO[[#This Row],[67]]</f>
        <v>0</v>
      </c>
      <c r="BQ639" s="154">
        <f>+ROUND(CALCULO[[#This Row],[33]]*40%,-3)</f>
        <v>0</v>
      </c>
      <c r="BR639" s="149">
        <f t="shared" si="26"/>
        <v>0</v>
      </c>
      <c r="BS639" s="144">
        <f>+CALCULO[[#This Row],[33]]-MIN(CALCULO[[#This Row],[69]],CALCULO[[#This Row],[68]])</f>
        <v>0</v>
      </c>
      <c r="BT639" s="150">
        <f>+CALCULO[[#This Row],[71]]/'Versión impresión'!$H$8+1-1</f>
        <v>0</v>
      </c>
      <c r="BU639" s="151">
        <f>+LOOKUP(CALCULO[[#This Row],[72]],$CG$2:$CH$8,$CJ$2:$CJ$8)</f>
        <v>0</v>
      </c>
      <c r="BV639" s="152">
        <f>+LOOKUP(CALCULO[[#This Row],[72]],$CG$2:$CH$8,$CI$2:$CI$8)</f>
        <v>0</v>
      </c>
      <c r="BW639" s="151">
        <f>+LOOKUP(CALCULO[[#This Row],[72]],$CG$2:$CH$8,$CK$2:$CK$8)</f>
        <v>0</v>
      </c>
      <c r="BX639" s="155">
        <f>+(CALCULO[[#This Row],[72]]+CALCULO[[#This Row],[73]])*CALCULO[[#This Row],[74]]+CALCULO[[#This Row],[75]]</f>
        <v>0</v>
      </c>
      <c r="BY639" s="133">
        <f>+ROUND(CALCULO[[#This Row],[76]]*'Versión impresión'!$H$8,-3)</f>
        <v>0</v>
      </c>
      <c r="BZ639" s="180" t="str">
        <f>+IF(LOOKUP(CALCULO[[#This Row],[72]],$CG$2:$CH$8,$CM$2:$CM$8)=0,"",LOOKUP(CALCULO[[#This Row],[72]],$CG$2:$CH$8,$CM$2:$CM$8))</f>
        <v/>
      </c>
    </row>
    <row r="640" spans="1:78" x14ac:dyDescent="0.25">
      <c r="A640" s="78" t="str">
        <f t="shared" si="25"/>
        <v/>
      </c>
      <c r="B640" s="159"/>
      <c r="C640" s="29"/>
      <c r="D640" s="29"/>
      <c r="E640" s="29"/>
      <c r="F640" s="29"/>
      <c r="G640" s="29"/>
      <c r="H640" s="29"/>
      <c r="I640" s="29"/>
      <c r="J640" s="29"/>
      <c r="K640" s="29"/>
      <c r="L640" s="29"/>
      <c r="M640" s="29"/>
      <c r="N640" s="29"/>
      <c r="O640" s="144">
        <f>SUM(CALCULO[[#This Row],[5]:[ 14 ]])</f>
        <v>0</v>
      </c>
      <c r="P640" s="162"/>
      <c r="Q640" s="163">
        <f>+IF(AVERAGEIF(ING_NO_CONST_RENTA[Concepto],'Datos para cálculo'!P$4,ING_NO_CONST_RENTA[Monto Limite])=1,CALCULO[[#This Row],[16]],MIN(CALCULO[ [#This Row],[16] ],AVERAGEIF(ING_NO_CONST_RENTA[Concepto],'Datos para cálculo'!P$4,ING_NO_CONST_RENTA[Monto Limite]),+CALCULO[ [#This Row],[16] ]+1-1,CALCULO[ [#This Row],[16] ]))</f>
        <v>0</v>
      </c>
      <c r="R640" s="29"/>
      <c r="S640" s="163">
        <f>+IF(AVERAGEIF(ING_NO_CONST_RENTA[Concepto],'Datos para cálculo'!R$4,ING_NO_CONST_RENTA[Monto Limite])=1,CALCULO[[#This Row],[18]],MIN(CALCULO[ [#This Row],[18] ],AVERAGEIF(ING_NO_CONST_RENTA[Concepto],'Datos para cálculo'!R$4,ING_NO_CONST_RENTA[Monto Limite]),+CALCULO[ [#This Row],[18] ]+1-1,CALCULO[ [#This Row],[18] ]))</f>
        <v>0</v>
      </c>
      <c r="T640" s="29"/>
      <c r="U640" s="163">
        <f>+IF(AVERAGEIF(ING_NO_CONST_RENTA[Concepto],'Datos para cálculo'!T$4,ING_NO_CONST_RENTA[Monto Limite])=1,CALCULO[[#This Row],[20]],MIN(CALCULO[ [#This Row],[20] ],AVERAGEIF(ING_NO_CONST_RENTA[Concepto],'Datos para cálculo'!T$4,ING_NO_CONST_RENTA[Monto Limite]),+CALCULO[ [#This Row],[20] ]+1-1,CALCULO[ [#This Row],[20] ]))</f>
        <v>0</v>
      </c>
      <c r="V640" s="29"/>
      <c r="W6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0" s="164"/>
      <c r="Y640" s="163">
        <f>+IF(O640&lt;310*'Versión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0" s="165"/>
      <c r="AA640" s="163">
        <f>+IF(AVERAGEIF(ING_NO_CONST_RENTA[Concepto],'Datos para cálculo'!Z$4,ING_NO_CONST_RENTA[Monto Limite])=1,CALCULO[[#This Row],[ 26 ]],MIN(CALCULO[[#This Row],[ 26 ]],AVERAGEIF(ING_NO_CONST_RENTA[Concepto],'Datos para cálculo'!Z$4,ING_NO_CONST_RENTA[Monto Limite]),+CALCULO[[#This Row],[ 26 ]]+1-1,CALCULO[[#This Row],[ 26 ]]))</f>
        <v>0</v>
      </c>
      <c r="AB640" s="165"/>
      <c r="AC6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0" s="147"/>
      <c r="AE6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0" s="144">
        <f>+CALCULO[[#This Row],[ 31 ]]+CALCULO[[#This Row],[ 29 ]]+CALCULO[[#This Row],[ 27 ]]+CALCULO[[#This Row],[ 25 ]]+CALCULO[[#This Row],[ 23 ]]+CALCULO[[#This Row],[ 21 ]]+CALCULO[[#This Row],[ 19 ]]+CALCULO[[#This Row],[ 17 ]]</f>
        <v>0</v>
      </c>
      <c r="AG640" s="148">
        <f>+MAX(0,ROUND(CALCULO[[#This Row],[ 15 ]]-CALCULO[[#This Row],[32]],-3))</f>
        <v>0</v>
      </c>
      <c r="AH640" s="29"/>
      <c r="AI640" s="163">
        <f>+IF(AVERAGEIF(DEDUCCIONES[Concepto],'Datos para cálculo'!AH$4,DEDUCCIONES[Monto Limite])=1,CALCULO[[#This Row],[ 34 ]],MIN(CALCULO[[#This Row],[ 34 ]],AVERAGEIF(DEDUCCIONES[Concepto],'Datos para cálculo'!AH$4,DEDUCCIONES[Monto Limite]),+CALCULO[[#This Row],[ 34 ]]+1-1,CALCULO[[#This Row],[ 34 ]]))</f>
        <v>0</v>
      </c>
      <c r="AJ640" s="167"/>
      <c r="AK640" s="144">
        <f>+IF(CALCULO[[#This Row],[ 36 ]]="SI",MIN(CALCULO[[#This Row],[ 15 ]]*10%,VLOOKUP($AJ$4,DEDUCCIONES[],4,0)),0)</f>
        <v>0</v>
      </c>
      <c r="AL640" s="168"/>
      <c r="AM640" s="145">
        <f>+MIN(AL640+1-1,VLOOKUP($AL$4,DEDUCCIONES[],4,0))</f>
        <v>0</v>
      </c>
      <c r="AN640" s="144">
        <f>+CALCULO[[#This Row],[35]]+CALCULO[[#This Row],[37]]+CALCULO[[#This Row],[ 39 ]]</f>
        <v>0</v>
      </c>
      <c r="AO640" s="148">
        <f>+CALCULO[[#This Row],[33]]-CALCULO[[#This Row],[ 40 ]]</f>
        <v>0</v>
      </c>
      <c r="AP640" s="29"/>
      <c r="AQ640" s="163">
        <f>+MIN(CALCULO[[#This Row],[42]]+1-1,VLOOKUP($AP$4,RENTAS_EXCENTAS[],4,0))</f>
        <v>0</v>
      </c>
      <c r="AR640" s="29"/>
      <c r="AS640" s="163">
        <f>+MIN(CALCULO[[#This Row],[43]]+CALCULO[[#This Row],[ 44 ]]+1-1,VLOOKUP($AP$4,RENTAS_EXCENTAS[],4,0))-CALCULO[[#This Row],[43]]</f>
        <v>0</v>
      </c>
      <c r="AT640" s="163"/>
      <c r="AU640" s="163"/>
      <c r="AV640" s="163">
        <f>+CALCULO[[#This Row],[ 47 ]]</f>
        <v>0</v>
      </c>
      <c r="AW640" s="163"/>
      <c r="AX640" s="163">
        <f>+CALCULO[[#This Row],[ 49 ]]</f>
        <v>0</v>
      </c>
      <c r="AY640" s="163"/>
      <c r="AZ640" s="163">
        <f>+CALCULO[[#This Row],[ 51 ]]</f>
        <v>0</v>
      </c>
      <c r="BA640" s="163"/>
      <c r="BB640" s="163">
        <f>+CALCULO[[#This Row],[ 53 ]]</f>
        <v>0</v>
      </c>
      <c r="BC640" s="163"/>
      <c r="BD640" s="163">
        <f>+CALCULO[[#This Row],[ 55 ]]</f>
        <v>0</v>
      </c>
      <c r="BE640" s="163"/>
      <c r="BF640" s="163">
        <f>+CALCULO[[#This Row],[ 57 ]]</f>
        <v>0</v>
      </c>
      <c r="BG640" s="163"/>
      <c r="BH640" s="163">
        <f>+CALCULO[[#This Row],[ 59 ]]</f>
        <v>0</v>
      </c>
      <c r="BI640" s="163"/>
      <c r="BJ640" s="163"/>
      <c r="BK640" s="163"/>
      <c r="BL640" s="145">
        <f>+CALCULO[[#This Row],[ 63 ]]</f>
        <v>0</v>
      </c>
      <c r="BM640" s="144">
        <f>+CALCULO[[#This Row],[ 64 ]]+CALCULO[[#This Row],[ 62 ]]+CALCULO[[#This Row],[ 60 ]]+CALCULO[[#This Row],[ 58 ]]+CALCULO[[#This Row],[ 56 ]]+CALCULO[[#This Row],[ 54 ]]+CALCULO[[#This Row],[ 52 ]]+CALCULO[[#This Row],[ 50 ]]+CALCULO[[#This Row],[ 48 ]]+CALCULO[[#This Row],[ 45 ]]+CALCULO[[#This Row],[43]]</f>
        <v>0</v>
      </c>
      <c r="BN640" s="148">
        <f>+CALCULO[[#This Row],[ 41 ]]-CALCULO[[#This Row],[65]]</f>
        <v>0</v>
      </c>
      <c r="BO640" s="144">
        <f>+ROUND(MIN(CALCULO[[#This Row],[66]]*25%,240*'Versión impresión'!$H$8),-3)</f>
        <v>0</v>
      </c>
      <c r="BP640" s="148">
        <f>+CALCULO[[#This Row],[66]]-CALCULO[[#This Row],[67]]</f>
        <v>0</v>
      </c>
      <c r="BQ640" s="154">
        <f>+ROUND(CALCULO[[#This Row],[33]]*40%,-3)</f>
        <v>0</v>
      </c>
      <c r="BR640" s="149">
        <f t="shared" si="26"/>
        <v>0</v>
      </c>
      <c r="BS640" s="144">
        <f>+CALCULO[[#This Row],[33]]-MIN(CALCULO[[#This Row],[69]],CALCULO[[#This Row],[68]])</f>
        <v>0</v>
      </c>
      <c r="BT640" s="150">
        <f>+CALCULO[[#This Row],[71]]/'Versión impresión'!$H$8+1-1</f>
        <v>0</v>
      </c>
      <c r="BU640" s="151">
        <f>+LOOKUP(CALCULO[[#This Row],[72]],$CG$2:$CH$8,$CJ$2:$CJ$8)</f>
        <v>0</v>
      </c>
      <c r="BV640" s="152">
        <f>+LOOKUP(CALCULO[[#This Row],[72]],$CG$2:$CH$8,$CI$2:$CI$8)</f>
        <v>0</v>
      </c>
      <c r="BW640" s="151">
        <f>+LOOKUP(CALCULO[[#This Row],[72]],$CG$2:$CH$8,$CK$2:$CK$8)</f>
        <v>0</v>
      </c>
      <c r="BX640" s="155">
        <f>+(CALCULO[[#This Row],[72]]+CALCULO[[#This Row],[73]])*CALCULO[[#This Row],[74]]+CALCULO[[#This Row],[75]]</f>
        <v>0</v>
      </c>
      <c r="BY640" s="133">
        <f>+ROUND(CALCULO[[#This Row],[76]]*'Versión impresión'!$H$8,-3)</f>
        <v>0</v>
      </c>
      <c r="BZ640" s="180" t="str">
        <f>+IF(LOOKUP(CALCULO[[#This Row],[72]],$CG$2:$CH$8,$CM$2:$CM$8)=0,"",LOOKUP(CALCULO[[#This Row],[72]],$CG$2:$CH$8,$CM$2:$CM$8))</f>
        <v/>
      </c>
    </row>
    <row r="641" spans="1:78" x14ac:dyDescent="0.25">
      <c r="A641" s="78" t="str">
        <f t="shared" si="25"/>
        <v/>
      </c>
      <c r="B641" s="159"/>
      <c r="C641" s="29"/>
      <c r="D641" s="29"/>
      <c r="E641" s="29"/>
      <c r="F641" s="29"/>
      <c r="G641" s="29"/>
      <c r="H641" s="29"/>
      <c r="I641" s="29"/>
      <c r="J641" s="29"/>
      <c r="K641" s="29"/>
      <c r="L641" s="29"/>
      <c r="M641" s="29"/>
      <c r="N641" s="29"/>
      <c r="O641" s="144">
        <f>SUM(CALCULO[[#This Row],[5]:[ 14 ]])</f>
        <v>0</v>
      </c>
      <c r="P641" s="162"/>
      <c r="Q641" s="163">
        <f>+IF(AVERAGEIF(ING_NO_CONST_RENTA[Concepto],'Datos para cálculo'!P$4,ING_NO_CONST_RENTA[Monto Limite])=1,CALCULO[[#This Row],[16]],MIN(CALCULO[ [#This Row],[16] ],AVERAGEIF(ING_NO_CONST_RENTA[Concepto],'Datos para cálculo'!P$4,ING_NO_CONST_RENTA[Monto Limite]),+CALCULO[ [#This Row],[16] ]+1-1,CALCULO[ [#This Row],[16] ]))</f>
        <v>0</v>
      </c>
      <c r="R641" s="29"/>
      <c r="S641" s="163">
        <f>+IF(AVERAGEIF(ING_NO_CONST_RENTA[Concepto],'Datos para cálculo'!R$4,ING_NO_CONST_RENTA[Monto Limite])=1,CALCULO[[#This Row],[18]],MIN(CALCULO[ [#This Row],[18] ],AVERAGEIF(ING_NO_CONST_RENTA[Concepto],'Datos para cálculo'!R$4,ING_NO_CONST_RENTA[Monto Limite]),+CALCULO[ [#This Row],[18] ]+1-1,CALCULO[ [#This Row],[18] ]))</f>
        <v>0</v>
      </c>
      <c r="T641" s="29"/>
      <c r="U641" s="163">
        <f>+IF(AVERAGEIF(ING_NO_CONST_RENTA[Concepto],'Datos para cálculo'!T$4,ING_NO_CONST_RENTA[Monto Limite])=1,CALCULO[[#This Row],[20]],MIN(CALCULO[ [#This Row],[20] ],AVERAGEIF(ING_NO_CONST_RENTA[Concepto],'Datos para cálculo'!T$4,ING_NO_CONST_RENTA[Monto Limite]),+CALCULO[ [#This Row],[20] ]+1-1,CALCULO[ [#This Row],[20] ]))</f>
        <v>0</v>
      </c>
      <c r="V641" s="29"/>
      <c r="W6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1" s="164"/>
      <c r="Y641" s="163">
        <f>+IF(O641&lt;310*'Versión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1" s="165"/>
      <c r="AA641" s="163">
        <f>+IF(AVERAGEIF(ING_NO_CONST_RENTA[Concepto],'Datos para cálculo'!Z$4,ING_NO_CONST_RENTA[Monto Limite])=1,CALCULO[[#This Row],[ 26 ]],MIN(CALCULO[[#This Row],[ 26 ]],AVERAGEIF(ING_NO_CONST_RENTA[Concepto],'Datos para cálculo'!Z$4,ING_NO_CONST_RENTA[Monto Limite]),+CALCULO[[#This Row],[ 26 ]]+1-1,CALCULO[[#This Row],[ 26 ]]))</f>
        <v>0</v>
      </c>
      <c r="AB641" s="165"/>
      <c r="AC6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1" s="147"/>
      <c r="AE6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1" s="144">
        <f>+CALCULO[[#This Row],[ 31 ]]+CALCULO[[#This Row],[ 29 ]]+CALCULO[[#This Row],[ 27 ]]+CALCULO[[#This Row],[ 25 ]]+CALCULO[[#This Row],[ 23 ]]+CALCULO[[#This Row],[ 21 ]]+CALCULO[[#This Row],[ 19 ]]+CALCULO[[#This Row],[ 17 ]]</f>
        <v>0</v>
      </c>
      <c r="AG641" s="148">
        <f>+MAX(0,ROUND(CALCULO[[#This Row],[ 15 ]]-CALCULO[[#This Row],[32]],-3))</f>
        <v>0</v>
      </c>
      <c r="AH641" s="29"/>
      <c r="AI641" s="163">
        <f>+IF(AVERAGEIF(DEDUCCIONES[Concepto],'Datos para cálculo'!AH$4,DEDUCCIONES[Monto Limite])=1,CALCULO[[#This Row],[ 34 ]],MIN(CALCULO[[#This Row],[ 34 ]],AVERAGEIF(DEDUCCIONES[Concepto],'Datos para cálculo'!AH$4,DEDUCCIONES[Monto Limite]),+CALCULO[[#This Row],[ 34 ]]+1-1,CALCULO[[#This Row],[ 34 ]]))</f>
        <v>0</v>
      </c>
      <c r="AJ641" s="167"/>
      <c r="AK641" s="144">
        <f>+IF(CALCULO[[#This Row],[ 36 ]]="SI",MIN(CALCULO[[#This Row],[ 15 ]]*10%,VLOOKUP($AJ$4,DEDUCCIONES[],4,0)),0)</f>
        <v>0</v>
      </c>
      <c r="AL641" s="168"/>
      <c r="AM641" s="145">
        <f>+MIN(AL641+1-1,VLOOKUP($AL$4,DEDUCCIONES[],4,0))</f>
        <v>0</v>
      </c>
      <c r="AN641" s="144">
        <f>+CALCULO[[#This Row],[35]]+CALCULO[[#This Row],[37]]+CALCULO[[#This Row],[ 39 ]]</f>
        <v>0</v>
      </c>
      <c r="AO641" s="148">
        <f>+CALCULO[[#This Row],[33]]-CALCULO[[#This Row],[ 40 ]]</f>
        <v>0</v>
      </c>
      <c r="AP641" s="29"/>
      <c r="AQ641" s="163">
        <f>+MIN(CALCULO[[#This Row],[42]]+1-1,VLOOKUP($AP$4,RENTAS_EXCENTAS[],4,0))</f>
        <v>0</v>
      </c>
      <c r="AR641" s="29"/>
      <c r="AS641" s="163">
        <f>+MIN(CALCULO[[#This Row],[43]]+CALCULO[[#This Row],[ 44 ]]+1-1,VLOOKUP($AP$4,RENTAS_EXCENTAS[],4,0))-CALCULO[[#This Row],[43]]</f>
        <v>0</v>
      </c>
      <c r="AT641" s="163"/>
      <c r="AU641" s="163"/>
      <c r="AV641" s="163">
        <f>+CALCULO[[#This Row],[ 47 ]]</f>
        <v>0</v>
      </c>
      <c r="AW641" s="163"/>
      <c r="AX641" s="163">
        <f>+CALCULO[[#This Row],[ 49 ]]</f>
        <v>0</v>
      </c>
      <c r="AY641" s="163"/>
      <c r="AZ641" s="163">
        <f>+CALCULO[[#This Row],[ 51 ]]</f>
        <v>0</v>
      </c>
      <c r="BA641" s="163"/>
      <c r="BB641" s="163">
        <f>+CALCULO[[#This Row],[ 53 ]]</f>
        <v>0</v>
      </c>
      <c r="BC641" s="163"/>
      <c r="BD641" s="163">
        <f>+CALCULO[[#This Row],[ 55 ]]</f>
        <v>0</v>
      </c>
      <c r="BE641" s="163"/>
      <c r="BF641" s="163">
        <f>+CALCULO[[#This Row],[ 57 ]]</f>
        <v>0</v>
      </c>
      <c r="BG641" s="163"/>
      <c r="BH641" s="163">
        <f>+CALCULO[[#This Row],[ 59 ]]</f>
        <v>0</v>
      </c>
      <c r="BI641" s="163"/>
      <c r="BJ641" s="163"/>
      <c r="BK641" s="163"/>
      <c r="BL641" s="145">
        <f>+CALCULO[[#This Row],[ 63 ]]</f>
        <v>0</v>
      </c>
      <c r="BM641" s="144">
        <f>+CALCULO[[#This Row],[ 64 ]]+CALCULO[[#This Row],[ 62 ]]+CALCULO[[#This Row],[ 60 ]]+CALCULO[[#This Row],[ 58 ]]+CALCULO[[#This Row],[ 56 ]]+CALCULO[[#This Row],[ 54 ]]+CALCULO[[#This Row],[ 52 ]]+CALCULO[[#This Row],[ 50 ]]+CALCULO[[#This Row],[ 48 ]]+CALCULO[[#This Row],[ 45 ]]+CALCULO[[#This Row],[43]]</f>
        <v>0</v>
      </c>
      <c r="BN641" s="148">
        <f>+CALCULO[[#This Row],[ 41 ]]-CALCULO[[#This Row],[65]]</f>
        <v>0</v>
      </c>
      <c r="BO641" s="144">
        <f>+ROUND(MIN(CALCULO[[#This Row],[66]]*25%,240*'Versión impresión'!$H$8),-3)</f>
        <v>0</v>
      </c>
      <c r="BP641" s="148">
        <f>+CALCULO[[#This Row],[66]]-CALCULO[[#This Row],[67]]</f>
        <v>0</v>
      </c>
      <c r="BQ641" s="154">
        <f>+ROUND(CALCULO[[#This Row],[33]]*40%,-3)</f>
        <v>0</v>
      </c>
      <c r="BR641" s="149">
        <f t="shared" si="26"/>
        <v>0</v>
      </c>
      <c r="BS641" s="144">
        <f>+CALCULO[[#This Row],[33]]-MIN(CALCULO[[#This Row],[69]],CALCULO[[#This Row],[68]])</f>
        <v>0</v>
      </c>
      <c r="BT641" s="150">
        <f>+CALCULO[[#This Row],[71]]/'Versión impresión'!$H$8+1-1</f>
        <v>0</v>
      </c>
      <c r="BU641" s="151">
        <f>+LOOKUP(CALCULO[[#This Row],[72]],$CG$2:$CH$8,$CJ$2:$CJ$8)</f>
        <v>0</v>
      </c>
      <c r="BV641" s="152">
        <f>+LOOKUP(CALCULO[[#This Row],[72]],$CG$2:$CH$8,$CI$2:$CI$8)</f>
        <v>0</v>
      </c>
      <c r="BW641" s="151">
        <f>+LOOKUP(CALCULO[[#This Row],[72]],$CG$2:$CH$8,$CK$2:$CK$8)</f>
        <v>0</v>
      </c>
      <c r="BX641" s="155">
        <f>+(CALCULO[[#This Row],[72]]+CALCULO[[#This Row],[73]])*CALCULO[[#This Row],[74]]+CALCULO[[#This Row],[75]]</f>
        <v>0</v>
      </c>
      <c r="BY641" s="133">
        <f>+ROUND(CALCULO[[#This Row],[76]]*'Versión impresión'!$H$8,-3)</f>
        <v>0</v>
      </c>
      <c r="BZ641" s="180" t="str">
        <f>+IF(LOOKUP(CALCULO[[#This Row],[72]],$CG$2:$CH$8,$CM$2:$CM$8)=0,"",LOOKUP(CALCULO[[#This Row],[72]],$CG$2:$CH$8,$CM$2:$CM$8))</f>
        <v/>
      </c>
    </row>
    <row r="642" spans="1:78" x14ac:dyDescent="0.25">
      <c r="A642" s="78" t="str">
        <f t="shared" si="25"/>
        <v/>
      </c>
      <c r="B642" s="159"/>
      <c r="C642" s="29"/>
      <c r="D642" s="29"/>
      <c r="E642" s="29"/>
      <c r="F642" s="29"/>
      <c r="G642" s="29"/>
      <c r="H642" s="29"/>
      <c r="I642" s="29"/>
      <c r="J642" s="29"/>
      <c r="K642" s="29"/>
      <c r="L642" s="29"/>
      <c r="M642" s="29"/>
      <c r="N642" s="29"/>
      <c r="O642" s="144">
        <f>SUM(CALCULO[[#This Row],[5]:[ 14 ]])</f>
        <v>0</v>
      </c>
      <c r="P642" s="162"/>
      <c r="Q642" s="163">
        <f>+IF(AVERAGEIF(ING_NO_CONST_RENTA[Concepto],'Datos para cálculo'!P$4,ING_NO_CONST_RENTA[Monto Limite])=1,CALCULO[[#This Row],[16]],MIN(CALCULO[ [#This Row],[16] ],AVERAGEIF(ING_NO_CONST_RENTA[Concepto],'Datos para cálculo'!P$4,ING_NO_CONST_RENTA[Monto Limite]),+CALCULO[ [#This Row],[16] ]+1-1,CALCULO[ [#This Row],[16] ]))</f>
        <v>0</v>
      </c>
      <c r="R642" s="29"/>
      <c r="S642" s="163">
        <f>+IF(AVERAGEIF(ING_NO_CONST_RENTA[Concepto],'Datos para cálculo'!R$4,ING_NO_CONST_RENTA[Monto Limite])=1,CALCULO[[#This Row],[18]],MIN(CALCULO[ [#This Row],[18] ],AVERAGEIF(ING_NO_CONST_RENTA[Concepto],'Datos para cálculo'!R$4,ING_NO_CONST_RENTA[Monto Limite]),+CALCULO[ [#This Row],[18] ]+1-1,CALCULO[ [#This Row],[18] ]))</f>
        <v>0</v>
      </c>
      <c r="T642" s="29"/>
      <c r="U642" s="163">
        <f>+IF(AVERAGEIF(ING_NO_CONST_RENTA[Concepto],'Datos para cálculo'!T$4,ING_NO_CONST_RENTA[Monto Limite])=1,CALCULO[[#This Row],[20]],MIN(CALCULO[ [#This Row],[20] ],AVERAGEIF(ING_NO_CONST_RENTA[Concepto],'Datos para cálculo'!T$4,ING_NO_CONST_RENTA[Monto Limite]),+CALCULO[ [#This Row],[20] ]+1-1,CALCULO[ [#This Row],[20] ]))</f>
        <v>0</v>
      </c>
      <c r="V642" s="29"/>
      <c r="W6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2" s="164"/>
      <c r="Y642" s="163">
        <f>+IF(O642&lt;310*'Versión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2" s="165"/>
      <c r="AA642" s="163">
        <f>+IF(AVERAGEIF(ING_NO_CONST_RENTA[Concepto],'Datos para cálculo'!Z$4,ING_NO_CONST_RENTA[Monto Limite])=1,CALCULO[[#This Row],[ 26 ]],MIN(CALCULO[[#This Row],[ 26 ]],AVERAGEIF(ING_NO_CONST_RENTA[Concepto],'Datos para cálculo'!Z$4,ING_NO_CONST_RENTA[Monto Limite]),+CALCULO[[#This Row],[ 26 ]]+1-1,CALCULO[[#This Row],[ 26 ]]))</f>
        <v>0</v>
      </c>
      <c r="AB642" s="165"/>
      <c r="AC6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2" s="147"/>
      <c r="AE6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2" s="144">
        <f>+CALCULO[[#This Row],[ 31 ]]+CALCULO[[#This Row],[ 29 ]]+CALCULO[[#This Row],[ 27 ]]+CALCULO[[#This Row],[ 25 ]]+CALCULO[[#This Row],[ 23 ]]+CALCULO[[#This Row],[ 21 ]]+CALCULO[[#This Row],[ 19 ]]+CALCULO[[#This Row],[ 17 ]]</f>
        <v>0</v>
      </c>
      <c r="AG642" s="148">
        <f>+MAX(0,ROUND(CALCULO[[#This Row],[ 15 ]]-CALCULO[[#This Row],[32]],-3))</f>
        <v>0</v>
      </c>
      <c r="AH642" s="29"/>
      <c r="AI642" s="163">
        <f>+IF(AVERAGEIF(DEDUCCIONES[Concepto],'Datos para cálculo'!AH$4,DEDUCCIONES[Monto Limite])=1,CALCULO[[#This Row],[ 34 ]],MIN(CALCULO[[#This Row],[ 34 ]],AVERAGEIF(DEDUCCIONES[Concepto],'Datos para cálculo'!AH$4,DEDUCCIONES[Monto Limite]),+CALCULO[[#This Row],[ 34 ]]+1-1,CALCULO[[#This Row],[ 34 ]]))</f>
        <v>0</v>
      </c>
      <c r="AJ642" s="167"/>
      <c r="AK642" s="144">
        <f>+IF(CALCULO[[#This Row],[ 36 ]]="SI",MIN(CALCULO[[#This Row],[ 15 ]]*10%,VLOOKUP($AJ$4,DEDUCCIONES[],4,0)),0)</f>
        <v>0</v>
      </c>
      <c r="AL642" s="168"/>
      <c r="AM642" s="145">
        <f>+MIN(AL642+1-1,VLOOKUP($AL$4,DEDUCCIONES[],4,0))</f>
        <v>0</v>
      </c>
      <c r="AN642" s="144">
        <f>+CALCULO[[#This Row],[35]]+CALCULO[[#This Row],[37]]+CALCULO[[#This Row],[ 39 ]]</f>
        <v>0</v>
      </c>
      <c r="AO642" s="148">
        <f>+CALCULO[[#This Row],[33]]-CALCULO[[#This Row],[ 40 ]]</f>
        <v>0</v>
      </c>
      <c r="AP642" s="29"/>
      <c r="AQ642" s="163">
        <f>+MIN(CALCULO[[#This Row],[42]]+1-1,VLOOKUP($AP$4,RENTAS_EXCENTAS[],4,0))</f>
        <v>0</v>
      </c>
      <c r="AR642" s="29"/>
      <c r="AS642" s="163">
        <f>+MIN(CALCULO[[#This Row],[43]]+CALCULO[[#This Row],[ 44 ]]+1-1,VLOOKUP($AP$4,RENTAS_EXCENTAS[],4,0))-CALCULO[[#This Row],[43]]</f>
        <v>0</v>
      </c>
      <c r="AT642" s="163"/>
      <c r="AU642" s="163"/>
      <c r="AV642" s="163">
        <f>+CALCULO[[#This Row],[ 47 ]]</f>
        <v>0</v>
      </c>
      <c r="AW642" s="163"/>
      <c r="AX642" s="163">
        <f>+CALCULO[[#This Row],[ 49 ]]</f>
        <v>0</v>
      </c>
      <c r="AY642" s="163"/>
      <c r="AZ642" s="163">
        <f>+CALCULO[[#This Row],[ 51 ]]</f>
        <v>0</v>
      </c>
      <c r="BA642" s="163"/>
      <c r="BB642" s="163">
        <f>+CALCULO[[#This Row],[ 53 ]]</f>
        <v>0</v>
      </c>
      <c r="BC642" s="163"/>
      <c r="BD642" s="163">
        <f>+CALCULO[[#This Row],[ 55 ]]</f>
        <v>0</v>
      </c>
      <c r="BE642" s="163"/>
      <c r="BF642" s="163">
        <f>+CALCULO[[#This Row],[ 57 ]]</f>
        <v>0</v>
      </c>
      <c r="BG642" s="163"/>
      <c r="BH642" s="163">
        <f>+CALCULO[[#This Row],[ 59 ]]</f>
        <v>0</v>
      </c>
      <c r="BI642" s="163"/>
      <c r="BJ642" s="163"/>
      <c r="BK642" s="163"/>
      <c r="BL642" s="145">
        <f>+CALCULO[[#This Row],[ 63 ]]</f>
        <v>0</v>
      </c>
      <c r="BM642" s="144">
        <f>+CALCULO[[#This Row],[ 64 ]]+CALCULO[[#This Row],[ 62 ]]+CALCULO[[#This Row],[ 60 ]]+CALCULO[[#This Row],[ 58 ]]+CALCULO[[#This Row],[ 56 ]]+CALCULO[[#This Row],[ 54 ]]+CALCULO[[#This Row],[ 52 ]]+CALCULO[[#This Row],[ 50 ]]+CALCULO[[#This Row],[ 48 ]]+CALCULO[[#This Row],[ 45 ]]+CALCULO[[#This Row],[43]]</f>
        <v>0</v>
      </c>
      <c r="BN642" s="148">
        <f>+CALCULO[[#This Row],[ 41 ]]-CALCULO[[#This Row],[65]]</f>
        <v>0</v>
      </c>
      <c r="BO642" s="144">
        <f>+ROUND(MIN(CALCULO[[#This Row],[66]]*25%,240*'Versión impresión'!$H$8),-3)</f>
        <v>0</v>
      </c>
      <c r="BP642" s="148">
        <f>+CALCULO[[#This Row],[66]]-CALCULO[[#This Row],[67]]</f>
        <v>0</v>
      </c>
      <c r="BQ642" s="154">
        <f>+ROUND(CALCULO[[#This Row],[33]]*40%,-3)</f>
        <v>0</v>
      </c>
      <c r="BR642" s="149">
        <f t="shared" si="26"/>
        <v>0</v>
      </c>
      <c r="BS642" s="144">
        <f>+CALCULO[[#This Row],[33]]-MIN(CALCULO[[#This Row],[69]],CALCULO[[#This Row],[68]])</f>
        <v>0</v>
      </c>
      <c r="BT642" s="150">
        <f>+CALCULO[[#This Row],[71]]/'Versión impresión'!$H$8+1-1</f>
        <v>0</v>
      </c>
      <c r="BU642" s="151">
        <f>+LOOKUP(CALCULO[[#This Row],[72]],$CG$2:$CH$8,$CJ$2:$CJ$8)</f>
        <v>0</v>
      </c>
      <c r="BV642" s="152">
        <f>+LOOKUP(CALCULO[[#This Row],[72]],$CG$2:$CH$8,$CI$2:$CI$8)</f>
        <v>0</v>
      </c>
      <c r="BW642" s="151">
        <f>+LOOKUP(CALCULO[[#This Row],[72]],$CG$2:$CH$8,$CK$2:$CK$8)</f>
        <v>0</v>
      </c>
      <c r="BX642" s="155">
        <f>+(CALCULO[[#This Row],[72]]+CALCULO[[#This Row],[73]])*CALCULO[[#This Row],[74]]+CALCULO[[#This Row],[75]]</f>
        <v>0</v>
      </c>
      <c r="BY642" s="133">
        <f>+ROUND(CALCULO[[#This Row],[76]]*'Versión impresión'!$H$8,-3)</f>
        <v>0</v>
      </c>
      <c r="BZ642" s="180" t="str">
        <f>+IF(LOOKUP(CALCULO[[#This Row],[72]],$CG$2:$CH$8,$CM$2:$CM$8)=0,"",LOOKUP(CALCULO[[#This Row],[72]],$CG$2:$CH$8,$CM$2:$CM$8))</f>
        <v/>
      </c>
    </row>
    <row r="643" spans="1:78" x14ac:dyDescent="0.25">
      <c r="A643" s="78" t="str">
        <f t="shared" si="25"/>
        <v/>
      </c>
      <c r="B643" s="159"/>
      <c r="C643" s="29"/>
      <c r="D643" s="29"/>
      <c r="E643" s="29"/>
      <c r="F643" s="29"/>
      <c r="G643" s="29"/>
      <c r="H643" s="29"/>
      <c r="I643" s="29"/>
      <c r="J643" s="29"/>
      <c r="K643" s="29"/>
      <c r="L643" s="29"/>
      <c r="M643" s="29"/>
      <c r="N643" s="29"/>
      <c r="O643" s="144">
        <f>SUM(CALCULO[[#This Row],[5]:[ 14 ]])</f>
        <v>0</v>
      </c>
      <c r="P643" s="162"/>
      <c r="Q643" s="163">
        <f>+IF(AVERAGEIF(ING_NO_CONST_RENTA[Concepto],'Datos para cálculo'!P$4,ING_NO_CONST_RENTA[Monto Limite])=1,CALCULO[[#This Row],[16]],MIN(CALCULO[ [#This Row],[16] ],AVERAGEIF(ING_NO_CONST_RENTA[Concepto],'Datos para cálculo'!P$4,ING_NO_CONST_RENTA[Monto Limite]),+CALCULO[ [#This Row],[16] ]+1-1,CALCULO[ [#This Row],[16] ]))</f>
        <v>0</v>
      </c>
      <c r="R643" s="29"/>
      <c r="S643" s="163">
        <f>+IF(AVERAGEIF(ING_NO_CONST_RENTA[Concepto],'Datos para cálculo'!R$4,ING_NO_CONST_RENTA[Monto Limite])=1,CALCULO[[#This Row],[18]],MIN(CALCULO[ [#This Row],[18] ],AVERAGEIF(ING_NO_CONST_RENTA[Concepto],'Datos para cálculo'!R$4,ING_NO_CONST_RENTA[Monto Limite]),+CALCULO[ [#This Row],[18] ]+1-1,CALCULO[ [#This Row],[18] ]))</f>
        <v>0</v>
      </c>
      <c r="T643" s="29"/>
      <c r="U643" s="163">
        <f>+IF(AVERAGEIF(ING_NO_CONST_RENTA[Concepto],'Datos para cálculo'!T$4,ING_NO_CONST_RENTA[Monto Limite])=1,CALCULO[[#This Row],[20]],MIN(CALCULO[ [#This Row],[20] ],AVERAGEIF(ING_NO_CONST_RENTA[Concepto],'Datos para cálculo'!T$4,ING_NO_CONST_RENTA[Monto Limite]),+CALCULO[ [#This Row],[20] ]+1-1,CALCULO[ [#This Row],[20] ]))</f>
        <v>0</v>
      </c>
      <c r="V643" s="29"/>
      <c r="W6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3" s="164"/>
      <c r="Y643" s="163">
        <f>+IF(O643&lt;310*'Versión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3" s="165"/>
      <c r="AA643" s="163">
        <f>+IF(AVERAGEIF(ING_NO_CONST_RENTA[Concepto],'Datos para cálculo'!Z$4,ING_NO_CONST_RENTA[Monto Limite])=1,CALCULO[[#This Row],[ 26 ]],MIN(CALCULO[[#This Row],[ 26 ]],AVERAGEIF(ING_NO_CONST_RENTA[Concepto],'Datos para cálculo'!Z$4,ING_NO_CONST_RENTA[Monto Limite]),+CALCULO[[#This Row],[ 26 ]]+1-1,CALCULO[[#This Row],[ 26 ]]))</f>
        <v>0</v>
      </c>
      <c r="AB643" s="165"/>
      <c r="AC6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3" s="147"/>
      <c r="AE6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3" s="144">
        <f>+CALCULO[[#This Row],[ 31 ]]+CALCULO[[#This Row],[ 29 ]]+CALCULO[[#This Row],[ 27 ]]+CALCULO[[#This Row],[ 25 ]]+CALCULO[[#This Row],[ 23 ]]+CALCULO[[#This Row],[ 21 ]]+CALCULO[[#This Row],[ 19 ]]+CALCULO[[#This Row],[ 17 ]]</f>
        <v>0</v>
      </c>
      <c r="AG643" s="148">
        <f>+MAX(0,ROUND(CALCULO[[#This Row],[ 15 ]]-CALCULO[[#This Row],[32]],-3))</f>
        <v>0</v>
      </c>
      <c r="AH643" s="29"/>
      <c r="AI643" s="163">
        <f>+IF(AVERAGEIF(DEDUCCIONES[Concepto],'Datos para cálculo'!AH$4,DEDUCCIONES[Monto Limite])=1,CALCULO[[#This Row],[ 34 ]],MIN(CALCULO[[#This Row],[ 34 ]],AVERAGEIF(DEDUCCIONES[Concepto],'Datos para cálculo'!AH$4,DEDUCCIONES[Monto Limite]),+CALCULO[[#This Row],[ 34 ]]+1-1,CALCULO[[#This Row],[ 34 ]]))</f>
        <v>0</v>
      </c>
      <c r="AJ643" s="167"/>
      <c r="AK643" s="144">
        <f>+IF(CALCULO[[#This Row],[ 36 ]]="SI",MIN(CALCULO[[#This Row],[ 15 ]]*10%,VLOOKUP($AJ$4,DEDUCCIONES[],4,0)),0)</f>
        <v>0</v>
      </c>
      <c r="AL643" s="168"/>
      <c r="AM643" s="145">
        <f>+MIN(AL643+1-1,VLOOKUP($AL$4,DEDUCCIONES[],4,0))</f>
        <v>0</v>
      </c>
      <c r="AN643" s="144">
        <f>+CALCULO[[#This Row],[35]]+CALCULO[[#This Row],[37]]+CALCULO[[#This Row],[ 39 ]]</f>
        <v>0</v>
      </c>
      <c r="AO643" s="148">
        <f>+CALCULO[[#This Row],[33]]-CALCULO[[#This Row],[ 40 ]]</f>
        <v>0</v>
      </c>
      <c r="AP643" s="29"/>
      <c r="AQ643" s="163">
        <f>+MIN(CALCULO[[#This Row],[42]]+1-1,VLOOKUP($AP$4,RENTAS_EXCENTAS[],4,0))</f>
        <v>0</v>
      </c>
      <c r="AR643" s="29"/>
      <c r="AS643" s="163">
        <f>+MIN(CALCULO[[#This Row],[43]]+CALCULO[[#This Row],[ 44 ]]+1-1,VLOOKUP($AP$4,RENTAS_EXCENTAS[],4,0))-CALCULO[[#This Row],[43]]</f>
        <v>0</v>
      </c>
      <c r="AT643" s="163"/>
      <c r="AU643" s="163"/>
      <c r="AV643" s="163">
        <f>+CALCULO[[#This Row],[ 47 ]]</f>
        <v>0</v>
      </c>
      <c r="AW643" s="163"/>
      <c r="AX643" s="163">
        <f>+CALCULO[[#This Row],[ 49 ]]</f>
        <v>0</v>
      </c>
      <c r="AY643" s="163"/>
      <c r="AZ643" s="163">
        <f>+CALCULO[[#This Row],[ 51 ]]</f>
        <v>0</v>
      </c>
      <c r="BA643" s="163"/>
      <c r="BB643" s="163">
        <f>+CALCULO[[#This Row],[ 53 ]]</f>
        <v>0</v>
      </c>
      <c r="BC643" s="163"/>
      <c r="BD643" s="163">
        <f>+CALCULO[[#This Row],[ 55 ]]</f>
        <v>0</v>
      </c>
      <c r="BE643" s="163"/>
      <c r="BF643" s="163">
        <f>+CALCULO[[#This Row],[ 57 ]]</f>
        <v>0</v>
      </c>
      <c r="BG643" s="163"/>
      <c r="BH643" s="163">
        <f>+CALCULO[[#This Row],[ 59 ]]</f>
        <v>0</v>
      </c>
      <c r="BI643" s="163"/>
      <c r="BJ643" s="163"/>
      <c r="BK643" s="163"/>
      <c r="BL643" s="145">
        <f>+CALCULO[[#This Row],[ 63 ]]</f>
        <v>0</v>
      </c>
      <c r="BM643" s="144">
        <f>+CALCULO[[#This Row],[ 64 ]]+CALCULO[[#This Row],[ 62 ]]+CALCULO[[#This Row],[ 60 ]]+CALCULO[[#This Row],[ 58 ]]+CALCULO[[#This Row],[ 56 ]]+CALCULO[[#This Row],[ 54 ]]+CALCULO[[#This Row],[ 52 ]]+CALCULO[[#This Row],[ 50 ]]+CALCULO[[#This Row],[ 48 ]]+CALCULO[[#This Row],[ 45 ]]+CALCULO[[#This Row],[43]]</f>
        <v>0</v>
      </c>
      <c r="BN643" s="148">
        <f>+CALCULO[[#This Row],[ 41 ]]-CALCULO[[#This Row],[65]]</f>
        <v>0</v>
      </c>
      <c r="BO643" s="144">
        <f>+ROUND(MIN(CALCULO[[#This Row],[66]]*25%,240*'Versión impresión'!$H$8),-3)</f>
        <v>0</v>
      </c>
      <c r="BP643" s="148">
        <f>+CALCULO[[#This Row],[66]]-CALCULO[[#This Row],[67]]</f>
        <v>0</v>
      </c>
      <c r="BQ643" s="154">
        <f>+ROUND(CALCULO[[#This Row],[33]]*40%,-3)</f>
        <v>0</v>
      </c>
      <c r="BR643" s="149">
        <f t="shared" si="26"/>
        <v>0</v>
      </c>
      <c r="BS643" s="144">
        <f>+CALCULO[[#This Row],[33]]-MIN(CALCULO[[#This Row],[69]],CALCULO[[#This Row],[68]])</f>
        <v>0</v>
      </c>
      <c r="BT643" s="150">
        <f>+CALCULO[[#This Row],[71]]/'Versión impresión'!$H$8+1-1</f>
        <v>0</v>
      </c>
      <c r="BU643" s="151">
        <f>+LOOKUP(CALCULO[[#This Row],[72]],$CG$2:$CH$8,$CJ$2:$CJ$8)</f>
        <v>0</v>
      </c>
      <c r="BV643" s="152">
        <f>+LOOKUP(CALCULO[[#This Row],[72]],$CG$2:$CH$8,$CI$2:$CI$8)</f>
        <v>0</v>
      </c>
      <c r="BW643" s="151">
        <f>+LOOKUP(CALCULO[[#This Row],[72]],$CG$2:$CH$8,$CK$2:$CK$8)</f>
        <v>0</v>
      </c>
      <c r="BX643" s="155">
        <f>+(CALCULO[[#This Row],[72]]+CALCULO[[#This Row],[73]])*CALCULO[[#This Row],[74]]+CALCULO[[#This Row],[75]]</f>
        <v>0</v>
      </c>
      <c r="BY643" s="133">
        <f>+ROUND(CALCULO[[#This Row],[76]]*'Versión impresión'!$H$8,-3)</f>
        <v>0</v>
      </c>
      <c r="BZ643" s="180" t="str">
        <f>+IF(LOOKUP(CALCULO[[#This Row],[72]],$CG$2:$CH$8,$CM$2:$CM$8)=0,"",LOOKUP(CALCULO[[#This Row],[72]],$CG$2:$CH$8,$CM$2:$CM$8))</f>
        <v/>
      </c>
    </row>
    <row r="644" spans="1:78" x14ac:dyDescent="0.25">
      <c r="A644" s="78" t="str">
        <f t="shared" si="25"/>
        <v/>
      </c>
      <c r="B644" s="159"/>
      <c r="C644" s="29"/>
      <c r="D644" s="29"/>
      <c r="E644" s="29"/>
      <c r="F644" s="29"/>
      <c r="G644" s="29"/>
      <c r="H644" s="29"/>
      <c r="I644" s="29"/>
      <c r="J644" s="29"/>
      <c r="K644" s="29"/>
      <c r="L644" s="29"/>
      <c r="M644" s="29"/>
      <c r="N644" s="29"/>
      <c r="O644" s="144">
        <f>SUM(CALCULO[[#This Row],[5]:[ 14 ]])</f>
        <v>0</v>
      </c>
      <c r="P644" s="162"/>
      <c r="Q644" s="163">
        <f>+IF(AVERAGEIF(ING_NO_CONST_RENTA[Concepto],'Datos para cálculo'!P$4,ING_NO_CONST_RENTA[Monto Limite])=1,CALCULO[[#This Row],[16]],MIN(CALCULO[ [#This Row],[16] ],AVERAGEIF(ING_NO_CONST_RENTA[Concepto],'Datos para cálculo'!P$4,ING_NO_CONST_RENTA[Monto Limite]),+CALCULO[ [#This Row],[16] ]+1-1,CALCULO[ [#This Row],[16] ]))</f>
        <v>0</v>
      </c>
      <c r="R644" s="29"/>
      <c r="S644" s="163">
        <f>+IF(AVERAGEIF(ING_NO_CONST_RENTA[Concepto],'Datos para cálculo'!R$4,ING_NO_CONST_RENTA[Monto Limite])=1,CALCULO[[#This Row],[18]],MIN(CALCULO[ [#This Row],[18] ],AVERAGEIF(ING_NO_CONST_RENTA[Concepto],'Datos para cálculo'!R$4,ING_NO_CONST_RENTA[Monto Limite]),+CALCULO[ [#This Row],[18] ]+1-1,CALCULO[ [#This Row],[18] ]))</f>
        <v>0</v>
      </c>
      <c r="T644" s="29"/>
      <c r="U644" s="163">
        <f>+IF(AVERAGEIF(ING_NO_CONST_RENTA[Concepto],'Datos para cálculo'!T$4,ING_NO_CONST_RENTA[Monto Limite])=1,CALCULO[[#This Row],[20]],MIN(CALCULO[ [#This Row],[20] ],AVERAGEIF(ING_NO_CONST_RENTA[Concepto],'Datos para cálculo'!T$4,ING_NO_CONST_RENTA[Monto Limite]),+CALCULO[ [#This Row],[20] ]+1-1,CALCULO[ [#This Row],[20] ]))</f>
        <v>0</v>
      </c>
      <c r="V644" s="29"/>
      <c r="W6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4" s="164"/>
      <c r="Y644" s="163">
        <f>+IF(O644&lt;310*'Versión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4" s="165"/>
      <c r="AA644" s="163">
        <f>+IF(AVERAGEIF(ING_NO_CONST_RENTA[Concepto],'Datos para cálculo'!Z$4,ING_NO_CONST_RENTA[Monto Limite])=1,CALCULO[[#This Row],[ 26 ]],MIN(CALCULO[[#This Row],[ 26 ]],AVERAGEIF(ING_NO_CONST_RENTA[Concepto],'Datos para cálculo'!Z$4,ING_NO_CONST_RENTA[Monto Limite]),+CALCULO[[#This Row],[ 26 ]]+1-1,CALCULO[[#This Row],[ 26 ]]))</f>
        <v>0</v>
      </c>
      <c r="AB644" s="165"/>
      <c r="AC6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4" s="147"/>
      <c r="AE6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4" s="144">
        <f>+CALCULO[[#This Row],[ 31 ]]+CALCULO[[#This Row],[ 29 ]]+CALCULO[[#This Row],[ 27 ]]+CALCULO[[#This Row],[ 25 ]]+CALCULO[[#This Row],[ 23 ]]+CALCULO[[#This Row],[ 21 ]]+CALCULO[[#This Row],[ 19 ]]+CALCULO[[#This Row],[ 17 ]]</f>
        <v>0</v>
      </c>
      <c r="AG644" s="148">
        <f>+MAX(0,ROUND(CALCULO[[#This Row],[ 15 ]]-CALCULO[[#This Row],[32]],-3))</f>
        <v>0</v>
      </c>
      <c r="AH644" s="29"/>
      <c r="AI644" s="163">
        <f>+IF(AVERAGEIF(DEDUCCIONES[Concepto],'Datos para cálculo'!AH$4,DEDUCCIONES[Monto Limite])=1,CALCULO[[#This Row],[ 34 ]],MIN(CALCULO[[#This Row],[ 34 ]],AVERAGEIF(DEDUCCIONES[Concepto],'Datos para cálculo'!AH$4,DEDUCCIONES[Monto Limite]),+CALCULO[[#This Row],[ 34 ]]+1-1,CALCULO[[#This Row],[ 34 ]]))</f>
        <v>0</v>
      </c>
      <c r="AJ644" s="167"/>
      <c r="AK644" s="144">
        <f>+IF(CALCULO[[#This Row],[ 36 ]]="SI",MIN(CALCULO[[#This Row],[ 15 ]]*10%,VLOOKUP($AJ$4,DEDUCCIONES[],4,0)),0)</f>
        <v>0</v>
      </c>
      <c r="AL644" s="168"/>
      <c r="AM644" s="145">
        <f>+MIN(AL644+1-1,VLOOKUP($AL$4,DEDUCCIONES[],4,0))</f>
        <v>0</v>
      </c>
      <c r="AN644" s="144">
        <f>+CALCULO[[#This Row],[35]]+CALCULO[[#This Row],[37]]+CALCULO[[#This Row],[ 39 ]]</f>
        <v>0</v>
      </c>
      <c r="AO644" s="148">
        <f>+CALCULO[[#This Row],[33]]-CALCULO[[#This Row],[ 40 ]]</f>
        <v>0</v>
      </c>
      <c r="AP644" s="29"/>
      <c r="AQ644" s="163">
        <f>+MIN(CALCULO[[#This Row],[42]]+1-1,VLOOKUP($AP$4,RENTAS_EXCENTAS[],4,0))</f>
        <v>0</v>
      </c>
      <c r="AR644" s="29"/>
      <c r="AS644" s="163">
        <f>+MIN(CALCULO[[#This Row],[43]]+CALCULO[[#This Row],[ 44 ]]+1-1,VLOOKUP($AP$4,RENTAS_EXCENTAS[],4,0))-CALCULO[[#This Row],[43]]</f>
        <v>0</v>
      </c>
      <c r="AT644" s="163"/>
      <c r="AU644" s="163"/>
      <c r="AV644" s="163">
        <f>+CALCULO[[#This Row],[ 47 ]]</f>
        <v>0</v>
      </c>
      <c r="AW644" s="163"/>
      <c r="AX644" s="163">
        <f>+CALCULO[[#This Row],[ 49 ]]</f>
        <v>0</v>
      </c>
      <c r="AY644" s="163"/>
      <c r="AZ644" s="163">
        <f>+CALCULO[[#This Row],[ 51 ]]</f>
        <v>0</v>
      </c>
      <c r="BA644" s="163"/>
      <c r="BB644" s="163">
        <f>+CALCULO[[#This Row],[ 53 ]]</f>
        <v>0</v>
      </c>
      <c r="BC644" s="163"/>
      <c r="BD644" s="163">
        <f>+CALCULO[[#This Row],[ 55 ]]</f>
        <v>0</v>
      </c>
      <c r="BE644" s="163"/>
      <c r="BF644" s="163">
        <f>+CALCULO[[#This Row],[ 57 ]]</f>
        <v>0</v>
      </c>
      <c r="BG644" s="163"/>
      <c r="BH644" s="163">
        <f>+CALCULO[[#This Row],[ 59 ]]</f>
        <v>0</v>
      </c>
      <c r="BI644" s="163"/>
      <c r="BJ644" s="163"/>
      <c r="BK644" s="163"/>
      <c r="BL644" s="145">
        <f>+CALCULO[[#This Row],[ 63 ]]</f>
        <v>0</v>
      </c>
      <c r="BM644" s="144">
        <f>+CALCULO[[#This Row],[ 64 ]]+CALCULO[[#This Row],[ 62 ]]+CALCULO[[#This Row],[ 60 ]]+CALCULO[[#This Row],[ 58 ]]+CALCULO[[#This Row],[ 56 ]]+CALCULO[[#This Row],[ 54 ]]+CALCULO[[#This Row],[ 52 ]]+CALCULO[[#This Row],[ 50 ]]+CALCULO[[#This Row],[ 48 ]]+CALCULO[[#This Row],[ 45 ]]+CALCULO[[#This Row],[43]]</f>
        <v>0</v>
      </c>
      <c r="BN644" s="148">
        <f>+CALCULO[[#This Row],[ 41 ]]-CALCULO[[#This Row],[65]]</f>
        <v>0</v>
      </c>
      <c r="BO644" s="144">
        <f>+ROUND(MIN(CALCULO[[#This Row],[66]]*25%,240*'Versión impresión'!$H$8),-3)</f>
        <v>0</v>
      </c>
      <c r="BP644" s="148">
        <f>+CALCULO[[#This Row],[66]]-CALCULO[[#This Row],[67]]</f>
        <v>0</v>
      </c>
      <c r="BQ644" s="154">
        <f>+ROUND(CALCULO[[#This Row],[33]]*40%,-3)</f>
        <v>0</v>
      </c>
      <c r="BR644" s="149">
        <f t="shared" si="26"/>
        <v>0</v>
      </c>
      <c r="BS644" s="144">
        <f>+CALCULO[[#This Row],[33]]-MIN(CALCULO[[#This Row],[69]],CALCULO[[#This Row],[68]])</f>
        <v>0</v>
      </c>
      <c r="BT644" s="150">
        <f>+CALCULO[[#This Row],[71]]/'Versión impresión'!$H$8+1-1</f>
        <v>0</v>
      </c>
      <c r="BU644" s="151">
        <f>+LOOKUP(CALCULO[[#This Row],[72]],$CG$2:$CH$8,$CJ$2:$CJ$8)</f>
        <v>0</v>
      </c>
      <c r="BV644" s="152">
        <f>+LOOKUP(CALCULO[[#This Row],[72]],$CG$2:$CH$8,$CI$2:$CI$8)</f>
        <v>0</v>
      </c>
      <c r="BW644" s="151">
        <f>+LOOKUP(CALCULO[[#This Row],[72]],$CG$2:$CH$8,$CK$2:$CK$8)</f>
        <v>0</v>
      </c>
      <c r="BX644" s="155">
        <f>+(CALCULO[[#This Row],[72]]+CALCULO[[#This Row],[73]])*CALCULO[[#This Row],[74]]+CALCULO[[#This Row],[75]]</f>
        <v>0</v>
      </c>
      <c r="BY644" s="133">
        <f>+ROUND(CALCULO[[#This Row],[76]]*'Versión impresión'!$H$8,-3)</f>
        <v>0</v>
      </c>
      <c r="BZ644" s="180" t="str">
        <f>+IF(LOOKUP(CALCULO[[#This Row],[72]],$CG$2:$CH$8,$CM$2:$CM$8)=0,"",LOOKUP(CALCULO[[#This Row],[72]],$CG$2:$CH$8,$CM$2:$CM$8))</f>
        <v/>
      </c>
    </row>
    <row r="645" spans="1:78" x14ac:dyDescent="0.25">
      <c r="A645" s="78" t="str">
        <f t="shared" si="25"/>
        <v/>
      </c>
      <c r="B645" s="159"/>
      <c r="C645" s="29"/>
      <c r="D645" s="29"/>
      <c r="E645" s="29"/>
      <c r="F645" s="29"/>
      <c r="G645" s="29"/>
      <c r="H645" s="29"/>
      <c r="I645" s="29"/>
      <c r="J645" s="29"/>
      <c r="K645" s="29"/>
      <c r="L645" s="29"/>
      <c r="M645" s="29"/>
      <c r="N645" s="29"/>
      <c r="O645" s="144">
        <f>SUM(CALCULO[[#This Row],[5]:[ 14 ]])</f>
        <v>0</v>
      </c>
      <c r="P645" s="162"/>
      <c r="Q645" s="163">
        <f>+IF(AVERAGEIF(ING_NO_CONST_RENTA[Concepto],'Datos para cálculo'!P$4,ING_NO_CONST_RENTA[Monto Limite])=1,CALCULO[[#This Row],[16]],MIN(CALCULO[ [#This Row],[16] ],AVERAGEIF(ING_NO_CONST_RENTA[Concepto],'Datos para cálculo'!P$4,ING_NO_CONST_RENTA[Monto Limite]),+CALCULO[ [#This Row],[16] ]+1-1,CALCULO[ [#This Row],[16] ]))</f>
        <v>0</v>
      </c>
      <c r="R645" s="29"/>
      <c r="S645" s="163">
        <f>+IF(AVERAGEIF(ING_NO_CONST_RENTA[Concepto],'Datos para cálculo'!R$4,ING_NO_CONST_RENTA[Monto Limite])=1,CALCULO[[#This Row],[18]],MIN(CALCULO[ [#This Row],[18] ],AVERAGEIF(ING_NO_CONST_RENTA[Concepto],'Datos para cálculo'!R$4,ING_NO_CONST_RENTA[Monto Limite]),+CALCULO[ [#This Row],[18] ]+1-1,CALCULO[ [#This Row],[18] ]))</f>
        <v>0</v>
      </c>
      <c r="T645" s="29"/>
      <c r="U645" s="163">
        <f>+IF(AVERAGEIF(ING_NO_CONST_RENTA[Concepto],'Datos para cálculo'!T$4,ING_NO_CONST_RENTA[Monto Limite])=1,CALCULO[[#This Row],[20]],MIN(CALCULO[ [#This Row],[20] ],AVERAGEIF(ING_NO_CONST_RENTA[Concepto],'Datos para cálculo'!T$4,ING_NO_CONST_RENTA[Monto Limite]),+CALCULO[ [#This Row],[20] ]+1-1,CALCULO[ [#This Row],[20] ]))</f>
        <v>0</v>
      </c>
      <c r="V645" s="29"/>
      <c r="W6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5" s="164"/>
      <c r="Y645" s="163">
        <f>+IF(O645&lt;310*'Versión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5" s="165"/>
      <c r="AA645" s="163">
        <f>+IF(AVERAGEIF(ING_NO_CONST_RENTA[Concepto],'Datos para cálculo'!Z$4,ING_NO_CONST_RENTA[Monto Limite])=1,CALCULO[[#This Row],[ 26 ]],MIN(CALCULO[[#This Row],[ 26 ]],AVERAGEIF(ING_NO_CONST_RENTA[Concepto],'Datos para cálculo'!Z$4,ING_NO_CONST_RENTA[Monto Limite]),+CALCULO[[#This Row],[ 26 ]]+1-1,CALCULO[[#This Row],[ 26 ]]))</f>
        <v>0</v>
      </c>
      <c r="AB645" s="165"/>
      <c r="AC6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5" s="147"/>
      <c r="AE6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5" s="144">
        <f>+CALCULO[[#This Row],[ 31 ]]+CALCULO[[#This Row],[ 29 ]]+CALCULO[[#This Row],[ 27 ]]+CALCULO[[#This Row],[ 25 ]]+CALCULO[[#This Row],[ 23 ]]+CALCULO[[#This Row],[ 21 ]]+CALCULO[[#This Row],[ 19 ]]+CALCULO[[#This Row],[ 17 ]]</f>
        <v>0</v>
      </c>
      <c r="AG645" s="148">
        <f>+MAX(0,ROUND(CALCULO[[#This Row],[ 15 ]]-CALCULO[[#This Row],[32]],-3))</f>
        <v>0</v>
      </c>
      <c r="AH645" s="29"/>
      <c r="AI645" s="163">
        <f>+IF(AVERAGEIF(DEDUCCIONES[Concepto],'Datos para cálculo'!AH$4,DEDUCCIONES[Monto Limite])=1,CALCULO[[#This Row],[ 34 ]],MIN(CALCULO[[#This Row],[ 34 ]],AVERAGEIF(DEDUCCIONES[Concepto],'Datos para cálculo'!AH$4,DEDUCCIONES[Monto Limite]),+CALCULO[[#This Row],[ 34 ]]+1-1,CALCULO[[#This Row],[ 34 ]]))</f>
        <v>0</v>
      </c>
      <c r="AJ645" s="167"/>
      <c r="AK645" s="144">
        <f>+IF(CALCULO[[#This Row],[ 36 ]]="SI",MIN(CALCULO[[#This Row],[ 15 ]]*10%,VLOOKUP($AJ$4,DEDUCCIONES[],4,0)),0)</f>
        <v>0</v>
      </c>
      <c r="AL645" s="168"/>
      <c r="AM645" s="145">
        <f>+MIN(AL645+1-1,VLOOKUP($AL$4,DEDUCCIONES[],4,0))</f>
        <v>0</v>
      </c>
      <c r="AN645" s="144">
        <f>+CALCULO[[#This Row],[35]]+CALCULO[[#This Row],[37]]+CALCULO[[#This Row],[ 39 ]]</f>
        <v>0</v>
      </c>
      <c r="AO645" s="148">
        <f>+CALCULO[[#This Row],[33]]-CALCULO[[#This Row],[ 40 ]]</f>
        <v>0</v>
      </c>
      <c r="AP645" s="29"/>
      <c r="AQ645" s="163">
        <f>+MIN(CALCULO[[#This Row],[42]]+1-1,VLOOKUP($AP$4,RENTAS_EXCENTAS[],4,0))</f>
        <v>0</v>
      </c>
      <c r="AR645" s="29"/>
      <c r="AS645" s="163">
        <f>+MIN(CALCULO[[#This Row],[43]]+CALCULO[[#This Row],[ 44 ]]+1-1,VLOOKUP($AP$4,RENTAS_EXCENTAS[],4,0))-CALCULO[[#This Row],[43]]</f>
        <v>0</v>
      </c>
      <c r="AT645" s="163"/>
      <c r="AU645" s="163"/>
      <c r="AV645" s="163">
        <f>+CALCULO[[#This Row],[ 47 ]]</f>
        <v>0</v>
      </c>
      <c r="AW645" s="163"/>
      <c r="AX645" s="163">
        <f>+CALCULO[[#This Row],[ 49 ]]</f>
        <v>0</v>
      </c>
      <c r="AY645" s="163"/>
      <c r="AZ645" s="163">
        <f>+CALCULO[[#This Row],[ 51 ]]</f>
        <v>0</v>
      </c>
      <c r="BA645" s="163"/>
      <c r="BB645" s="163">
        <f>+CALCULO[[#This Row],[ 53 ]]</f>
        <v>0</v>
      </c>
      <c r="BC645" s="163"/>
      <c r="BD645" s="163">
        <f>+CALCULO[[#This Row],[ 55 ]]</f>
        <v>0</v>
      </c>
      <c r="BE645" s="163"/>
      <c r="BF645" s="163">
        <f>+CALCULO[[#This Row],[ 57 ]]</f>
        <v>0</v>
      </c>
      <c r="BG645" s="163"/>
      <c r="BH645" s="163">
        <f>+CALCULO[[#This Row],[ 59 ]]</f>
        <v>0</v>
      </c>
      <c r="BI645" s="163"/>
      <c r="BJ645" s="163"/>
      <c r="BK645" s="163"/>
      <c r="BL645" s="145">
        <f>+CALCULO[[#This Row],[ 63 ]]</f>
        <v>0</v>
      </c>
      <c r="BM645" s="144">
        <f>+CALCULO[[#This Row],[ 64 ]]+CALCULO[[#This Row],[ 62 ]]+CALCULO[[#This Row],[ 60 ]]+CALCULO[[#This Row],[ 58 ]]+CALCULO[[#This Row],[ 56 ]]+CALCULO[[#This Row],[ 54 ]]+CALCULO[[#This Row],[ 52 ]]+CALCULO[[#This Row],[ 50 ]]+CALCULO[[#This Row],[ 48 ]]+CALCULO[[#This Row],[ 45 ]]+CALCULO[[#This Row],[43]]</f>
        <v>0</v>
      </c>
      <c r="BN645" s="148">
        <f>+CALCULO[[#This Row],[ 41 ]]-CALCULO[[#This Row],[65]]</f>
        <v>0</v>
      </c>
      <c r="BO645" s="144">
        <f>+ROUND(MIN(CALCULO[[#This Row],[66]]*25%,240*'Versión impresión'!$H$8),-3)</f>
        <v>0</v>
      </c>
      <c r="BP645" s="148">
        <f>+CALCULO[[#This Row],[66]]-CALCULO[[#This Row],[67]]</f>
        <v>0</v>
      </c>
      <c r="BQ645" s="154">
        <f>+ROUND(CALCULO[[#This Row],[33]]*40%,-3)</f>
        <v>0</v>
      </c>
      <c r="BR645" s="149">
        <f t="shared" si="26"/>
        <v>0</v>
      </c>
      <c r="BS645" s="144">
        <f>+CALCULO[[#This Row],[33]]-MIN(CALCULO[[#This Row],[69]],CALCULO[[#This Row],[68]])</f>
        <v>0</v>
      </c>
      <c r="BT645" s="150">
        <f>+CALCULO[[#This Row],[71]]/'Versión impresión'!$H$8+1-1</f>
        <v>0</v>
      </c>
      <c r="BU645" s="151">
        <f>+LOOKUP(CALCULO[[#This Row],[72]],$CG$2:$CH$8,$CJ$2:$CJ$8)</f>
        <v>0</v>
      </c>
      <c r="BV645" s="152">
        <f>+LOOKUP(CALCULO[[#This Row],[72]],$CG$2:$CH$8,$CI$2:$CI$8)</f>
        <v>0</v>
      </c>
      <c r="BW645" s="151">
        <f>+LOOKUP(CALCULO[[#This Row],[72]],$CG$2:$CH$8,$CK$2:$CK$8)</f>
        <v>0</v>
      </c>
      <c r="BX645" s="155">
        <f>+(CALCULO[[#This Row],[72]]+CALCULO[[#This Row],[73]])*CALCULO[[#This Row],[74]]+CALCULO[[#This Row],[75]]</f>
        <v>0</v>
      </c>
      <c r="BY645" s="133">
        <f>+ROUND(CALCULO[[#This Row],[76]]*'Versión impresión'!$H$8,-3)</f>
        <v>0</v>
      </c>
      <c r="BZ645" s="180" t="str">
        <f>+IF(LOOKUP(CALCULO[[#This Row],[72]],$CG$2:$CH$8,$CM$2:$CM$8)=0,"",LOOKUP(CALCULO[[#This Row],[72]],$CG$2:$CH$8,$CM$2:$CM$8))</f>
        <v/>
      </c>
    </row>
    <row r="646" spans="1:78" x14ac:dyDescent="0.25">
      <c r="A646" s="78" t="str">
        <f t="shared" si="25"/>
        <v/>
      </c>
      <c r="B646" s="159"/>
      <c r="C646" s="29"/>
      <c r="D646" s="29"/>
      <c r="E646" s="29"/>
      <c r="F646" s="29"/>
      <c r="G646" s="29"/>
      <c r="H646" s="29"/>
      <c r="I646" s="29"/>
      <c r="J646" s="29"/>
      <c r="K646" s="29"/>
      <c r="L646" s="29"/>
      <c r="M646" s="29"/>
      <c r="N646" s="29"/>
      <c r="O646" s="144">
        <f>SUM(CALCULO[[#This Row],[5]:[ 14 ]])</f>
        <v>0</v>
      </c>
      <c r="P646" s="162"/>
      <c r="Q646" s="163">
        <f>+IF(AVERAGEIF(ING_NO_CONST_RENTA[Concepto],'Datos para cálculo'!P$4,ING_NO_CONST_RENTA[Monto Limite])=1,CALCULO[[#This Row],[16]],MIN(CALCULO[ [#This Row],[16] ],AVERAGEIF(ING_NO_CONST_RENTA[Concepto],'Datos para cálculo'!P$4,ING_NO_CONST_RENTA[Monto Limite]),+CALCULO[ [#This Row],[16] ]+1-1,CALCULO[ [#This Row],[16] ]))</f>
        <v>0</v>
      </c>
      <c r="R646" s="29"/>
      <c r="S646" s="163">
        <f>+IF(AVERAGEIF(ING_NO_CONST_RENTA[Concepto],'Datos para cálculo'!R$4,ING_NO_CONST_RENTA[Monto Limite])=1,CALCULO[[#This Row],[18]],MIN(CALCULO[ [#This Row],[18] ],AVERAGEIF(ING_NO_CONST_RENTA[Concepto],'Datos para cálculo'!R$4,ING_NO_CONST_RENTA[Monto Limite]),+CALCULO[ [#This Row],[18] ]+1-1,CALCULO[ [#This Row],[18] ]))</f>
        <v>0</v>
      </c>
      <c r="T646" s="29"/>
      <c r="U646" s="163">
        <f>+IF(AVERAGEIF(ING_NO_CONST_RENTA[Concepto],'Datos para cálculo'!T$4,ING_NO_CONST_RENTA[Monto Limite])=1,CALCULO[[#This Row],[20]],MIN(CALCULO[ [#This Row],[20] ],AVERAGEIF(ING_NO_CONST_RENTA[Concepto],'Datos para cálculo'!T$4,ING_NO_CONST_RENTA[Monto Limite]),+CALCULO[ [#This Row],[20] ]+1-1,CALCULO[ [#This Row],[20] ]))</f>
        <v>0</v>
      </c>
      <c r="V646" s="29"/>
      <c r="W6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6" s="164"/>
      <c r="Y646" s="163">
        <f>+IF(O646&lt;310*'Versión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6" s="165"/>
      <c r="AA646" s="163">
        <f>+IF(AVERAGEIF(ING_NO_CONST_RENTA[Concepto],'Datos para cálculo'!Z$4,ING_NO_CONST_RENTA[Monto Limite])=1,CALCULO[[#This Row],[ 26 ]],MIN(CALCULO[[#This Row],[ 26 ]],AVERAGEIF(ING_NO_CONST_RENTA[Concepto],'Datos para cálculo'!Z$4,ING_NO_CONST_RENTA[Monto Limite]),+CALCULO[[#This Row],[ 26 ]]+1-1,CALCULO[[#This Row],[ 26 ]]))</f>
        <v>0</v>
      </c>
      <c r="AB646" s="165"/>
      <c r="AC6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6" s="147"/>
      <c r="AE6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6" s="144">
        <f>+CALCULO[[#This Row],[ 31 ]]+CALCULO[[#This Row],[ 29 ]]+CALCULO[[#This Row],[ 27 ]]+CALCULO[[#This Row],[ 25 ]]+CALCULO[[#This Row],[ 23 ]]+CALCULO[[#This Row],[ 21 ]]+CALCULO[[#This Row],[ 19 ]]+CALCULO[[#This Row],[ 17 ]]</f>
        <v>0</v>
      </c>
      <c r="AG646" s="148">
        <f>+MAX(0,ROUND(CALCULO[[#This Row],[ 15 ]]-CALCULO[[#This Row],[32]],-3))</f>
        <v>0</v>
      </c>
      <c r="AH646" s="29"/>
      <c r="AI646" s="163">
        <f>+IF(AVERAGEIF(DEDUCCIONES[Concepto],'Datos para cálculo'!AH$4,DEDUCCIONES[Monto Limite])=1,CALCULO[[#This Row],[ 34 ]],MIN(CALCULO[[#This Row],[ 34 ]],AVERAGEIF(DEDUCCIONES[Concepto],'Datos para cálculo'!AH$4,DEDUCCIONES[Monto Limite]),+CALCULO[[#This Row],[ 34 ]]+1-1,CALCULO[[#This Row],[ 34 ]]))</f>
        <v>0</v>
      </c>
      <c r="AJ646" s="167"/>
      <c r="AK646" s="144">
        <f>+IF(CALCULO[[#This Row],[ 36 ]]="SI",MIN(CALCULO[[#This Row],[ 15 ]]*10%,VLOOKUP($AJ$4,DEDUCCIONES[],4,0)),0)</f>
        <v>0</v>
      </c>
      <c r="AL646" s="168"/>
      <c r="AM646" s="145">
        <f>+MIN(AL646+1-1,VLOOKUP($AL$4,DEDUCCIONES[],4,0))</f>
        <v>0</v>
      </c>
      <c r="AN646" s="144">
        <f>+CALCULO[[#This Row],[35]]+CALCULO[[#This Row],[37]]+CALCULO[[#This Row],[ 39 ]]</f>
        <v>0</v>
      </c>
      <c r="AO646" s="148">
        <f>+CALCULO[[#This Row],[33]]-CALCULO[[#This Row],[ 40 ]]</f>
        <v>0</v>
      </c>
      <c r="AP646" s="29"/>
      <c r="AQ646" s="163">
        <f>+MIN(CALCULO[[#This Row],[42]]+1-1,VLOOKUP($AP$4,RENTAS_EXCENTAS[],4,0))</f>
        <v>0</v>
      </c>
      <c r="AR646" s="29"/>
      <c r="AS646" s="163">
        <f>+MIN(CALCULO[[#This Row],[43]]+CALCULO[[#This Row],[ 44 ]]+1-1,VLOOKUP($AP$4,RENTAS_EXCENTAS[],4,0))-CALCULO[[#This Row],[43]]</f>
        <v>0</v>
      </c>
      <c r="AT646" s="163"/>
      <c r="AU646" s="163"/>
      <c r="AV646" s="163">
        <f>+CALCULO[[#This Row],[ 47 ]]</f>
        <v>0</v>
      </c>
      <c r="AW646" s="163"/>
      <c r="AX646" s="163">
        <f>+CALCULO[[#This Row],[ 49 ]]</f>
        <v>0</v>
      </c>
      <c r="AY646" s="163"/>
      <c r="AZ646" s="163">
        <f>+CALCULO[[#This Row],[ 51 ]]</f>
        <v>0</v>
      </c>
      <c r="BA646" s="163"/>
      <c r="BB646" s="163">
        <f>+CALCULO[[#This Row],[ 53 ]]</f>
        <v>0</v>
      </c>
      <c r="BC646" s="163"/>
      <c r="BD646" s="163">
        <f>+CALCULO[[#This Row],[ 55 ]]</f>
        <v>0</v>
      </c>
      <c r="BE646" s="163"/>
      <c r="BF646" s="163">
        <f>+CALCULO[[#This Row],[ 57 ]]</f>
        <v>0</v>
      </c>
      <c r="BG646" s="163"/>
      <c r="BH646" s="163">
        <f>+CALCULO[[#This Row],[ 59 ]]</f>
        <v>0</v>
      </c>
      <c r="BI646" s="163"/>
      <c r="BJ646" s="163"/>
      <c r="BK646" s="163"/>
      <c r="BL646" s="145">
        <f>+CALCULO[[#This Row],[ 63 ]]</f>
        <v>0</v>
      </c>
      <c r="BM646" s="144">
        <f>+CALCULO[[#This Row],[ 64 ]]+CALCULO[[#This Row],[ 62 ]]+CALCULO[[#This Row],[ 60 ]]+CALCULO[[#This Row],[ 58 ]]+CALCULO[[#This Row],[ 56 ]]+CALCULO[[#This Row],[ 54 ]]+CALCULO[[#This Row],[ 52 ]]+CALCULO[[#This Row],[ 50 ]]+CALCULO[[#This Row],[ 48 ]]+CALCULO[[#This Row],[ 45 ]]+CALCULO[[#This Row],[43]]</f>
        <v>0</v>
      </c>
      <c r="BN646" s="148">
        <f>+CALCULO[[#This Row],[ 41 ]]-CALCULO[[#This Row],[65]]</f>
        <v>0</v>
      </c>
      <c r="BO646" s="144">
        <f>+ROUND(MIN(CALCULO[[#This Row],[66]]*25%,240*'Versión impresión'!$H$8),-3)</f>
        <v>0</v>
      </c>
      <c r="BP646" s="148">
        <f>+CALCULO[[#This Row],[66]]-CALCULO[[#This Row],[67]]</f>
        <v>0</v>
      </c>
      <c r="BQ646" s="154">
        <f>+ROUND(CALCULO[[#This Row],[33]]*40%,-3)</f>
        <v>0</v>
      </c>
      <c r="BR646" s="149">
        <f t="shared" si="26"/>
        <v>0</v>
      </c>
      <c r="BS646" s="144">
        <f>+CALCULO[[#This Row],[33]]-MIN(CALCULO[[#This Row],[69]],CALCULO[[#This Row],[68]])</f>
        <v>0</v>
      </c>
      <c r="BT646" s="150">
        <f>+CALCULO[[#This Row],[71]]/'Versión impresión'!$H$8+1-1</f>
        <v>0</v>
      </c>
      <c r="BU646" s="151">
        <f>+LOOKUP(CALCULO[[#This Row],[72]],$CG$2:$CH$8,$CJ$2:$CJ$8)</f>
        <v>0</v>
      </c>
      <c r="BV646" s="152">
        <f>+LOOKUP(CALCULO[[#This Row],[72]],$CG$2:$CH$8,$CI$2:$CI$8)</f>
        <v>0</v>
      </c>
      <c r="BW646" s="151">
        <f>+LOOKUP(CALCULO[[#This Row],[72]],$CG$2:$CH$8,$CK$2:$CK$8)</f>
        <v>0</v>
      </c>
      <c r="BX646" s="155">
        <f>+(CALCULO[[#This Row],[72]]+CALCULO[[#This Row],[73]])*CALCULO[[#This Row],[74]]+CALCULO[[#This Row],[75]]</f>
        <v>0</v>
      </c>
      <c r="BY646" s="133">
        <f>+ROUND(CALCULO[[#This Row],[76]]*'Versión impresión'!$H$8,-3)</f>
        <v>0</v>
      </c>
      <c r="BZ646" s="180" t="str">
        <f>+IF(LOOKUP(CALCULO[[#This Row],[72]],$CG$2:$CH$8,$CM$2:$CM$8)=0,"",LOOKUP(CALCULO[[#This Row],[72]],$CG$2:$CH$8,$CM$2:$CM$8))</f>
        <v/>
      </c>
    </row>
    <row r="647" spans="1:78" x14ac:dyDescent="0.25">
      <c r="A647" s="78" t="str">
        <f t="shared" si="25"/>
        <v/>
      </c>
      <c r="B647" s="159"/>
      <c r="C647" s="29"/>
      <c r="D647" s="29"/>
      <c r="E647" s="29"/>
      <c r="F647" s="29"/>
      <c r="G647" s="29"/>
      <c r="H647" s="29"/>
      <c r="I647" s="29"/>
      <c r="J647" s="29"/>
      <c r="K647" s="29"/>
      <c r="L647" s="29"/>
      <c r="M647" s="29"/>
      <c r="N647" s="29"/>
      <c r="O647" s="144">
        <f>SUM(CALCULO[[#This Row],[5]:[ 14 ]])</f>
        <v>0</v>
      </c>
      <c r="P647" s="162"/>
      <c r="Q647" s="163">
        <f>+IF(AVERAGEIF(ING_NO_CONST_RENTA[Concepto],'Datos para cálculo'!P$4,ING_NO_CONST_RENTA[Monto Limite])=1,CALCULO[[#This Row],[16]],MIN(CALCULO[ [#This Row],[16] ],AVERAGEIF(ING_NO_CONST_RENTA[Concepto],'Datos para cálculo'!P$4,ING_NO_CONST_RENTA[Monto Limite]),+CALCULO[ [#This Row],[16] ]+1-1,CALCULO[ [#This Row],[16] ]))</f>
        <v>0</v>
      </c>
      <c r="R647" s="29"/>
      <c r="S647" s="163">
        <f>+IF(AVERAGEIF(ING_NO_CONST_RENTA[Concepto],'Datos para cálculo'!R$4,ING_NO_CONST_RENTA[Monto Limite])=1,CALCULO[[#This Row],[18]],MIN(CALCULO[ [#This Row],[18] ],AVERAGEIF(ING_NO_CONST_RENTA[Concepto],'Datos para cálculo'!R$4,ING_NO_CONST_RENTA[Monto Limite]),+CALCULO[ [#This Row],[18] ]+1-1,CALCULO[ [#This Row],[18] ]))</f>
        <v>0</v>
      </c>
      <c r="T647" s="29"/>
      <c r="U647" s="163">
        <f>+IF(AVERAGEIF(ING_NO_CONST_RENTA[Concepto],'Datos para cálculo'!T$4,ING_NO_CONST_RENTA[Monto Limite])=1,CALCULO[[#This Row],[20]],MIN(CALCULO[ [#This Row],[20] ],AVERAGEIF(ING_NO_CONST_RENTA[Concepto],'Datos para cálculo'!T$4,ING_NO_CONST_RENTA[Monto Limite]),+CALCULO[ [#This Row],[20] ]+1-1,CALCULO[ [#This Row],[20] ]))</f>
        <v>0</v>
      </c>
      <c r="V647" s="29"/>
      <c r="W6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7" s="164"/>
      <c r="Y647" s="163">
        <f>+IF(O647&lt;310*'Versión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7" s="165"/>
      <c r="AA647" s="163">
        <f>+IF(AVERAGEIF(ING_NO_CONST_RENTA[Concepto],'Datos para cálculo'!Z$4,ING_NO_CONST_RENTA[Monto Limite])=1,CALCULO[[#This Row],[ 26 ]],MIN(CALCULO[[#This Row],[ 26 ]],AVERAGEIF(ING_NO_CONST_RENTA[Concepto],'Datos para cálculo'!Z$4,ING_NO_CONST_RENTA[Monto Limite]),+CALCULO[[#This Row],[ 26 ]]+1-1,CALCULO[[#This Row],[ 26 ]]))</f>
        <v>0</v>
      </c>
      <c r="AB647" s="165"/>
      <c r="AC6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7" s="147"/>
      <c r="AE6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7" s="144">
        <f>+CALCULO[[#This Row],[ 31 ]]+CALCULO[[#This Row],[ 29 ]]+CALCULO[[#This Row],[ 27 ]]+CALCULO[[#This Row],[ 25 ]]+CALCULO[[#This Row],[ 23 ]]+CALCULO[[#This Row],[ 21 ]]+CALCULO[[#This Row],[ 19 ]]+CALCULO[[#This Row],[ 17 ]]</f>
        <v>0</v>
      </c>
      <c r="AG647" s="148">
        <f>+MAX(0,ROUND(CALCULO[[#This Row],[ 15 ]]-CALCULO[[#This Row],[32]],-3))</f>
        <v>0</v>
      </c>
      <c r="AH647" s="29"/>
      <c r="AI647" s="163">
        <f>+IF(AVERAGEIF(DEDUCCIONES[Concepto],'Datos para cálculo'!AH$4,DEDUCCIONES[Monto Limite])=1,CALCULO[[#This Row],[ 34 ]],MIN(CALCULO[[#This Row],[ 34 ]],AVERAGEIF(DEDUCCIONES[Concepto],'Datos para cálculo'!AH$4,DEDUCCIONES[Monto Limite]),+CALCULO[[#This Row],[ 34 ]]+1-1,CALCULO[[#This Row],[ 34 ]]))</f>
        <v>0</v>
      </c>
      <c r="AJ647" s="167"/>
      <c r="AK647" s="144">
        <f>+IF(CALCULO[[#This Row],[ 36 ]]="SI",MIN(CALCULO[[#This Row],[ 15 ]]*10%,VLOOKUP($AJ$4,DEDUCCIONES[],4,0)),0)</f>
        <v>0</v>
      </c>
      <c r="AL647" s="168"/>
      <c r="AM647" s="145">
        <f>+MIN(AL647+1-1,VLOOKUP($AL$4,DEDUCCIONES[],4,0))</f>
        <v>0</v>
      </c>
      <c r="AN647" s="144">
        <f>+CALCULO[[#This Row],[35]]+CALCULO[[#This Row],[37]]+CALCULO[[#This Row],[ 39 ]]</f>
        <v>0</v>
      </c>
      <c r="AO647" s="148">
        <f>+CALCULO[[#This Row],[33]]-CALCULO[[#This Row],[ 40 ]]</f>
        <v>0</v>
      </c>
      <c r="AP647" s="29"/>
      <c r="AQ647" s="163">
        <f>+MIN(CALCULO[[#This Row],[42]]+1-1,VLOOKUP($AP$4,RENTAS_EXCENTAS[],4,0))</f>
        <v>0</v>
      </c>
      <c r="AR647" s="29"/>
      <c r="AS647" s="163">
        <f>+MIN(CALCULO[[#This Row],[43]]+CALCULO[[#This Row],[ 44 ]]+1-1,VLOOKUP($AP$4,RENTAS_EXCENTAS[],4,0))-CALCULO[[#This Row],[43]]</f>
        <v>0</v>
      </c>
      <c r="AT647" s="163"/>
      <c r="AU647" s="163"/>
      <c r="AV647" s="163">
        <f>+CALCULO[[#This Row],[ 47 ]]</f>
        <v>0</v>
      </c>
      <c r="AW647" s="163"/>
      <c r="AX647" s="163">
        <f>+CALCULO[[#This Row],[ 49 ]]</f>
        <v>0</v>
      </c>
      <c r="AY647" s="163"/>
      <c r="AZ647" s="163">
        <f>+CALCULO[[#This Row],[ 51 ]]</f>
        <v>0</v>
      </c>
      <c r="BA647" s="163"/>
      <c r="BB647" s="163">
        <f>+CALCULO[[#This Row],[ 53 ]]</f>
        <v>0</v>
      </c>
      <c r="BC647" s="163"/>
      <c r="BD647" s="163">
        <f>+CALCULO[[#This Row],[ 55 ]]</f>
        <v>0</v>
      </c>
      <c r="BE647" s="163"/>
      <c r="BF647" s="163">
        <f>+CALCULO[[#This Row],[ 57 ]]</f>
        <v>0</v>
      </c>
      <c r="BG647" s="163"/>
      <c r="BH647" s="163">
        <f>+CALCULO[[#This Row],[ 59 ]]</f>
        <v>0</v>
      </c>
      <c r="BI647" s="163"/>
      <c r="BJ647" s="163"/>
      <c r="BK647" s="163"/>
      <c r="BL647" s="145">
        <f>+CALCULO[[#This Row],[ 63 ]]</f>
        <v>0</v>
      </c>
      <c r="BM647" s="144">
        <f>+CALCULO[[#This Row],[ 64 ]]+CALCULO[[#This Row],[ 62 ]]+CALCULO[[#This Row],[ 60 ]]+CALCULO[[#This Row],[ 58 ]]+CALCULO[[#This Row],[ 56 ]]+CALCULO[[#This Row],[ 54 ]]+CALCULO[[#This Row],[ 52 ]]+CALCULO[[#This Row],[ 50 ]]+CALCULO[[#This Row],[ 48 ]]+CALCULO[[#This Row],[ 45 ]]+CALCULO[[#This Row],[43]]</f>
        <v>0</v>
      </c>
      <c r="BN647" s="148">
        <f>+CALCULO[[#This Row],[ 41 ]]-CALCULO[[#This Row],[65]]</f>
        <v>0</v>
      </c>
      <c r="BO647" s="144">
        <f>+ROUND(MIN(CALCULO[[#This Row],[66]]*25%,240*'Versión impresión'!$H$8),-3)</f>
        <v>0</v>
      </c>
      <c r="BP647" s="148">
        <f>+CALCULO[[#This Row],[66]]-CALCULO[[#This Row],[67]]</f>
        <v>0</v>
      </c>
      <c r="BQ647" s="154">
        <f>+ROUND(CALCULO[[#This Row],[33]]*40%,-3)</f>
        <v>0</v>
      </c>
      <c r="BR647" s="149">
        <f t="shared" si="26"/>
        <v>0</v>
      </c>
      <c r="BS647" s="144">
        <f>+CALCULO[[#This Row],[33]]-MIN(CALCULO[[#This Row],[69]],CALCULO[[#This Row],[68]])</f>
        <v>0</v>
      </c>
      <c r="BT647" s="150">
        <f>+CALCULO[[#This Row],[71]]/'Versión impresión'!$H$8+1-1</f>
        <v>0</v>
      </c>
      <c r="BU647" s="151">
        <f>+LOOKUP(CALCULO[[#This Row],[72]],$CG$2:$CH$8,$CJ$2:$CJ$8)</f>
        <v>0</v>
      </c>
      <c r="BV647" s="152">
        <f>+LOOKUP(CALCULO[[#This Row],[72]],$CG$2:$CH$8,$CI$2:$CI$8)</f>
        <v>0</v>
      </c>
      <c r="BW647" s="151">
        <f>+LOOKUP(CALCULO[[#This Row],[72]],$CG$2:$CH$8,$CK$2:$CK$8)</f>
        <v>0</v>
      </c>
      <c r="BX647" s="155">
        <f>+(CALCULO[[#This Row],[72]]+CALCULO[[#This Row],[73]])*CALCULO[[#This Row],[74]]+CALCULO[[#This Row],[75]]</f>
        <v>0</v>
      </c>
      <c r="BY647" s="133">
        <f>+ROUND(CALCULO[[#This Row],[76]]*'Versión impresión'!$H$8,-3)</f>
        <v>0</v>
      </c>
      <c r="BZ647" s="180" t="str">
        <f>+IF(LOOKUP(CALCULO[[#This Row],[72]],$CG$2:$CH$8,$CM$2:$CM$8)=0,"",LOOKUP(CALCULO[[#This Row],[72]],$CG$2:$CH$8,$CM$2:$CM$8))</f>
        <v/>
      </c>
    </row>
    <row r="648" spans="1:78" x14ac:dyDescent="0.25">
      <c r="A648" s="78" t="str">
        <f t="shared" si="25"/>
        <v/>
      </c>
      <c r="B648" s="159"/>
      <c r="C648" s="29"/>
      <c r="D648" s="29"/>
      <c r="E648" s="29"/>
      <c r="F648" s="29"/>
      <c r="G648" s="29"/>
      <c r="H648" s="29"/>
      <c r="I648" s="29"/>
      <c r="J648" s="29"/>
      <c r="K648" s="29"/>
      <c r="L648" s="29"/>
      <c r="M648" s="29"/>
      <c r="N648" s="29"/>
      <c r="O648" s="144">
        <f>SUM(CALCULO[[#This Row],[5]:[ 14 ]])</f>
        <v>0</v>
      </c>
      <c r="P648" s="162"/>
      <c r="Q648" s="163">
        <f>+IF(AVERAGEIF(ING_NO_CONST_RENTA[Concepto],'Datos para cálculo'!P$4,ING_NO_CONST_RENTA[Monto Limite])=1,CALCULO[[#This Row],[16]],MIN(CALCULO[ [#This Row],[16] ],AVERAGEIF(ING_NO_CONST_RENTA[Concepto],'Datos para cálculo'!P$4,ING_NO_CONST_RENTA[Monto Limite]),+CALCULO[ [#This Row],[16] ]+1-1,CALCULO[ [#This Row],[16] ]))</f>
        <v>0</v>
      </c>
      <c r="R648" s="29"/>
      <c r="S648" s="163">
        <f>+IF(AVERAGEIF(ING_NO_CONST_RENTA[Concepto],'Datos para cálculo'!R$4,ING_NO_CONST_RENTA[Monto Limite])=1,CALCULO[[#This Row],[18]],MIN(CALCULO[ [#This Row],[18] ],AVERAGEIF(ING_NO_CONST_RENTA[Concepto],'Datos para cálculo'!R$4,ING_NO_CONST_RENTA[Monto Limite]),+CALCULO[ [#This Row],[18] ]+1-1,CALCULO[ [#This Row],[18] ]))</f>
        <v>0</v>
      </c>
      <c r="T648" s="29"/>
      <c r="U648" s="163">
        <f>+IF(AVERAGEIF(ING_NO_CONST_RENTA[Concepto],'Datos para cálculo'!T$4,ING_NO_CONST_RENTA[Monto Limite])=1,CALCULO[[#This Row],[20]],MIN(CALCULO[ [#This Row],[20] ],AVERAGEIF(ING_NO_CONST_RENTA[Concepto],'Datos para cálculo'!T$4,ING_NO_CONST_RENTA[Monto Limite]),+CALCULO[ [#This Row],[20] ]+1-1,CALCULO[ [#This Row],[20] ]))</f>
        <v>0</v>
      </c>
      <c r="V648" s="29"/>
      <c r="W6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8" s="164"/>
      <c r="Y648" s="163">
        <f>+IF(O648&lt;310*'Versión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8" s="165"/>
      <c r="AA648" s="163">
        <f>+IF(AVERAGEIF(ING_NO_CONST_RENTA[Concepto],'Datos para cálculo'!Z$4,ING_NO_CONST_RENTA[Monto Limite])=1,CALCULO[[#This Row],[ 26 ]],MIN(CALCULO[[#This Row],[ 26 ]],AVERAGEIF(ING_NO_CONST_RENTA[Concepto],'Datos para cálculo'!Z$4,ING_NO_CONST_RENTA[Monto Limite]),+CALCULO[[#This Row],[ 26 ]]+1-1,CALCULO[[#This Row],[ 26 ]]))</f>
        <v>0</v>
      </c>
      <c r="AB648" s="165"/>
      <c r="AC6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8" s="147"/>
      <c r="AE6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8" s="144">
        <f>+CALCULO[[#This Row],[ 31 ]]+CALCULO[[#This Row],[ 29 ]]+CALCULO[[#This Row],[ 27 ]]+CALCULO[[#This Row],[ 25 ]]+CALCULO[[#This Row],[ 23 ]]+CALCULO[[#This Row],[ 21 ]]+CALCULO[[#This Row],[ 19 ]]+CALCULO[[#This Row],[ 17 ]]</f>
        <v>0</v>
      </c>
      <c r="AG648" s="148">
        <f>+MAX(0,ROUND(CALCULO[[#This Row],[ 15 ]]-CALCULO[[#This Row],[32]],-3))</f>
        <v>0</v>
      </c>
      <c r="AH648" s="29"/>
      <c r="AI648" s="163">
        <f>+IF(AVERAGEIF(DEDUCCIONES[Concepto],'Datos para cálculo'!AH$4,DEDUCCIONES[Monto Limite])=1,CALCULO[[#This Row],[ 34 ]],MIN(CALCULO[[#This Row],[ 34 ]],AVERAGEIF(DEDUCCIONES[Concepto],'Datos para cálculo'!AH$4,DEDUCCIONES[Monto Limite]),+CALCULO[[#This Row],[ 34 ]]+1-1,CALCULO[[#This Row],[ 34 ]]))</f>
        <v>0</v>
      </c>
      <c r="AJ648" s="167"/>
      <c r="AK648" s="144">
        <f>+IF(CALCULO[[#This Row],[ 36 ]]="SI",MIN(CALCULO[[#This Row],[ 15 ]]*10%,VLOOKUP($AJ$4,DEDUCCIONES[],4,0)),0)</f>
        <v>0</v>
      </c>
      <c r="AL648" s="168"/>
      <c r="AM648" s="145">
        <f>+MIN(AL648+1-1,VLOOKUP($AL$4,DEDUCCIONES[],4,0))</f>
        <v>0</v>
      </c>
      <c r="AN648" s="144">
        <f>+CALCULO[[#This Row],[35]]+CALCULO[[#This Row],[37]]+CALCULO[[#This Row],[ 39 ]]</f>
        <v>0</v>
      </c>
      <c r="AO648" s="148">
        <f>+CALCULO[[#This Row],[33]]-CALCULO[[#This Row],[ 40 ]]</f>
        <v>0</v>
      </c>
      <c r="AP648" s="29"/>
      <c r="AQ648" s="163">
        <f>+MIN(CALCULO[[#This Row],[42]]+1-1,VLOOKUP($AP$4,RENTAS_EXCENTAS[],4,0))</f>
        <v>0</v>
      </c>
      <c r="AR648" s="29"/>
      <c r="AS648" s="163">
        <f>+MIN(CALCULO[[#This Row],[43]]+CALCULO[[#This Row],[ 44 ]]+1-1,VLOOKUP($AP$4,RENTAS_EXCENTAS[],4,0))-CALCULO[[#This Row],[43]]</f>
        <v>0</v>
      </c>
      <c r="AT648" s="163"/>
      <c r="AU648" s="163"/>
      <c r="AV648" s="163">
        <f>+CALCULO[[#This Row],[ 47 ]]</f>
        <v>0</v>
      </c>
      <c r="AW648" s="163"/>
      <c r="AX648" s="163">
        <f>+CALCULO[[#This Row],[ 49 ]]</f>
        <v>0</v>
      </c>
      <c r="AY648" s="163"/>
      <c r="AZ648" s="163">
        <f>+CALCULO[[#This Row],[ 51 ]]</f>
        <v>0</v>
      </c>
      <c r="BA648" s="163"/>
      <c r="BB648" s="163">
        <f>+CALCULO[[#This Row],[ 53 ]]</f>
        <v>0</v>
      </c>
      <c r="BC648" s="163"/>
      <c r="BD648" s="163">
        <f>+CALCULO[[#This Row],[ 55 ]]</f>
        <v>0</v>
      </c>
      <c r="BE648" s="163"/>
      <c r="BF648" s="163">
        <f>+CALCULO[[#This Row],[ 57 ]]</f>
        <v>0</v>
      </c>
      <c r="BG648" s="163"/>
      <c r="BH648" s="163">
        <f>+CALCULO[[#This Row],[ 59 ]]</f>
        <v>0</v>
      </c>
      <c r="BI648" s="163"/>
      <c r="BJ648" s="163"/>
      <c r="BK648" s="163"/>
      <c r="BL648" s="145">
        <f>+CALCULO[[#This Row],[ 63 ]]</f>
        <v>0</v>
      </c>
      <c r="BM648" s="144">
        <f>+CALCULO[[#This Row],[ 64 ]]+CALCULO[[#This Row],[ 62 ]]+CALCULO[[#This Row],[ 60 ]]+CALCULO[[#This Row],[ 58 ]]+CALCULO[[#This Row],[ 56 ]]+CALCULO[[#This Row],[ 54 ]]+CALCULO[[#This Row],[ 52 ]]+CALCULO[[#This Row],[ 50 ]]+CALCULO[[#This Row],[ 48 ]]+CALCULO[[#This Row],[ 45 ]]+CALCULO[[#This Row],[43]]</f>
        <v>0</v>
      </c>
      <c r="BN648" s="148">
        <f>+CALCULO[[#This Row],[ 41 ]]-CALCULO[[#This Row],[65]]</f>
        <v>0</v>
      </c>
      <c r="BO648" s="144">
        <f>+ROUND(MIN(CALCULO[[#This Row],[66]]*25%,240*'Versión impresión'!$H$8),-3)</f>
        <v>0</v>
      </c>
      <c r="BP648" s="148">
        <f>+CALCULO[[#This Row],[66]]-CALCULO[[#This Row],[67]]</f>
        <v>0</v>
      </c>
      <c r="BQ648" s="154">
        <f>+ROUND(CALCULO[[#This Row],[33]]*40%,-3)</f>
        <v>0</v>
      </c>
      <c r="BR648" s="149">
        <f t="shared" si="26"/>
        <v>0</v>
      </c>
      <c r="BS648" s="144">
        <f>+CALCULO[[#This Row],[33]]-MIN(CALCULO[[#This Row],[69]],CALCULO[[#This Row],[68]])</f>
        <v>0</v>
      </c>
      <c r="BT648" s="150">
        <f>+CALCULO[[#This Row],[71]]/'Versión impresión'!$H$8+1-1</f>
        <v>0</v>
      </c>
      <c r="BU648" s="151">
        <f>+LOOKUP(CALCULO[[#This Row],[72]],$CG$2:$CH$8,$CJ$2:$CJ$8)</f>
        <v>0</v>
      </c>
      <c r="BV648" s="152">
        <f>+LOOKUP(CALCULO[[#This Row],[72]],$CG$2:$CH$8,$CI$2:$CI$8)</f>
        <v>0</v>
      </c>
      <c r="BW648" s="151">
        <f>+LOOKUP(CALCULO[[#This Row],[72]],$CG$2:$CH$8,$CK$2:$CK$8)</f>
        <v>0</v>
      </c>
      <c r="BX648" s="155">
        <f>+(CALCULO[[#This Row],[72]]+CALCULO[[#This Row],[73]])*CALCULO[[#This Row],[74]]+CALCULO[[#This Row],[75]]</f>
        <v>0</v>
      </c>
      <c r="BY648" s="133">
        <f>+ROUND(CALCULO[[#This Row],[76]]*'Versión impresión'!$H$8,-3)</f>
        <v>0</v>
      </c>
      <c r="BZ648" s="180" t="str">
        <f>+IF(LOOKUP(CALCULO[[#This Row],[72]],$CG$2:$CH$8,$CM$2:$CM$8)=0,"",LOOKUP(CALCULO[[#This Row],[72]],$CG$2:$CH$8,$CM$2:$CM$8))</f>
        <v/>
      </c>
    </row>
    <row r="649" spans="1:78" x14ac:dyDescent="0.25">
      <c r="A649" s="78" t="str">
        <f t="shared" si="25"/>
        <v/>
      </c>
      <c r="B649" s="159"/>
      <c r="C649" s="29"/>
      <c r="D649" s="29"/>
      <c r="E649" s="29"/>
      <c r="F649" s="29"/>
      <c r="G649" s="29"/>
      <c r="H649" s="29"/>
      <c r="I649" s="29"/>
      <c r="J649" s="29"/>
      <c r="K649" s="29"/>
      <c r="L649" s="29"/>
      <c r="M649" s="29"/>
      <c r="N649" s="29"/>
      <c r="O649" s="144">
        <f>SUM(CALCULO[[#This Row],[5]:[ 14 ]])</f>
        <v>0</v>
      </c>
      <c r="P649" s="162"/>
      <c r="Q649" s="163">
        <f>+IF(AVERAGEIF(ING_NO_CONST_RENTA[Concepto],'Datos para cálculo'!P$4,ING_NO_CONST_RENTA[Monto Limite])=1,CALCULO[[#This Row],[16]],MIN(CALCULO[ [#This Row],[16] ],AVERAGEIF(ING_NO_CONST_RENTA[Concepto],'Datos para cálculo'!P$4,ING_NO_CONST_RENTA[Monto Limite]),+CALCULO[ [#This Row],[16] ]+1-1,CALCULO[ [#This Row],[16] ]))</f>
        <v>0</v>
      </c>
      <c r="R649" s="29"/>
      <c r="S649" s="163">
        <f>+IF(AVERAGEIF(ING_NO_CONST_RENTA[Concepto],'Datos para cálculo'!R$4,ING_NO_CONST_RENTA[Monto Limite])=1,CALCULO[[#This Row],[18]],MIN(CALCULO[ [#This Row],[18] ],AVERAGEIF(ING_NO_CONST_RENTA[Concepto],'Datos para cálculo'!R$4,ING_NO_CONST_RENTA[Monto Limite]),+CALCULO[ [#This Row],[18] ]+1-1,CALCULO[ [#This Row],[18] ]))</f>
        <v>0</v>
      </c>
      <c r="T649" s="29"/>
      <c r="U649" s="163">
        <f>+IF(AVERAGEIF(ING_NO_CONST_RENTA[Concepto],'Datos para cálculo'!T$4,ING_NO_CONST_RENTA[Monto Limite])=1,CALCULO[[#This Row],[20]],MIN(CALCULO[ [#This Row],[20] ],AVERAGEIF(ING_NO_CONST_RENTA[Concepto],'Datos para cálculo'!T$4,ING_NO_CONST_RENTA[Monto Limite]),+CALCULO[ [#This Row],[20] ]+1-1,CALCULO[ [#This Row],[20] ]))</f>
        <v>0</v>
      </c>
      <c r="V649" s="29"/>
      <c r="W6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49" s="164"/>
      <c r="Y649" s="163">
        <f>+IF(O649&lt;310*'Versión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49" s="165"/>
      <c r="AA649" s="163">
        <f>+IF(AVERAGEIF(ING_NO_CONST_RENTA[Concepto],'Datos para cálculo'!Z$4,ING_NO_CONST_RENTA[Monto Limite])=1,CALCULO[[#This Row],[ 26 ]],MIN(CALCULO[[#This Row],[ 26 ]],AVERAGEIF(ING_NO_CONST_RENTA[Concepto],'Datos para cálculo'!Z$4,ING_NO_CONST_RENTA[Monto Limite]),+CALCULO[[#This Row],[ 26 ]]+1-1,CALCULO[[#This Row],[ 26 ]]))</f>
        <v>0</v>
      </c>
      <c r="AB649" s="165"/>
      <c r="AC6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49" s="147"/>
      <c r="AE6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49" s="144">
        <f>+CALCULO[[#This Row],[ 31 ]]+CALCULO[[#This Row],[ 29 ]]+CALCULO[[#This Row],[ 27 ]]+CALCULO[[#This Row],[ 25 ]]+CALCULO[[#This Row],[ 23 ]]+CALCULO[[#This Row],[ 21 ]]+CALCULO[[#This Row],[ 19 ]]+CALCULO[[#This Row],[ 17 ]]</f>
        <v>0</v>
      </c>
      <c r="AG649" s="148">
        <f>+MAX(0,ROUND(CALCULO[[#This Row],[ 15 ]]-CALCULO[[#This Row],[32]],-3))</f>
        <v>0</v>
      </c>
      <c r="AH649" s="29"/>
      <c r="AI649" s="163">
        <f>+IF(AVERAGEIF(DEDUCCIONES[Concepto],'Datos para cálculo'!AH$4,DEDUCCIONES[Monto Limite])=1,CALCULO[[#This Row],[ 34 ]],MIN(CALCULO[[#This Row],[ 34 ]],AVERAGEIF(DEDUCCIONES[Concepto],'Datos para cálculo'!AH$4,DEDUCCIONES[Monto Limite]),+CALCULO[[#This Row],[ 34 ]]+1-1,CALCULO[[#This Row],[ 34 ]]))</f>
        <v>0</v>
      </c>
      <c r="AJ649" s="167"/>
      <c r="AK649" s="144">
        <f>+IF(CALCULO[[#This Row],[ 36 ]]="SI",MIN(CALCULO[[#This Row],[ 15 ]]*10%,VLOOKUP($AJ$4,DEDUCCIONES[],4,0)),0)</f>
        <v>0</v>
      </c>
      <c r="AL649" s="168"/>
      <c r="AM649" s="145">
        <f>+MIN(AL649+1-1,VLOOKUP($AL$4,DEDUCCIONES[],4,0))</f>
        <v>0</v>
      </c>
      <c r="AN649" s="144">
        <f>+CALCULO[[#This Row],[35]]+CALCULO[[#This Row],[37]]+CALCULO[[#This Row],[ 39 ]]</f>
        <v>0</v>
      </c>
      <c r="AO649" s="148">
        <f>+CALCULO[[#This Row],[33]]-CALCULO[[#This Row],[ 40 ]]</f>
        <v>0</v>
      </c>
      <c r="AP649" s="29"/>
      <c r="AQ649" s="163">
        <f>+MIN(CALCULO[[#This Row],[42]]+1-1,VLOOKUP($AP$4,RENTAS_EXCENTAS[],4,0))</f>
        <v>0</v>
      </c>
      <c r="AR649" s="29"/>
      <c r="AS649" s="163">
        <f>+MIN(CALCULO[[#This Row],[43]]+CALCULO[[#This Row],[ 44 ]]+1-1,VLOOKUP($AP$4,RENTAS_EXCENTAS[],4,0))-CALCULO[[#This Row],[43]]</f>
        <v>0</v>
      </c>
      <c r="AT649" s="163"/>
      <c r="AU649" s="163"/>
      <c r="AV649" s="163">
        <f>+CALCULO[[#This Row],[ 47 ]]</f>
        <v>0</v>
      </c>
      <c r="AW649" s="163"/>
      <c r="AX649" s="163">
        <f>+CALCULO[[#This Row],[ 49 ]]</f>
        <v>0</v>
      </c>
      <c r="AY649" s="163"/>
      <c r="AZ649" s="163">
        <f>+CALCULO[[#This Row],[ 51 ]]</f>
        <v>0</v>
      </c>
      <c r="BA649" s="163"/>
      <c r="BB649" s="163">
        <f>+CALCULO[[#This Row],[ 53 ]]</f>
        <v>0</v>
      </c>
      <c r="BC649" s="163"/>
      <c r="BD649" s="163">
        <f>+CALCULO[[#This Row],[ 55 ]]</f>
        <v>0</v>
      </c>
      <c r="BE649" s="163"/>
      <c r="BF649" s="163">
        <f>+CALCULO[[#This Row],[ 57 ]]</f>
        <v>0</v>
      </c>
      <c r="BG649" s="163"/>
      <c r="BH649" s="163">
        <f>+CALCULO[[#This Row],[ 59 ]]</f>
        <v>0</v>
      </c>
      <c r="BI649" s="163"/>
      <c r="BJ649" s="163"/>
      <c r="BK649" s="163"/>
      <c r="BL649" s="145">
        <f>+CALCULO[[#This Row],[ 63 ]]</f>
        <v>0</v>
      </c>
      <c r="BM649" s="144">
        <f>+CALCULO[[#This Row],[ 64 ]]+CALCULO[[#This Row],[ 62 ]]+CALCULO[[#This Row],[ 60 ]]+CALCULO[[#This Row],[ 58 ]]+CALCULO[[#This Row],[ 56 ]]+CALCULO[[#This Row],[ 54 ]]+CALCULO[[#This Row],[ 52 ]]+CALCULO[[#This Row],[ 50 ]]+CALCULO[[#This Row],[ 48 ]]+CALCULO[[#This Row],[ 45 ]]+CALCULO[[#This Row],[43]]</f>
        <v>0</v>
      </c>
      <c r="BN649" s="148">
        <f>+CALCULO[[#This Row],[ 41 ]]-CALCULO[[#This Row],[65]]</f>
        <v>0</v>
      </c>
      <c r="BO649" s="144">
        <f>+ROUND(MIN(CALCULO[[#This Row],[66]]*25%,240*'Versión impresión'!$H$8),-3)</f>
        <v>0</v>
      </c>
      <c r="BP649" s="148">
        <f>+CALCULO[[#This Row],[66]]-CALCULO[[#This Row],[67]]</f>
        <v>0</v>
      </c>
      <c r="BQ649" s="154">
        <f>+ROUND(CALCULO[[#This Row],[33]]*40%,-3)</f>
        <v>0</v>
      </c>
      <c r="BR649" s="149">
        <f t="shared" si="26"/>
        <v>0</v>
      </c>
      <c r="BS649" s="144">
        <f>+CALCULO[[#This Row],[33]]-MIN(CALCULO[[#This Row],[69]],CALCULO[[#This Row],[68]])</f>
        <v>0</v>
      </c>
      <c r="BT649" s="150">
        <f>+CALCULO[[#This Row],[71]]/'Versión impresión'!$H$8+1-1</f>
        <v>0</v>
      </c>
      <c r="BU649" s="151">
        <f>+LOOKUP(CALCULO[[#This Row],[72]],$CG$2:$CH$8,$CJ$2:$CJ$8)</f>
        <v>0</v>
      </c>
      <c r="BV649" s="152">
        <f>+LOOKUP(CALCULO[[#This Row],[72]],$CG$2:$CH$8,$CI$2:$CI$8)</f>
        <v>0</v>
      </c>
      <c r="BW649" s="151">
        <f>+LOOKUP(CALCULO[[#This Row],[72]],$CG$2:$CH$8,$CK$2:$CK$8)</f>
        <v>0</v>
      </c>
      <c r="BX649" s="155">
        <f>+(CALCULO[[#This Row],[72]]+CALCULO[[#This Row],[73]])*CALCULO[[#This Row],[74]]+CALCULO[[#This Row],[75]]</f>
        <v>0</v>
      </c>
      <c r="BY649" s="133">
        <f>+ROUND(CALCULO[[#This Row],[76]]*'Versión impresión'!$H$8,-3)</f>
        <v>0</v>
      </c>
      <c r="BZ649" s="180" t="str">
        <f>+IF(LOOKUP(CALCULO[[#This Row],[72]],$CG$2:$CH$8,$CM$2:$CM$8)=0,"",LOOKUP(CALCULO[[#This Row],[72]],$CG$2:$CH$8,$CM$2:$CM$8))</f>
        <v/>
      </c>
    </row>
    <row r="650" spans="1:78" x14ac:dyDescent="0.25">
      <c r="A650" s="78" t="str">
        <f t="shared" si="25"/>
        <v/>
      </c>
      <c r="B650" s="159"/>
      <c r="C650" s="29"/>
      <c r="D650" s="29"/>
      <c r="E650" s="29"/>
      <c r="F650" s="29"/>
      <c r="G650" s="29"/>
      <c r="H650" s="29"/>
      <c r="I650" s="29"/>
      <c r="J650" s="29"/>
      <c r="K650" s="29"/>
      <c r="L650" s="29"/>
      <c r="M650" s="29"/>
      <c r="N650" s="29"/>
      <c r="O650" s="144">
        <f>SUM(CALCULO[[#This Row],[5]:[ 14 ]])</f>
        <v>0</v>
      </c>
      <c r="P650" s="162"/>
      <c r="Q650" s="163">
        <f>+IF(AVERAGEIF(ING_NO_CONST_RENTA[Concepto],'Datos para cálculo'!P$4,ING_NO_CONST_RENTA[Monto Limite])=1,CALCULO[[#This Row],[16]],MIN(CALCULO[ [#This Row],[16] ],AVERAGEIF(ING_NO_CONST_RENTA[Concepto],'Datos para cálculo'!P$4,ING_NO_CONST_RENTA[Monto Limite]),+CALCULO[ [#This Row],[16] ]+1-1,CALCULO[ [#This Row],[16] ]))</f>
        <v>0</v>
      </c>
      <c r="R650" s="29"/>
      <c r="S650" s="163">
        <f>+IF(AVERAGEIF(ING_NO_CONST_RENTA[Concepto],'Datos para cálculo'!R$4,ING_NO_CONST_RENTA[Monto Limite])=1,CALCULO[[#This Row],[18]],MIN(CALCULO[ [#This Row],[18] ],AVERAGEIF(ING_NO_CONST_RENTA[Concepto],'Datos para cálculo'!R$4,ING_NO_CONST_RENTA[Monto Limite]),+CALCULO[ [#This Row],[18] ]+1-1,CALCULO[ [#This Row],[18] ]))</f>
        <v>0</v>
      </c>
      <c r="T650" s="29"/>
      <c r="U650" s="163">
        <f>+IF(AVERAGEIF(ING_NO_CONST_RENTA[Concepto],'Datos para cálculo'!T$4,ING_NO_CONST_RENTA[Monto Limite])=1,CALCULO[[#This Row],[20]],MIN(CALCULO[ [#This Row],[20] ],AVERAGEIF(ING_NO_CONST_RENTA[Concepto],'Datos para cálculo'!T$4,ING_NO_CONST_RENTA[Monto Limite]),+CALCULO[ [#This Row],[20] ]+1-1,CALCULO[ [#This Row],[20] ]))</f>
        <v>0</v>
      </c>
      <c r="V650" s="29"/>
      <c r="W6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0" s="164"/>
      <c r="Y650" s="163">
        <f>+IF(O650&lt;310*'Versión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0" s="165"/>
      <c r="AA650" s="163">
        <f>+IF(AVERAGEIF(ING_NO_CONST_RENTA[Concepto],'Datos para cálculo'!Z$4,ING_NO_CONST_RENTA[Monto Limite])=1,CALCULO[[#This Row],[ 26 ]],MIN(CALCULO[[#This Row],[ 26 ]],AVERAGEIF(ING_NO_CONST_RENTA[Concepto],'Datos para cálculo'!Z$4,ING_NO_CONST_RENTA[Monto Limite]),+CALCULO[[#This Row],[ 26 ]]+1-1,CALCULO[[#This Row],[ 26 ]]))</f>
        <v>0</v>
      </c>
      <c r="AB650" s="165"/>
      <c r="AC6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0" s="147"/>
      <c r="AE6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0" s="144">
        <f>+CALCULO[[#This Row],[ 31 ]]+CALCULO[[#This Row],[ 29 ]]+CALCULO[[#This Row],[ 27 ]]+CALCULO[[#This Row],[ 25 ]]+CALCULO[[#This Row],[ 23 ]]+CALCULO[[#This Row],[ 21 ]]+CALCULO[[#This Row],[ 19 ]]+CALCULO[[#This Row],[ 17 ]]</f>
        <v>0</v>
      </c>
      <c r="AG650" s="148">
        <f>+MAX(0,ROUND(CALCULO[[#This Row],[ 15 ]]-CALCULO[[#This Row],[32]],-3))</f>
        <v>0</v>
      </c>
      <c r="AH650" s="29"/>
      <c r="AI650" s="163">
        <f>+IF(AVERAGEIF(DEDUCCIONES[Concepto],'Datos para cálculo'!AH$4,DEDUCCIONES[Monto Limite])=1,CALCULO[[#This Row],[ 34 ]],MIN(CALCULO[[#This Row],[ 34 ]],AVERAGEIF(DEDUCCIONES[Concepto],'Datos para cálculo'!AH$4,DEDUCCIONES[Monto Limite]),+CALCULO[[#This Row],[ 34 ]]+1-1,CALCULO[[#This Row],[ 34 ]]))</f>
        <v>0</v>
      </c>
      <c r="AJ650" s="167"/>
      <c r="AK650" s="144">
        <f>+IF(CALCULO[[#This Row],[ 36 ]]="SI",MIN(CALCULO[[#This Row],[ 15 ]]*10%,VLOOKUP($AJ$4,DEDUCCIONES[],4,0)),0)</f>
        <v>0</v>
      </c>
      <c r="AL650" s="168"/>
      <c r="AM650" s="145">
        <f>+MIN(AL650+1-1,VLOOKUP($AL$4,DEDUCCIONES[],4,0))</f>
        <v>0</v>
      </c>
      <c r="AN650" s="144">
        <f>+CALCULO[[#This Row],[35]]+CALCULO[[#This Row],[37]]+CALCULO[[#This Row],[ 39 ]]</f>
        <v>0</v>
      </c>
      <c r="AO650" s="148">
        <f>+CALCULO[[#This Row],[33]]-CALCULO[[#This Row],[ 40 ]]</f>
        <v>0</v>
      </c>
      <c r="AP650" s="29"/>
      <c r="AQ650" s="163">
        <f>+MIN(CALCULO[[#This Row],[42]]+1-1,VLOOKUP($AP$4,RENTAS_EXCENTAS[],4,0))</f>
        <v>0</v>
      </c>
      <c r="AR650" s="29"/>
      <c r="AS650" s="163">
        <f>+MIN(CALCULO[[#This Row],[43]]+CALCULO[[#This Row],[ 44 ]]+1-1,VLOOKUP($AP$4,RENTAS_EXCENTAS[],4,0))-CALCULO[[#This Row],[43]]</f>
        <v>0</v>
      </c>
      <c r="AT650" s="163"/>
      <c r="AU650" s="163"/>
      <c r="AV650" s="163">
        <f>+CALCULO[[#This Row],[ 47 ]]</f>
        <v>0</v>
      </c>
      <c r="AW650" s="163"/>
      <c r="AX650" s="163">
        <f>+CALCULO[[#This Row],[ 49 ]]</f>
        <v>0</v>
      </c>
      <c r="AY650" s="163"/>
      <c r="AZ650" s="163">
        <f>+CALCULO[[#This Row],[ 51 ]]</f>
        <v>0</v>
      </c>
      <c r="BA650" s="163"/>
      <c r="BB650" s="163">
        <f>+CALCULO[[#This Row],[ 53 ]]</f>
        <v>0</v>
      </c>
      <c r="BC650" s="163"/>
      <c r="BD650" s="163">
        <f>+CALCULO[[#This Row],[ 55 ]]</f>
        <v>0</v>
      </c>
      <c r="BE650" s="163"/>
      <c r="BF650" s="163">
        <f>+CALCULO[[#This Row],[ 57 ]]</f>
        <v>0</v>
      </c>
      <c r="BG650" s="163"/>
      <c r="BH650" s="163">
        <f>+CALCULO[[#This Row],[ 59 ]]</f>
        <v>0</v>
      </c>
      <c r="BI650" s="163"/>
      <c r="BJ650" s="163"/>
      <c r="BK650" s="163"/>
      <c r="BL650" s="145">
        <f>+CALCULO[[#This Row],[ 63 ]]</f>
        <v>0</v>
      </c>
      <c r="BM650" s="144">
        <f>+CALCULO[[#This Row],[ 64 ]]+CALCULO[[#This Row],[ 62 ]]+CALCULO[[#This Row],[ 60 ]]+CALCULO[[#This Row],[ 58 ]]+CALCULO[[#This Row],[ 56 ]]+CALCULO[[#This Row],[ 54 ]]+CALCULO[[#This Row],[ 52 ]]+CALCULO[[#This Row],[ 50 ]]+CALCULO[[#This Row],[ 48 ]]+CALCULO[[#This Row],[ 45 ]]+CALCULO[[#This Row],[43]]</f>
        <v>0</v>
      </c>
      <c r="BN650" s="148">
        <f>+CALCULO[[#This Row],[ 41 ]]-CALCULO[[#This Row],[65]]</f>
        <v>0</v>
      </c>
      <c r="BO650" s="144">
        <f>+ROUND(MIN(CALCULO[[#This Row],[66]]*25%,240*'Versión impresión'!$H$8),-3)</f>
        <v>0</v>
      </c>
      <c r="BP650" s="148">
        <f>+CALCULO[[#This Row],[66]]-CALCULO[[#This Row],[67]]</f>
        <v>0</v>
      </c>
      <c r="BQ650" s="154">
        <f>+ROUND(CALCULO[[#This Row],[33]]*40%,-3)</f>
        <v>0</v>
      </c>
      <c r="BR650" s="149">
        <f t="shared" si="26"/>
        <v>0</v>
      </c>
      <c r="BS650" s="144">
        <f>+CALCULO[[#This Row],[33]]-MIN(CALCULO[[#This Row],[69]],CALCULO[[#This Row],[68]])</f>
        <v>0</v>
      </c>
      <c r="BT650" s="150">
        <f>+CALCULO[[#This Row],[71]]/'Versión impresión'!$H$8+1-1</f>
        <v>0</v>
      </c>
      <c r="BU650" s="151">
        <f>+LOOKUP(CALCULO[[#This Row],[72]],$CG$2:$CH$8,$CJ$2:$CJ$8)</f>
        <v>0</v>
      </c>
      <c r="BV650" s="152">
        <f>+LOOKUP(CALCULO[[#This Row],[72]],$CG$2:$CH$8,$CI$2:$CI$8)</f>
        <v>0</v>
      </c>
      <c r="BW650" s="151">
        <f>+LOOKUP(CALCULO[[#This Row],[72]],$CG$2:$CH$8,$CK$2:$CK$8)</f>
        <v>0</v>
      </c>
      <c r="BX650" s="155">
        <f>+(CALCULO[[#This Row],[72]]+CALCULO[[#This Row],[73]])*CALCULO[[#This Row],[74]]+CALCULO[[#This Row],[75]]</f>
        <v>0</v>
      </c>
      <c r="BY650" s="133">
        <f>+ROUND(CALCULO[[#This Row],[76]]*'Versión impresión'!$H$8,-3)</f>
        <v>0</v>
      </c>
      <c r="BZ650" s="180" t="str">
        <f>+IF(LOOKUP(CALCULO[[#This Row],[72]],$CG$2:$CH$8,$CM$2:$CM$8)=0,"",LOOKUP(CALCULO[[#This Row],[72]],$CG$2:$CH$8,$CM$2:$CM$8))</f>
        <v/>
      </c>
    </row>
    <row r="651" spans="1:78" x14ac:dyDescent="0.25">
      <c r="A651" s="78" t="str">
        <f t="shared" si="25"/>
        <v/>
      </c>
      <c r="B651" s="159"/>
      <c r="C651" s="29"/>
      <c r="D651" s="29"/>
      <c r="E651" s="29"/>
      <c r="F651" s="29"/>
      <c r="G651" s="29"/>
      <c r="H651" s="29"/>
      <c r="I651" s="29"/>
      <c r="J651" s="29"/>
      <c r="K651" s="29"/>
      <c r="L651" s="29"/>
      <c r="M651" s="29"/>
      <c r="N651" s="29"/>
      <c r="O651" s="144">
        <f>SUM(CALCULO[[#This Row],[5]:[ 14 ]])</f>
        <v>0</v>
      </c>
      <c r="P651" s="162"/>
      <c r="Q651" s="163">
        <f>+IF(AVERAGEIF(ING_NO_CONST_RENTA[Concepto],'Datos para cálculo'!P$4,ING_NO_CONST_RENTA[Monto Limite])=1,CALCULO[[#This Row],[16]],MIN(CALCULO[ [#This Row],[16] ],AVERAGEIF(ING_NO_CONST_RENTA[Concepto],'Datos para cálculo'!P$4,ING_NO_CONST_RENTA[Monto Limite]),+CALCULO[ [#This Row],[16] ]+1-1,CALCULO[ [#This Row],[16] ]))</f>
        <v>0</v>
      </c>
      <c r="R651" s="29"/>
      <c r="S651" s="163">
        <f>+IF(AVERAGEIF(ING_NO_CONST_RENTA[Concepto],'Datos para cálculo'!R$4,ING_NO_CONST_RENTA[Monto Limite])=1,CALCULO[[#This Row],[18]],MIN(CALCULO[ [#This Row],[18] ],AVERAGEIF(ING_NO_CONST_RENTA[Concepto],'Datos para cálculo'!R$4,ING_NO_CONST_RENTA[Monto Limite]),+CALCULO[ [#This Row],[18] ]+1-1,CALCULO[ [#This Row],[18] ]))</f>
        <v>0</v>
      </c>
      <c r="T651" s="29"/>
      <c r="U651" s="163">
        <f>+IF(AVERAGEIF(ING_NO_CONST_RENTA[Concepto],'Datos para cálculo'!T$4,ING_NO_CONST_RENTA[Monto Limite])=1,CALCULO[[#This Row],[20]],MIN(CALCULO[ [#This Row],[20] ],AVERAGEIF(ING_NO_CONST_RENTA[Concepto],'Datos para cálculo'!T$4,ING_NO_CONST_RENTA[Monto Limite]),+CALCULO[ [#This Row],[20] ]+1-1,CALCULO[ [#This Row],[20] ]))</f>
        <v>0</v>
      </c>
      <c r="V651" s="29"/>
      <c r="W6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1" s="164"/>
      <c r="Y651" s="163">
        <f>+IF(O651&lt;310*'Versión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1" s="165"/>
      <c r="AA651" s="163">
        <f>+IF(AVERAGEIF(ING_NO_CONST_RENTA[Concepto],'Datos para cálculo'!Z$4,ING_NO_CONST_RENTA[Monto Limite])=1,CALCULO[[#This Row],[ 26 ]],MIN(CALCULO[[#This Row],[ 26 ]],AVERAGEIF(ING_NO_CONST_RENTA[Concepto],'Datos para cálculo'!Z$4,ING_NO_CONST_RENTA[Monto Limite]),+CALCULO[[#This Row],[ 26 ]]+1-1,CALCULO[[#This Row],[ 26 ]]))</f>
        <v>0</v>
      </c>
      <c r="AB651" s="165"/>
      <c r="AC6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1" s="147"/>
      <c r="AE6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1" s="144">
        <f>+CALCULO[[#This Row],[ 31 ]]+CALCULO[[#This Row],[ 29 ]]+CALCULO[[#This Row],[ 27 ]]+CALCULO[[#This Row],[ 25 ]]+CALCULO[[#This Row],[ 23 ]]+CALCULO[[#This Row],[ 21 ]]+CALCULO[[#This Row],[ 19 ]]+CALCULO[[#This Row],[ 17 ]]</f>
        <v>0</v>
      </c>
      <c r="AG651" s="148">
        <f>+MAX(0,ROUND(CALCULO[[#This Row],[ 15 ]]-CALCULO[[#This Row],[32]],-3))</f>
        <v>0</v>
      </c>
      <c r="AH651" s="29"/>
      <c r="AI651" s="163">
        <f>+IF(AVERAGEIF(DEDUCCIONES[Concepto],'Datos para cálculo'!AH$4,DEDUCCIONES[Monto Limite])=1,CALCULO[[#This Row],[ 34 ]],MIN(CALCULO[[#This Row],[ 34 ]],AVERAGEIF(DEDUCCIONES[Concepto],'Datos para cálculo'!AH$4,DEDUCCIONES[Monto Limite]),+CALCULO[[#This Row],[ 34 ]]+1-1,CALCULO[[#This Row],[ 34 ]]))</f>
        <v>0</v>
      </c>
      <c r="AJ651" s="167"/>
      <c r="AK651" s="144">
        <f>+IF(CALCULO[[#This Row],[ 36 ]]="SI",MIN(CALCULO[[#This Row],[ 15 ]]*10%,VLOOKUP($AJ$4,DEDUCCIONES[],4,0)),0)</f>
        <v>0</v>
      </c>
      <c r="AL651" s="168"/>
      <c r="AM651" s="145">
        <f>+MIN(AL651+1-1,VLOOKUP($AL$4,DEDUCCIONES[],4,0))</f>
        <v>0</v>
      </c>
      <c r="AN651" s="144">
        <f>+CALCULO[[#This Row],[35]]+CALCULO[[#This Row],[37]]+CALCULO[[#This Row],[ 39 ]]</f>
        <v>0</v>
      </c>
      <c r="AO651" s="148">
        <f>+CALCULO[[#This Row],[33]]-CALCULO[[#This Row],[ 40 ]]</f>
        <v>0</v>
      </c>
      <c r="AP651" s="29"/>
      <c r="AQ651" s="163">
        <f>+MIN(CALCULO[[#This Row],[42]]+1-1,VLOOKUP($AP$4,RENTAS_EXCENTAS[],4,0))</f>
        <v>0</v>
      </c>
      <c r="AR651" s="29"/>
      <c r="AS651" s="163">
        <f>+MIN(CALCULO[[#This Row],[43]]+CALCULO[[#This Row],[ 44 ]]+1-1,VLOOKUP($AP$4,RENTAS_EXCENTAS[],4,0))-CALCULO[[#This Row],[43]]</f>
        <v>0</v>
      </c>
      <c r="AT651" s="163"/>
      <c r="AU651" s="163"/>
      <c r="AV651" s="163">
        <f>+CALCULO[[#This Row],[ 47 ]]</f>
        <v>0</v>
      </c>
      <c r="AW651" s="163"/>
      <c r="AX651" s="163">
        <f>+CALCULO[[#This Row],[ 49 ]]</f>
        <v>0</v>
      </c>
      <c r="AY651" s="163"/>
      <c r="AZ651" s="163">
        <f>+CALCULO[[#This Row],[ 51 ]]</f>
        <v>0</v>
      </c>
      <c r="BA651" s="163"/>
      <c r="BB651" s="163">
        <f>+CALCULO[[#This Row],[ 53 ]]</f>
        <v>0</v>
      </c>
      <c r="BC651" s="163"/>
      <c r="BD651" s="163">
        <f>+CALCULO[[#This Row],[ 55 ]]</f>
        <v>0</v>
      </c>
      <c r="BE651" s="163"/>
      <c r="BF651" s="163">
        <f>+CALCULO[[#This Row],[ 57 ]]</f>
        <v>0</v>
      </c>
      <c r="BG651" s="163"/>
      <c r="BH651" s="163">
        <f>+CALCULO[[#This Row],[ 59 ]]</f>
        <v>0</v>
      </c>
      <c r="BI651" s="163"/>
      <c r="BJ651" s="163"/>
      <c r="BK651" s="163"/>
      <c r="BL651" s="145">
        <f>+CALCULO[[#This Row],[ 63 ]]</f>
        <v>0</v>
      </c>
      <c r="BM651" s="144">
        <f>+CALCULO[[#This Row],[ 64 ]]+CALCULO[[#This Row],[ 62 ]]+CALCULO[[#This Row],[ 60 ]]+CALCULO[[#This Row],[ 58 ]]+CALCULO[[#This Row],[ 56 ]]+CALCULO[[#This Row],[ 54 ]]+CALCULO[[#This Row],[ 52 ]]+CALCULO[[#This Row],[ 50 ]]+CALCULO[[#This Row],[ 48 ]]+CALCULO[[#This Row],[ 45 ]]+CALCULO[[#This Row],[43]]</f>
        <v>0</v>
      </c>
      <c r="BN651" s="148">
        <f>+CALCULO[[#This Row],[ 41 ]]-CALCULO[[#This Row],[65]]</f>
        <v>0</v>
      </c>
      <c r="BO651" s="144">
        <f>+ROUND(MIN(CALCULO[[#This Row],[66]]*25%,240*'Versión impresión'!$H$8),-3)</f>
        <v>0</v>
      </c>
      <c r="BP651" s="148">
        <f>+CALCULO[[#This Row],[66]]-CALCULO[[#This Row],[67]]</f>
        <v>0</v>
      </c>
      <c r="BQ651" s="154">
        <f>+ROUND(CALCULO[[#This Row],[33]]*40%,-3)</f>
        <v>0</v>
      </c>
      <c r="BR651" s="149">
        <f t="shared" si="26"/>
        <v>0</v>
      </c>
      <c r="BS651" s="144">
        <f>+CALCULO[[#This Row],[33]]-MIN(CALCULO[[#This Row],[69]],CALCULO[[#This Row],[68]])</f>
        <v>0</v>
      </c>
      <c r="BT651" s="150">
        <f>+CALCULO[[#This Row],[71]]/'Versión impresión'!$H$8+1-1</f>
        <v>0</v>
      </c>
      <c r="BU651" s="151">
        <f>+LOOKUP(CALCULO[[#This Row],[72]],$CG$2:$CH$8,$CJ$2:$CJ$8)</f>
        <v>0</v>
      </c>
      <c r="BV651" s="152">
        <f>+LOOKUP(CALCULO[[#This Row],[72]],$CG$2:$CH$8,$CI$2:$CI$8)</f>
        <v>0</v>
      </c>
      <c r="BW651" s="151">
        <f>+LOOKUP(CALCULO[[#This Row],[72]],$CG$2:$CH$8,$CK$2:$CK$8)</f>
        <v>0</v>
      </c>
      <c r="BX651" s="155">
        <f>+(CALCULO[[#This Row],[72]]+CALCULO[[#This Row],[73]])*CALCULO[[#This Row],[74]]+CALCULO[[#This Row],[75]]</f>
        <v>0</v>
      </c>
      <c r="BY651" s="133">
        <f>+ROUND(CALCULO[[#This Row],[76]]*'Versión impresión'!$H$8,-3)</f>
        <v>0</v>
      </c>
      <c r="BZ651" s="180" t="str">
        <f>+IF(LOOKUP(CALCULO[[#This Row],[72]],$CG$2:$CH$8,$CM$2:$CM$8)=0,"",LOOKUP(CALCULO[[#This Row],[72]],$CG$2:$CH$8,$CM$2:$CM$8))</f>
        <v/>
      </c>
    </row>
    <row r="652" spans="1:78" x14ac:dyDescent="0.25">
      <c r="A652" s="78" t="str">
        <f t="shared" si="25"/>
        <v/>
      </c>
      <c r="B652" s="159"/>
      <c r="C652" s="29"/>
      <c r="D652" s="29"/>
      <c r="E652" s="29"/>
      <c r="F652" s="29"/>
      <c r="G652" s="29"/>
      <c r="H652" s="29"/>
      <c r="I652" s="29"/>
      <c r="J652" s="29"/>
      <c r="K652" s="29"/>
      <c r="L652" s="29"/>
      <c r="M652" s="29"/>
      <c r="N652" s="29"/>
      <c r="O652" s="144">
        <f>SUM(CALCULO[[#This Row],[5]:[ 14 ]])</f>
        <v>0</v>
      </c>
      <c r="P652" s="162"/>
      <c r="Q652" s="163">
        <f>+IF(AVERAGEIF(ING_NO_CONST_RENTA[Concepto],'Datos para cálculo'!P$4,ING_NO_CONST_RENTA[Monto Limite])=1,CALCULO[[#This Row],[16]],MIN(CALCULO[ [#This Row],[16] ],AVERAGEIF(ING_NO_CONST_RENTA[Concepto],'Datos para cálculo'!P$4,ING_NO_CONST_RENTA[Monto Limite]),+CALCULO[ [#This Row],[16] ]+1-1,CALCULO[ [#This Row],[16] ]))</f>
        <v>0</v>
      </c>
      <c r="R652" s="29"/>
      <c r="S652" s="163">
        <f>+IF(AVERAGEIF(ING_NO_CONST_RENTA[Concepto],'Datos para cálculo'!R$4,ING_NO_CONST_RENTA[Monto Limite])=1,CALCULO[[#This Row],[18]],MIN(CALCULO[ [#This Row],[18] ],AVERAGEIF(ING_NO_CONST_RENTA[Concepto],'Datos para cálculo'!R$4,ING_NO_CONST_RENTA[Monto Limite]),+CALCULO[ [#This Row],[18] ]+1-1,CALCULO[ [#This Row],[18] ]))</f>
        <v>0</v>
      </c>
      <c r="T652" s="29"/>
      <c r="U652" s="163">
        <f>+IF(AVERAGEIF(ING_NO_CONST_RENTA[Concepto],'Datos para cálculo'!T$4,ING_NO_CONST_RENTA[Monto Limite])=1,CALCULO[[#This Row],[20]],MIN(CALCULO[ [#This Row],[20] ],AVERAGEIF(ING_NO_CONST_RENTA[Concepto],'Datos para cálculo'!T$4,ING_NO_CONST_RENTA[Monto Limite]),+CALCULO[ [#This Row],[20] ]+1-1,CALCULO[ [#This Row],[20] ]))</f>
        <v>0</v>
      </c>
      <c r="V652" s="29"/>
      <c r="W6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2" s="164"/>
      <c r="Y652" s="163">
        <f>+IF(O652&lt;310*'Versión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2" s="165"/>
      <c r="AA652" s="163">
        <f>+IF(AVERAGEIF(ING_NO_CONST_RENTA[Concepto],'Datos para cálculo'!Z$4,ING_NO_CONST_RENTA[Monto Limite])=1,CALCULO[[#This Row],[ 26 ]],MIN(CALCULO[[#This Row],[ 26 ]],AVERAGEIF(ING_NO_CONST_RENTA[Concepto],'Datos para cálculo'!Z$4,ING_NO_CONST_RENTA[Monto Limite]),+CALCULO[[#This Row],[ 26 ]]+1-1,CALCULO[[#This Row],[ 26 ]]))</f>
        <v>0</v>
      </c>
      <c r="AB652" s="165"/>
      <c r="AC6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2" s="147"/>
      <c r="AE6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2" s="144">
        <f>+CALCULO[[#This Row],[ 31 ]]+CALCULO[[#This Row],[ 29 ]]+CALCULO[[#This Row],[ 27 ]]+CALCULO[[#This Row],[ 25 ]]+CALCULO[[#This Row],[ 23 ]]+CALCULO[[#This Row],[ 21 ]]+CALCULO[[#This Row],[ 19 ]]+CALCULO[[#This Row],[ 17 ]]</f>
        <v>0</v>
      </c>
      <c r="AG652" s="148">
        <f>+MAX(0,ROUND(CALCULO[[#This Row],[ 15 ]]-CALCULO[[#This Row],[32]],-3))</f>
        <v>0</v>
      </c>
      <c r="AH652" s="29"/>
      <c r="AI652" s="163">
        <f>+IF(AVERAGEIF(DEDUCCIONES[Concepto],'Datos para cálculo'!AH$4,DEDUCCIONES[Monto Limite])=1,CALCULO[[#This Row],[ 34 ]],MIN(CALCULO[[#This Row],[ 34 ]],AVERAGEIF(DEDUCCIONES[Concepto],'Datos para cálculo'!AH$4,DEDUCCIONES[Monto Limite]),+CALCULO[[#This Row],[ 34 ]]+1-1,CALCULO[[#This Row],[ 34 ]]))</f>
        <v>0</v>
      </c>
      <c r="AJ652" s="167"/>
      <c r="AK652" s="144">
        <f>+IF(CALCULO[[#This Row],[ 36 ]]="SI",MIN(CALCULO[[#This Row],[ 15 ]]*10%,VLOOKUP($AJ$4,DEDUCCIONES[],4,0)),0)</f>
        <v>0</v>
      </c>
      <c r="AL652" s="168"/>
      <c r="AM652" s="145">
        <f>+MIN(AL652+1-1,VLOOKUP($AL$4,DEDUCCIONES[],4,0))</f>
        <v>0</v>
      </c>
      <c r="AN652" s="144">
        <f>+CALCULO[[#This Row],[35]]+CALCULO[[#This Row],[37]]+CALCULO[[#This Row],[ 39 ]]</f>
        <v>0</v>
      </c>
      <c r="AO652" s="148">
        <f>+CALCULO[[#This Row],[33]]-CALCULO[[#This Row],[ 40 ]]</f>
        <v>0</v>
      </c>
      <c r="AP652" s="29"/>
      <c r="AQ652" s="163">
        <f>+MIN(CALCULO[[#This Row],[42]]+1-1,VLOOKUP($AP$4,RENTAS_EXCENTAS[],4,0))</f>
        <v>0</v>
      </c>
      <c r="AR652" s="29"/>
      <c r="AS652" s="163">
        <f>+MIN(CALCULO[[#This Row],[43]]+CALCULO[[#This Row],[ 44 ]]+1-1,VLOOKUP($AP$4,RENTAS_EXCENTAS[],4,0))-CALCULO[[#This Row],[43]]</f>
        <v>0</v>
      </c>
      <c r="AT652" s="163"/>
      <c r="AU652" s="163"/>
      <c r="AV652" s="163">
        <f>+CALCULO[[#This Row],[ 47 ]]</f>
        <v>0</v>
      </c>
      <c r="AW652" s="163"/>
      <c r="AX652" s="163">
        <f>+CALCULO[[#This Row],[ 49 ]]</f>
        <v>0</v>
      </c>
      <c r="AY652" s="163"/>
      <c r="AZ652" s="163">
        <f>+CALCULO[[#This Row],[ 51 ]]</f>
        <v>0</v>
      </c>
      <c r="BA652" s="163"/>
      <c r="BB652" s="163">
        <f>+CALCULO[[#This Row],[ 53 ]]</f>
        <v>0</v>
      </c>
      <c r="BC652" s="163"/>
      <c r="BD652" s="163">
        <f>+CALCULO[[#This Row],[ 55 ]]</f>
        <v>0</v>
      </c>
      <c r="BE652" s="163"/>
      <c r="BF652" s="163">
        <f>+CALCULO[[#This Row],[ 57 ]]</f>
        <v>0</v>
      </c>
      <c r="BG652" s="163"/>
      <c r="BH652" s="163">
        <f>+CALCULO[[#This Row],[ 59 ]]</f>
        <v>0</v>
      </c>
      <c r="BI652" s="163"/>
      <c r="BJ652" s="163"/>
      <c r="BK652" s="163"/>
      <c r="BL652" s="145">
        <f>+CALCULO[[#This Row],[ 63 ]]</f>
        <v>0</v>
      </c>
      <c r="BM652" s="144">
        <f>+CALCULO[[#This Row],[ 64 ]]+CALCULO[[#This Row],[ 62 ]]+CALCULO[[#This Row],[ 60 ]]+CALCULO[[#This Row],[ 58 ]]+CALCULO[[#This Row],[ 56 ]]+CALCULO[[#This Row],[ 54 ]]+CALCULO[[#This Row],[ 52 ]]+CALCULO[[#This Row],[ 50 ]]+CALCULO[[#This Row],[ 48 ]]+CALCULO[[#This Row],[ 45 ]]+CALCULO[[#This Row],[43]]</f>
        <v>0</v>
      </c>
      <c r="BN652" s="148">
        <f>+CALCULO[[#This Row],[ 41 ]]-CALCULO[[#This Row],[65]]</f>
        <v>0</v>
      </c>
      <c r="BO652" s="144">
        <f>+ROUND(MIN(CALCULO[[#This Row],[66]]*25%,240*'Versión impresión'!$H$8),-3)</f>
        <v>0</v>
      </c>
      <c r="BP652" s="148">
        <f>+CALCULO[[#This Row],[66]]-CALCULO[[#This Row],[67]]</f>
        <v>0</v>
      </c>
      <c r="BQ652" s="154">
        <f>+ROUND(CALCULO[[#This Row],[33]]*40%,-3)</f>
        <v>0</v>
      </c>
      <c r="BR652" s="149">
        <f t="shared" si="26"/>
        <v>0</v>
      </c>
      <c r="BS652" s="144">
        <f>+CALCULO[[#This Row],[33]]-MIN(CALCULO[[#This Row],[69]],CALCULO[[#This Row],[68]])</f>
        <v>0</v>
      </c>
      <c r="BT652" s="150">
        <f>+CALCULO[[#This Row],[71]]/'Versión impresión'!$H$8+1-1</f>
        <v>0</v>
      </c>
      <c r="BU652" s="151">
        <f>+LOOKUP(CALCULO[[#This Row],[72]],$CG$2:$CH$8,$CJ$2:$CJ$8)</f>
        <v>0</v>
      </c>
      <c r="BV652" s="152">
        <f>+LOOKUP(CALCULO[[#This Row],[72]],$CG$2:$CH$8,$CI$2:$CI$8)</f>
        <v>0</v>
      </c>
      <c r="BW652" s="151">
        <f>+LOOKUP(CALCULO[[#This Row],[72]],$CG$2:$CH$8,$CK$2:$CK$8)</f>
        <v>0</v>
      </c>
      <c r="BX652" s="155">
        <f>+(CALCULO[[#This Row],[72]]+CALCULO[[#This Row],[73]])*CALCULO[[#This Row],[74]]+CALCULO[[#This Row],[75]]</f>
        <v>0</v>
      </c>
      <c r="BY652" s="133">
        <f>+ROUND(CALCULO[[#This Row],[76]]*'Versión impresión'!$H$8,-3)</f>
        <v>0</v>
      </c>
      <c r="BZ652" s="180" t="str">
        <f>+IF(LOOKUP(CALCULO[[#This Row],[72]],$CG$2:$CH$8,$CM$2:$CM$8)=0,"",LOOKUP(CALCULO[[#This Row],[72]],$CG$2:$CH$8,$CM$2:$CM$8))</f>
        <v/>
      </c>
    </row>
    <row r="653" spans="1:78" x14ac:dyDescent="0.25">
      <c r="A653" s="78" t="str">
        <f t="shared" si="25"/>
        <v/>
      </c>
      <c r="B653" s="159"/>
      <c r="C653" s="29"/>
      <c r="D653" s="29"/>
      <c r="E653" s="29"/>
      <c r="F653" s="29"/>
      <c r="G653" s="29"/>
      <c r="H653" s="29"/>
      <c r="I653" s="29"/>
      <c r="J653" s="29"/>
      <c r="K653" s="29"/>
      <c r="L653" s="29"/>
      <c r="M653" s="29"/>
      <c r="N653" s="29"/>
      <c r="O653" s="144">
        <f>SUM(CALCULO[[#This Row],[5]:[ 14 ]])</f>
        <v>0</v>
      </c>
      <c r="P653" s="162"/>
      <c r="Q653" s="163">
        <f>+IF(AVERAGEIF(ING_NO_CONST_RENTA[Concepto],'Datos para cálculo'!P$4,ING_NO_CONST_RENTA[Monto Limite])=1,CALCULO[[#This Row],[16]],MIN(CALCULO[ [#This Row],[16] ],AVERAGEIF(ING_NO_CONST_RENTA[Concepto],'Datos para cálculo'!P$4,ING_NO_CONST_RENTA[Monto Limite]),+CALCULO[ [#This Row],[16] ]+1-1,CALCULO[ [#This Row],[16] ]))</f>
        <v>0</v>
      </c>
      <c r="R653" s="29"/>
      <c r="S653" s="163">
        <f>+IF(AVERAGEIF(ING_NO_CONST_RENTA[Concepto],'Datos para cálculo'!R$4,ING_NO_CONST_RENTA[Monto Limite])=1,CALCULO[[#This Row],[18]],MIN(CALCULO[ [#This Row],[18] ],AVERAGEIF(ING_NO_CONST_RENTA[Concepto],'Datos para cálculo'!R$4,ING_NO_CONST_RENTA[Monto Limite]),+CALCULO[ [#This Row],[18] ]+1-1,CALCULO[ [#This Row],[18] ]))</f>
        <v>0</v>
      </c>
      <c r="T653" s="29"/>
      <c r="U653" s="163">
        <f>+IF(AVERAGEIF(ING_NO_CONST_RENTA[Concepto],'Datos para cálculo'!T$4,ING_NO_CONST_RENTA[Monto Limite])=1,CALCULO[[#This Row],[20]],MIN(CALCULO[ [#This Row],[20] ],AVERAGEIF(ING_NO_CONST_RENTA[Concepto],'Datos para cálculo'!T$4,ING_NO_CONST_RENTA[Monto Limite]),+CALCULO[ [#This Row],[20] ]+1-1,CALCULO[ [#This Row],[20] ]))</f>
        <v>0</v>
      </c>
      <c r="V653" s="29"/>
      <c r="W6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3" s="164"/>
      <c r="Y653" s="163">
        <f>+IF(O653&lt;310*'Versión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3" s="165"/>
      <c r="AA653" s="163">
        <f>+IF(AVERAGEIF(ING_NO_CONST_RENTA[Concepto],'Datos para cálculo'!Z$4,ING_NO_CONST_RENTA[Monto Limite])=1,CALCULO[[#This Row],[ 26 ]],MIN(CALCULO[[#This Row],[ 26 ]],AVERAGEIF(ING_NO_CONST_RENTA[Concepto],'Datos para cálculo'!Z$4,ING_NO_CONST_RENTA[Monto Limite]),+CALCULO[[#This Row],[ 26 ]]+1-1,CALCULO[[#This Row],[ 26 ]]))</f>
        <v>0</v>
      </c>
      <c r="AB653" s="165"/>
      <c r="AC6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3" s="147"/>
      <c r="AE6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3" s="144">
        <f>+CALCULO[[#This Row],[ 31 ]]+CALCULO[[#This Row],[ 29 ]]+CALCULO[[#This Row],[ 27 ]]+CALCULO[[#This Row],[ 25 ]]+CALCULO[[#This Row],[ 23 ]]+CALCULO[[#This Row],[ 21 ]]+CALCULO[[#This Row],[ 19 ]]+CALCULO[[#This Row],[ 17 ]]</f>
        <v>0</v>
      </c>
      <c r="AG653" s="148">
        <f>+MAX(0,ROUND(CALCULO[[#This Row],[ 15 ]]-CALCULO[[#This Row],[32]],-3))</f>
        <v>0</v>
      </c>
      <c r="AH653" s="29"/>
      <c r="AI653" s="163">
        <f>+IF(AVERAGEIF(DEDUCCIONES[Concepto],'Datos para cálculo'!AH$4,DEDUCCIONES[Monto Limite])=1,CALCULO[[#This Row],[ 34 ]],MIN(CALCULO[[#This Row],[ 34 ]],AVERAGEIF(DEDUCCIONES[Concepto],'Datos para cálculo'!AH$4,DEDUCCIONES[Monto Limite]),+CALCULO[[#This Row],[ 34 ]]+1-1,CALCULO[[#This Row],[ 34 ]]))</f>
        <v>0</v>
      </c>
      <c r="AJ653" s="167"/>
      <c r="AK653" s="144">
        <f>+IF(CALCULO[[#This Row],[ 36 ]]="SI",MIN(CALCULO[[#This Row],[ 15 ]]*10%,VLOOKUP($AJ$4,DEDUCCIONES[],4,0)),0)</f>
        <v>0</v>
      </c>
      <c r="AL653" s="168"/>
      <c r="AM653" s="145">
        <f>+MIN(AL653+1-1,VLOOKUP($AL$4,DEDUCCIONES[],4,0))</f>
        <v>0</v>
      </c>
      <c r="AN653" s="144">
        <f>+CALCULO[[#This Row],[35]]+CALCULO[[#This Row],[37]]+CALCULO[[#This Row],[ 39 ]]</f>
        <v>0</v>
      </c>
      <c r="AO653" s="148">
        <f>+CALCULO[[#This Row],[33]]-CALCULO[[#This Row],[ 40 ]]</f>
        <v>0</v>
      </c>
      <c r="AP653" s="29"/>
      <c r="AQ653" s="163">
        <f>+MIN(CALCULO[[#This Row],[42]]+1-1,VLOOKUP($AP$4,RENTAS_EXCENTAS[],4,0))</f>
        <v>0</v>
      </c>
      <c r="AR653" s="29"/>
      <c r="AS653" s="163">
        <f>+MIN(CALCULO[[#This Row],[43]]+CALCULO[[#This Row],[ 44 ]]+1-1,VLOOKUP($AP$4,RENTAS_EXCENTAS[],4,0))-CALCULO[[#This Row],[43]]</f>
        <v>0</v>
      </c>
      <c r="AT653" s="163"/>
      <c r="AU653" s="163"/>
      <c r="AV653" s="163">
        <f>+CALCULO[[#This Row],[ 47 ]]</f>
        <v>0</v>
      </c>
      <c r="AW653" s="163"/>
      <c r="AX653" s="163">
        <f>+CALCULO[[#This Row],[ 49 ]]</f>
        <v>0</v>
      </c>
      <c r="AY653" s="163"/>
      <c r="AZ653" s="163">
        <f>+CALCULO[[#This Row],[ 51 ]]</f>
        <v>0</v>
      </c>
      <c r="BA653" s="163"/>
      <c r="BB653" s="163">
        <f>+CALCULO[[#This Row],[ 53 ]]</f>
        <v>0</v>
      </c>
      <c r="BC653" s="163"/>
      <c r="BD653" s="163">
        <f>+CALCULO[[#This Row],[ 55 ]]</f>
        <v>0</v>
      </c>
      <c r="BE653" s="163"/>
      <c r="BF653" s="163">
        <f>+CALCULO[[#This Row],[ 57 ]]</f>
        <v>0</v>
      </c>
      <c r="BG653" s="163"/>
      <c r="BH653" s="163">
        <f>+CALCULO[[#This Row],[ 59 ]]</f>
        <v>0</v>
      </c>
      <c r="BI653" s="163"/>
      <c r="BJ653" s="163"/>
      <c r="BK653" s="163"/>
      <c r="BL653" s="145">
        <f>+CALCULO[[#This Row],[ 63 ]]</f>
        <v>0</v>
      </c>
      <c r="BM653" s="144">
        <f>+CALCULO[[#This Row],[ 64 ]]+CALCULO[[#This Row],[ 62 ]]+CALCULO[[#This Row],[ 60 ]]+CALCULO[[#This Row],[ 58 ]]+CALCULO[[#This Row],[ 56 ]]+CALCULO[[#This Row],[ 54 ]]+CALCULO[[#This Row],[ 52 ]]+CALCULO[[#This Row],[ 50 ]]+CALCULO[[#This Row],[ 48 ]]+CALCULO[[#This Row],[ 45 ]]+CALCULO[[#This Row],[43]]</f>
        <v>0</v>
      </c>
      <c r="BN653" s="148">
        <f>+CALCULO[[#This Row],[ 41 ]]-CALCULO[[#This Row],[65]]</f>
        <v>0</v>
      </c>
      <c r="BO653" s="144">
        <f>+ROUND(MIN(CALCULO[[#This Row],[66]]*25%,240*'Versión impresión'!$H$8),-3)</f>
        <v>0</v>
      </c>
      <c r="BP653" s="148">
        <f>+CALCULO[[#This Row],[66]]-CALCULO[[#This Row],[67]]</f>
        <v>0</v>
      </c>
      <c r="BQ653" s="154">
        <f>+ROUND(CALCULO[[#This Row],[33]]*40%,-3)</f>
        <v>0</v>
      </c>
      <c r="BR653" s="149">
        <f t="shared" si="26"/>
        <v>0</v>
      </c>
      <c r="BS653" s="144">
        <f>+CALCULO[[#This Row],[33]]-MIN(CALCULO[[#This Row],[69]],CALCULO[[#This Row],[68]])</f>
        <v>0</v>
      </c>
      <c r="BT653" s="150">
        <f>+CALCULO[[#This Row],[71]]/'Versión impresión'!$H$8+1-1</f>
        <v>0</v>
      </c>
      <c r="BU653" s="151">
        <f>+LOOKUP(CALCULO[[#This Row],[72]],$CG$2:$CH$8,$CJ$2:$CJ$8)</f>
        <v>0</v>
      </c>
      <c r="BV653" s="152">
        <f>+LOOKUP(CALCULO[[#This Row],[72]],$CG$2:$CH$8,$CI$2:$CI$8)</f>
        <v>0</v>
      </c>
      <c r="BW653" s="151">
        <f>+LOOKUP(CALCULO[[#This Row],[72]],$CG$2:$CH$8,$CK$2:$CK$8)</f>
        <v>0</v>
      </c>
      <c r="BX653" s="155">
        <f>+(CALCULO[[#This Row],[72]]+CALCULO[[#This Row],[73]])*CALCULO[[#This Row],[74]]+CALCULO[[#This Row],[75]]</f>
        <v>0</v>
      </c>
      <c r="BY653" s="133">
        <f>+ROUND(CALCULO[[#This Row],[76]]*'Versión impresión'!$H$8,-3)</f>
        <v>0</v>
      </c>
      <c r="BZ653" s="180" t="str">
        <f>+IF(LOOKUP(CALCULO[[#This Row],[72]],$CG$2:$CH$8,$CM$2:$CM$8)=0,"",LOOKUP(CALCULO[[#This Row],[72]],$CG$2:$CH$8,$CM$2:$CM$8))</f>
        <v/>
      </c>
    </row>
    <row r="654" spans="1:78" x14ac:dyDescent="0.25">
      <c r="A654" s="78" t="str">
        <f t="shared" si="25"/>
        <v/>
      </c>
      <c r="B654" s="159"/>
      <c r="C654" s="29"/>
      <c r="D654" s="29"/>
      <c r="E654" s="29"/>
      <c r="F654" s="29"/>
      <c r="G654" s="29"/>
      <c r="H654" s="29"/>
      <c r="I654" s="29"/>
      <c r="J654" s="29"/>
      <c r="K654" s="29"/>
      <c r="L654" s="29"/>
      <c r="M654" s="29"/>
      <c r="N654" s="29"/>
      <c r="O654" s="144">
        <f>SUM(CALCULO[[#This Row],[5]:[ 14 ]])</f>
        <v>0</v>
      </c>
      <c r="P654" s="162"/>
      <c r="Q654" s="163">
        <f>+IF(AVERAGEIF(ING_NO_CONST_RENTA[Concepto],'Datos para cálculo'!P$4,ING_NO_CONST_RENTA[Monto Limite])=1,CALCULO[[#This Row],[16]],MIN(CALCULO[ [#This Row],[16] ],AVERAGEIF(ING_NO_CONST_RENTA[Concepto],'Datos para cálculo'!P$4,ING_NO_CONST_RENTA[Monto Limite]),+CALCULO[ [#This Row],[16] ]+1-1,CALCULO[ [#This Row],[16] ]))</f>
        <v>0</v>
      </c>
      <c r="R654" s="29"/>
      <c r="S654" s="163">
        <f>+IF(AVERAGEIF(ING_NO_CONST_RENTA[Concepto],'Datos para cálculo'!R$4,ING_NO_CONST_RENTA[Monto Limite])=1,CALCULO[[#This Row],[18]],MIN(CALCULO[ [#This Row],[18] ],AVERAGEIF(ING_NO_CONST_RENTA[Concepto],'Datos para cálculo'!R$4,ING_NO_CONST_RENTA[Monto Limite]),+CALCULO[ [#This Row],[18] ]+1-1,CALCULO[ [#This Row],[18] ]))</f>
        <v>0</v>
      </c>
      <c r="T654" s="29"/>
      <c r="U654" s="163">
        <f>+IF(AVERAGEIF(ING_NO_CONST_RENTA[Concepto],'Datos para cálculo'!T$4,ING_NO_CONST_RENTA[Monto Limite])=1,CALCULO[[#This Row],[20]],MIN(CALCULO[ [#This Row],[20] ],AVERAGEIF(ING_NO_CONST_RENTA[Concepto],'Datos para cálculo'!T$4,ING_NO_CONST_RENTA[Monto Limite]),+CALCULO[ [#This Row],[20] ]+1-1,CALCULO[ [#This Row],[20] ]))</f>
        <v>0</v>
      </c>
      <c r="V654" s="29"/>
      <c r="W6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4" s="164"/>
      <c r="Y654" s="163">
        <f>+IF(O654&lt;310*'Versión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4" s="165"/>
      <c r="AA654" s="163">
        <f>+IF(AVERAGEIF(ING_NO_CONST_RENTA[Concepto],'Datos para cálculo'!Z$4,ING_NO_CONST_RENTA[Monto Limite])=1,CALCULO[[#This Row],[ 26 ]],MIN(CALCULO[[#This Row],[ 26 ]],AVERAGEIF(ING_NO_CONST_RENTA[Concepto],'Datos para cálculo'!Z$4,ING_NO_CONST_RENTA[Monto Limite]),+CALCULO[[#This Row],[ 26 ]]+1-1,CALCULO[[#This Row],[ 26 ]]))</f>
        <v>0</v>
      </c>
      <c r="AB654" s="165"/>
      <c r="AC6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4" s="147"/>
      <c r="AE6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4" s="144">
        <f>+CALCULO[[#This Row],[ 31 ]]+CALCULO[[#This Row],[ 29 ]]+CALCULO[[#This Row],[ 27 ]]+CALCULO[[#This Row],[ 25 ]]+CALCULO[[#This Row],[ 23 ]]+CALCULO[[#This Row],[ 21 ]]+CALCULO[[#This Row],[ 19 ]]+CALCULO[[#This Row],[ 17 ]]</f>
        <v>0</v>
      </c>
      <c r="AG654" s="148">
        <f>+MAX(0,ROUND(CALCULO[[#This Row],[ 15 ]]-CALCULO[[#This Row],[32]],-3))</f>
        <v>0</v>
      </c>
      <c r="AH654" s="29"/>
      <c r="AI654" s="163">
        <f>+IF(AVERAGEIF(DEDUCCIONES[Concepto],'Datos para cálculo'!AH$4,DEDUCCIONES[Monto Limite])=1,CALCULO[[#This Row],[ 34 ]],MIN(CALCULO[[#This Row],[ 34 ]],AVERAGEIF(DEDUCCIONES[Concepto],'Datos para cálculo'!AH$4,DEDUCCIONES[Monto Limite]),+CALCULO[[#This Row],[ 34 ]]+1-1,CALCULO[[#This Row],[ 34 ]]))</f>
        <v>0</v>
      </c>
      <c r="AJ654" s="167"/>
      <c r="AK654" s="144">
        <f>+IF(CALCULO[[#This Row],[ 36 ]]="SI",MIN(CALCULO[[#This Row],[ 15 ]]*10%,VLOOKUP($AJ$4,DEDUCCIONES[],4,0)),0)</f>
        <v>0</v>
      </c>
      <c r="AL654" s="168"/>
      <c r="AM654" s="145">
        <f>+MIN(AL654+1-1,VLOOKUP($AL$4,DEDUCCIONES[],4,0))</f>
        <v>0</v>
      </c>
      <c r="AN654" s="144">
        <f>+CALCULO[[#This Row],[35]]+CALCULO[[#This Row],[37]]+CALCULO[[#This Row],[ 39 ]]</f>
        <v>0</v>
      </c>
      <c r="AO654" s="148">
        <f>+CALCULO[[#This Row],[33]]-CALCULO[[#This Row],[ 40 ]]</f>
        <v>0</v>
      </c>
      <c r="AP654" s="29"/>
      <c r="AQ654" s="163">
        <f>+MIN(CALCULO[[#This Row],[42]]+1-1,VLOOKUP($AP$4,RENTAS_EXCENTAS[],4,0))</f>
        <v>0</v>
      </c>
      <c r="AR654" s="29"/>
      <c r="AS654" s="163">
        <f>+MIN(CALCULO[[#This Row],[43]]+CALCULO[[#This Row],[ 44 ]]+1-1,VLOOKUP($AP$4,RENTAS_EXCENTAS[],4,0))-CALCULO[[#This Row],[43]]</f>
        <v>0</v>
      </c>
      <c r="AT654" s="163"/>
      <c r="AU654" s="163"/>
      <c r="AV654" s="163">
        <f>+CALCULO[[#This Row],[ 47 ]]</f>
        <v>0</v>
      </c>
      <c r="AW654" s="163"/>
      <c r="AX654" s="163">
        <f>+CALCULO[[#This Row],[ 49 ]]</f>
        <v>0</v>
      </c>
      <c r="AY654" s="163"/>
      <c r="AZ654" s="163">
        <f>+CALCULO[[#This Row],[ 51 ]]</f>
        <v>0</v>
      </c>
      <c r="BA654" s="163"/>
      <c r="BB654" s="163">
        <f>+CALCULO[[#This Row],[ 53 ]]</f>
        <v>0</v>
      </c>
      <c r="BC654" s="163"/>
      <c r="BD654" s="163">
        <f>+CALCULO[[#This Row],[ 55 ]]</f>
        <v>0</v>
      </c>
      <c r="BE654" s="163"/>
      <c r="BF654" s="163">
        <f>+CALCULO[[#This Row],[ 57 ]]</f>
        <v>0</v>
      </c>
      <c r="BG654" s="163"/>
      <c r="BH654" s="163">
        <f>+CALCULO[[#This Row],[ 59 ]]</f>
        <v>0</v>
      </c>
      <c r="BI654" s="163"/>
      <c r="BJ654" s="163"/>
      <c r="BK654" s="163"/>
      <c r="BL654" s="145">
        <f>+CALCULO[[#This Row],[ 63 ]]</f>
        <v>0</v>
      </c>
      <c r="BM654" s="144">
        <f>+CALCULO[[#This Row],[ 64 ]]+CALCULO[[#This Row],[ 62 ]]+CALCULO[[#This Row],[ 60 ]]+CALCULO[[#This Row],[ 58 ]]+CALCULO[[#This Row],[ 56 ]]+CALCULO[[#This Row],[ 54 ]]+CALCULO[[#This Row],[ 52 ]]+CALCULO[[#This Row],[ 50 ]]+CALCULO[[#This Row],[ 48 ]]+CALCULO[[#This Row],[ 45 ]]+CALCULO[[#This Row],[43]]</f>
        <v>0</v>
      </c>
      <c r="BN654" s="148">
        <f>+CALCULO[[#This Row],[ 41 ]]-CALCULO[[#This Row],[65]]</f>
        <v>0</v>
      </c>
      <c r="BO654" s="144">
        <f>+ROUND(MIN(CALCULO[[#This Row],[66]]*25%,240*'Versión impresión'!$H$8),-3)</f>
        <v>0</v>
      </c>
      <c r="BP654" s="148">
        <f>+CALCULO[[#This Row],[66]]-CALCULO[[#This Row],[67]]</f>
        <v>0</v>
      </c>
      <c r="BQ654" s="154">
        <f>+ROUND(CALCULO[[#This Row],[33]]*40%,-3)</f>
        <v>0</v>
      </c>
      <c r="BR654" s="149">
        <f t="shared" si="26"/>
        <v>0</v>
      </c>
      <c r="BS654" s="144">
        <f>+CALCULO[[#This Row],[33]]-MIN(CALCULO[[#This Row],[69]],CALCULO[[#This Row],[68]])</f>
        <v>0</v>
      </c>
      <c r="BT654" s="150">
        <f>+CALCULO[[#This Row],[71]]/'Versión impresión'!$H$8+1-1</f>
        <v>0</v>
      </c>
      <c r="BU654" s="151">
        <f>+LOOKUP(CALCULO[[#This Row],[72]],$CG$2:$CH$8,$CJ$2:$CJ$8)</f>
        <v>0</v>
      </c>
      <c r="BV654" s="152">
        <f>+LOOKUP(CALCULO[[#This Row],[72]],$CG$2:$CH$8,$CI$2:$CI$8)</f>
        <v>0</v>
      </c>
      <c r="BW654" s="151">
        <f>+LOOKUP(CALCULO[[#This Row],[72]],$CG$2:$CH$8,$CK$2:$CK$8)</f>
        <v>0</v>
      </c>
      <c r="BX654" s="155">
        <f>+(CALCULO[[#This Row],[72]]+CALCULO[[#This Row],[73]])*CALCULO[[#This Row],[74]]+CALCULO[[#This Row],[75]]</f>
        <v>0</v>
      </c>
      <c r="BY654" s="133">
        <f>+ROUND(CALCULO[[#This Row],[76]]*'Versión impresión'!$H$8,-3)</f>
        <v>0</v>
      </c>
      <c r="BZ654" s="180" t="str">
        <f>+IF(LOOKUP(CALCULO[[#This Row],[72]],$CG$2:$CH$8,$CM$2:$CM$8)=0,"",LOOKUP(CALCULO[[#This Row],[72]],$CG$2:$CH$8,$CM$2:$CM$8))</f>
        <v/>
      </c>
    </row>
    <row r="655" spans="1:78" x14ac:dyDescent="0.25">
      <c r="A655" s="78" t="str">
        <f t="shared" si="25"/>
        <v/>
      </c>
      <c r="B655" s="159"/>
      <c r="C655" s="29"/>
      <c r="D655" s="29"/>
      <c r="E655" s="29"/>
      <c r="F655" s="29"/>
      <c r="G655" s="29"/>
      <c r="H655" s="29"/>
      <c r="I655" s="29"/>
      <c r="J655" s="29"/>
      <c r="K655" s="29"/>
      <c r="L655" s="29"/>
      <c r="M655" s="29"/>
      <c r="N655" s="29"/>
      <c r="O655" s="144">
        <f>SUM(CALCULO[[#This Row],[5]:[ 14 ]])</f>
        <v>0</v>
      </c>
      <c r="P655" s="162"/>
      <c r="Q655" s="163">
        <f>+IF(AVERAGEIF(ING_NO_CONST_RENTA[Concepto],'Datos para cálculo'!P$4,ING_NO_CONST_RENTA[Monto Limite])=1,CALCULO[[#This Row],[16]],MIN(CALCULO[ [#This Row],[16] ],AVERAGEIF(ING_NO_CONST_RENTA[Concepto],'Datos para cálculo'!P$4,ING_NO_CONST_RENTA[Monto Limite]),+CALCULO[ [#This Row],[16] ]+1-1,CALCULO[ [#This Row],[16] ]))</f>
        <v>0</v>
      </c>
      <c r="R655" s="29"/>
      <c r="S655" s="163">
        <f>+IF(AVERAGEIF(ING_NO_CONST_RENTA[Concepto],'Datos para cálculo'!R$4,ING_NO_CONST_RENTA[Monto Limite])=1,CALCULO[[#This Row],[18]],MIN(CALCULO[ [#This Row],[18] ],AVERAGEIF(ING_NO_CONST_RENTA[Concepto],'Datos para cálculo'!R$4,ING_NO_CONST_RENTA[Monto Limite]),+CALCULO[ [#This Row],[18] ]+1-1,CALCULO[ [#This Row],[18] ]))</f>
        <v>0</v>
      </c>
      <c r="T655" s="29"/>
      <c r="U655" s="163">
        <f>+IF(AVERAGEIF(ING_NO_CONST_RENTA[Concepto],'Datos para cálculo'!T$4,ING_NO_CONST_RENTA[Monto Limite])=1,CALCULO[[#This Row],[20]],MIN(CALCULO[ [#This Row],[20] ],AVERAGEIF(ING_NO_CONST_RENTA[Concepto],'Datos para cálculo'!T$4,ING_NO_CONST_RENTA[Monto Limite]),+CALCULO[ [#This Row],[20] ]+1-1,CALCULO[ [#This Row],[20] ]))</f>
        <v>0</v>
      </c>
      <c r="V655" s="29"/>
      <c r="W6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5" s="164"/>
      <c r="Y655" s="163">
        <f>+IF(O655&lt;310*'Versión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5" s="165"/>
      <c r="AA655" s="163">
        <f>+IF(AVERAGEIF(ING_NO_CONST_RENTA[Concepto],'Datos para cálculo'!Z$4,ING_NO_CONST_RENTA[Monto Limite])=1,CALCULO[[#This Row],[ 26 ]],MIN(CALCULO[[#This Row],[ 26 ]],AVERAGEIF(ING_NO_CONST_RENTA[Concepto],'Datos para cálculo'!Z$4,ING_NO_CONST_RENTA[Monto Limite]),+CALCULO[[#This Row],[ 26 ]]+1-1,CALCULO[[#This Row],[ 26 ]]))</f>
        <v>0</v>
      </c>
      <c r="AB655" s="165"/>
      <c r="AC6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5" s="147"/>
      <c r="AE6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5" s="144">
        <f>+CALCULO[[#This Row],[ 31 ]]+CALCULO[[#This Row],[ 29 ]]+CALCULO[[#This Row],[ 27 ]]+CALCULO[[#This Row],[ 25 ]]+CALCULO[[#This Row],[ 23 ]]+CALCULO[[#This Row],[ 21 ]]+CALCULO[[#This Row],[ 19 ]]+CALCULO[[#This Row],[ 17 ]]</f>
        <v>0</v>
      </c>
      <c r="AG655" s="148">
        <f>+MAX(0,ROUND(CALCULO[[#This Row],[ 15 ]]-CALCULO[[#This Row],[32]],-3))</f>
        <v>0</v>
      </c>
      <c r="AH655" s="29"/>
      <c r="AI655" s="163">
        <f>+IF(AVERAGEIF(DEDUCCIONES[Concepto],'Datos para cálculo'!AH$4,DEDUCCIONES[Monto Limite])=1,CALCULO[[#This Row],[ 34 ]],MIN(CALCULO[[#This Row],[ 34 ]],AVERAGEIF(DEDUCCIONES[Concepto],'Datos para cálculo'!AH$4,DEDUCCIONES[Monto Limite]),+CALCULO[[#This Row],[ 34 ]]+1-1,CALCULO[[#This Row],[ 34 ]]))</f>
        <v>0</v>
      </c>
      <c r="AJ655" s="167"/>
      <c r="AK655" s="144">
        <f>+IF(CALCULO[[#This Row],[ 36 ]]="SI",MIN(CALCULO[[#This Row],[ 15 ]]*10%,VLOOKUP($AJ$4,DEDUCCIONES[],4,0)),0)</f>
        <v>0</v>
      </c>
      <c r="AL655" s="168"/>
      <c r="AM655" s="145">
        <f>+MIN(AL655+1-1,VLOOKUP($AL$4,DEDUCCIONES[],4,0))</f>
        <v>0</v>
      </c>
      <c r="AN655" s="144">
        <f>+CALCULO[[#This Row],[35]]+CALCULO[[#This Row],[37]]+CALCULO[[#This Row],[ 39 ]]</f>
        <v>0</v>
      </c>
      <c r="AO655" s="148">
        <f>+CALCULO[[#This Row],[33]]-CALCULO[[#This Row],[ 40 ]]</f>
        <v>0</v>
      </c>
      <c r="AP655" s="29"/>
      <c r="AQ655" s="163">
        <f>+MIN(CALCULO[[#This Row],[42]]+1-1,VLOOKUP($AP$4,RENTAS_EXCENTAS[],4,0))</f>
        <v>0</v>
      </c>
      <c r="AR655" s="29"/>
      <c r="AS655" s="163">
        <f>+MIN(CALCULO[[#This Row],[43]]+CALCULO[[#This Row],[ 44 ]]+1-1,VLOOKUP($AP$4,RENTAS_EXCENTAS[],4,0))-CALCULO[[#This Row],[43]]</f>
        <v>0</v>
      </c>
      <c r="AT655" s="163"/>
      <c r="AU655" s="163"/>
      <c r="AV655" s="163">
        <f>+CALCULO[[#This Row],[ 47 ]]</f>
        <v>0</v>
      </c>
      <c r="AW655" s="163"/>
      <c r="AX655" s="163">
        <f>+CALCULO[[#This Row],[ 49 ]]</f>
        <v>0</v>
      </c>
      <c r="AY655" s="163"/>
      <c r="AZ655" s="163">
        <f>+CALCULO[[#This Row],[ 51 ]]</f>
        <v>0</v>
      </c>
      <c r="BA655" s="163"/>
      <c r="BB655" s="163">
        <f>+CALCULO[[#This Row],[ 53 ]]</f>
        <v>0</v>
      </c>
      <c r="BC655" s="163"/>
      <c r="BD655" s="163">
        <f>+CALCULO[[#This Row],[ 55 ]]</f>
        <v>0</v>
      </c>
      <c r="BE655" s="163"/>
      <c r="BF655" s="163">
        <f>+CALCULO[[#This Row],[ 57 ]]</f>
        <v>0</v>
      </c>
      <c r="BG655" s="163"/>
      <c r="BH655" s="163">
        <f>+CALCULO[[#This Row],[ 59 ]]</f>
        <v>0</v>
      </c>
      <c r="BI655" s="163"/>
      <c r="BJ655" s="163"/>
      <c r="BK655" s="163"/>
      <c r="BL655" s="145">
        <f>+CALCULO[[#This Row],[ 63 ]]</f>
        <v>0</v>
      </c>
      <c r="BM655" s="144">
        <f>+CALCULO[[#This Row],[ 64 ]]+CALCULO[[#This Row],[ 62 ]]+CALCULO[[#This Row],[ 60 ]]+CALCULO[[#This Row],[ 58 ]]+CALCULO[[#This Row],[ 56 ]]+CALCULO[[#This Row],[ 54 ]]+CALCULO[[#This Row],[ 52 ]]+CALCULO[[#This Row],[ 50 ]]+CALCULO[[#This Row],[ 48 ]]+CALCULO[[#This Row],[ 45 ]]+CALCULO[[#This Row],[43]]</f>
        <v>0</v>
      </c>
      <c r="BN655" s="148">
        <f>+CALCULO[[#This Row],[ 41 ]]-CALCULO[[#This Row],[65]]</f>
        <v>0</v>
      </c>
      <c r="BO655" s="144">
        <f>+ROUND(MIN(CALCULO[[#This Row],[66]]*25%,240*'Versión impresión'!$H$8),-3)</f>
        <v>0</v>
      </c>
      <c r="BP655" s="148">
        <f>+CALCULO[[#This Row],[66]]-CALCULO[[#This Row],[67]]</f>
        <v>0</v>
      </c>
      <c r="BQ655" s="154">
        <f>+ROUND(CALCULO[[#This Row],[33]]*40%,-3)</f>
        <v>0</v>
      </c>
      <c r="BR655" s="149">
        <f t="shared" si="26"/>
        <v>0</v>
      </c>
      <c r="BS655" s="144">
        <f>+CALCULO[[#This Row],[33]]-MIN(CALCULO[[#This Row],[69]],CALCULO[[#This Row],[68]])</f>
        <v>0</v>
      </c>
      <c r="BT655" s="150">
        <f>+CALCULO[[#This Row],[71]]/'Versión impresión'!$H$8+1-1</f>
        <v>0</v>
      </c>
      <c r="BU655" s="151">
        <f>+LOOKUP(CALCULO[[#This Row],[72]],$CG$2:$CH$8,$CJ$2:$CJ$8)</f>
        <v>0</v>
      </c>
      <c r="BV655" s="152">
        <f>+LOOKUP(CALCULO[[#This Row],[72]],$CG$2:$CH$8,$CI$2:$CI$8)</f>
        <v>0</v>
      </c>
      <c r="BW655" s="151">
        <f>+LOOKUP(CALCULO[[#This Row],[72]],$CG$2:$CH$8,$CK$2:$CK$8)</f>
        <v>0</v>
      </c>
      <c r="BX655" s="155">
        <f>+(CALCULO[[#This Row],[72]]+CALCULO[[#This Row],[73]])*CALCULO[[#This Row],[74]]+CALCULO[[#This Row],[75]]</f>
        <v>0</v>
      </c>
      <c r="BY655" s="133">
        <f>+ROUND(CALCULO[[#This Row],[76]]*'Versión impresión'!$H$8,-3)</f>
        <v>0</v>
      </c>
      <c r="BZ655" s="180" t="str">
        <f>+IF(LOOKUP(CALCULO[[#This Row],[72]],$CG$2:$CH$8,$CM$2:$CM$8)=0,"",LOOKUP(CALCULO[[#This Row],[72]],$CG$2:$CH$8,$CM$2:$CM$8))</f>
        <v/>
      </c>
    </row>
    <row r="656" spans="1:78" x14ac:dyDescent="0.25">
      <c r="A656" s="78" t="str">
        <f t="shared" si="25"/>
        <v/>
      </c>
      <c r="B656" s="159"/>
      <c r="C656" s="29"/>
      <c r="D656" s="29"/>
      <c r="E656" s="29"/>
      <c r="F656" s="29"/>
      <c r="G656" s="29"/>
      <c r="H656" s="29"/>
      <c r="I656" s="29"/>
      <c r="J656" s="29"/>
      <c r="K656" s="29"/>
      <c r="L656" s="29"/>
      <c r="M656" s="29"/>
      <c r="N656" s="29"/>
      <c r="O656" s="144">
        <f>SUM(CALCULO[[#This Row],[5]:[ 14 ]])</f>
        <v>0</v>
      </c>
      <c r="P656" s="162"/>
      <c r="Q656" s="163">
        <f>+IF(AVERAGEIF(ING_NO_CONST_RENTA[Concepto],'Datos para cálculo'!P$4,ING_NO_CONST_RENTA[Monto Limite])=1,CALCULO[[#This Row],[16]],MIN(CALCULO[ [#This Row],[16] ],AVERAGEIF(ING_NO_CONST_RENTA[Concepto],'Datos para cálculo'!P$4,ING_NO_CONST_RENTA[Monto Limite]),+CALCULO[ [#This Row],[16] ]+1-1,CALCULO[ [#This Row],[16] ]))</f>
        <v>0</v>
      </c>
      <c r="R656" s="29"/>
      <c r="S656" s="163">
        <f>+IF(AVERAGEIF(ING_NO_CONST_RENTA[Concepto],'Datos para cálculo'!R$4,ING_NO_CONST_RENTA[Monto Limite])=1,CALCULO[[#This Row],[18]],MIN(CALCULO[ [#This Row],[18] ],AVERAGEIF(ING_NO_CONST_RENTA[Concepto],'Datos para cálculo'!R$4,ING_NO_CONST_RENTA[Monto Limite]),+CALCULO[ [#This Row],[18] ]+1-1,CALCULO[ [#This Row],[18] ]))</f>
        <v>0</v>
      </c>
      <c r="T656" s="29"/>
      <c r="U656" s="163">
        <f>+IF(AVERAGEIF(ING_NO_CONST_RENTA[Concepto],'Datos para cálculo'!T$4,ING_NO_CONST_RENTA[Monto Limite])=1,CALCULO[[#This Row],[20]],MIN(CALCULO[ [#This Row],[20] ],AVERAGEIF(ING_NO_CONST_RENTA[Concepto],'Datos para cálculo'!T$4,ING_NO_CONST_RENTA[Monto Limite]),+CALCULO[ [#This Row],[20] ]+1-1,CALCULO[ [#This Row],[20] ]))</f>
        <v>0</v>
      </c>
      <c r="V656" s="29"/>
      <c r="W6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6" s="164"/>
      <c r="Y656" s="163">
        <f>+IF(O656&lt;310*'Versión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6" s="165"/>
      <c r="AA656" s="163">
        <f>+IF(AVERAGEIF(ING_NO_CONST_RENTA[Concepto],'Datos para cálculo'!Z$4,ING_NO_CONST_RENTA[Monto Limite])=1,CALCULO[[#This Row],[ 26 ]],MIN(CALCULO[[#This Row],[ 26 ]],AVERAGEIF(ING_NO_CONST_RENTA[Concepto],'Datos para cálculo'!Z$4,ING_NO_CONST_RENTA[Monto Limite]),+CALCULO[[#This Row],[ 26 ]]+1-1,CALCULO[[#This Row],[ 26 ]]))</f>
        <v>0</v>
      </c>
      <c r="AB656" s="165"/>
      <c r="AC6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6" s="147"/>
      <c r="AE6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6" s="144">
        <f>+CALCULO[[#This Row],[ 31 ]]+CALCULO[[#This Row],[ 29 ]]+CALCULO[[#This Row],[ 27 ]]+CALCULO[[#This Row],[ 25 ]]+CALCULO[[#This Row],[ 23 ]]+CALCULO[[#This Row],[ 21 ]]+CALCULO[[#This Row],[ 19 ]]+CALCULO[[#This Row],[ 17 ]]</f>
        <v>0</v>
      </c>
      <c r="AG656" s="148">
        <f>+MAX(0,ROUND(CALCULO[[#This Row],[ 15 ]]-CALCULO[[#This Row],[32]],-3))</f>
        <v>0</v>
      </c>
      <c r="AH656" s="29"/>
      <c r="AI656" s="163">
        <f>+IF(AVERAGEIF(DEDUCCIONES[Concepto],'Datos para cálculo'!AH$4,DEDUCCIONES[Monto Limite])=1,CALCULO[[#This Row],[ 34 ]],MIN(CALCULO[[#This Row],[ 34 ]],AVERAGEIF(DEDUCCIONES[Concepto],'Datos para cálculo'!AH$4,DEDUCCIONES[Monto Limite]),+CALCULO[[#This Row],[ 34 ]]+1-1,CALCULO[[#This Row],[ 34 ]]))</f>
        <v>0</v>
      </c>
      <c r="AJ656" s="167"/>
      <c r="AK656" s="144">
        <f>+IF(CALCULO[[#This Row],[ 36 ]]="SI",MIN(CALCULO[[#This Row],[ 15 ]]*10%,VLOOKUP($AJ$4,DEDUCCIONES[],4,0)),0)</f>
        <v>0</v>
      </c>
      <c r="AL656" s="168"/>
      <c r="AM656" s="145">
        <f>+MIN(AL656+1-1,VLOOKUP($AL$4,DEDUCCIONES[],4,0))</f>
        <v>0</v>
      </c>
      <c r="AN656" s="144">
        <f>+CALCULO[[#This Row],[35]]+CALCULO[[#This Row],[37]]+CALCULO[[#This Row],[ 39 ]]</f>
        <v>0</v>
      </c>
      <c r="AO656" s="148">
        <f>+CALCULO[[#This Row],[33]]-CALCULO[[#This Row],[ 40 ]]</f>
        <v>0</v>
      </c>
      <c r="AP656" s="29"/>
      <c r="AQ656" s="163">
        <f>+MIN(CALCULO[[#This Row],[42]]+1-1,VLOOKUP($AP$4,RENTAS_EXCENTAS[],4,0))</f>
        <v>0</v>
      </c>
      <c r="AR656" s="29"/>
      <c r="AS656" s="163">
        <f>+MIN(CALCULO[[#This Row],[43]]+CALCULO[[#This Row],[ 44 ]]+1-1,VLOOKUP($AP$4,RENTAS_EXCENTAS[],4,0))-CALCULO[[#This Row],[43]]</f>
        <v>0</v>
      </c>
      <c r="AT656" s="163"/>
      <c r="AU656" s="163"/>
      <c r="AV656" s="163">
        <f>+CALCULO[[#This Row],[ 47 ]]</f>
        <v>0</v>
      </c>
      <c r="AW656" s="163"/>
      <c r="AX656" s="163">
        <f>+CALCULO[[#This Row],[ 49 ]]</f>
        <v>0</v>
      </c>
      <c r="AY656" s="163"/>
      <c r="AZ656" s="163">
        <f>+CALCULO[[#This Row],[ 51 ]]</f>
        <v>0</v>
      </c>
      <c r="BA656" s="163"/>
      <c r="BB656" s="163">
        <f>+CALCULO[[#This Row],[ 53 ]]</f>
        <v>0</v>
      </c>
      <c r="BC656" s="163"/>
      <c r="BD656" s="163">
        <f>+CALCULO[[#This Row],[ 55 ]]</f>
        <v>0</v>
      </c>
      <c r="BE656" s="163"/>
      <c r="BF656" s="163">
        <f>+CALCULO[[#This Row],[ 57 ]]</f>
        <v>0</v>
      </c>
      <c r="BG656" s="163"/>
      <c r="BH656" s="163">
        <f>+CALCULO[[#This Row],[ 59 ]]</f>
        <v>0</v>
      </c>
      <c r="BI656" s="163"/>
      <c r="BJ656" s="163"/>
      <c r="BK656" s="163"/>
      <c r="BL656" s="145">
        <f>+CALCULO[[#This Row],[ 63 ]]</f>
        <v>0</v>
      </c>
      <c r="BM656" s="144">
        <f>+CALCULO[[#This Row],[ 64 ]]+CALCULO[[#This Row],[ 62 ]]+CALCULO[[#This Row],[ 60 ]]+CALCULO[[#This Row],[ 58 ]]+CALCULO[[#This Row],[ 56 ]]+CALCULO[[#This Row],[ 54 ]]+CALCULO[[#This Row],[ 52 ]]+CALCULO[[#This Row],[ 50 ]]+CALCULO[[#This Row],[ 48 ]]+CALCULO[[#This Row],[ 45 ]]+CALCULO[[#This Row],[43]]</f>
        <v>0</v>
      </c>
      <c r="BN656" s="148">
        <f>+CALCULO[[#This Row],[ 41 ]]-CALCULO[[#This Row],[65]]</f>
        <v>0</v>
      </c>
      <c r="BO656" s="144">
        <f>+ROUND(MIN(CALCULO[[#This Row],[66]]*25%,240*'Versión impresión'!$H$8),-3)</f>
        <v>0</v>
      </c>
      <c r="BP656" s="148">
        <f>+CALCULO[[#This Row],[66]]-CALCULO[[#This Row],[67]]</f>
        <v>0</v>
      </c>
      <c r="BQ656" s="154">
        <f>+ROUND(CALCULO[[#This Row],[33]]*40%,-3)</f>
        <v>0</v>
      </c>
      <c r="BR656" s="149">
        <f t="shared" si="26"/>
        <v>0</v>
      </c>
      <c r="BS656" s="144">
        <f>+CALCULO[[#This Row],[33]]-MIN(CALCULO[[#This Row],[69]],CALCULO[[#This Row],[68]])</f>
        <v>0</v>
      </c>
      <c r="BT656" s="150">
        <f>+CALCULO[[#This Row],[71]]/'Versión impresión'!$H$8+1-1</f>
        <v>0</v>
      </c>
      <c r="BU656" s="151">
        <f>+LOOKUP(CALCULO[[#This Row],[72]],$CG$2:$CH$8,$CJ$2:$CJ$8)</f>
        <v>0</v>
      </c>
      <c r="BV656" s="152">
        <f>+LOOKUP(CALCULO[[#This Row],[72]],$CG$2:$CH$8,$CI$2:$CI$8)</f>
        <v>0</v>
      </c>
      <c r="BW656" s="151">
        <f>+LOOKUP(CALCULO[[#This Row],[72]],$CG$2:$CH$8,$CK$2:$CK$8)</f>
        <v>0</v>
      </c>
      <c r="BX656" s="155">
        <f>+(CALCULO[[#This Row],[72]]+CALCULO[[#This Row],[73]])*CALCULO[[#This Row],[74]]+CALCULO[[#This Row],[75]]</f>
        <v>0</v>
      </c>
      <c r="BY656" s="133">
        <f>+ROUND(CALCULO[[#This Row],[76]]*'Versión impresión'!$H$8,-3)</f>
        <v>0</v>
      </c>
      <c r="BZ656" s="180" t="str">
        <f>+IF(LOOKUP(CALCULO[[#This Row],[72]],$CG$2:$CH$8,$CM$2:$CM$8)=0,"",LOOKUP(CALCULO[[#This Row],[72]],$CG$2:$CH$8,$CM$2:$CM$8))</f>
        <v/>
      </c>
    </row>
    <row r="657" spans="1:78" x14ac:dyDescent="0.25">
      <c r="A657" s="78" t="str">
        <f t="shared" si="25"/>
        <v/>
      </c>
      <c r="B657" s="159"/>
      <c r="C657" s="29"/>
      <c r="D657" s="29"/>
      <c r="E657" s="29"/>
      <c r="F657" s="29"/>
      <c r="G657" s="29"/>
      <c r="H657" s="29"/>
      <c r="I657" s="29"/>
      <c r="J657" s="29"/>
      <c r="K657" s="29"/>
      <c r="L657" s="29"/>
      <c r="M657" s="29"/>
      <c r="N657" s="29"/>
      <c r="O657" s="144">
        <f>SUM(CALCULO[[#This Row],[5]:[ 14 ]])</f>
        <v>0</v>
      </c>
      <c r="P657" s="162"/>
      <c r="Q657" s="163">
        <f>+IF(AVERAGEIF(ING_NO_CONST_RENTA[Concepto],'Datos para cálculo'!P$4,ING_NO_CONST_RENTA[Monto Limite])=1,CALCULO[[#This Row],[16]],MIN(CALCULO[ [#This Row],[16] ],AVERAGEIF(ING_NO_CONST_RENTA[Concepto],'Datos para cálculo'!P$4,ING_NO_CONST_RENTA[Monto Limite]),+CALCULO[ [#This Row],[16] ]+1-1,CALCULO[ [#This Row],[16] ]))</f>
        <v>0</v>
      </c>
      <c r="R657" s="29"/>
      <c r="S657" s="163">
        <f>+IF(AVERAGEIF(ING_NO_CONST_RENTA[Concepto],'Datos para cálculo'!R$4,ING_NO_CONST_RENTA[Monto Limite])=1,CALCULO[[#This Row],[18]],MIN(CALCULO[ [#This Row],[18] ],AVERAGEIF(ING_NO_CONST_RENTA[Concepto],'Datos para cálculo'!R$4,ING_NO_CONST_RENTA[Monto Limite]),+CALCULO[ [#This Row],[18] ]+1-1,CALCULO[ [#This Row],[18] ]))</f>
        <v>0</v>
      </c>
      <c r="T657" s="29"/>
      <c r="U657" s="163">
        <f>+IF(AVERAGEIF(ING_NO_CONST_RENTA[Concepto],'Datos para cálculo'!T$4,ING_NO_CONST_RENTA[Monto Limite])=1,CALCULO[[#This Row],[20]],MIN(CALCULO[ [#This Row],[20] ],AVERAGEIF(ING_NO_CONST_RENTA[Concepto],'Datos para cálculo'!T$4,ING_NO_CONST_RENTA[Monto Limite]),+CALCULO[ [#This Row],[20] ]+1-1,CALCULO[ [#This Row],[20] ]))</f>
        <v>0</v>
      </c>
      <c r="V657" s="29"/>
      <c r="W6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7" s="164"/>
      <c r="Y657" s="163">
        <f>+IF(O657&lt;310*'Versión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7" s="165"/>
      <c r="AA657" s="163">
        <f>+IF(AVERAGEIF(ING_NO_CONST_RENTA[Concepto],'Datos para cálculo'!Z$4,ING_NO_CONST_RENTA[Monto Limite])=1,CALCULO[[#This Row],[ 26 ]],MIN(CALCULO[[#This Row],[ 26 ]],AVERAGEIF(ING_NO_CONST_RENTA[Concepto],'Datos para cálculo'!Z$4,ING_NO_CONST_RENTA[Monto Limite]),+CALCULO[[#This Row],[ 26 ]]+1-1,CALCULO[[#This Row],[ 26 ]]))</f>
        <v>0</v>
      </c>
      <c r="AB657" s="165"/>
      <c r="AC6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7" s="147"/>
      <c r="AE6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7" s="144">
        <f>+CALCULO[[#This Row],[ 31 ]]+CALCULO[[#This Row],[ 29 ]]+CALCULO[[#This Row],[ 27 ]]+CALCULO[[#This Row],[ 25 ]]+CALCULO[[#This Row],[ 23 ]]+CALCULO[[#This Row],[ 21 ]]+CALCULO[[#This Row],[ 19 ]]+CALCULO[[#This Row],[ 17 ]]</f>
        <v>0</v>
      </c>
      <c r="AG657" s="148">
        <f>+MAX(0,ROUND(CALCULO[[#This Row],[ 15 ]]-CALCULO[[#This Row],[32]],-3))</f>
        <v>0</v>
      </c>
      <c r="AH657" s="29"/>
      <c r="AI657" s="163">
        <f>+IF(AVERAGEIF(DEDUCCIONES[Concepto],'Datos para cálculo'!AH$4,DEDUCCIONES[Monto Limite])=1,CALCULO[[#This Row],[ 34 ]],MIN(CALCULO[[#This Row],[ 34 ]],AVERAGEIF(DEDUCCIONES[Concepto],'Datos para cálculo'!AH$4,DEDUCCIONES[Monto Limite]),+CALCULO[[#This Row],[ 34 ]]+1-1,CALCULO[[#This Row],[ 34 ]]))</f>
        <v>0</v>
      </c>
      <c r="AJ657" s="167"/>
      <c r="AK657" s="144">
        <f>+IF(CALCULO[[#This Row],[ 36 ]]="SI",MIN(CALCULO[[#This Row],[ 15 ]]*10%,VLOOKUP($AJ$4,DEDUCCIONES[],4,0)),0)</f>
        <v>0</v>
      </c>
      <c r="AL657" s="168"/>
      <c r="AM657" s="145">
        <f>+MIN(AL657+1-1,VLOOKUP($AL$4,DEDUCCIONES[],4,0))</f>
        <v>0</v>
      </c>
      <c r="AN657" s="144">
        <f>+CALCULO[[#This Row],[35]]+CALCULO[[#This Row],[37]]+CALCULO[[#This Row],[ 39 ]]</f>
        <v>0</v>
      </c>
      <c r="AO657" s="148">
        <f>+CALCULO[[#This Row],[33]]-CALCULO[[#This Row],[ 40 ]]</f>
        <v>0</v>
      </c>
      <c r="AP657" s="29"/>
      <c r="AQ657" s="163">
        <f>+MIN(CALCULO[[#This Row],[42]]+1-1,VLOOKUP($AP$4,RENTAS_EXCENTAS[],4,0))</f>
        <v>0</v>
      </c>
      <c r="AR657" s="29"/>
      <c r="AS657" s="163">
        <f>+MIN(CALCULO[[#This Row],[43]]+CALCULO[[#This Row],[ 44 ]]+1-1,VLOOKUP($AP$4,RENTAS_EXCENTAS[],4,0))-CALCULO[[#This Row],[43]]</f>
        <v>0</v>
      </c>
      <c r="AT657" s="163"/>
      <c r="AU657" s="163"/>
      <c r="AV657" s="163">
        <f>+CALCULO[[#This Row],[ 47 ]]</f>
        <v>0</v>
      </c>
      <c r="AW657" s="163"/>
      <c r="AX657" s="163">
        <f>+CALCULO[[#This Row],[ 49 ]]</f>
        <v>0</v>
      </c>
      <c r="AY657" s="163"/>
      <c r="AZ657" s="163">
        <f>+CALCULO[[#This Row],[ 51 ]]</f>
        <v>0</v>
      </c>
      <c r="BA657" s="163"/>
      <c r="BB657" s="163">
        <f>+CALCULO[[#This Row],[ 53 ]]</f>
        <v>0</v>
      </c>
      <c r="BC657" s="163"/>
      <c r="BD657" s="163">
        <f>+CALCULO[[#This Row],[ 55 ]]</f>
        <v>0</v>
      </c>
      <c r="BE657" s="163"/>
      <c r="BF657" s="163">
        <f>+CALCULO[[#This Row],[ 57 ]]</f>
        <v>0</v>
      </c>
      <c r="BG657" s="163"/>
      <c r="BH657" s="163">
        <f>+CALCULO[[#This Row],[ 59 ]]</f>
        <v>0</v>
      </c>
      <c r="BI657" s="163"/>
      <c r="BJ657" s="163"/>
      <c r="BK657" s="163"/>
      <c r="BL657" s="145">
        <f>+CALCULO[[#This Row],[ 63 ]]</f>
        <v>0</v>
      </c>
      <c r="BM657" s="144">
        <f>+CALCULO[[#This Row],[ 64 ]]+CALCULO[[#This Row],[ 62 ]]+CALCULO[[#This Row],[ 60 ]]+CALCULO[[#This Row],[ 58 ]]+CALCULO[[#This Row],[ 56 ]]+CALCULO[[#This Row],[ 54 ]]+CALCULO[[#This Row],[ 52 ]]+CALCULO[[#This Row],[ 50 ]]+CALCULO[[#This Row],[ 48 ]]+CALCULO[[#This Row],[ 45 ]]+CALCULO[[#This Row],[43]]</f>
        <v>0</v>
      </c>
      <c r="BN657" s="148">
        <f>+CALCULO[[#This Row],[ 41 ]]-CALCULO[[#This Row],[65]]</f>
        <v>0</v>
      </c>
      <c r="BO657" s="144">
        <f>+ROUND(MIN(CALCULO[[#This Row],[66]]*25%,240*'Versión impresión'!$H$8),-3)</f>
        <v>0</v>
      </c>
      <c r="BP657" s="148">
        <f>+CALCULO[[#This Row],[66]]-CALCULO[[#This Row],[67]]</f>
        <v>0</v>
      </c>
      <c r="BQ657" s="154">
        <f>+ROUND(CALCULO[[#This Row],[33]]*40%,-3)</f>
        <v>0</v>
      </c>
      <c r="BR657" s="149">
        <f t="shared" si="26"/>
        <v>0</v>
      </c>
      <c r="BS657" s="144">
        <f>+CALCULO[[#This Row],[33]]-MIN(CALCULO[[#This Row],[69]],CALCULO[[#This Row],[68]])</f>
        <v>0</v>
      </c>
      <c r="BT657" s="150">
        <f>+CALCULO[[#This Row],[71]]/'Versión impresión'!$H$8+1-1</f>
        <v>0</v>
      </c>
      <c r="BU657" s="151">
        <f>+LOOKUP(CALCULO[[#This Row],[72]],$CG$2:$CH$8,$CJ$2:$CJ$8)</f>
        <v>0</v>
      </c>
      <c r="BV657" s="152">
        <f>+LOOKUP(CALCULO[[#This Row],[72]],$CG$2:$CH$8,$CI$2:$CI$8)</f>
        <v>0</v>
      </c>
      <c r="BW657" s="151">
        <f>+LOOKUP(CALCULO[[#This Row],[72]],$CG$2:$CH$8,$CK$2:$CK$8)</f>
        <v>0</v>
      </c>
      <c r="BX657" s="155">
        <f>+(CALCULO[[#This Row],[72]]+CALCULO[[#This Row],[73]])*CALCULO[[#This Row],[74]]+CALCULO[[#This Row],[75]]</f>
        <v>0</v>
      </c>
      <c r="BY657" s="133">
        <f>+ROUND(CALCULO[[#This Row],[76]]*'Versión impresión'!$H$8,-3)</f>
        <v>0</v>
      </c>
      <c r="BZ657" s="180" t="str">
        <f>+IF(LOOKUP(CALCULO[[#This Row],[72]],$CG$2:$CH$8,$CM$2:$CM$8)=0,"",LOOKUP(CALCULO[[#This Row],[72]],$CG$2:$CH$8,$CM$2:$CM$8))</f>
        <v/>
      </c>
    </row>
    <row r="658" spans="1:78" x14ac:dyDescent="0.25">
      <c r="A658" s="78" t="str">
        <f t="shared" si="25"/>
        <v/>
      </c>
      <c r="B658" s="159"/>
      <c r="C658" s="29"/>
      <c r="D658" s="29"/>
      <c r="E658" s="29"/>
      <c r="F658" s="29"/>
      <c r="G658" s="29"/>
      <c r="H658" s="29"/>
      <c r="I658" s="29"/>
      <c r="J658" s="29"/>
      <c r="K658" s="29"/>
      <c r="L658" s="29"/>
      <c r="M658" s="29"/>
      <c r="N658" s="29"/>
      <c r="O658" s="144">
        <f>SUM(CALCULO[[#This Row],[5]:[ 14 ]])</f>
        <v>0</v>
      </c>
      <c r="P658" s="162"/>
      <c r="Q658" s="163">
        <f>+IF(AVERAGEIF(ING_NO_CONST_RENTA[Concepto],'Datos para cálculo'!P$4,ING_NO_CONST_RENTA[Monto Limite])=1,CALCULO[[#This Row],[16]],MIN(CALCULO[ [#This Row],[16] ],AVERAGEIF(ING_NO_CONST_RENTA[Concepto],'Datos para cálculo'!P$4,ING_NO_CONST_RENTA[Monto Limite]),+CALCULO[ [#This Row],[16] ]+1-1,CALCULO[ [#This Row],[16] ]))</f>
        <v>0</v>
      </c>
      <c r="R658" s="29"/>
      <c r="S658" s="163">
        <f>+IF(AVERAGEIF(ING_NO_CONST_RENTA[Concepto],'Datos para cálculo'!R$4,ING_NO_CONST_RENTA[Monto Limite])=1,CALCULO[[#This Row],[18]],MIN(CALCULO[ [#This Row],[18] ],AVERAGEIF(ING_NO_CONST_RENTA[Concepto],'Datos para cálculo'!R$4,ING_NO_CONST_RENTA[Monto Limite]),+CALCULO[ [#This Row],[18] ]+1-1,CALCULO[ [#This Row],[18] ]))</f>
        <v>0</v>
      </c>
      <c r="T658" s="29"/>
      <c r="U658" s="163">
        <f>+IF(AVERAGEIF(ING_NO_CONST_RENTA[Concepto],'Datos para cálculo'!T$4,ING_NO_CONST_RENTA[Monto Limite])=1,CALCULO[[#This Row],[20]],MIN(CALCULO[ [#This Row],[20] ],AVERAGEIF(ING_NO_CONST_RENTA[Concepto],'Datos para cálculo'!T$4,ING_NO_CONST_RENTA[Monto Limite]),+CALCULO[ [#This Row],[20] ]+1-1,CALCULO[ [#This Row],[20] ]))</f>
        <v>0</v>
      </c>
      <c r="V658" s="29"/>
      <c r="W6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8" s="164"/>
      <c r="Y658" s="163">
        <f>+IF(O658&lt;310*'Versión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8" s="165"/>
      <c r="AA658" s="163">
        <f>+IF(AVERAGEIF(ING_NO_CONST_RENTA[Concepto],'Datos para cálculo'!Z$4,ING_NO_CONST_RENTA[Monto Limite])=1,CALCULO[[#This Row],[ 26 ]],MIN(CALCULO[[#This Row],[ 26 ]],AVERAGEIF(ING_NO_CONST_RENTA[Concepto],'Datos para cálculo'!Z$4,ING_NO_CONST_RENTA[Monto Limite]),+CALCULO[[#This Row],[ 26 ]]+1-1,CALCULO[[#This Row],[ 26 ]]))</f>
        <v>0</v>
      </c>
      <c r="AB658" s="165"/>
      <c r="AC6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8" s="147"/>
      <c r="AE6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8" s="144">
        <f>+CALCULO[[#This Row],[ 31 ]]+CALCULO[[#This Row],[ 29 ]]+CALCULO[[#This Row],[ 27 ]]+CALCULO[[#This Row],[ 25 ]]+CALCULO[[#This Row],[ 23 ]]+CALCULO[[#This Row],[ 21 ]]+CALCULO[[#This Row],[ 19 ]]+CALCULO[[#This Row],[ 17 ]]</f>
        <v>0</v>
      </c>
      <c r="AG658" s="148">
        <f>+MAX(0,ROUND(CALCULO[[#This Row],[ 15 ]]-CALCULO[[#This Row],[32]],-3))</f>
        <v>0</v>
      </c>
      <c r="AH658" s="29"/>
      <c r="AI658" s="163">
        <f>+IF(AVERAGEIF(DEDUCCIONES[Concepto],'Datos para cálculo'!AH$4,DEDUCCIONES[Monto Limite])=1,CALCULO[[#This Row],[ 34 ]],MIN(CALCULO[[#This Row],[ 34 ]],AVERAGEIF(DEDUCCIONES[Concepto],'Datos para cálculo'!AH$4,DEDUCCIONES[Monto Limite]),+CALCULO[[#This Row],[ 34 ]]+1-1,CALCULO[[#This Row],[ 34 ]]))</f>
        <v>0</v>
      </c>
      <c r="AJ658" s="167"/>
      <c r="AK658" s="144">
        <f>+IF(CALCULO[[#This Row],[ 36 ]]="SI",MIN(CALCULO[[#This Row],[ 15 ]]*10%,VLOOKUP($AJ$4,DEDUCCIONES[],4,0)),0)</f>
        <v>0</v>
      </c>
      <c r="AL658" s="168"/>
      <c r="AM658" s="145">
        <f>+MIN(AL658+1-1,VLOOKUP($AL$4,DEDUCCIONES[],4,0))</f>
        <v>0</v>
      </c>
      <c r="AN658" s="144">
        <f>+CALCULO[[#This Row],[35]]+CALCULO[[#This Row],[37]]+CALCULO[[#This Row],[ 39 ]]</f>
        <v>0</v>
      </c>
      <c r="AO658" s="148">
        <f>+CALCULO[[#This Row],[33]]-CALCULO[[#This Row],[ 40 ]]</f>
        <v>0</v>
      </c>
      <c r="AP658" s="29"/>
      <c r="AQ658" s="163">
        <f>+MIN(CALCULO[[#This Row],[42]]+1-1,VLOOKUP($AP$4,RENTAS_EXCENTAS[],4,0))</f>
        <v>0</v>
      </c>
      <c r="AR658" s="29"/>
      <c r="AS658" s="163">
        <f>+MIN(CALCULO[[#This Row],[43]]+CALCULO[[#This Row],[ 44 ]]+1-1,VLOOKUP($AP$4,RENTAS_EXCENTAS[],4,0))-CALCULO[[#This Row],[43]]</f>
        <v>0</v>
      </c>
      <c r="AT658" s="163"/>
      <c r="AU658" s="163"/>
      <c r="AV658" s="163">
        <f>+CALCULO[[#This Row],[ 47 ]]</f>
        <v>0</v>
      </c>
      <c r="AW658" s="163"/>
      <c r="AX658" s="163">
        <f>+CALCULO[[#This Row],[ 49 ]]</f>
        <v>0</v>
      </c>
      <c r="AY658" s="163"/>
      <c r="AZ658" s="163">
        <f>+CALCULO[[#This Row],[ 51 ]]</f>
        <v>0</v>
      </c>
      <c r="BA658" s="163"/>
      <c r="BB658" s="163">
        <f>+CALCULO[[#This Row],[ 53 ]]</f>
        <v>0</v>
      </c>
      <c r="BC658" s="163"/>
      <c r="BD658" s="163">
        <f>+CALCULO[[#This Row],[ 55 ]]</f>
        <v>0</v>
      </c>
      <c r="BE658" s="163"/>
      <c r="BF658" s="163">
        <f>+CALCULO[[#This Row],[ 57 ]]</f>
        <v>0</v>
      </c>
      <c r="BG658" s="163"/>
      <c r="BH658" s="163">
        <f>+CALCULO[[#This Row],[ 59 ]]</f>
        <v>0</v>
      </c>
      <c r="BI658" s="163"/>
      <c r="BJ658" s="163"/>
      <c r="BK658" s="163"/>
      <c r="BL658" s="145">
        <f>+CALCULO[[#This Row],[ 63 ]]</f>
        <v>0</v>
      </c>
      <c r="BM658" s="144">
        <f>+CALCULO[[#This Row],[ 64 ]]+CALCULO[[#This Row],[ 62 ]]+CALCULO[[#This Row],[ 60 ]]+CALCULO[[#This Row],[ 58 ]]+CALCULO[[#This Row],[ 56 ]]+CALCULO[[#This Row],[ 54 ]]+CALCULO[[#This Row],[ 52 ]]+CALCULO[[#This Row],[ 50 ]]+CALCULO[[#This Row],[ 48 ]]+CALCULO[[#This Row],[ 45 ]]+CALCULO[[#This Row],[43]]</f>
        <v>0</v>
      </c>
      <c r="BN658" s="148">
        <f>+CALCULO[[#This Row],[ 41 ]]-CALCULO[[#This Row],[65]]</f>
        <v>0</v>
      </c>
      <c r="BO658" s="144">
        <f>+ROUND(MIN(CALCULO[[#This Row],[66]]*25%,240*'Versión impresión'!$H$8),-3)</f>
        <v>0</v>
      </c>
      <c r="BP658" s="148">
        <f>+CALCULO[[#This Row],[66]]-CALCULO[[#This Row],[67]]</f>
        <v>0</v>
      </c>
      <c r="BQ658" s="154">
        <f>+ROUND(CALCULO[[#This Row],[33]]*40%,-3)</f>
        <v>0</v>
      </c>
      <c r="BR658" s="149">
        <f t="shared" si="26"/>
        <v>0</v>
      </c>
      <c r="BS658" s="144">
        <f>+CALCULO[[#This Row],[33]]-MIN(CALCULO[[#This Row],[69]],CALCULO[[#This Row],[68]])</f>
        <v>0</v>
      </c>
      <c r="BT658" s="150">
        <f>+CALCULO[[#This Row],[71]]/'Versión impresión'!$H$8+1-1</f>
        <v>0</v>
      </c>
      <c r="BU658" s="151">
        <f>+LOOKUP(CALCULO[[#This Row],[72]],$CG$2:$CH$8,$CJ$2:$CJ$8)</f>
        <v>0</v>
      </c>
      <c r="BV658" s="152">
        <f>+LOOKUP(CALCULO[[#This Row],[72]],$CG$2:$CH$8,$CI$2:$CI$8)</f>
        <v>0</v>
      </c>
      <c r="BW658" s="151">
        <f>+LOOKUP(CALCULO[[#This Row],[72]],$CG$2:$CH$8,$CK$2:$CK$8)</f>
        <v>0</v>
      </c>
      <c r="BX658" s="155">
        <f>+(CALCULO[[#This Row],[72]]+CALCULO[[#This Row],[73]])*CALCULO[[#This Row],[74]]+CALCULO[[#This Row],[75]]</f>
        <v>0</v>
      </c>
      <c r="BY658" s="133">
        <f>+ROUND(CALCULO[[#This Row],[76]]*'Versión impresión'!$H$8,-3)</f>
        <v>0</v>
      </c>
      <c r="BZ658" s="180" t="str">
        <f>+IF(LOOKUP(CALCULO[[#This Row],[72]],$CG$2:$CH$8,$CM$2:$CM$8)=0,"",LOOKUP(CALCULO[[#This Row],[72]],$CG$2:$CH$8,$CM$2:$CM$8))</f>
        <v/>
      </c>
    </row>
    <row r="659" spans="1:78" x14ac:dyDescent="0.25">
      <c r="A659" s="78" t="str">
        <f t="shared" si="25"/>
        <v/>
      </c>
      <c r="B659" s="159"/>
      <c r="C659" s="29"/>
      <c r="D659" s="29"/>
      <c r="E659" s="29"/>
      <c r="F659" s="29"/>
      <c r="G659" s="29"/>
      <c r="H659" s="29"/>
      <c r="I659" s="29"/>
      <c r="J659" s="29"/>
      <c r="K659" s="29"/>
      <c r="L659" s="29"/>
      <c r="M659" s="29"/>
      <c r="N659" s="29"/>
      <c r="O659" s="144">
        <f>SUM(CALCULO[[#This Row],[5]:[ 14 ]])</f>
        <v>0</v>
      </c>
      <c r="P659" s="162"/>
      <c r="Q659" s="163">
        <f>+IF(AVERAGEIF(ING_NO_CONST_RENTA[Concepto],'Datos para cálculo'!P$4,ING_NO_CONST_RENTA[Monto Limite])=1,CALCULO[[#This Row],[16]],MIN(CALCULO[ [#This Row],[16] ],AVERAGEIF(ING_NO_CONST_RENTA[Concepto],'Datos para cálculo'!P$4,ING_NO_CONST_RENTA[Monto Limite]),+CALCULO[ [#This Row],[16] ]+1-1,CALCULO[ [#This Row],[16] ]))</f>
        <v>0</v>
      </c>
      <c r="R659" s="29"/>
      <c r="S659" s="163">
        <f>+IF(AVERAGEIF(ING_NO_CONST_RENTA[Concepto],'Datos para cálculo'!R$4,ING_NO_CONST_RENTA[Monto Limite])=1,CALCULO[[#This Row],[18]],MIN(CALCULO[ [#This Row],[18] ],AVERAGEIF(ING_NO_CONST_RENTA[Concepto],'Datos para cálculo'!R$4,ING_NO_CONST_RENTA[Monto Limite]),+CALCULO[ [#This Row],[18] ]+1-1,CALCULO[ [#This Row],[18] ]))</f>
        <v>0</v>
      </c>
      <c r="T659" s="29"/>
      <c r="U659" s="163">
        <f>+IF(AVERAGEIF(ING_NO_CONST_RENTA[Concepto],'Datos para cálculo'!T$4,ING_NO_CONST_RENTA[Monto Limite])=1,CALCULO[[#This Row],[20]],MIN(CALCULO[ [#This Row],[20] ],AVERAGEIF(ING_NO_CONST_RENTA[Concepto],'Datos para cálculo'!T$4,ING_NO_CONST_RENTA[Monto Limite]),+CALCULO[ [#This Row],[20] ]+1-1,CALCULO[ [#This Row],[20] ]))</f>
        <v>0</v>
      </c>
      <c r="V659" s="29"/>
      <c r="W6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59" s="164"/>
      <c r="Y659" s="163">
        <f>+IF(O659&lt;310*'Versión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59" s="165"/>
      <c r="AA659" s="163">
        <f>+IF(AVERAGEIF(ING_NO_CONST_RENTA[Concepto],'Datos para cálculo'!Z$4,ING_NO_CONST_RENTA[Monto Limite])=1,CALCULO[[#This Row],[ 26 ]],MIN(CALCULO[[#This Row],[ 26 ]],AVERAGEIF(ING_NO_CONST_RENTA[Concepto],'Datos para cálculo'!Z$4,ING_NO_CONST_RENTA[Monto Limite]),+CALCULO[[#This Row],[ 26 ]]+1-1,CALCULO[[#This Row],[ 26 ]]))</f>
        <v>0</v>
      </c>
      <c r="AB659" s="165"/>
      <c r="AC6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59" s="147"/>
      <c r="AE6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59" s="144">
        <f>+CALCULO[[#This Row],[ 31 ]]+CALCULO[[#This Row],[ 29 ]]+CALCULO[[#This Row],[ 27 ]]+CALCULO[[#This Row],[ 25 ]]+CALCULO[[#This Row],[ 23 ]]+CALCULO[[#This Row],[ 21 ]]+CALCULO[[#This Row],[ 19 ]]+CALCULO[[#This Row],[ 17 ]]</f>
        <v>0</v>
      </c>
      <c r="AG659" s="148">
        <f>+MAX(0,ROUND(CALCULO[[#This Row],[ 15 ]]-CALCULO[[#This Row],[32]],-3))</f>
        <v>0</v>
      </c>
      <c r="AH659" s="29"/>
      <c r="AI659" s="163">
        <f>+IF(AVERAGEIF(DEDUCCIONES[Concepto],'Datos para cálculo'!AH$4,DEDUCCIONES[Monto Limite])=1,CALCULO[[#This Row],[ 34 ]],MIN(CALCULO[[#This Row],[ 34 ]],AVERAGEIF(DEDUCCIONES[Concepto],'Datos para cálculo'!AH$4,DEDUCCIONES[Monto Limite]),+CALCULO[[#This Row],[ 34 ]]+1-1,CALCULO[[#This Row],[ 34 ]]))</f>
        <v>0</v>
      </c>
      <c r="AJ659" s="167"/>
      <c r="AK659" s="144">
        <f>+IF(CALCULO[[#This Row],[ 36 ]]="SI",MIN(CALCULO[[#This Row],[ 15 ]]*10%,VLOOKUP($AJ$4,DEDUCCIONES[],4,0)),0)</f>
        <v>0</v>
      </c>
      <c r="AL659" s="168"/>
      <c r="AM659" s="145">
        <f>+MIN(AL659+1-1,VLOOKUP($AL$4,DEDUCCIONES[],4,0))</f>
        <v>0</v>
      </c>
      <c r="AN659" s="144">
        <f>+CALCULO[[#This Row],[35]]+CALCULO[[#This Row],[37]]+CALCULO[[#This Row],[ 39 ]]</f>
        <v>0</v>
      </c>
      <c r="AO659" s="148">
        <f>+CALCULO[[#This Row],[33]]-CALCULO[[#This Row],[ 40 ]]</f>
        <v>0</v>
      </c>
      <c r="AP659" s="29"/>
      <c r="AQ659" s="163">
        <f>+MIN(CALCULO[[#This Row],[42]]+1-1,VLOOKUP($AP$4,RENTAS_EXCENTAS[],4,0))</f>
        <v>0</v>
      </c>
      <c r="AR659" s="29"/>
      <c r="AS659" s="163">
        <f>+MIN(CALCULO[[#This Row],[43]]+CALCULO[[#This Row],[ 44 ]]+1-1,VLOOKUP($AP$4,RENTAS_EXCENTAS[],4,0))-CALCULO[[#This Row],[43]]</f>
        <v>0</v>
      </c>
      <c r="AT659" s="163"/>
      <c r="AU659" s="163"/>
      <c r="AV659" s="163">
        <f>+CALCULO[[#This Row],[ 47 ]]</f>
        <v>0</v>
      </c>
      <c r="AW659" s="163"/>
      <c r="AX659" s="163">
        <f>+CALCULO[[#This Row],[ 49 ]]</f>
        <v>0</v>
      </c>
      <c r="AY659" s="163"/>
      <c r="AZ659" s="163">
        <f>+CALCULO[[#This Row],[ 51 ]]</f>
        <v>0</v>
      </c>
      <c r="BA659" s="163"/>
      <c r="BB659" s="163">
        <f>+CALCULO[[#This Row],[ 53 ]]</f>
        <v>0</v>
      </c>
      <c r="BC659" s="163"/>
      <c r="BD659" s="163">
        <f>+CALCULO[[#This Row],[ 55 ]]</f>
        <v>0</v>
      </c>
      <c r="BE659" s="163"/>
      <c r="BF659" s="163">
        <f>+CALCULO[[#This Row],[ 57 ]]</f>
        <v>0</v>
      </c>
      <c r="BG659" s="163"/>
      <c r="BH659" s="163">
        <f>+CALCULO[[#This Row],[ 59 ]]</f>
        <v>0</v>
      </c>
      <c r="BI659" s="163"/>
      <c r="BJ659" s="163"/>
      <c r="BK659" s="163"/>
      <c r="BL659" s="145">
        <f>+CALCULO[[#This Row],[ 63 ]]</f>
        <v>0</v>
      </c>
      <c r="BM659" s="144">
        <f>+CALCULO[[#This Row],[ 64 ]]+CALCULO[[#This Row],[ 62 ]]+CALCULO[[#This Row],[ 60 ]]+CALCULO[[#This Row],[ 58 ]]+CALCULO[[#This Row],[ 56 ]]+CALCULO[[#This Row],[ 54 ]]+CALCULO[[#This Row],[ 52 ]]+CALCULO[[#This Row],[ 50 ]]+CALCULO[[#This Row],[ 48 ]]+CALCULO[[#This Row],[ 45 ]]+CALCULO[[#This Row],[43]]</f>
        <v>0</v>
      </c>
      <c r="BN659" s="148">
        <f>+CALCULO[[#This Row],[ 41 ]]-CALCULO[[#This Row],[65]]</f>
        <v>0</v>
      </c>
      <c r="BO659" s="144">
        <f>+ROUND(MIN(CALCULO[[#This Row],[66]]*25%,240*'Versión impresión'!$H$8),-3)</f>
        <v>0</v>
      </c>
      <c r="BP659" s="148">
        <f>+CALCULO[[#This Row],[66]]-CALCULO[[#This Row],[67]]</f>
        <v>0</v>
      </c>
      <c r="BQ659" s="154">
        <f>+ROUND(CALCULO[[#This Row],[33]]*40%,-3)</f>
        <v>0</v>
      </c>
      <c r="BR659" s="149">
        <f t="shared" si="26"/>
        <v>0</v>
      </c>
      <c r="BS659" s="144">
        <f>+CALCULO[[#This Row],[33]]-MIN(CALCULO[[#This Row],[69]],CALCULO[[#This Row],[68]])</f>
        <v>0</v>
      </c>
      <c r="BT659" s="150">
        <f>+CALCULO[[#This Row],[71]]/'Versión impresión'!$H$8+1-1</f>
        <v>0</v>
      </c>
      <c r="BU659" s="151">
        <f>+LOOKUP(CALCULO[[#This Row],[72]],$CG$2:$CH$8,$CJ$2:$CJ$8)</f>
        <v>0</v>
      </c>
      <c r="BV659" s="152">
        <f>+LOOKUP(CALCULO[[#This Row],[72]],$CG$2:$CH$8,$CI$2:$CI$8)</f>
        <v>0</v>
      </c>
      <c r="BW659" s="151">
        <f>+LOOKUP(CALCULO[[#This Row],[72]],$CG$2:$CH$8,$CK$2:$CK$8)</f>
        <v>0</v>
      </c>
      <c r="BX659" s="155">
        <f>+(CALCULO[[#This Row],[72]]+CALCULO[[#This Row],[73]])*CALCULO[[#This Row],[74]]+CALCULO[[#This Row],[75]]</f>
        <v>0</v>
      </c>
      <c r="BY659" s="133">
        <f>+ROUND(CALCULO[[#This Row],[76]]*'Versión impresión'!$H$8,-3)</f>
        <v>0</v>
      </c>
      <c r="BZ659" s="180" t="str">
        <f>+IF(LOOKUP(CALCULO[[#This Row],[72]],$CG$2:$CH$8,$CM$2:$CM$8)=0,"",LOOKUP(CALCULO[[#This Row],[72]],$CG$2:$CH$8,$CM$2:$CM$8))</f>
        <v/>
      </c>
    </row>
    <row r="660" spans="1:78" x14ac:dyDescent="0.25">
      <c r="A660" s="78" t="str">
        <f t="shared" si="25"/>
        <v/>
      </c>
      <c r="B660" s="159"/>
      <c r="C660" s="29"/>
      <c r="D660" s="29"/>
      <c r="E660" s="29"/>
      <c r="F660" s="29"/>
      <c r="G660" s="29"/>
      <c r="H660" s="29"/>
      <c r="I660" s="29"/>
      <c r="J660" s="29"/>
      <c r="K660" s="29"/>
      <c r="L660" s="29"/>
      <c r="M660" s="29"/>
      <c r="N660" s="29"/>
      <c r="O660" s="144">
        <f>SUM(CALCULO[[#This Row],[5]:[ 14 ]])</f>
        <v>0</v>
      </c>
      <c r="P660" s="162"/>
      <c r="Q660" s="163">
        <f>+IF(AVERAGEIF(ING_NO_CONST_RENTA[Concepto],'Datos para cálculo'!P$4,ING_NO_CONST_RENTA[Monto Limite])=1,CALCULO[[#This Row],[16]],MIN(CALCULO[ [#This Row],[16] ],AVERAGEIF(ING_NO_CONST_RENTA[Concepto],'Datos para cálculo'!P$4,ING_NO_CONST_RENTA[Monto Limite]),+CALCULO[ [#This Row],[16] ]+1-1,CALCULO[ [#This Row],[16] ]))</f>
        <v>0</v>
      </c>
      <c r="R660" s="29"/>
      <c r="S660" s="163">
        <f>+IF(AVERAGEIF(ING_NO_CONST_RENTA[Concepto],'Datos para cálculo'!R$4,ING_NO_CONST_RENTA[Monto Limite])=1,CALCULO[[#This Row],[18]],MIN(CALCULO[ [#This Row],[18] ],AVERAGEIF(ING_NO_CONST_RENTA[Concepto],'Datos para cálculo'!R$4,ING_NO_CONST_RENTA[Monto Limite]),+CALCULO[ [#This Row],[18] ]+1-1,CALCULO[ [#This Row],[18] ]))</f>
        <v>0</v>
      </c>
      <c r="T660" s="29"/>
      <c r="U660" s="163">
        <f>+IF(AVERAGEIF(ING_NO_CONST_RENTA[Concepto],'Datos para cálculo'!T$4,ING_NO_CONST_RENTA[Monto Limite])=1,CALCULO[[#This Row],[20]],MIN(CALCULO[ [#This Row],[20] ],AVERAGEIF(ING_NO_CONST_RENTA[Concepto],'Datos para cálculo'!T$4,ING_NO_CONST_RENTA[Monto Limite]),+CALCULO[ [#This Row],[20] ]+1-1,CALCULO[ [#This Row],[20] ]))</f>
        <v>0</v>
      </c>
      <c r="V660" s="29"/>
      <c r="W6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0" s="164"/>
      <c r="Y660" s="163">
        <f>+IF(O660&lt;310*'Versión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0" s="165"/>
      <c r="AA660" s="163">
        <f>+IF(AVERAGEIF(ING_NO_CONST_RENTA[Concepto],'Datos para cálculo'!Z$4,ING_NO_CONST_RENTA[Monto Limite])=1,CALCULO[[#This Row],[ 26 ]],MIN(CALCULO[[#This Row],[ 26 ]],AVERAGEIF(ING_NO_CONST_RENTA[Concepto],'Datos para cálculo'!Z$4,ING_NO_CONST_RENTA[Monto Limite]),+CALCULO[[#This Row],[ 26 ]]+1-1,CALCULO[[#This Row],[ 26 ]]))</f>
        <v>0</v>
      </c>
      <c r="AB660" s="165"/>
      <c r="AC6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0" s="147"/>
      <c r="AE6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0" s="144">
        <f>+CALCULO[[#This Row],[ 31 ]]+CALCULO[[#This Row],[ 29 ]]+CALCULO[[#This Row],[ 27 ]]+CALCULO[[#This Row],[ 25 ]]+CALCULO[[#This Row],[ 23 ]]+CALCULO[[#This Row],[ 21 ]]+CALCULO[[#This Row],[ 19 ]]+CALCULO[[#This Row],[ 17 ]]</f>
        <v>0</v>
      </c>
      <c r="AG660" s="148">
        <f>+MAX(0,ROUND(CALCULO[[#This Row],[ 15 ]]-CALCULO[[#This Row],[32]],-3))</f>
        <v>0</v>
      </c>
      <c r="AH660" s="29"/>
      <c r="AI660" s="163">
        <f>+IF(AVERAGEIF(DEDUCCIONES[Concepto],'Datos para cálculo'!AH$4,DEDUCCIONES[Monto Limite])=1,CALCULO[[#This Row],[ 34 ]],MIN(CALCULO[[#This Row],[ 34 ]],AVERAGEIF(DEDUCCIONES[Concepto],'Datos para cálculo'!AH$4,DEDUCCIONES[Monto Limite]),+CALCULO[[#This Row],[ 34 ]]+1-1,CALCULO[[#This Row],[ 34 ]]))</f>
        <v>0</v>
      </c>
      <c r="AJ660" s="167"/>
      <c r="AK660" s="144">
        <f>+IF(CALCULO[[#This Row],[ 36 ]]="SI",MIN(CALCULO[[#This Row],[ 15 ]]*10%,VLOOKUP($AJ$4,DEDUCCIONES[],4,0)),0)</f>
        <v>0</v>
      </c>
      <c r="AL660" s="168"/>
      <c r="AM660" s="145">
        <f>+MIN(AL660+1-1,VLOOKUP($AL$4,DEDUCCIONES[],4,0))</f>
        <v>0</v>
      </c>
      <c r="AN660" s="144">
        <f>+CALCULO[[#This Row],[35]]+CALCULO[[#This Row],[37]]+CALCULO[[#This Row],[ 39 ]]</f>
        <v>0</v>
      </c>
      <c r="AO660" s="148">
        <f>+CALCULO[[#This Row],[33]]-CALCULO[[#This Row],[ 40 ]]</f>
        <v>0</v>
      </c>
      <c r="AP660" s="29"/>
      <c r="AQ660" s="163">
        <f>+MIN(CALCULO[[#This Row],[42]]+1-1,VLOOKUP($AP$4,RENTAS_EXCENTAS[],4,0))</f>
        <v>0</v>
      </c>
      <c r="AR660" s="29"/>
      <c r="AS660" s="163">
        <f>+MIN(CALCULO[[#This Row],[43]]+CALCULO[[#This Row],[ 44 ]]+1-1,VLOOKUP($AP$4,RENTAS_EXCENTAS[],4,0))-CALCULO[[#This Row],[43]]</f>
        <v>0</v>
      </c>
      <c r="AT660" s="163"/>
      <c r="AU660" s="163"/>
      <c r="AV660" s="163">
        <f>+CALCULO[[#This Row],[ 47 ]]</f>
        <v>0</v>
      </c>
      <c r="AW660" s="163"/>
      <c r="AX660" s="163">
        <f>+CALCULO[[#This Row],[ 49 ]]</f>
        <v>0</v>
      </c>
      <c r="AY660" s="163"/>
      <c r="AZ660" s="163">
        <f>+CALCULO[[#This Row],[ 51 ]]</f>
        <v>0</v>
      </c>
      <c r="BA660" s="163"/>
      <c r="BB660" s="163">
        <f>+CALCULO[[#This Row],[ 53 ]]</f>
        <v>0</v>
      </c>
      <c r="BC660" s="163"/>
      <c r="BD660" s="163">
        <f>+CALCULO[[#This Row],[ 55 ]]</f>
        <v>0</v>
      </c>
      <c r="BE660" s="163"/>
      <c r="BF660" s="163">
        <f>+CALCULO[[#This Row],[ 57 ]]</f>
        <v>0</v>
      </c>
      <c r="BG660" s="163"/>
      <c r="BH660" s="163">
        <f>+CALCULO[[#This Row],[ 59 ]]</f>
        <v>0</v>
      </c>
      <c r="BI660" s="163"/>
      <c r="BJ660" s="163"/>
      <c r="BK660" s="163"/>
      <c r="BL660" s="145">
        <f>+CALCULO[[#This Row],[ 63 ]]</f>
        <v>0</v>
      </c>
      <c r="BM660" s="144">
        <f>+CALCULO[[#This Row],[ 64 ]]+CALCULO[[#This Row],[ 62 ]]+CALCULO[[#This Row],[ 60 ]]+CALCULO[[#This Row],[ 58 ]]+CALCULO[[#This Row],[ 56 ]]+CALCULO[[#This Row],[ 54 ]]+CALCULO[[#This Row],[ 52 ]]+CALCULO[[#This Row],[ 50 ]]+CALCULO[[#This Row],[ 48 ]]+CALCULO[[#This Row],[ 45 ]]+CALCULO[[#This Row],[43]]</f>
        <v>0</v>
      </c>
      <c r="BN660" s="148">
        <f>+CALCULO[[#This Row],[ 41 ]]-CALCULO[[#This Row],[65]]</f>
        <v>0</v>
      </c>
      <c r="BO660" s="144">
        <f>+ROUND(MIN(CALCULO[[#This Row],[66]]*25%,240*'Versión impresión'!$H$8),-3)</f>
        <v>0</v>
      </c>
      <c r="BP660" s="148">
        <f>+CALCULO[[#This Row],[66]]-CALCULO[[#This Row],[67]]</f>
        <v>0</v>
      </c>
      <c r="BQ660" s="154">
        <f>+ROUND(CALCULO[[#This Row],[33]]*40%,-3)</f>
        <v>0</v>
      </c>
      <c r="BR660" s="149">
        <f t="shared" si="26"/>
        <v>0</v>
      </c>
      <c r="BS660" s="144">
        <f>+CALCULO[[#This Row],[33]]-MIN(CALCULO[[#This Row],[69]],CALCULO[[#This Row],[68]])</f>
        <v>0</v>
      </c>
      <c r="BT660" s="150">
        <f>+CALCULO[[#This Row],[71]]/'Versión impresión'!$H$8+1-1</f>
        <v>0</v>
      </c>
      <c r="BU660" s="151">
        <f>+LOOKUP(CALCULO[[#This Row],[72]],$CG$2:$CH$8,$CJ$2:$CJ$8)</f>
        <v>0</v>
      </c>
      <c r="BV660" s="152">
        <f>+LOOKUP(CALCULO[[#This Row],[72]],$CG$2:$CH$8,$CI$2:$CI$8)</f>
        <v>0</v>
      </c>
      <c r="BW660" s="151">
        <f>+LOOKUP(CALCULO[[#This Row],[72]],$CG$2:$CH$8,$CK$2:$CK$8)</f>
        <v>0</v>
      </c>
      <c r="BX660" s="155">
        <f>+(CALCULO[[#This Row],[72]]+CALCULO[[#This Row],[73]])*CALCULO[[#This Row],[74]]+CALCULO[[#This Row],[75]]</f>
        <v>0</v>
      </c>
      <c r="BY660" s="133">
        <f>+ROUND(CALCULO[[#This Row],[76]]*'Versión impresión'!$H$8,-3)</f>
        <v>0</v>
      </c>
      <c r="BZ660" s="180" t="str">
        <f>+IF(LOOKUP(CALCULO[[#This Row],[72]],$CG$2:$CH$8,$CM$2:$CM$8)=0,"",LOOKUP(CALCULO[[#This Row],[72]],$CG$2:$CH$8,$CM$2:$CM$8))</f>
        <v/>
      </c>
    </row>
    <row r="661" spans="1:78" x14ac:dyDescent="0.25">
      <c r="A661" s="78" t="str">
        <f t="shared" si="25"/>
        <v/>
      </c>
      <c r="B661" s="159"/>
      <c r="C661" s="29"/>
      <c r="D661" s="29"/>
      <c r="E661" s="29"/>
      <c r="F661" s="29"/>
      <c r="G661" s="29"/>
      <c r="H661" s="29"/>
      <c r="I661" s="29"/>
      <c r="J661" s="29"/>
      <c r="K661" s="29"/>
      <c r="L661" s="29"/>
      <c r="M661" s="29"/>
      <c r="N661" s="29"/>
      <c r="O661" s="144">
        <f>SUM(CALCULO[[#This Row],[5]:[ 14 ]])</f>
        <v>0</v>
      </c>
      <c r="P661" s="162"/>
      <c r="Q661" s="163">
        <f>+IF(AVERAGEIF(ING_NO_CONST_RENTA[Concepto],'Datos para cálculo'!P$4,ING_NO_CONST_RENTA[Monto Limite])=1,CALCULO[[#This Row],[16]],MIN(CALCULO[ [#This Row],[16] ],AVERAGEIF(ING_NO_CONST_RENTA[Concepto],'Datos para cálculo'!P$4,ING_NO_CONST_RENTA[Monto Limite]),+CALCULO[ [#This Row],[16] ]+1-1,CALCULO[ [#This Row],[16] ]))</f>
        <v>0</v>
      </c>
      <c r="R661" s="29"/>
      <c r="S661" s="163">
        <f>+IF(AVERAGEIF(ING_NO_CONST_RENTA[Concepto],'Datos para cálculo'!R$4,ING_NO_CONST_RENTA[Monto Limite])=1,CALCULO[[#This Row],[18]],MIN(CALCULO[ [#This Row],[18] ],AVERAGEIF(ING_NO_CONST_RENTA[Concepto],'Datos para cálculo'!R$4,ING_NO_CONST_RENTA[Monto Limite]),+CALCULO[ [#This Row],[18] ]+1-1,CALCULO[ [#This Row],[18] ]))</f>
        <v>0</v>
      </c>
      <c r="T661" s="29"/>
      <c r="U661" s="163">
        <f>+IF(AVERAGEIF(ING_NO_CONST_RENTA[Concepto],'Datos para cálculo'!T$4,ING_NO_CONST_RENTA[Monto Limite])=1,CALCULO[[#This Row],[20]],MIN(CALCULO[ [#This Row],[20] ],AVERAGEIF(ING_NO_CONST_RENTA[Concepto],'Datos para cálculo'!T$4,ING_NO_CONST_RENTA[Monto Limite]),+CALCULO[ [#This Row],[20] ]+1-1,CALCULO[ [#This Row],[20] ]))</f>
        <v>0</v>
      </c>
      <c r="V661" s="29"/>
      <c r="W6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1" s="164"/>
      <c r="Y661" s="163">
        <f>+IF(O661&lt;310*'Versión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1" s="165"/>
      <c r="AA661" s="163">
        <f>+IF(AVERAGEIF(ING_NO_CONST_RENTA[Concepto],'Datos para cálculo'!Z$4,ING_NO_CONST_RENTA[Monto Limite])=1,CALCULO[[#This Row],[ 26 ]],MIN(CALCULO[[#This Row],[ 26 ]],AVERAGEIF(ING_NO_CONST_RENTA[Concepto],'Datos para cálculo'!Z$4,ING_NO_CONST_RENTA[Monto Limite]),+CALCULO[[#This Row],[ 26 ]]+1-1,CALCULO[[#This Row],[ 26 ]]))</f>
        <v>0</v>
      </c>
      <c r="AB661" s="165"/>
      <c r="AC6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1" s="147"/>
      <c r="AE6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1" s="144">
        <f>+CALCULO[[#This Row],[ 31 ]]+CALCULO[[#This Row],[ 29 ]]+CALCULO[[#This Row],[ 27 ]]+CALCULO[[#This Row],[ 25 ]]+CALCULO[[#This Row],[ 23 ]]+CALCULO[[#This Row],[ 21 ]]+CALCULO[[#This Row],[ 19 ]]+CALCULO[[#This Row],[ 17 ]]</f>
        <v>0</v>
      </c>
      <c r="AG661" s="148">
        <f>+MAX(0,ROUND(CALCULO[[#This Row],[ 15 ]]-CALCULO[[#This Row],[32]],-3))</f>
        <v>0</v>
      </c>
      <c r="AH661" s="29"/>
      <c r="AI661" s="163">
        <f>+IF(AVERAGEIF(DEDUCCIONES[Concepto],'Datos para cálculo'!AH$4,DEDUCCIONES[Monto Limite])=1,CALCULO[[#This Row],[ 34 ]],MIN(CALCULO[[#This Row],[ 34 ]],AVERAGEIF(DEDUCCIONES[Concepto],'Datos para cálculo'!AH$4,DEDUCCIONES[Monto Limite]),+CALCULO[[#This Row],[ 34 ]]+1-1,CALCULO[[#This Row],[ 34 ]]))</f>
        <v>0</v>
      </c>
      <c r="AJ661" s="167"/>
      <c r="AK661" s="144">
        <f>+IF(CALCULO[[#This Row],[ 36 ]]="SI",MIN(CALCULO[[#This Row],[ 15 ]]*10%,VLOOKUP($AJ$4,DEDUCCIONES[],4,0)),0)</f>
        <v>0</v>
      </c>
      <c r="AL661" s="168"/>
      <c r="AM661" s="145">
        <f>+MIN(AL661+1-1,VLOOKUP($AL$4,DEDUCCIONES[],4,0))</f>
        <v>0</v>
      </c>
      <c r="AN661" s="144">
        <f>+CALCULO[[#This Row],[35]]+CALCULO[[#This Row],[37]]+CALCULO[[#This Row],[ 39 ]]</f>
        <v>0</v>
      </c>
      <c r="AO661" s="148">
        <f>+CALCULO[[#This Row],[33]]-CALCULO[[#This Row],[ 40 ]]</f>
        <v>0</v>
      </c>
      <c r="AP661" s="29"/>
      <c r="AQ661" s="163">
        <f>+MIN(CALCULO[[#This Row],[42]]+1-1,VLOOKUP($AP$4,RENTAS_EXCENTAS[],4,0))</f>
        <v>0</v>
      </c>
      <c r="AR661" s="29"/>
      <c r="AS661" s="163">
        <f>+MIN(CALCULO[[#This Row],[43]]+CALCULO[[#This Row],[ 44 ]]+1-1,VLOOKUP($AP$4,RENTAS_EXCENTAS[],4,0))-CALCULO[[#This Row],[43]]</f>
        <v>0</v>
      </c>
      <c r="AT661" s="163"/>
      <c r="AU661" s="163"/>
      <c r="AV661" s="163">
        <f>+CALCULO[[#This Row],[ 47 ]]</f>
        <v>0</v>
      </c>
      <c r="AW661" s="163"/>
      <c r="AX661" s="163">
        <f>+CALCULO[[#This Row],[ 49 ]]</f>
        <v>0</v>
      </c>
      <c r="AY661" s="163"/>
      <c r="AZ661" s="163">
        <f>+CALCULO[[#This Row],[ 51 ]]</f>
        <v>0</v>
      </c>
      <c r="BA661" s="163"/>
      <c r="BB661" s="163">
        <f>+CALCULO[[#This Row],[ 53 ]]</f>
        <v>0</v>
      </c>
      <c r="BC661" s="163"/>
      <c r="BD661" s="163">
        <f>+CALCULO[[#This Row],[ 55 ]]</f>
        <v>0</v>
      </c>
      <c r="BE661" s="163"/>
      <c r="BF661" s="163">
        <f>+CALCULO[[#This Row],[ 57 ]]</f>
        <v>0</v>
      </c>
      <c r="BG661" s="163"/>
      <c r="BH661" s="163">
        <f>+CALCULO[[#This Row],[ 59 ]]</f>
        <v>0</v>
      </c>
      <c r="BI661" s="163"/>
      <c r="BJ661" s="163"/>
      <c r="BK661" s="163"/>
      <c r="BL661" s="145">
        <f>+CALCULO[[#This Row],[ 63 ]]</f>
        <v>0</v>
      </c>
      <c r="BM661" s="144">
        <f>+CALCULO[[#This Row],[ 64 ]]+CALCULO[[#This Row],[ 62 ]]+CALCULO[[#This Row],[ 60 ]]+CALCULO[[#This Row],[ 58 ]]+CALCULO[[#This Row],[ 56 ]]+CALCULO[[#This Row],[ 54 ]]+CALCULO[[#This Row],[ 52 ]]+CALCULO[[#This Row],[ 50 ]]+CALCULO[[#This Row],[ 48 ]]+CALCULO[[#This Row],[ 45 ]]+CALCULO[[#This Row],[43]]</f>
        <v>0</v>
      </c>
      <c r="BN661" s="148">
        <f>+CALCULO[[#This Row],[ 41 ]]-CALCULO[[#This Row],[65]]</f>
        <v>0</v>
      </c>
      <c r="BO661" s="144">
        <f>+ROUND(MIN(CALCULO[[#This Row],[66]]*25%,240*'Versión impresión'!$H$8),-3)</f>
        <v>0</v>
      </c>
      <c r="BP661" s="148">
        <f>+CALCULO[[#This Row],[66]]-CALCULO[[#This Row],[67]]</f>
        <v>0</v>
      </c>
      <c r="BQ661" s="154">
        <f>+ROUND(CALCULO[[#This Row],[33]]*40%,-3)</f>
        <v>0</v>
      </c>
      <c r="BR661" s="149">
        <f t="shared" si="26"/>
        <v>0</v>
      </c>
      <c r="BS661" s="144">
        <f>+CALCULO[[#This Row],[33]]-MIN(CALCULO[[#This Row],[69]],CALCULO[[#This Row],[68]])</f>
        <v>0</v>
      </c>
      <c r="BT661" s="150">
        <f>+CALCULO[[#This Row],[71]]/'Versión impresión'!$H$8+1-1</f>
        <v>0</v>
      </c>
      <c r="BU661" s="151">
        <f>+LOOKUP(CALCULO[[#This Row],[72]],$CG$2:$CH$8,$CJ$2:$CJ$8)</f>
        <v>0</v>
      </c>
      <c r="BV661" s="152">
        <f>+LOOKUP(CALCULO[[#This Row],[72]],$CG$2:$CH$8,$CI$2:$CI$8)</f>
        <v>0</v>
      </c>
      <c r="BW661" s="151">
        <f>+LOOKUP(CALCULO[[#This Row],[72]],$CG$2:$CH$8,$CK$2:$CK$8)</f>
        <v>0</v>
      </c>
      <c r="BX661" s="155">
        <f>+(CALCULO[[#This Row],[72]]+CALCULO[[#This Row],[73]])*CALCULO[[#This Row],[74]]+CALCULO[[#This Row],[75]]</f>
        <v>0</v>
      </c>
      <c r="BY661" s="133">
        <f>+ROUND(CALCULO[[#This Row],[76]]*'Versión impresión'!$H$8,-3)</f>
        <v>0</v>
      </c>
      <c r="BZ661" s="180" t="str">
        <f>+IF(LOOKUP(CALCULO[[#This Row],[72]],$CG$2:$CH$8,$CM$2:$CM$8)=0,"",LOOKUP(CALCULO[[#This Row],[72]],$CG$2:$CH$8,$CM$2:$CM$8))</f>
        <v/>
      </c>
    </row>
    <row r="662" spans="1:78" x14ac:dyDescent="0.25">
      <c r="A662" s="78" t="str">
        <f t="shared" si="25"/>
        <v/>
      </c>
      <c r="B662" s="159"/>
      <c r="C662" s="29"/>
      <c r="D662" s="29"/>
      <c r="E662" s="29"/>
      <c r="F662" s="29"/>
      <c r="G662" s="29"/>
      <c r="H662" s="29"/>
      <c r="I662" s="29"/>
      <c r="J662" s="29"/>
      <c r="K662" s="29"/>
      <c r="L662" s="29"/>
      <c r="M662" s="29"/>
      <c r="N662" s="29"/>
      <c r="O662" s="144">
        <f>SUM(CALCULO[[#This Row],[5]:[ 14 ]])</f>
        <v>0</v>
      </c>
      <c r="P662" s="162"/>
      <c r="Q662" s="163">
        <f>+IF(AVERAGEIF(ING_NO_CONST_RENTA[Concepto],'Datos para cálculo'!P$4,ING_NO_CONST_RENTA[Monto Limite])=1,CALCULO[[#This Row],[16]],MIN(CALCULO[ [#This Row],[16] ],AVERAGEIF(ING_NO_CONST_RENTA[Concepto],'Datos para cálculo'!P$4,ING_NO_CONST_RENTA[Monto Limite]),+CALCULO[ [#This Row],[16] ]+1-1,CALCULO[ [#This Row],[16] ]))</f>
        <v>0</v>
      </c>
      <c r="R662" s="29"/>
      <c r="S662" s="163">
        <f>+IF(AVERAGEIF(ING_NO_CONST_RENTA[Concepto],'Datos para cálculo'!R$4,ING_NO_CONST_RENTA[Monto Limite])=1,CALCULO[[#This Row],[18]],MIN(CALCULO[ [#This Row],[18] ],AVERAGEIF(ING_NO_CONST_RENTA[Concepto],'Datos para cálculo'!R$4,ING_NO_CONST_RENTA[Monto Limite]),+CALCULO[ [#This Row],[18] ]+1-1,CALCULO[ [#This Row],[18] ]))</f>
        <v>0</v>
      </c>
      <c r="T662" s="29"/>
      <c r="U662" s="163">
        <f>+IF(AVERAGEIF(ING_NO_CONST_RENTA[Concepto],'Datos para cálculo'!T$4,ING_NO_CONST_RENTA[Monto Limite])=1,CALCULO[[#This Row],[20]],MIN(CALCULO[ [#This Row],[20] ],AVERAGEIF(ING_NO_CONST_RENTA[Concepto],'Datos para cálculo'!T$4,ING_NO_CONST_RENTA[Monto Limite]),+CALCULO[ [#This Row],[20] ]+1-1,CALCULO[ [#This Row],[20] ]))</f>
        <v>0</v>
      </c>
      <c r="V662" s="29"/>
      <c r="W6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2" s="164"/>
      <c r="Y662" s="163">
        <f>+IF(O662&lt;310*'Versión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2" s="165"/>
      <c r="AA662" s="163">
        <f>+IF(AVERAGEIF(ING_NO_CONST_RENTA[Concepto],'Datos para cálculo'!Z$4,ING_NO_CONST_RENTA[Monto Limite])=1,CALCULO[[#This Row],[ 26 ]],MIN(CALCULO[[#This Row],[ 26 ]],AVERAGEIF(ING_NO_CONST_RENTA[Concepto],'Datos para cálculo'!Z$4,ING_NO_CONST_RENTA[Monto Limite]),+CALCULO[[#This Row],[ 26 ]]+1-1,CALCULO[[#This Row],[ 26 ]]))</f>
        <v>0</v>
      </c>
      <c r="AB662" s="165"/>
      <c r="AC6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2" s="147"/>
      <c r="AE6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2" s="144">
        <f>+CALCULO[[#This Row],[ 31 ]]+CALCULO[[#This Row],[ 29 ]]+CALCULO[[#This Row],[ 27 ]]+CALCULO[[#This Row],[ 25 ]]+CALCULO[[#This Row],[ 23 ]]+CALCULO[[#This Row],[ 21 ]]+CALCULO[[#This Row],[ 19 ]]+CALCULO[[#This Row],[ 17 ]]</f>
        <v>0</v>
      </c>
      <c r="AG662" s="148">
        <f>+MAX(0,ROUND(CALCULO[[#This Row],[ 15 ]]-CALCULO[[#This Row],[32]],-3))</f>
        <v>0</v>
      </c>
      <c r="AH662" s="29"/>
      <c r="AI662" s="163">
        <f>+IF(AVERAGEIF(DEDUCCIONES[Concepto],'Datos para cálculo'!AH$4,DEDUCCIONES[Monto Limite])=1,CALCULO[[#This Row],[ 34 ]],MIN(CALCULO[[#This Row],[ 34 ]],AVERAGEIF(DEDUCCIONES[Concepto],'Datos para cálculo'!AH$4,DEDUCCIONES[Monto Limite]),+CALCULO[[#This Row],[ 34 ]]+1-1,CALCULO[[#This Row],[ 34 ]]))</f>
        <v>0</v>
      </c>
      <c r="AJ662" s="167"/>
      <c r="AK662" s="144">
        <f>+IF(CALCULO[[#This Row],[ 36 ]]="SI",MIN(CALCULO[[#This Row],[ 15 ]]*10%,VLOOKUP($AJ$4,DEDUCCIONES[],4,0)),0)</f>
        <v>0</v>
      </c>
      <c r="AL662" s="168"/>
      <c r="AM662" s="145">
        <f>+MIN(AL662+1-1,VLOOKUP($AL$4,DEDUCCIONES[],4,0))</f>
        <v>0</v>
      </c>
      <c r="AN662" s="144">
        <f>+CALCULO[[#This Row],[35]]+CALCULO[[#This Row],[37]]+CALCULO[[#This Row],[ 39 ]]</f>
        <v>0</v>
      </c>
      <c r="AO662" s="148">
        <f>+CALCULO[[#This Row],[33]]-CALCULO[[#This Row],[ 40 ]]</f>
        <v>0</v>
      </c>
      <c r="AP662" s="29"/>
      <c r="AQ662" s="163">
        <f>+MIN(CALCULO[[#This Row],[42]]+1-1,VLOOKUP($AP$4,RENTAS_EXCENTAS[],4,0))</f>
        <v>0</v>
      </c>
      <c r="AR662" s="29"/>
      <c r="AS662" s="163">
        <f>+MIN(CALCULO[[#This Row],[43]]+CALCULO[[#This Row],[ 44 ]]+1-1,VLOOKUP($AP$4,RENTAS_EXCENTAS[],4,0))-CALCULO[[#This Row],[43]]</f>
        <v>0</v>
      </c>
      <c r="AT662" s="163"/>
      <c r="AU662" s="163"/>
      <c r="AV662" s="163">
        <f>+CALCULO[[#This Row],[ 47 ]]</f>
        <v>0</v>
      </c>
      <c r="AW662" s="163"/>
      <c r="AX662" s="163">
        <f>+CALCULO[[#This Row],[ 49 ]]</f>
        <v>0</v>
      </c>
      <c r="AY662" s="163"/>
      <c r="AZ662" s="163">
        <f>+CALCULO[[#This Row],[ 51 ]]</f>
        <v>0</v>
      </c>
      <c r="BA662" s="163"/>
      <c r="BB662" s="163">
        <f>+CALCULO[[#This Row],[ 53 ]]</f>
        <v>0</v>
      </c>
      <c r="BC662" s="163"/>
      <c r="BD662" s="163">
        <f>+CALCULO[[#This Row],[ 55 ]]</f>
        <v>0</v>
      </c>
      <c r="BE662" s="163"/>
      <c r="BF662" s="163">
        <f>+CALCULO[[#This Row],[ 57 ]]</f>
        <v>0</v>
      </c>
      <c r="BG662" s="163"/>
      <c r="BH662" s="163">
        <f>+CALCULO[[#This Row],[ 59 ]]</f>
        <v>0</v>
      </c>
      <c r="BI662" s="163"/>
      <c r="BJ662" s="163"/>
      <c r="BK662" s="163"/>
      <c r="BL662" s="145">
        <f>+CALCULO[[#This Row],[ 63 ]]</f>
        <v>0</v>
      </c>
      <c r="BM662" s="144">
        <f>+CALCULO[[#This Row],[ 64 ]]+CALCULO[[#This Row],[ 62 ]]+CALCULO[[#This Row],[ 60 ]]+CALCULO[[#This Row],[ 58 ]]+CALCULO[[#This Row],[ 56 ]]+CALCULO[[#This Row],[ 54 ]]+CALCULO[[#This Row],[ 52 ]]+CALCULO[[#This Row],[ 50 ]]+CALCULO[[#This Row],[ 48 ]]+CALCULO[[#This Row],[ 45 ]]+CALCULO[[#This Row],[43]]</f>
        <v>0</v>
      </c>
      <c r="BN662" s="148">
        <f>+CALCULO[[#This Row],[ 41 ]]-CALCULO[[#This Row],[65]]</f>
        <v>0</v>
      </c>
      <c r="BO662" s="144">
        <f>+ROUND(MIN(CALCULO[[#This Row],[66]]*25%,240*'Versión impresión'!$H$8),-3)</f>
        <v>0</v>
      </c>
      <c r="BP662" s="148">
        <f>+CALCULO[[#This Row],[66]]-CALCULO[[#This Row],[67]]</f>
        <v>0</v>
      </c>
      <c r="BQ662" s="154">
        <f>+ROUND(CALCULO[[#This Row],[33]]*40%,-3)</f>
        <v>0</v>
      </c>
      <c r="BR662" s="149">
        <f t="shared" si="26"/>
        <v>0</v>
      </c>
      <c r="BS662" s="144">
        <f>+CALCULO[[#This Row],[33]]-MIN(CALCULO[[#This Row],[69]],CALCULO[[#This Row],[68]])</f>
        <v>0</v>
      </c>
      <c r="BT662" s="150">
        <f>+CALCULO[[#This Row],[71]]/'Versión impresión'!$H$8+1-1</f>
        <v>0</v>
      </c>
      <c r="BU662" s="151">
        <f>+LOOKUP(CALCULO[[#This Row],[72]],$CG$2:$CH$8,$CJ$2:$CJ$8)</f>
        <v>0</v>
      </c>
      <c r="BV662" s="152">
        <f>+LOOKUP(CALCULO[[#This Row],[72]],$CG$2:$CH$8,$CI$2:$CI$8)</f>
        <v>0</v>
      </c>
      <c r="BW662" s="151">
        <f>+LOOKUP(CALCULO[[#This Row],[72]],$CG$2:$CH$8,$CK$2:$CK$8)</f>
        <v>0</v>
      </c>
      <c r="BX662" s="155">
        <f>+(CALCULO[[#This Row],[72]]+CALCULO[[#This Row],[73]])*CALCULO[[#This Row],[74]]+CALCULO[[#This Row],[75]]</f>
        <v>0</v>
      </c>
      <c r="BY662" s="133">
        <f>+ROUND(CALCULO[[#This Row],[76]]*'Versión impresión'!$H$8,-3)</f>
        <v>0</v>
      </c>
      <c r="BZ662" s="180" t="str">
        <f>+IF(LOOKUP(CALCULO[[#This Row],[72]],$CG$2:$CH$8,$CM$2:$CM$8)=0,"",LOOKUP(CALCULO[[#This Row],[72]],$CG$2:$CH$8,$CM$2:$CM$8))</f>
        <v/>
      </c>
    </row>
    <row r="663" spans="1:78" x14ac:dyDescent="0.25">
      <c r="A663" s="78" t="str">
        <f t="shared" si="25"/>
        <v/>
      </c>
      <c r="B663" s="159"/>
      <c r="C663" s="29"/>
      <c r="D663" s="29"/>
      <c r="E663" s="29"/>
      <c r="F663" s="29"/>
      <c r="G663" s="29"/>
      <c r="H663" s="29"/>
      <c r="I663" s="29"/>
      <c r="J663" s="29"/>
      <c r="K663" s="29"/>
      <c r="L663" s="29"/>
      <c r="M663" s="29"/>
      <c r="N663" s="29"/>
      <c r="O663" s="144">
        <f>SUM(CALCULO[[#This Row],[5]:[ 14 ]])</f>
        <v>0</v>
      </c>
      <c r="P663" s="162"/>
      <c r="Q663" s="163">
        <f>+IF(AVERAGEIF(ING_NO_CONST_RENTA[Concepto],'Datos para cálculo'!P$4,ING_NO_CONST_RENTA[Monto Limite])=1,CALCULO[[#This Row],[16]],MIN(CALCULO[ [#This Row],[16] ],AVERAGEIF(ING_NO_CONST_RENTA[Concepto],'Datos para cálculo'!P$4,ING_NO_CONST_RENTA[Monto Limite]),+CALCULO[ [#This Row],[16] ]+1-1,CALCULO[ [#This Row],[16] ]))</f>
        <v>0</v>
      </c>
      <c r="R663" s="29"/>
      <c r="S663" s="163">
        <f>+IF(AVERAGEIF(ING_NO_CONST_RENTA[Concepto],'Datos para cálculo'!R$4,ING_NO_CONST_RENTA[Monto Limite])=1,CALCULO[[#This Row],[18]],MIN(CALCULO[ [#This Row],[18] ],AVERAGEIF(ING_NO_CONST_RENTA[Concepto],'Datos para cálculo'!R$4,ING_NO_CONST_RENTA[Monto Limite]),+CALCULO[ [#This Row],[18] ]+1-1,CALCULO[ [#This Row],[18] ]))</f>
        <v>0</v>
      </c>
      <c r="T663" s="29"/>
      <c r="U663" s="163">
        <f>+IF(AVERAGEIF(ING_NO_CONST_RENTA[Concepto],'Datos para cálculo'!T$4,ING_NO_CONST_RENTA[Monto Limite])=1,CALCULO[[#This Row],[20]],MIN(CALCULO[ [#This Row],[20] ],AVERAGEIF(ING_NO_CONST_RENTA[Concepto],'Datos para cálculo'!T$4,ING_NO_CONST_RENTA[Monto Limite]),+CALCULO[ [#This Row],[20] ]+1-1,CALCULO[ [#This Row],[20] ]))</f>
        <v>0</v>
      </c>
      <c r="V663" s="29"/>
      <c r="W6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3" s="164"/>
      <c r="Y663" s="163">
        <f>+IF(O663&lt;310*'Versión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3" s="165"/>
      <c r="AA663" s="163">
        <f>+IF(AVERAGEIF(ING_NO_CONST_RENTA[Concepto],'Datos para cálculo'!Z$4,ING_NO_CONST_RENTA[Monto Limite])=1,CALCULO[[#This Row],[ 26 ]],MIN(CALCULO[[#This Row],[ 26 ]],AVERAGEIF(ING_NO_CONST_RENTA[Concepto],'Datos para cálculo'!Z$4,ING_NO_CONST_RENTA[Monto Limite]),+CALCULO[[#This Row],[ 26 ]]+1-1,CALCULO[[#This Row],[ 26 ]]))</f>
        <v>0</v>
      </c>
      <c r="AB663" s="165"/>
      <c r="AC6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3" s="147"/>
      <c r="AE6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3" s="144">
        <f>+CALCULO[[#This Row],[ 31 ]]+CALCULO[[#This Row],[ 29 ]]+CALCULO[[#This Row],[ 27 ]]+CALCULO[[#This Row],[ 25 ]]+CALCULO[[#This Row],[ 23 ]]+CALCULO[[#This Row],[ 21 ]]+CALCULO[[#This Row],[ 19 ]]+CALCULO[[#This Row],[ 17 ]]</f>
        <v>0</v>
      </c>
      <c r="AG663" s="148">
        <f>+MAX(0,ROUND(CALCULO[[#This Row],[ 15 ]]-CALCULO[[#This Row],[32]],-3))</f>
        <v>0</v>
      </c>
      <c r="AH663" s="29"/>
      <c r="AI663" s="163">
        <f>+IF(AVERAGEIF(DEDUCCIONES[Concepto],'Datos para cálculo'!AH$4,DEDUCCIONES[Monto Limite])=1,CALCULO[[#This Row],[ 34 ]],MIN(CALCULO[[#This Row],[ 34 ]],AVERAGEIF(DEDUCCIONES[Concepto],'Datos para cálculo'!AH$4,DEDUCCIONES[Monto Limite]),+CALCULO[[#This Row],[ 34 ]]+1-1,CALCULO[[#This Row],[ 34 ]]))</f>
        <v>0</v>
      </c>
      <c r="AJ663" s="167"/>
      <c r="AK663" s="144">
        <f>+IF(CALCULO[[#This Row],[ 36 ]]="SI",MIN(CALCULO[[#This Row],[ 15 ]]*10%,VLOOKUP($AJ$4,DEDUCCIONES[],4,0)),0)</f>
        <v>0</v>
      </c>
      <c r="AL663" s="168"/>
      <c r="AM663" s="145">
        <f>+MIN(AL663+1-1,VLOOKUP($AL$4,DEDUCCIONES[],4,0))</f>
        <v>0</v>
      </c>
      <c r="AN663" s="144">
        <f>+CALCULO[[#This Row],[35]]+CALCULO[[#This Row],[37]]+CALCULO[[#This Row],[ 39 ]]</f>
        <v>0</v>
      </c>
      <c r="AO663" s="148">
        <f>+CALCULO[[#This Row],[33]]-CALCULO[[#This Row],[ 40 ]]</f>
        <v>0</v>
      </c>
      <c r="AP663" s="29"/>
      <c r="AQ663" s="163">
        <f>+MIN(CALCULO[[#This Row],[42]]+1-1,VLOOKUP($AP$4,RENTAS_EXCENTAS[],4,0))</f>
        <v>0</v>
      </c>
      <c r="AR663" s="29"/>
      <c r="AS663" s="163">
        <f>+MIN(CALCULO[[#This Row],[43]]+CALCULO[[#This Row],[ 44 ]]+1-1,VLOOKUP($AP$4,RENTAS_EXCENTAS[],4,0))-CALCULO[[#This Row],[43]]</f>
        <v>0</v>
      </c>
      <c r="AT663" s="163"/>
      <c r="AU663" s="163"/>
      <c r="AV663" s="163">
        <f>+CALCULO[[#This Row],[ 47 ]]</f>
        <v>0</v>
      </c>
      <c r="AW663" s="163"/>
      <c r="AX663" s="163">
        <f>+CALCULO[[#This Row],[ 49 ]]</f>
        <v>0</v>
      </c>
      <c r="AY663" s="163"/>
      <c r="AZ663" s="163">
        <f>+CALCULO[[#This Row],[ 51 ]]</f>
        <v>0</v>
      </c>
      <c r="BA663" s="163"/>
      <c r="BB663" s="163">
        <f>+CALCULO[[#This Row],[ 53 ]]</f>
        <v>0</v>
      </c>
      <c r="BC663" s="163"/>
      <c r="BD663" s="163">
        <f>+CALCULO[[#This Row],[ 55 ]]</f>
        <v>0</v>
      </c>
      <c r="BE663" s="163"/>
      <c r="BF663" s="163">
        <f>+CALCULO[[#This Row],[ 57 ]]</f>
        <v>0</v>
      </c>
      <c r="BG663" s="163"/>
      <c r="BH663" s="163">
        <f>+CALCULO[[#This Row],[ 59 ]]</f>
        <v>0</v>
      </c>
      <c r="BI663" s="163"/>
      <c r="BJ663" s="163"/>
      <c r="BK663" s="163"/>
      <c r="BL663" s="145">
        <f>+CALCULO[[#This Row],[ 63 ]]</f>
        <v>0</v>
      </c>
      <c r="BM663" s="144">
        <f>+CALCULO[[#This Row],[ 64 ]]+CALCULO[[#This Row],[ 62 ]]+CALCULO[[#This Row],[ 60 ]]+CALCULO[[#This Row],[ 58 ]]+CALCULO[[#This Row],[ 56 ]]+CALCULO[[#This Row],[ 54 ]]+CALCULO[[#This Row],[ 52 ]]+CALCULO[[#This Row],[ 50 ]]+CALCULO[[#This Row],[ 48 ]]+CALCULO[[#This Row],[ 45 ]]+CALCULO[[#This Row],[43]]</f>
        <v>0</v>
      </c>
      <c r="BN663" s="148">
        <f>+CALCULO[[#This Row],[ 41 ]]-CALCULO[[#This Row],[65]]</f>
        <v>0</v>
      </c>
      <c r="BO663" s="144">
        <f>+ROUND(MIN(CALCULO[[#This Row],[66]]*25%,240*'Versión impresión'!$H$8),-3)</f>
        <v>0</v>
      </c>
      <c r="BP663" s="148">
        <f>+CALCULO[[#This Row],[66]]-CALCULO[[#This Row],[67]]</f>
        <v>0</v>
      </c>
      <c r="BQ663" s="154">
        <f>+ROUND(CALCULO[[#This Row],[33]]*40%,-3)</f>
        <v>0</v>
      </c>
      <c r="BR663" s="149">
        <f t="shared" si="26"/>
        <v>0</v>
      </c>
      <c r="BS663" s="144">
        <f>+CALCULO[[#This Row],[33]]-MIN(CALCULO[[#This Row],[69]],CALCULO[[#This Row],[68]])</f>
        <v>0</v>
      </c>
      <c r="BT663" s="150">
        <f>+CALCULO[[#This Row],[71]]/'Versión impresión'!$H$8+1-1</f>
        <v>0</v>
      </c>
      <c r="BU663" s="151">
        <f>+LOOKUP(CALCULO[[#This Row],[72]],$CG$2:$CH$8,$CJ$2:$CJ$8)</f>
        <v>0</v>
      </c>
      <c r="BV663" s="152">
        <f>+LOOKUP(CALCULO[[#This Row],[72]],$CG$2:$CH$8,$CI$2:$CI$8)</f>
        <v>0</v>
      </c>
      <c r="BW663" s="151">
        <f>+LOOKUP(CALCULO[[#This Row],[72]],$CG$2:$CH$8,$CK$2:$CK$8)</f>
        <v>0</v>
      </c>
      <c r="BX663" s="155">
        <f>+(CALCULO[[#This Row],[72]]+CALCULO[[#This Row],[73]])*CALCULO[[#This Row],[74]]+CALCULO[[#This Row],[75]]</f>
        <v>0</v>
      </c>
      <c r="BY663" s="133">
        <f>+ROUND(CALCULO[[#This Row],[76]]*'Versión impresión'!$H$8,-3)</f>
        <v>0</v>
      </c>
      <c r="BZ663" s="180" t="str">
        <f>+IF(LOOKUP(CALCULO[[#This Row],[72]],$CG$2:$CH$8,$CM$2:$CM$8)=0,"",LOOKUP(CALCULO[[#This Row],[72]],$CG$2:$CH$8,$CM$2:$CM$8))</f>
        <v/>
      </c>
    </row>
    <row r="664" spans="1:78" x14ac:dyDescent="0.25">
      <c r="A664" s="78" t="str">
        <f t="shared" si="25"/>
        <v/>
      </c>
      <c r="B664" s="159"/>
      <c r="C664" s="29"/>
      <c r="D664" s="29"/>
      <c r="E664" s="29"/>
      <c r="F664" s="29"/>
      <c r="G664" s="29"/>
      <c r="H664" s="29"/>
      <c r="I664" s="29"/>
      <c r="J664" s="29"/>
      <c r="K664" s="29"/>
      <c r="L664" s="29"/>
      <c r="M664" s="29"/>
      <c r="N664" s="29"/>
      <c r="O664" s="144">
        <f>SUM(CALCULO[[#This Row],[5]:[ 14 ]])</f>
        <v>0</v>
      </c>
      <c r="P664" s="162"/>
      <c r="Q664" s="163">
        <f>+IF(AVERAGEIF(ING_NO_CONST_RENTA[Concepto],'Datos para cálculo'!P$4,ING_NO_CONST_RENTA[Monto Limite])=1,CALCULO[[#This Row],[16]],MIN(CALCULO[ [#This Row],[16] ],AVERAGEIF(ING_NO_CONST_RENTA[Concepto],'Datos para cálculo'!P$4,ING_NO_CONST_RENTA[Monto Limite]),+CALCULO[ [#This Row],[16] ]+1-1,CALCULO[ [#This Row],[16] ]))</f>
        <v>0</v>
      </c>
      <c r="R664" s="29"/>
      <c r="S664" s="163">
        <f>+IF(AVERAGEIF(ING_NO_CONST_RENTA[Concepto],'Datos para cálculo'!R$4,ING_NO_CONST_RENTA[Monto Limite])=1,CALCULO[[#This Row],[18]],MIN(CALCULO[ [#This Row],[18] ],AVERAGEIF(ING_NO_CONST_RENTA[Concepto],'Datos para cálculo'!R$4,ING_NO_CONST_RENTA[Monto Limite]),+CALCULO[ [#This Row],[18] ]+1-1,CALCULO[ [#This Row],[18] ]))</f>
        <v>0</v>
      </c>
      <c r="T664" s="29"/>
      <c r="U664" s="163">
        <f>+IF(AVERAGEIF(ING_NO_CONST_RENTA[Concepto],'Datos para cálculo'!T$4,ING_NO_CONST_RENTA[Monto Limite])=1,CALCULO[[#This Row],[20]],MIN(CALCULO[ [#This Row],[20] ],AVERAGEIF(ING_NO_CONST_RENTA[Concepto],'Datos para cálculo'!T$4,ING_NO_CONST_RENTA[Monto Limite]),+CALCULO[ [#This Row],[20] ]+1-1,CALCULO[ [#This Row],[20] ]))</f>
        <v>0</v>
      </c>
      <c r="V664" s="29"/>
      <c r="W6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4" s="164"/>
      <c r="Y664" s="163">
        <f>+IF(O664&lt;310*'Versión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4" s="165"/>
      <c r="AA664" s="163">
        <f>+IF(AVERAGEIF(ING_NO_CONST_RENTA[Concepto],'Datos para cálculo'!Z$4,ING_NO_CONST_RENTA[Monto Limite])=1,CALCULO[[#This Row],[ 26 ]],MIN(CALCULO[[#This Row],[ 26 ]],AVERAGEIF(ING_NO_CONST_RENTA[Concepto],'Datos para cálculo'!Z$4,ING_NO_CONST_RENTA[Monto Limite]),+CALCULO[[#This Row],[ 26 ]]+1-1,CALCULO[[#This Row],[ 26 ]]))</f>
        <v>0</v>
      </c>
      <c r="AB664" s="165"/>
      <c r="AC6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4" s="147"/>
      <c r="AE6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4" s="144">
        <f>+CALCULO[[#This Row],[ 31 ]]+CALCULO[[#This Row],[ 29 ]]+CALCULO[[#This Row],[ 27 ]]+CALCULO[[#This Row],[ 25 ]]+CALCULO[[#This Row],[ 23 ]]+CALCULO[[#This Row],[ 21 ]]+CALCULO[[#This Row],[ 19 ]]+CALCULO[[#This Row],[ 17 ]]</f>
        <v>0</v>
      </c>
      <c r="AG664" s="148">
        <f>+MAX(0,ROUND(CALCULO[[#This Row],[ 15 ]]-CALCULO[[#This Row],[32]],-3))</f>
        <v>0</v>
      </c>
      <c r="AH664" s="29"/>
      <c r="AI664" s="163">
        <f>+IF(AVERAGEIF(DEDUCCIONES[Concepto],'Datos para cálculo'!AH$4,DEDUCCIONES[Monto Limite])=1,CALCULO[[#This Row],[ 34 ]],MIN(CALCULO[[#This Row],[ 34 ]],AVERAGEIF(DEDUCCIONES[Concepto],'Datos para cálculo'!AH$4,DEDUCCIONES[Monto Limite]),+CALCULO[[#This Row],[ 34 ]]+1-1,CALCULO[[#This Row],[ 34 ]]))</f>
        <v>0</v>
      </c>
      <c r="AJ664" s="167"/>
      <c r="AK664" s="144">
        <f>+IF(CALCULO[[#This Row],[ 36 ]]="SI",MIN(CALCULO[[#This Row],[ 15 ]]*10%,VLOOKUP($AJ$4,DEDUCCIONES[],4,0)),0)</f>
        <v>0</v>
      </c>
      <c r="AL664" s="168"/>
      <c r="AM664" s="145">
        <f>+MIN(AL664+1-1,VLOOKUP($AL$4,DEDUCCIONES[],4,0))</f>
        <v>0</v>
      </c>
      <c r="AN664" s="144">
        <f>+CALCULO[[#This Row],[35]]+CALCULO[[#This Row],[37]]+CALCULO[[#This Row],[ 39 ]]</f>
        <v>0</v>
      </c>
      <c r="AO664" s="148">
        <f>+CALCULO[[#This Row],[33]]-CALCULO[[#This Row],[ 40 ]]</f>
        <v>0</v>
      </c>
      <c r="AP664" s="29"/>
      <c r="AQ664" s="163">
        <f>+MIN(CALCULO[[#This Row],[42]]+1-1,VLOOKUP($AP$4,RENTAS_EXCENTAS[],4,0))</f>
        <v>0</v>
      </c>
      <c r="AR664" s="29"/>
      <c r="AS664" s="163">
        <f>+MIN(CALCULO[[#This Row],[43]]+CALCULO[[#This Row],[ 44 ]]+1-1,VLOOKUP($AP$4,RENTAS_EXCENTAS[],4,0))-CALCULO[[#This Row],[43]]</f>
        <v>0</v>
      </c>
      <c r="AT664" s="163"/>
      <c r="AU664" s="163"/>
      <c r="AV664" s="163">
        <f>+CALCULO[[#This Row],[ 47 ]]</f>
        <v>0</v>
      </c>
      <c r="AW664" s="163"/>
      <c r="AX664" s="163">
        <f>+CALCULO[[#This Row],[ 49 ]]</f>
        <v>0</v>
      </c>
      <c r="AY664" s="163"/>
      <c r="AZ664" s="163">
        <f>+CALCULO[[#This Row],[ 51 ]]</f>
        <v>0</v>
      </c>
      <c r="BA664" s="163"/>
      <c r="BB664" s="163">
        <f>+CALCULO[[#This Row],[ 53 ]]</f>
        <v>0</v>
      </c>
      <c r="BC664" s="163"/>
      <c r="BD664" s="163">
        <f>+CALCULO[[#This Row],[ 55 ]]</f>
        <v>0</v>
      </c>
      <c r="BE664" s="163"/>
      <c r="BF664" s="163">
        <f>+CALCULO[[#This Row],[ 57 ]]</f>
        <v>0</v>
      </c>
      <c r="BG664" s="163"/>
      <c r="BH664" s="163">
        <f>+CALCULO[[#This Row],[ 59 ]]</f>
        <v>0</v>
      </c>
      <c r="BI664" s="163"/>
      <c r="BJ664" s="163"/>
      <c r="BK664" s="163"/>
      <c r="BL664" s="145">
        <f>+CALCULO[[#This Row],[ 63 ]]</f>
        <v>0</v>
      </c>
      <c r="BM664" s="144">
        <f>+CALCULO[[#This Row],[ 64 ]]+CALCULO[[#This Row],[ 62 ]]+CALCULO[[#This Row],[ 60 ]]+CALCULO[[#This Row],[ 58 ]]+CALCULO[[#This Row],[ 56 ]]+CALCULO[[#This Row],[ 54 ]]+CALCULO[[#This Row],[ 52 ]]+CALCULO[[#This Row],[ 50 ]]+CALCULO[[#This Row],[ 48 ]]+CALCULO[[#This Row],[ 45 ]]+CALCULO[[#This Row],[43]]</f>
        <v>0</v>
      </c>
      <c r="BN664" s="148">
        <f>+CALCULO[[#This Row],[ 41 ]]-CALCULO[[#This Row],[65]]</f>
        <v>0</v>
      </c>
      <c r="BO664" s="144">
        <f>+ROUND(MIN(CALCULO[[#This Row],[66]]*25%,240*'Versión impresión'!$H$8),-3)</f>
        <v>0</v>
      </c>
      <c r="BP664" s="148">
        <f>+CALCULO[[#This Row],[66]]-CALCULO[[#This Row],[67]]</f>
        <v>0</v>
      </c>
      <c r="BQ664" s="154">
        <f>+ROUND(CALCULO[[#This Row],[33]]*40%,-3)</f>
        <v>0</v>
      </c>
      <c r="BR664" s="149">
        <f t="shared" si="26"/>
        <v>0</v>
      </c>
      <c r="BS664" s="144">
        <f>+CALCULO[[#This Row],[33]]-MIN(CALCULO[[#This Row],[69]],CALCULO[[#This Row],[68]])</f>
        <v>0</v>
      </c>
      <c r="BT664" s="150">
        <f>+CALCULO[[#This Row],[71]]/'Versión impresión'!$H$8+1-1</f>
        <v>0</v>
      </c>
      <c r="BU664" s="151">
        <f>+LOOKUP(CALCULO[[#This Row],[72]],$CG$2:$CH$8,$CJ$2:$CJ$8)</f>
        <v>0</v>
      </c>
      <c r="BV664" s="152">
        <f>+LOOKUP(CALCULO[[#This Row],[72]],$CG$2:$CH$8,$CI$2:$CI$8)</f>
        <v>0</v>
      </c>
      <c r="BW664" s="151">
        <f>+LOOKUP(CALCULO[[#This Row],[72]],$CG$2:$CH$8,$CK$2:$CK$8)</f>
        <v>0</v>
      </c>
      <c r="BX664" s="155">
        <f>+(CALCULO[[#This Row],[72]]+CALCULO[[#This Row],[73]])*CALCULO[[#This Row],[74]]+CALCULO[[#This Row],[75]]</f>
        <v>0</v>
      </c>
      <c r="BY664" s="133">
        <f>+ROUND(CALCULO[[#This Row],[76]]*'Versión impresión'!$H$8,-3)</f>
        <v>0</v>
      </c>
      <c r="BZ664" s="180" t="str">
        <f>+IF(LOOKUP(CALCULO[[#This Row],[72]],$CG$2:$CH$8,$CM$2:$CM$8)=0,"",LOOKUP(CALCULO[[#This Row],[72]],$CG$2:$CH$8,$CM$2:$CM$8))</f>
        <v/>
      </c>
    </row>
    <row r="665" spans="1:78" x14ac:dyDescent="0.25">
      <c r="A665" s="78" t="str">
        <f t="shared" si="25"/>
        <v/>
      </c>
      <c r="B665" s="159"/>
      <c r="C665" s="29"/>
      <c r="D665" s="29"/>
      <c r="E665" s="29"/>
      <c r="F665" s="29"/>
      <c r="G665" s="29"/>
      <c r="H665" s="29"/>
      <c r="I665" s="29"/>
      <c r="J665" s="29"/>
      <c r="K665" s="29"/>
      <c r="L665" s="29"/>
      <c r="M665" s="29"/>
      <c r="N665" s="29"/>
      <c r="O665" s="144">
        <f>SUM(CALCULO[[#This Row],[5]:[ 14 ]])</f>
        <v>0</v>
      </c>
      <c r="P665" s="162"/>
      <c r="Q665" s="163">
        <f>+IF(AVERAGEIF(ING_NO_CONST_RENTA[Concepto],'Datos para cálculo'!P$4,ING_NO_CONST_RENTA[Monto Limite])=1,CALCULO[[#This Row],[16]],MIN(CALCULO[ [#This Row],[16] ],AVERAGEIF(ING_NO_CONST_RENTA[Concepto],'Datos para cálculo'!P$4,ING_NO_CONST_RENTA[Monto Limite]),+CALCULO[ [#This Row],[16] ]+1-1,CALCULO[ [#This Row],[16] ]))</f>
        <v>0</v>
      </c>
      <c r="R665" s="29"/>
      <c r="S665" s="163">
        <f>+IF(AVERAGEIF(ING_NO_CONST_RENTA[Concepto],'Datos para cálculo'!R$4,ING_NO_CONST_RENTA[Monto Limite])=1,CALCULO[[#This Row],[18]],MIN(CALCULO[ [#This Row],[18] ],AVERAGEIF(ING_NO_CONST_RENTA[Concepto],'Datos para cálculo'!R$4,ING_NO_CONST_RENTA[Monto Limite]),+CALCULO[ [#This Row],[18] ]+1-1,CALCULO[ [#This Row],[18] ]))</f>
        <v>0</v>
      </c>
      <c r="T665" s="29"/>
      <c r="U665" s="163">
        <f>+IF(AVERAGEIF(ING_NO_CONST_RENTA[Concepto],'Datos para cálculo'!T$4,ING_NO_CONST_RENTA[Monto Limite])=1,CALCULO[[#This Row],[20]],MIN(CALCULO[ [#This Row],[20] ],AVERAGEIF(ING_NO_CONST_RENTA[Concepto],'Datos para cálculo'!T$4,ING_NO_CONST_RENTA[Monto Limite]),+CALCULO[ [#This Row],[20] ]+1-1,CALCULO[ [#This Row],[20] ]))</f>
        <v>0</v>
      </c>
      <c r="V665" s="29"/>
      <c r="W6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5" s="164"/>
      <c r="Y665" s="163">
        <f>+IF(O665&lt;310*'Versión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5" s="165"/>
      <c r="AA665" s="163">
        <f>+IF(AVERAGEIF(ING_NO_CONST_RENTA[Concepto],'Datos para cálculo'!Z$4,ING_NO_CONST_RENTA[Monto Limite])=1,CALCULO[[#This Row],[ 26 ]],MIN(CALCULO[[#This Row],[ 26 ]],AVERAGEIF(ING_NO_CONST_RENTA[Concepto],'Datos para cálculo'!Z$4,ING_NO_CONST_RENTA[Monto Limite]),+CALCULO[[#This Row],[ 26 ]]+1-1,CALCULO[[#This Row],[ 26 ]]))</f>
        <v>0</v>
      </c>
      <c r="AB665" s="165"/>
      <c r="AC6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5" s="147"/>
      <c r="AE6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5" s="144">
        <f>+CALCULO[[#This Row],[ 31 ]]+CALCULO[[#This Row],[ 29 ]]+CALCULO[[#This Row],[ 27 ]]+CALCULO[[#This Row],[ 25 ]]+CALCULO[[#This Row],[ 23 ]]+CALCULO[[#This Row],[ 21 ]]+CALCULO[[#This Row],[ 19 ]]+CALCULO[[#This Row],[ 17 ]]</f>
        <v>0</v>
      </c>
      <c r="AG665" s="148">
        <f>+MAX(0,ROUND(CALCULO[[#This Row],[ 15 ]]-CALCULO[[#This Row],[32]],-3))</f>
        <v>0</v>
      </c>
      <c r="AH665" s="29"/>
      <c r="AI665" s="163">
        <f>+IF(AVERAGEIF(DEDUCCIONES[Concepto],'Datos para cálculo'!AH$4,DEDUCCIONES[Monto Limite])=1,CALCULO[[#This Row],[ 34 ]],MIN(CALCULO[[#This Row],[ 34 ]],AVERAGEIF(DEDUCCIONES[Concepto],'Datos para cálculo'!AH$4,DEDUCCIONES[Monto Limite]),+CALCULO[[#This Row],[ 34 ]]+1-1,CALCULO[[#This Row],[ 34 ]]))</f>
        <v>0</v>
      </c>
      <c r="AJ665" s="167"/>
      <c r="AK665" s="144">
        <f>+IF(CALCULO[[#This Row],[ 36 ]]="SI",MIN(CALCULO[[#This Row],[ 15 ]]*10%,VLOOKUP($AJ$4,DEDUCCIONES[],4,0)),0)</f>
        <v>0</v>
      </c>
      <c r="AL665" s="168"/>
      <c r="AM665" s="145">
        <f>+MIN(AL665+1-1,VLOOKUP($AL$4,DEDUCCIONES[],4,0))</f>
        <v>0</v>
      </c>
      <c r="AN665" s="144">
        <f>+CALCULO[[#This Row],[35]]+CALCULO[[#This Row],[37]]+CALCULO[[#This Row],[ 39 ]]</f>
        <v>0</v>
      </c>
      <c r="AO665" s="148">
        <f>+CALCULO[[#This Row],[33]]-CALCULO[[#This Row],[ 40 ]]</f>
        <v>0</v>
      </c>
      <c r="AP665" s="29"/>
      <c r="AQ665" s="163">
        <f>+MIN(CALCULO[[#This Row],[42]]+1-1,VLOOKUP($AP$4,RENTAS_EXCENTAS[],4,0))</f>
        <v>0</v>
      </c>
      <c r="AR665" s="29"/>
      <c r="AS665" s="163">
        <f>+MIN(CALCULO[[#This Row],[43]]+CALCULO[[#This Row],[ 44 ]]+1-1,VLOOKUP($AP$4,RENTAS_EXCENTAS[],4,0))-CALCULO[[#This Row],[43]]</f>
        <v>0</v>
      </c>
      <c r="AT665" s="163"/>
      <c r="AU665" s="163"/>
      <c r="AV665" s="163">
        <f>+CALCULO[[#This Row],[ 47 ]]</f>
        <v>0</v>
      </c>
      <c r="AW665" s="163"/>
      <c r="AX665" s="163">
        <f>+CALCULO[[#This Row],[ 49 ]]</f>
        <v>0</v>
      </c>
      <c r="AY665" s="163"/>
      <c r="AZ665" s="163">
        <f>+CALCULO[[#This Row],[ 51 ]]</f>
        <v>0</v>
      </c>
      <c r="BA665" s="163"/>
      <c r="BB665" s="163">
        <f>+CALCULO[[#This Row],[ 53 ]]</f>
        <v>0</v>
      </c>
      <c r="BC665" s="163"/>
      <c r="BD665" s="163">
        <f>+CALCULO[[#This Row],[ 55 ]]</f>
        <v>0</v>
      </c>
      <c r="BE665" s="163"/>
      <c r="BF665" s="163">
        <f>+CALCULO[[#This Row],[ 57 ]]</f>
        <v>0</v>
      </c>
      <c r="BG665" s="163"/>
      <c r="BH665" s="163">
        <f>+CALCULO[[#This Row],[ 59 ]]</f>
        <v>0</v>
      </c>
      <c r="BI665" s="163"/>
      <c r="BJ665" s="163"/>
      <c r="BK665" s="163"/>
      <c r="BL665" s="145">
        <f>+CALCULO[[#This Row],[ 63 ]]</f>
        <v>0</v>
      </c>
      <c r="BM665" s="144">
        <f>+CALCULO[[#This Row],[ 64 ]]+CALCULO[[#This Row],[ 62 ]]+CALCULO[[#This Row],[ 60 ]]+CALCULO[[#This Row],[ 58 ]]+CALCULO[[#This Row],[ 56 ]]+CALCULO[[#This Row],[ 54 ]]+CALCULO[[#This Row],[ 52 ]]+CALCULO[[#This Row],[ 50 ]]+CALCULO[[#This Row],[ 48 ]]+CALCULO[[#This Row],[ 45 ]]+CALCULO[[#This Row],[43]]</f>
        <v>0</v>
      </c>
      <c r="BN665" s="148">
        <f>+CALCULO[[#This Row],[ 41 ]]-CALCULO[[#This Row],[65]]</f>
        <v>0</v>
      </c>
      <c r="BO665" s="144">
        <f>+ROUND(MIN(CALCULO[[#This Row],[66]]*25%,240*'Versión impresión'!$H$8),-3)</f>
        <v>0</v>
      </c>
      <c r="BP665" s="148">
        <f>+CALCULO[[#This Row],[66]]-CALCULO[[#This Row],[67]]</f>
        <v>0</v>
      </c>
      <c r="BQ665" s="154">
        <f>+ROUND(CALCULO[[#This Row],[33]]*40%,-3)</f>
        <v>0</v>
      </c>
      <c r="BR665" s="149">
        <f t="shared" si="26"/>
        <v>0</v>
      </c>
      <c r="BS665" s="144">
        <f>+CALCULO[[#This Row],[33]]-MIN(CALCULO[[#This Row],[69]],CALCULO[[#This Row],[68]])</f>
        <v>0</v>
      </c>
      <c r="BT665" s="150">
        <f>+CALCULO[[#This Row],[71]]/'Versión impresión'!$H$8+1-1</f>
        <v>0</v>
      </c>
      <c r="BU665" s="151">
        <f>+LOOKUP(CALCULO[[#This Row],[72]],$CG$2:$CH$8,$CJ$2:$CJ$8)</f>
        <v>0</v>
      </c>
      <c r="BV665" s="152">
        <f>+LOOKUP(CALCULO[[#This Row],[72]],$CG$2:$CH$8,$CI$2:$CI$8)</f>
        <v>0</v>
      </c>
      <c r="BW665" s="151">
        <f>+LOOKUP(CALCULO[[#This Row],[72]],$CG$2:$CH$8,$CK$2:$CK$8)</f>
        <v>0</v>
      </c>
      <c r="BX665" s="155">
        <f>+(CALCULO[[#This Row],[72]]+CALCULO[[#This Row],[73]])*CALCULO[[#This Row],[74]]+CALCULO[[#This Row],[75]]</f>
        <v>0</v>
      </c>
      <c r="BY665" s="133">
        <f>+ROUND(CALCULO[[#This Row],[76]]*'Versión impresión'!$H$8,-3)</f>
        <v>0</v>
      </c>
      <c r="BZ665" s="180" t="str">
        <f>+IF(LOOKUP(CALCULO[[#This Row],[72]],$CG$2:$CH$8,$CM$2:$CM$8)=0,"",LOOKUP(CALCULO[[#This Row],[72]],$CG$2:$CH$8,$CM$2:$CM$8))</f>
        <v/>
      </c>
    </row>
    <row r="666" spans="1:78" x14ac:dyDescent="0.25">
      <c r="A666" s="78" t="str">
        <f t="shared" si="25"/>
        <v/>
      </c>
      <c r="B666" s="159"/>
      <c r="C666" s="29"/>
      <c r="D666" s="29"/>
      <c r="E666" s="29"/>
      <c r="F666" s="29"/>
      <c r="G666" s="29"/>
      <c r="H666" s="29"/>
      <c r="I666" s="29"/>
      <c r="J666" s="29"/>
      <c r="K666" s="29"/>
      <c r="L666" s="29"/>
      <c r="M666" s="29"/>
      <c r="N666" s="29"/>
      <c r="O666" s="144">
        <f>SUM(CALCULO[[#This Row],[5]:[ 14 ]])</f>
        <v>0</v>
      </c>
      <c r="P666" s="162"/>
      <c r="Q666" s="163">
        <f>+IF(AVERAGEIF(ING_NO_CONST_RENTA[Concepto],'Datos para cálculo'!P$4,ING_NO_CONST_RENTA[Monto Limite])=1,CALCULO[[#This Row],[16]],MIN(CALCULO[ [#This Row],[16] ],AVERAGEIF(ING_NO_CONST_RENTA[Concepto],'Datos para cálculo'!P$4,ING_NO_CONST_RENTA[Monto Limite]),+CALCULO[ [#This Row],[16] ]+1-1,CALCULO[ [#This Row],[16] ]))</f>
        <v>0</v>
      </c>
      <c r="R666" s="29"/>
      <c r="S666" s="163">
        <f>+IF(AVERAGEIF(ING_NO_CONST_RENTA[Concepto],'Datos para cálculo'!R$4,ING_NO_CONST_RENTA[Monto Limite])=1,CALCULO[[#This Row],[18]],MIN(CALCULO[ [#This Row],[18] ],AVERAGEIF(ING_NO_CONST_RENTA[Concepto],'Datos para cálculo'!R$4,ING_NO_CONST_RENTA[Monto Limite]),+CALCULO[ [#This Row],[18] ]+1-1,CALCULO[ [#This Row],[18] ]))</f>
        <v>0</v>
      </c>
      <c r="T666" s="29"/>
      <c r="U666" s="163">
        <f>+IF(AVERAGEIF(ING_NO_CONST_RENTA[Concepto],'Datos para cálculo'!T$4,ING_NO_CONST_RENTA[Monto Limite])=1,CALCULO[[#This Row],[20]],MIN(CALCULO[ [#This Row],[20] ],AVERAGEIF(ING_NO_CONST_RENTA[Concepto],'Datos para cálculo'!T$4,ING_NO_CONST_RENTA[Monto Limite]),+CALCULO[ [#This Row],[20] ]+1-1,CALCULO[ [#This Row],[20] ]))</f>
        <v>0</v>
      </c>
      <c r="V666" s="29"/>
      <c r="W6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6" s="164"/>
      <c r="Y666" s="163">
        <f>+IF(O666&lt;310*'Versión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6" s="165"/>
      <c r="AA666" s="163">
        <f>+IF(AVERAGEIF(ING_NO_CONST_RENTA[Concepto],'Datos para cálculo'!Z$4,ING_NO_CONST_RENTA[Monto Limite])=1,CALCULO[[#This Row],[ 26 ]],MIN(CALCULO[[#This Row],[ 26 ]],AVERAGEIF(ING_NO_CONST_RENTA[Concepto],'Datos para cálculo'!Z$4,ING_NO_CONST_RENTA[Monto Limite]),+CALCULO[[#This Row],[ 26 ]]+1-1,CALCULO[[#This Row],[ 26 ]]))</f>
        <v>0</v>
      </c>
      <c r="AB666" s="165"/>
      <c r="AC6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6" s="147"/>
      <c r="AE6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6" s="144">
        <f>+CALCULO[[#This Row],[ 31 ]]+CALCULO[[#This Row],[ 29 ]]+CALCULO[[#This Row],[ 27 ]]+CALCULO[[#This Row],[ 25 ]]+CALCULO[[#This Row],[ 23 ]]+CALCULO[[#This Row],[ 21 ]]+CALCULO[[#This Row],[ 19 ]]+CALCULO[[#This Row],[ 17 ]]</f>
        <v>0</v>
      </c>
      <c r="AG666" s="148">
        <f>+MAX(0,ROUND(CALCULO[[#This Row],[ 15 ]]-CALCULO[[#This Row],[32]],-3))</f>
        <v>0</v>
      </c>
      <c r="AH666" s="29"/>
      <c r="AI666" s="163">
        <f>+IF(AVERAGEIF(DEDUCCIONES[Concepto],'Datos para cálculo'!AH$4,DEDUCCIONES[Monto Limite])=1,CALCULO[[#This Row],[ 34 ]],MIN(CALCULO[[#This Row],[ 34 ]],AVERAGEIF(DEDUCCIONES[Concepto],'Datos para cálculo'!AH$4,DEDUCCIONES[Monto Limite]),+CALCULO[[#This Row],[ 34 ]]+1-1,CALCULO[[#This Row],[ 34 ]]))</f>
        <v>0</v>
      </c>
      <c r="AJ666" s="167"/>
      <c r="AK666" s="144">
        <f>+IF(CALCULO[[#This Row],[ 36 ]]="SI",MIN(CALCULO[[#This Row],[ 15 ]]*10%,VLOOKUP($AJ$4,DEDUCCIONES[],4,0)),0)</f>
        <v>0</v>
      </c>
      <c r="AL666" s="168"/>
      <c r="AM666" s="145">
        <f>+MIN(AL666+1-1,VLOOKUP($AL$4,DEDUCCIONES[],4,0))</f>
        <v>0</v>
      </c>
      <c r="AN666" s="144">
        <f>+CALCULO[[#This Row],[35]]+CALCULO[[#This Row],[37]]+CALCULO[[#This Row],[ 39 ]]</f>
        <v>0</v>
      </c>
      <c r="AO666" s="148">
        <f>+CALCULO[[#This Row],[33]]-CALCULO[[#This Row],[ 40 ]]</f>
        <v>0</v>
      </c>
      <c r="AP666" s="29"/>
      <c r="AQ666" s="163">
        <f>+MIN(CALCULO[[#This Row],[42]]+1-1,VLOOKUP($AP$4,RENTAS_EXCENTAS[],4,0))</f>
        <v>0</v>
      </c>
      <c r="AR666" s="29"/>
      <c r="AS666" s="163">
        <f>+MIN(CALCULO[[#This Row],[43]]+CALCULO[[#This Row],[ 44 ]]+1-1,VLOOKUP($AP$4,RENTAS_EXCENTAS[],4,0))-CALCULO[[#This Row],[43]]</f>
        <v>0</v>
      </c>
      <c r="AT666" s="163"/>
      <c r="AU666" s="163"/>
      <c r="AV666" s="163">
        <f>+CALCULO[[#This Row],[ 47 ]]</f>
        <v>0</v>
      </c>
      <c r="AW666" s="163"/>
      <c r="AX666" s="163">
        <f>+CALCULO[[#This Row],[ 49 ]]</f>
        <v>0</v>
      </c>
      <c r="AY666" s="163"/>
      <c r="AZ666" s="163">
        <f>+CALCULO[[#This Row],[ 51 ]]</f>
        <v>0</v>
      </c>
      <c r="BA666" s="163"/>
      <c r="BB666" s="163">
        <f>+CALCULO[[#This Row],[ 53 ]]</f>
        <v>0</v>
      </c>
      <c r="BC666" s="163"/>
      <c r="BD666" s="163">
        <f>+CALCULO[[#This Row],[ 55 ]]</f>
        <v>0</v>
      </c>
      <c r="BE666" s="163"/>
      <c r="BF666" s="163">
        <f>+CALCULO[[#This Row],[ 57 ]]</f>
        <v>0</v>
      </c>
      <c r="BG666" s="163"/>
      <c r="BH666" s="163">
        <f>+CALCULO[[#This Row],[ 59 ]]</f>
        <v>0</v>
      </c>
      <c r="BI666" s="163"/>
      <c r="BJ666" s="163"/>
      <c r="BK666" s="163"/>
      <c r="BL666" s="145">
        <f>+CALCULO[[#This Row],[ 63 ]]</f>
        <v>0</v>
      </c>
      <c r="BM666" s="144">
        <f>+CALCULO[[#This Row],[ 64 ]]+CALCULO[[#This Row],[ 62 ]]+CALCULO[[#This Row],[ 60 ]]+CALCULO[[#This Row],[ 58 ]]+CALCULO[[#This Row],[ 56 ]]+CALCULO[[#This Row],[ 54 ]]+CALCULO[[#This Row],[ 52 ]]+CALCULO[[#This Row],[ 50 ]]+CALCULO[[#This Row],[ 48 ]]+CALCULO[[#This Row],[ 45 ]]+CALCULO[[#This Row],[43]]</f>
        <v>0</v>
      </c>
      <c r="BN666" s="148">
        <f>+CALCULO[[#This Row],[ 41 ]]-CALCULO[[#This Row],[65]]</f>
        <v>0</v>
      </c>
      <c r="BO666" s="144">
        <f>+ROUND(MIN(CALCULO[[#This Row],[66]]*25%,240*'Versión impresión'!$H$8),-3)</f>
        <v>0</v>
      </c>
      <c r="BP666" s="148">
        <f>+CALCULO[[#This Row],[66]]-CALCULO[[#This Row],[67]]</f>
        <v>0</v>
      </c>
      <c r="BQ666" s="154">
        <f>+ROUND(CALCULO[[#This Row],[33]]*40%,-3)</f>
        <v>0</v>
      </c>
      <c r="BR666" s="149">
        <f t="shared" si="26"/>
        <v>0</v>
      </c>
      <c r="BS666" s="144">
        <f>+CALCULO[[#This Row],[33]]-MIN(CALCULO[[#This Row],[69]],CALCULO[[#This Row],[68]])</f>
        <v>0</v>
      </c>
      <c r="BT666" s="150">
        <f>+CALCULO[[#This Row],[71]]/'Versión impresión'!$H$8+1-1</f>
        <v>0</v>
      </c>
      <c r="BU666" s="151">
        <f>+LOOKUP(CALCULO[[#This Row],[72]],$CG$2:$CH$8,$CJ$2:$CJ$8)</f>
        <v>0</v>
      </c>
      <c r="BV666" s="152">
        <f>+LOOKUP(CALCULO[[#This Row],[72]],$CG$2:$CH$8,$CI$2:$CI$8)</f>
        <v>0</v>
      </c>
      <c r="BW666" s="151">
        <f>+LOOKUP(CALCULO[[#This Row],[72]],$CG$2:$CH$8,$CK$2:$CK$8)</f>
        <v>0</v>
      </c>
      <c r="BX666" s="155">
        <f>+(CALCULO[[#This Row],[72]]+CALCULO[[#This Row],[73]])*CALCULO[[#This Row],[74]]+CALCULO[[#This Row],[75]]</f>
        <v>0</v>
      </c>
      <c r="BY666" s="133">
        <f>+ROUND(CALCULO[[#This Row],[76]]*'Versión impresión'!$H$8,-3)</f>
        <v>0</v>
      </c>
      <c r="BZ666" s="180" t="str">
        <f>+IF(LOOKUP(CALCULO[[#This Row],[72]],$CG$2:$CH$8,$CM$2:$CM$8)=0,"",LOOKUP(CALCULO[[#This Row],[72]],$CG$2:$CH$8,$CM$2:$CM$8))</f>
        <v/>
      </c>
    </row>
    <row r="667" spans="1:78" x14ac:dyDescent="0.25">
      <c r="A667" s="78" t="str">
        <f t="shared" si="25"/>
        <v/>
      </c>
      <c r="B667" s="159"/>
      <c r="C667" s="29"/>
      <c r="D667" s="29"/>
      <c r="E667" s="29"/>
      <c r="F667" s="29"/>
      <c r="G667" s="29"/>
      <c r="H667" s="29"/>
      <c r="I667" s="29"/>
      <c r="J667" s="29"/>
      <c r="K667" s="29"/>
      <c r="L667" s="29"/>
      <c r="M667" s="29"/>
      <c r="N667" s="29"/>
      <c r="O667" s="144">
        <f>SUM(CALCULO[[#This Row],[5]:[ 14 ]])</f>
        <v>0</v>
      </c>
      <c r="P667" s="162"/>
      <c r="Q667" s="163">
        <f>+IF(AVERAGEIF(ING_NO_CONST_RENTA[Concepto],'Datos para cálculo'!P$4,ING_NO_CONST_RENTA[Monto Limite])=1,CALCULO[[#This Row],[16]],MIN(CALCULO[ [#This Row],[16] ],AVERAGEIF(ING_NO_CONST_RENTA[Concepto],'Datos para cálculo'!P$4,ING_NO_CONST_RENTA[Monto Limite]),+CALCULO[ [#This Row],[16] ]+1-1,CALCULO[ [#This Row],[16] ]))</f>
        <v>0</v>
      </c>
      <c r="R667" s="29"/>
      <c r="S667" s="163">
        <f>+IF(AVERAGEIF(ING_NO_CONST_RENTA[Concepto],'Datos para cálculo'!R$4,ING_NO_CONST_RENTA[Monto Limite])=1,CALCULO[[#This Row],[18]],MIN(CALCULO[ [#This Row],[18] ],AVERAGEIF(ING_NO_CONST_RENTA[Concepto],'Datos para cálculo'!R$4,ING_NO_CONST_RENTA[Monto Limite]),+CALCULO[ [#This Row],[18] ]+1-1,CALCULO[ [#This Row],[18] ]))</f>
        <v>0</v>
      </c>
      <c r="T667" s="29"/>
      <c r="U667" s="163">
        <f>+IF(AVERAGEIF(ING_NO_CONST_RENTA[Concepto],'Datos para cálculo'!T$4,ING_NO_CONST_RENTA[Monto Limite])=1,CALCULO[[#This Row],[20]],MIN(CALCULO[ [#This Row],[20] ],AVERAGEIF(ING_NO_CONST_RENTA[Concepto],'Datos para cálculo'!T$4,ING_NO_CONST_RENTA[Monto Limite]),+CALCULO[ [#This Row],[20] ]+1-1,CALCULO[ [#This Row],[20] ]))</f>
        <v>0</v>
      </c>
      <c r="V667" s="29"/>
      <c r="W6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7" s="164"/>
      <c r="Y667" s="163">
        <f>+IF(O667&lt;310*'Versión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7" s="165"/>
      <c r="AA667" s="163">
        <f>+IF(AVERAGEIF(ING_NO_CONST_RENTA[Concepto],'Datos para cálculo'!Z$4,ING_NO_CONST_RENTA[Monto Limite])=1,CALCULO[[#This Row],[ 26 ]],MIN(CALCULO[[#This Row],[ 26 ]],AVERAGEIF(ING_NO_CONST_RENTA[Concepto],'Datos para cálculo'!Z$4,ING_NO_CONST_RENTA[Monto Limite]),+CALCULO[[#This Row],[ 26 ]]+1-1,CALCULO[[#This Row],[ 26 ]]))</f>
        <v>0</v>
      </c>
      <c r="AB667" s="165"/>
      <c r="AC6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7" s="147"/>
      <c r="AE6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7" s="144">
        <f>+CALCULO[[#This Row],[ 31 ]]+CALCULO[[#This Row],[ 29 ]]+CALCULO[[#This Row],[ 27 ]]+CALCULO[[#This Row],[ 25 ]]+CALCULO[[#This Row],[ 23 ]]+CALCULO[[#This Row],[ 21 ]]+CALCULO[[#This Row],[ 19 ]]+CALCULO[[#This Row],[ 17 ]]</f>
        <v>0</v>
      </c>
      <c r="AG667" s="148">
        <f>+MAX(0,ROUND(CALCULO[[#This Row],[ 15 ]]-CALCULO[[#This Row],[32]],-3))</f>
        <v>0</v>
      </c>
      <c r="AH667" s="29"/>
      <c r="AI667" s="163">
        <f>+IF(AVERAGEIF(DEDUCCIONES[Concepto],'Datos para cálculo'!AH$4,DEDUCCIONES[Monto Limite])=1,CALCULO[[#This Row],[ 34 ]],MIN(CALCULO[[#This Row],[ 34 ]],AVERAGEIF(DEDUCCIONES[Concepto],'Datos para cálculo'!AH$4,DEDUCCIONES[Monto Limite]),+CALCULO[[#This Row],[ 34 ]]+1-1,CALCULO[[#This Row],[ 34 ]]))</f>
        <v>0</v>
      </c>
      <c r="AJ667" s="167"/>
      <c r="AK667" s="144">
        <f>+IF(CALCULO[[#This Row],[ 36 ]]="SI",MIN(CALCULO[[#This Row],[ 15 ]]*10%,VLOOKUP($AJ$4,DEDUCCIONES[],4,0)),0)</f>
        <v>0</v>
      </c>
      <c r="AL667" s="168"/>
      <c r="AM667" s="145">
        <f>+MIN(AL667+1-1,VLOOKUP($AL$4,DEDUCCIONES[],4,0))</f>
        <v>0</v>
      </c>
      <c r="AN667" s="144">
        <f>+CALCULO[[#This Row],[35]]+CALCULO[[#This Row],[37]]+CALCULO[[#This Row],[ 39 ]]</f>
        <v>0</v>
      </c>
      <c r="AO667" s="148">
        <f>+CALCULO[[#This Row],[33]]-CALCULO[[#This Row],[ 40 ]]</f>
        <v>0</v>
      </c>
      <c r="AP667" s="29"/>
      <c r="AQ667" s="163">
        <f>+MIN(CALCULO[[#This Row],[42]]+1-1,VLOOKUP($AP$4,RENTAS_EXCENTAS[],4,0))</f>
        <v>0</v>
      </c>
      <c r="AR667" s="29"/>
      <c r="AS667" s="163">
        <f>+MIN(CALCULO[[#This Row],[43]]+CALCULO[[#This Row],[ 44 ]]+1-1,VLOOKUP($AP$4,RENTAS_EXCENTAS[],4,0))-CALCULO[[#This Row],[43]]</f>
        <v>0</v>
      </c>
      <c r="AT667" s="163"/>
      <c r="AU667" s="163"/>
      <c r="AV667" s="163">
        <f>+CALCULO[[#This Row],[ 47 ]]</f>
        <v>0</v>
      </c>
      <c r="AW667" s="163"/>
      <c r="AX667" s="163">
        <f>+CALCULO[[#This Row],[ 49 ]]</f>
        <v>0</v>
      </c>
      <c r="AY667" s="163"/>
      <c r="AZ667" s="163">
        <f>+CALCULO[[#This Row],[ 51 ]]</f>
        <v>0</v>
      </c>
      <c r="BA667" s="163"/>
      <c r="BB667" s="163">
        <f>+CALCULO[[#This Row],[ 53 ]]</f>
        <v>0</v>
      </c>
      <c r="BC667" s="163"/>
      <c r="BD667" s="163">
        <f>+CALCULO[[#This Row],[ 55 ]]</f>
        <v>0</v>
      </c>
      <c r="BE667" s="163"/>
      <c r="BF667" s="163">
        <f>+CALCULO[[#This Row],[ 57 ]]</f>
        <v>0</v>
      </c>
      <c r="BG667" s="163"/>
      <c r="BH667" s="163">
        <f>+CALCULO[[#This Row],[ 59 ]]</f>
        <v>0</v>
      </c>
      <c r="BI667" s="163"/>
      <c r="BJ667" s="163"/>
      <c r="BK667" s="163"/>
      <c r="BL667" s="145">
        <f>+CALCULO[[#This Row],[ 63 ]]</f>
        <v>0</v>
      </c>
      <c r="BM667" s="144">
        <f>+CALCULO[[#This Row],[ 64 ]]+CALCULO[[#This Row],[ 62 ]]+CALCULO[[#This Row],[ 60 ]]+CALCULO[[#This Row],[ 58 ]]+CALCULO[[#This Row],[ 56 ]]+CALCULO[[#This Row],[ 54 ]]+CALCULO[[#This Row],[ 52 ]]+CALCULO[[#This Row],[ 50 ]]+CALCULO[[#This Row],[ 48 ]]+CALCULO[[#This Row],[ 45 ]]+CALCULO[[#This Row],[43]]</f>
        <v>0</v>
      </c>
      <c r="BN667" s="148">
        <f>+CALCULO[[#This Row],[ 41 ]]-CALCULO[[#This Row],[65]]</f>
        <v>0</v>
      </c>
      <c r="BO667" s="144">
        <f>+ROUND(MIN(CALCULO[[#This Row],[66]]*25%,240*'Versión impresión'!$H$8),-3)</f>
        <v>0</v>
      </c>
      <c r="BP667" s="148">
        <f>+CALCULO[[#This Row],[66]]-CALCULO[[#This Row],[67]]</f>
        <v>0</v>
      </c>
      <c r="BQ667" s="154">
        <f>+ROUND(CALCULO[[#This Row],[33]]*40%,-3)</f>
        <v>0</v>
      </c>
      <c r="BR667" s="149">
        <f t="shared" si="26"/>
        <v>0</v>
      </c>
      <c r="BS667" s="144">
        <f>+CALCULO[[#This Row],[33]]-MIN(CALCULO[[#This Row],[69]],CALCULO[[#This Row],[68]])</f>
        <v>0</v>
      </c>
      <c r="BT667" s="150">
        <f>+CALCULO[[#This Row],[71]]/'Versión impresión'!$H$8+1-1</f>
        <v>0</v>
      </c>
      <c r="BU667" s="151">
        <f>+LOOKUP(CALCULO[[#This Row],[72]],$CG$2:$CH$8,$CJ$2:$CJ$8)</f>
        <v>0</v>
      </c>
      <c r="BV667" s="152">
        <f>+LOOKUP(CALCULO[[#This Row],[72]],$CG$2:$CH$8,$CI$2:$CI$8)</f>
        <v>0</v>
      </c>
      <c r="BW667" s="151">
        <f>+LOOKUP(CALCULO[[#This Row],[72]],$CG$2:$CH$8,$CK$2:$CK$8)</f>
        <v>0</v>
      </c>
      <c r="BX667" s="155">
        <f>+(CALCULO[[#This Row],[72]]+CALCULO[[#This Row],[73]])*CALCULO[[#This Row],[74]]+CALCULO[[#This Row],[75]]</f>
        <v>0</v>
      </c>
      <c r="BY667" s="133">
        <f>+ROUND(CALCULO[[#This Row],[76]]*'Versión impresión'!$H$8,-3)</f>
        <v>0</v>
      </c>
      <c r="BZ667" s="180" t="str">
        <f>+IF(LOOKUP(CALCULO[[#This Row],[72]],$CG$2:$CH$8,$CM$2:$CM$8)=0,"",LOOKUP(CALCULO[[#This Row],[72]],$CG$2:$CH$8,$CM$2:$CM$8))</f>
        <v/>
      </c>
    </row>
    <row r="668" spans="1:78" x14ac:dyDescent="0.25">
      <c r="A668" s="78" t="str">
        <f t="shared" si="25"/>
        <v/>
      </c>
      <c r="B668" s="159"/>
      <c r="C668" s="29"/>
      <c r="D668" s="29"/>
      <c r="E668" s="29"/>
      <c r="F668" s="29"/>
      <c r="G668" s="29"/>
      <c r="H668" s="29"/>
      <c r="I668" s="29"/>
      <c r="J668" s="29"/>
      <c r="K668" s="29"/>
      <c r="L668" s="29"/>
      <c r="M668" s="29"/>
      <c r="N668" s="29"/>
      <c r="O668" s="144">
        <f>SUM(CALCULO[[#This Row],[5]:[ 14 ]])</f>
        <v>0</v>
      </c>
      <c r="P668" s="162"/>
      <c r="Q668" s="163">
        <f>+IF(AVERAGEIF(ING_NO_CONST_RENTA[Concepto],'Datos para cálculo'!P$4,ING_NO_CONST_RENTA[Monto Limite])=1,CALCULO[[#This Row],[16]],MIN(CALCULO[ [#This Row],[16] ],AVERAGEIF(ING_NO_CONST_RENTA[Concepto],'Datos para cálculo'!P$4,ING_NO_CONST_RENTA[Monto Limite]),+CALCULO[ [#This Row],[16] ]+1-1,CALCULO[ [#This Row],[16] ]))</f>
        <v>0</v>
      </c>
      <c r="R668" s="29"/>
      <c r="S668" s="163">
        <f>+IF(AVERAGEIF(ING_NO_CONST_RENTA[Concepto],'Datos para cálculo'!R$4,ING_NO_CONST_RENTA[Monto Limite])=1,CALCULO[[#This Row],[18]],MIN(CALCULO[ [#This Row],[18] ],AVERAGEIF(ING_NO_CONST_RENTA[Concepto],'Datos para cálculo'!R$4,ING_NO_CONST_RENTA[Monto Limite]),+CALCULO[ [#This Row],[18] ]+1-1,CALCULO[ [#This Row],[18] ]))</f>
        <v>0</v>
      </c>
      <c r="T668" s="29"/>
      <c r="U668" s="163">
        <f>+IF(AVERAGEIF(ING_NO_CONST_RENTA[Concepto],'Datos para cálculo'!T$4,ING_NO_CONST_RENTA[Monto Limite])=1,CALCULO[[#This Row],[20]],MIN(CALCULO[ [#This Row],[20] ],AVERAGEIF(ING_NO_CONST_RENTA[Concepto],'Datos para cálculo'!T$4,ING_NO_CONST_RENTA[Monto Limite]),+CALCULO[ [#This Row],[20] ]+1-1,CALCULO[ [#This Row],[20] ]))</f>
        <v>0</v>
      </c>
      <c r="V668" s="29"/>
      <c r="W6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8" s="164"/>
      <c r="Y668" s="163">
        <f>+IF(O668&lt;310*'Versión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8" s="165"/>
      <c r="AA668" s="163">
        <f>+IF(AVERAGEIF(ING_NO_CONST_RENTA[Concepto],'Datos para cálculo'!Z$4,ING_NO_CONST_RENTA[Monto Limite])=1,CALCULO[[#This Row],[ 26 ]],MIN(CALCULO[[#This Row],[ 26 ]],AVERAGEIF(ING_NO_CONST_RENTA[Concepto],'Datos para cálculo'!Z$4,ING_NO_CONST_RENTA[Monto Limite]),+CALCULO[[#This Row],[ 26 ]]+1-1,CALCULO[[#This Row],[ 26 ]]))</f>
        <v>0</v>
      </c>
      <c r="AB668" s="165"/>
      <c r="AC6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8" s="147"/>
      <c r="AE6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8" s="144">
        <f>+CALCULO[[#This Row],[ 31 ]]+CALCULO[[#This Row],[ 29 ]]+CALCULO[[#This Row],[ 27 ]]+CALCULO[[#This Row],[ 25 ]]+CALCULO[[#This Row],[ 23 ]]+CALCULO[[#This Row],[ 21 ]]+CALCULO[[#This Row],[ 19 ]]+CALCULO[[#This Row],[ 17 ]]</f>
        <v>0</v>
      </c>
      <c r="AG668" s="148">
        <f>+MAX(0,ROUND(CALCULO[[#This Row],[ 15 ]]-CALCULO[[#This Row],[32]],-3))</f>
        <v>0</v>
      </c>
      <c r="AH668" s="29"/>
      <c r="AI668" s="163">
        <f>+IF(AVERAGEIF(DEDUCCIONES[Concepto],'Datos para cálculo'!AH$4,DEDUCCIONES[Monto Limite])=1,CALCULO[[#This Row],[ 34 ]],MIN(CALCULO[[#This Row],[ 34 ]],AVERAGEIF(DEDUCCIONES[Concepto],'Datos para cálculo'!AH$4,DEDUCCIONES[Monto Limite]),+CALCULO[[#This Row],[ 34 ]]+1-1,CALCULO[[#This Row],[ 34 ]]))</f>
        <v>0</v>
      </c>
      <c r="AJ668" s="167"/>
      <c r="AK668" s="144">
        <f>+IF(CALCULO[[#This Row],[ 36 ]]="SI",MIN(CALCULO[[#This Row],[ 15 ]]*10%,VLOOKUP($AJ$4,DEDUCCIONES[],4,0)),0)</f>
        <v>0</v>
      </c>
      <c r="AL668" s="168"/>
      <c r="AM668" s="145">
        <f>+MIN(AL668+1-1,VLOOKUP($AL$4,DEDUCCIONES[],4,0))</f>
        <v>0</v>
      </c>
      <c r="AN668" s="144">
        <f>+CALCULO[[#This Row],[35]]+CALCULO[[#This Row],[37]]+CALCULO[[#This Row],[ 39 ]]</f>
        <v>0</v>
      </c>
      <c r="AO668" s="148">
        <f>+CALCULO[[#This Row],[33]]-CALCULO[[#This Row],[ 40 ]]</f>
        <v>0</v>
      </c>
      <c r="AP668" s="29"/>
      <c r="AQ668" s="163">
        <f>+MIN(CALCULO[[#This Row],[42]]+1-1,VLOOKUP($AP$4,RENTAS_EXCENTAS[],4,0))</f>
        <v>0</v>
      </c>
      <c r="AR668" s="29"/>
      <c r="AS668" s="163">
        <f>+MIN(CALCULO[[#This Row],[43]]+CALCULO[[#This Row],[ 44 ]]+1-1,VLOOKUP($AP$4,RENTAS_EXCENTAS[],4,0))-CALCULO[[#This Row],[43]]</f>
        <v>0</v>
      </c>
      <c r="AT668" s="163"/>
      <c r="AU668" s="163"/>
      <c r="AV668" s="163">
        <f>+CALCULO[[#This Row],[ 47 ]]</f>
        <v>0</v>
      </c>
      <c r="AW668" s="163"/>
      <c r="AX668" s="163">
        <f>+CALCULO[[#This Row],[ 49 ]]</f>
        <v>0</v>
      </c>
      <c r="AY668" s="163"/>
      <c r="AZ668" s="163">
        <f>+CALCULO[[#This Row],[ 51 ]]</f>
        <v>0</v>
      </c>
      <c r="BA668" s="163"/>
      <c r="BB668" s="163">
        <f>+CALCULO[[#This Row],[ 53 ]]</f>
        <v>0</v>
      </c>
      <c r="BC668" s="163"/>
      <c r="BD668" s="163">
        <f>+CALCULO[[#This Row],[ 55 ]]</f>
        <v>0</v>
      </c>
      <c r="BE668" s="163"/>
      <c r="BF668" s="163">
        <f>+CALCULO[[#This Row],[ 57 ]]</f>
        <v>0</v>
      </c>
      <c r="BG668" s="163"/>
      <c r="BH668" s="163">
        <f>+CALCULO[[#This Row],[ 59 ]]</f>
        <v>0</v>
      </c>
      <c r="BI668" s="163"/>
      <c r="BJ668" s="163"/>
      <c r="BK668" s="163"/>
      <c r="BL668" s="145">
        <f>+CALCULO[[#This Row],[ 63 ]]</f>
        <v>0</v>
      </c>
      <c r="BM668" s="144">
        <f>+CALCULO[[#This Row],[ 64 ]]+CALCULO[[#This Row],[ 62 ]]+CALCULO[[#This Row],[ 60 ]]+CALCULO[[#This Row],[ 58 ]]+CALCULO[[#This Row],[ 56 ]]+CALCULO[[#This Row],[ 54 ]]+CALCULO[[#This Row],[ 52 ]]+CALCULO[[#This Row],[ 50 ]]+CALCULO[[#This Row],[ 48 ]]+CALCULO[[#This Row],[ 45 ]]+CALCULO[[#This Row],[43]]</f>
        <v>0</v>
      </c>
      <c r="BN668" s="148">
        <f>+CALCULO[[#This Row],[ 41 ]]-CALCULO[[#This Row],[65]]</f>
        <v>0</v>
      </c>
      <c r="BO668" s="144">
        <f>+ROUND(MIN(CALCULO[[#This Row],[66]]*25%,240*'Versión impresión'!$H$8),-3)</f>
        <v>0</v>
      </c>
      <c r="BP668" s="148">
        <f>+CALCULO[[#This Row],[66]]-CALCULO[[#This Row],[67]]</f>
        <v>0</v>
      </c>
      <c r="BQ668" s="154">
        <f>+ROUND(CALCULO[[#This Row],[33]]*40%,-3)</f>
        <v>0</v>
      </c>
      <c r="BR668" s="149">
        <f t="shared" si="26"/>
        <v>0</v>
      </c>
      <c r="BS668" s="144">
        <f>+CALCULO[[#This Row],[33]]-MIN(CALCULO[[#This Row],[69]],CALCULO[[#This Row],[68]])</f>
        <v>0</v>
      </c>
      <c r="BT668" s="150">
        <f>+CALCULO[[#This Row],[71]]/'Versión impresión'!$H$8+1-1</f>
        <v>0</v>
      </c>
      <c r="BU668" s="151">
        <f>+LOOKUP(CALCULO[[#This Row],[72]],$CG$2:$CH$8,$CJ$2:$CJ$8)</f>
        <v>0</v>
      </c>
      <c r="BV668" s="152">
        <f>+LOOKUP(CALCULO[[#This Row],[72]],$CG$2:$CH$8,$CI$2:$CI$8)</f>
        <v>0</v>
      </c>
      <c r="BW668" s="151">
        <f>+LOOKUP(CALCULO[[#This Row],[72]],$CG$2:$CH$8,$CK$2:$CK$8)</f>
        <v>0</v>
      </c>
      <c r="BX668" s="155">
        <f>+(CALCULO[[#This Row],[72]]+CALCULO[[#This Row],[73]])*CALCULO[[#This Row],[74]]+CALCULO[[#This Row],[75]]</f>
        <v>0</v>
      </c>
      <c r="BY668" s="133">
        <f>+ROUND(CALCULO[[#This Row],[76]]*'Versión impresión'!$H$8,-3)</f>
        <v>0</v>
      </c>
      <c r="BZ668" s="180" t="str">
        <f>+IF(LOOKUP(CALCULO[[#This Row],[72]],$CG$2:$CH$8,$CM$2:$CM$8)=0,"",LOOKUP(CALCULO[[#This Row],[72]],$CG$2:$CH$8,$CM$2:$CM$8))</f>
        <v/>
      </c>
    </row>
    <row r="669" spans="1:78" x14ac:dyDescent="0.25">
      <c r="A669" s="78" t="str">
        <f t="shared" ref="A669:A732" si="27">+CONCATENATE(B669,D669)</f>
        <v/>
      </c>
      <c r="B669" s="159"/>
      <c r="C669" s="29"/>
      <c r="D669" s="29"/>
      <c r="E669" s="29"/>
      <c r="F669" s="29"/>
      <c r="G669" s="29"/>
      <c r="H669" s="29"/>
      <c r="I669" s="29"/>
      <c r="J669" s="29"/>
      <c r="K669" s="29"/>
      <c r="L669" s="29"/>
      <c r="M669" s="29"/>
      <c r="N669" s="29"/>
      <c r="O669" s="144">
        <f>SUM(CALCULO[[#This Row],[5]:[ 14 ]])</f>
        <v>0</v>
      </c>
      <c r="P669" s="162"/>
      <c r="Q669" s="163">
        <f>+IF(AVERAGEIF(ING_NO_CONST_RENTA[Concepto],'Datos para cálculo'!P$4,ING_NO_CONST_RENTA[Monto Limite])=1,CALCULO[[#This Row],[16]],MIN(CALCULO[ [#This Row],[16] ],AVERAGEIF(ING_NO_CONST_RENTA[Concepto],'Datos para cálculo'!P$4,ING_NO_CONST_RENTA[Monto Limite]),+CALCULO[ [#This Row],[16] ]+1-1,CALCULO[ [#This Row],[16] ]))</f>
        <v>0</v>
      </c>
      <c r="R669" s="29"/>
      <c r="S669" s="163">
        <f>+IF(AVERAGEIF(ING_NO_CONST_RENTA[Concepto],'Datos para cálculo'!R$4,ING_NO_CONST_RENTA[Monto Limite])=1,CALCULO[[#This Row],[18]],MIN(CALCULO[ [#This Row],[18] ],AVERAGEIF(ING_NO_CONST_RENTA[Concepto],'Datos para cálculo'!R$4,ING_NO_CONST_RENTA[Monto Limite]),+CALCULO[ [#This Row],[18] ]+1-1,CALCULO[ [#This Row],[18] ]))</f>
        <v>0</v>
      </c>
      <c r="T669" s="29"/>
      <c r="U669" s="163">
        <f>+IF(AVERAGEIF(ING_NO_CONST_RENTA[Concepto],'Datos para cálculo'!T$4,ING_NO_CONST_RENTA[Monto Limite])=1,CALCULO[[#This Row],[20]],MIN(CALCULO[ [#This Row],[20] ],AVERAGEIF(ING_NO_CONST_RENTA[Concepto],'Datos para cálculo'!T$4,ING_NO_CONST_RENTA[Monto Limite]),+CALCULO[ [#This Row],[20] ]+1-1,CALCULO[ [#This Row],[20] ]))</f>
        <v>0</v>
      </c>
      <c r="V669" s="29"/>
      <c r="W6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69" s="164"/>
      <c r="Y669" s="163">
        <f>+IF(O669&lt;310*'Versión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69" s="165"/>
      <c r="AA669" s="163">
        <f>+IF(AVERAGEIF(ING_NO_CONST_RENTA[Concepto],'Datos para cálculo'!Z$4,ING_NO_CONST_RENTA[Monto Limite])=1,CALCULO[[#This Row],[ 26 ]],MIN(CALCULO[[#This Row],[ 26 ]],AVERAGEIF(ING_NO_CONST_RENTA[Concepto],'Datos para cálculo'!Z$4,ING_NO_CONST_RENTA[Monto Limite]),+CALCULO[[#This Row],[ 26 ]]+1-1,CALCULO[[#This Row],[ 26 ]]))</f>
        <v>0</v>
      </c>
      <c r="AB669" s="165"/>
      <c r="AC6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69" s="147"/>
      <c r="AE6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69" s="144">
        <f>+CALCULO[[#This Row],[ 31 ]]+CALCULO[[#This Row],[ 29 ]]+CALCULO[[#This Row],[ 27 ]]+CALCULO[[#This Row],[ 25 ]]+CALCULO[[#This Row],[ 23 ]]+CALCULO[[#This Row],[ 21 ]]+CALCULO[[#This Row],[ 19 ]]+CALCULO[[#This Row],[ 17 ]]</f>
        <v>0</v>
      </c>
      <c r="AG669" s="148">
        <f>+MAX(0,ROUND(CALCULO[[#This Row],[ 15 ]]-CALCULO[[#This Row],[32]],-3))</f>
        <v>0</v>
      </c>
      <c r="AH669" s="29"/>
      <c r="AI669" s="163">
        <f>+IF(AVERAGEIF(DEDUCCIONES[Concepto],'Datos para cálculo'!AH$4,DEDUCCIONES[Monto Limite])=1,CALCULO[[#This Row],[ 34 ]],MIN(CALCULO[[#This Row],[ 34 ]],AVERAGEIF(DEDUCCIONES[Concepto],'Datos para cálculo'!AH$4,DEDUCCIONES[Monto Limite]),+CALCULO[[#This Row],[ 34 ]]+1-1,CALCULO[[#This Row],[ 34 ]]))</f>
        <v>0</v>
      </c>
      <c r="AJ669" s="167"/>
      <c r="AK669" s="144">
        <f>+IF(CALCULO[[#This Row],[ 36 ]]="SI",MIN(CALCULO[[#This Row],[ 15 ]]*10%,VLOOKUP($AJ$4,DEDUCCIONES[],4,0)),0)</f>
        <v>0</v>
      </c>
      <c r="AL669" s="168"/>
      <c r="AM669" s="145">
        <f>+MIN(AL669+1-1,VLOOKUP($AL$4,DEDUCCIONES[],4,0))</f>
        <v>0</v>
      </c>
      <c r="AN669" s="144">
        <f>+CALCULO[[#This Row],[35]]+CALCULO[[#This Row],[37]]+CALCULO[[#This Row],[ 39 ]]</f>
        <v>0</v>
      </c>
      <c r="AO669" s="148">
        <f>+CALCULO[[#This Row],[33]]-CALCULO[[#This Row],[ 40 ]]</f>
        <v>0</v>
      </c>
      <c r="AP669" s="29"/>
      <c r="AQ669" s="163">
        <f>+MIN(CALCULO[[#This Row],[42]]+1-1,VLOOKUP($AP$4,RENTAS_EXCENTAS[],4,0))</f>
        <v>0</v>
      </c>
      <c r="AR669" s="29"/>
      <c r="AS669" s="163">
        <f>+MIN(CALCULO[[#This Row],[43]]+CALCULO[[#This Row],[ 44 ]]+1-1,VLOOKUP($AP$4,RENTAS_EXCENTAS[],4,0))-CALCULO[[#This Row],[43]]</f>
        <v>0</v>
      </c>
      <c r="AT669" s="163"/>
      <c r="AU669" s="163"/>
      <c r="AV669" s="163">
        <f>+CALCULO[[#This Row],[ 47 ]]</f>
        <v>0</v>
      </c>
      <c r="AW669" s="163"/>
      <c r="AX669" s="163">
        <f>+CALCULO[[#This Row],[ 49 ]]</f>
        <v>0</v>
      </c>
      <c r="AY669" s="163"/>
      <c r="AZ669" s="163">
        <f>+CALCULO[[#This Row],[ 51 ]]</f>
        <v>0</v>
      </c>
      <c r="BA669" s="163"/>
      <c r="BB669" s="163">
        <f>+CALCULO[[#This Row],[ 53 ]]</f>
        <v>0</v>
      </c>
      <c r="BC669" s="163"/>
      <c r="BD669" s="163">
        <f>+CALCULO[[#This Row],[ 55 ]]</f>
        <v>0</v>
      </c>
      <c r="BE669" s="163"/>
      <c r="BF669" s="163">
        <f>+CALCULO[[#This Row],[ 57 ]]</f>
        <v>0</v>
      </c>
      <c r="BG669" s="163"/>
      <c r="BH669" s="163">
        <f>+CALCULO[[#This Row],[ 59 ]]</f>
        <v>0</v>
      </c>
      <c r="BI669" s="163"/>
      <c r="BJ669" s="163"/>
      <c r="BK669" s="163"/>
      <c r="BL669" s="145">
        <f>+CALCULO[[#This Row],[ 63 ]]</f>
        <v>0</v>
      </c>
      <c r="BM669" s="144">
        <f>+CALCULO[[#This Row],[ 64 ]]+CALCULO[[#This Row],[ 62 ]]+CALCULO[[#This Row],[ 60 ]]+CALCULO[[#This Row],[ 58 ]]+CALCULO[[#This Row],[ 56 ]]+CALCULO[[#This Row],[ 54 ]]+CALCULO[[#This Row],[ 52 ]]+CALCULO[[#This Row],[ 50 ]]+CALCULO[[#This Row],[ 48 ]]+CALCULO[[#This Row],[ 45 ]]+CALCULO[[#This Row],[43]]</f>
        <v>0</v>
      </c>
      <c r="BN669" s="148">
        <f>+CALCULO[[#This Row],[ 41 ]]-CALCULO[[#This Row],[65]]</f>
        <v>0</v>
      </c>
      <c r="BO669" s="144">
        <f>+ROUND(MIN(CALCULO[[#This Row],[66]]*25%,240*'Versión impresión'!$H$8),-3)</f>
        <v>0</v>
      </c>
      <c r="BP669" s="148">
        <f>+CALCULO[[#This Row],[66]]-CALCULO[[#This Row],[67]]</f>
        <v>0</v>
      </c>
      <c r="BQ669" s="154">
        <f>+ROUND(CALCULO[[#This Row],[33]]*40%,-3)</f>
        <v>0</v>
      </c>
      <c r="BR669" s="149">
        <f t="shared" ref="BR669:BR732" si="28">1-1</f>
        <v>0</v>
      </c>
      <c r="BS669" s="144">
        <f>+CALCULO[[#This Row],[33]]-MIN(CALCULO[[#This Row],[69]],CALCULO[[#This Row],[68]])</f>
        <v>0</v>
      </c>
      <c r="BT669" s="150">
        <f>+CALCULO[[#This Row],[71]]/'Versión impresión'!$H$8+1-1</f>
        <v>0</v>
      </c>
      <c r="BU669" s="151">
        <f>+LOOKUP(CALCULO[[#This Row],[72]],$CG$2:$CH$8,$CJ$2:$CJ$8)</f>
        <v>0</v>
      </c>
      <c r="BV669" s="152">
        <f>+LOOKUP(CALCULO[[#This Row],[72]],$CG$2:$CH$8,$CI$2:$CI$8)</f>
        <v>0</v>
      </c>
      <c r="BW669" s="151">
        <f>+LOOKUP(CALCULO[[#This Row],[72]],$CG$2:$CH$8,$CK$2:$CK$8)</f>
        <v>0</v>
      </c>
      <c r="BX669" s="155">
        <f>+(CALCULO[[#This Row],[72]]+CALCULO[[#This Row],[73]])*CALCULO[[#This Row],[74]]+CALCULO[[#This Row],[75]]</f>
        <v>0</v>
      </c>
      <c r="BY669" s="133">
        <f>+ROUND(CALCULO[[#This Row],[76]]*'Versión impresión'!$H$8,-3)</f>
        <v>0</v>
      </c>
      <c r="BZ669" s="180" t="str">
        <f>+IF(LOOKUP(CALCULO[[#This Row],[72]],$CG$2:$CH$8,$CM$2:$CM$8)=0,"",LOOKUP(CALCULO[[#This Row],[72]],$CG$2:$CH$8,$CM$2:$CM$8))</f>
        <v/>
      </c>
    </row>
    <row r="670" spans="1:78" x14ac:dyDescent="0.25">
      <c r="A670" s="78" t="str">
        <f t="shared" si="27"/>
        <v/>
      </c>
      <c r="B670" s="159"/>
      <c r="C670" s="29"/>
      <c r="D670" s="29"/>
      <c r="E670" s="29"/>
      <c r="F670" s="29"/>
      <c r="G670" s="29"/>
      <c r="H670" s="29"/>
      <c r="I670" s="29"/>
      <c r="J670" s="29"/>
      <c r="K670" s="29"/>
      <c r="L670" s="29"/>
      <c r="M670" s="29"/>
      <c r="N670" s="29"/>
      <c r="O670" s="144">
        <f>SUM(CALCULO[[#This Row],[5]:[ 14 ]])</f>
        <v>0</v>
      </c>
      <c r="P670" s="162"/>
      <c r="Q670" s="163">
        <f>+IF(AVERAGEIF(ING_NO_CONST_RENTA[Concepto],'Datos para cálculo'!P$4,ING_NO_CONST_RENTA[Monto Limite])=1,CALCULO[[#This Row],[16]],MIN(CALCULO[ [#This Row],[16] ],AVERAGEIF(ING_NO_CONST_RENTA[Concepto],'Datos para cálculo'!P$4,ING_NO_CONST_RENTA[Monto Limite]),+CALCULO[ [#This Row],[16] ]+1-1,CALCULO[ [#This Row],[16] ]))</f>
        <v>0</v>
      </c>
      <c r="R670" s="29"/>
      <c r="S670" s="163">
        <f>+IF(AVERAGEIF(ING_NO_CONST_RENTA[Concepto],'Datos para cálculo'!R$4,ING_NO_CONST_RENTA[Monto Limite])=1,CALCULO[[#This Row],[18]],MIN(CALCULO[ [#This Row],[18] ],AVERAGEIF(ING_NO_CONST_RENTA[Concepto],'Datos para cálculo'!R$4,ING_NO_CONST_RENTA[Monto Limite]),+CALCULO[ [#This Row],[18] ]+1-1,CALCULO[ [#This Row],[18] ]))</f>
        <v>0</v>
      </c>
      <c r="T670" s="29"/>
      <c r="U670" s="163">
        <f>+IF(AVERAGEIF(ING_NO_CONST_RENTA[Concepto],'Datos para cálculo'!T$4,ING_NO_CONST_RENTA[Monto Limite])=1,CALCULO[[#This Row],[20]],MIN(CALCULO[ [#This Row],[20] ],AVERAGEIF(ING_NO_CONST_RENTA[Concepto],'Datos para cálculo'!T$4,ING_NO_CONST_RENTA[Monto Limite]),+CALCULO[ [#This Row],[20] ]+1-1,CALCULO[ [#This Row],[20] ]))</f>
        <v>0</v>
      </c>
      <c r="V670" s="29"/>
      <c r="W6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0" s="164"/>
      <c r="Y670" s="163">
        <f>+IF(O670&lt;310*'Versión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0" s="165"/>
      <c r="AA670" s="163">
        <f>+IF(AVERAGEIF(ING_NO_CONST_RENTA[Concepto],'Datos para cálculo'!Z$4,ING_NO_CONST_RENTA[Monto Limite])=1,CALCULO[[#This Row],[ 26 ]],MIN(CALCULO[[#This Row],[ 26 ]],AVERAGEIF(ING_NO_CONST_RENTA[Concepto],'Datos para cálculo'!Z$4,ING_NO_CONST_RENTA[Monto Limite]),+CALCULO[[#This Row],[ 26 ]]+1-1,CALCULO[[#This Row],[ 26 ]]))</f>
        <v>0</v>
      </c>
      <c r="AB670" s="165"/>
      <c r="AC6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0" s="147"/>
      <c r="AE6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0" s="144">
        <f>+CALCULO[[#This Row],[ 31 ]]+CALCULO[[#This Row],[ 29 ]]+CALCULO[[#This Row],[ 27 ]]+CALCULO[[#This Row],[ 25 ]]+CALCULO[[#This Row],[ 23 ]]+CALCULO[[#This Row],[ 21 ]]+CALCULO[[#This Row],[ 19 ]]+CALCULO[[#This Row],[ 17 ]]</f>
        <v>0</v>
      </c>
      <c r="AG670" s="148">
        <f>+MAX(0,ROUND(CALCULO[[#This Row],[ 15 ]]-CALCULO[[#This Row],[32]],-3))</f>
        <v>0</v>
      </c>
      <c r="AH670" s="29"/>
      <c r="AI670" s="163">
        <f>+IF(AVERAGEIF(DEDUCCIONES[Concepto],'Datos para cálculo'!AH$4,DEDUCCIONES[Monto Limite])=1,CALCULO[[#This Row],[ 34 ]],MIN(CALCULO[[#This Row],[ 34 ]],AVERAGEIF(DEDUCCIONES[Concepto],'Datos para cálculo'!AH$4,DEDUCCIONES[Monto Limite]),+CALCULO[[#This Row],[ 34 ]]+1-1,CALCULO[[#This Row],[ 34 ]]))</f>
        <v>0</v>
      </c>
      <c r="AJ670" s="167"/>
      <c r="AK670" s="144">
        <f>+IF(CALCULO[[#This Row],[ 36 ]]="SI",MIN(CALCULO[[#This Row],[ 15 ]]*10%,VLOOKUP($AJ$4,DEDUCCIONES[],4,0)),0)</f>
        <v>0</v>
      </c>
      <c r="AL670" s="168"/>
      <c r="AM670" s="145">
        <f>+MIN(AL670+1-1,VLOOKUP($AL$4,DEDUCCIONES[],4,0))</f>
        <v>0</v>
      </c>
      <c r="AN670" s="144">
        <f>+CALCULO[[#This Row],[35]]+CALCULO[[#This Row],[37]]+CALCULO[[#This Row],[ 39 ]]</f>
        <v>0</v>
      </c>
      <c r="AO670" s="148">
        <f>+CALCULO[[#This Row],[33]]-CALCULO[[#This Row],[ 40 ]]</f>
        <v>0</v>
      </c>
      <c r="AP670" s="29"/>
      <c r="AQ670" s="163">
        <f>+MIN(CALCULO[[#This Row],[42]]+1-1,VLOOKUP($AP$4,RENTAS_EXCENTAS[],4,0))</f>
        <v>0</v>
      </c>
      <c r="AR670" s="29"/>
      <c r="AS670" s="163">
        <f>+MIN(CALCULO[[#This Row],[43]]+CALCULO[[#This Row],[ 44 ]]+1-1,VLOOKUP($AP$4,RENTAS_EXCENTAS[],4,0))-CALCULO[[#This Row],[43]]</f>
        <v>0</v>
      </c>
      <c r="AT670" s="163"/>
      <c r="AU670" s="163"/>
      <c r="AV670" s="163">
        <f>+CALCULO[[#This Row],[ 47 ]]</f>
        <v>0</v>
      </c>
      <c r="AW670" s="163"/>
      <c r="AX670" s="163">
        <f>+CALCULO[[#This Row],[ 49 ]]</f>
        <v>0</v>
      </c>
      <c r="AY670" s="163"/>
      <c r="AZ670" s="163">
        <f>+CALCULO[[#This Row],[ 51 ]]</f>
        <v>0</v>
      </c>
      <c r="BA670" s="163"/>
      <c r="BB670" s="163">
        <f>+CALCULO[[#This Row],[ 53 ]]</f>
        <v>0</v>
      </c>
      <c r="BC670" s="163"/>
      <c r="BD670" s="163">
        <f>+CALCULO[[#This Row],[ 55 ]]</f>
        <v>0</v>
      </c>
      <c r="BE670" s="163"/>
      <c r="BF670" s="163">
        <f>+CALCULO[[#This Row],[ 57 ]]</f>
        <v>0</v>
      </c>
      <c r="BG670" s="163"/>
      <c r="BH670" s="163">
        <f>+CALCULO[[#This Row],[ 59 ]]</f>
        <v>0</v>
      </c>
      <c r="BI670" s="163"/>
      <c r="BJ670" s="163"/>
      <c r="BK670" s="163"/>
      <c r="BL670" s="145">
        <f>+CALCULO[[#This Row],[ 63 ]]</f>
        <v>0</v>
      </c>
      <c r="BM670" s="144">
        <f>+CALCULO[[#This Row],[ 64 ]]+CALCULO[[#This Row],[ 62 ]]+CALCULO[[#This Row],[ 60 ]]+CALCULO[[#This Row],[ 58 ]]+CALCULO[[#This Row],[ 56 ]]+CALCULO[[#This Row],[ 54 ]]+CALCULO[[#This Row],[ 52 ]]+CALCULO[[#This Row],[ 50 ]]+CALCULO[[#This Row],[ 48 ]]+CALCULO[[#This Row],[ 45 ]]+CALCULO[[#This Row],[43]]</f>
        <v>0</v>
      </c>
      <c r="BN670" s="148">
        <f>+CALCULO[[#This Row],[ 41 ]]-CALCULO[[#This Row],[65]]</f>
        <v>0</v>
      </c>
      <c r="BO670" s="144">
        <f>+ROUND(MIN(CALCULO[[#This Row],[66]]*25%,240*'Versión impresión'!$H$8),-3)</f>
        <v>0</v>
      </c>
      <c r="BP670" s="148">
        <f>+CALCULO[[#This Row],[66]]-CALCULO[[#This Row],[67]]</f>
        <v>0</v>
      </c>
      <c r="BQ670" s="154">
        <f>+ROUND(CALCULO[[#This Row],[33]]*40%,-3)</f>
        <v>0</v>
      </c>
      <c r="BR670" s="149">
        <f t="shared" si="28"/>
        <v>0</v>
      </c>
      <c r="BS670" s="144">
        <f>+CALCULO[[#This Row],[33]]-MIN(CALCULO[[#This Row],[69]],CALCULO[[#This Row],[68]])</f>
        <v>0</v>
      </c>
      <c r="BT670" s="150">
        <f>+CALCULO[[#This Row],[71]]/'Versión impresión'!$H$8+1-1</f>
        <v>0</v>
      </c>
      <c r="BU670" s="151">
        <f>+LOOKUP(CALCULO[[#This Row],[72]],$CG$2:$CH$8,$CJ$2:$CJ$8)</f>
        <v>0</v>
      </c>
      <c r="BV670" s="152">
        <f>+LOOKUP(CALCULO[[#This Row],[72]],$CG$2:$CH$8,$CI$2:$CI$8)</f>
        <v>0</v>
      </c>
      <c r="BW670" s="151">
        <f>+LOOKUP(CALCULO[[#This Row],[72]],$CG$2:$CH$8,$CK$2:$CK$8)</f>
        <v>0</v>
      </c>
      <c r="BX670" s="155">
        <f>+(CALCULO[[#This Row],[72]]+CALCULO[[#This Row],[73]])*CALCULO[[#This Row],[74]]+CALCULO[[#This Row],[75]]</f>
        <v>0</v>
      </c>
      <c r="BY670" s="133">
        <f>+ROUND(CALCULO[[#This Row],[76]]*'Versión impresión'!$H$8,-3)</f>
        <v>0</v>
      </c>
      <c r="BZ670" s="180" t="str">
        <f>+IF(LOOKUP(CALCULO[[#This Row],[72]],$CG$2:$CH$8,$CM$2:$CM$8)=0,"",LOOKUP(CALCULO[[#This Row],[72]],$CG$2:$CH$8,$CM$2:$CM$8))</f>
        <v/>
      </c>
    </row>
    <row r="671" spans="1:78" x14ac:dyDescent="0.25">
      <c r="A671" s="78" t="str">
        <f t="shared" si="27"/>
        <v/>
      </c>
      <c r="B671" s="159"/>
      <c r="C671" s="29"/>
      <c r="D671" s="29"/>
      <c r="E671" s="29"/>
      <c r="F671" s="29"/>
      <c r="G671" s="29"/>
      <c r="H671" s="29"/>
      <c r="I671" s="29"/>
      <c r="J671" s="29"/>
      <c r="K671" s="29"/>
      <c r="L671" s="29"/>
      <c r="M671" s="29"/>
      <c r="N671" s="29"/>
      <c r="O671" s="144">
        <f>SUM(CALCULO[[#This Row],[5]:[ 14 ]])</f>
        <v>0</v>
      </c>
      <c r="P671" s="162"/>
      <c r="Q671" s="163">
        <f>+IF(AVERAGEIF(ING_NO_CONST_RENTA[Concepto],'Datos para cálculo'!P$4,ING_NO_CONST_RENTA[Monto Limite])=1,CALCULO[[#This Row],[16]],MIN(CALCULO[ [#This Row],[16] ],AVERAGEIF(ING_NO_CONST_RENTA[Concepto],'Datos para cálculo'!P$4,ING_NO_CONST_RENTA[Monto Limite]),+CALCULO[ [#This Row],[16] ]+1-1,CALCULO[ [#This Row],[16] ]))</f>
        <v>0</v>
      </c>
      <c r="R671" s="29"/>
      <c r="S671" s="163">
        <f>+IF(AVERAGEIF(ING_NO_CONST_RENTA[Concepto],'Datos para cálculo'!R$4,ING_NO_CONST_RENTA[Monto Limite])=1,CALCULO[[#This Row],[18]],MIN(CALCULO[ [#This Row],[18] ],AVERAGEIF(ING_NO_CONST_RENTA[Concepto],'Datos para cálculo'!R$4,ING_NO_CONST_RENTA[Monto Limite]),+CALCULO[ [#This Row],[18] ]+1-1,CALCULO[ [#This Row],[18] ]))</f>
        <v>0</v>
      </c>
      <c r="T671" s="29"/>
      <c r="U671" s="163">
        <f>+IF(AVERAGEIF(ING_NO_CONST_RENTA[Concepto],'Datos para cálculo'!T$4,ING_NO_CONST_RENTA[Monto Limite])=1,CALCULO[[#This Row],[20]],MIN(CALCULO[ [#This Row],[20] ],AVERAGEIF(ING_NO_CONST_RENTA[Concepto],'Datos para cálculo'!T$4,ING_NO_CONST_RENTA[Monto Limite]),+CALCULO[ [#This Row],[20] ]+1-1,CALCULO[ [#This Row],[20] ]))</f>
        <v>0</v>
      </c>
      <c r="V671" s="29"/>
      <c r="W6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1" s="164"/>
      <c r="Y671" s="163">
        <f>+IF(O671&lt;310*'Versión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1" s="165"/>
      <c r="AA671" s="163">
        <f>+IF(AVERAGEIF(ING_NO_CONST_RENTA[Concepto],'Datos para cálculo'!Z$4,ING_NO_CONST_RENTA[Monto Limite])=1,CALCULO[[#This Row],[ 26 ]],MIN(CALCULO[[#This Row],[ 26 ]],AVERAGEIF(ING_NO_CONST_RENTA[Concepto],'Datos para cálculo'!Z$4,ING_NO_CONST_RENTA[Monto Limite]),+CALCULO[[#This Row],[ 26 ]]+1-1,CALCULO[[#This Row],[ 26 ]]))</f>
        <v>0</v>
      </c>
      <c r="AB671" s="165"/>
      <c r="AC6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1" s="147"/>
      <c r="AE6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1" s="144">
        <f>+CALCULO[[#This Row],[ 31 ]]+CALCULO[[#This Row],[ 29 ]]+CALCULO[[#This Row],[ 27 ]]+CALCULO[[#This Row],[ 25 ]]+CALCULO[[#This Row],[ 23 ]]+CALCULO[[#This Row],[ 21 ]]+CALCULO[[#This Row],[ 19 ]]+CALCULO[[#This Row],[ 17 ]]</f>
        <v>0</v>
      </c>
      <c r="AG671" s="148">
        <f>+MAX(0,ROUND(CALCULO[[#This Row],[ 15 ]]-CALCULO[[#This Row],[32]],-3))</f>
        <v>0</v>
      </c>
      <c r="AH671" s="29"/>
      <c r="AI671" s="163">
        <f>+IF(AVERAGEIF(DEDUCCIONES[Concepto],'Datos para cálculo'!AH$4,DEDUCCIONES[Monto Limite])=1,CALCULO[[#This Row],[ 34 ]],MIN(CALCULO[[#This Row],[ 34 ]],AVERAGEIF(DEDUCCIONES[Concepto],'Datos para cálculo'!AH$4,DEDUCCIONES[Monto Limite]),+CALCULO[[#This Row],[ 34 ]]+1-1,CALCULO[[#This Row],[ 34 ]]))</f>
        <v>0</v>
      </c>
      <c r="AJ671" s="167"/>
      <c r="AK671" s="144">
        <f>+IF(CALCULO[[#This Row],[ 36 ]]="SI",MIN(CALCULO[[#This Row],[ 15 ]]*10%,VLOOKUP($AJ$4,DEDUCCIONES[],4,0)),0)</f>
        <v>0</v>
      </c>
      <c r="AL671" s="168"/>
      <c r="AM671" s="145">
        <f>+MIN(AL671+1-1,VLOOKUP($AL$4,DEDUCCIONES[],4,0))</f>
        <v>0</v>
      </c>
      <c r="AN671" s="144">
        <f>+CALCULO[[#This Row],[35]]+CALCULO[[#This Row],[37]]+CALCULO[[#This Row],[ 39 ]]</f>
        <v>0</v>
      </c>
      <c r="AO671" s="148">
        <f>+CALCULO[[#This Row],[33]]-CALCULO[[#This Row],[ 40 ]]</f>
        <v>0</v>
      </c>
      <c r="AP671" s="29"/>
      <c r="AQ671" s="163">
        <f>+MIN(CALCULO[[#This Row],[42]]+1-1,VLOOKUP($AP$4,RENTAS_EXCENTAS[],4,0))</f>
        <v>0</v>
      </c>
      <c r="AR671" s="29"/>
      <c r="AS671" s="163">
        <f>+MIN(CALCULO[[#This Row],[43]]+CALCULO[[#This Row],[ 44 ]]+1-1,VLOOKUP($AP$4,RENTAS_EXCENTAS[],4,0))-CALCULO[[#This Row],[43]]</f>
        <v>0</v>
      </c>
      <c r="AT671" s="163"/>
      <c r="AU671" s="163"/>
      <c r="AV671" s="163">
        <f>+CALCULO[[#This Row],[ 47 ]]</f>
        <v>0</v>
      </c>
      <c r="AW671" s="163"/>
      <c r="AX671" s="163">
        <f>+CALCULO[[#This Row],[ 49 ]]</f>
        <v>0</v>
      </c>
      <c r="AY671" s="163"/>
      <c r="AZ671" s="163">
        <f>+CALCULO[[#This Row],[ 51 ]]</f>
        <v>0</v>
      </c>
      <c r="BA671" s="163"/>
      <c r="BB671" s="163">
        <f>+CALCULO[[#This Row],[ 53 ]]</f>
        <v>0</v>
      </c>
      <c r="BC671" s="163"/>
      <c r="BD671" s="163">
        <f>+CALCULO[[#This Row],[ 55 ]]</f>
        <v>0</v>
      </c>
      <c r="BE671" s="163"/>
      <c r="BF671" s="163">
        <f>+CALCULO[[#This Row],[ 57 ]]</f>
        <v>0</v>
      </c>
      <c r="BG671" s="163"/>
      <c r="BH671" s="163">
        <f>+CALCULO[[#This Row],[ 59 ]]</f>
        <v>0</v>
      </c>
      <c r="BI671" s="163"/>
      <c r="BJ671" s="163"/>
      <c r="BK671" s="163"/>
      <c r="BL671" s="145">
        <f>+CALCULO[[#This Row],[ 63 ]]</f>
        <v>0</v>
      </c>
      <c r="BM671" s="144">
        <f>+CALCULO[[#This Row],[ 64 ]]+CALCULO[[#This Row],[ 62 ]]+CALCULO[[#This Row],[ 60 ]]+CALCULO[[#This Row],[ 58 ]]+CALCULO[[#This Row],[ 56 ]]+CALCULO[[#This Row],[ 54 ]]+CALCULO[[#This Row],[ 52 ]]+CALCULO[[#This Row],[ 50 ]]+CALCULO[[#This Row],[ 48 ]]+CALCULO[[#This Row],[ 45 ]]+CALCULO[[#This Row],[43]]</f>
        <v>0</v>
      </c>
      <c r="BN671" s="148">
        <f>+CALCULO[[#This Row],[ 41 ]]-CALCULO[[#This Row],[65]]</f>
        <v>0</v>
      </c>
      <c r="BO671" s="144">
        <f>+ROUND(MIN(CALCULO[[#This Row],[66]]*25%,240*'Versión impresión'!$H$8),-3)</f>
        <v>0</v>
      </c>
      <c r="BP671" s="148">
        <f>+CALCULO[[#This Row],[66]]-CALCULO[[#This Row],[67]]</f>
        <v>0</v>
      </c>
      <c r="BQ671" s="154">
        <f>+ROUND(CALCULO[[#This Row],[33]]*40%,-3)</f>
        <v>0</v>
      </c>
      <c r="BR671" s="149">
        <f t="shared" si="28"/>
        <v>0</v>
      </c>
      <c r="BS671" s="144">
        <f>+CALCULO[[#This Row],[33]]-MIN(CALCULO[[#This Row],[69]],CALCULO[[#This Row],[68]])</f>
        <v>0</v>
      </c>
      <c r="BT671" s="150">
        <f>+CALCULO[[#This Row],[71]]/'Versión impresión'!$H$8+1-1</f>
        <v>0</v>
      </c>
      <c r="BU671" s="151">
        <f>+LOOKUP(CALCULO[[#This Row],[72]],$CG$2:$CH$8,$CJ$2:$CJ$8)</f>
        <v>0</v>
      </c>
      <c r="BV671" s="152">
        <f>+LOOKUP(CALCULO[[#This Row],[72]],$CG$2:$CH$8,$CI$2:$CI$8)</f>
        <v>0</v>
      </c>
      <c r="BW671" s="151">
        <f>+LOOKUP(CALCULO[[#This Row],[72]],$CG$2:$CH$8,$CK$2:$CK$8)</f>
        <v>0</v>
      </c>
      <c r="BX671" s="155">
        <f>+(CALCULO[[#This Row],[72]]+CALCULO[[#This Row],[73]])*CALCULO[[#This Row],[74]]+CALCULO[[#This Row],[75]]</f>
        <v>0</v>
      </c>
      <c r="BY671" s="133">
        <f>+ROUND(CALCULO[[#This Row],[76]]*'Versión impresión'!$H$8,-3)</f>
        <v>0</v>
      </c>
      <c r="BZ671" s="180" t="str">
        <f>+IF(LOOKUP(CALCULO[[#This Row],[72]],$CG$2:$CH$8,$CM$2:$CM$8)=0,"",LOOKUP(CALCULO[[#This Row],[72]],$CG$2:$CH$8,$CM$2:$CM$8))</f>
        <v/>
      </c>
    </row>
    <row r="672" spans="1:78" x14ac:dyDescent="0.25">
      <c r="A672" s="78" t="str">
        <f t="shared" si="27"/>
        <v/>
      </c>
      <c r="B672" s="159"/>
      <c r="C672" s="29"/>
      <c r="D672" s="29"/>
      <c r="E672" s="29"/>
      <c r="F672" s="29"/>
      <c r="G672" s="29"/>
      <c r="H672" s="29"/>
      <c r="I672" s="29"/>
      <c r="J672" s="29"/>
      <c r="K672" s="29"/>
      <c r="L672" s="29"/>
      <c r="M672" s="29"/>
      <c r="N672" s="29"/>
      <c r="O672" s="144">
        <f>SUM(CALCULO[[#This Row],[5]:[ 14 ]])</f>
        <v>0</v>
      </c>
      <c r="P672" s="162"/>
      <c r="Q672" s="163">
        <f>+IF(AVERAGEIF(ING_NO_CONST_RENTA[Concepto],'Datos para cálculo'!P$4,ING_NO_CONST_RENTA[Monto Limite])=1,CALCULO[[#This Row],[16]],MIN(CALCULO[ [#This Row],[16] ],AVERAGEIF(ING_NO_CONST_RENTA[Concepto],'Datos para cálculo'!P$4,ING_NO_CONST_RENTA[Monto Limite]),+CALCULO[ [#This Row],[16] ]+1-1,CALCULO[ [#This Row],[16] ]))</f>
        <v>0</v>
      </c>
      <c r="R672" s="29"/>
      <c r="S672" s="163">
        <f>+IF(AVERAGEIF(ING_NO_CONST_RENTA[Concepto],'Datos para cálculo'!R$4,ING_NO_CONST_RENTA[Monto Limite])=1,CALCULO[[#This Row],[18]],MIN(CALCULO[ [#This Row],[18] ],AVERAGEIF(ING_NO_CONST_RENTA[Concepto],'Datos para cálculo'!R$4,ING_NO_CONST_RENTA[Monto Limite]),+CALCULO[ [#This Row],[18] ]+1-1,CALCULO[ [#This Row],[18] ]))</f>
        <v>0</v>
      </c>
      <c r="T672" s="29"/>
      <c r="U672" s="163">
        <f>+IF(AVERAGEIF(ING_NO_CONST_RENTA[Concepto],'Datos para cálculo'!T$4,ING_NO_CONST_RENTA[Monto Limite])=1,CALCULO[[#This Row],[20]],MIN(CALCULO[ [#This Row],[20] ],AVERAGEIF(ING_NO_CONST_RENTA[Concepto],'Datos para cálculo'!T$4,ING_NO_CONST_RENTA[Monto Limite]),+CALCULO[ [#This Row],[20] ]+1-1,CALCULO[ [#This Row],[20] ]))</f>
        <v>0</v>
      </c>
      <c r="V672" s="29"/>
      <c r="W6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2" s="164"/>
      <c r="Y672" s="163">
        <f>+IF(O672&lt;310*'Versión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2" s="165"/>
      <c r="AA672" s="163">
        <f>+IF(AVERAGEIF(ING_NO_CONST_RENTA[Concepto],'Datos para cálculo'!Z$4,ING_NO_CONST_RENTA[Monto Limite])=1,CALCULO[[#This Row],[ 26 ]],MIN(CALCULO[[#This Row],[ 26 ]],AVERAGEIF(ING_NO_CONST_RENTA[Concepto],'Datos para cálculo'!Z$4,ING_NO_CONST_RENTA[Monto Limite]),+CALCULO[[#This Row],[ 26 ]]+1-1,CALCULO[[#This Row],[ 26 ]]))</f>
        <v>0</v>
      </c>
      <c r="AB672" s="165"/>
      <c r="AC6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2" s="147"/>
      <c r="AE6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2" s="144">
        <f>+CALCULO[[#This Row],[ 31 ]]+CALCULO[[#This Row],[ 29 ]]+CALCULO[[#This Row],[ 27 ]]+CALCULO[[#This Row],[ 25 ]]+CALCULO[[#This Row],[ 23 ]]+CALCULO[[#This Row],[ 21 ]]+CALCULO[[#This Row],[ 19 ]]+CALCULO[[#This Row],[ 17 ]]</f>
        <v>0</v>
      </c>
      <c r="AG672" s="148">
        <f>+MAX(0,ROUND(CALCULO[[#This Row],[ 15 ]]-CALCULO[[#This Row],[32]],-3))</f>
        <v>0</v>
      </c>
      <c r="AH672" s="29"/>
      <c r="AI672" s="163">
        <f>+IF(AVERAGEIF(DEDUCCIONES[Concepto],'Datos para cálculo'!AH$4,DEDUCCIONES[Monto Limite])=1,CALCULO[[#This Row],[ 34 ]],MIN(CALCULO[[#This Row],[ 34 ]],AVERAGEIF(DEDUCCIONES[Concepto],'Datos para cálculo'!AH$4,DEDUCCIONES[Monto Limite]),+CALCULO[[#This Row],[ 34 ]]+1-1,CALCULO[[#This Row],[ 34 ]]))</f>
        <v>0</v>
      </c>
      <c r="AJ672" s="167"/>
      <c r="AK672" s="144">
        <f>+IF(CALCULO[[#This Row],[ 36 ]]="SI",MIN(CALCULO[[#This Row],[ 15 ]]*10%,VLOOKUP($AJ$4,DEDUCCIONES[],4,0)),0)</f>
        <v>0</v>
      </c>
      <c r="AL672" s="168"/>
      <c r="AM672" s="145">
        <f>+MIN(AL672+1-1,VLOOKUP($AL$4,DEDUCCIONES[],4,0))</f>
        <v>0</v>
      </c>
      <c r="AN672" s="144">
        <f>+CALCULO[[#This Row],[35]]+CALCULO[[#This Row],[37]]+CALCULO[[#This Row],[ 39 ]]</f>
        <v>0</v>
      </c>
      <c r="AO672" s="148">
        <f>+CALCULO[[#This Row],[33]]-CALCULO[[#This Row],[ 40 ]]</f>
        <v>0</v>
      </c>
      <c r="AP672" s="29"/>
      <c r="AQ672" s="163">
        <f>+MIN(CALCULO[[#This Row],[42]]+1-1,VLOOKUP($AP$4,RENTAS_EXCENTAS[],4,0))</f>
        <v>0</v>
      </c>
      <c r="AR672" s="29"/>
      <c r="AS672" s="163">
        <f>+MIN(CALCULO[[#This Row],[43]]+CALCULO[[#This Row],[ 44 ]]+1-1,VLOOKUP($AP$4,RENTAS_EXCENTAS[],4,0))-CALCULO[[#This Row],[43]]</f>
        <v>0</v>
      </c>
      <c r="AT672" s="163"/>
      <c r="AU672" s="163"/>
      <c r="AV672" s="163">
        <f>+CALCULO[[#This Row],[ 47 ]]</f>
        <v>0</v>
      </c>
      <c r="AW672" s="163"/>
      <c r="AX672" s="163">
        <f>+CALCULO[[#This Row],[ 49 ]]</f>
        <v>0</v>
      </c>
      <c r="AY672" s="163"/>
      <c r="AZ672" s="163">
        <f>+CALCULO[[#This Row],[ 51 ]]</f>
        <v>0</v>
      </c>
      <c r="BA672" s="163"/>
      <c r="BB672" s="163">
        <f>+CALCULO[[#This Row],[ 53 ]]</f>
        <v>0</v>
      </c>
      <c r="BC672" s="163"/>
      <c r="BD672" s="163">
        <f>+CALCULO[[#This Row],[ 55 ]]</f>
        <v>0</v>
      </c>
      <c r="BE672" s="163"/>
      <c r="BF672" s="163">
        <f>+CALCULO[[#This Row],[ 57 ]]</f>
        <v>0</v>
      </c>
      <c r="BG672" s="163"/>
      <c r="BH672" s="163">
        <f>+CALCULO[[#This Row],[ 59 ]]</f>
        <v>0</v>
      </c>
      <c r="BI672" s="163"/>
      <c r="BJ672" s="163"/>
      <c r="BK672" s="163"/>
      <c r="BL672" s="145">
        <f>+CALCULO[[#This Row],[ 63 ]]</f>
        <v>0</v>
      </c>
      <c r="BM672" s="144">
        <f>+CALCULO[[#This Row],[ 64 ]]+CALCULO[[#This Row],[ 62 ]]+CALCULO[[#This Row],[ 60 ]]+CALCULO[[#This Row],[ 58 ]]+CALCULO[[#This Row],[ 56 ]]+CALCULO[[#This Row],[ 54 ]]+CALCULO[[#This Row],[ 52 ]]+CALCULO[[#This Row],[ 50 ]]+CALCULO[[#This Row],[ 48 ]]+CALCULO[[#This Row],[ 45 ]]+CALCULO[[#This Row],[43]]</f>
        <v>0</v>
      </c>
      <c r="BN672" s="148">
        <f>+CALCULO[[#This Row],[ 41 ]]-CALCULO[[#This Row],[65]]</f>
        <v>0</v>
      </c>
      <c r="BO672" s="144">
        <f>+ROUND(MIN(CALCULO[[#This Row],[66]]*25%,240*'Versión impresión'!$H$8),-3)</f>
        <v>0</v>
      </c>
      <c r="BP672" s="148">
        <f>+CALCULO[[#This Row],[66]]-CALCULO[[#This Row],[67]]</f>
        <v>0</v>
      </c>
      <c r="BQ672" s="154">
        <f>+ROUND(CALCULO[[#This Row],[33]]*40%,-3)</f>
        <v>0</v>
      </c>
      <c r="BR672" s="149">
        <f t="shared" si="28"/>
        <v>0</v>
      </c>
      <c r="BS672" s="144">
        <f>+CALCULO[[#This Row],[33]]-MIN(CALCULO[[#This Row],[69]],CALCULO[[#This Row],[68]])</f>
        <v>0</v>
      </c>
      <c r="BT672" s="150">
        <f>+CALCULO[[#This Row],[71]]/'Versión impresión'!$H$8+1-1</f>
        <v>0</v>
      </c>
      <c r="BU672" s="151">
        <f>+LOOKUP(CALCULO[[#This Row],[72]],$CG$2:$CH$8,$CJ$2:$CJ$8)</f>
        <v>0</v>
      </c>
      <c r="BV672" s="152">
        <f>+LOOKUP(CALCULO[[#This Row],[72]],$CG$2:$CH$8,$CI$2:$CI$8)</f>
        <v>0</v>
      </c>
      <c r="BW672" s="151">
        <f>+LOOKUP(CALCULO[[#This Row],[72]],$CG$2:$CH$8,$CK$2:$CK$8)</f>
        <v>0</v>
      </c>
      <c r="BX672" s="155">
        <f>+(CALCULO[[#This Row],[72]]+CALCULO[[#This Row],[73]])*CALCULO[[#This Row],[74]]+CALCULO[[#This Row],[75]]</f>
        <v>0</v>
      </c>
      <c r="BY672" s="133">
        <f>+ROUND(CALCULO[[#This Row],[76]]*'Versión impresión'!$H$8,-3)</f>
        <v>0</v>
      </c>
      <c r="BZ672" s="180" t="str">
        <f>+IF(LOOKUP(CALCULO[[#This Row],[72]],$CG$2:$CH$8,$CM$2:$CM$8)=0,"",LOOKUP(CALCULO[[#This Row],[72]],$CG$2:$CH$8,$CM$2:$CM$8))</f>
        <v/>
      </c>
    </row>
    <row r="673" spans="1:78" x14ac:dyDescent="0.25">
      <c r="A673" s="78" t="str">
        <f t="shared" si="27"/>
        <v/>
      </c>
      <c r="B673" s="159"/>
      <c r="C673" s="29"/>
      <c r="D673" s="29"/>
      <c r="E673" s="29"/>
      <c r="F673" s="29"/>
      <c r="G673" s="29"/>
      <c r="H673" s="29"/>
      <c r="I673" s="29"/>
      <c r="J673" s="29"/>
      <c r="K673" s="29"/>
      <c r="L673" s="29"/>
      <c r="M673" s="29"/>
      <c r="N673" s="29"/>
      <c r="O673" s="144">
        <f>SUM(CALCULO[[#This Row],[5]:[ 14 ]])</f>
        <v>0</v>
      </c>
      <c r="P673" s="162"/>
      <c r="Q673" s="163">
        <f>+IF(AVERAGEIF(ING_NO_CONST_RENTA[Concepto],'Datos para cálculo'!P$4,ING_NO_CONST_RENTA[Monto Limite])=1,CALCULO[[#This Row],[16]],MIN(CALCULO[ [#This Row],[16] ],AVERAGEIF(ING_NO_CONST_RENTA[Concepto],'Datos para cálculo'!P$4,ING_NO_CONST_RENTA[Monto Limite]),+CALCULO[ [#This Row],[16] ]+1-1,CALCULO[ [#This Row],[16] ]))</f>
        <v>0</v>
      </c>
      <c r="R673" s="29"/>
      <c r="S673" s="163">
        <f>+IF(AVERAGEIF(ING_NO_CONST_RENTA[Concepto],'Datos para cálculo'!R$4,ING_NO_CONST_RENTA[Monto Limite])=1,CALCULO[[#This Row],[18]],MIN(CALCULO[ [#This Row],[18] ],AVERAGEIF(ING_NO_CONST_RENTA[Concepto],'Datos para cálculo'!R$4,ING_NO_CONST_RENTA[Monto Limite]),+CALCULO[ [#This Row],[18] ]+1-1,CALCULO[ [#This Row],[18] ]))</f>
        <v>0</v>
      </c>
      <c r="T673" s="29"/>
      <c r="U673" s="163">
        <f>+IF(AVERAGEIF(ING_NO_CONST_RENTA[Concepto],'Datos para cálculo'!T$4,ING_NO_CONST_RENTA[Monto Limite])=1,CALCULO[[#This Row],[20]],MIN(CALCULO[ [#This Row],[20] ],AVERAGEIF(ING_NO_CONST_RENTA[Concepto],'Datos para cálculo'!T$4,ING_NO_CONST_RENTA[Monto Limite]),+CALCULO[ [#This Row],[20] ]+1-1,CALCULO[ [#This Row],[20] ]))</f>
        <v>0</v>
      </c>
      <c r="V673" s="29"/>
      <c r="W6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3" s="164"/>
      <c r="Y673" s="163">
        <f>+IF(O673&lt;310*'Versión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3" s="165"/>
      <c r="AA673" s="163">
        <f>+IF(AVERAGEIF(ING_NO_CONST_RENTA[Concepto],'Datos para cálculo'!Z$4,ING_NO_CONST_RENTA[Monto Limite])=1,CALCULO[[#This Row],[ 26 ]],MIN(CALCULO[[#This Row],[ 26 ]],AVERAGEIF(ING_NO_CONST_RENTA[Concepto],'Datos para cálculo'!Z$4,ING_NO_CONST_RENTA[Monto Limite]),+CALCULO[[#This Row],[ 26 ]]+1-1,CALCULO[[#This Row],[ 26 ]]))</f>
        <v>0</v>
      </c>
      <c r="AB673" s="165"/>
      <c r="AC6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3" s="147"/>
      <c r="AE6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3" s="144">
        <f>+CALCULO[[#This Row],[ 31 ]]+CALCULO[[#This Row],[ 29 ]]+CALCULO[[#This Row],[ 27 ]]+CALCULO[[#This Row],[ 25 ]]+CALCULO[[#This Row],[ 23 ]]+CALCULO[[#This Row],[ 21 ]]+CALCULO[[#This Row],[ 19 ]]+CALCULO[[#This Row],[ 17 ]]</f>
        <v>0</v>
      </c>
      <c r="AG673" s="148">
        <f>+MAX(0,ROUND(CALCULO[[#This Row],[ 15 ]]-CALCULO[[#This Row],[32]],-3))</f>
        <v>0</v>
      </c>
      <c r="AH673" s="29"/>
      <c r="AI673" s="163">
        <f>+IF(AVERAGEIF(DEDUCCIONES[Concepto],'Datos para cálculo'!AH$4,DEDUCCIONES[Monto Limite])=1,CALCULO[[#This Row],[ 34 ]],MIN(CALCULO[[#This Row],[ 34 ]],AVERAGEIF(DEDUCCIONES[Concepto],'Datos para cálculo'!AH$4,DEDUCCIONES[Monto Limite]),+CALCULO[[#This Row],[ 34 ]]+1-1,CALCULO[[#This Row],[ 34 ]]))</f>
        <v>0</v>
      </c>
      <c r="AJ673" s="167"/>
      <c r="AK673" s="144">
        <f>+IF(CALCULO[[#This Row],[ 36 ]]="SI",MIN(CALCULO[[#This Row],[ 15 ]]*10%,VLOOKUP($AJ$4,DEDUCCIONES[],4,0)),0)</f>
        <v>0</v>
      </c>
      <c r="AL673" s="168"/>
      <c r="AM673" s="145">
        <f>+MIN(AL673+1-1,VLOOKUP($AL$4,DEDUCCIONES[],4,0))</f>
        <v>0</v>
      </c>
      <c r="AN673" s="144">
        <f>+CALCULO[[#This Row],[35]]+CALCULO[[#This Row],[37]]+CALCULO[[#This Row],[ 39 ]]</f>
        <v>0</v>
      </c>
      <c r="AO673" s="148">
        <f>+CALCULO[[#This Row],[33]]-CALCULO[[#This Row],[ 40 ]]</f>
        <v>0</v>
      </c>
      <c r="AP673" s="29"/>
      <c r="AQ673" s="163">
        <f>+MIN(CALCULO[[#This Row],[42]]+1-1,VLOOKUP($AP$4,RENTAS_EXCENTAS[],4,0))</f>
        <v>0</v>
      </c>
      <c r="AR673" s="29"/>
      <c r="AS673" s="163">
        <f>+MIN(CALCULO[[#This Row],[43]]+CALCULO[[#This Row],[ 44 ]]+1-1,VLOOKUP($AP$4,RENTAS_EXCENTAS[],4,0))-CALCULO[[#This Row],[43]]</f>
        <v>0</v>
      </c>
      <c r="AT673" s="163"/>
      <c r="AU673" s="163"/>
      <c r="AV673" s="163">
        <f>+CALCULO[[#This Row],[ 47 ]]</f>
        <v>0</v>
      </c>
      <c r="AW673" s="163"/>
      <c r="AX673" s="163">
        <f>+CALCULO[[#This Row],[ 49 ]]</f>
        <v>0</v>
      </c>
      <c r="AY673" s="163"/>
      <c r="AZ673" s="163">
        <f>+CALCULO[[#This Row],[ 51 ]]</f>
        <v>0</v>
      </c>
      <c r="BA673" s="163"/>
      <c r="BB673" s="163">
        <f>+CALCULO[[#This Row],[ 53 ]]</f>
        <v>0</v>
      </c>
      <c r="BC673" s="163"/>
      <c r="BD673" s="163">
        <f>+CALCULO[[#This Row],[ 55 ]]</f>
        <v>0</v>
      </c>
      <c r="BE673" s="163"/>
      <c r="BF673" s="163">
        <f>+CALCULO[[#This Row],[ 57 ]]</f>
        <v>0</v>
      </c>
      <c r="BG673" s="163"/>
      <c r="BH673" s="163">
        <f>+CALCULO[[#This Row],[ 59 ]]</f>
        <v>0</v>
      </c>
      <c r="BI673" s="163"/>
      <c r="BJ673" s="163"/>
      <c r="BK673" s="163"/>
      <c r="BL673" s="145">
        <f>+CALCULO[[#This Row],[ 63 ]]</f>
        <v>0</v>
      </c>
      <c r="BM673" s="144">
        <f>+CALCULO[[#This Row],[ 64 ]]+CALCULO[[#This Row],[ 62 ]]+CALCULO[[#This Row],[ 60 ]]+CALCULO[[#This Row],[ 58 ]]+CALCULO[[#This Row],[ 56 ]]+CALCULO[[#This Row],[ 54 ]]+CALCULO[[#This Row],[ 52 ]]+CALCULO[[#This Row],[ 50 ]]+CALCULO[[#This Row],[ 48 ]]+CALCULO[[#This Row],[ 45 ]]+CALCULO[[#This Row],[43]]</f>
        <v>0</v>
      </c>
      <c r="BN673" s="148">
        <f>+CALCULO[[#This Row],[ 41 ]]-CALCULO[[#This Row],[65]]</f>
        <v>0</v>
      </c>
      <c r="BO673" s="144">
        <f>+ROUND(MIN(CALCULO[[#This Row],[66]]*25%,240*'Versión impresión'!$H$8),-3)</f>
        <v>0</v>
      </c>
      <c r="BP673" s="148">
        <f>+CALCULO[[#This Row],[66]]-CALCULO[[#This Row],[67]]</f>
        <v>0</v>
      </c>
      <c r="BQ673" s="154">
        <f>+ROUND(CALCULO[[#This Row],[33]]*40%,-3)</f>
        <v>0</v>
      </c>
      <c r="BR673" s="149">
        <f t="shared" si="28"/>
        <v>0</v>
      </c>
      <c r="BS673" s="144">
        <f>+CALCULO[[#This Row],[33]]-MIN(CALCULO[[#This Row],[69]],CALCULO[[#This Row],[68]])</f>
        <v>0</v>
      </c>
      <c r="BT673" s="150">
        <f>+CALCULO[[#This Row],[71]]/'Versión impresión'!$H$8+1-1</f>
        <v>0</v>
      </c>
      <c r="BU673" s="151">
        <f>+LOOKUP(CALCULO[[#This Row],[72]],$CG$2:$CH$8,$CJ$2:$CJ$8)</f>
        <v>0</v>
      </c>
      <c r="BV673" s="152">
        <f>+LOOKUP(CALCULO[[#This Row],[72]],$CG$2:$CH$8,$CI$2:$CI$8)</f>
        <v>0</v>
      </c>
      <c r="BW673" s="151">
        <f>+LOOKUP(CALCULO[[#This Row],[72]],$CG$2:$CH$8,$CK$2:$CK$8)</f>
        <v>0</v>
      </c>
      <c r="BX673" s="155">
        <f>+(CALCULO[[#This Row],[72]]+CALCULO[[#This Row],[73]])*CALCULO[[#This Row],[74]]+CALCULO[[#This Row],[75]]</f>
        <v>0</v>
      </c>
      <c r="BY673" s="133">
        <f>+ROUND(CALCULO[[#This Row],[76]]*'Versión impresión'!$H$8,-3)</f>
        <v>0</v>
      </c>
      <c r="BZ673" s="180" t="str">
        <f>+IF(LOOKUP(CALCULO[[#This Row],[72]],$CG$2:$CH$8,$CM$2:$CM$8)=0,"",LOOKUP(CALCULO[[#This Row],[72]],$CG$2:$CH$8,$CM$2:$CM$8))</f>
        <v/>
      </c>
    </row>
    <row r="674" spans="1:78" x14ac:dyDescent="0.25">
      <c r="A674" s="78" t="str">
        <f t="shared" si="27"/>
        <v/>
      </c>
      <c r="B674" s="159"/>
      <c r="C674" s="29"/>
      <c r="D674" s="29"/>
      <c r="E674" s="29"/>
      <c r="F674" s="29"/>
      <c r="G674" s="29"/>
      <c r="H674" s="29"/>
      <c r="I674" s="29"/>
      <c r="J674" s="29"/>
      <c r="K674" s="29"/>
      <c r="L674" s="29"/>
      <c r="M674" s="29"/>
      <c r="N674" s="29"/>
      <c r="O674" s="144">
        <f>SUM(CALCULO[[#This Row],[5]:[ 14 ]])</f>
        <v>0</v>
      </c>
      <c r="P674" s="162"/>
      <c r="Q674" s="163">
        <f>+IF(AVERAGEIF(ING_NO_CONST_RENTA[Concepto],'Datos para cálculo'!P$4,ING_NO_CONST_RENTA[Monto Limite])=1,CALCULO[[#This Row],[16]],MIN(CALCULO[ [#This Row],[16] ],AVERAGEIF(ING_NO_CONST_RENTA[Concepto],'Datos para cálculo'!P$4,ING_NO_CONST_RENTA[Monto Limite]),+CALCULO[ [#This Row],[16] ]+1-1,CALCULO[ [#This Row],[16] ]))</f>
        <v>0</v>
      </c>
      <c r="R674" s="29"/>
      <c r="S674" s="163">
        <f>+IF(AVERAGEIF(ING_NO_CONST_RENTA[Concepto],'Datos para cálculo'!R$4,ING_NO_CONST_RENTA[Monto Limite])=1,CALCULO[[#This Row],[18]],MIN(CALCULO[ [#This Row],[18] ],AVERAGEIF(ING_NO_CONST_RENTA[Concepto],'Datos para cálculo'!R$4,ING_NO_CONST_RENTA[Monto Limite]),+CALCULO[ [#This Row],[18] ]+1-1,CALCULO[ [#This Row],[18] ]))</f>
        <v>0</v>
      </c>
      <c r="T674" s="29"/>
      <c r="U674" s="163">
        <f>+IF(AVERAGEIF(ING_NO_CONST_RENTA[Concepto],'Datos para cálculo'!T$4,ING_NO_CONST_RENTA[Monto Limite])=1,CALCULO[[#This Row],[20]],MIN(CALCULO[ [#This Row],[20] ],AVERAGEIF(ING_NO_CONST_RENTA[Concepto],'Datos para cálculo'!T$4,ING_NO_CONST_RENTA[Monto Limite]),+CALCULO[ [#This Row],[20] ]+1-1,CALCULO[ [#This Row],[20] ]))</f>
        <v>0</v>
      </c>
      <c r="V674" s="29"/>
      <c r="W6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4" s="164"/>
      <c r="Y674" s="163">
        <f>+IF(O674&lt;310*'Versión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4" s="165"/>
      <c r="AA674" s="163">
        <f>+IF(AVERAGEIF(ING_NO_CONST_RENTA[Concepto],'Datos para cálculo'!Z$4,ING_NO_CONST_RENTA[Monto Limite])=1,CALCULO[[#This Row],[ 26 ]],MIN(CALCULO[[#This Row],[ 26 ]],AVERAGEIF(ING_NO_CONST_RENTA[Concepto],'Datos para cálculo'!Z$4,ING_NO_CONST_RENTA[Monto Limite]),+CALCULO[[#This Row],[ 26 ]]+1-1,CALCULO[[#This Row],[ 26 ]]))</f>
        <v>0</v>
      </c>
      <c r="AB674" s="165"/>
      <c r="AC6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4" s="147"/>
      <c r="AE6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4" s="144">
        <f>+CALCULO[[#This Row],[ 31 ]]+CALCULO[[#This Row],[ 29 ]]+CALCULO[[#This Row],[ 27 ]]+CALCULO[[#This Row],[ 25 ]]+CALCULO[[#This Row],[ 23 ]]+CALCULO[[#This Row],[ 21 ]]+CALCULO[[#This Row],[ 19 ]]+CALCULO[[#This Row],[ 17 ]]</f>
        <v>0</v>
      </c>
      <c r="AG674" s="148">
        <f>+MAX(0,ROUND(CALCULO[[#This Row],[ 15 ]]-CALCULO[[#This Row],[32]],-3))</f>
        <v>0</v>
      </c>
      <c r="AH674" s="29"/>
      <c r="AI674" s="163">
        <f>+IF(AVERAGEIF(DEDUCCIONES[Concepto],'Datos para cálculo'!AH$4,DEDUCCIONES[Monto Limite])=1,CALCULO[[#This Row],[ 34 ]],MIN(CALCULO[[#This Row],[ 34 ]],AVERAGEIF(DEDUCCIONES[Concepto],'Datos para cálculo'!AH$4,DEDUCCIONES[Monto Limite]),+CALCULO[[#This Row],[ 34 ]]+1-1,CALCULO[[#This Row],[ 34 ]]))</f>
        <v>0</v>
      </c>
      <c r="AJ674" s="167"/>
      <c r="AK674" s="144">
        <f>+IF(CALCULO[[#This Row],[ 36 ]]="SI",MIN(CALCULO[[#This Row],[ 15 ]]*10%,VLOOKUP($AJ$4,DEDUCCIONES[],4,0)),0)</f>
        <v>0</v>
      </c>
      <c r="AL674" s="168"/>
      <c r="AM674" s="145">
        <f>+MIN(AL674+1-1,VLOOKUP($AL$4,DEDUCCIONES[],4,0))</f>
        <v>0</v>
      </c>
      <c r="AN674" s="144">
        <f>+CALCULO[[#This Row],[35]]+CALCULO[[#This Row],[37]]+CALCULO[[#This Row],[ 39 ]]</f>
        <v>0</v>
      </c>
      <c r="AO674" s="148">
        <f>+CALCULO[[#This Row],[33]]-CALCULO[[#This Row],[ 40 ]]</f>
        <v>0</v>
      </c>
      <c r="AP674" s="29"/>
      <c r="AQ674" s="163">
        <f>+MIN(CALCULO[[#This Row],[42]]+1-1,VLOOKUP($AP$4,RENTAS_EXCENTAS[],4,0))</f>
        <v>0</v>
      </c>
      <c r="AR674" s="29"/>
      <c r="AS674" s="163">
        <f>+MIN(CALCULO[[#This Row],[43]]+CALCULO[[#This Row],[ 44 ]]+1-1,VLOOKUP($AP$4,RENTAS_EXCENTAS[],4,0))-CALCULO[[#This Row],[43]]</f>
        <v>0</v>
      </c>
      <c r="AT674" s="163"/>
      <c r="AU674" s="163"/>
      <c r="AV674" s="163">
        <f>+CALCULO[[#This Row],[ 47 ]]</f>
        <v>0</v>
      </c>
      <c r="AW674" s="163"/>
      <c r="AX674" s="163">
        <f>+CALCULO[[#This Row],[ 49 ]]</f>
        <v>0</v>
      </c>
      <c r="AY674" s="163"/>
      <c r="AZ674" s="163">
        <f>+CALCULO[[#This Row],[ 51 ]]</f>
        <v>0</v>
      </c>
      <c r="BA674" s="163"/>
      <c r="BB674" s="163">
        <f>+CALCULO[[#This Row],[ 53 ]]</f>
        <v>0</v>
      </c>
      <c r="BC674" s="163"/>
      <c r="BD674" s="163">
        <f>+CALCULO[[#This Row],[ 55 ]]</f>
        <v>0</v>
      </c>
      <c r="BE674" s="163"/>
      <c r="BF674" s="163">
        <f>+CALCULO[[#This Row],[ 57 ]]</f>
        <v>0</v>
      </c>
      <c r="BG674" s="163"/>
      <c r="BH674" s="163">
        <f>+CALCULO[[#This Row],[ 59 ]]</f>
        <v>0</v>
      </c>
      <c r="BI674" s="163"/>
      <c r="BJ674" s="163"/>
      <c r="BK674" s="163"/>
      <c r="BL674" s="145">
        <f>+CALCULO[[#This Row],[ 63 ]]</f>
        <v>0</v>
      </c>
      <c r="BM674" s="144">
        <f>+CALCULO[[#This Row],[ 64 ]]+CALCULO[[#This Row],[ 62 ]]+CALCULO[[#This Row],[ 60 ]]+CALCULO[[#This Row],[ 58 ]]+CALCULO[[#This Row],[ 56 ]]+CALCULO[[#This Row],[ 54 ]]+CALCULO[[#This Row],[ 52 ]]+CALCULO[[#This Row],[ 50 ]]+CALCULO[[#This Row],[ 48 ]]+CALCULO[[#This Row],[ 45 ]]+CALCULO[[#This Row],[43]]</f>
        <v>0</v>
      </c>
      <c r="BN674" s="148">
        <f>+CALCULO[[#This Row],[ 41 ]]-CALCULO[[#This Row],[65]]</f>
        <v>0</v>
      </c>
      <c r="BO674" s="144">
        <f>+ROUND(MIN(CALCULO[[#This Row],[66]]*25%,240*'Versión impresión'!$H$8),-3)</f>
        <v>0</v>
      </c>
      <c r="BP674" s="148">
        <f>+CALCULO[[#This Row],[66]]-CALCULO[[#This Row],[67]]</f>
        <v>0</v>
      </c>
      <c r="BQ674" s="154">
        <f>+ROUND(CALCULO[[#This Row],[33]]*40%,-3)</f>
        <v>0</v>
      </c>
      <c r="BR674" s="149">
        <f t="shared" si="28"/>
        <v>0</v>
      </c>
      <c r="BS674" s="144">
        <f>+CALCULO[[#This Row],[33]]-MIN(CALCULO[[#This Row],[69]],CALCULO[[#This Row],[68]])</f>
        <v>0</v>
      </c>
      <c r="BT674" s="150">
        <f>+CALCULO[[#This Row],[71]]/'Versión impresión'!$H$8+1-1</f>
        <v>0</v>
      </c>
      <c r="BU674" s="151">
        <f>+LOOKUP(CALCULO[[#This Row],[72]],$CG$2:$CH$8,$CJ$2:$CJ$8)</f>
        <v>0</v>
      </c>
      <c r="BV674" s="152">
        <f>+LOOKUP(CALCULO[[#This Row],[72]],$CG$2:$CH$8,$CI$2:$CI$8)</f>
        <v>0</v>
      </c>
      <c r="BW674" s="151">
        <f>+LOOKUP(CALCULO[[#This Row],[72]],$CG$2:$CH$8,$CK$2:$CK$8)</f>
        <v>0</v>
      </c>
      <c r="BX674" s="155">
        <f>+(CALCULO[[#This Row],[72]]+CALCULO[[#This Row],[73]])*CALCULO[[#This Row],[74]]+CALCULO[[#This Row],[75]]</f>
        <v>0</v>
      </c>
      <c r="BY674" s="133">
        <f>+ROUND(CALCULO[[#This Row],[76]]*'Versión impresión'!$H$8,-3)</f>
        <v>0</v>
      </c>
      <c r="BZ674" s="180" t="str">
        <f>+IF(LOOKUP(CALCULO[[#This Row],[72]],$CG$2:$CH$8,$CM$2:$CM$8)=0,"",LOOKUP(CALCULO[[#This Row],[72]],$CG$2:$CH$8,$CM$2:$CM$8))</f>
        <v/>
      </c>
    </row>
    <row r="675" spans="1:78" x14ac:dyDescent="0.25">
      <c r="A675" s="78" t="str">
        <f t="shared" si="27"/>
        <v/>
      </c>
      <c r="B675" s="159"/>
      <c r="C675" s="29"/>
      <c r="D675" s="29"/>
      <c r="E675" s="29"/>
      <c r="F675" s="29"/>
      <c r="G675" s="29"/>
      <c r="H675" s="29"/>
      <c r="I675" s="29"/>
      <c r="J675" s="29"/>
      <c r="K675" s="29"/>
      <c r="L675" s="29"/>
      <c r="M675" s="29"/>
      <c r="N675" s="29"/>
      <c r="O675" s="144">
        <f>SUM(CALCULO[[#This Row],[5]:[ 14 ]])</f>
        <v>0</v>
      </c>
      <c r="P675" s="162"/>
      <c r="Q675" s="163">
        <f>+IF(AVERAGEIF(ING_NO_CONST_RENTA[Concepto],'Datos para cálculo'!P$4,ING_NO_CONST_RENTA[Monto Limite])=1,CALCULO[[#This Row],[16]],MIN(CALCULO[ [#This Row],[16] ],AVERAGEIF(ING_NO_CONST_RENTA[Concepto],'Datos para cálculo'!P$4,ING_NO_CONST_RENTA[Monto Limite]),+CALCULO[ [#This Row],[16] ]+1-1,CALCULO[ [#This Row],[16] ]))</f>
        <v>0</v>
      </c>
      <c r="R675" s="29"/>
      <c r="S675" s="163">
        <f>+IF(AVERAGEIF(ING_NO_CONST_RENTA[Concepto],'Datos para cálculo'!R$4,ING_NO_CONST_RENTA[Monto Limite])=1,CALCULO[[#This Row],[18]],MIN(CALCULO[ [#This Row],[18] ],AVERAGEIF(ING_NO_CONST_RENTA[Concepto],'Datos para cálculo'!R$4,ING_NO_CONST_RENTA[Monto Limite]),+CALCULO[ [#This Row],[18] ]+1-1,CALCULO[ [#This Row],[18] ]))</f>
        <v>0</v>
      </c>
      <c r="T675" s="29"/>
      <c r="U675" s="163">
        <f>+IF(AVERAGEIF(ING_NO_CONST_RENTA[Concepto],'Datos para cálculo'!T$4,ING_NO_CONST_RENTA[Monto Limite])=1,CALCULO[[#This Row],[20]],MIN(CALCULO[ [#This Row],[20] ],AVERAGEIF(ING_NO_CONST_RENTA[Concepto],'Datos para cálculo'!T$4,ING_NO_CONST_RENTA[Monto Limite]),+CALCULO[ [#This Row],[20] ]+1-1,CALCULO[ [#This Row],[20] ]))</f>
        <v>0</v>
      </c>
      <c r="V675" s="29"/>
      <c r="W6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5" s="164"/>
      <c r="Y675" s="163">
        <f>+IF(O675&lt;310*'Versión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5" s="165"/>
      <c r="AA675" s="163">
        <f>+IF(AVERAGEIF(ING_NO_CONST_RENTA[Concepto],'Datos para cálculo'!Z$4,ING_NO_CONST_RENTA[Monto Limite])=1,CALCULO[[#This Row],[ 26 ]],MIN(CALCULO[[#This Row],[ 26 ]],AVERAGEIF(ING_NO_CONST_RENTA[Concepto],'Datos para cálculo'!Z$4,ING_NO_CONST_RENTA[Monto Limite]),+CALCULO[[#This Row],[ 26 ]]+1-1,CALCULO[[#This Row],[ 26 ]]))</f>
        <v>0</v>
      </c>
      <c r="AB675" s="165"/>
      <c r="AC6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5" s="147"/>
      <c r="AE6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5" s="144">
        <f>+CALCULO[[#This Row],[ 31 ]]+CALCULO[[#This Row],[ 29 ]]+CALCULO[[#This Row],[ 27 ]]+CALCULO[[#This Row],[ 25 ]]+CALCULO[[#This Row],[ 23 ]]+CALCULO[[#This Row],[ 21 ]]+CALCULO[[#This Row],[ 19 ]]+CALCULO[[#This Row],[ 17 ]]</f>
        <v>0</v>
      </c>
      <c r="AG675" s="148">
        <f>+MAX(0,ROUND(CALCULO[[#This Row],[ 15 ]]-CALCULO[[#This Row],[32]],-3))</f>
        <v>0</v>
      </c>
      <c r="AH675" s="29"/>
      <c r="AI675" s="163">
        <f>+IF(AVERAGEIF(DEDUCCIONES[Concepto],'Datos para cálculo'!AH$4,DEDUCCIONES[Monto Limite])=1,CALCULO[[#This Row],[ 34 ]],MIN(CALCULO[[#This Row],[ 34 ]],AVERAGEIF(DEDUCCIONES[Concepto],'Datos para cálculo'!AH$4,DEDUCCIONES[Monto Limite]),+CALCULO[[#This Row],[ 34 ]]+1-1,CALCULO[[#This Row],[ 34 ]]))</f>
        <v>0</v>
      </c>
      <c r="AJ675" s="167"/>
      <c r="AK675" s="144">
        <f>+IF(CALCULO[[#This Row],[ 36 ]]="SI",MIN(CALCULO[[#This Row],[ 15 ]]*10%,VLOOKUP($AJ$4,DEDUCCIONES[],4,0)),0)</f>
        <v>0</v>
      </c>
      <c r="AL675" s="168"/>
      <c r="AM675" s="145">
        <f>+MIN(AL675+1-1,VLOOKUP($AL$4,DEDUCCIONES[],4,0))</f>
        <v>0</v>
      </c>
      <c r="AN675" s="144">
        <f>+CALCULO[[#This Row],[35]]+CALCULO[[#This Row],[37]]+CALCULO[[#This Row],[ 39 ]]</f>
        <v>0</v>
      </c>
      <c r="AO675" s="148">
        <f>+CALCULO[[#This Row],[33]]-CALCULO[[#This Row],[ 40 ]]</f>
        <v>0</v>
      </c>
      <c r="AP675" s="29"/>
      <c r="AQ675" s="163">
        <f>+MIN(CALCULO[[#This Row],[42]]+1-1,VLOOKUP($AP$4,RENTAS_EXCENTAS[],4,0))</f>
        <v>0</v>
      </c>
      <c r="AR675" s="29"/>
      <c r="AS675" s="163">
        <f>+MIN(CALCULO[[#This Row],[43]]+CALCULO[[#This Row],[ 44 ]]+1-1,VLOOKUP($AP$4,RENTAS_EXCENTAS[],4,0))-CALCULO[[#This Row],[43]]</f>
        <v>0</v>
      </c>
      <c r="AT675" s="163"/>
      <c r="AU675" s="163"/>
      <c r="AV675" s="163">
        <f>+CALCULO[[#This Row],[ 47 ]]</f>
        <v>0</v>
      </c>
      <c r="AW675" s="163"/>
      <c r="AX675" s="163">
        <f>+CALCULO[[#This Row],[ 49 ]]</f>
        <v>0</v>
      </c>
      <c r="AY675" s="163"/>
      <c r="AZ675" s="163">
        <f>+CALCULO[[#This Row],[ 51 ]]</f>
        <v>0</v>
      </c>
      <c r="BA675" s="163"/>
      <c r="BB675" s="163">
        <f>+CALCULO[[#This Row],[ 53 ]]</f>
        <v>0</v>
      </c>
      <c r="BC675" s="163"/>
      <c r="BD675" s="163">
        <f>+CALCULO[[#This Row],[ 55 ]]</f>
        <v>0</v>
      </c>
      <c r="BE675" s="163"/>
      <c r="BF675" s="163">
        <f>+CALCULO[[#This Row],[ 57 ]]</f>
        <v>0</v>
      </c>
      <c r="BG675" s="163"/>
      <c r="BH675" s="163">
        <f>+CALCULO[[#This Row],[ 59 ]]</f>
        <v>0</v>
      </c>
      <c r="BI675" s="163"/>
      <c r="BJ675" s="163"/>
      <c r="BK675" s="163"/>
      <c r="BL675" s="145">
        <f>+CALCULO[[#This Row],[ 63 ]]</f>
        <v>0</v>
      </c>
      <c r="BM675" s="144">
        <f>+CALCULO[[#This Row],[ 64 ]]+CALCULO[[#This Row],[ 62 ]]+CALCULO[[#This Row],[ 60 ]]+CALCULO[[#This Row],[ 58 ]]+CALCULO[[#This Row],[ 56 ]]+CALCULO[[#This Row],[ 54 ]]+CALCULO[[#This Row],[ 52 ]]+CALCULO[[#This Row],[ 50 ]]+CALCULO[[#This Row],[ 48 ]]+CALCULO[[#This Row],[ 45 ]]+CALCULO[[#This Row],[43]]</f>
        <v>0</v>
      </c>
      <c r="BN675" s="148">
        <f>+CALCULO[[#This Row],[ 41 ]]-CALCULO[[#This Row],[65]]</f>
        <v>0</v>
      </c>
      <c r="BO675" s="144">
        <f>+ROUND(MIN(CALCULO[[#This Row],[66]]*25%,240*'Versión impresión'!$H$8),-3)</f>
        <v>0</v>
      </c>
      <c r="BP675" s="148">
        <f>+CALCULO[[#This Row],[66]]-CALCULO[[#This Row],[67]]</f>
        <v>0</v>
      </c>
      <c r="BQ675" s="154">
        <f>+ROUND(CALCULO[[#This Row],[33]]*40%,-3)</f>
        <v>0</v>
      </c>
      <c r="BR675" s="149">
        <f t="shared" si="28"/>
        <v>0</v>
      </c>
      <c r="BS675" s="144">
        <f>+CALCULO[[#This Row],[33]]-MIN(CALCULO[[#This Row],[69]],CALCULO[[#This Row],[68]])</f>
        <v>0</v>
      </c>
      <c r="BT675" s="150">
        <f>+CALCULO[[#This Row],[71]]/'Versión impresión'!$H$8+1-1</f>
        <v>0</v>
      </c>
      <c r="BU675" s="151">
        <f>+LOOKUP(CALCULO[[#This Row],[72]],$CG$2:$CH$8,$CJ$2:$CJ$8)</f>
        <v>0</v>
      </c>
      <c r="BV675" s="152">
        <f>+LOOKUP(CALCULO[[#This Row],[72]],$CG$2:$CH$8,$CI$2:$CI$8)</f>
        <v>0</v>
      </c>
      <c r="BW675" s="151">
        <f>+LOOKUP(CALCULO[[#This Row],[72]],$CG$2:$CH$8,$CK$2:$CK$8)</f>
        <v>0</v>
      </c>
      <c r="BX675" s="155">
        <f>+(CALCULO[[#This Row],[72]]+CALCULO[[#This Row],[73]])*CALCULO[[#This Row],[74]]+CALCULO[[#This Row],[75]]</f>
        <v>0</v>
      </c>
      <c r="BY675" s="133">
        <f>+ROUND(CALCULO[[#This Row],[76]]*'Versión impresión'!$H$8,-3)</f>
        <v>0</v>
      </c>
      <c r="BZ675" s="180" t="str">
        <f>+IF(LOOKUP(CALCULO[[#This Row],[72]],$CG$2:$CH$8,$CM$2:$CM$8)=0,"",LOOKUP(CALCULO[[#This Row],[72]],$CG$2:$CH$8,$CM$2:$CM$8))</f>
        <v/>
      </c>
    </row>
    <row r="676" spans="1:78" x14ac:dyDescent="0.25">
      <c r="A676" s="78" t="str">
        <f t="shared" si="27"/>
        <v/>
      </c>
      <c r="B676" s="159"/>
      <c r="C676" s="29"/>
      <c r="D676" s="29"/>
      <c r="E676" s="29"/>
      <c r="F676" s="29"/>
      <c r="G676" s="29"/>
      <c r="H676" s="29"/>
      <c r="I676" s="29"/>
      <c r="J676" s="29"/>
      <c r="K676" s="29"/>
      <c r="L676" s="29"/>
      <c r="M676" s="29"/>
      <c r="N676" s="29"/>
      <c r="O676" s="144">
        <f>SUM(CALCULO[[#This Row],[5]:[ 14 ]])</f>
        <v>0</v>
      </c>
      <c r="P676" s="162"/>
      <c r="Q676" s="163">
        <f>+IF(AVERAGEIF(ING_NO_CONST_RENTA[Concepto],'Datos para cálculo'!P$4,ING_NO_CONST_RENTA[Monto Limite])=1,CALCULO[[#This Row],[16]],MIN(CALCULO[ [#This Row],[16] ],AVERAGEIF(ING_NO_CONST_RENTA[Concepto],'Datos para cálculo'!P$4,ING_NO_CONST_RENTA[Monto Limite]),+CALCULO[ [#This Row],[16] ]+1-1,CALCULO[ [#This Row],[16] ]))</f>
        <v>0</v>
      </c>
      <c r="R676" s="29"/>
      <c r="S676" s="163">
        <f>+IF(AVERAGEIF(ING_NO_CONST_RENTA[Concepto],'Datos para cálculo'!R$4,ING_NO_CONST_RENTA[Monto Limite])=1,CALCULO[[#This Row],[18]],MIN(CALCULO[ [#This Row],[18] ],AVERAGEIF(ING_NO_CONST_RENTA[Concepto],'Datos para cálculo'!R$4,ING_NO_CONST_RENTA[Monto Limite]),+CALCULO[ [#This Row],[18] ]+1-1,CALCULO[ [#This Row],[18] ]))</f>
        <v>0</v>
      </c>
      <c r="T676" s="29"/>
      <c r="U676" s="163">
        <f>+IF(AVERAGEIF(ING_NO_CONST_RENTA[Concepto],'Datos para cálculo'!T$4,ING_NO_CONST_RENTA[Monto Limite])=1,CALCULO[[#This Row],[20]],MIN(CALCULO[ [#This Row],[20] ],AVERAGEIF(ING_NO_CONST_RENTA[Concepto],'Datos para cálculo'!T$4,ING_NO_CONST_RENTA[Monto Limite]),+CALCULO[ [#This Row],[20] ]+1-1,CALCULO[ [#This Row],[20] ]))</f>
        <v>0</v>
      </c>
      <c r="V676" s="29"/>
      <c r="W6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6" s="164"/>
      <c r="Y676" s="163">
        <f>+IF(O676&lt;310*'Versión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6" s="165"/>
      <c r="AA676" s="163">
        <f>+IF(AVERAGEIF(ING_NO_CONST_RENTA[Concepto],'Datos para cálculo'!Z$4,ING_NO_CONST_RENTA[Monto Limite])=1,CALCULO[[#This Row],[ 26 ]],MIN(CALCULO[[#This Row],[ 26 ]],AVERAGEIF(ING_NO_CONST_RENTA[Concepto],'Datos para cálculo'!Z$4,ING_NO_CONST_RENTA[Monto Limite]),+CALCULO[[#This Row],[ 26 ]]+1-1,CALCULO[[#This Row],[ 26 ]]))</f>
        <v>0</v>
      </c>
      <c r="AB676" s="165"/>
      <c r="AC6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6" s="147"/>
      <c r="AE6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6" s="144">
        <f>+CALCULO[[#This Row],[ 31 ]]+CALCULO[[#This Row],[ 29 ]]+CALCULO[[#This Row],[ 27 ]]+CALCULO[[#This Row],[ 25 ]]+CALCULO[[#This Row],[ 23 ]]+CALCULO[[#This Row],[ 21 ]]+CALCULO[[#This Row],[ 19 ]]+CALCULO[[#This Row],[ 17 ]]</f>
        <v>0</v>
      </c>
      <c r="AG676" s="148">
        <f>+MAX(0,ROUND(CALCULO[[#This Row],[ 15 ]]-CALCULO[[#This Row],[32]],-3))</f>
        <v>0</v>
      </c>
      <c r="AH676" s="29"/>
      <c r="AI676" s="163">
        <f>+IF(AVERAGEIF(DEDUCCIONES[Concepto],'Datos para cálculo'!AH$4,DEDUCCIONES[Monto Limite])=1,CALCULO[[#This Row],[ 34 ]],MIN(CALCULO[[#This Row],[ 34 ]],AVERAGEIF(DEDUCCIONES[Concepto],'Datos para cálculo'!AH$4,DEDUCCIONES[Monto Limite]),+CALCULO[[#This Row],[ 34 ]]+1-1,CALCULO[[#This Row],[ 34 ]]))</f>
        <v>0</v>
      </c>
      <c r="AJ676" s="167"/>
      <c r="AK676" s="144">
        <f>+IF(CALCULO[[#This Row],[ 36 ]]="SI",MIN(CALCULO[[#This Row],[ 15 ]]*10%,VLOOKUP($AJ$4,DEDUCCIONES[],4,0)),0)</f>
        <v>0</v>
      </c>
      <c r="AL676" s="168"/>
      <c r="AM676" s="145">
        <f>+MIN(AL676+1-1,VLOOKUP($AL$4,DEDUCCIONES[],4,0))</f>
        <v>0</v>
      </c>
      <c r="AN676" s="144">
        <f>+CALCULO[[#This Row],[35]]+CALCULO[[#This Row],[37]]+CALCULO[[#This Row],[ 39 ]]</f>
        <v>0</v>
      </c>
      <c r="AO676" s="148">
        <f>+CALCULO[[#This Row],[33]]-CALCULO[[#This Row],[ 40 ]]</f>
        <v>0</v>
      </c>
      <c r="AP676" s="29"/>
      <c r="AQ676" s="163">
        <f>+MIN(CALCULO[[#This Row],[42]]+1-1,VLOOKUP($AP$4,RENTAS_EXCENTAS[],4,0))</f>
        <v>0</v>
      </c>
      <c r="AR676" s="29"/>
      <c r="AS676" s="163">
        <f>+MIN(CALCULO[[#This Row],[43]]+CALCULO[[#This Row],[ 44 ]]+1-1,VLOOKUP($AP$4,RENTAS_EXCENTAS[],4,0))-CALCULO[[#This Row],[43]]</f>
        <v>0</v>
      </c>
      <c r="AT676" s="163"/>
      <c r="AU676" s="163"/>
      <c r="AV676" s="163">
        <f>+CALCULO[[#This Row],[ 47 ]]</f>
        <v>0</v>
      </c>
      <c r="AW676" s="163"/>
      <c r="AX676" s="163">
        <f>+CALCULO[[#This Row],[ 49 ]]</f>
        <v>0</v>
      </c>
      <c r="AY676" s="163"/>
      <c r="AZ676" s="163">
        <f>+CALCULO[[#This Row],[ 51 ]]</f>
        <v>0</v>
      </c>
      <c r="BA676" s="163"/>
      <c r="BB676" s="163">
        <f>+CALCULO[[#This Row],[ 53 ]]</f>
        <v>0</v>
      </c>
      <c r="BC676" s="163"/>
      <c r="BD676" s="163">
        <f>+CALCULO[[#This Row],[ 55 ]]</f>
        <v>0</v>
      </c>
      <c r="BE676" s="163"/>
      <c r="BF676" s="163">
        <f>+CALCULO[[#This Row],[ 57 ]]</f>
        <v>0</v>
      </c>
      <c r="BG676" s="163"/>
      <c r="BH676" s="163">
        <f>+CALCULO[[#This Row],[ 59 ]]</f>
        <v>0</v>
      </c>
      <c r="BI676" s="163"/>
      <c r="BJ676" s="163"/>
      <c r="BK676" s="163"/>
      <c r="BL676" s="145">
        <f>+CALCULO[[#This Row],[ 63 ]]</f>
        <v>0</v>
      </c>
      <c r="BM676" s="144">
        <f>+CALCULO[[#This Row],[ 64 ]]+CALCULO[[#This Row],[ 62 ]]+CALCULO[[#This Row],[ 60 ]]+CALCULO[[#This Row],[ 58 ]]+CALCULO[[#This Row],[ 56 ]]+CALCULO[[#This Row],[ 54 ]]+CALCULO[[#This Row],[ 52 ]]+CALCULO[[#This Row],[ 50 ]]+CALCULO[[#This Row],[ 48 ]]+CALCULO[[#This Row],[ 45 ]]+CALCULO[[#This Row],[43]]</f>
        <v>0</v>
      </c>
      <c r="BN676" s="148">
        <f>+CALCULO[[#This Row],[ 41 ]]-CALCULO[[#This Row],[65]]</f>
        <v>0</v>
      </c>
      <c r="BO676" s="144">
        <f>+ROUND(MIN(CALCULO[[#This Row],[66]]*25%,240*'Versión impresión'!$H$8),-3)</f>
        <v>0</v>
      </c>
      <c r="BP676" s="148">
        <f>+CALCULO[[#This Row],[66]]-CALCULO[[#This Row],[67]]</f>
        <v>0</v>
      </c>
      <c r="BQ676" s="154">
        <f>+ROUND(CALCULO[[#This Row],[33]]*40%,-3)</f>
        <v>0</v>
      </c>
      <c r="BR676" s="149">
        <f t="shared" si="28"/>
        <v>0</v>
      </c>
      <c r="BS676" s="144">
        <f>+CALCULO[[#This Row],[33]]-MIN(CALCULO[[#This Row],[69]],CALCULO[[#This Row],[68]])</f>
        <v>0</v>
      </c>
      <c r="BT676" s="150">
        <f>+CALCULO[[#This Row],[71]]/'Versión impresión'!$H$8+1-1</f>
        <v>0</v>
      </c>
      <c r="BU676" s="151">
        <f>+LOOKUP(CALCULO[[#This Row],[72]],$CG$2:$CH$8,$CJ$2:$CJ$8)</f>
        <v>0</v>
      </c>
      <c r="BV676" s="152">
        <f>+LOOKUP(CALCULO[[#This Row],[72]],$CG$2:$CH$8,$CI$2:$CI$8)</f>
        <v>0</v>
      </c>
      <c r="BW676" s="151">
        <f>+LOOKUP(CALCULO[[#This Row],[72]],$CG$2:$CH$8,$CK$2:$CK$8)</f>
        <v>0</v>
      </c>
      <c r="BX676" s="155">
        <f>+(CALCULO[[#This Row],[72]]+CALCULO[[#This Row],[73]])*CALCULO[[#This Row],[74]]+CALCULO[[#This Row],[75]]</f>
        <v>0</v>
      </c>
      <c r="BY676" s="133">
        <f>+ROUND(CALCULO[[#This Row],[76]]*'Versión impresión'!$H$8,-3)</f>
        <v>0</v>
      </c>
      <c r="BZ676" s="180" t="str">
        <f>+IF(LOOKUP(CALCULO[[#This Row],[72]],$CG$2:$CH$8,$CM$2:$CM$8)=0,"",LOOKUP(CALCULO[[#This Row],[72]],$CG$2:$CH$8,$CM$2:$CM$8))</f>
        <v/>
      </c>
    </row>
    <row r="677" spans="1:78" x14ac:dyDescent="0.25">
      <c r="A677" s="78" t="str">
        <f t="shared" si="27"/>
        <v/>
      </c>
      <c r="B677" s="159"/>
      <c r="C677" s="29"/>
      <c r="D677" s="29"/>
      <c r="E677" s="29"/>
      <c r="F677" s="29"/>
      <c r="G677" s="29"/>
      <c r="H677" s="29"/>
      <c r="I677" s="29"/>
      <c r="J677" s="29"/>
      <c r="K677" s="29"/>
      <c r="L677" s="29"/>
      <c r="M677" s="29"/>
      <c r="N677" s="29"/>
      <c r="O677" s="144">
        <f>SUM(CALCULO[[#This Row],[5]:[ 14 ]])</f>
        <v>0</v>
      </c>
      <c r="P677" s="162"/>
      <c r="Q677" s="163">
        <f>+IF(AVERAGEIF(ING_NO_CONST_RENTA[Concepto],'Datos para cálculo'!P$4,ING_NO_CONST_RENTA[Monto Limite])=1,CALCULO[[#This Row],[16]],MIN(CALCULO[ [#This Row],[16] ],AVERAGEIF(ING_NO_CONST_RENTA[Concepto],'Datos para cálculo'!P$4,ING_NO_CONST_RENTA[Monto Limite]),+CALCULO[ [#This Row],[16] ]+1-1,CALCULO[ [#This Row],[16] ]))</f>
        <v>0</v>
      </c>
      <c r="R677" s="29"/>
      <c r="S677" s="163">
        <f>+IF(AVERAGEIF(ING_NO_CONST_RENTA[Concepto],'Datos para cálculo'!R$4,ING_NO_CONST_RENTA[Monto Limite])=1,CALCULO[[#This Row],[18]],MIN(CALCULO[ [#This Row],[18] ],AVERAGEIF(ING_NO_CONST_RENTA[Concepto],'Datos para cálculo'!R$4,ING_NO_CONST_RENTA[Monto Limite]),+CALCULO[ [#This Row],[18] ]+1-1,CALCULO[ [#This Row],[18] ]))</f>
        <v>0</v>
      </c>
      <c r="T677" s="29"/>
      <c r="U677" s="163">
        <f>+IF(AVERAGEIF(ING_NO_CONST_RENTA[Concepto],'Datos para cálculo'!T$4,ING_NO_CONST_RENTA[Monto Limite])=1,CALCULO[[#This Row],[20]],MIN(CALCULO[ [#This Row],[20] ],AVERAGEIF(ING_NO_CONST_RENTA[Concepto],'Datos para cálculo'!T$4,ING_NO_CONST_RENTA[Monto Limite]),+CALCULO[ [#This Row],[20] ]+1-1,CALCULO[ [#This Row],[20] ]))</f>
        <v>0</v>
      </c>
      <c r="V677" s="29"/>
      <c r="W6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7" s="164"/>
      <c r="Y677" s="163">
        <f>+IF(O677&lt;310*'Versión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7" s="165"/>
      <c r="AA677" s="163">
        <f>+IF(AVERAGEIF(ING_NO_CONST_RENTA[Concepto],'Datos para cálculo'!Z$4,ING_NO_CONST_RENTA[Monto Limite])=1,CALCULO[[#This Row],[ 26 ]],MIN(CALCULO[[#This Row],[ 26 ]],AVERAGEIF(ING_NO_CONST_RENTA[Concepto],'Datos para cálculo'!Z$4,ING_NO_CONST_RENTA[Monto Limite]),+CALCULO[[#This Row],[ 26 ]]+1-1,CALCULO[[#This Row],[ 26 ]]))</f>
        <v>0</v>
      </c>
      <c r="AB677" s="165"/>
      <c r="AC6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7" s="147"/>
      <c r="AE6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7" s="144">
        <f>+CALCULO[[#This Row],[ 31 ]]+CALCULO[[#This Row],[ 29 ]]+CALCULO[[#This Row],[ 27 ]]+CALCULO[[#This Row],[ 25 ]]+CALCULO[[#This Row],[ 23 ]]+CALCULO[[#This Row],[ 21 ]]+CALCULO[[#This Row],[ 19 ]]+CALCULO[[#This Row],[ 17 ]]</f>
        <v>0</v>
      </c>
      <c r="AG677" s="148">
        <f>+MAX(0,ROUND(CALCULO[[#This Row],[ 15 ]]-CALCULO[[#This Row],[32]],-3))</f>
        <v>0</v>
      </c>
      <c r="AH677" s="29"/>
      <c r="AI677" s="163">
        <f>+IF(AVERAGEIF(DEDUCCIONES[Concepto],'Datos para cálculo'!AH$4,DEDUCCIONES[Monto Limite])=1,CALCULO[[#This Row],[ 34 ]],MIN(CALCULO[[#This Row],[ 34 ]],AVERAGEIF(DEDUCCIONES[Concepto],'Datos para cálculo'!AH$4,DEDUCCIONES[Monto Limite]),+CALCULO[[#This Row],[ 34 ]]+1-1,CALCULO[[#This Row],[ 34 ]]))</f>
        <v>0</v>
      </c>
      <c r="AJ677" s="167"/>
      <c r="AK677" s="144">
        <f>+IF(CALCULO[[#This Row],[ 36 ]]="SI",MIN(CALCULO[[#This Row],[ 15 ]]*10%,VLOOKUP($AJ$4,DEDUCCIONES[],4,0)),0)</f>
        <v>0</v>
      </c>
      <c r="AL677" s="168"/>
      <c r="AM677" s="145">
        <f>+MIN(AL677+1-1,VLOOKUP($AL$4,DEDUCCIONES[],4,0))</f>
        <v>0</v>
      </c>
      <c r="AN677" s="144">
        <f>+CALCULO[[#This Row],[35]]+CALCULO[[#This Row],[37]]+CALCULO[[#This Row],[ 39 ]]</f>
        <v>0</v>
      </c>
      <c r="AO677" s="148">
        <f>+CALCULO[[#This Row],[33]]-CALCULO[[#This Row],[ 40 ]]</f>
        <v>0</v>
      </c>
      <c r="AP677" s="29"/>
      <c r="AQ677" s="163">
        <f>+MIN(CALCULO[[#This Row],[42]]+1-1,VLOOKUP($AP$4,RENTAS_EXCENTAS[],4,0))</f>
        <v>0</v>
      </c>
      <c r="AR677" s="29"/>
      <c r="AS677" s="163">
        <f>+MIN(CALCULO[[#This Row],[43]]+CALCULO[[#This Row],[ 44 ]]+1-1,VLOOKUP($AP$4,RENTAS_EXCENTAS[],4,0))-CALCULO[[#This Row],[43]]</f>
        <v>0</v>
      </c>
      <c r="AT677" s="163"/>
      <c r="AU677" s="163"/>
      <c r="AV677" s="163">
        <f>+CALCULO[[#This Row],[ 47 ]]</f>
        <v>0</v>
      </c>
      <c r="AW677" s="163"/>
      <c r="AX677" s="163">
        <f>+CALCULO[[#This Row],[ 49 ]]</f>
        <v>0</v>
      </c>
      <c r="AY677" s="163"/>
      <c r="AZ677" s="163">
        <f>+CALCULO[[#This Row],[ 51 ]]</f>
        <v>0</v>
      </c>
      <c r="BA677" s="163"/>
      <c r="BB677" s="163">
        <f>+CALCULO[[#This Row],[ 53 ]]</f>
        <v>0</v>
      </c>
      <c r="BC677" s="163"/>
      <c r="BD677" s="163">
        <f>+CALCULO[[#This Row],[ 55 ]]</f>
        <v>0</v>
      </c>
      <c r="BE677" s="163"/>
      <c r="BF677" s="163">
        <f>+CALCULO[[#This Row],[ 57 ]]</f>
        <v>0</v>
      </c>
      <c r="BG677" s="163"/>
      <c r="BH677" s="163">
        <f>+CALCULO[[#This Row],[ 59 ]]</f>
        <v>0</v>
      </c>
      <c r="BI677" s="163"/>
      <c r="BJ677" s="163"/>
      <c r="BK677" s="163"/>
      <c r="BL677" s="145">
        <f>+CALCULO[[#This Row],[ 63 ]]</f>
        <v>0</v>
      </c>
      <c r="BM677" s="144">
        <f>+CALCULO[[#This Row],[ 64 ]]+CALCULO[[#This Row],[ 62 ]]+CALCULO[[#This Row],[ 60 ]]+CALCULO[[#This Row],[ 58 ]]+CALCULO[[#This Row],[ 56 ]]+CALCULO[[#This Row],[ 54 ]]+CALCULO[[#This Row],[ 52 ]]+CALCULO[[#This Row],[ 50 ]]+CALCULO[[#This Row],[ 48 ]]+CALCULO[[#This Row],[ 45 ]]+CALCULO[[#This Row],[43]]</f>
        <v>0</v>
      </c>
      <c r="BN677" s="148">
        <f>+CALCULO[[#This Row],[ 41 ]]-CALCULO[[#This Row],[65]]</f>
        <v>0</v>
      </c>
      <c r="BO677" s="144">
        <f>+ROUND(MIN(CALCULO[[#This Row],[66]]*25%,240*'Versión impresión'!$H$8),-3)</f>
        <v>0</v>
      </c>
      <c r="BP677" s="148">
        <f>+CALCULO[[#This Row],[66]]-CALCULO[[#This Row],[67]]</f>
        <v>0</v>
      </c>
      <c r="BQ677" s="154">
        <f>+ROUND(CALCULO[[#This Row],[33]]*40%,-3)</f>
        <v>0</v>
      </c>
      <c r="BR677" s="149">
        <f t="shared" si="28"/>
        <v>0</v>
      </c>
      <c r="BS677" s="144">
        <f>+CALCULO[[#This Row],[33]]-MIN(CALCULO[[#This Row],[69]],CALCULO[[#This Row],[68]])</f>
        <v>0</v>
      </c>
      <c r="BT677" s="150">
        <f>+CALCULO[[#This Row],[71]]/'Versión impresión'!$H$8+1-1</f>
        <v>0</v>
      </c>
      <c r="BU677" s="151">
        <f>+LOOKUP(CALCULO[[#This Row],[72]],$CG$2:$CH$8,$CJ$2:$CJ$8)</f>
        <v>0</v>
      </c>
      <c r="BV677" s="152">
        <f>+LOOKUP(CALCULO[[#This Row],[72]],$CG$2:$CH$8,$CI$2:$CI$8)</f>
        <v>0</v>
      </c>
      <c r="BW677" s="151">
        <f>+LOOKUP(CALCULO[[#This Row],[72]],$CG$2:$CH$8,$CK$2:$CK$8)</f>
        <v>0</v>
      </c>
      <c r="BX677" s="155">
        <f>+(CALCULO[[#This Row],[72]]+CALCULO[[#This Row],[73]])*CALCULO[[#This Row],[74]]+CALCULO[[#This Row],[75]]</f>
        <v>0</v>
      </c>
      <c r="BY677" s="133">
        <f>+ROUND(CALCULO[[#This Row],[76]]*'Versión impresión'!$H$8,-3)</f>
        <v>0</v>
      </c>
      <c r="BZ677" s="180" t="str">
        <f>+IF(LOOKUP(CALCULO[[#This Row],[72]],$CG$2:$CH$8,$CM$2:$CM$8)=0,"",LOOKUP(CALCULO[[#This Row],[72]],$CG$2:$CH$8,$CM$2:$CM$8))</f>
        <v/>
      </c>
    </row>
    <row r="678" spans="1:78" x14ac:dyDescent="0.25">
      <c r="A678" s="78" t="str">
        <f t="shared" si="27"/>
        <v/>
      </c>
      <c r="B678" s="159"/>
      <c r="C678" s="29"/>
      <c r="D678" s="29"/>
      <c r="E678" s="29"/>
      <c r="F678" s="29"/>
      <c r="G678" s="29"/>
      <c r="H678" s="29"/>
      <c r="I678" s="29"/>
      <c r="J678" s="29"/>
      <c r="K678" s="29"/>
      <c r="L678" s="29"/>
      <c r="M678" s="29"/>
      <c r="N678" s="29"/>
      <c r="O678" s="144">
        <f>SUM(CALCULO[[#This Row],[5]:[ 14 ]])</f>
        <v>0</v>
      </c>
      <c r="P678" s="162"/>
      <c r="Q678" s="163">
        <f>+IF(AVERAGEIF(ING_NO_CONST_RENTA[Concepto],'Datos para cálculo'!P$4,ING_NO_CONST_RENTA[Monto Limite])=1,CALCULO[[#This Row],[16]],MIN(CALCULO[ [#This Row],[16] ],AVERAGEIF(ING_NO_CONST_RENTA[Concepto],'Datos para cálculo'!P$4,ING_NO_CONST_RENTA[Monto Limite]),+CALCULO[ [#This Row],[16] ]+1-1,CALCULO[ [#This Row],[16] ]))</f>
        <v>0</v>
      </c>
      <c r="R678" s="29"/>
      <c r="S678" s="163">
        <f>+IF(AVERAGEIF(ING_NO_CONST_RENTA[Concepto],'Datos para cálculo'!R$4,ING_NO_CONST_RENTA[Monto Limite])=1,CALCULO[[#This Row],[18]],MIN(CALCULO[ [#This Row],[18] ],AVERAGEIF(ING_NO_CONST_RENTA[Concepto],'Datos para cálculo'!R$4,ING_NO_CONST_RENTA[Monto Limite]),+CALCULO[ [#This Row],[18] ]+1-1,CALCULO[ [#This Row],[18] ]))</f>
        <v>0</v>
      </c>
      <c r="T678" s="29"/>
      <c r="U678" s="163">
        <f>+IF(AVERAGEIF(ING_NO_CONST_RENTA[Concepto],'Datos para cálculo'!T$4,ING_NO_CONST_RENTA[Monto Limite])=1,CALCULO[[#This Row],[20]],MIN(CALCULO[ [#This Row],[20] ],AVERAGEIF(ING_NO_CONST_RENTA[Concepto],'Datos para cálculo'!T$4,ING_NO_CONST_RENTA[Monto Limite]),+CALCULO[ [#This Row],[20] ]+1-1,CALCULO[ [#This Row],[20] ]))</f>
        <v>0</v>
      </c>
      <c r="V678" s="29"/>
      <c r="W6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8" s="164"/>
      <c r="Y678" s="163">
        <f>+IF(O678&lt;310*'Versión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8" s="165"/>
      <c r="AA678" s="163">
        <f>+IF(AVERAGEIF(ING_NO_CONST_RENTA[Concepto],'Datos para cálculo'!Z$4,ING_NO_CONST_RENTA[Monto Limite])=1,CALCULO[[#This Row],[ 26 ]],MIN(CALCULO[[#This Row],[ 26 ]],AVERAGEIF(ING_NO_CONST_RENTA[Concepto],'Datos para cálculo'!Z$4,ING_NO_CONST_RENTA[Monto Limite]),+CALCULO[[#This Row],[ 26 ]]+1-1,CALCULO[[#This Row],[ 26 ]]))</f>
        <v>0</v>
      </c>
      <c r="AB678" s="165"/>
      <c r="AC6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8" s="147"/>
      <c r="AE6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8" s="144">
        <f>+CALCULO[[#This Row],[ 31 ]]+CALCULO[[#This Row],[ 29 ]]+CALCULO[[#This Row],[ 27 ]]+CALCULO[[#This Row],[ 25 ]]+CALCULO[[#This Row],[ 23 ]]+CALCULO[[#This Row],[ 21 ]]+CALCULO[[#This Row],[ 19 ]]+CALCULO[[#This Row],[ 17 ]]</f>
        <v>0</v>
      </c>
      <c r="AG678" s="148">
        <f>+MAX(0,ROUND(CALCULO[[#This Row],[ 15 ]]-CALCULO[[#This Row],[32]],-3))</f>
        <v>0</v>
      </c>
      <c r="AH678" s="29"/>
      <c r="AI678" s="163">
        <f>+IF(AVERAGEIF(DEDUCCIONES[Concepto],'Datos para cálculo'!AH$4,DEDUCCIONES[Monto Limite])=1,CALCULO[[#This Row],[ 34 ]],MIN(CALCULO[[#This Row],[ 34 ]],AVERAGEIF(DEDUCCIONES[Concepto],'Datos para cálculo'!AH$4,DEDUCCIONES[Monto Limite]),+CALCULO[[#This Row],[ 34 ]]+1-1,CALCULO[[#This Row],[ 34 ]]))</f>
        <v>0</v>
      </c>
      <c r="AJ678" s="167"/>
      <c r="AK678" s="144">
        <f>+IF(CALCULO[[#This Row],[ 36 ]]="SI",MIN(CALCULO[[#This Row],[ 15 ]]*10%,VLOOKUP($AJ$4,DEDUCCIONES[],4,0)),0)</f>
        <v>0</v>
      </c>
      <c r="AL678" s="168"/>
      <c r="AM678" s="145">
        <f>+MIN(AL678+1-1,VLOOKUP($AL$4,DEDUCCIONES[],4,0))</f>
        <v>0</v>
      </c>
      <c r="AN678" s="144">
        <f>+CALCULO[[#This Row],[35]]+CALCULO[[#This Row],[37]]+CALCULO[[#This Row],[ 39 ]]</f>
        <v>0</v>
      </c>
      <c r="AO678" s="148">
        <f>+CALCULO[[#This Row],[33]]-CALCULO[[#This Row],[ 40 ]]</f>
        <v>0</v>
      </c>
      <c r="AP678" s="29"/>
      <c r="AQ678" s="163">
        <f>+MIN(CALCULO[[#This Row],[42]]+1-1,VLOOKUP($AP$4,RENTAS_EXCENTAS[],4,0))</f>
        <v>0</v>
      </c>
      <c r="AR678" s="29"/>
      <c r="AS678" s="163">
        <f>+MIN(CALCULO[[#This Row],[43]]+CALCULO[[#This Row],[ 44 ]]+1-1,VLOOKUP($AP$4,RENTAS_EXCENTAS[],4,0))-CALCULO[[#This Row],[43]]</f>
        <v>0</v>
      </c>
      <c r="AT678" s="163"/>
      <c r="AU678" s="163"/>
      <c r="AV678" s="163">
        <f>+CALCULO[[#This Row],[ 47 ]]</f>
        <v>0</v>
      </c>
      <c r="AW678" s="163"/>
      <c r="AX678" s="163">
        <f>+CALCULO[[#This Row],[ 49 ]]</f>
        <v>0</v>
      </c>
      <c r="AY678" s="163"/>
      <c r="AZ678" s="163">
        <f>+CALCULO[[#This Row],[ 51 ]]</f>
        <v>0</v>
      </c>
      <c r="BA678" s="163"/>
      <c r="BB678" s="163">
        <f>+CALCULO[[#This Row],[ 53 ]]</f>
        <v>0</v>
      </c>
      <c r="BC678" s="163"/>
      <c r="BD678" s="163">
        <f>+CALCULO[[#This Row],[ 55 ]]</f>
        <v>0</v>
      </c>
      <c r="BE678" s="163"/>
      <c r="BF678" s="163">
        <f>+CALCULO[[#This Row],[ 57 ]]</f>
        <v>0</v>
      </c>
      <c r="BG678" s="163"/>
      <c r="BH678" s="163">
        <f>+CALCULO[[#This Row],[ 59 ]]</f>
        <v>0</v>
      </c>
      <c r="BI678" s="163"/>
      <c r="BJ678" s="163"/>
      <c r="BK678" s="163"/>
      <c r="BL678" s="145">
        <f>+CALCULO[[#This Row],[ 63 ]]</f>
        <v>0</v>
      </c>
      <c r="BM678" s="144">
        <f>+CALCULO[[#This Row],[ 64 ]]+CALCULO[[#This Row],[ 62 ]]+CALCULO[[#This Row],[ 60 ]]+CALCULO[[#This Row],[ 58 ]]+CALCULO[[#This Row],[ 56 ]]+CALCULO[[#This Row],[ 54 ]]+CALCULO[[#This Row],[ 52 ]]+CALCULO[[#This Row],[ 50 ]]+CALCULO[[#This Row],[ 48 ]]+CALCULO[[#This Row],[ 45 ]]+CALCULO[[#This Row],[43]]</f>
        <v>0</v>
      </c>
      <c r="BN678" s="148">
        <f>+CALCULO[[#This Row],[ 41 ]]-CALCULO[[#This Row],[65]]</f>
        <v>0</v>
      </c>
      <c r="BO678" s="144">
        <f>+ROUND(MIN(CALCULO[[#This Row],[66]]*25%,240*'Versión impresión'!$H$8),-3)</f>
        <v>0</v>
      </c>
      <c r="BP678" s="148">
        <f>+CALCULO[[#This Row],[66]]-CALCULO[[#This Row],[67]]</f>
        <v>0</v>
      </c>
      <c r="BQ678" s="154">
        <f>+ROUND(CALCULO[[#This Row],[33]]*40%,-3)</f>
        <v>0</v>
      </c>
      <c r="BR678" s="149">
        <f t="shared" si="28"/>
        <v>0</v>
      </c>
      <c r="BS678" s="144">
        <f>+CALCULO[[#This Row],[33]]-MIN(CALCULO[[#This Row],[69]],CALCULO[[#This Row],[68]])</f>
        <v>0</v>
      </c>
      <c r="BT678" s="150">
        <f>+CALCULO[[#This Row],[71]]/'Versión impresión'!$H$8+1-1</f>
        <v>0</v>
      </c>
      <c r="BU678" s="151">
        <f>+LOOKUP(CALCULO[[#This Row],[72]],$CG$2:$CH$8,$CJ$2:$CJ$8)</f>
        <v>0</v>
      </c>
      <c r="BV678" s="152">
        <f>+LOOKUP(CALCULO[[#This Row],[72]],$CG$2:$CH$8,$CI$2:$CI$8)</f>
        <v>0</v>
      </c>
      <c r="BW678" s="151">
        <f>+LOOKUP(CALCULO[[#This Row],[72]],$CG$2:$CH$8,$CK$2:$CK$8)</f>
        <v>0</v>
      </c>
      <c r="BX678" s="155">
        <f>+(CALCULO[[#This Row],[72]]+CALCULO[[#This Row],[73]])*CALCULO[[#This Row],[74]]+CALCULO[[#This Row],[75]]</f>
        <v>0</v>
      </c>
      <c r="BY678" s="133">
        <f>+ROUND(CALCULO[[#This Row],[76]]*'Versión impresión'!$H$8,-3)</f>
        <v>0</v>
      </c>
      <c r="BZ678" s="180" t="str">
        <f>+IF(LOOKUP(CALCULO[[#This Row],[72]],$CG$2:$CH$8,$CM$2:$CM$8)=0,"",LOOKUP(CALCULO[[#This Row],[72]],$CG$2:$CH$8,$CM$2:$CM$8))</f>
        <v/>
      </c>
    </row>
    <row r="679" spans="1:78" x14ac:dyDescent="0.25">
      <c r="A679" s="78" t="str">
        <f t="shared" si="27"/>
        <v/>
      </c>
      <c r="B679" s="159"/>
      <c r="C679" s="29"/>
      <c r="D679" s="29"/>
      <c r="E679" s="29"/>
      <c r="F679" s="29"/>
      <c r="G679" s="29"/>
      <c r="H679" s="29"/>
      <c r="I679" s="29"/>
      <c r="J679" s="29"/>
      <c r="K679" s="29"/>
      <c r="L679" s="29"/>
      <c r="M679" s="29"/>
      <c r="N679" s="29"/>
      <c r="O679" s="144">
        <f>SUM(CALCULO[[#This Row],[5]:[ 14 ]])</f>
        <v>0</v>
      </c>
      <c r="P679" s="162"/>
      <c r="Q679" s="163">
        <f>+IF(AVERAGEIF(ING_NO_CONST_RENTA[Concepto],'Datos para cálculo'!P$4,ING_NO_CONST_RENTA[Monto Limite])=1,CALCULO[[#This Row],[16]],MIN(CALCULO[ [#This Row],[16] ],AVERAGEIF(ING_NO_CONST_RENTA[Concepto],'Datos para cálculo'!P$4,ING_NO_CONST_RENTA[Monto Limite]),+CALCULO[ [#This Row],[16] ]+1-1,CALCULO[ [#This Row],[16] ]))</f>
        <v>0</v>
      </c>
      <c r="R679" s="29"/>
      <c r="S679" s="163">
        <f>+IF(AVERAGEIF(ING_NO_CONST_RENTA[Concepto],'Datos para cálculo'!R$4,ING_NO_CONST_RENTA[Monto Limite])=1,CALCULO[[#This Row],[18]],MIN(CALCULO[ [#This Row],[18] ],AVERAGEIF(ING_NO_CONST_RENTA[Concepto],'Datos para cálculo'!R$4,ING_NO_CONST_RENTA[Monto Limite]),+CALCULO[ [#This Row],[18] ]+1-1,CALCULO[ [#This Row],[18] ]))</f>
        <v>0</v>
      </c>
      <c r="T679" s="29"/>
      <c r="U679" s="163">
        <f>+IF(AVERAGEIF(ING_NO_CONST_RENTA[Concepto],'Datos para cálculo'!T$4,ING_NO_CONST_RENTA[Monto Limite])=1,CALCULO[[#This Row],[20]],MIN(CALCULO[ [#This Row],[20] ],AVERAGEIF(ING_NO_CONST_RENTA[Concepto],'Datos para cálculo'!T$4,ING_NO_CONST_RENTA[Monto Limite]),+CALCULO[ [#This Row],[20] ]+1-1,CALCULO[ [#This Row],[20] ]))</f>
        <v>0</v>
      </c>
      <c r="V679" s="29"/>
      <c r="W6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79" s="164"/>
      <c r="Y679" s="163">
        <f>+IF(O679&lt;310*'Versión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79" s="165"/>
      <c r="AA679" s="163">
        <f>+IF(AVERAGEIF(ING_NO_CONST_RENTA[Concepto],'Datos para cálculo'!Z$4,ING_NO_CONST_RENTA[Monto Limite])=1,CALCULO[[#This Row],[ 26 ]],MIN(CALCULO[[#This Row],[ 26 ]],AVERAGEIF(ING_NO_CONST_RENTA[Concepto],'Datos para cálculo'!Z$4,ING_NO_CONST_RENTA[Monto Limite]),+CALCULO[[#This Row],[ 26 ]]+1-1,CALCULO[[#This Row],[ 26 ]]))</f>
        <v>0</v>
      </c>
      <c r="AB679" s="165"/>
      <c r="AC6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79" s="147"/>
      <c r="AE6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79" s="144">
        <f>+CALCULO[[#This Row],[ 31 ]]+CALCULO[[#This Row],[ 29 ]]+CALCULO[[#This Row],[ 27 ]]+CALCULO[[#This Row],[ 25 ]]+CALCULO[[#This Row],[ 23 ]]+CALCULO[[#This Row],[ 21 ]]+CALCULO[[#This Row],[ 19 ]]+CALCULO[[#This Row],[ 17 ]]</f>
        <v>0</v>
      </c>
      <c r="AG679" s="148">
        <f>+MAX(0,ROUND(CALCULO[[#This Row],[ 15 ]]-CALCULO[[#This Row],[32]],-3))</f>
        <v>0</v>
      </c>
      <c r="AH679" s="29"/>
      <c r="AI679" s="163">
        <f>+IF(AVERAGEIF(DEDUCCIONES[Concepto],'Datos para cálculo'!AH$4,DEDUCCIONES[Monto Limite])=1,CALCULO[[#This Row],[ 34 ]],MIN(CALCULO[[#This Row],[ 34 ]],AVERAGEIF(DEDUCCIONES[Concepto],'Datos para cálculo'!AH$4,DEDUCCIONES[Monto Limite]),+CALCULO[[#This Row],[ 34 ]]+1-1,CALCULO[[#This Row],[ 34 ]]))</f>
        <v>0</v>
      </c>
      <c r="AJ679" s="167"/>
      <c r="AK679" s="144">
        <f>+IF(CALCULO[[#This Row],[ 36 ]]="SI",MIN(CALCULO[[#This Row],[ 15 ]]*10%,VLOOKUP($AJ$4,DEDUCCIONES[],4,0)),0)</f>
        <v>0</v>
      </c>
      <c r="AL679" s="168"/>
      <c r="AM679" s="145">
        <f>+MIN(AL679+1-1,VLOOKUP($AL$4,DEDUCCIONES[],4,0))</f>
        <v>0</v>
      </c>
      <c r="AN679" s="144">
        <f>+CALCULO[[#This Row],[35]]+CALCULO[[#This Row],[37]]+CALCULO[[#This Row],[ 39 ]]</f>
        <v>0</v>
      </c>
      <c r="AO679" s="148">
        <f>+CALCULO[[#This Row],[33]]-CALCULO[[#This Row],[ 40 ]]</f>
        <v>0</v>
      </c>
      <c r="AP679" s="29"/>
      <c r="AQ679" s="163">
        <f>+MIN(CALCULO[[#This Row],[42]]+1-1,VLOOKUP($AP$4,RENTAS_EXCENTAS[],4,0))</f>
        <v>0</v>
      </c>
      <c r="AR679" s="29"/>
      <c r="AS679" s="163">
        <f>+MIN(CALCULO[[#This Row],[43]]+CALCULO[[#This Row],[ 44 ]]+1-1,VLOOKUP($AP$4,RENTAS_EXCENTAS[],4,0))-CALCULO[[#This Row],[43]]</f>
        <v>0</v>
      </c>
      <c r="AT679" s="163"/>
      <c r="AU679" s="163"/>
      <c r="AV679" s="163">
        <f>+CALCULO[[#This Row],[ 47 ]]</f>
        <v>0</v>
      </c>
      <c r="AW679" s="163"/>
      <c r="AX679" s="163">
        <f>+CALCULO[[#This Row],[ 49 ]]</f>
        <v>0</v>
      </c>
      <c r="AY679" s="163"/>
      <c r="AZ679" s="163">
        <f>+CALCULO[[#This Row],[ 51 ]]</f>
        <v>0</v>
      </c>
      <c r="BA679" s="163"/>
      <c r="BB679" s="163">
        <f>+CALCULO[[#This Row],[ 53 ]]</f>
        <v>0</v>
      </c>
      <c r="BC679" s="163"/>
      <c r="BD679" s="163">
        <f>+CALCULO[[#This Row],[ 55 ]]</f>
        <v>0</v>
      </c>
      <c r="BE679" s="163"/>
      <c r="BF679" s="163">
        <f>+CALCULO[[#This Row],[ 57 ]]</f>
        <v>0</v>
      </c>
      <c r="BG679" s="163"/>
      <c r="BH679" s="163">
        <f>+CALCULO[[#This Row],[ 59 ]]</f>
        <v>0</v>
      </c>
      <c r="BI679" s="163"/>
      <c r="BJ679" s="163"/>
      <c r="BK679" s="163"/>
      <c r="BL679" s="145">
        <f>+CALCULO[[#This Row],[ 63 ]]</f>
        <v>0</v>
      </c>
      <c r="BM679" s="144">
        <f>+CALCULO[[#This Row],[ 64 ]]+CALCULO[[#This Row],[ 62 ]]+CALCULO[[#This Row],[ 60 ]]+CALCULO[[#This Row],[ 58 ]]+CALCULO[[#This Row],[ 56 ]]+CALCULO[[#This Row],[ 54 ]]+CALCULO[[#This Row],[ 52 ]]+CALCULO[[#This Row],[ 50 ]]+CALCULO[[#This Row],[ 48 ]]+CALCULO[[#This Row],[ 45 ]]+CALCULO[[#This Row],[43]]</f>
        <v>0</v>
      </c>
      <c r="BN679" s="148">
        <f>+CALCULO[[#This Row],[ 41 ]]-CALCULO[[#This Row],[65]]</f>
        <v>0</v>
      </c>
      <c r="BO679" s="144">
        <f>+ROUND(MIN(CALCULO[[#This Row],[66]]*25%,240*'Versión impresión'!$H$8),-3)</f>
        <v>0</v>
      </c>
      <c r="BP679" s="148">
        <f>+CALCULO[[#This Row],[66]]-CALCULO[[#This Row],[67]]</f>
        <v>0</v>
      </c>
      <c r="BQ679" s="154">
        <f>+ROUND(CALCULO[[#This Row],[33]]*40%,-3)</f>
        <v>0</v>
      </c>
      <c r="BR679" s="149">
        <f t="shared" si="28"/>
        <v>0</v>
      </c>
      <c r="BS679" s="144">
        <f>+CALCULO[[#This Row],[33]]-MIN(CALCULO[[#This Row],[69]],CALCULO[[#This Row],[68]])</f>
        <v>0</v>
      </c>
      <c r="BT679" s="150">
        <f>+CALCULO[[#This Row],[71]]/'Versión impresión'!$H$8+1-1</f>
        <v>0</v>
      </c>
      <c r="BU679" s="151">
        <f>+LOOKUP(CALCULO[[#This Row],[72]],$CG$2:$CH$8,$CJ$2:$CJ$8)</f>
        <v>0</v>
      </c>
      <c r="BV679" s="152">
        <f>+LOOKUP(CALCULO[[#This Row],[72]],$CG$2:$CH$8,$CI$2:$CI$8)</f>
        <v>0</v>
      </c>
      <c r="BW679" s="151">
        <f>+LOOKUP(CALCULO[[#This Row],[72]],$CG$2:$CH$8,$CK$2:$CK$8)</f>
        <v>0</v>
      </c>
      <c r="BX679" s="155">
        <f>+(CALCULO[[#This Row],[72]]+CALCULO[[#This Row],[73]])*CALCULO[[#This Row],[74]]+CALCULO[[#This Row],[75]]</f>
        <v>0</v>
      </c>
      <c r="BY679" s="133">
        <f>+ROUND(CALCULO[[#This Row],[76]]*'Versión impresión'!$H$8,-3)</f>
        <v>0</v>
      </c>
      <c r="BZ679" s="180" t="str">
        <f>+IF(LOOKUP(CALCULO[[#This Row],[72]],$CG$2:$CH$8,$CM$2:$CM$8)=0,"",LOOKUP(CALCULO[[#This Row],[72]],$CG$2:$CH$8,$CM$2:$CM$8))</f>
        <v/>
      </c>
    </row>
    <row r="680" spans="1:78" x14ac:dyDescent="0.25">
      <c r="A680" s="78" t="str">
        <f t="shared" si="27"/>
        <v/>
      </c>
      <c r="B680" s="159"/>
      <c r="C680" s="29"/>
      <c r="D680" s="29"/>
      <c r="E680" s="29"/>
      <c r="F680" s="29"/>
      <c r="G680" s="29"/>
      <c r="H680" s="29"/>
      <c r="I680" s="29"/>
      <c r="J680" s="29"/>
      <c r="K680" s="29"/>
      <c r="L680" s="29"/>
      <c r="M680" s="29"/>
      <c r="N680" s="29"/>
      <c r="O680" s="144">
        <f>SUM(CALCULO[[#This Row],[5]:[ 14 ]])</f>
        <v>0</v>
      </c>
      <c r="P680" s="162"/>
      <c r="Q680" s="163">
        <f>+IF(AVERAGEIF(ING_NO_CONST_RENTA[Concepto],'Datos para cálculo'!P$4,ING_NO_CONST_RENTA[Monto Limite])=1,CALCULO[[#This Row],[16]],MIN(CALCULO[ [#This Row],[16] ],AVERAGEIF(ING_NO_CONST_RENTA[Concepto],'Datos para cálculo'!P$4,ING_NO_CONST_RENTA[Monto Limite]),+CALCULO[ [#This Row],[16] ]+1-1,CALCULO[ [#This Row],[16] ]))</f>
        <v>0</v>
      </c>
      <c r="R680" s="29"/>
      <c r="S680" s="163">
        <f>+IF(AVERAGEIF(ING_NO_CONST_RENTA[Concepto],'Datos para cálculo'!R$4,ING_NO_CONST_RENTA[Monto Limite])=1,CALCULO[[#This Row],[18]],MIN(CALCULO[ [#This Row],[18] ],AVERAGEIF(ING_NO_CONST_RENTA[Concepto],'Datos para cálculo'!R$4,ING_NO_CONST_RENTA[Monto Limite]),+CALCULO[ [#This Row],[18] ]+1-1,CALCULO[ [#This Row],[18] ]))</f>
        <v>0</v>
      </c>
      <c r="T680" s="29"/>
      <c r="U680" s="163">
        <f>+IF(AVERAGEIF(ING_NO_CONST_RENTA[Concepto],'Datos para cálculo'!T$4,ING_NO_CONST_RENTA[Monto Limite])=1,CALCULO[[#This Row],[20]],MIN(CALCULO[ [#This Row],[20] ],AVERAGEIF(ING_NO_CONST_RENTA[Concepto],'Datos para cálculo'!T$4,ING_NO_CONST_RENTA[Monto Limite]),+CALCULO[ [#This Row],[20] ]+1-1,CALCULO[ [#This Row],[20] ]))</f>
        <v>0</v>
      </c>
      <c r="V680" s="29"/>
      <c r="W6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0" s="164"/>
      <c r="Y680" s="163">
        <f>+IF(O680&lt;310*'Versión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0" s="165"/>
      <c r="AA680" s="163">
        <f>+IF(AVERAGEIF(ING_NO_CONST_RENTA[Concepto],'Datos para cálculo'!Z$4,ING_NO_CONST_RENTA[Monto Limite])=1,CALCULO[[#This Row],[ 26 ]],MIN(CALCULO[[#This Row],[ 26 ]],AVERAGEIF(ING_NO_CONST_RENTA[Concepto],'Datos para cálculo'!Z$4,ING_NO_CONST_RENTA[Monto Limite]),+CALCULO[[#This Row],[ 26 ]]+1-1,CALCULO[[#This Row],[ 26 ]]))</f>
        <v>0</v>
      </c>
      <c r="AB680" s="165"/>
      <c r="AC6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0" s="147"/>
      <c r="AE6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0" s="144">
        <f>+CALCULO[[#This Row],[ 31 ]]+CALCULO[[#This Row],[ 29 ]]+CALCULO[[#This Row],[ 27 ]]+CALCULO[[#This Row],[ 25 ]]+CALCULO[[#This Row],[ 23 ]]+CALCULO[[#This Row],[ 21 ]]+CALCULO[[#This Row],[ 19 ]]+CALCULO[[#This Row],[ 17 ]]</f>
        <v>0</v>
      </c>
      <c r="AG680" s="148">
        <f>+MAX(0,ROUND(CALCULO[[#This Row],[ 15 ]]-CALCULO[[#This Row],[32]],-3))</f>
        <v>0</v>
      </c>
      <c r="AH680" s="29"/>
      <c r="AI680" s="163">
        <f>+IF(AVERAGEIF(DEDUCCIONES[Concepto],'Datos para cálculo'!AH$4,DEDUCCIONES[Monto Limite])=1,CALCULO[[#This Row],[ 34 ]],MIN(CALCULO[[#This Row],[ 34 ]],AVERAGEIF(DEDUCCIONES[Concepto],'Datos para cálculo'!AH$4,DEDUCCIONES[Monto Limite]),+CALCULO[[#This Row],[ 34 ]]+1-1,CALCULO[[#This Row],[ 34 ]]))</f>
        <v>0</v>
      </c>
      <c r="AJ680" s="167"/>
      <c r="AK680" s="144">
        <f>+IF(CALCULO[[#This Row],[ 36 ]]="SI",MIN(CALCULO[[#This Row],[ 15 ]]*10%,VLOOKUP($AJ$4,DEDUCCIONES[],4,0)),0)</f>
        <v>0</v>
      </c>
      <c r="AL680" s="168"/>
      <c r="AM680" s="145">
        <f>+MIN(AL680+1-1,VLOOKUP($AL$4,DEDUCCIONES[],4,0))</f>
        <v>0</v>
      </c>
      <c r="AN680" s="144">
        <f>+CALCULO[[#This Row],[35]]+CALCULO[[#This Row],[37]]+CALCULO[[#This Row],[ 39 ]]</f>
        <v>0</v>
      </c>
      <c r="AO680" s="148">
        <f>+CALCULO[[#This Row],[33]]-CALCULO[[#This Row],[ 40 ]]</f>
        <v>0</v>
      </c>
      <c r="AP680" s="29"/>
      <c r="AQ680" s="163">
        <f>+MIN(CALCULO[[#This Row],[42]]+1-1,VLOOKUP($AP$4,RENTAS_EXCENTAS[],4,0))</f>
        <v>0</v>
      </c>
      <c r="AR680" s="29"/>
      <c r="AS680" s="163">
        <f>+MIN(CALCULO[[#This Row],[43]]+CALCULO[[#This Row],[ 44 ]]+1-1,VLOOKUP($AP$4,RENTAS_EXCENTAS[],4,0))-CALCULO[[#This Row],[43]]</f>
        <v>0</v>
      </c>
      <c r="AT680" s="163"/>
      <c r="AU680" s="163"/>
      <c r="AV680" s="163">
        <f>+CALCULO[[#This Row],[ 47 ]]</f>
        <v>0</v>
      </c>
      <c r="AW680" s="163"/>
      <c r="AX680" s="163">
        <f>+CALCULO[[#This Row],[ 49 ]]</f>
        <v>0</v>
      </c>
      <c r="AY680" s="163"/>
      <c r="AZ680" s="163">
        <f>+CALCULO[[#This Row],[ 51 ]]</f>
        <v>0</v>
      </c>
      <c r="BA680" s="163"/>
      <c r="BB680" s="163">
        <f>+CALCULO[[#This Row],[ 53 ]]</f>
        <v>0</v>
      </c>
      <c r="BC680" s="163"/>
      <c r="BD680" s="163">
        <f>+CALCULO[[#This Row],[ 55 ]]</f>
        <v>0</v>
      </c>
      <c r="BE680" s="163"/>
      <c r="BF680" s="163">
        <f>+CALCULO[[#This Row],[ 57 ]]</f>
        <v>0</v>
      </c>
      <c r="BG680" s="163"/>
      <c r="BH680" s="163">
        <f>+CALCULO[[#This Row],[ 59 ]]</f>
        <v>0</v>
      </c>
      <c r="BI680" s="163"/>
      <c r="BJ680" s="163"/>
      <c r="BK680" s="163"/>
      <c r="BL680" s="145">
        <f>+CALCULO[[#This Row],[ 63 ]]</f>
        <v>0</v>
      </c>
      <c r="BM680" s="144">
        <f>+CALCULO[[#This Row],[ 64 ]]+CALCULO[[#This Row],[ 62 ]]+CALCULO[[#This Row],[ 60 ]]+CALCULO[[#This Row],[ 58 ]]+CALCULO[[#This Row],[ 56 ]]+CALCULO[[#This Row],[ 54 ]]+CALCULO[[#This Row],[ 52 ]]+CALCULO[[#This Row],[ 50 ]]+CALCULO[[#This Row],[ 48 ]]+CALCULO[[#This Row],[ 45 ]]+CALCULO[[#This Row],[43]]</f>
        <v>0</v>
      </c>
      <c r="BN680" s="148">
        <f>+CALCULO[[#This Row],[ 41 ]]-CALCULO[[#This Row],[65]]</f>
        <v>0</v>
      </c>
      <c r="BO680" s="144">
        <f>+ROUND(MIN(CALCULO[[#This Row],[66]]*25%,240*'Versión impresión'!$H$8),-3)</f>
        <v>0</v>
      </c>
      <c r="BP680" s="148">
        <f>+CALCULO[[#This Row],[66]]-CALCULO[[#This Row],[67]]</f>
        <v>0</v>
      </c>
      <c r="BQ680" s="154">
        <f>+ROUND(CALCULO[[#This Row],[33]]*40%,-3)</f>
        <v>0</v>
      </c>
      <c r="BR680" s="149">
        <f t="shared" si="28"/>
        <v>0</v>
      </c>
      <c r="BS680" s="144">
        <f>+CALCULO[[#This Row],[33]]-MIN(CALCULO[[#This Row],[69]],CALCULO[[#This Row],[68]])</f>
        <v>0</v>
      </c>
      <c r="BT680" s="150">
        <f>+CALCULO[[#This Row],[71]]/'Versión impresión'!$H$8+1-1</f>
        <v>0</v>
      </c>
      <c r="BU680" s="151">
        <f>+LOOKUP(CALCULO[[#This Row],[72]],$CG$2:$CH$8,$CJ$2:$CJ$8)</f>
        <v>0</v>
      </c>
      <c r="BV680" s="152">
        <f>+LOOKUP(CALCULO[[#This Row],[72]],$CG$2:$CH$8,$CI$2:$CI$8)</f>
        <v>0</v>
      </c>
      <c r="BW680" s="151">
        <f>+LOOKUP(CALCULO[[#This Row],[72]],$CG$2:$CH$8,$CK$2:$CK$8)</f>
        <v>0</v>
      </c>
      <c r="BX680" s="155">
        <f>+(CALCULO[[#This Row],[72]]+CALCULO[[#This Row],[73]])*CALCULO[[#This Row],[74]]+CALCULO[[#This Row],[75]]</f>
        <v>0</v>
      </c>
      <c r="BY680" s="133">
        <f>+ROUND(CALCULO[[#This Row],[76]]*'Versión impresión'!$H$8,-3)</f>
        <v>0</v>
      </c>
      <c r="BZ680" s="180" t="str">
        <f>+IF(LOOKUP(CALCULO[[#This Row],[72]],$CG$2:$CH$8,$CM$2:$CM$8)=0,"",LOOKUP(CALCULO[[#This Row],[72]],$CG$2:$CH$8,$CM$2:$CM$8))</f>
        <v/>
      </c>
    </row>
    <row r="681" spans="1:78" x14ac:dyDescent="0.25">
      <c r="A681" s="78" t="str">
        <f t="shared" si="27"/>
        <v/>
      </c>
      <c r="B681" s="159"/>
      <c r="C681" s="29"/>
      <c r="D681" s="29"/>
      <c r="E681" s="29"/>
      <c r="F681" s="29"/>
      <c r="G681" s="29"/>
      <c r="H681" s="29"/>
      <c r="I681" s="29"/>
      <c r="J681" s="29"/>
      <c r="K681" s="29"/>
      <c r="L681" s="29"/>
      <c r="M681" s="29"/>
      <c r="N681" s="29"/>
      <c r="O681" s="144">
        <f>SUM(CALCULO[[#This Row],[5]:[ 14 ]])</f>
        <v>0</v>
      </c>
      <c r="P681" s="162"/>
      <c r="Q681" s="163">
        <f>+IF(AVERAGEIF(ING_NO_CONST_RENTA[Concepto],'Datos para cálculo'!P$4,ING_NO_CONST_RENTA[Monto Limite])=1,CALCULO[[#This Row],[16]],MIN(CALCULO[ [#This Row],[16] ],AVERAGEIF(ING_NO_CONST_RENTA[Concepto],'Datos para cálculo'!P$4,ING_NO_CONST_RENTA[Monto Limite]),+CALCULO[ [#This Row],[16] ]+1-1,CALCULO[ [#This Row],[16] ]))</f>
        <v>0</v>
      </c>
      <c r="R681" s="29"/>
      <c r="S681" s="163">
        <f>+IF(AVERAGEIF(ING_NO_CONST_RENTA[Concepto],'Datos para cálculo'!R$4,ING_NO_CONST_RENTA[Monto Limite])=1,CALCULO[[#This Row],[18]],MIN(CALCULO[ [#This Row],[18] ],AVERAGEIF(ING_NO_CONST_RENTA[Concepto],'Datos para cálculo'!R$4,ING_NO_CONST_RENTA[Monto Limite]),+CALCULO[ [#This Row],[18] ]+1-1,CALCULO[ [#This Row],[18] ]))</f>
        <v>0</v>
      </c>
      <c r="T681" s="29"/>
      <c r="U681" s="163">
        <f>+IF(AVERAGEIF(ING_NO_CONST_RENTA[Concepto],'Datos para cálculo'!T$4,ING_NO_CONST_RENTA[Monto Limite])=1,CALCULO[[#This Row],[20]],MIN(CALCULO[ [#This Row],[20] ],AVERAGEIF(ING_NO_CONST_RENTA[Concepto],'Datos para cálculo'!T$4,ING_NO_CONST_RENTA[Monto Limite]),+CALCULO[ [#This Row],[20] ]+1-1,CALCULO[ [#This Row],[20] ]))</f>
        <v>0</v>
      </c>
      <c r="V681" s="29"/>
      <c r="W6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1" s="164"/>
      <c r="Y681" s="163">
        <f>+IF(O681&lt;310*'Versión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1" s="165"/>
      <c r="AA681" s="163">
        <f>+IF(AVERAGEIF(ING_NO_CONST_RENTA[Concepto],'Datos para cálculo'!Z$4,ING_NO_CONST_RENTA[Monto Limite])=1,CALCULO[[#This Row],[ 26 ]],MIN(CALCULO[[#This Row],[ 26 ]],AVERAGEIF(ING_NO_CONST_RENTA[Concepto],'Datos para cálculo'!Z$4,ING_NO_CONST_RENTA[Monto Limite]),+CALCULO[[#This Row],[ 26 ]]+1-1,CALCULO[[#This Row],[ 26 ]]))</f>
        <v>0</v>
      </c>
      <c r="AB681" s="165"/>
      <c r="AC6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1" s="147"/>
      <c r="AE6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1" s="144">
        <f>+CALCULO[[#This Row],[ 31 ]]+CALCULO[[#This Row],[ 29 ]]+CALCULO[[#This Row],[ 27 ]]+CALCULO[[#This Row],[ 25 ]]+CALCULO[[#This Row],[ 23 ]]+CALCULO[[#This Row],[ 21 ]]+CALCULO[[#This Row],[ 19 ]]+CALCULO[[#This Row],[ 17 ]]</f>
        <v>0</v>
      </c>
      <c r="AG681" s="148">
        <f>+MAX(0,ROUND(CALCULO[[#This Row],[ 15 ]]-CALCULO[[#This Row],[32]],-3))</f>
        <v>0</v>
      </c>
      <c r="AH681" s="29"/>
      <c r="AI681" s="163">
        <f>+IF(AVERAGEIF(DEDUCCIONES[Concepto],'Datos para cálculo'!AH$4,DEDUCCIONES[Monto Limite])=1,CALCULO[[#This Row],[ 34 ]],MIN(CALCULO[[#This Row],[ 34 ]],AVERAGEIF(DEDUCCIONES[Concepto],'Datos para cálculo'!AH$4,DEDUCCIONES[Monto Limite]),+CALCULO[[#This Row],[ 34 ]]+1-1,CALCULO[[#This Row],[ 34 ]]))</f>
        <v>0</v>
      </c>
      <c r="AJ681" s="167"/>
      <c r="AK681" s="144">
        <f>+IF(CALCULO[[#This Row],[ 36 ]]="SI",MIN(CALCULO[[#This Row],[ 15 ]]*10%,VLOOKUP($AJ$4,DEDUCCIONES[],4,0)),0)</f>
        <v>0</v>
      </c>
      <c r="AL681" s="168"/>
      <c r="AM681" s="145">
        <f>+MIN(AL681+1-1,VLOOKUP($AL$4,DEDUCCIONES[],4,0))</f>
        <v>0</v>
      </c>
      <c r="AN681" s="144">
        <f>+CALCULO[[#This Row],[35]]+CALCULO[[#This Row],[37]]+CALCULO[[#This Row],[ 39 ]]</f>
        <v>0</v>
      </c>
      <c r="AO681" s="148">
        <f>+CALCULO[[#This Row],[33]]-CALCULO[[#This Row],[ 40 ]]</f>
        <v>0</v>
      </c>
      <c r="AP681" s="29"/>
      <c r="AQ681" s="163">
        <f>+MIN(CALCULO[[#This Row],[42]]+1-1,VLOOKUP($AP$4,RENTAS_EXCENTAS[],4,0))</f>
        <v>0</v>
      </c>
      <c r="AR681" s="29"/>
      <c r="AS681" s="163">
        <f>+MIN(CALCULO[[#This Row],[43]]+CALCULO[[#This Row],[ 44 ]]+1-1,VLOOKUP($AP$4,RENTAS_EXCENTAS[],4,0))-CALCULO[[#This Row],[43]]</f>
        <v>0</v>
      </c>
      <c r="AT681" s="163"/>
      <c r="AU681" s="163"/>
      <c r="AV681" s="163">
        <f>+CALCULO[[#This Row],[ 47 ]]</f>
        <v>0</v>
      </c>
      <c r="AW681" s="163"/>
      <c r="AX681" s="163">
        <f>+CALCULO[[#This Row],[ 49 ]]</f>
        <v>0</v>
      </c>
      <c r="AY681" s="163"/>
      <c r="AZ681" s="163">
        <f>+CALCULO[[#This Row],[ 51 ]]</f>
        <v>0</v>
      </c>
      <c r="BA681" s="163"/>
      <c r="BB681" s="163">
        <f>+CALCULO[[#This Row],[ 53 ]]</f>
        <v>0</v>
      </c>
      <c r="BC681" s="163"/>
      <c r="BD681" s="163">
        <f>+CALCULO[[#This Row],[ 55 ]]</f>
        <v>0</v>
      </c>
      <c r="BE681" s="163"/>
      <c r="BF681" s="163">
        <f>+CALCULO[[#This Row],[ 57 ]]</f>
        <v>0</v>
      </c>
      <c r="BG681" s="163"/>
      <c r="BH681" s="163">
        <f>+CALCULO[[#This Row],[ 59 ]]</f>
        <v>0</v>
      </c>
      <c r="BI681" s="163"/>
      <c r="BJ681" s="163"/>
      <c r="BK681" s="163"/>
      <c r="BL681" s="145">
        <f>+CALCULO[[#This Row],[ 63 ]]</f>
        <v>0</v>
      </c>
      <c r="BM681" s="144">
        <f>+CALCULO[[#This Row],[ 64 ]]+CALCULO[[#This Row],[ 62 ]]+CALCULO[[#This Row],[ 60 ]]+CALCULO[[#This Row],[ 58 ]]+CALCULO[[#This Row],[ 56 ]]+CALCULO[[#This Row],[ 54 ]]+CALCULO[[#This Row],[ 52 ]]+CALCULO[[#This Row],[ 50 ]]+CALCULO[[#This Row],[ 48 ]]+CALCULO[[#This Row],[ 45 ]]+CALCULO[[#This Row],[43]]</f>
        <v>0</v>
      </c>
      <c r="BN681" s="148">
        <f>+CALCULO[[#This Row],[ 41 ]]-CALCULO[[#This Row],[65]]</f>
        <v>0</v>
      </c>
      <c r="BO681" s="144">
        <f>+ROUND(MIN(CALCULO[[#This Row],[66]]*25%,240*'Versión impresión'!$H$8),-3)</f>
        <v>0</v>
      </c>
      <c r="BP681" s="148">
        <f>+CALCULO[[#This Row],[66]]-CALCULO[[#This Row],[67]]</f>
        <v>0</v>
      </c>
      <c r="BQ681" s="154">
        <f>+ROUND(CALCULO[[#This Row],[33]]*40%,-3)</f>
        <v>0</v>
      </c>
      <c r="BR681" s="149">
        <f t="shared" si="28"/>
        <v>0</v>
      </c>
      <c r="BS681" s="144">
        <f>+CALCULO[[#This Row],[33]]-MIN(CALCULO[[#This Row],[69]],CALCULO[[#This Row],[68]])</f>
        <v>0</v>
      </c>
      <c r="BT681" s="150">
        <f>+CALCULO[[#This Row],[71]]/'Versión impresión'!$H$8+1-1</f>
        <v>0</v>
      </c>
      <c r="BU681" s="151">
        <f>+LOOKUP(CALCULO[[#This Row],[72]],$CG$2:$CH$8,$CJ$2:$CJ$8)</f>
        <v>0</v>
      </c>
      <c r="BV681" s="152">
        <f>+LOOKUP(CALCULO[[#This Row],[72]],$CG$2:$CH$8,$CI$2:$CI$8)</f>
        <v>0</v>
      </c>
      <c r="BW681" s="151">
        <f>+LOOKUP(CALCULO[[#This Row],[72]],$CG$2:$CH$8,$CK$2:$CK$8)</f>
        <v>0</v>
      </c>
      <c r="BX681" s="155">
        <f>+(CALCULO[[#This Row],[72]]+CALCULO[[#This Row],[73]])*CALCULO[[#This Row],[74]]+CALCULO[[#This Row],[75]]</f>
        <v>0</v>
      </c>
      <c r="BY681" s="133">
        <f>+ROUND(CALCULO[[#This Row],[76]]*'Versión impresión'!$H$8,-3)</f>
        <v>0</v>
      </c>
      <c r="BZ681" s="180" t="str">
        <f>+IF(LOOKUP(CALCULO[[#This Row],[72]],$CG$2:$CH$8,$CM$2:$CM$8)=0,"",LOOKUP(CALCULO[[#This Row],[72]],$CG$2:$CH$8,$CM$2:$CM$8))</f>
        <v/>
      </c>
    </row>
    <row r="682" spans="1:78" x14ac:dyDescent="0.25">
      <c r="A682" s="78" t="str">
        <f t="shared" si="27"/>
        <v/>
      </c>
      <c r="B682" s="159"/>
      <c r="C682" s="29"/>
      <c r="D682" s="29"/>
      <c r="E682" s="29"/>
      <c r="F682" s="29"/>
      <c r="G682" s="29"/>
      <c r="H682" s="29"/>
      <c r="I682" s="29"/>
      <c r="J682" s="29"/>
      <c r="K682" s="29"/>
      <c r="L682" s="29"/>
      <c r="M682" s="29"/>
      <c r="N682" s="29"/>
      <c r="O682" s="144">
        <f>SUM(CALCULO[[#This Row],[5]:[ 14 ]])</f>
        <v>0</v>
      </c>
      <c r="P682" s="162"/>
      <c r="Q682" s="163">
        <f>+IF(AVERAGEIF(ING_NO_CONST_RENTA[Concepto],'Datos para cálculo'!P$4,ING_NO_CONST_RENTA[Monto Limite])=1,CALCULO[[#This Row],[16]],MIN(CALCULO[ [#This Row],[16] ],AVERAGEIF(ING_NO_CONST_RENTA[Concepto],'Datos para cálculo'!P$4,ING_NO_CONST_RENTA[Monto Limite]),+CALCULO[ [#This Row],[16] ]+1-1,CALCULO[ [#This Row],[16] ]))</f>
        <v>0</v>
      </c>
      <c r="R682" s="29"/>
      <c r="S682" s="163">
        <f>+IF(AVERAGEIF(ING_NO_CONST_RENTA[Concepto],'Datos para cálculo'!R$4,ING_NO_CONST_RENTA[Monto Limite])=1,CALCULO[[#This Row],[18]],MIN(CALCULO[ [#This Row],[18] ],AVERAGEIF(ING_NO_CONST_RENTA[Concepto],'Datos para cálculo'!R$4,ING_NO_CONST_RENTA[Monto Limite]),+CALCULO[ [#This Row],[18] ]+1-1,CALCULO[ [#This Row],[18] ]))</f>
        <v>0</v>
      </c>
      <c r="T682" s="29"/>
      <c r="U682" s="163">
        <f>+IF(AVERAGEIF(ING_NO_CONST_RENTA[Concepto],'Datos para cálculo'!T$4,ING_NO_CONST_RENTA[Monto Limite])=1,CALCULO[[#This Row],[20]],MIN(CALCULO[ [#This Row],[20] ],AVERAGEIF(ING_NO_CONST_RENTA[Concepto],'Datos para cálculo'!T$4,ING_NO_CONST_RENTA[Monto Limite]),+CALCULO[ [#This Row],[20] ]+1-1,CALCULO[ [#This Row],[20] ]))</f>
        <v>0</v>
      </c>
      <c r="V682" s="29"/>
      <c r="W6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2" s="164"/>
      <c r="Y682" s="163">
        <f>+IF(O682&lt;310*'Versión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2" s="165"/>
      <c r="AA682" s="163">
        <f>+IF(AVERAGEIF(ING_NO_CONST_RENTA[Concepto],'Datos para cálculo'!Z$4,ING_NO_CONST_RENTA[Monto Limite])=1,CALCULO[[#This Row],[ 26 ]],MIN(CALCULO[[#This Row],[ 26 ]],AVERAGEIF(ING_NO_CONST_RENTA[Concepto],'Datos para cálculo'!Z$4,ING_NO_CONST_RENTA[Monto Limite]),+CALCULO[[#This Row],[ 26 ]]+1-1,CALCULO[[#This Row],[ 26 ]]))</f>
        <v>0</v>
      </c>
      <c r="AB682" s="165"/>
      <c r="AC6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2" s="147"/>
      <c r="AE6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2" s="144">
        <f>+CALCULO[[#This Row],[ 31 ]]+CALCULO[[#This Row],[ 29 ]]+CALCULO[[#This Row],[ 27 ]]+CALCULO[[#This Row],[ 25 ]]+CALCULO[[#This Row],[ 23 ]]+CALCULO[[#This Row],[ 21 ]]+CALCULO[[#This Row],[ 19 ]]+CALCULO[[#This Row],[ 17 ]]</f>
        <v>0</v>
      </c>
      <c r="AG682" s="148">
        <f>+MAX(0,ROUND(CALCULO[[#This Row],[ 15 ]]-CALCULO[[#This Row],[32]],-3))</f>
        <v>0</v>
      </c>
      <c r="AH682" s="29"/>
      <c r="AI682" s="163">
        <f>+IF(AVERAGEIF(DEDUCCIONES[Concepto],'Datos para cálculo'!AH$4,DEDUCCIONES[Monto Limite])=1,CALCULO[[#This Row],[ 34 ]],MIN(CALCULO[[#This Row],[ 34 ]],AVERAGEIF(DEDUCCIONES[Concepto],'Datos para cálculo'!AH$4,DEDUCCIONES[Monto Limite]),+CALCULO[[#This Row],[ 34 ]]+1-1,CALCULO[[#This Row],[ 34 ]]))</f>
        <v>0</v>
      </c>
      <c r="AJ682" s="167"/>
      <c r="AK682" s="144">
        <f>+IF(CALCULO[[#This Row],[ 36 ]]="SI",MIN(CALCULO[[#This Row],[ 15 ]]*10%,VLOOKUP($AJ$4,DEDUCCIONES[],4,0)),0)</f>
        <v>0</v>
      </c>
      <c r="AL682" s="168"/>
      <c r="AM682" s="145">
        <f>+MIN(AL682+1-1,VLOOKUP($AL$4,DEDUCCIONES[],4,0))</f>
        <v>0</v>
      </c>
      <c r="AN682" s="144">
        <f>+CALCULO[[#This Row],[35]]+CALCULO[[#This Row],[37]]+CALCULO[[#This Row],[ 39 ]]</f>
        <v>0</v>
      </c>
      <c r="AO682" s="148">
        <f>+CALCULO[[#This Row],[33]]-CALCULO[[#This Row],[ 40 ]]</f>
        <v>0</v>
      </c>
      <c r="AP682" s="29"/>
      <c r="AQ682" s="163">
        <f>+MIN(CALCULO[[#This Row],[42]]+1-1,VLOOKUP($AP$4,RENTAS_EXCENTAS[],4,0))</f>
        <v>0</v>
      </c>
      <c r="AR682" s="29"/>
      <c r="AS682" s="163">
        <f>+MIN(CALCULO[[#This Row],[43]]+CALCULO[[#This Row],[ 44 ]]+1-1,VLOOKUP($AP$4,RENTAS_EXCENTAS[],4,0))-CALCULO[[#This Row],[43]]</f>
        <v>0</v>
      </c>
      <c r="AT682" s="163"/>
      <c r="AU682" s="163"/>
      <c r="AV682" s="163">
        <f>+CALCULO[[#This Row],[ 47 ]]</f>
        <v>0</v>
      </c>
      <c r="AW682" s="163"/>
      <c r="AX682" s="163">
        <f>+CALCULO[[#This Row],[ 49 ]]</f>
        <v>0</v>
      </c>
      <c r="AY682" s="163"/>
      <c r="AZ682" s="163">
        <f>+CALCULO[[#This Row],[ 51 ]]</f>
        <v>0</v>
      </c>
      <c r="BA682" s="163"/>
      <c r="BB682" s="163">
        <f>+CALCULO[[#This Row],[ 53 ]]</f>
        <v>0</v>
      </c>
      <c r="BC682" s="163"/>
      <c r="BD682" s="163">
        <f>+CALCULO[[#This Row],[ 55 ]]</f>
        <v>0</v>
      </c>
      <c r="BE682" s="163"/>
      <c r="BF682" s="163">
        <f>+CALCULO[[#This Row],[ 57 ]]</f>
        <v>0</v>
      </c>
      <c r="BG682" s="163"/>
      <c r="BH682" s="163">
        <f>+CALCULO[[#This Row],[ 59 ]]</f>
        <v>0</v>
      </c>
      <c r="BI682" s="163"/>
      <c r="BJ682" s="163"/>
      <c r="BK682" s="163"/>
      <c r="BL682" s="145">
        <f>+CALCULO[[#This Row],[ 63 ]]</f>
        <v>0</v>
      </c>
      <c r="BM682" s="144">
        <f>+CALCULO[[#This Row],[ 64 ]]+CALCULO[[#This Row],[ 62 ]]+CALCULO[[#This Row],[ 60 ]]+CALCULO[[#This Row],[ 58 ]]+CALCULO[[#This Row],[ 56 ]]+CALCULO[[#This Row],[ 54 ]]+CALCULO[[#This Row],[ 52 ]]+CALCULO[[#This Row],[ 50 ]]+CALCULO[[#This Row],[ 48 ]]+CALCULO[[#This Row],[ 45 ]]+CALCULO[[#This Row],[43]]</f>
        <v>0</v>
      </c>
      <c r="BN682" s="148">
        <f>+CALCULO[[#This Row],[ 41 ]]-CALCULO[[#This Row],[65]]</f>
        <v>0</v>
      </c>
      <c r="BO682" s="144">
        <f>+ROUND(MIN(CALCULO[[#This Row],[66]]*25%,240*'Versión impresión'!$H$8),-3)</f>
        <v>0</v>
      </c>
      <c r="BP682" s="148">
        <f>+CALCULO[[#This Row],[66]]-CALCULO[[#This Row],[67]]</f>
        <v>0</v>
      </c>
      <c r="BQ682" s="154">
        <f>+ROUND(CALCULO[[#This Row],[33]]*40%,-3)</f>
        <v>0</v>
      </c>
      <c r="BR682" s="149">
        <f t="shared" si="28"/>
        <v>0</v>
      </c>
      <c r="BS682" s="144">
        <f>+CALCULO[[#This Row],[33]]-MIN(CALCULO[[#This Row],[69]],CALCULO[[#This Row],[68]])</f>
        <v>0</v>
      </c>
      <c r="BT682" s="150">
        <f>+CALCULO[[#This Row],[71]]/'Versión impresión'!$H$8+1-1</f>
        <v>0</v>
      </c>
      <c r="BU682" s="151">
        <f>+LOOKUP(CALCULO[[#This Row],[72]],$CG$2:$CH$8,$CJ$2:$CJ$8)</f>
        <v>0</v>
      </c>
      <c r="BV682" s="152">
        <f>+LOOKUP(CALCULO[[#This Row],[72]],$CG$2:$CH$8,$CI$2:$CI$8)</f>
        <v>0</v>
      </c>
      <c r="BW682" s="151">
        <f>+LOOKUP(CALCULO[[#This Row],[72]],$CG$2:$CH$8,$CK$2:$CK$8)</f>
        <v>0</v>
      </c>
      <c r="BX682" s="155">
        <f>+(CALCULO[[#This Row],[72]]+CALCULO[[#This Row],[73]])*CALCULO[[#This Row],[74]]+CALCULO[[#This Row],[75]]</f>
        <v>0</v>
      </c>
      <c r="BY682" s="133">
        <f>+ROUND(CALCULO[[#This Row],[76]]*'Versión impresión'!$H$8,-3)</f>
        <v>0</v>
      </c>
      <c r="BZ682" s="180" t="str">
        <f>+IF(LOOKUP(CALCULO[[#This Row],[72]],$CG$2:$CH$8,$CM$2:$CM$8)=0,"",LOOKUP(CALCULO[[#This Row],[72]],$CG$2:$CH$8,$CM$2:$CM$8))</f>
        <v/>
      </c>
    </row>
    <row r="683" spans="1:78" x14ac:dyDescent="0.25">
      <c r="A683" s="78" t="str">
        <f t="shared" si="27"/>
        <v/>
      </c>
      <c r="B683" s="159"/>
      <c r="C683" s="29"/>
      <c r="D683" s="29"/>
      <c r="E683" s="29"/>
      <c r="F683" s="29"/>
      <c r="G683" s="29"/>
      <c r="H683" s="29"/>
      <c r="I683" s="29"/>
      <c r="J683" s="29"/>
      <c r="K683" s="29"/>
      <c r="L683" s="29"/>
      <c r="M683" s="29"/>
      <c r="N683" s="29"/>
      <c r="O683" s="144">
        <f>SUM(CALCULO[[#This Row],[5]:[ 14 ]])</f>
        <v>0</v>
      </c>
      <c r="P683" s="162"/>
      <c r="Q683" s="163">
        <f>+IF(AVERAGEIF(ING_NO_CONST_RENTA[Concepto],'Datos para cálculo'!P$4,ING_NO_CONST_RENTA[Monto Limite])=1,CALCULO[[#This Row],[16]],MIN(CALCULO[ [#This Row],[16] ],AVERAGEIF(ING_NO_CONST_RENTA[Concepto],'Datos para cálculo'!P$4,ING_NO_CONST_RENTA[Monto Limite]),+CALCULO[ [#This Row],[16] ]+1-1,CALCULO[ [#This Row],[16] ]))</f>
        <v>0</v>
      </c>
      <c r="R683" s="29"/>
      <c r="S683" s="163">
        <f>+IF(AVERAGEIF(ING_NO_CONST_RENTA[Concepto],'Datos para cálculo'!R$4,ING_NO_CONST_RENTA[Monto Limite])=1,CALCULO[[#This Row],[18]],MIN(CALCULO[ [#This Row],[18] ],AVERAGEIF(ING_NO_CONST_RENTA[Concepto],'Datos para cálculo'!R$4,ING_NO_CONST_RENTA[Monto Limite]),+CALCULO[ [#This Row],[18] ]+1-1,CALCULO[ [#This Row],[18] ]))</f>
        <v>0</v>
      </c>
      <c r="T683" s="29"/>
      <c r="U683" s="163">
        <f>+IF(AVERAGEIF(ING_NO_CONST_RENTA[Concepto],'Datos para cálculo'!T$4,ING_NO_CONST_RENTA[Monto Limite])=1,CALCULO[[#This Row],[20]],MIN(CALCULO[ [#This Row],[20] ],AVERAGEIF(ING_NO_CONST_RENTA[Concepto],'Datos para cálculo'!T$4,ING_NO_CONST_RENTA[Monto Limite]),+CALCULO[ [#This Row],[20] ]+1-1,CALCULO[ [#This Row],[20] ]))</f>
        <v>0</v>
      </c>
      <c r="V683" s="29"/>
      <c r="W6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3" s="164"/>
      <c r="Y683" s="163">
        <f>+IF(O683&lt;310*'Versión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3" s="165"/>
      <c r="AA683" s="163">
        <f>+IF(AVERAGEIF(ING_NO_CONST_RENTA[Concepto],'Datos para cálculo'!Z$4,ING_NO_CONST_RENTA[Monto Limite])=1,CALCULO[[#This Row],[ 26 ]],MIN(CALCULO[[#This Row],[ 26 ]],AVERAGEIF(ING_NO_CONST_RENTA[Concepto],'Datos para cálculo'!Z$4,ING_NO_CONST_RENTA[Monto Limite]),+CALCULO[[#This Row],[ 26 ]]+1-1,CALCULO[[#This Row],[ 26 ]]))</f>
        <v>0</v>
      </c>
      <c r="AB683" s="165"/>
      <c r="AC6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3" s="147"/>
      <c r="AE6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3" s="144">
        <f>+CALCULO[[#This Row],[ 31 ]]+CALCULO[[#This Row],[ 29 ]]+CALCULO[[#This Row],[ 27 ]]+CALCULO[[#This Row],[ 25 ]]+CALCULO[[#This Row],[ 23 ]]+CALCULO[[#This Row],[ 21 ]]+CALCULO[[#This Row],[ 19 ]]+CALCULO[[#This Row],[ 17 ]]</f>
        <v>0</v>
      </c>
      <c r="AG683" s="148">
        <f>+MAX(0,ROUND(CALCULO[[#This Row],[ 15 ]]-CALCULO[[#This Row],[32]],-3))</f>
        <v>0</v>
      </c>
      <c r="AH683" s="29"/>
      <c r="AI683" s="163">
        <f>+IF(AVERAGEIF(DEDUCCIONES[Concepto],'Datos para cálculo'!AH$4,DEDUCCIONES[Monto Limite])=1,CALCULO[[#This Row],[ 34 ]],MIN(CALCULO[[#This Row],[ 34 ]],AVERAGEIF(DEDUCCIONES[Concepto],'Datos para cálculo'!AH$4,DEDUCCIONES[Monto Limite]),+CALCULO[[#This Row],[ 34 ]]+1-1,CALCULO[[#This Row],[ 34 ]]))</f>
        <v>0</v>
      </c>
      <c r="AJ683" s="167"/>
      <c r="AK683" s="144">
        <f>+IF(CALCULO[[#This Row],[ 36 ]]="SI",MIN(CALCULO[[#This Row],[ 15 ]]*10%,VLOOKUP($AJ$4,DEDUCCIONES[],4,0)),0)</f>
        <v>0</v>
      </c>
      <c r="AL683" s="168"/>
      <c r="AM683" s="145">
        <f>+MIN(AL683+1-1,VLOOKUP($AL$4,DEDUCCIONES[],4,0))</f>
        <v>0</v>
      </c>
      <c r="AN683" s="144">
        <f>+CALCULO[[#This Row],[35]]+CALCULO[[#This Row],[37]]+CALCULO[[#This Row],[ 39 ]]</f>
        <v>0</v>
      </c>
      <c r="AO683" s="148">
        <f>+CALCULO[[#This Row],[33]]-CALCULO[[#This Row],[ 40 ]]</f>
        <v>0</v>
      </c>
      <c r="AP683" s="29"/>
      <c r="AQ683" s="163">
        <f>+MIN(CALCULO[[#This Row],[42]]+1-1,VLOOKUP($AP$4,RENTAS_EXCENTAS[],4,0))</f>
        <v>0</v>
      </c>
      <c r="AR683" s="29"/>
      <c r="AS683" s="163">
        <f>+MIN(CALCULO[[#This Row],[43]]+CALCULO[[#This Row],[ 44 ]]+1-1,VLOOKUP($AP$4,RENTAS_EXCENTAS[],4,0))-CALCULO[[#This Row],[43]]</f>
        <v>0</v>
      </c>
      <c r="AT683" s="163"/>
      <c r="AU683" s="163"/>
      <c r="AV683" s="163">
        <f>+CALCULO[[#This Row],[ 47 ]]</f>
        <v>0</v>
      </c>
      <c r="AW683" s="163"/>
      <c r="AX683" s="163">
        <f>+CALCULO[[#This Row],[ 49 ]]</f>
        <v>0</v>
      </c>
      <c r="AY683" s="163"/>
      <c r="AZ683" s="163">
        <f>+CALCULO[[#This Row],[ 51 ]]</f>
        <v>0</v>
      </c>
      <c r="BA683" s="163"/>
      <c r="BB683" s="163">
        <f>+CALCULO[[#This Row],[ 53 ]]</f>
        <v>0</v>
      </c>
      <c r="BC683" s="163"/>
      <c r="BD683" s="163">
        <f>+CALCULO[[#This Row],[ 55 ]]</f>
        <v>0</v>
      </c>
      <c r="BE683" s="163"/>
      <c r="BF683" s="163">
        <f>+CALCULO[[#This Row],[ 57 ]]</f>
        <v>0</v>
      </c>
      <c r="BG683" s="163"/>
      <c r="BH683" s="163">
        <f>+CALCULO[[#This Row],[ 59 ]]</f>
        <v>0</v>
      </c>
      <c r="BI683" s="163"/>
      <c r="BJ683" s="163"/>
      <c r="BK683" s="163"/>
      <c r="BL683" s="145">
        <f>+CALCULO[[#This Row],[ 63 ]]</f>
        <v>0</v>
      </c>
      <c r="BM683" s="144">
        <f>+CALCULO[[#This Row],[ 64 ]]+CALCULO[[#This Row],[ 62 ]]+CALCULO[[#This Row],[ 60 ]]+CALCULO[[#This Row],[ 58 ]]+CALCULO[[#This Row],[ 56 ]]+CALCULO[[#This Row],[ 54 ]]+CALCULO[[#This Row],[ 52 ]]+CALCULO[[#This Row],[ 50 ]]+CALCULO[[#This Row],[ 48 ]]+CALCULO[[#This Row],[ 45 ]]+CALCULO[[#This Row],[43]]</f>
        <v>0</v>
      </c>
      <c r="BN683" s="148">
        <f>+CALCULO[[#This Row],[ 41 ]]-CALCULO[[#This Row],[65]]</f>
        <v>0</v>
      </c>
      <c r="BO683" s="144">
        <f>+ROUND(MIN(CALCULO[[#This Row],[66]]*25%,240*'Versión impresión'!$H$8),-3)</f>
        <v>0</v>
      </c>
      <c r="BP683" s="148">
        <f>+CALCULO[[#This Row],[66]]-CALCULO[[#This Row],[67]]</f>
        <v>0</v>
      </c>
      <c r="BQ683" s="154">
        <f>+ROUND(CALCULO[[#This Row],[33]]*40%,-3)</f>
        <v>0</v>
      </c>
      <c r="BR683" s="149">
        <f t="shared" si="28"/>
        <v>0</v>
      </c>
      <c r="BS683" s="144">
        <f>+CALCULO[[#This Row],[33]]-MIN(CALCULO[[#This Row],[69]],CALCULO[[#This Row],[68]])</f>
        <v>0</v>
      </c>
      <c r="BT683" s="150">
        <f>+CALCULO[[#This Row],[71]]/'Versión impresión'!$H$8+1-1</f>
        <v>0</v>
      </c>
      <c r="BU683" s="151">
        <f>+LOOKUP(CALCULO[[#This Row],[72]],$CG$2:$CH$8,$CJ$2:$CJ$8)</f>
        <v>0</v>
      </c>
      <c r="BV683" s="152">
        <f>+LOOKUP(CALCULO[[#This Row],[72]],$CG$2:$CH$8,$CI$2:$CI$8)</f>
        <v>0</v>
      </c>
      <c r="BW683" s="151">
        <f>+LOOKUP(CALCULO[[#This Row],[72]],$CG$2:$CH$8,$CK$2:$CK$8)</f>
        <v>0</v>
      </c>
      <c r="BX683" s="155">
        <f>+(CALCULO[[#This Row],[72]]+CALCULO[[#This Row],[73]])*CALCULO[[#This Row],[74]]+CALCULO[[#This Row],[75]]</f>
        <v>0</v>
      </c>
      <c r="BY683" s="133">
        <f>+ROUND(CALCULO[[#This Row],[76]]*'Versión impresión'!$H$8,-3)</f>
        <v>0</v>
      </c>
      <c r="BZ683" s="180" t="str">
        <f>+IF(LOOKUP(CALCULO[[#This Row],[72]],$CG$2:$CH$8,$CM$2:$CM$8)=0,"",LOOKUP(CALCULO[[#This Row],[72]],$CG$2:$CH$8,$CM$2:$CM$8))</f>
        <v/>
      </c>
    </row>
    <row r="684" spans="1:78" x14ac:dyDescent="0.25">
      <c r="A684" s="78" t="str">
        <f t="shared" si="27"/>
        <v/>
      </c>
      <c r="B684" s="159"/>
      <c r="C684" s="29"/>
      <c r="D684" s="29"/>
      <c r="E684" s="29"/>
      <c r="F684" s="29"/>
      <c r="G684" s="29"/>
      <c r="H684" s="29"/>
      <c r="I684" s="29"/>
      <c r="J684" s="29"/>
      <c r="K684" s="29"/>
      <c r="L684" s="29"/>
      <c r="M684" s="29"/>
      <c r="N684" s="29"/>
      <c r="O684" s="144">
        <f>SUM(CALCULO[[#This Row],[5]:[ 14 ]])</f>
        <v>0</v>
      </c>
      <c r="P684" s="162"/>
      <c r="Q684" s="163">
        <f>+IF(AVERAGEIF(ING_NO_CONST_RENTA[Concepto],'Datos para cálculo'!P$4,ING_NO_CONST_RENTA[Monto Limite])=1,CALCULO[[#This Row],[16]],MIN(CALCULO[ [#This Row],[16] ],AVERAGEIF(ING_NO_CONST_RENTA[Concepto],'Datos para cálculo'!P$4,ING_NO_CONST_RENTA[Monto Limite]),+CALCULO[ [#This Row],[16] ]+1-1,CALCULO[ [#This Row],[16] ]))</f>
        <v>0</v>
      </c>
      <c r="R684" s="29"/>
      <c r="S684" s="163">
        <f>+IF(AVERAGEIF(ING_NO_CONST_RENTA[Concepto],'Datos para cálculo'!R$4,ING_NO_CONST_RENTA[Monto Limite])=1,CALCULO[[#This Row],[18]],MIN(CALCULO[ [#This Row],[18] ],AVERAGEIF(ING_NO_CONST_RENTA[Concepto],'Datos para cálculo'!R$4,ING_NO_CONST_RENTA[Monto Limite]),+CALCULO[ [#This Row],[18] ]+1-1,CALCULO[ [#This Row],[18] ]))</f>
        <v>0</v>
      </c>
      <c r="T684" s="29"/>
      <c r="U684" s="163">
        <f>+IF(AVERAGEIF(ING_NO_CONST_RENTA[Concepto],'Datos para cálculo'!T$4,ING_NO_CONST_RENTA[Monto Limite])=1,CALCULO[[#This Row],[20]],MIN(CALCULO[ [#This Row],[20] ],AVERAGEIF(ING_NO_CONST_RENTA[Concepto],'Datos para cálculo'!T$4,ING_NO_CONST_RENTA[Monto Limite]),+CALCULO[ [#This Row],[20] ]+1-1,CALCULO[ [#This Row],[20] ]))</f>
        <v>0</v>
      </c>
      <c r="V684" s="29"/>
      <c r="W6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4" s="164"/>
      <c r="Y684" s="163">
        <f>+IF(O684&lt;310*'Versión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4" s="165"/>
      <c r="AA684" s="163">
        <f>+IF(AVERAGEIF(ING_NO_CONST_RENTA[Concepto],'Datos para cálculo'!Z$4,ING_NO_CONST_RENTA[Monto Limite])=1,CALCULO[[#This Row],[ 26 ]],MIN(CALCULO[[#This Row],[ 26 ]],AVERAGEIF(ING_NO_CONST_RENTA[Concepto],'Datos para cálculo'!Z$4,ING_NO_CONST_RENTA[Monto Limite]),+CALCULO[[#This Row],[ 26 ]]+1-1,CALCULO[[#This Row],[ 26 ]]))</f>
        <v>0</v>
      </c>
      <c r="AB684" s="165"/>
      <c r="AC6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4" s="147"/>
      <c r="AE6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4" s="144">
        <f>+CALCULO[[#This Row],[ 31 ]]+CALCULO[[#This Row],[ 29 ]]+CALCULO[[#This Row],[ 27 ]]+CALCULO[[#This Row],[ 25 ]]+CALCULO[[#This Row],[ 23 ]]+CALCULO[[#This Row],[ 21 ]]+CALCULO[[#This Row],[ 19 ]]+CALCULO[[#This Row],[ 17 ]]</f>
        <v>0</v>
      </c>
      <c r="AG684" s="148">
        <f>+MAX(0,ROUND(CALCULO[[#This Row],[ 15 ]]-CALCULO[[#This Row],[32]],-3))</f>
        <v>0</v>
      </c>
      <c r="AH684" s="29"/>
      <c r="AI684" s="163">
        <f>+IF(AVERAGEIF(DEDUCCIONES[Concepto],'Datos para cálculo'!AH$4,DEDUCCIONES[Monto Limite])=1,CALCULO[[#This Row],[ 34 ]],MIN(CALCULO[[#This Row],[ 34 ]],AVERAGEIF(DEDUCCIONES[Concepto],'Datos para cálculo'!AH$4,DEDUCCIONES[Monto Limite]),+CALCULO[[#This Row],[ 34 ]]+1-1,CALCULO[[#This Row],[ 34 ]]))</f>
        <v>0</v>
      </c>
      <c r="AJ684" s="167"/>
      <c r="AK684" s="144">
        <f>+IF(CALCULO[[#This Row],[ 36 ]]="SI",MIN(CALCULO[[#This Row],[ 15 ]]*10%,VLOOKUP($AJ$4,DEDUCCIONES[],4,0)),0)</f>
        <v>0</v>
      </c>
      <c r="AL684" s="168"/>
      <c r="AM684" s="145">
        <f>+MIN(AL684+1-1,VLOOKUP($AL$4,DEDUCCIONES[],4,0))</f>
        <v>0</v>
      </c>
      <c r="AN684" s="144">
        <f>+CALCULO[[#This Row],[35]]+CALCULO[[#This Row],[37]]+CALCULO[[#This Row],[ 39 ]]</f>
        <v>0</v>
      </c>
      <c r="AO684" s="148">
        <f>+CALCULO[[#This Row],[33]]-CALCULO[[#This Row],[ 40 ]]</f>
        <v>0</v>
      </c>
      <c r="AP684" s="29"/>
      <c r="AQ684" s="163">
        <f>+MIN(CALCULO[[#This Row],[42]]+1-1,VLOOKUP($AP$4,RENTAS_EXCENTAS[],4,0))</f>
        <v>0</v>
      </c>
      <c r="AR684" s="29"/>
      <c r="AS684" s="163">
        <f>+MIN(CALCULO[[#This Row],[43]]+CALCULO[[#This Row],[ 44 ]]+1-1,VLOOKUP($AP$4,RENTAS_EXCENTAS[],4,0))-CALCULO[[#This Row],[43]]</f>
        <v>0</v>
      </c>
      <c r="AT684" s="163"/>
      <c r="AU684" s="163"/>
      <c r="AV684" s="163">
        <f>+CALCULO[[#This Row],[ 47 ]]</f>
        <v>0</v>
      </c>
      <c r="AW684" s="163"/>
      <c r="AX684" s="163">
        <f>+CALCULO[[#This Row],[ 49 ]]</f>
        <v>0</v>
      </c>
      <c r="AY684" s="163"/>
      <c r="AZ684" s="163">
        <f>+CALCULO[[#This Row],[ 51 ]]</f>
        <v>0</v>
      </c>
      <c r="BA684" s="163"/>
      <c r="BB684" s="163">
        <f>+CALCULO[[#This Row],[ 53 ]]</f>
        <v>0</v>
      </c>
      <c r="BC684" s="163"/>
      <c r="BD684" s="163">
        <f>+CALCULO[[#This Row],[ 55 ]]</f>
        <v>0</v>
      </c>
      <c r="BE684" s="163"/>
      <c r="BF684" s="163">
        <f>+CALCULO[[#This Row],[ 57 ]]</f>
        <v>0</v>
      </c>
      <c r="BG684" s="163"/>
      <c r="BH684" s="163">
        <f>+CALCULO[[#This Row],[ 59 ]]</f>
        <v>0</v>
      </c>
      <c r="BI684" s="163"/>
      <c r="BJ684" s="163"/>
      <c r="BK684" s="163"/>
      <c r="BL684" s="145">
        <f>+CALCULO[[#This Row],[ 63 ]]</f>
        <v>0</v>
      </c>
      <c r="BM684" s="144">
        <f>+CALCULO[[#This Row],[ 64 ]]+CALCULO[[#This Row],[ 62 ]]+CALCULO[[#This Row],[ 60 ]]+CALCULO[[#This Row],[ 58 ]]+CALCULO[[#This Row],[ 56 ]]+CALCULO[[#This Row],[ 54 ]]+CALCULO[[#This Row],[ 52 ]]+CALCULO[[#This Row],[ 50 ]]+CALCULO[[#This Row],[ 48 ]]+CALCULO[[#This Row],[ 45 ]]+CALCULO[[#This Row],[43]]</f>
        <v>0</v>
      </c>
      <c r="BN684" s="148">
        <f>+CALCULO[[#This Row],[ 41 ]]-CALCULO[[#This Row],[65]]</f>
        <v>0</v>
      </c>
      <c r="BO684" s="144">
        <f>+ROUND(MIN(CALCULO[[#This Row],[66]]*25%,240*'Versión impresión'!$H$8),-3)</f>
        <v>0</v>
      </c>
      <c r="BP684" s="148">
        <f>+CALCULO[[#This Row],[66]]-CALCULO[[#This Row],[67]]</f>
        <v>0</v>
      </c>
      <c r="BQ684" s="154">
        <f>+ROUND(CALCULO[[#This Row],[33]]*40%,-3)</f>
        <v>0</v>
      </c>
      <c r="BR684" s="149">
        <f t="shared" si="28"/>
        <v>0</v>
      </c>
      <c r="BS684" s="144">
        <f>+CALCULO[[#This Row],[33]]-MIN(CALCULO[[#This Row],[69]],CALCULO[[#This Row],[68]])</f>
        <v>0</v>
      </c>
      <c r="BT684" s="150">
        <f>+CALCULO[[#This Row],[71]]/'Versión impresión'!$H$8+1-1</f>
        <v>0</v>
      </c>
      <c r="BU684" s="151">
        <f>+LOOKUP(CALCULO[[#This Row],[72]],$CG$2:$CH$8,$CJ$2:$CJ$8)</f>
        <v>0</v>
      </c>
      <c r="BV684" s="152">
        <f>+LOOKUP(CALCULO[[#This Row],[72]],$CG$2:$CH$8,$CI$2:$CI$8)</f>
        <v>0</v>
      </c>
      <c r="BW684" s="151">
        <f>+LOOKUP(CALCULO[[#This Row],[72]],$CG$2:$CH$8,$CK$2:$CK$8)</f>
        <v>0</v>
      </c>
      <c r="BX684" s="155">
        <f>+(CALCULO[[#This Row],[72]]+CALCULO[[#This Row],[73]])*CALCULO[[#This Row],[74]]+CALCULO[[#This Row],[75]]</f>
        <v>0</v>
      </c>
      <c r="BY684" s="133">
        <f>+ROUND(CALCULO[[#This Row],[76]]*'Versión impresión'!$H$8,-3)</f>
        <v>0</v>
      </c>
      <c r="BZ684" s="180" t="str">
        <f>+IF(LOOKUP(CALCULO[[#This Row],[72]],$CG$2:$CH$8,$CM$2:$CM$8)=0,"",LOOKUP(CALCULO[[#This Row],[72]],$CG$2:$CH$8,$CM$2:$CM$8))</f>
        <v/>
      </c>
    </row>
    <row r="685" spans="1:78" x14ac:dyDescent="0.25">
      <c r="A685" s="78" t="str">
        <f t="shared" si="27"/>
        <v/>
      </c>
      <c r="B685" s="159"/>
      <c r="C685" s="29"/>
      <c r="D685" s="29"/>
      <c r="E685" s="29"/>
      <c r="F685" s="29"/>
      <c r="G685" s="29"/>
      <c r="H685" s="29"/>
      <c r="I685" s="29"/>
      <c r="J685" s="29"/>
      <c r="K685" s="29"/>
      <c r="L685" s="29"/>
      <c r="M685" s="29"/>
      <c r="N685" s="29"/>
      <c r="O685" s="144">
        <f>SUM(CALCULO[[#This Row],[5]:[ 14 ]])</f>
        <v>0</v>
      </c>
      <c r="P685" s="162"/>
      <c r="Q685" s="163">
        <f>+IF(AVERAGEIF(ING_NO_CONST_RENTA[Concepto],'Datos para cálculo'!P$4,ING_NO_CONST_RENTA[Monto Limite])=1,CALCULO[[#This Row],[16]],MIN(CALCULO[ [#This Row],[16] ],AVERAGEIF(ING_NO_CONST_RENTA[Concepto],'Datos para cálculo'!P$4,ING_NO_CONST_RENTA[Monto Limite]),+CALCULO[ [#This Row],[16] ]+1-1,CALCULO[ [#This Row],[16] ]))</f>
        <v>0</v>
      </c>
      <c r="R685" s="29"/>
      <c r="S685" s="163">
        <f>+IF(AVERAGEIF(ING_NO_CONST_RENTA[Concepto],'Datos para cálculo'!R$4,ING_NO_CONST_RENTA[Monto Limite])=1,CALCULO[[#This Row],[18]],MIN(CALCULO[ [#This Row],[18] ],AVERAGEIF(ING_NO_CONST_RENTA[Concepto],'Datos para cálculo'!R$4,ING_NO_CONST_RENTA[Monto Limite]),+CALCULO[ [#This Row],[18] ]+1-1,CALCULO[ [#This Row],[18] ]))</f>
        <v>0</v>
      </c>
      <c r="T685" s="29"/>
      <c r="U685" s="163">
        <f>+IF(AVERAGEIF(ING_NO_CONST_RENTA[Concepto],'Datos para cálculo'!T$4,ING_NO_CONST_RENTA[Monto Limite])=1,CALCULO[[#This Row],[20]],MIN(CALCULO[ [#This Row],[20] ],AVERAGEIF(ING_NO_CONST_RENTA[Concepto],'Datos para cálculo'!T$4,ING_NO_CONST_RENTA[Monto Limite]),+CALCULO[ [#This Row],[20] ]+1-1,CALCULO[ [#This Row],[20] ]))</f>
        <v>0</v>
      </c>
      <c r="V685" s="29"/>
      <c r="W6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5" s="164"/>
      <c r="Y685" s="163">
        <f>+IF(O685&lt;310*'Versión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5" s="165"/>
      <c r="AA685" s="163">
        <f>+IF(AVERAGEIF(ING_NO_CONST_RENTA[Concepto],'Datos para cálculo'!Z$4,ING_NO_CONST_RENTA[Monto Limite])=1,CALCULO[[#This Row],[ 26 ]],MIN(CALCULO[[#This Row],[ 26 ]],AVERAGEIF(ING_NO_CONST_RENTA[Concepto],'Datos para cálculo'!Z$4,ING_NO_CONST_RENTA[Monto Limite]),+CALCULO[[#This Row],[ 26 ]]+1-1,CALCULO[[#This Row],[ 26 ]]))</f>
        <v>0</v>
      </c>
      <c r="AB685" s="165"/>
      <c r="AC6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5" s="147"/>
      <c r="AE6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5" s="144">
        <f>+CALCULO[[#This Row],[ 31 ]]+CALCULO[[#This Row],[ 29 ]]+CALCULO[[#This Row],[ 27 ]]+CALCULO[[#This Row],[ 25 ]]+CALCULO[[#This Row],[ 23 ]]+CALCULO[[#This Row],[ 21 ]]+CALCULO[[#This Row],[ 19 ]]+CALCULO[[#This Row],[ 17 ]]</f>
        <v>0</v>
      </c>
      <c r="AG685" s="148">
        <f>+MAX(0,ROUND(CALCULO[[#This Row],[ 15 ]]-CALCULO[[#This Row],[32]],-3))</f>
        <v>0</v>
      </c>
      <c r="AH685" s="29"/>
      <c r="AI685" s="163">
        <f>+IF(AVERAGEIF(DEDUCCIONES[Concepto],'Datos para cálculo'!AH$4,DEDUCCIONES[Monto Limite])=1,CALCULO[[#This Row],[ 34 ]],MIN(CALCULO[[#This Row],[ 34 ]],AVERAGEIF(DEDUCCIONES[Concepto],'Datos para cálculo'!AH$4,DEDUCCIONES[Monto Limite]),+CALCULO[[#This Row],[ 34 ]]+1-1,CALCULO[[#This Row],[ 34 ]]))</f>
        <v>0</v>
      </c>
      <c r="AJ685" s="167"/>
      <c r="AK685" s="144">
        <f>+IF(CALCULO[[#This Row],[ 36 ]]="SI",MIN(CALCULO[[#This Row],[ 15 ]]*10%,VLOOKUP($AJ$4,DEDUCCIONES[],4,0)),0)</f>
        <v>0</v>
      </c>
      <c r="AL685" s="168"/>
      <c r="AM685" s="145">
        <f>+MIN(AL685+1-1,VLOOKUP($AL$4,DEDUCCIONES[],4,0))</f>
        <v>0</v>
      </c>
      <c r="AN685" s="144">
        <f>+CALCULO[[#This Row],[35]]+CALCULO[[#This Row],[37]]+CALCULO[[#This Row],[ 39 ]]</f>
        <v>0</v>
      </c>
      <c r="AO685" s="148">
        <f>+CALCULO[[#This Row],[33]]-CALCULO[[#This Row],[ 40 ]]</f>
        <v>0</v>
      </c>
      <c r="AP685" s="29"/>
      <c r="AQ685" s="163">
        <f>+MIN(CALCULO[[#This Row],[42]]+1-1,VLOOKUP($AP$4,RENTAS_EXCENTAS[],4,0))</f>
        <v>0</v>
      </c>
      <c r="AR685" s="29"/>
      <c r="AS685" s="163">
        <f>+MIN(CALCULO[[#This Row],[43]]+CALCULO[[#This Row],[ 44 ]]+1-1,VLOOKUP($AP$4,RENTAS_EXCENTAS[],4,0))-CALCULO[[#This Row],[43]]</f>
        <v>0</v>
      </c>
      <c r="AT685" s="163"/>
      <c r="AU685" s="163"/>
      <c r="AV685" s="163">
        <f>+CALCULO[[#This Row],[ 47 ]]</f>
        <v>0</v>
      </c>
      <c r="AW685" s="163"/>
      <c r="AX685" s="163">
        <f>+CALCULO[[#This Row],[ 49 ]]</f>
        <v>0</v>
      </c>
      <c r="AY685" s="163"/>
      <c r="AZ685" s="163">
        <f>+CALCULO[[#This Row],[ 51 ]]</f>
        <v>0</v>
      </c>
      <c r="BA685" s="163"/>
      <c r="BB685" s="163">
        <f>+CALCULO[[#This Row],[ 53 ]]</f>
        <v>0</v>
      </c>
      <c r="BC685" s="163"/>
      <c r="BD685" s="163">
        <f>+CALCULO[[#This Row],[ 55 ]]</f>
        <v>0</v>
      </c>
      <c r="BE685" s="163"/>
      <c r="BF685" s="163">
        <f>+CALCULO[[#This Row],[ 57 ]]</f>
        <v>0</v>
      </c>
      <c r="BG685" s="163"/>
      <c r="BH685" s="163">
        <f>+CALCULO[[#This Row],[ 59 ]]</f>
        <v>0</v>
      </c>
      <c r="BI685" s="163"/>
      <c r="BJ685" s="163"/>
      <c r="BK685" s="163"/>
      <c r="BL685" s="145">
        <f>+CALCULO[[#This Row],[ 63 ]]</f>
        <v>0</v>
      </c>
      <c r="BM685" s="144">
        <f>+CALCULO[[#This Row],[ 64 ]]+CALCULO[[#This Row],[ 62 ]]+CALCULO[[#This Row],[ 60 ]]+CALCULO[[#This Row],[ 58 ]]+CALCULO[[#This Row],[ 56 ]]+CALCULO[[#This Row],[ 54 ]]+CALCULO[[#This Row],[ 52 ]]+CALCULO[[#This Row],[ 50 ]]+CALCULO[[#This Row],[ 48 ]]+CALCULO[[#This Row],[ 45 ]]+CALCULO[[#This Row],[43]]</f>
        <v>0</v>
      </c>
      <c r="BN685" s="148">
        <f>+CALCULO[[#This Row],[ 41 ]]-CALCULO[[#This Row],[65]]</f>
        <v>0</v>
      </c>
      <c r="BO685" s="144">
        <f>+ROUND(MIN(CALCULO[[#This Row],[66]]*25%,240*'Versión impresión'!$H$8),-3)</f>
        <v>0</v>
      </c>
      <c r="BP685" s="148">
        <f>+CALCULO[[#This Row],[66]]-CALCULO[[#This Row],[67]]</f>
        <v>0</v>
      </c>
      <c r="BQ685" s="154">
        <f>+ROUND(CALCULO[[#This Row],[33]]*40%,-3)</f>
        <v>0</v>
      </c>
      <c r="BR685" s="149">
        <f t="shared" si="28"/>
        <v>0</v>
      </c>
      <c r="BS685" s="144">
        <f>+CALCULO[[#This Row],[33]]-MIN(CALCULO[[#This Row],[69]],CALCULO[[#This Row],[68]])</f>
        <v>0</v>
      </c>
      <c r="BT685" s="150">
        <f>+CALCULO[[#This Row],[71]]/'Versión impresión'!$H$8+1-1</f>
        <v>0</v>
      </c>
      <c r="BU685" s="151">
        <f>+LOOKUP(CALCULO[[#This Row],[72]],$CG$2:$CH$8,$CJ$2:$CJ$8)</f>
        <v>0</v>
      </c>
      <c r="BV685" s="152">
        <f>+LOOKUP(CALCULO[[#This Row],[72]],$CG$2:$CH$8,$CI$2:$CI$8)</f>
        <v>0</v>
      </c>
      <c r="BW685" s="151">
        <f>+LOOKUP(CALCULO[[#This Row],[72]],$CG$2:$CH$8,$CK$2:$CK$8)</f>
        <v>0</v>
      </c>
      <c r="BX685" s="155">
        <f>+(CALCULO[[#This Row],[72]]+CALCULO[[#This Row],[73]])*CALCULO[[#This Row],[74]]+CALCULO[[#This Row],[75]]</f>
        <v>0</v>
      </c>
      <c r="BY685" s="133">
        <f>+ROUND(CALCULO[[#This Row],[76]]*'Versión impresión'!$H$8,-3)</f>
        <v>0</v>
      </c>
      <c r="BZ685" s="180" t="str">
        <f>+IF(LOOKUP(CALCULO[[#This Row],[72]],$CG$2:$CH$8,$CM$2:$CM$8)=0,"",LOOKUP(CALCULO[[#This Row],[72]],$CG$2:$CH$8,$CM$2:$CM$8))</f>
        <v/>
      </c>
    </row>
    <row r="686" spans="1:78" x14ac:dyDescent="0.25">
      <c r="A686" s="78" t="str">
        <f t="shared" si="27"/>
        <v/>
      </c>
      <c r="B686" s="159"/>
      <c r="C686" s="29"/>
      <c r="D686" s="29"/>
      <c r="E686" s="29"/>
      <c r="F686" s="29"/>
      <c r="G686" s="29"/>
      <c r="H686" s="29"/>
      <c r="I686" s="29"/>
      <c r="J686" s="29"/>
      <c r="K686" s="29"/>
      <c r="L686" s="29"/>
      <c r="M686" s="29"/>
      <c r="N686" s="29"/>
      <c r="O686" s="144">
        <f>SUM(CALCULO[[#This Row],[5]:[ 14 ]])</f>
        <v>0</v>
      </c>
      <c r="P686" s="162"/>
      <c r="Q686" s="163">
        <f>+IF(AVERAGEIF(ING_NO_CONST_RENTA[Concepto],'Datos para cálculo'!P$4,ING_NO_CONST_RENTA[Monto Limite])=1,CALCULO[[#This Row],[16]],MIN(CALCULO[ [#This Row],[16] ],AVERAGEIF(ING_NO_CONST_RENTA[Concepto],'Datos para cálculo'!P$4,ING_NO_CONST_RENTA[Monto Limite]),+CALCULO[ [#This Row],[16] ]+1-1,CALCULO[ [#This Row],[16] ]))</f>
        <v>0</v>
      </c>
      <c r="R686" s="29"/>
      <c r="S686" s="163">
        <f>+IF(AVERAGEIF(ING_NO_CONST_RENTA[Concepto],'Datos para cálculo'!R$4,ING_NO_CONST_RENTA[Monto Limite])=1,CALCULO[[#This Row],[18]],MIN(CALCULO[ [#This Row],[18] ],AVERAGEIF(ING_NO_CONST_RENTA[Concepto],'Datos para cálculo'!R$4,ING_NO_CONST_RENTA[Monto Limite]),+CALCULO[ [#This Row],[18] ]+1-1,CALCULO[ [#This Row],[18] ]))</f>
        <v>0</v>
      </c>
      <c r="T686" s="29"/>
      <c r="U686" s="163">
        <f>+IF(AVERAGEIF(ING_NO_CONST_RENTA[Concepto],'Datos para cálculo'!T$4,ING_NO_CONST_RENTA[Monto Limite])=1,CALCULO[[#This Row],[20]],MIN(CALCULO[ [#This Row],[20] ],AVERAGEIF(ING_NO_CONST_RENTA[Concepto],'Datos para cálculo'!T$4,ING_NO_CONST_RENTA[Monto Limite]),+CALCULO[ [#This Row],[20] ]+1-1,CALCULO[ [#This Row],[20] ]))</f>
        <v>0</v>
      </c>
      <c r="V686" s="29"/>
      <c r="W6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6" s="164"/>
      <c r="Y686" s="163">
        <f>+IF(O686&lt;310*'Versión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6" s="165"/>
      <c r="AA686" s="163">
        <f>+IF(AVERAGEIF(ING_NO_CONST_RENTA[Concepto],'Datos para cálculo'!Z$4,ING_NO_CONST_RENTA[Monto Limite])=1,CALCULO[[#This Row],[ 26 ]],MIN(CALCULO[[#This Row],[ 26 ]],AVERAGEIF(ING_NO_CONST_RENTA[Concepto],'Datos para cálculo'!Z$4,ING_NO_CONST_RENTA[Monto Limite]),+CALCULO[[#This Row],[ 26 ]]+1-1,CALCULO[[#This Row],[ 26 ]]))</f>
        <v>0</v>
      </c>
      <c r="AB686" s="165"/>
      <c r="AC6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6" s="147"/>
      <c r="AE6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6" s="144">
        <f>+CALCULO[[#This Row],[ 31 ]]+CALCULO[[#This Row],[ 29 ]]+CALCULO[[#This Row],[ 27 ]]+CALCULO[[#This Row],[ 25 ]]+CALCULO[[#This Row],[ 23 ]]+CALCULO[[#This Row],[ 21 ]]+CALCULO[[#This Row],[ 19 ]]+CALCULO[[#This Row],[ 17 ]]</f>
        <v>0</v>
      </c>
      <c r="AG686" s="148">
        <f>+MAX(0,ROUND(CALCULO[[#This Row],[ 15 ]]-CALCULO[[#This Row],[32]],-3))</f>
        <v>0</v>
      </c>
      <c r="AH686" s="29"/>
      <c r="AI686" s="163">
        <f>+IF(AVERAGEIF(DEDUCCIONES[Concepto],'Datos para cálculo'!AH$4,DEDUCCIONES[Monto Limite])=1,CALCULO[[#This Row],[ 34 ]],MIN(CALCULO[[#This Row],[ 34 ]],AVERAGEIF(DEDUCCIONES[Concepto],'Datos para cálculo'!AH$4,DEDUCCIONES[Monto Limite]),+CALCULO[[#This Row],[ 34 ]]+1-1,CALCULO[[#This Row],[ 34 ]]))</f>
        <v>0</v>
      </c>
      <c r="AJ686" s="167"/>
      <c r="AK686" s="144">
        <f>+IF(CALCULO[[#This Row],[ 36 ]]="SI",MIN(CALCULO[[#This Row],[ 15 ]]*10%,VLOOKUP($AJ$4,DEDUCCIONES[],4,0)),0)</f>
        <v>0</v>
      </c>
      <c r="AL686" s="168"/>
      <c r="AM686" s="145">
        <f>+MIN(AL686+1-1,VLOOKUP($AL$4,DEDUCCIONES[],4,0))</f>
        <v>0</v>
      </c>
      <c r="AN686" s="144">
        <f>+CALCULO[[#This Row],[35]]+CALCULO[[#This Row],[37]]+CALCULO[[#This Row],[ 39 ]]</f>
        <v>0</v>
      </c>
      <c r="AO686" s="148">
        <f>+CALCULO[[#This Row],[33]]-CALCULO[[#This Row],[ 40 ]]</f>
        <v>0</v>
      </c>
      <c r="AP686" s="29"/>
      <c r="AQ686" s="163">
        <f>+MIN(CALCULO[[#This Row],[42]]+1-1,VLOOKUP($AP$4,RENTAS_EXCENTAS[],4,0))</f>
        <v>0</v>
      </c>
      <c r="AR686" s="29"/>
      <c r="AS686" s="163">
        <f>+MIN(CALCULO[[#This Row],[43]]+CALCULO[[#This Row],[ 44 ]]+1-1,VLOOKUP($AP$4,RENTAS_EXCENTAS[],4,0))-CALCULO[[#This Row],[43]]</f>
        <v>0</v>
      </c>
      <c r="AT686" s="163"/>
      <c r="AU686" s="163"/>
      <c r="AV686" s="163">
        <f>+CALCULO[[#This Row],[ 47 ]]</f>
        <v>0</v>
      </c>
      <c r="AW686" s="163"/>
      <c r="AX686" s="163">
        <f>+CALCULO[[#This Row],[ 49 ]]</f>
        <v>0</v>
      </c>
      <c r="AY686" s="163"/>
      <c r="AZ686" s="163">
        <f>+CALCULO[[#This Row],[ 51 ]]</f>
        <v>0</v>
      </c>
      <c r="BA686" s="163"/>
      <c r="BB686" s="163">
        <f>+CALCULO[[#This Row],[ 53 ]]</f>
        <v>0</v>
      </c>
      <c r="BC686" s="163"/>
      <c r="BD686" s="163">
        <f>+CALCULO[[#This Row],[ 55 ]]</f>
        <v>0</v>
      </c>
      <c r="BE686" s="163"/>
      <c r="BF686" s="163">
        <f>+CALCULO[[#This Row],[ 57 ]]</f>
        <v>0</v>
      </c>
      <c r="BG686" s="163"/>
      <c r="BH686" s="163">
        <f>+CALCULO[[#This Row],[ 59 ]]</f>
        <v>0</v>
      </c>
      <c r="BI686" s="163"/>
      <c r="BJ686" s="163"/>
      <c r="BK686" s="163"/>
      <c r="BL686" s="145">
        <f>+CALCULO[[#This Row],[ 63 ]]</f>
        <v>0</v>
      </c>
      <c r="BM686" s="144">
        <f>+CALCULO[[#This Row],[ 64 ]]+CALCULO[[#This Row],[ 62 ]]+CALCULO[[#This Row],[ 60 ]]+CALCULO[[#This Row],[ 58 ]]+CALCULO[[#This Row],[ 56 ]]+CALCULO[[#This Row],[ 54 ]]+CALCULO[[#This Row],[ 52 ]]+CALCULO[[#This Row],[ 50 ]]+CALCULO[[#This Row],[ 48 ]]+CALCULO[[#This Row],[ 45 ]]+CALCULO[[#This Row],[43]]</f>
        <v>0</v>
      </c>
      <c r="BN686" s="148">
        <f>+CALCULO[[#This Row],[ 41 ]]-CALCULO[[#This Row],[65]]</f>
        <v>0</v>
      </c>
      <c r="BO686" s="144">
        <f>+ROUND(MIN(CALCULO[[#This Row],[66]]*25%,240*'Versión impresión'!$H$8),-3)</f>
        <v>0</v>
      </c>
      <c r="BP686" s="148">
        <f>+CALCULO[[#This Row],[66]]-CALCULO[[#This Row],[67]]</f>
        <v>0</v>
      </c>
      <c r="BQ686" s="154">
        <f>+ROUND(CALCULO[[#This Row],[33]]*40%,-3)</f>
        <v>0</v>
      </c>
      <c r="BR686" s="149">
        <f t="shared" si="28"/>
        <v>0</v>
      </c>
      <c r="BS686" s="144">
        <f>+CALCULO[[#This Row],[33]]-MIN(CALCULO[[#This Row],[69]],CALCULO[[#This Row],[68]])</f>
        <v>0</v>
      </c>
      <c r="BT686" s="150">
        <f>+CALCULO[[#This Row],[71]]/'Versión impresión'!$H$8+1-1</f>
        <v>0</v>
      </c>
      <c r="BU686" s="151">
        <f>+LOOKUP(CALCULO[[#This Row],[72]],$CG$2:$CH$8,$CJ$2:$CJ$8)</f>
        <v>0</v>
      </c>
      <c r="BV686" s="152">
        <f>+LOOKUP(CALCULO[[#This Row],[72]],$CG$2:$CH$8,$CI$2:$CI$8)</f>
        <v>0</v>
      </c>
      <c r="BW686" s="151">
        <f>+LOOKUP(CALCULO[[#This Row],[72]],$CG$2:$CH$8,$CK$2:$CK$8)</f>
        <v>0</v>
      </c>
      <c r="BX686" s="155">
        <f>+(CALCULO[[#This Row],[72]]+CALCULO[[#This Row],[73]])*CALCULO[[#This Row],[74]]+CALCULO[[#This Row],[75]]</f>
        <v>0</v>
      </c>
      <c r="BY686" s="133">
        <f>+ROUND(CALCULO[[#This Row],[76]]*'Versión impresión'!$H$8,-3)</f>
        <v>0</v>
      </c>
      <c r="BZ686" s="180" t="str">
        <f>+IF(LOOKUP(CALCULO[[#This Row],[72]],$CG$2:$CH$8,$CM$2:$CM$8)=0,"",LOOKUP(CALCULO[[#This Row],[72]],$CG$2:$CH$8,$CM$2:$CM$8))</f>
        <v/>
      </c>
    </row>
    <row r="687" spans="1:78" x14ac:dyDescent="0.25">
      <c r="A687" s="78" t="str">
        <f t="shared" si="27"/>
        <v/>
      </c>
      <c r="B687" s="159"/>
      <c r="C687" s="29"/>
      <c r="D687" s="29"/>
      <c r="E687" s="29"/>
      <c r="F687" s="29"/>
      <c r="G687" s="29"/>
      <c r="H687" s="29"/>
      <c r="I687" s="29"/>
      <c r="J687" s="29"/>
      <c r="K687" s="29"/>
      <c r="L687" s="29"/>
      <c r="M687" s="29"/>
      <c r="N687" s="29"/>
      <c r="O687" s="144">
        <f>SUM(CALCULO[[#This Row],[5]:[ 14 ]])</f>
        <v>0</v>
      </c>
      <c r="P687" s="162"/>
      <c r="Q687" s="163">
        <f>+IF(AVERAGEIF(ING_NO_CONST_RENTA[Concepto],'Datos para cálculo'!P$4,ING_NO_CONST_RENTA[Monto Limite])=1,CALCULO[[#This Row],[16]],MIN(CALCULO[ [#This Row],[16] ],AVERAGEIF(ING_NO_CONST_RENTA[Concepto],'Datos para cálculo'!P$4,ING_NO_CONST_RENTA[Monto Limite]),+CALCULO[ [#This Row],[16] ]+1-1,CALCULO[ [#This Row],[16] ]))</f>
        <v>0</v>
      </c>
      <c r="R687" s="29"/>
      <c r="S687" s="163">
        <f>+IF(AVERAGEIF(ING_NO_CONST_RENTA[Concepto],'Datos para cálculo'!R$4,ING_NO_CONST_RENTA[Monto Limite])=1,CALCULO[[#This Row],[18]],MIN(CALCULO[ [#This Row],[18] ],AVERAGEIF(ING_NO_CONST_RENTA[Concepto],'Datos para cálculo'!R$4,ING_NO_CONST_RENTA[Monto Limite]),+CALCULO[ [#This Row],[18] ]+1-1,CALCULO[ [#This Row],[18] ]))</f>
        <v>0</v>
      </c>
      <c r="T687" s="29"/>
      <c r="U687" s="163">
        <f>+IF(AVERAGEIF(ING_NO_CONST_RENTA[Concepto],'Datos para cálculo'!T$4,ING_NO_CONST_RENTA[Monto Limite])=1,CALCULO[[#This Row],[20]],MIN(CALCULO[ [#This Row],[20] ],AVERAGEIF(ING_NO_CONST_RENTA[Concepto],'Datos para cálculo'!T$4,ING_NO_CONST_RENTA[Monto Limite]),+CALCULO[ [#This Row],[20] ]+1-1,CALCULO[ [#This Row],[20] ]))</f>
        <v>0</v>
      </c>
      <c r="V687" s="29"/>
      <c r="W6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7" s="164"/>
      <c r="Y687" s="163">
        <f>+IF(O687&lt;310*'Versión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7" s="165"/>
      <c r="AA687" s="163">
        <f>+IF(AVERAGEIF(ING_NO_CONST_RENTA[Concepto],'Datos para cálculo'!Z$4,ING_NO_CONST_RENTA[Monto Limite])=1,CALCULO[[#This Row],[ 26 ]],MIN(CALCULO[[#This Row],[ 26 ]],AVERAGEIF(ING_NO_CONST_RENTA[Concepto],'Datos para cálculo'!Z$4,ING_NO_CONST_RENTA[Monto Limite]),+CALCULO[[#This Row],[ 26 ]]+1-1,CALCULO[[#This Row],[ 26 ]]))</f>
        <v>0</v>
      </c>
      <c r="AB687" s="165"/>
      <c r="AC6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7" s="147"/>
      <c r="AE6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7" s="144">
        <f>+CALCULO[[#This Row],[ 31 ]]+CALCULO[[#This Row],[ 29 ]]+CALCULO[[#This Row],[ 27 ]]+CALCULO[[#This Row],[ 25 ]]+CALCULO[[#This Row],[ 23 ]]+CALCULO[[#This Row],[ 21 ]]+CALCULO[[#This Row],[ 19 ]]+CALCULO[[#This Row],[ 17 ]]</f>
        <v>0</v>
      </c>
      <c r="AG687" s="148">
        <f>+MAX(0,ROUND(CALCULO[[#This Row],[ 15 ]]-CALCULO[[#This Row],[32]],-3))</f>
        <v>0</v>
      </c>
      <c r="AH687" s="29"/>
      <c r="AI687" s="163">
        <f>+IF(AVERAGEIF(DEDUCCIONES[Concepto],'Datos para cálculo'!AH$4,DEDUCCIONES[Monto Limite])=1,CALCULO[[#This Row],[ 34 ]],MIN(CALCULO[[#This Row],[ 34 ]],AVERAGEIF(DEDUCCIONES[Concepto],'Datos para cálculo'!AH$4,DEDUCCIONES[Monto Limite]),+CALCULO[[#This Row],[ 34 ]]+1-1,CALCULO[[#This Row],[ 34 ]]))</f>
        <v>0</v>
      </c>
      <c r="AJ687" s="167"/>
      <c r="AK687" s="144">
        <f>+IF(CALCULO[[#This Row],[ 36 ]]="SI",MIN(CALCULO[[#This Row],[ 15 ]]*10%,VLOOKUP($AJ$4,DEDUCCIONES[],4,0)),0)</f>
        <v>0</v>
      </c>
      <c r="AL687" s="168"/>
      <c r="AM687" s="145">
        <f>+MIN(AL687+1-1,VLOOKUP($AL$4,DEDUCCIONES[],4,0))</f>
        <v>0</v>
      </c>
      <c r="AN687" s="144">
        <f>+CALCULO[[#This Row],[35]]+CALCULO[[#This Row],[37]]+CALCULO[[#This Row],[ 39 ]]</f>
        <v>0</v>
      </c>
      <c r="AO687" s="148">
        <f>+CALCULO[[#This Row],[33]]-CALCULO[[#This Row],[ 40 ]]</f>
        <v>0</v>
      </c>
      <c r="AP687" s="29"/>
      <c r="AQ687" s="163">
        <f>+MIN(CALCULO[[#This Row],[42]]+1-1,VLOOKUP($AP$4,RENTAS_EXCENTAS[],4,0))</f>
        <v>0</v>
      </c>
      <c r="AR687" s="29"/>
      <c r="AS687" s="163">
        <f>+MIN(CALCULO[[#This Row],[43]]+CALCULO[[#This Row],[ 44 ]]+1-1,VLOOKUP($AP$4,RENTAS_EXCENTAS[],4,0))-CALCULO[[#This Row],[43]]</f>
        <v>0</v>
      </c>
      <c r="AT687" s="163"/>
      <c r="AU687" s="163"/>
      <c r="AV687" s="163">
        <f>+CALCULO[[#This Row],[ 47 ]]</f>
        <v>0</v>
      </c>
      <c r="AW687" s="163"/>
      <c r="AX687" s="163">
        <f>+CALCULO[[#This Row],[ 49 ]]</f>
        <v>0</v>
      </c>
      <c r="AY687" s="163"/>
      <c r="AZ687" s="163">
        <f>+CALCULO[[#This Row],[ 51 ]]</f>
        <v>0</v>
      </c>
      <c r="BA687" s="163"/>
      <c r="BB687" s="163">
        <f>+CALCULO[[#This Row],[ 53 ]]</f>
        <v>0</v>
      </c>
      <c r="BC687" s="163"/>
      <c r="BD687" s="163">
        <f>+CALCULO[[#This Row],[ 55 ]]</f>
        <v>0</v>
      </c>
      <c r="BE687" s="163"/>
      <c r="BF687" s="163">
        <f>+CALCULO[[#This Row],[ 57 ]]</f>
        <v>0</v>
      </c>
      <c r="BG687" s="163"/>
      <c r="BH687" s="163">
        <f>+CALCULO[[#This Row],[ 59 ]]</f>
        <v>0</v>
      </c>
      <c r="BI687" s="163"/>
      <c r="BJ687" s="163"/>
      <c r="BK687" s="163"/>
      <c r="BL687" s="145">
        <f>+CALCULO[[#This Row],[ 63 ]]</f>
        <v>0</v>
      </c>
      <c r="BM687" s="144">
        <f>+CALCULO[[#This Row],[ 64 ]]+CALCULO[[#This Row],[ 62 ]]+CALCULO[[#This Row],[ 60 ]]+CALCULO[[#This Row],[ 58 ]]+CALCULO[[#This Row],[ 56 ]]+CALCULO[[#This Row],[ 54 ]]+CALCULO[[#This Row],[ 52 ]]+CALCULO[[#This Row],[ 50 ]]+CALCULO[[#This Row],[ 48 ]]+CALCULO[[#This Row],[ 45 ]]+CALCULO[[#This Row],[43]]</f>
        <v>0</v>
      </c>
      <c r="BN687" s="148">
        <f>+CALCULO[[#This Row],[ 41 ]]-CALCULO[[#This Row],[65]]</f>
        <v>0</v>
      </c>
      <c r="BO687" s="144">
        <f>+ROUND(MIN(CALCULO[[#This Row],[66]]*25%,240*'Versión impresión'!$H$8),-3)</f>
        <v>0</v>
      </c>
      <c r="BP687" s="148">
        <f>+CALCULO[[#This Row],[66]]-CALCULO[[#This Row],[67]]</f>
        <v>0</v>
      </c>
      <c r="BQ687" s="154">
        <f>+ROUND(CALCULO[[#This Row],[33]]*40%,-3)</f>
        <v>0</v>
      </c>
      <c r="BR687" s="149">
        <f t="shared" si="28"/>
        <v>0</v>
      </c>
      <c r="BS687" s="144">
        <f>+CALCULO[[#This Row],[33]]-MIN(CALCULO[[#This Row],[69]],CALCULO[[#This Row],[68]])</f>
        <v>0</v>
      </c>
      <c r="BT687" s="150">
        <f>+CALCULO[[#This Row],[71]]/'Versión impresión'!$H$8+1-1</f>
        <v>0</v>
      </c>
      <c r="BU687" s="151">
        <f>+LOOKUP(CALCULO[[#This Row],[72]],$CG$2:$CH$8,$CJ$2:$CJ$8)</f>
        <v>0</v>
      </c>
      <c r="BV687" s="152">
        <f>+LOOKUP(CALCULO[[#This Row],[72]],$CG$2:$CH$8,$CI$2:$CI$8)</f>
        <v>0</v>
      </c>
      <c r="BW687" s="151">
        <f>+LOOKUP(CALCULO[[#This Row],[72]],$CG$2:$CH$8,$CK$2:$CK$8)</f>
        <v>0</v>
      </c>
      <c r="BX687" s="155">
        <f>+(CALCULO[[#This Row],[72]]+CALCULO[[#This Row],[73]])*CALCULO[[#This Row],[74]]+CALCULO[[#This Row],[75]]</f>
        <v>0</v>
      </c>
      <c r="BY687" s="133">
        <f>+ROUND(CALCULO[[#This Row],[76]]*'Versión impresión'!$H$8,-3)</f>
        <v>0</v>
      </c>
      <c r="BZ687" s="180" t="str">
        <f>+IF(LOOKUP(CALCULO[[#This Row],[72]],$CG$2:$CH$8,$CM$2:$CM$8)=0,"",LOOKUP(CALCULO[[#This Row],[72]],$CG$2:$CH$8,$CM$2:$CM$8))</f>
        <v/>
      </c>
    </row>
    <row r="688" spans="1:78" x14ac:dyDescent="0.25">
      <c r="A688" s="78" t="str">
        <f t="shared" si="27"/>
        <v/>
      </c>
      <c r="B688" s="159"/>
      <c r="C688" s="29"/>
      <c r="D688" s="29"/>
      <c r="E688" s="29"/>
      <c r="F688" s="29"/>
      <c r="G688" s="29"/>
      <c r="H688" s="29"/>
      <c r="I688" s="29"/>
      <c r="J688" s="29"/>
      <c r="K688" s="29"/>
      <c r="L688" s="29"/>
      <c r="M688" s="29"/>
      <c r="N688" s="29"/>
      <c r="O688" s="144">
        <f>SUM(CALCULO[[#This Row],[5]:[ 14 ]])</f>
        <v>0</v>
      </c>
      <c r="P688" s="162"/>
      <c r="Q688" s="163">
        <f>+IF(AVERAGEIF(ING_NO_CONST_RENTA[Concepto],'Datos para cálculo'!P$4,ING_NO_CONST_RENTA[Monto Limite])=1,CALCULO[[#This Row],[16]],MIN(CALCULO[ [#This Row],[16] ],AVERAGEIF(ING_NO_CONST_RENTA[Concepto],'Datos para cálculo'!P$4,ING_NO_CONST_RENTA[Monto Limite]),+CALCULO[ [#This Row],[16] ]+1-1,CALCULO[ [#This Row],[16] ]))</f>
        <v>0</v>
      </c>
      <c r="R688" s="29"/>
      <c r="S688" s="163">
        <f>+IF(AVERAGEIF(ING_NO_CONST_RENTA[Concepto],'Datos para cálculo'!R$4,ING_NO_CONST_RENTA[Monto Limite])=1,CALCULO[[#This Row],[18]],MIN(CALCULO[ [#This Row],[18] ],AVERAGEIF(ING_NO_CONST_RENTA[Concepto],'Datos para cálculo'!R$4,ING_NO_CONST_RENTA[Monto Limite]),+CALCULO[ [#This Row],[18] ]+1-1,CALCULO[ [#This Row],[18] ]))</f>
        <v>0</v>
      </c>
      <c r="T688" s="29"/>
      <c r="U688" s="163">
        <f>+IF(AVERAGEIF(ING_NO_CONST_RENTA[Concepto],'Datos para cálculo'!T$4,ING_NO_CONST_RENTA[Monto Limite])=1,CALCULO[[#This Row],[20]],MIN(CALCULO[ [#This Row],[20] ],AVERAGEIF(ING_NO_CONST_RENTA[Concepto],'Datos para cálculo'!T$4,ING_NO_CONST_RENTA[Monto Limite]),+CALCULO[ [#This Row],[20] ]+1-1,CALCULO[ [#This Row],[20] ]))</f>
        <v>0</v>
      </c>
      <c r="V688" s="29"/>
      <c r="W6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8" s="164"/>
      <c r="Y688" s="163">
        <f>+IF(O688&lt;310*'Versión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8" s="165"/>
      <c r="AA688" s="163">
        <f>+IF(AVERAGEIF(ING_NO_CONST_RENTA[Concepto],'Datos para cálculo'!Z$4,ING_NO_CONST_RENTA[Monto Limite])=1,CALCULO[[#This Row],[ 26 ]],MIN(CALCULO[[#This Row],[ 26 ]],AVERAGEIF(ING_NO_CONST_RENTA[Concepto],'Datos para cálculo'!Z$4,ING_NO_CONST_RENTA[Monto Limite]),+CALCULO[[#This Row],[ 26 ]]+1-1,CALCULO[[#This Row],[ 26 ]]))</f>
        <v>0</v>
      </c>
      <c r="AB688" s="165"/>
      <c r="AC6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8" s="147"/>
      <c r="AE6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8" s="144">
        <f>+CALCULO[[#This Row],[ 31 ]]+CALCULO[[#This Row],[ 29 ]]+CALCULO[[#This Row],[ 27 ]]+CALCULO[[#This Row],[ 25 ]]+CALCULO[[#This Row],[ 23 ]]+CALCULO[[#This Row],[ 21 ]]+CALCULO[[#This Row],[ 19 ]]+CALCULO[[#This Row],[ 17 ]]</f>
        <v>0</v>
      </c>
      <c r="AG688" s="148">
        <f>+MAX(0,ROUND(CALCULO[[#This Row],[ 15 ]]-CALCULO[[#This Row],[32]],-3))</f>
        <v>0</v>
      </c>
      <c r="AH688" s="29"/>
      <c r="AI688" s="163">
        <f>+IF(AVERAGEIF(DEDUCCIONES[Concepto],'Datos para cálculo'!AH$4,DEDUCCIONES[Monto Limite])=1,CALCULO[[#This Row],[ 34 ]],MIN(CALCULO[[#This Row],[ 34 ]],AVERAGEIF(DEDUCCIONES[Concepto],'Datos para cálculo'!AH$4,DEDUCCIONES[Monto Limite]),+CALCULO[[#This Row],[ 34 ]]+1-1,CALCULO[[#This Row],[ 34 ]]))</f>
        <v>0</v>
      </c>
      <c r="AJ688" s="167"/>
      <c r="AK688" s="144">
        <f>+IF(CALCULO[[#This Row],[ 36 ]]="SI",MIN(CALCULO[[#This Row],[ 15 ]]*10%,VLOOKUP($AJ$4,DEDUCCIONES[],4,0)),0)</f>
        <v>0</v>
      </c>
      <c r="AL688" s="168"/>
      <c r="AM688" s="145">
        <f>+MIN(AL688+1-1,VLOOKUP($AL$4,DEDUCCIONES[],4,0))</f>
        <v>0</v>
      </c>
      <c r="AN688" s="144">
        <f>+CALCULO[[#This Row],[35]]+CALCULO[[#This Row],[37]]+CALCULO[[#This Row],[ 39 ]]</f>
        <v>0</v>
      </c>
      <c r="AO688" s="148">
        <f>+CALCULO[[#This Row],[33]]-CALCULO[[#This Row],[ 40 ]]</f>
        <v>0</v>
      </c>
      <c r="AP688" s="29"/>
      <c r="AQ688" s="163">
        <f>+MIN(CALCULO[[#This Row],[42]]+1-1,VLOOKUP($AP$4,RENTAS_EXCENTAS[],4,0))</f>
        <v>0</v>
      </c>
      <c r="AR688" s="29"/>
      <c r="AS688" s="163">
        <f>+MIN(CALCULO[[#This Row],[43]]+CALCULO[[#This Row],[ 44 ]]+1-1,VLOOKUP($AP$4,RENTAS_EXCENTAS[],4,0))-CALCULO[[#This Row],[43]]</f>
        <v>0</v>
      </c>
      <c r="AT688" s="163"/>
      <c r="AU688" s="163"/>
      <c r="AV688" s="163">
        <f>+CALCULO[[#This Row],[ 47 ]]</f>
        <v>0</v>
      </c>
      <c r="AW688" s="163"/>
      <c r="AX688" s="163">
        <f>+CALCULO[[#This Row],[ 49 ]]</f>
        <v>0</v>
      </c>
      <c r="AY688" s="163"/>
      <c r="AZ688" s="163">
        <f>+CALCULO[[#This Row],[ 51 ]]</f>
        <v>0</v>
      </c>
      <c r="BA688" s="163"/>
      <c r="BB688" s="163">
        <f>+CALCULO[[#This Row],[ 53 ]]</f>
        <v>0</v>
      </c>
      <c r="BC688" s="163"/>
      <c r="BD688" s="163">
        <f>+CALCULO[[#This Row],[ 55 ]]</f>
        <v>0</v>
      </c>
      <c r="BE688" s="163"/>
      <c r="BF688" s="163">
        <f>+CALCULO[[#This Row],[ 57 ]]</f>
        <v>0</v>
      </c>
      <c r="BG688" s="163"/>
      <c r="BH688" s="163">
        <f>+CALCULO[[#This Row],[ 59 ]]</f>
        <v>0</v>
      </c>
      <c r="BI688" s="163"/>
      <c r="BJ688" s="163"/>
      <c r="BK688" s="163"/>
      <c r="BL688" s="145">
        <f>+CALCULO[[#This Row],[ 63 ]]</f>
        <v>0</v>
      </c>
      <c r="BM688" s="144">
        <f>+CALCULO[[#This Row],[ 64 ]]+CALCULO[[#This Row],[ 62 ]]+CALCULO[[#This Row],[ 60 ]]+CALCULO[[#This Row],[ 58 ]]+CALCULO[[#This Row],[ 56 ]]+CALCULO[[#This Row],[ 54 ]]+CALCULO[[#This Row],[ 52 ]]+CALCULO[[#This Row],[ 50 ]]+CALCULO[[#This Row],[ 48 ]]+CALCULO[[#This Row],[ 45 ]]+CALCULO[[#This Row],[43]]</f>
        <v>0</v>
      </c>
      <c r="BN688" s="148">
        <f>+CALCULO[[#This Row],[ 41 ]]-CALCULO[[#This Row],[65]]</f>
        <v>0</v>
      </c>
      <c r="BO688" s="144">
        <f>+ROUND(MIN(CALCULO[[#This Row],[66]]*25%,240*'Versión impresión'!$H$8),-3)</f>
        <v>0</v>
      </c>
      <c r="BP688" s="148">
        <f>+CALCULO[[#This Row],[66]]-CALCULO[[#This Row],[67]]</f>
        <v>0</v>
      </c>
      <c r="BQ688" s="154">
        <f>+ROUND(CALCULO[[#This Row],[33]]*40%,-3)</f>
        <v>0</v>
      </c>
      <c r="BR688" s="149">
        <f t="shared" si="28"/>
        <v>0</v>
      </c>
      <c r="BS688" s="144">
        <f>+CALCULO[[#This Row],[33]]-MIN(CALCULO[[#This Row],[69]],CALCULO[[#This Row],[68]])</f>
        <v>0</v>
      </c>
      <c r="BT688" s="150">
        <f>+CALCULO[[#This Row],[71]]/'Versión impresión'!$H$8+1-1</f>
        <v>0</v>
      </c>
      <c r="BU688" s="151">
        <f>+LOOKUP(CALCULO[[#This Row],[72]],$CG$2:$CH$8,$CJ$2:$CJ$8)</f>
        <v>0</v>
      </c>
      <c r="BV688" s="152">
        <f>+LOOKUP(CALCULO[[#This Row],[72]],$CG$2:$CH$8,$CI$2:$CI$8)</f>
        <v>0</v>
      </c>
      <c r="BW688" s="151">
        <f>+LOOKUP(CALCULO[[#This Row],[72]],$CG$2:$CH$8,$CK$2:$CK$8)</f>
        <v>0</v>
      </c>
      <c r="BX688" s="155">
        <f>+(CALCULO[[#This Row],[72]]+CALCULO[[#This Row],[73]])*CALCULO[[#This Row],[74]]+CALCULO[[#This Row],[75]]</f>
        <v>0</v>
      </c>
      <c r="BY688" s="133">
        <f>+ROUND(CALCULO[[#This Row],[76]]*'Versión impresión'!$H$8,-3)</f>
        <v>0</v>
      </c>
      <c r="BZ688" s="180" t="str">
        <f>+IF(LOOKUP(CALCULO[[#This Row],[72]],$CG$2:$CH$8,$CM$2:$CM$8)=0,"",LOOKUP(CALCULO[[#This Row],[72]],$CG$2:$CH$8,$CM$2:$CM$8))</f>
        <v/>
      </c>
    </row>
    <row r="689" spans="1:78" x14ac:dyDescent="0.25">
      <c r="A689" s="78" t="str">
        <f t="shared" si="27"/>
        <v/>
      </c>
      <c r="B689" s="159"/>
      <c r="C689" s="29"/>
      <c r="D689" s="29"/>
      <c r="E689" s="29"/>
      <c r="F689" s="29"/>
      <c r="G689" s="29"/>
      <c r="H689" s="29"/>
      <c r="I689" s="29"/>
      <c r="J689" s="29"/>
      <c r="K689" s="29"/>
      <c r="L689" s="29"/>
      <c r="M689" s="29"/>
      <c r="N689" s="29"/>
      <c r="O689" s="144">
        <f>SUM(CALCULO[[#This Row],[5]:[ 14 ]])</f>
        <v>0</v>
      </c>
      <c r="P689" s="162"/>
      <c r="Q689" s="163">
        <f>+IF(AVERAGEIF(ING_NO_CONST_RENTA[Concepto],'Datos para cálculo'!P$4,ING_NO_CONST_RENTA[Monto Limite])=1,CALCULO[[#This Row],[16]],MIN(CALCULO[ [#This Row],[16] ],AVERAGEIF(ING_NO_CONST_RENTA[Concepto],'Datos para cálculo'!P$4,ING_NO_CONST_RENTA[Monto Limite]),+CALCULO[ [#This Row],[16] ]+1-1,CALCULO[ [#This Row],[16] ]))</f>
        <v>0</v>
      </c>
      <c r="R689" s="29"/>
      <c r="S689" s="163">
        <f>+IF(AVERAGEIF(ING_NO_CONST_RENTA[Concepto],'Datos para cálculo'!R$4,ING_NO_CONST_RENTA[Monto Limite])=1,CALCULO[[#This Row],[18]],MIN(CALCULO[ [#This Row],[18] ],AVERAGEIF(ING_NO_CONST_RENTA[Concepto],'Datos para cálculo'!R$4,ING_NO_CONST_RENTA[Monto Limite]),+CALCULO[ [#This Row],[18] ]+1-1,CALCULO[ [#This Row],[18] ]))</f>
        <v>0</v>
      </c>
      <c r="T689" s="29"/>
      <c r="U689" s="163">
        <f>+IF(AVERAGEIF(ING_NO_CONST_RENTA[Concepto],'Datos para cálculo'!T$4,ING_NO_CONST_RENTA[Monto Limite])=1,CALCULO[[#This Row],[20]],MIN(CALCULO[ [#This Row],[20] ],AVERAGEIF(ING_NO_CONST_RENTA[Concepto],'Datos para cálculo'!T$4,ING_NO_CONST_RENTA[Monto Limite]),+CALCULO[ [#This Row],[20] ]+1-1,CALCULO[ [#This Row],[20] ]))</f>
        <v>0</v>
      </c>
      <c r="V689" s="29"/>
      <c r="W6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89" s="164"/>
      <c r="Y689" s="163">
        <f>+IF(O689&lt;310*'Versión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89" s="165"/>
      <c r="AA689" s="163">
        <f>+IF(AVERAGEIF(ING_NO_CONST_RENTA[Concepto],'Datos para cálculo'!Z$4,ING_NO_CONST_RENTA[Monto Limite])=1,CALCULO[[#This Row],[ 26 ]],MIN(CALCULO[[#This Row],[ 26 ]],AVERAGEIF(ING_NO_CONST_RENTA[Concepto],'Datos para cálculo'!Z$4,ING_NO_CONST_RENTA[Monto Limite]),+CALCULO[[#This Row],[ 26 ]]+1-1,CALCULO[[#This Row],[ 26 ]]))</f>
        <v>0</v>
      </c>
      <c r="AB689" s="165"/>
      <c r="AC6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89" s="147"/>
      <c r="AE6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89" s="144">
        <f>+CALCULO[[#This Row],[ 31 ]]+CALCULO[[#This Row],[ 29 ]]+CALCULO[[#This Row],[ 27 ]]+CALCULO[[#This Row],[ 25 ]]+CALCULO[[#This Row],[ 23 ]]+CALCULO[[#This Row],[ 21 ]]+CALCULO[[#This Row],[ 19 ]]+CALCULO[[#This Row],[ 17 ]]</f>
        <v>0</v>
      </c>
      <c r="AG689" s="148">
        <f>+MAX(0,ROUND(CALCULO[[#This Row],[ 15 ]]-CALCULO[[#This Row],[32]],-3))</f>
        <v>0</v>
      </c>
      <c r="AH689" s="29"/>
      <c r="AI689" s="163">
        <f>+IF(AVERAGEIF(DEDUCCIONES[Concepto],'Datos para cálculo'!AH$4,DEDUCCIONES[Monto Limite])=1,CALCULO[[#This Row],[ 34 ]],MIN(CALCULO[[#This Row],[ 34 ]],AVERAGEIF(DEDUCCIONES[Concepto],'Datos para cálculo'!AH$4,DEDUCCIONES[Monto Limite]),+CALCULO[[#This Row],[ 34 ]]+1-1,CALCULO[[#This Row],[ 34 ]]))</f>
        <v>0</v>
      </c>
      <c r="AJ689" s="167"/>
      <c r="AK689" s="144">
        <f>+IF(CALCULO[[#This Row],[ 36 ]]="SI",MIN(CALCULO[[#This Row],[ 15 ]]*10%,VLOOKUP($AJ$4,DEDUCCIONES[],4,0)),0)</f>
        <v>0</v>
      </c>
      <c r="AL689" s="168"/>
      <c r="AM689" s="145">
        <f>+MIN(AL689+1-1,VLOOKUP($AL$4,DEDUCCIONES[],4,0))</f>
        <v>0</v>
      </c>
      <c r="AN689" s="144">
        <f>+CALCULO[[#This Row],[35]]+CALCULO[[#This Row],[37]]+CALCULO[[#This Row],[ 39 ]]</f>
        <v>0</v>
      </c>
      <c r="AO689" s="148">
        <f>+CALCULO[[#This Row],[33]]-CALCULO[[#This Row],[ 40 ]]</f>
        <v>0</v>
      </c>
      <c r="AP689" s="29"/>
      <c r="AQ689" s="163">
        <f>+MIN(CALCULO[[#This Row],[42]]+1-1,VLOOKUP($AP$4,RENTAS_EXCENTAS[],4,0))</f>
        <v>0</v>
      </c>
      <c r="AR689" s="29"/>
      <c r="AS689" s="163">
        <f>+MIN(CALCULO[[#This Row],[43]]+CALCULO[[#This Row],[ 44 ]]+1-1,VLOOKUP($AP$4,RENTAS_EXCENTAS[],4,0))-CALCULO[[#This Row],[43]]</f>
        <v>0</v>
      </c>
      <c r="AT689" s="163"/>
      <c r="AU689" s="163"/>
      <c r="AV689" s="163">
        <f>+CALCULO[[#This Row],[ 47 ]]</f>
        <v>0</v>
      </c>
      <c r="AW689" s="163"/>
      <c r="AX689" s="163">
        <f>+CALCULO[[#This Row],[ 49 ]]</f>
        <v>0</v>
      </c>
      <c r="AY689" s="163"/>
      <c r="AZ689" s="163">
        <f>+CALCULO[[#This Row],[ 51 ]]</f>
        <v>0</v>
      </c>
      <c r="BA689" s="163"/>
      <c r="BB689" s="163">
        <f>+CALCULO[[#This Row],[ 53 ]]</f>
        <v>0</v>
      </c>
      <c r="BC689" s="163"/>
      <c r="BD689" s="163">
        <f>+CALCULO[[#This Row],[ 55 ]]</f>
        <v>0</v>
      </c>
      <c r="BE689" s="163"/>
      <c r="BF689" s="163">
        <f>+CALCULO[[#This Row],[ 57 ]]</f>
        <v>0</v>
      </c>
      <c r="BG689" s="163"/>
      <c r="BH689" s="163">
        <f>+CALCULO[[#This Row],[ 59 ]]</f>
        <v>0</v>
      </c>
      <c r="BI689" s="163"/>
      <c r="BJ689" s="163"/>
      <c r="BK689" s="163"/>
      <c r="BL689" s="145">
        <f>+CALCULO[[#This Row],[ 63 ]]</f>
        <v>0</v>
      </c>
      <c r="BM689" s="144">
        <f>+CALCULO[[#This Row],[ 64 ]]+CALCULO[[#This Row],[ 62 ]]+CALCULO[[#This Row],[ 60 ]]+CALCULO[[#This Row],[ 58 ]]+CALCULO[[#This Row],[ 56 ]]+CALCULO[[#This Row],[ 54 ]]+CALCULO[[#This Row],[ 52 ]]+CALCULO[[#This Row],[ 50 ]]+CALCULO[[#This Row],[ 48 ]]+CALCULO[[#This Row],[ 45 ]]+CALCULO[[#This Row],[43]]</f>
        <v>0</v>
      </c>
      <c r="BN689" s="148">
        <f>+CALCULO[[#This Row],[ 41 ]]-CALCULO[[#This Row],[65]]</f>
        <v>0</v>
      </c>
      <c r="BO689" s="144">
        <f>+ROUND(MIN(CALCULO[[#This Row],[66]]*25%,240*'Versión impresión'!$H$8),-3)</f>
        <v>0</v>
      </c>
      <c r="BP689" s="148">
        <f>+CALCULO[[#This Row],[66]]-CALCULO[[#This Row],[67]]</f>
        <v>0</v>
      </c>
      <c r="BQ689" s="154">
        <f>+ROUND(CALCULO[[#This Row],[33]]*40%,-3)</f>
        <v>0</v>
      </c>
      <c r="BR689" s="149">
        <f t="shared" si="28"/>
        <v>0</v>
      </c>
      <c r="BS689" s="144">
        <f>+CALCULO[[#This Row],[33]]-MIN(CALCULO[[#This Row],[69]],CALCULO[[#This Row],[68]])</f>
        <v>0</v>
      </c>
      <c r="BT689" s="150">
        <f>+CALCULO[[#This Row],[71]]/'Versión impresión'!$H$8+1-1</f>
        <v>0</v>
      </c>
      <c r="BU689" s="151">
        <f>+LOOKUP(CALCULO[[#This Row],[72]],$CG$2:$CH$8,$CJ$2:$CJ$8)</f>
        <v>0</v>
      </c>
      <c r="BV689" s="152">
        <f>+LOOKUP(CALCULO[[#This Row],[72]],$CG$2:$CH$8,$CI$2:$CI$8)</f>
        <v>0</v>
      </c>
      <c r="BW689" s="151">
        <f>+LOOKUP(CALCULO[[#This Row],[72]],$CG$2:$CH$8,$CK$2:$CK$8)</f>
        <v>0</v>
      </c>
      <c r="BX689" s="155">
        <f>+(CALCULO[[#This Row],[72]]+CALCULO[[#This Row],[73]])*CALCULO[[#This Row],[74]]+CALCULO[[#This Row],[75]]</f>
        <v>0</v>
      </c>
      <c r="BY689" s="133">
        <f>+ROUND(CALCULO[[#This Row],[76]]*'Versión impresión'!$H$8,-3)</f>
        <v>0</v>
      </c>
      <c r="BZ689" s="180" t="str">
        <f>+IF(LOOKUP(CALCULO[[#This Row],[72]],$CG$2:$CH$8,$CM$2:$CM$8)=0,"",LOOKUP(CALCULO[[#This Row],[72]],$CG$2:$CH$8,$CM$2:$CM$8))</f>
        <v/>
      </c>
    </row>
    <row r="690" spans="1:78" x14ac:dyDescent="0.25">
      <c r="A690" s="78" t="str">
        <f t="shared" si="27"/>
        <v/>
      </c>
      <c r="B690" s="159"/>
      <c r="C690" s="29"/>
      <c r="D690" s="29"/>
      <c r="E690" s="29"/>
      <c r="F690" s="29"/>
      <c r="G690" s="29"/>
      <c r="H690" s="29"/>
      <c r="I690" s="29"/>
      <c r="J690" s="29"/>
      <c r="K690" s="29"/>
      <c r="L690" s="29"/>
      <c r="M690" s="29"/>
      <c r="N690" s="29"/>
      <c r="O690" s="144">
        <f>SUM(CALCULO[[#This Row],[5]:[ 14 ]])</f>
        <v>0</v>
      </c>
      <c r="P690" s="162"/>
      <c r="Q690" s="163">
        <f>+IF(AVERAGEIF(ING_NO_CONST_RENTA[Concepto],'Datos para cálculo'!P$4,ING_NO_CONST_RENTA[Monto Limite])=1,CALCULO[[#This Row],[16]],MIN(CALCULO[ [#This Row],[16] ],AVERAGEIF(ING_NO_CONST_RENTA[Concepto],'Datos para cálculo'!P$4,ING_NO_CONST_RENTA[Monto Limite]),+CALCULO[ [#This Row],[16] ]+1-1,CALCULO[ [#This Row],[16] ]))</f>
        <v>0</v>
      </c>
      <c r="R690" s="29"/>
      <c r="S690" s="163">
        <f>+IF(AVERAGEIF(ING_NO_CONST_RENTA[Concepto],'Datos para cálculo'!R$4,ING_NO_CONST_RENTA[Monto Limite])=1,CALCULO[[#This Row],[18]],MIN(CALCULO[ [#This Row],[18] ],AVERAGEIF(ING_NO_CONST_RENTA[Concepto],'Datos para cálculo'!R$4,ING_NO_CONST_RENTA[Monto Limite]),+CALCULO[ [#This Row],[18] ]+1-1,CALCULO[ [#This Row],[18] ]))</f>
        <v>0</v>
      </c>
      <c r="T690" s="29"/>
      <c r="U690" s="163">
        <f>+IF(AVERAGEIF(ING_NO_CONST_RENTA[Concepto],'Datos para cálculo'!T$4,ING_NO_CONST_RENTA[Monto Limite])=1,CALCULO[[#This Row],[20]],MIN(CALCULO[ [#This Row],[20] ],AVERAGEIF(ING_NO_CONST_RENTA[Concepto],'Datos para cálculo'!T$4,ING_NO_CONST_RENTA[Monto Limite]),+CALCULO[ [#This Row],[20] ]+1-1,CALCULO[ [#This Row],[20] ]))</f>
        <v>0</v>
      </c>
      <c r="V690" s="29"/>
      <c r="W6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0" s="164"/>
      <c r="Y690" s="163">
        <f>+IF(O690&lt;310*'Versión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0" s="165"/>
      <c r="AA690" s="163">
        <f>+IF(AVERAGEIF(ING_NO_CONST_RENTA[Concepto],'Datos para cálculo'!Z$4,ING_NO_CONST_RENTA[Monto Limite])=1,CALCULO[[#This Row],[ 26 ]],MIN(CALCULO[[#This Row],[ 26 ]],AVERAGEIF(ING_NO_CONST_RENTA[Concepto],'Datos para cálculo'!Z$4,ING_NO_CONST_RENTA[Monto Limite]),+CALCULO[[#This Row],[ 26 ]]+1-1,CALCULO[[#This Row],[ 26 ]]))</f>
        <v>0</v>
      </c>
      <c r="AB690" s="165"/>
      <c r="AC6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0" s="147"/>
      <c r="AE6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0" s="144">
        <f>+CALCULO[[#This Row],[ 31 ]]+CALCULO[[#This Row],[ 29 ]]+CALCULO[[#This Row],[ 27 ]]+CALCULO[[#This Row],[ 25 ]]+CALCULO[[#This Row],[ 23 ]]+CALCULO[[#This Row],[ 21 ]]+CALCULO[[#This Row],[ 19 ]]+CALCULO[[#This Row],[ 17 ]]</f>
        <v>0</v>
      </c>
      <c r="AG690" s="148">
        <f>+MAX(0,ROUND(CALCULO[[#This Row],[ 15 ]]-CALCULO[[#This Row],[32]],-3))</f>
        <v>0</v>
      </c>
      <c r="AH690" s="29"/>
      <c r="AI690" s="163">
        <f>+IF(AVERAGEIF(DEDUCCIONES[Concepto],'Datos para cálculo'!AH$4,DEDUCCIONES[Monto Limite])=1,CALCULO[[#This Row],[ 34 ]],MIN(CALCULO[[#This Row],[ 34 ]],AVERAGEIF(DEDUCCIONES[Concepto],'Datos para cálculo'!AH$4,DEDUCCIONES[Monto Limite]),+CALCULO[[#This Row],[ 34 ]]+1-1,CALCULO[[#This Row],[ 34 ]]))</f>
        <v>0</v>
      </c>
      <c r="AJ690" s="167"/>
      <c r="AK690" s="144">
        <f>+IF(CALCULO[[#This Row],[ 36 ]]="SI",MIN(CALCULO[[#This Row],[ 15 ]]*10%,VLOOKUP($AJ$4,DEDUCCIONES[],4,0)),0)</f>
        <v>0</v>
      </c>
      <c r="AL690" s="168"/>
      <c r="AM690" s="145">
        <f>+MIN(AL690+1-1,VLOOKUP($AL$4,DEDUCCIONES[],4,0))</f>
        <v>0</v>
      </c>
      <c r="AN690" s="144">
        <f>+CALCULO[[#This Row],[35]]+CALCULO[[#This Row],[37]]+CALCULO[[#This Row],[ 39 ]]</f>
        <v>0</v>
      </c>
      <c r="AO690" s="148">
        <f>+CALCULO[[#This Row],[33]]-CALCULO[[#This Row],[ 40 ]]</f>
        <v>0</v>
      </c>
      <c r="AP690" s="29"/>
      <c r="AQ690" s="163">
        <f>+MIN(CALCULO[[#This Row],[42]]+1-1,VLOOKUP($AP$4,RENTAS_EXCENTAS[],4,0))</f>
        <v>0</v>
      </c>
      <c r="AR690" s="29"/>
      <c r="AS690" s="163">
        <f>+MIN(CALCULO[[#This Row],[43]]+CALCULO[[#This Row],[ 44 ]]+1-1,VLOOKUP($AP$4,RENTAS_EXCENTAS[],4,0))-CALCULO[[#This Row],[43]]</f>
        <v>0</v>
      </c>
      <c r="AT690" s="163"/>
      <c r="AU690" s="163"/>
      <c r="AV690" s="163">
        <f>+CALCULO[[#This Row],[ 47 ]]</f>
        <v>0</v>
      </c>
      <c r="AW690" s="163"/>
      <c r="AX690" s="163">
        <f>+CALCULO[[#This Row],[ 49 ]]</f>
        <v>0</v>
      </c>
      <c r="AY690" s="163"/>
      <c r="AZ690" s="163">
        <f>+CALCULO[[#This Row],[ 51 ]]</f>
        <v>0</v>
      </c>
      <c r="BA690" s="163"/>
      <c r="BB690" s="163">
        <f>+CALCULO[[#This Row],[ 53 ]]</f>
        <v>0</v>
      </c>
      <c r="BC690" s="163"/>
      <c r="BD690" s="163">
        <f>+CALCULO[[#This Row],[ 55 ]]</f>
        <v>0</v>
      </c>
      <c r="BE690" s="163"/>
      <c r="BF690" s="163">
        <f>+CALCULO[[#This Row],[ 57 ]]</f>
        <v>0</v>
      </c>
      <c r="BG690" s="163"/>
      <c r="BH690" s="163">
        <f>+CALCULO[[#This Row],[ 59 ]]</f>
        <v>0</v>
      </c>
      <c r="BI690" s="163"/>
      <c r="BJ690" s="163"/>
      <c r="BK690" s="163"/>
      <c r="BL690" s="145">
        <f>+CALCULO[[#This Row],[ 63 ]]</f>
        <v>0</v>
      </c>
      <c r="BM690" s="144">
        <f>+CALCULO[[#This Row],[ 64 ]]+CALCULO[[#This Row],[ 62 ]]+CALCULO[[#This Row],[ 60 ]]+CALCULO[[#This Row],[ 58 ]]+CALCULO[[#This Row],[ 56 ]]+CALCULO[[#This Row],[ 54 ]]+CALCULO[[#This Row],[ 52 ]]+CALCULO[[#This Row],[ 50 ]]+CALCULO[[#This Row],[ 48 ]]+CALCULO[[#This Row],[ 45 ]]+CALCULO[[#This Row],[43]]</f>
        <v>0</v>
      </c>
      <c r="BN690" s="148">
        <f>+CALCULO[[#This Row],[ 41 ]]-CALCULO[[#This Row],[65]]</f>
        <v>0</v>
      </c>
      <c r="BO690" s="144">
        <f>+ROUND(MIN(CALCULO[[#This Row],[66]]*25%,240*'Versión impresión'!$H$8),-3)</f>
        <v>0</v>
      </c>
      <c r="BP690" s="148">
        <f>+CALCULO[[#This Row],[66]]-CALCULO[[#This Row],[67]]</f>
        <v>0</v>
      </c>
      <c r="BQ690" s="154">
        <f>+ROUND(CALCULO[[#This Row],[33]]*40%,-3)</f>
        <v>0</v>
      </c>
      <c r="BR690" s="149">
        <f t="shared" si="28"/>
        <v>0</v>
      </c>
      <c r="BS690" s="144">
        <f>+CALCULO[[#This Row],[33]]-MIN(CALCULO[[#This Row],[69]],CALCULO[[#This Row],[68]])</f>
        <v>0</v>
      </c>
      <c r="BT690" s="150">
        <f>+CALCULO[[#This Row],[71]]/'Versión impresión'!$H$8+1-1</f>
        <v>0</v>
      </c>
      <c r="BU690" s="151">
        <f>+LOOKUP(CALCULO[[#This Row],[72]],$CG$2:$CH$8,$CJ$2:$CJ$8)</f>
        <v>0</v>
      </c>
      <c r="BV690" s="152">
        <f>+LOOKUP(CALCULO[[#This Row],[72]],$CG$2:$CH$8,$CI$2:$CI$8)</f>
        <v>0</v>
      </c>
      <c r="BW690" s="151">
        <f>+LOOKUP(CALCULO[[#This Row],[72]],$CG$2:$CH$8,$CK$2:$CK$8)</f>
        <v>0</v>
      </c>
      <c r="BX690" s="155">
        <f>+(CALCULO[[#This Row],[72]]+CALCULO[[#This Row],[73]])*CALCULO[[#This Row],[74]]+CALCULO[[#This Row],[75]]</f>
        <v>0</v>
      </c>
      <c r="BY690" s="133">
        <f>+ROUND(CALCULO[[#This Row],[76]]*'Versión impresión'!$H$8,-3)</f>
        <v>0</v>
      </c>
      <c r="BZ690" s="180" t="str">
        <f>+IF(LOOKUP(CALCULO[[#This Row],[72]],$CG$2:$CH$8,$CM$2:$CM$8)=0,"",LOOKUP(CALCULO[[#This Row],[72]],$CG$2:$CH$8,$CM$2:$CM$8))</f>
        <v/>
      </c>
    </row>
    <row r="691" spans="1:78" x14ac:dyDescent="0.25">
      <c r="A691" s="78" t="str">
        <f t="shared" si="27"/>
        <v/>
      </c>
      <c r="B691" s="159"/>
      <c r="C691" s="29"/>
      <c r="D691" s="29"/>
      <c r="E691" s="29"/>
      <c r="F691" s="29"/>
      <c r="G691" s="29"/>
      <c r="H691" s="29"/>
      <c r="I691" s="29"/>
      <c r="J691" s="29"/>
      <c r="K691" s="29"/>
      <c r="L691" s="29"/>
      <c r="M691" s="29"/>
      <c r="N691" s="29"/>
      <c r="O691" s="144">
        <f>SUM(CALCULO[[#This Row],[5]:[ 14 ]])</f>
        <v>0</v>
      </c>
      <c r="P691" s="162"/>
      <c r="Q691" s="163">
        <f>+IF(AVERAGEIF(ING_NO_CONST_RENTA[Concepto],'Datos para cálculo'!P$4,ING_NO_CONST_RENTA[Monto Limite])=1,CALCULO[[#This Row],[16]],MIN(CALCULO[ [#This Row],[16] ],AVERAGEIF(ING_NO_CONST_RENTA[Concepto],'Datos para cálculo'!P$4,ING_NO_CONST_RENTA[Monto Limite]),+CALCULO[ [#This Row],[16] ]+1-1,CALCULO[ [#This Row],[16] ]))</f>
        <v>0</v>
      </c>
      <c r="R691" s="29"/>
      <c r="S691" s="163">
        <f>+IF(AVERAGEIF(ING_NO_CONST_RENTA[Concepto],'Datos para cálculo'!R$4,ING_NO_CONST_RENTA[Monto Limite])=1,CALCULO[[#This Row],[18]],MIN(CALCULO[ [#This Row],[18] ],AVERAGEIF(ING_NO_CONST_RENTA[Concepto],'Datos para cálculo'!R$4,ING_NO_CONST_RENTA[Monto Limite]),+CALCULO[ [#This Row],[18] ]+1-1,CALCULO[ [#This Row],[18] ]))</f>
        <v>0</v>
      </c>
      <c r="T691" s="29"/>
      <c r="U691" s="163">
        <f>+IF(AVERAGEIF(ING_NO_CONST_RENTA[Concepto],'Datos para cálculo'!T$4,ING_NO_CONST_RENTA[Monto Limite])=1,CALCULO[[#This Row],[20]],MIN(CALCULO[ [#This Row],[20] ],AVERAGEIF(ING_NO_CONST_RENTA[Concepto],'Datos para cálculo'!T$4,ING_NO_CONST_RENTA[Monto Limite]),+CALCULO[ [#This Row],[20] ]+1-1,CALCULO[ [#This Row],[20] ]))</f>
        <v>0</v>
      </c>
      <c r="V691" s="29"/>
      <c r="W6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1" s="164"/>
      <c r="Y691" s="163">
        <f>+IF(O691&lt;310*'Versión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1" s="165"/>
      <c r="AA691" s="163">
        <f>+IF(AVERAGEIF(ING_NO_CONST_RENTA[Concepto],'Datos para cálculo'!Z$4,ING_NO_CONST_RENTA[Monto Limite])=1,CALCULO[[#This Row],[ 26 ]],MIN(CALCULO[[#This Row],[ 26 ]],AVERAGEIF(ING_NO_CONST_RENTA[Concepto],'Datos para cálculo'!Z$4,ING_NO_CONST_RENTA[Monto Limite]),+CALCULO[[#This Row],[ 26 ]]+1-1,CALCULO[[#This Row],[ 26 ]]))</f>
        <v>0</v>
      </c>
      <c r="AB691" s="165"/>
      <c r="AC6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1" s="147"/>
      <c r="AE6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1" s="144">
        <f>+CALCULO[[#This Row],[ 31 ]]+CALCULO[[#This Row],[ 29 ]]+CALCULO[[#This Row],[ 27 ]]+CALCULO[[#This Row],[ 25 ]]+CALCULO[[#This Row],[ 23 ]]+CALCULO[[#This Row],[ 21 ]]+CALCULO[[#This Row],[ 19 ]]+CALCULO[[#This Row],[ 17 ]]</f>
        <v>0</v>
      </c>
      <c r="AG691" s="148">
        <f>+MAX(0,ROUND(CALCULO[[#This Row],[ 15 ]]-CALCULO[[#This Row],[32]],-3))</f>
        <v>0</v>
      </c>
      <c r="AH691" s="29"/>
      <c r="AI691" s="163">
        <f>+IF(AVERAGEIF(DEDUCCIONES[Concepto],'Datos para cálculo'!AH$4,DEDUCCIONES[Monto Limite])=1,CALCULO[[#This Row],[ 34 ]],MIN(CALCULO[[#This Row],[ 34 ]],AVERAGEIF(DEDUCCIONES[Concepto],'Datos para cálculo'!AH$4,DEDUCCIONES[Monto Limite]),+CALCULO[[#This Row],[ 34 ]]+1-1,CALCULO[[#This Row],[ 34 ]]))</f>
        <v>0</v>
      </c>
      <c r="AJ691" s="167"/>
      <c r="AK691" s="144">
        <f>+IF(CALCULO[[#This Row],[ 36 ]]="SI",MIN(CALCULO[[#This Row],[ 15 ]]*10%,VLOOKUP($AJ$4,DEDUCCIONES[],4,0)),0)</f>
        <v>0</v>
      </c>
      <c r="AL691" s="168"/>
      <c r="AM691" s="145">
        <f>+MIN(AL691+1-1,VLOOKUP($AL$4,DEDUCCIONES[],4,0))</f>
        <v>0</v>
      </c>
      <c r="AN691" s="144">
        <f>+CALCULO[[#This Row],[35]]+CALCULO[[#This Row],[37]]+CALCULO[[#This Row],[ 39 ]]</f>
        <v>0</v>
      </c>
      <c r="AO691" s="148">
        <f>+CALCULO[[#This Row],[33]]-CALCULO[[#This Row],[ 40 ]]</f>
        <v>0</v>
      </c>
      <c r="AP691" s="29"/>
      <c r="AQ691" s="163">
        <f>+MIN(CALCULO[[#This Row],[42]]+1-1,VLOOKUP($AP$4,RENTAS_EXCENTAS[],4,0))</f>
        <v>0</v>
      </c>
      <c r="AR691" s="29"/>
      <c r="AS691" s="163">
        <f>+MIN(CALCULO[[#This Row],[43]]+CALCULO[[#This Row],[ 44 ]]+1-1,VLOOKUP($AP$4,RENTAS_EXCENTAS[],4,0))-CALCULO[[#This Row],[43]]</f>
        <v>0</v>
      </c>
      <c r="AT691" s="163"/>
      <c r="AU691" s="163"/>
      <c r="AV691" s="163">
        <f>+CALCULO[[#This Row],[ 47 ]]</f>
        <v>0</v>
      </c>
      <c r="AW691" s="163"/>
      <c r="AX691" s="163">
        <f>+CALCULO[[#This Row],[ 49 ]]</f>
        <v>0</v>
      </c>
      <c r="AY691" s="163"/>
      <c r="AZ691" s="163">
        <f>+CALCULO[[#This Row],[ 51 ]]</f>
        <v>0</v>
      </c>
      <c r="BA691" s="163"/>
      <c r="BB691" s="163">
        <f>+CALCULO[[#This Row],[ 53 ]]</f>
        <v>0</v>
      </c>
      <c r="BC691" s="163"/>
      <c r="BD691" s="163">
        <f>+CALCULO[[#This Row],[ 55 ]]</f>
        <v>0</v>
      </c>
      <c r="BE691" s="163"/>
      <c r="BF691" s="163">
        <f>+CALCULO[[#This Row],[ 57 ]]</f>
        <v>0</v>
      </c>
      <c r="BG691" s="163"/>
      <c r="BH691" s="163">
        <f>+CALCULO[[#This Row],[ 59 ]]</f>
        <v>0</v>
      </c>
      <c r="BI691" s="163"/>
      <c r="BJ691" s="163"/>
      <c r="BK691" s="163"/>
      <c r="BL691" s="145">
        <f>+CALCULO[[#This Row],[ 63 ]]</f>
        <v>0</v>
      </c>
      <c r="BM691" s="144">
        <f>+CALCULO[[#This Row],[ 64 ]]+CALCULO[[#This Row],[ 62 ]]+CALCULO[[#This Row],[ 60 ]]+CALCULO[[#This Row],[ 58 ]]+CALCULO[[#This Row],[ 56 ]]+CALCULO[[#This Row],[ 54 ]]+CALCULO[[#This Row],[ 52 ]]+CALCULO[[#This Row],[ 50 ]]+CALCULO[[#This Row],[ 48 ]]+CALCULO[[#This Row],[ 45 ]]+CALCULO[[#This Row],[43]]</f>
        <v>0</v>
      </c>
      <c r="BN691" s="148">
        <f>+CALCULO[[#This Row],[ 41 ]]-CALCULO[[#This Row],[65]]</f>
        <v>0</v>
      </c>
      <c r="BO691" s="144">
        <f>+ROUND(MIN(CALCULO[[#This Row],[66]]*25%,240*'Versión impresión'!$H$8),-3)</f>
        <v>0</v>
      </c>
      <c r="BP691" s="148">
        <f>+CALCULO[[#This Row],[66]]-CALCULO[[#This Row],[67]]</f>
        <v>0</v>
      </c>
      <c r="BQ691" s="154">
        <f>+ROUND(CALCULO[[#This Row],[33]]*40%,-3)</f>
        <v>0</v>
      </c>
      <c r="BR691" s="149">
        <f t="shared" si="28"/>
        <v>0</v>
      </c>
      <c r="BS691" s="144">
        <f>+CALCULO[[#This Row],[33]]-MIN(CALCULO[[#This Row],[69]],CALCULO[[#This Row],[68]])</f>
        <v>0</v>
      </c>
      <c r="BT691" s="150">
        <f>+CALCULO[[#This Row],[71]]/'Versión impresión'!$H$8+1-1</f>
        <v>0</v>
      </c>
      <c r="BU691" s="151">
        <f>+LOOKUP(CALCULO[[#This Row],[72]],$CG$2:$CH$8,$CJ$2:$CJ$8)</f>
        <v>0</v>
      </c>
      <c r="BV691" s="152">
        <f>+LOOKUP(CALCULO[[#This Row],[72]],$CG$2:$CH$8,$CI$2:$CI$8)</f>
        <v>0</v>
      </c>
      <c r="BW691" s="151">
        <f>+LOOKUP(CALCULO[[#This Row],[72]],$CG$2:$CH$8,$CK$2:$CK$8)</f>
        <v>0</v>
      </c>
      <c r="BX691" s="155">
        <f>+(CALCULO[[#This Row],[72]]+CALCULO[[#This Row],[73]])*CALCULO[[#This Row],[74]]+CALCULO[[#This Row],[75]]</f>
        <v>0</v>
      </c>
      <c r="BY691" s="133">
        <f>+ROUND(CALCULO[[#This Row],[76]]*'Versión impresión'!$H$8,-3)</f>
        <v>0</v>
      </c>
      <c r="BZ691" s="180" t="str">
        <f>+IF(LOOKUP(CALCULO[[#This Row],[72]],$CG$2:$CH$8,$CM$2:$CM$8)=0,"",LOOKUP(CALCULO[[#This Row],[72]],$CG$2:$CH$8,$CM$2:$CM$8))</f>
        <v/>
      </c>
    </row>
    <row r="692" spans="1:78" x14ac:dyDescent="0.25">
      <c r="A692" s="78" t="str">
        <f t="shared" si="27"/>
        <v/>
      </c>
      <c r="B692" s="159"/>
      <c r="C692" s="29"/>
      <c r="D692" s="29"/>
      <c r="E692" s="29"/>
      <c r="F692" s="29"/>
      <c r="G692" s="29"/>
      <c r="H692" s="29"/>
      <c r="I692" s="29"/>
      <c r="J692" s="29"/>
      <c r="K692" s="29"/>
      <c r="L692" s="29"/>
      <c r="M692" s="29"/>
      <c r="N692" s="29"/>
      <c r="O692" s="144">
        <f>SUM(CALCULO[[#This Row],[5]:[ 14 ]])</f>
        <v>0</v>
      </c>
      <c r="P692" s="162"/>
      <c r="Q692" s="163">
        <f>+IF(AVERAGEIF(ING_NO_CONST_RENTA[Concepto],'Datos para cálculo'!P$4,ING_NO_CONST_RENTA[Monto Limite])=1,CALCULO[[#This Row],[16]],MIN(CALCULO[ [#This Row],[16] ],AVERAGEIF(ING_NO_CONST_RENTA[Concepto],'Datos para cálculo'!P$4,ING_NO_CONST_RENTA[Monto Limite]),+CALCULO[ [#This Row],[16] ]+1-1,CALCULO[ [#This Row],[16] ]))</f>
        <v>0</v>
      </c>
      <c r="R692" s="29"/>
      <c r="S692" s="163">
        <f>+IF(AVERAGEIF(ING_NO_CONST_RENTA[Concepto],'Datos para cálculo'!R$4,ING_NO_CONST_RENTA[Monto Limite])=1,CALCULO[[#This Row],[18]],MIN(CALCULO[ [#This Row],[18] ],AVERAGEIF(ING_NO_CONST_RENTA[Concepto],'Datos para cálculo'!R$4,ING_NO_CONST_RENTA[Monto Limite]),+CALCULO[ [#This Row],[18] ]+1-1,CALCULO[ [#This Row],[18] ]))</f>
        <v>0</v>
      </c>
      <c r="T692" s="29"/>
      <c r="U692" s="163">
        <f>+IF(AVERAGEIF(ING_NO_CONST_RENTA[Concepto],'Datos para cálculo'!T$4,ING_NO_CONST_RENTA[Monto Limite])=1,CALCULO[[#This Row],[20]],MIN(CALCULO[ [#This Row],[20] ],AVERAGEIF(ING_NO_CONST_RENTA[Concepto],'Datos para cálculo'!T$4,ING_NO_CONST_RENTA[Monto Limite]),+CALCULO[ [#This Row],[20] ]+1-1,CALCULO[ [#This Row],[20] ]))</f>
        <v>0</v>
      </c>
      <c r="V692" s="29"/>
      <c r="W6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2" s="164"/>
      <c r="Y692" s="163">
        <f>+IF(O692&lt;310*'Versión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2" s="165"/>
      <c r="AA692" s="163">
        <f>+IF(AVERAGEIF(ING_NO_CONST_RENTA[Concepto],'Datos para cálculo'!Z$4,ING_NO_CONST_RENTA[Monto Limite])=1,CALCULO[[#This Row],[ 26 ]],MIN(CALCULO[[#This Row],[ 26 ]],AVERAGEIF(ING_NO_CONST_RENTA[Concepto],'Datos para cálculo'!Z$4,ING_NO_CONST_RENTA[Monto Limite]),+CALCULO[[#This Row],[ 26 ]]+1-1,CALCULO[[#This Row],[ 26 ]]))</f>
        <v>0</v>
      </c>
      <c r="AB692" s="165"/>
      <c r="AC6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2" s="147"/>
      <c r="AE6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2" s="144">
        <f>+CALCULO[[#This Row],[ 31 ]]+CALCULO[[#This Row],[ 29 ]]+CALCULO[[#This Row],[ 27 ]]+CALCULO[[#This Row],[ 25 ]]+CALCULO[[#This Row],[ 23 ]]+CALCULO[[#This Row],[ 21 ]]+CALCULO[[#This Row],[ 19 ]]+CALCULO[[#This Row],[ 17 ]]</f>
        <v>0</v>
      </c>
      <c r="AG692" s="148">
        <f>+MAX(0,ROUND(CALCULO[[#This Row],[ 15 ]]-CALCULO[[#This Row],[32]],-3))</f>
        <v>0</v>
      </c>
      <c r="AH692" s="29"/>
      <c r="AI692" s="163">
        <f>+IF(AVERAGEIF(DEDUCCIONES[Concepto],'Datos para cálculo'!AH$4,DEDUCCIONES[Monto Limite])=1,CALCULO[[#This Row],[ 34 ]],MIN(CALCULO[[#This Row],[ 34 ]],AVERAGEIF(DEDUCCIONES[Concepto],'Datos para cálculo'!AH$4,DEDUCCIONES[Monto Limite]),+CALCULO[[#This Row],[ 34 ]]+1-1,CALCULO[[#This Row],[ 34 ]]))</f>
        <v>0</v>
      </c>
      <c r="AJ692" s="167"/>
      <c r="AK692" s="144">
        <f>+IF(CALCULO[[#This Row],[ 36 ]]="SI",MIN(CALCULO[[#This Row],[ 15 ]]*10%,VLOOKUP($AJ$4,DEDUCCIONES[],4,0)),0)</f>
        <v>0</v>
      </c>
      <c r="AL692" s="168"/>
      <c r="AM692" s="145">
        <f>+MIN(AL692+1-1,VLOOKUP($AL$4,DEDUCCIONES[],4,0))</f>
        <v>0</v>
      </c>
      <c r="AN692" s="144">
        <f>+CALCULO[[#This Row],[35]]+CALCULO[[#This Row],[37]]+CALCULO[[#This Row],[ 39 ]]</f>
        <v>0</v>
      </c>
      <c r="AO692" s="148">
        <f>+CALCULO[[#This Row],[33]]-CALCULO[[#This Row],[ 40 ]]</f>
        <v>0</v>
      </c>
      <c r="AP692" s="29"/>
      <c r="AQ692" s="163">
        <f>+MIN(CALCULO[[#This Row],[42]]+1-1,VLOOKUP($AP$4,RENTAS_EXCENTAS[],4,0))</f>
        <v>0</v>
      </c>
      <c r="AR692" s="29"/>
      <c r="AS692" s="163">
        <f>+MIN(CALCULO[[#This Row],[43]]+CALCULO[[#This Row],[ 44 ]]+1-1,VLOOKUP($AP$4,RENTAS_EXCENTAS[],4,0))-CALCULO[[#This Row],[43]]</f>
        <v>0</v>
      </c>
      <c r="AT692" s="163"/>
      <c r="AU692" s="163"/>
      <c r="AV692" s="163">
        <f>+CALCULO[[#This Row],[ 47 ]]</f>
        <v>0</v>
      </c>
      <c r="AW692" s="163"/>
      <c r="AX692" s="163">
        <f>+CALCULO[[#This Row],[ 49 ]]</f>
        <v>0</v>
      </c>
      <c r="AY692" s="163"/>
      <c r="AZ692" s="163">
        <f>+CALCULO[[#This Row],[ 51 ]]</f>
        <v>0</v>
      </c>
      <c r="BA692" s="163"/>
      <c r="BB692" s="163">
        <f>+CALCULO[[#This Row],[ 53 ]]</f>
        <v>0</v>
      </c>
      <c r="BC692" s="163"/>
      <c r="BD692" s="163">
        <f>+CALCULO[[#This Row],[ 55 ]]</f>
        <v>0</v>
      </c>
      <c r="BE692" s="163"/>
      <c r="BF692" s="163">
        <f>+CALCULO[[#This Row],[ 57 ]]</f>
        <v>0</v>
      </c>
      <c r="BG692" s="163"/>
      <c r="BH692" s="163">
        <f>+CALCULO[[#This Row],[ 59 ]]</f>
        <v>0</v>
      </c>
      <c r="BI692" s="163"/>
      <c r="BJ692" s="163"/>
      <c r="BK692" s="163"/>
      <c r="BL692" s="145">
        <f>+CALCULO[[#This Row],[ 63 ]]</f>
        <v>0</v>
      </c>
      <c r="BM692" s="144">
        <f>+CALCULO[[#This Row],[ 64 ]]+CALCULO[[#This Row],[ 62 ]]+CALCULO[[#This Row],[ 60 ]]+CALCULO[[#This Row],[ 58 ]]+CALCULO[[#This Row],[ 56 ]]+CALCULO[[#This Row],[ 54 ]]+CALCULO[[#This Row],[ 52 ]]+CALCULO[[#This Row],[ 50 ]]+CALCULO[[#This Row],[ 48 ]]+CALCULO[[#This Row],[ 45 ]]+CALCULO[[#This Row],[43]]</f>
        <v>0</v>
      </c>
      <c r="BN692" s="148">
        <f>+CALCULO[[#This Row],[ 41 ]]-CALCULO[[#This Row],[65]]</f>
        <v>0</v>
      </c>
      <c r="BO692" s="144">
        <f>+ROUND(MIN(CALCULO[[#This Row],[66]]*25%,240*'Versión impresión'!$H$8),-3)</f>
        <v>0</v>
      </c>
      <c r="BP692" s="148">
        <f>+CALCULO[[#This Row],[66]]-CALCULO[[#This Row],[67]]</f>
        <v>0</v>
      </c>
      <c r="BQ692" s="154">
        <f>+ROUND(CALCULO[[#This Row],[33]]*40%,-3)</f>
        <v>0</v>
      </c>
      <c r="BR692" s="149">
        <f t="shared" si="28"/>
        <v>0</v>
      </c>
      <c r="BS692" s="144">
        <f>+CALCULO[[#This Row],[33]]-MIN(CALCULO[[#This Row],[69]],CALCULO[[#This Row],[68]])</f>
        <v>0</v>
      </c>
      <c r="BT692" s="150">
        <f>+CALCULO[[#This Row],[71]]/'Versión impresión'!$H$8+1-1</f>
        <v>0</v>
      </c>
      <c r="BU692" s="151">
        <f>+LOOKUP(CALCULO[[#This Row],[72]],$CG$2:$CH$8,$CJ$2:$CJ$8)</f>
        <v>0</v>
      </c>
      <c r="BV692" s="152">
        <f>+LOOKUP(CALCULO[[#This Row],[72]],$CG$2:$CH$8,$CI$2:$CI$8)</f>
        <v>0</v>
      </c>
      <c r="BW692" s="151">
        <f>+LOOKUP(CALCULO[[#This Row],[72]],$CG$2:$CH$8,$CK$2:$CK$8)</f>
        <v>0</v>
      </c>
      <c r="BX692" s="155">
        <f>+(CALCULO[[#This Row],[72]]+CALCULO[[#This Row],[73]])*CALCULO[[#This Row],[74]]+CALCULO[[#This Row],[75]]</f>
        <v>0</v>
      </c>
      <c r="BY692" s="133">
        <f>+ROUND(CALCULO[[#This Row],[76]]*'Versión impresión'!$H$8,-3)</f>
        <v>0</v>
      </c>
      <c r="BZ692" s="180" t="str">
        <f>+IF(LOOKUP(CALCULO[[#This Row],[72]],$CG$2:$CH$8,$CM$2:$CM$8)=0,"",LOOKUP(CALCULO[[#This Row],[72]],$CG$2:$CH$8,$CM$2:$CM$8))</f>
        <v/>
      </c>
    </row>
    <row r="693" spans="1:78" x14ac:dyDescent="0.25">
      <c r="A693" s="78" t="str">
        <f t="shared" si="27"/>
        <v/>
      </c>
      <c r="B693" s="159"/>
      <c r="C693" s="29"/>
      <c r="D693" s="29"/>
      <c r="E693" s="29"/>
      <c r="F693" s="29"/>
      <c r="G693" s="29"/>
      <c r="H693" s="29"/>
      <c r="I693" s="29"/>
      <c r="J693" s="29"/>
      <c r="K693" s="29"/>
      <c r="L693" s="29"/>
      <c r="M693" s="29"/>
      <c r="N693" s="29"/>
      <c r="O693" s="144">
        <f>SUM(CALCULO[[#This Row],[5]:[ 14 ]])</f>
        <v>0</v>
      </c>
      <c r="P693" s="162"/>
      <c r="Q693" s="163">
        <f>+IF(AVERAGEIF(ING_NO_CONST_RENTA[Concepto],'Datos para cálculo'!P$4,ING_NO_CONST_RENTA[Monto Limite])=1,CALCULO[[#This Row],[16]],MIN(CALCULO[ [#This Row],[16] ],AVERAGEIF(ING_NO_CONST_RENTA[Concepto],'Datos para cálculo'!P$4,ING_NO_CONST_RENTA[Monto Limite]),+CALCULO[ [#This Row],[16] ]+1-1,CALCULO[ [#This Row],[16] ]))</f>
        <v>0</v>
      </c>
      <c r="R693" s="29"/>
      <c r="S693" s="163">
        <f>+IF(AVERAGEIF(ING_NO_CONST_RENTA[Concepto],'Datos para cálculo'!R$4,ING_NO_CONST_RENTA[Monto Limite])=1,CALCULO[[#This Row],[18]],MIN(CALCULO[ [#This Row],[18] ],AVERAGEIF(ING_NO_CONST_RENTA[Concepto],'Datos para cálculo'!R$4,ING_NO_CONST_RENTA[Monto Limite]),+CALCULO[ [#This Row],[18] ]+1-1,CALCULO[ [#This Row],[18] ]))</f>
        <v>0</v>
      </c>
      <c r="T693" s="29"/>
      <c r="U693" s="163">
        <f>+IF(AVERAGEIF(ING_NO_CONST_RENTA[Concepto],'Datos para cálculo'!T$4,ING_NO_CONST_RENTA[Monto Limite])=1,CALCULO[[#This Row],[20]],MIN(CALCULO[ [#This Row],[20] ],AVERAGEIF(ING_NO_CONST_RENTA[Concepto],'Datos para cálculo'!T$4,ING_NO_CONST_RENTA[Monto Limite]),+CALCULO[ [#This Row],[20] ]+1-1,CALCULO[ [#This Row],[20] ]))</f>
        <v>0</v>
      </c>
      <c r="V693" s="29"/>
      <c r="W6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3" s="164"/>
      <c r="Y693" s="163">
        <f>+IF(O693&lt;310*'Versión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3" s="165"/>
      <c r="AA693" s="163">
        <f>+IF(AVERAGEIF(ING_NO_CONST_RENTA[Concepto],'Datos para cálculo'!Z$4,ING_NO_CONST_RENTA[Monto Limite])=1,CALCULO[[#This Row],[ 26 ]],MIN(CALCULO[[#This Row],[ 26 ]],AVERAGEIF(ING_NO_CONST_RENTA[Concepto],'Datos para cálculo'!Z$4,ING_NO_CONST_RENTA[Monto Limite]),+CALCULO[[#This Row],[ 26 ]]+1-1,CALCULO[[#This Row],[ 26 ]]))</f>
        <v>0</v>
      </c>
      <c r="AB693" s="165"/>
      <c r="AC6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3" s="147"/>
      <c r="AE6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3" s="144">
        <f>+CALCULO[[#This Row],[ 31 ]]+CALCULO[[#This Row],[ 29 ]]+CALCULO[[#This Row],[ 27 ]]+CALCULO[[#This Row],[ 25 ]]+CALCULO[[#This Row],[ 23 ]]+CALCULO[[#This Row],[ 21 ]]+CALCULO[[#This Row],[ 19 ]]+CALCULO[[#This Row],[ 17 ]]</f>
        <v>0</v>
      </c>
      <c r="AG693" s="148">
        <f>+MAX(0,ROUND(CALCULO[[#This Row],[ 15 ]]-CALCULO[[#This Row],[32]],-3))</f>
        <v>0</v>
      </c>
      <c r="AH693" s="29"/>
      <c r="AI693" s="163">
        <f>+IF(AVERAGEIF(DEDUCCIONES[Concepto],'Datos para cálculo'!AH$4,DEDUCCIONES[Monto Limite])=1,CALCULO[[#This Row],[ 34 ]],MIN(CALCULO[[#This Row],[ 34 ]],AVERAGEIF(DEDUCCIONES[Concepto],'Datos para cálculo'!AH$4,DEDUCCIONES[Monto Limite]),+CALCULO[[#This Row],[ 34 ]]+1-1,CALCULO[[#This Row],[ 34 ]]))</f>
        <v>0</v>
      </c>
      <c r="AJ693" s="167"/>
      <c r="AK693" s="144">
        <f>+IF(CALCULO[[#This Row],[ 36 ]]="SI",MIN(CALCULO[[#This Row],[ 15 ]]*10%,VLOOKUP($AJ$4,DEDUCCIONES[],4,0)),0)</f>
        <v>0</v>
      </c>
      <c r="AL693" s="168"/>
      <c r="AM693" s="145">
        <f>+MIN(AL693+1-1,VLOOKUP($AL$4,DEDUCCIONES[],4,0))</f>
        <v>0</v>
      </c>
      <c r="AN693" s="144">
        <f>+CALCULO[[#This Row],[35]]+CALCULO[[#This Row],[37]]+CALCULO[[#This Row],[ 39 ]]</f>
        <v>0</v>
      </c>
      <c r="AO693" s="148">
        <f>+CALCULO[[#This Row],[33]]-CALCULO[[#This Row],[ 40 ]]</f>
        <v>0</v>
      </c>
      <c r="AP693" s="29"/>
      <c r="AQ693" s="163">
        <f>+MIN(CALCULO[[#This Row],[42]]+1-1,VLOOKUP($AP$4,RENTAS_EXCENTAS[],4,0))</f>
        <v>0</v>
      </c>
      <c r="AR693" s="29"/>
      <c r="AS693" s="163">
        <f>+MIN(CALCULO[[#This Row],[43]]+CALCULO[[#This Row],[ 44 ]]+1-1,VLOOKUP($AP$4,RENTAS_EXCENTAS[],4,0))-CALCULO[[#This Row],[43]]</f>
        <v>0</v>
      </c>
      <c r="AT693" s="163"/>
      <c r="AU693" s="163"/>
      <c r="AV693" s="163">
        <f>+CALCULO[[#This Row],[ 47 ]]</f>
        <v>0</v>
      </c>
      <c r="AW693" s="163"/>
      <c r="AX693" s="163">
        <f>+CALCULO[[#This Row],[ 49 ]]</f>
        <v>0</v>
      </c>
      <c r="AY693" s="163"/>
      <c r="AZ693" s="163">
        <f>+CALCULO[[#This Row],[ 51 ]]</f>
        <v>0</v>
      </c>
      <c r="BA693" s="163"/>
      <c r="BB693" s="163">
        <f>+CALCULO[[#This Row],[ 53 ]]</f>
        <v>0</v>
      </c>
      <c r="BC693" s="163"/>
      <c r="BD693" s="163">
        <f>+CALCULO[[#This Row],[ 55 ]]</f>
        <v>0</v>
      </c>
      <c r="BE693" s="163"/>
      <c r="BF693" s="163">
        <f>+CALCULO[[#This Row],[ 57 ]]</f>
        <v>0</v>
      </c>
      <c r="BG693" s="163"/>
      <c r="BH693" s="163">
        <f>+CALCULO[[#This Row],[ 59 ]]</f>
        <v>0</v>
      </c>
      <c r="BI693" s="163"/>
      <c r="BJ693" s="163"/>
      <c r="BK693" s="163"/>
      <c r="BL693" s="145">
        <f>+CALCULO[[#This Row],[ 63 ]]</f>
        <v>0</v>
      </c>
      <c r="BM693" s="144">
        <f>+CALCULO[[#This Row],[ 64 ]]+CALCULO[[#This Row],[ 62 ]]+CALCULO[[#This Row],[ 60 ]]+CALCULO[[#This Row],[ 58 ]]+CALCULO[[#This Row],[ 56 ]]+CALCULO[[#This Row],[ 54 ]]+CALCULO[[#This Row],[ 52 ]]+CALCULO[[#This Row],[ 50 ]]+CALCULO[[#This Row],[ 48 ]]+CALCULO[[#This Row],[ 45 ]]+CALCULO[[#This Row],[43]]</f>
        <v>0</v>
      </c>
      <c r="BN693" s="148">
        <f>+CALCULO[[#This Row],[ 41 ]]-CALCULO[[#This Row],[65]]</f>
        <v>0</v>
      </c>
      <c r="BO693" s="144">
        <f>+ROUND(MIN(CALCULO[[#This Row],[66]]*25%,240*'Versión impresión'!$H$8),-3)</f>
        <v>0</v>
      </c>
      <c r="BP693" s="148">
        <f>+CALCULO[[#This Row],[66]]-CALCULO[[#This Row],[67]]</f>
        <v>0</v>
      </c>
      <c r="BQ693" s="154">
        <f>+ROUND(CALCULO[[#This Row],[33]]*40%,-3)</f>
        <v>0</v>
      </c>
      <c r="BR693" s="149">
        <f t="shared" si="28"/>
        <v>0</v>
      </c>
      <c r="BS693" s="144">
        <f>+CALCULO[[#This Row],[33]]-MIN(CALCULO[[#This Row],[69]],CALCULO[[#This Row],[68]])</f>
        <v>0</v>
      </c>
      <c r="BT693" s="150">
        <f>+CALCULO[[#This Row],[71]]/'Versión impresión'!$H$8+1-1</f>
        <v>0</v>
      </c>
      <c r="BU693" s="151">
        <f>+LOOKUP(CALCULO[[#This Row],[72]],$CG$2:$CH$8,$CJ$2:$CJ$8)</f>
        <v>0</v>
      </c>
      <c r="BV693" s="152">
        <f>+LOOKUP(CALCULO[[#This Row],[72]],$CG$2:$CH$8,$CI$2:$CI$8)</f>
        <v>0</v>
      </c>
      <c r="BW693" s="151">
        <f>+LOOKUP(CALCULO[[#This Row],[72]],$CG$2:$CH$8,$CK$2:$CK$8)</f>
        <v>0</v>
      </c>
      <c r="BX693" s="155">
        <f>+(CALCULO[[#This Row],[72]]+CALCULO[[#This Row],[73]])*CALCULO[[#This Row],[74]]+CALCULO[[#This Row],[75]]</f>
        <v>0</v>
      </c>
      <c r="BY693" s="133">
        <f>+ROUND(CALCULO[[#This Row],[76]]*'Versión impresión'!$H$8,-3)</f>
        <v>0</v>
      </c>
      <c r="BZ693" s="180" t="str">
        <f>+IF(LOOKUP(CALCULO[[#This Row],[72]],$CG$2:$CH$8,$CM$2:$CM$8)=0,"",LOOKUP(CALCULO[[#This Row],[72]],$CG$2:$CH$8,$CM$2:$CM$8))</f>
        <v/>
      </c>
    </row>
    <row r="694" spans="1:78" x14ac:dyDescent="0.25">
      <c r="A694" s="78" t="str">
        <f t="shared" si="27"/>
        <v/>
      </c>
      <c r="B694" s="159"/>
      <c r="C694" s="29"/>
      <c r="D694" s="29"/>
      <c r="E694" s="29"/>
      <c r="F694" s="29"/>
      <c r="G694" s="29"/>
      <c r="H694" s="29"/>
      <c r="I694" s="29"/>
      <c r="J694" s="29"/>
      <c r="K694" s="29"/>
      <c r="L694" s="29"/>
      <c r="M694" s="29"/>
      <c r="N694" s="29"/>
      <c r="O694" s="144">
        <f>SUM(CALCULO[[#This Row],[5]:[ 14 ]])</f>
        <v>0</v>
      </c>
      <c r="P694" s="162"/>
      <c r="Q694" s="163">
        <f>+IF(AVERAGEIF(ING_NO_CONST_RENTA[Concepto],'Datos para cálculo'!P$4,ING_NO_CONST_RENTA[Monto Limite])=1,CALCULO[[#This Row],[16]],MIN(CALCULO[ [#This Row],[16] ],AVERAGEIF(ING_NO_CONST_RENTA[Concepto],'Datos para cálculo'!P$4,ING_NO_CONST_RENTA[Monto Limite]),+CALCULO[ [#This Row],[16] ]+1-1,CALCULO[ [#This Row],[16] ]))</f>
        <v>0</v>
      </c>
      <c r="R694" s="29"/>
      <c r="S694" s="163">
        <f>+IF(AVERAGEIF(ING_NO_CONST_RENTA[Concepto],'Datos para cálculo'!R$4,ING_NO_CONST_RENTA[Monto Limite])=1,CALCULO[[#This Row],[18]],MIN(CALCULO[ [#This Row],[18] ],AVERAGEIF(ING_NO_CONST_RENTA[Concepto],'Datos para cálculo'!R$4,ING_NO_CONST_RENTA[Monto Limite]),+CALCULO[ [#This Row],[18] ]+1-1,CALCULO[ [#This Row],[18] ]))</f>
        <v>0</v>
      </c>
      <c r="T694" s="29"/>
      <c r="U694" s="163">
        <f>+IF(AVERAGEIF(ING_NO_CONST_RENTA[Concepto],'Datos para cálculo'!T$4,ING_NO_CONST_RENTA[Monto Limite])=1,CALCULO[[#This Row],[20]],MIN(CALCULO[ [#This Row],[20] ],AVERAGEIF(ING_NO_CONST_RENTA[Concepto],'Datos para cálculo'!T$4,ING_NO_CONST_RENTA[Monto Limite]),+CALCULO[ [#This Row],[20] ]+1-1,CALCULO[ [#This Row],[20] ]))</f>
        <v>0</v>
      </c>
      <c r="V694" s="29"/>
      <c r="W6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4" s="164"/>
      <c r="Y694" s="163">
        <f>+IF(O694&lt;310*'Versión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4" s="165"/>
      <c r="AA694" s="163">
        <f>+IF(AVERAGEIF(ING_NO_CONST_RENTA[Concepto],'Datos para cálculo'!Z$4,ING_NO_CONST_RENTA[Monto Limite])=1,CALCULO[[#This Row],[ 26 ]],MIN(CALCULO[[#This Row],[ 26 ]],AVERAGEIF(ING_NO_CONST_RENTA[Concepto],'Datos para cálculo'!Z$4,ING_NO_CONST_RENTA[Monto Limite]),+CALCULO[[#This Row],[ 26 ]]+1-1,CALCULO[[#This Row],[ 26 ]]))</f>
        <v>0</v>
      </c>
      <c r="AB694" s="165"/>
      <c r="AC6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4" s="147"/>
      <c r="AE6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4" s="144">
        <f>+CALCULO[[#This Row],[ 31 ]]+CALCULO[[#This Row],[ 29 ]]+CALCULO[[#This Row],[ 27 ]]+CALCULO[[#This Row],[ 25 ]]+CALCULO[[#This Row],[ 23 ]]+CALCULO[[#This Row],[ 21 ]]+CALCULO[[#This Row],[ 19 ]]+CALCULO[[#This Row],[ 17 ]]</f>
        <v>0</v>
      </c>
      <c r="AG694" s="148">
        <f>+MAX(0,ROUND(CALCULO[[#This Row],[ 15 ]]-CALCULO[[#This Row],[32]],-3))</f>
        <v>0</v>
      </c>
      <c r="AH694" s="29"/>
      <c r="AI694" s="163">
        <f>+IF(AVERAGEIF(DEDUCCIONES[Concepto],'Datos para cálculo'!AH$4,DEDUCCIONES[Monto Limite])=1,CALCULO[[#This Row],[ 34 ]],MIN(CALCULO[[#This Row],[ 34 ]],AVERAGEIF(DEDUCCIONES[Concepto],'Datos para cálculo'!AH$4,DEDUCCIONES[Monto Limite]),+CALCULO[[#This Row],[ 34 ]]+1-1,CALCULO[[#This Row],[ 34 ]]))</f>
        <v>0</v>
      </c>
      <c r="AJ694" s="167"/>
      <c r="AK694" s="144">
        <f>+IF(CALCULO[[#This Row],[ 36 ]]="SI",MIN(CALCULO[[#This Row],[ 15 ]]*10%,VLOOKUP($AJ$4,DEDUCCIONES[],4,0)),0)</f>
        <v>0</v>
      </c>
      <c r="AL694" s="168"/>
      <c r="AM694" s="145">
        <f>+MIN(AL694+1-1,VLOOKUP($AL$4,DEDUCCIONES[],4,0))</f>
        <v>0</v>
      </c>
      <c r="AN694" s="144">
        <f>+CALCULO[[#This Row],[35]]+CALCULO[[#This Row],[37]]+CALCULO[[#This Row],[ 39 ]]</f>
        <v>0</v>
      </c>
      <c r="AO694" s="148">
        <f>+CALCULO[[#This Row],[33]]-CALCULO[[#This Row],[ 40 ]]</f>
        <v>0</v>
      </c>
      <c r="AP694" s="29"/>
      <c r="AQ694" s="163">
        <f>+MIN(CALCULO[[#This Row],[42]]+1-1,VLOOKUP($AP$4,RENTAS_EXCENTAS[],4,0))</f>
        <v>0</v>
      </c>
      <c r="AR694" s="29"/>
      <c r="AS694" s="163">
        <f>+MIN(CALCULO[[#This Row],[43]]+CALCULO[[#This Row],[ 44 ]]+1-1,VLOOKUP($AP$4,RENTAS_EXCENTAS[],4,0))-CALCULO[[#This Row],[43]]</f>
        <v>0</v>
      </c>
      <c r="AT694" s="163"/>
      <c r="AU694" s="163"/>
      <c r="AV694" s="163">
        <f>+CALCULO[[#This Row],[ 47 ]]</f>
        <v>0</v>
      </c>
      <c r="AW694" s="163"/>
      <c r="AX694" s="163">
        <f>+CALCULO[[#This Row],[ 49 ]]</f>
        <v>0</v>
      </c>
      <c r="AY694" s="163"/>
      <c r="AZ694" s="163">
        <f>+CALCULO[[#This Row],[ 51 ]]</f>
        <v>0</v>
      </c>
      <c r="BA694" s="163"/>
      <c r="BB694" s="163">
        <f>+CALCULO[[#This Row],[ 53 ]]</f>
        <v>0</v>
      </c>
      <c r="BC694" s="163"/>
      <c r="BD694" s="163">
        <f>+CALCULO[[#This Row],[ 55 ]]</f>
        <v>0</v>
      </c>
      <c r="BE694" s="163"/>
      <c r="BF694" s="163">
        <f>+CALCULO[[#This Row],[ 57 ]]</f>
        <v>0</v>
      </c>
      <c r="BG694" s="163"/>
      <c r="BH694" s="163">
        <f>+CALCULO[[#This Row],[ 59 ]]</f>
        <v>0</v>
      </c>
      <c r="BI694" s="163"/>
      <c r="BJ694" s="163"/>
      <c r="BK694" s="163"/>
      <c r="BL694" s="145">
        <f>+CALCULO[[#This Row],[ 63 ]]</f>
        <v>0</v>
      </c>
      <c r="BM694" s="144">
        <f>+CALCULO[[#This Row],[ 64 ]]+CALCULO[[#This Row],[ 62 ]]+CALCULO[[#This Row],[ 60 ]]+CALCULO[[#This Row],[ 58 ]]+CALCULO[[#This Row],[ 56 ]]+CALCULO[[#This Row],[ 54 ]]+CALCULO[[#This Row],[ 52 ]]+CALCULO[[#This Row],[ 50 ]]+CALCULO[[#This Row],[ 48 ]]+CALCULO[[#This Row],[ 45 ]]+CALCULO[[#This Row],[43]]</f>
        <v>0</v>
      </c>
      <c r="BN694" s="148">
        <f>+CALCULO[[#This Row],[ 41 ]]-CALCULO[[#This Row],[65]]</f>
        <v>0</v>
      </c>
      <c r="BO694" s="144">
        <f>+ROUND(MIN(CALCULO[[#This Row],[66]]*25%,240*'Versión impresión'!$H$8),-3)</f>
        <v>0</v>
      </c>
      <c r="BP694" s="148">
        <f>+CALCULO[[#This Row],[66]]-CALCULO[[#This Row],[67]]</f>
        <v>0</v>
      </c>
      <c r="BQ694" s="154">
        <f>+ROUND(CALCULO[[#This Row],[33]]*40%,-3)</f>
        <v>0</v>
      </c>
      <c r="BR694" s="149">
        <f t="shared" si="28"/>
        <v>0</v>
      </c>
      <c r="BS694" s="144">
        <f>+CALCULO[[#This Row],[33]]-MIN(CALCULO[[#This Row],[69]],CALCULO[[#This Row],[68]])</f>
        <v>0</v>
      </c>
      <c r="BT694" s="150">
        <f>+CALCULO[[#This Row],[71]]/'Versión impresión'!$H$8+1-1</f>
        <v>0</v>
      </c>
      <c r="BU694" s="151">
        <f>+LOOKUP(CALCULO[[#This Row],[72]],$CG$2:$CH$8,$CJ$2:$CJ$8)</f>
        <v>0</v>
      </c>
      <c r="BV694" s="152">
        <f>+LOOKUP(CALCULO[[#This Row],[72]],$CG$2:$CH$8,$CI$2:$CI$8)</f>
        <v>0</v>
      </c>
      <c r="BW694" s="151">
        <f>+LOOKUP(CALCULO[[#This Row],[72]],$CG$2:$CH$8,$CK$2:$CK$8)</f>
        <v>0</v>
      </c>
      <c r="BX694" s="155">
        <f>+(CALCULO[[#This Row],[72]]+CALCULO[[#This Row],[73]])*CALCULO[[#This Row],[74]]+CALCULO[[#This Row],[75]]</f>
        <v>0</v>
      </c>
      <c r="BY694" s="133">
        <f>+ROUND(CALCULO[[#This Row],[76]]*'Versión impresión'!$H$8,-3)</f>
        <v>0</v>
      </c>
      <c r="BZ694" s="180" t="str">
        <f>+IF(LOOKUP(CALCULO[[#This Row],[72]],$CG$2:$CH$8,$CM$2:$CM$8)=0,"",LOOKUP(CALCULO[[#This Row],[72]],$CG$2:$CH$8,$CM$2:$CM$8))</f>
        <v/>
      </c>
    </row>
    <row r="695" spans="1:78" x14ac:dyDescent="0.25">
      <c r="A695" s="78" t="str">
        <f t="shared" si="27"/>
        <v/>
      </c>
      <c r="B695" s="159"/>
      <c r="C695" s="29"/>
      <c r="D695" s="29"/>
      <c r="E695" s="29"/>
      <c r="F695" s="29"/>
      <c r="G695" s="29"/>
      <c r="H695" s="29"/>
      <c r="I695" s="29"/>
      <c r="J695" s="29"/>
      <c r="K695" s="29"/>
      <c r="L695" s="29"/>
      <c r="M695" s="29"/>
      <c r="N695" s="29"/>
      <c r="O695" s="144">
        <f>SUM(CALCULO[[#This Row],[5]:[ 14 ]])</f>
        <v>0</v>
      </c>
      <c r="P695" s="162"/>
      <c r="Q695" s="163">
        <f>+IF(AVERAGEIF(ING_NO_CONST_RENTA[Concepto],'Datos para cálculo'!P$4,ING_NO_CONST_RENTA[Monto Limite])=1,CALCULO[[#This Row],[16]],MIN(CALCULO[ [#This Row],[16] ],AVERAGEIF(ING_NO_CONST_RENTA[Concepto],'Datos para cálculo'!P$4,ING_NO_CONST_RENTA[Monto Limite]),+CALCULO[ [#This Row],[16] ]+1-1,CALCULO[ [#This Row],[16] ]))</f>
        <v>0</v>
      </c>
      <c r="R695" s="29"/>
      <c r="S695" s="163">
        <f>+IF(AVERAGEIF(ING_NO_CONST_RENTA[Concepto],'Datos para cálculo'!R$4,ING_NO_CONST_RENTA[Monto Limite])=1,CALCULO[[#This Row],[18]],MIN(CALCULO[ [#This Row],[18] ],AVERAGEIF(ING_NO_CONST_RENTA[Concepto],'Datos para cálculo'!R$4,ING_NO_CONST_RENTA[Monto Limite]),+CALCULO[ [#This Row],[18] ]+1-1,CALCULO[ [#This Row],[18] ]))</f>
        <v>0</v>
      </c>
      <c r="T695" s="29"/>
      <c r="U695" s="163">
        <f>+IF(AVERAGEIF(ING_NO_CONST_RENTA[Concepto],'Datos para cálculo'!T$4,ING_NO_CONST_RENTA[Monto Limite])=1,CALCULO[[#This Row],[20]],MIN(CALCULO[ [#This Row],[20] ],AVERAGEIF(ING_NO_CONST_RENTA[Concepto],'Datos para cálculo'!T$4,ING_NO_CONST_RENTA[Monto Limite]),+CALCULO[ [#This Row],[20] ]+1-1,CALCULO[ [#This Row],[20] ]))</f>
        <v>0</v>
      </c>
      <c r="V695" s="29"/>
      <c r="W6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5" s="164"/>
      <c r="Y695" s="163">
        <f>+IF(O695&lt;310*'Versión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5" s="165"/>
      <c r="AA695" s="163">
        <f>+IF(AVERAGEIF(ING_NO_CONST_RENTA[Concepto],'Datos para cálculo'!Z$4,ING_NO_CONST_RENTA[Monto Limite])=1,CALCULO[[#This Row],[ 26 ]],MIN(CALCULO[[#This Row],[ 26 ]],AVERAGEIF(ING_NO_CONST_RENTA[Concepto],'Datos para cálculo'!Z$4,ING_NO_CONST_RENTA[Monto Limite]),+CALCULO[[#This Row],[ 26 ]]+1-1,CALCULO[[#This Row],[ 26 ]]))</f>
        <v>0</v>
      </c>
      <c r="AB695" s="165"/>
      <c r="AC6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5" s="147"/>
      <c r="AE6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5" s="144">
        <f>+CALCULO[[#This Row],[ 31 ]]+CALCULO[[#This Row],[ 29 ]]+CALCULO[[#This Row],[ 27 ]]+CALCULO[[#This Row],[ 25 ]]+CALCULO[[#This Row],[ 23 ]]+CALCULO[[#This Row],[ 21 ]]+CALCULO[[#This Row],[ 19 ]]+CALCULO[[#This Row],[ 17 ]]</f>
        <v>0</v>
      </c>
      <c r="AG695" s="148">
        <f>+MAX(0,ROUND(CALCULO[[#This Row],[ 15 ]]-CALCULO[[#This Row],[32]],-3))</f>
        <v>0</v>
      </c>
      <c r="AH695" s="29"/>
      <c r="AI695" s="163">
        <f>+IF(AVERAGEIF(DEDUCCIONES[Concepto],'Datos para cálculo'!AH$4,DEDUCCIONES[Monto Limite])=1,CALCULO[[#This Row],[ 34 ]],MIN(CALCULO[[#This Row],[ 34 ]],AVERAGEIF(DEDUCCIONES[Concepto],'Datos para cálculo'!AH$4,DEDUCCIONES[Monto Limite]),+CALCULO[[#This Row],[ 34 ]]+1-1,CALCULO[[#This Row],[ 34 ]]))</f>
        <v>0</v>
      </c>
      <c r="AJ695" s="167"/>
      <c r="AK695" s="144">
        <f>+IF(CALCULO[[#This Row],[ 36 ]]="SI",MIN(CALCULO[[#This Row],[ 15 ]]*10%,VLOOKUP($AJ$4,DEDUCCIONES[],4,0)),0)</f>
        <v>0</v>
      </c>
      <c r="AL695" s="168"/>
      <c r="AM695" s="145">
        <f>+MIN(AL695+1-1,VLOOKUP($AL$4,DEDUCCIONES[],4,0))</f>
        <v>0</v>
      </c>
      <c r="AN695" s="144">
        <f>+CALCULO[[#This Row],[35]]+CALCULO[[#This Row],[37]]+CALCULO[[#This Row],[ 39 ]]</f>
        <v>0</v>
      </c>
      <c r="AO695" s="148">
        <f>+CALCULO[[#This Row],[33]]-CALCULO[[#This Row],[ 40 ]]</f>
        <v>0</v>
      </c>
      <c r="AP695" s="29"/>
      <c r="AQ695" s="163">
        <f>+MIN(CALCULO[[#This Row],[42]]+1-1,VLOOKUP($AP$4,RENTAS_EXCENTAS[],4,0))</f>
        <v>0</v>
      </c>
      <c r="AR695" s="29"/>
      <c r="AS695" s="163">
        <f>+MIN(CALCULO[[#This Row],[43]]+CALCULO[[#This Row],[ 44 ]]+1-1,VLOOKUP($AP$4,RENTAS_EXCENTAS[],4,0))-CALCULO[[#This Row],[43]]</f>
        <v>0</v>
      </c>
      <c r="AT695" s="163"/>
      <c r="AU695" s="163"/>
      <c r="AV695" s="163">
        <f>+CALCULO[[#This Row],[ 47 ]]</f>
        <v>0</v>
      </c>
      <c r="AW695" s="163"/>
      <c r="AX695" s="163">
        <f>+CALCULO[[#This Row],[ 49 ]]</f>
        <v>0</v>
      </c>
      <c r="AY695" s="163"/>
      <c r="AZ695" s="163">
        <f>+CALCULO[[#This Row],[ 51 ]]</f>
        <v>0</v>
      </c>
      <c r="BA695" s="163"/>
      <c r="BB695" s="163">
        <f>+CALCULO[[#This Row],[ 53 ]]</f>
        <v>0</v>
      </c>
      <c r="BC695" s="163"/>
      <c r="BD695" s="163">
        <f>+CALCULO[[#This Row],[ 55 ]]</f>
        <v>0</v>
      </c>
      <c r="BE695" s="163"/>
      <c r="BF695" s="163">
        <f>+CALCULO[[#This Row],[ 57 ]]</f>
        <v>0</v>
      </c>
      <c r="BG695" s="163"/>
      <c r="BH695" s="163">
        <f>+CALCULO[[#This Row],[ 59 ]]</f>
        <v>0</v>
      </c>
      <c r="BI695" s="163"/>
      <c r="BJ695" s="163"/>
      <c r="BK695" s="163"/>
      <c r="BL695" s="145">
        <f>+CALCULO[[#This Row],[ 63 ]]</f>
        <v>0</v>
      </c>
      <c r="BM695" s="144">
        <f>+CALCULO[[#This Row],[ 64 ]]+CALCULO[[#This Row],[ 62 ]]+CALCULO[[#This Row],[ 60 ]]+CALCULO[[#This Row],[ 58 ]]+CALCULO[[#This Row],[ 56 ]]+CALCULO[[#This Row],[ 54 ]]+CALCULO[[#This Row],[ 52 ]]+CALCULO[[#This Row],[ 50 ]]+CALCULO[[#This Row],[ 48 ]]+CALCULO[[#This Row],[ 45 ]]+CALCULO[[#This Row],[43]]</f>
        <v>0</v>
      </c>
      <c r="BN695" s="148">
        <f>+CALCULO[[#This Row],[ 41 ]]-CALCULO[[#This Row],[65]]</f>
        <v>0</v>
      </c>
      <c r="BO695" s="144">
        <f>+ROUND(MIN(CALCULO[[#This Row],[66]]*25%,240*'Versión impresión'!$H$8),-3)</f>
        <v>0</v>
      </c>
      <c r="BP695" s="148">
        <f>+CALCULO[[#This Row],[66]]-CALCULO[[#This Row],[67]]</f>
        <v>0</v>
      </c>
      <c r="BQ695" s="154">
        <f>+ROUND(CALCULO[[#This Row],[33]]*40%,-3)</f>
        <v>0</v>
      </c>
      <c r="BR695" s="149">
        <f t="shared" si="28"/>
        <v>0</v>
      </c>
      <c r="BS695" s="144">
        <f>+CALCULO[[#This Row],[33]]-MIN(CALCULO[[#This Row],[69]],CALCULO[[#This Row],[68]])</f>
        <v>0</v>
      </c>
      <c r="BT695" s="150">
        <f>+CALCULO[[#This Row],[71]]/'Versión impresión'!$H$8+1-1</f>
        <v>0</v>
      </c>
      <c r="BU695" s="151">
        <f>+LOOKUP(CALCULO[[#This Row],[72]],$CG$2:$CH$8,$CJ$2:$CJ$8)</f>
        <v>0</v>
      </c>
      <c r="BV695" s="152">
        <f>+LOOKUP(CALCULO[[#This Row],[72]],$CG$2:$CH$8,$CI$2:$CI$8)</f>
        <v>0</v>
      </c>
      <c r="BW695" s="151">
        <f>+LOOKUP(CALCULO[[#This Row],[72]],$CG$2:$CH$8,$CK$2:$CK$8)</f>
        <v>0</v>
      </c>
      <c r="BX695" s="155">
        <f>+(CALCULO[[#This Row],[72]]+CALCULO[[#This Row],[73]])*CALCULO[[#This Row],[74]]+CALCULO[[#This Row],[75]]</f>
        <v>0</v>
      </c>
      <c r="BY695" s="133">
        <f>+ROUND(CALCULO[[#This Row],[76]]*'Versión impresión'!$H$8,-3)</f>
        <v>0</v>
      </c>
      <c r="BZ695" s="180" t="str">
        <f>+IF(LOOKUP(CALCULO[[#This Row],[72]],$CG$2:$CH$8,$CM$2:$CM$8)=0,"",LOOKUP(CALCULO[[#This Row],[72]],$CG$2:$CH$8,$CM$2:$CM$8))</f>
        <v/>
      </c>
    </row>
    <row r="696" spans="1:78" x14ac:dyDescent="0.25">
      <c r="A696" s="78" t="str">
        <f t="shared" si="27"/>
        <v/>
      </c>
      <c r="B696" s="159"/>
      <c r="C696" s="29"/>
      <c r="D696" s="29"/>
      <c r="E696" s="29"/>
      <c r="F696" s="29"/>
      <c r="G696" s="29"/>
      <c r="H696" s="29"/>
      <c r="I696" s="29"/>
      <c r="J696" s="29"/>
      <c r="K696" s="29"/>
      <c r="L696" s="29"/>
      <c r="M696" s="29"/>
      <c r="N696" s="29"/>
      <c r="O696" s="144">
        <f>SUM(CALCULO[[#This Row],[5]:[ 14 ]])</f>
        <v>0</v>
      </c>
      <c r="P696" s="162"/>
      <c r="Q696" s="163">
        <f>+IF(AVERAGEIF(ING_NO_CONST_RENTA[Concepto],'Datos para cálculo'!P$4,ING_NO_CONST_RENTA[Monto Limite])=1,CALCULO[[#This Row],[16]],MIN(CALCULO[ [#This Row],[16] ],AVERAGEIF(ING_NO_CONST_RENTA[Concepto],'Datos para cálculo'!P$4,ING_NO_CONST_RENTA[Monto Limite]),+CALCULO[ [#This Row],[16] ]+1-1,CALCULO[ [#This Row],[16] ]))</f>
        <v>0</v>
      </c>
      <c r="R696" s="29"/>
      <c r="S696" s="163">
        <f>+IF(AVERAGEIF(ING_NO_CONST_RENTA[Concepto],'Datos para cálculo'!R$4,ING_NO_CONST_RENTA[Monto Limite])=1,CALCULO[[#This Row],[18]],MIN(CALCULO[ [#This Row],[18] ],AVERAGEIF(ING_NO_CONST_RENTA[Concepto],'Datos para cálculo'!R$4,ING_NO_CONST_RENTA[Monto Limite]),+CALCULO[ [#This Row],[18] ]+1-1,CALCULO[ [#This Row],[18] ]))</f>
        <v>0</v>
      </c>
      <c r="T696" s="29"/>
      <c r="U696" s="163">
        <f>+IF(AVERAGEIF(ING_NO_CONST_RENTA[Concepto],'Datos para cálculo'!T$4,ING_NO_CONST_RENTA[Monto Limite])=1,CALCULO[[#This Row],[20]],MIN(CALCULO[ [#This Row],[20] ],AVERAGEIF(ING_NO_CONST_RENTA[Concepto],'Datos para cálculo'!T$4,ING_NO_CONST_RENTA[Monto Limite]),+CALCULO[ [#This Row],[20] ]+1-1,CALCULO[ [#This Row],[20] ]))</f>
        <v>0</v>
      </c>
      <c r="V696" s="29"/>
      <c r="W6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6" s="164"/>
      <c r="Y696" s="163">
        <f>+IF(O696&lt;310*'Versión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6" s="165"/>
      <c r="AA696" s="163">
        <f>+IF(AVERAGEIF(ING_NO_CONST_RENTA[Concepto],'Datos para cálculo'!Z$4,ING_NO_CONST_RENTA[Monto Limite])=1,CALCULO[[#This Row],[ 26 ]],MIN(CALCULO[[#This Row],[ 26 ]],AVERAGEIF(ING_NO_CONST_RENTA[Concepto],'Datos para cálculo'!Z$4,ING_NO_CONST_RENTA[Monto Limite]),+CALCULO[[#This Row],[ 26 ]]+1-1,CALCULO[[#This Row],[ 26 ]]))</f>
        <v>0</v>
      </c>
      <c r="AB696" s="165"/>
      <c r="AC6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6" s="147"/>
      <c r="AE6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6" s="144">
        <f>+CALCULO[[#This Row],[ 31 ]]+CALCULO[[#This Row],[ 29 ]]+CALCULO[[#This Row],[ 27 ]]+CALCULO[[#This Row],[ 25 ]]+CALCULO[[#This Row],[ 23 ]]+CALCULO[[#This Row],[ 21 ]]+CALCULO[[#This Row],[ 19 ]]+CALCULO[[#This Row],[ 17 ]]</f>
        <v>0</v>
      </c>
      <c r="AG696" s="148">
        <f>+MAX(0,ROUND(CALCULO[[#This Row],[ 15 ]]-CALCULO[[#This Row],[32]],-3))</f>
        <v>0</v>
      </c>
      <c r="AH696" s="29"/>
      <c r="AI696" s="163">
        <f>+IF(AVERAGEIF(DEDUCCIONES[Concepto],'Datos para cálculo'!AH$4,DEDUCCIONES[Monto Limite])=1,CALCULO[[#This Row],[ 34 ]],MIN(CALCULO[[#This Row],[ 34 ]],AVERAGEIF(DEDUCCIONES[Concepto],'Datos para cálculo'!AH$4,DEDUCCIONES[Monto Limite]),+CALCULO[[#This Row],[ 34 ]]+1-1,CALCULO[[#This Row],[ 34 ]]))</f>
        <v>0</v>
      </c>
      <c r="AJ696" s="167"/>
      <c r="AK696" s="144">
        <f>+IF(CALCULO[[#This Row],[ 36 ]]="SI",MIN(CALCULO[[#This Row],[ 15 ]]*10%,VLOOKUP($AJ$4,DEDUCCIONES[],4,0)),0)</f>
        <v>0</v>
      </c>
      <c r="AL696" s="168"/>
      <c r="AM696" s="145">
        <f>+MIN(AL696+1-1,VLOOKUP($AL$4,DEDUCCIONES[],4,0))</f>
        <v>0</v>
      </c>
      <c r="AN696" s="144">
        <f>+CALCULO[[#This Row],[35]]+CALCULO[[#This Row],[37]]+CALCULO[[#This Row],[ 39 ]]</f>
        <v>0</v>
      </c>
      <c r="AO696" s="148">
        <f>+CALCULO[[#This Row],[33]]-CALCULO[[#This Row],[ 40 ]]</f>
        <v>0</v>
      </c>
      <c r="AP696" s="29"/>
      <c r="AQ696" s="163">
        <f>+MIN(CALCULO[[#This Row],[42]]+1-1,VLOOKUP($AP$4,RENTAS_EXCENTAS[],4,0))</f>
        <v>0</v>
      </c>
      <c r="AR696" s="29"/>
      <c r="AS696" s="163">
        <f>+MIN(CALCULO[[#This Row],[43]]+CALCULO[[#This Row],[ 44 ]]+1-1,VLOOKUP($AP$4,RENTAS_EXCENTAS[],4,0))-CALCULO[[#This Row],[43]]</f>
        <v>0</v>
      </c>
      <c r="AT696" s="163"/>
      <c r="AU696" s="163"/>
      <c r="AV696" s="163">
        <f>+CALCULO[[#This Row],[ 47 ]]</f>
        <v>0</v>
      </c>
      <c r="AW696" s="163"/>
      <c r="AX696" s="163">
        <f>+CALCULO[[#This Row],[ 49 ]]</f>
        <v>0</v>
      </c>
      <c r="AY696" s="163"/>
      <c r="AZ696" s="163">
        <f>+CALCULO[[#This Row],[ 51 ]]</f>
        <v>0</v>
      </c>
      <c r="BA696" s="163"/>
      <c r="BB696" s="163">
        <f>+CALCULO[[#This Row],[ 53 ]]</f>
        <v>0</v>
      </c>
      <c r="BC696" s="163"/>
      <c r="BD696" s="163">
        <f>+CALCULO[[#This Row],[ 55 ]]</f>
        <v>0</v>
      </c>
      <c r="BE696" s="163"/>
      <c r="BF696" s="163">
        <f>+CALCULO[[#This Row],[ 57 ]]</f>
        <v>0</v>
      </c>
      <c r="BG696" s="163"/>
      <c r="BH696" s="163">
        <f>+CALCULO[[#This Row],[ 59 ]]</f>
        <v>0</v>
      </c>
      <c r="BI696" s="163"/>
      <c r="BJ696" s="163"/>
      <c r="BK696" s="163"/>
      <c r="BL696" s="145">
        <f>+CALCULO[[#This Row],[ 63 ]]</f>
        <v>0</v>
      </c>
      <c r="BM696" s="144">
        <f>+CALCULO[[#This Row],[ 64 ]]+CALCULO[[#This Row],[ 62 ]]+CALCULO[[#This Row],[ 60 ]]+CALCULO[[#This Row],[ 58 ]]+CALCULO[[#This Row],[ 56 ]]+CALCULO[[#This Row],[ 54 ]]+CALCULO[[#This Row],[ 52 ]]+CALCULO[[#This Row],[ 50 ]]+CALCULO[[#This Row],[ 48 ]]+CALCULO[[#This Row],[ 45 ]]+CALCULO[[#This Row],[43]]</f>
        <v>0</v>
      </c>
      <c r="BN696" s="148">
        <f>+CALCULO[[#This Row],[ 41 ]]-CALCULO[[#This Row],[65]]</f>
        <v>0</v>
      </c>
      <c r="BO696" s="144">
        <f>+ROUND(MIN(CALCULO[[#This Row],[66]]*25%,240*'Versión impresión'!$H$8),-3)</f>
        <v>0</v>
      </c>
      <c r="BP696" s="148">
        <f>+CALCULO[[#This Row],[66]]-CALCULO[[#This Row],[67]]</f>
        <v>0</v>
      </c>
      <c r="BQ696" s="154">
        <f>+ROUND(CALCULO[[#This Row],[33]]*40%,-3)</f>
        <v>0</v>
      </c>
      <c r="BR696" s="149">
        <f t="shared" si="28"/>
        <v>0</v>
      </c>
      <c r="BS696" s="144">
        <f>+CALCULO[[#This Row],[33]]-MIN(CALCULO[[#This Row],[69]],CALCULO[[#This Row],[68]])</f>
        <v>0</v>
      </c>
      <c r="BT696" s="150">
        <f>+CALCULO[[#This Row],[71]]/'Versión impresión'!$H$8+1-1</f>
        <v>0</v>
      </c>
      <c r="BU696" s="151">
        <f>+LOOKUP(CALCULO[[#This Row],[72]],$CG$2:$CH$8,$CJ$2:$CJ$8)</f>
        <v>0</v>
      </c>
      <c r="BV696" s="152">
        <f>+LOOKUP(CALCULO[[#This Row],[72]],$CG$2:$CH$8,$CI$2:$CI$8)</f>
        <v>0</v>
      </c>
      <c r="BW696" s="151">
        <f>+LOOKUP(CALCULO[[#This Row],[72]],$CG$2:$CH$8,$CK$2:$CK$8)</f>
        <v>0</v>
      </c>
      <c r="BX696" s="155">
        <f>+(CALCULO[[#This Row],[72]]+CALCULO[[#This Row],[73]])*CALCULO[[#This Row],[74]]+CALCULO[[#This Row],[75]]</f>
        <v>0</v>
      </c>
      <c r="BY696" s="133">
        <f>+ROUND(CALCULO[[#This Row],[76]]*'Versión impresión'!$H$8,-3)</f>
        <v>0</v>
      </c>
      <c r="BZ696" s="180" t="str">
        <f>+IF(LOOKUP(CALCULO[[#This Row],[72]],$CG$2:$CH$8,$CM$2:$CM$8)=0,"",LOOKUP(CALCULO[[#This Row],[72]],$CG$2:$CH$8,$CM$2:$CM$8))</f>
        <v/>
      </c>
    </row>
    <row r="697" spans="1:78" x14ac:dyDescent="0.25">
      <c r="A697" s="78" t="str">
        <f t="shared" si="27"/>
        <v/>
      </c>
      <c r="B697" s="159"/>
      <c r="C697" s="29"/>
      <c r="D697" s="29"/>
      <c r="E697" s="29"/>
      <c r="F697" s="29"/>
      <c r="G697" s="29"/>
      <c r="H697" s="29"/>
      <c r="I697" s="29"/>
      <c r="J697" s="29"/>
      <c r="K697" s="29"/>
      <c r="L697" s="29"/>
      <c r="M697" s="29"/>
      <c r="N697" s="29"/>
      <c r="O697" s="144">
        <f>SUM(CALCULO[[#This Row],[5]:[ 14 ]])</f>
        <v>0</v>
      </c>
      <c r="P697" s="162"/>
      <c r="Q697" s="163">
        <f>+IF(AVERAGEIF(ING_NO_CONST_RENTA[Concepto],'Datos para cálculo'!P$4,ING_NO_CONST_RENTA[Monto Limite])=1,CALCULO[[#This Row],[16]],MIN(CALCULO[ [#This Row],[16] ],AVERAGEIF(ING_NO_CONST_RENTA[Concepto],'Datos para cálculo'!P$4,ING_NO_CONST_RENTA[Monto Limite]),+CALCULO[ [#This Row],[16] ]+1-1,CALCULO[ [#This Row],[16] ]))</f>
        <v>0</v>
      </c>
      <c r="R697" s="29"/>
      <c r="S697" s="163">
        <f>+IF(AVERAGEIF(ING_NO_CONST_RENTA[Concepto],'Datos para cálculo'!R$4,ING_NO_CONST_RENTA[Monto Limite])=1,CALCULO[[#This Row],[18]],MIN(CALCULO[ [#This Row],[18] ],AVERAGEIF(ING_NO_CONST_RENTA[Concepto],'Datos para cálculo'!R$4,ING_NO_CONST_RENTA[Monto Limite]),+CALCULO[ [#This Row],[18] ]+1-1,CALCULO[ [#This Row],[18] ]))</f>
        <v>0</v>
      </c>
      <c r="T697" s="29"/>
      <c r="U697" s="163">
        <f>+IF(AVERAGEIF(ING_NO_CONST_RENTA[Concepto],'Datos para cálculo'!T$4,ING_NO_CONST_RENTA[Monto Limite])=1,CALCULO[[#This Row],[20]],MIN(CALCULO[ [#This Row],[20] ],AVERAGEIF(ING_NO_CONST_RENTA[Concepto],'Datos para cálculo'!T$4,ING_NO_CONST_RENTA[Monto Limite]),+CALCULO[ [#This Row],[20] ]+1-1,CALCULO[ [#This Row],[20] ]))</f>
        <v>0</v>
      </c>
      <c r="V697" s="29"/>
      <c r="W6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7" s="164"/>
      <c r="Y697" s="163">
        <f>+IF(O697&lt;310*'Versión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7" s="165"/>
      <c r="AA697" s="163">
        <f>+IF(AVERAGEIF(ING_NO_CONST_RENTA[Concepto],'Datos para cálculo'!Z$4,ING_NO_CONST_RENTA[Monto Limite])=1,CALCULO[[#This Row],[ 26 ]],MIN(CALCULO[[#This Row],[ 26 ]],AVERAGEIF(ING_NO_CONST_RENTA[Concepto],'Datos para cálculo'!Z$4,ING_NO_CONST_RENTA[Monto Limite]),+CALCULO[[#This Row],[ 26 ]]+1-1,CALCULO[[#This Row],[ 26 ]]))</f>
        <v>0</v>
      </c>
      <c r="AB697" s="165"/>
      <c r="AC6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7" s="147"/>
      <c r="AE6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7" s="144">
        <f>+CALCULO[[#This Row],[ 31 ]]+CALCULO[[#This Row],[ 29 ]]+CALCULO[[#This Row],[ 27 ]]+CALCULO[[#This Row],[ 25 ]]+CALCULO[[#This Row],[ 23 ]]+CALCULO[[#This Row],[ 21 ]]+CALCULO[[#This Row],[ 19 ]]+CALCULO[[#This Row],[ 17 ]]</f>
        <v>0</v>
      </c>
      <c r="AG697" s="148">
        <f>+MAX(0,ROUND(CALCULO[[#This Row],[ 15 ]]-CALCULO[[#This Row],[32]],-3))</f>
        <v>0</v>
      </c>
      <c r="AH697" s="29"/>
      <c r="AI697" s="163">
        <f>+IF(AVERAGEIF(DEDUCCIONES[Concepto],'Datos para cálculo'!AH$4,DEDUCCIONES[Monto Limite])=1,CALCULO[[#This Row],[ 34 ]],MIN(CALCULO[[#This Row],[ 34 ]],AVERAGEIF(DEDUCCIONES[Concepto],'Datos para cálculo'!AH$4,DEDUCCIONES[Monto Limite]),+CALCULO[[#This Row],[ 34 ]]+1-1,CALCULO[[#This Row],[ 34 ]]))</f>
        <v>0</v>
      </c>
      <c r="AJ697" s="167"/>
      <c r="AK697" s="144">
        <f>+IF(CALCULO[[#This Row],[ 36 ]]="SI",MIN(CALCULO[[#This Row],[ 15 ]]*10%,VLOOKUP($AJ$4,DEDUCCIONES[],4,0)),0)</f>
        <v>0</v>
      </c>
      <c r="AL697" s="168"/>
      <c r="AM697" s="145">
        <f>+MIN(AL697+1-1,VLOOKUP($AL$4,DEDUCCIONES[],4,0))</f>
        <v>0</v>
      </c>
      <c r="AN697" s="144">
        <f>+CALCULO[[#This Row],[35]]+CALCULO[[#This Row],[37]]+CALCULO[[#This Row],[ 39 ]]</f>
        <v>0</v>
      </c>
      <c r="AO697" s="148">
        <f>+CALCULO[[#This Row],[33]]-CALCULO[[#This Row],[ 40 ]]</f>
        <v>0</v>
      </c>
      <c r="AP697" s="29"/>
      <c r="AQ697" s="163">
        <f>+MIN(CALCULO[[#This Row],[42]]+1-1,VLOOKUP($AP$4,RENTAS_EXCENTAS[],4,0))</f>
        <v>0</v>
      </c>
      <c r="AR697" s="29"/>
      <c r="AS697" s="163">
        <f>+MIN(CALCULO[[#This Row],[43]]+CALCULO[[#This Row],[ 44 ]]+1-1,VLOOKUP($AP$4,RENTAS_EXCENTAS[],4,0))-CALCULO[[#This Row],[43]]</f>
        <v>0</v>
      </c>
      <c r="AT697" s="163"/>
      <c r="AU697" s="163"/>
      <c r="AV697" s="163">
        <f>+CALCULO[[#This Row],[ 47 ]]</f>
        <v>0</v>
      </c>
      <c r="AW697" s="163"/>
      <c r="AX697" s="163">
        <f>+CALCULO[[#This Row],[ 49 ]]</f>
        <v>0</v>
      </c>
      <c r="AY697" s="163"/>
      <c r="AZ697" s="163">
        <f>+CALCULO[[#This Row],[ 51 ]]</f>
        <v>0</v>
      </c>
      <c r="BA697" s="163"/>
      <c r="BB697" s="163">
        <f>+CALCULO[[#This Row],[ 53 ]]</f>
        <v>0</v>
      </c>
      <c r="BC697" s="163"/>
      <c r="BD697" s="163">
        <f>+CALCULO[[#This Row],[ 55 ]]</f>
        <v>0</v>
      </c>
      <c r="BE697" s="163"/>
      <c r="BF697" s="163">
        <f>+CALCULO[[#This Row],[ 57 ]]</f>
        <v>0</v>
      </c>
      <c r="BG697" s="163"/>
      <c r="BH697" s="163">
        <f>+CALCULO[[#This Row],[ 59 ]]</f>
        <v>0</v>
      </c>
      <c r="BI697" s="163"/>
      <c r="BJ697" s="163"/>
      <c r="BK697" s="163"/>
      <c r="BL697" s="145">
        <f>+CALCULO[[#This Row],[ 63 ]]</f>
        <v>0</v>
      </c>
      <c r="BM697" s="144">
        <f>+CALCULO[[#This Row],[ 64 ]]+CALCULO[[#This Row],[ 62 ]]+CALCULO[[#This Row],[ 60 ]]+CALCULO[[#This Row],[ 58 ]]+CALCULO[[#This Row],[ 56 ]]+CALCULO[[#This Row],[ 54 ]]+CALCULO[[#This Row],[ 52 ]]+CALCULO[[#This Row],[ 50 ]]+CALCULO[[#This Row],[ 48 ]]+CALCULO[[#This Row],[ 45 ]]+CALCULO[[#This Row],[43]]</f>
        <v>0</v>
      </c>
      <c r="BN697" s="148">
        <f>+CALCULO[[#This Row],[ 41 ]]-CALCULO[[#This Row],[65]]</f>
        <v>0</v>
      </c>
      <c r="BO697" s="144">
        <f>+ROUND(MIN(CALCULO[[#This Row],[66]]*25%,240*'Versión impresión'!$H$8),-3)</f>
        <v>0</v>
      </c>
      <c r="BP697" s="148">
        <f>+CALCULO[[#This Row],[66]]-CALCULO[[#This Row],[67]]</f>
        <v>0</v>
      </c>
      <c r="BQ697" s="154">
        <f>+ROUND(CALCULO[[#This Row],[33]]*40%,-3)</f>
        <v>0</v>
      </c>
      <c r="BR697" s="149">
        <f t="shared" si="28"/>
        <v>0</v>
      </c>
      <c r="BS697" s="144">
        <f>+CALCULO[[#This Row],[33]]-MIN(CALCULO[[#This Row],[69]],CALCULO[[#This Row],[68]])</f>
        <v>0</v>
      </c>
      <c r="BT697" s="150">
        <f>+CALCULO[[#This Row],[71]]/'Versión impresión'!$H$8+1-1</f>
        <v>0</v>
      </c>
      <c r="BU697" s="151">
        <f>+LOOKUP(CALCULO[[#This Row],[72]],$CG$2:$CH$8,$CJ$2:$CJ$8)</f>
        <v>0</v>
      </c>
      <c r="BV697" s="152">
        <f>+LOOKUP(CALCULO[[#This Row],[72]],$CG$2:$CH$8,$CI$2:$CI$8)</f>
        <v>0</v>
      </c>
      <c r="BW697" s="151">
        <f>+LOOKUP(CALCULO[[#This Row],[72]],$CG$2:$CH$8,$CK$2:$CK$8)</f>
        <v>0</v>
      </c>
      <c r="BX697" s="155">
        <f>+(CALCULO[[#This Row],[72]]+CALCULO[[#This Row],[73]])*CALCULO[[#This Row],[74]]+CALCULO[[#This Row],[75]]</f>
        <v>0</v>
      </c>
      <c r="BY697" s="133">
        <f>+ROUND(CALCULO[[#This Row],[76]]*'Versión impresión'!$H$8,-3)</f>
        <v>0</v>
      </c>
      <c r="BZ697" s="180" t="str">
        <f>+IF(LOOKUP(CALCULO[[#This Row],[72]],$CG$2:$CH$8,$CM$2:$CM$8)=0,"",LOOKUP(CALCULO[[#This Row],[72]],$CG$2:$CH$8,$CM$2:$CM$8))</f>
        <v/>
      </c>
    </row>
    <row r="698" spans="1:78" x14ac:dyDescent="0.25">
      <c r="A698" s="78" t="str">
        <f t="shared" si="27"/>
        <v/>
      </c>
      <c r="B698" s="159"/>
      <c r="C698" s="29"/>
      <c r="D698" s="29"/>
      <c r="E698" s="29"/>
      <c r="F698" s="29"/>
      <c r="G698" s="29"/>
      <c r="H698" s="29"/>
      <c r="I698" s="29"/>
      <c r="J698" s="29"/>
      <c r="K698" s="29"/>
      <c r="L698" s="29"/>
      <c r="M698" s="29"/>
      <c r="N698" s="29"/>
      <c r="O698" s="144">
        <f>SUM(CALCULO[[#This Row],[5]:[ 14 ]])</f>
        <v>0</v>
      </c>
      <c r="P698" s="162"/>
      <c r="Q698" s="163">
        <f>+IF(AVERAGEIF(ING_NO_CONST_RENTA[Concepto],'Datos para cálculo'!P$4,ING_NO_CONST_RENTA[Monto Limite])=1,CALCULO[[#This Row],[16]],MIN(CALCULO[ [#This Row],[16] ],AVERAGEIF(ING_NO_CONST_RENTA[Concepto],'Datos para cálculo'!P$4,ING_NO_CONST_RENTA[Monto Limite]),+CALCULO[ [#This Row],[16] ]+1-1,CALCULO[ [#This Row],[16] ]))</f>
        <v>0</v>
      </c>
      <c r="R698" s="29"/>
      <c r="S698" s="163">
        <f>+IF(AVERAGEIF(ING_NO_CONST_RENTA[Concepto],'Datos para cálculo'!R$4,ING_NO_CONST_RENTA[Monto Limite])=1,CALCULO[[#This Row],[18]],MIN(CALCULO[ [#This Row],[18] ],AVERAGEIF(ING_NO_CONST_RENTA[Concepto],'Datos para cálculo'!R$4,ING_NO_CONST_RENTA[Monto Limite]),+CALCULO[ [#This Row],[18] ]+1-1,CALCULO[ [#This Row],[18] ]))</f>
        <v>0</v>
      </c>
      <c r="T698" s="29"/>
      <c r="U698" s="163">
        <f>+IF(AVERAGEIF(ING_NO_CONST_RENTA[Concepto],'Datos para cálculo'!T$4,ING_NO_CONST_RENTA[Monto Limite])=1,CALCULO[[#This Row],[20]],MIN(CALCULO[ [#This Row],[20] ],AVERAGEIF(ING_NO_CONST_RENTA[Concepto],'Datos para cálculo'!T$4,ING_NO_CONST_RENTA[Monto Limite]),+CALCULO[ [#This Row],[20] ]+1-1,CALCULO[ [#This Row],[20] ]))</f>
        <v>0</v>
      </c>
      <c r="V698" s="29"/>
      <c r="W6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8" s="164"/>
      <c r="Y698" s="163">
        <f>+IF(O698&lt;310*'Versión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8" s="165"/>
      <c r="AA698" s="163">
        <f>+IF(AVERAGEIF(ING_NO_CONST_RENTA[Concepto],'Datos para cálculo'!Z$4,ING_NO_CONST_RENTA[Monto Limite])=1,CALCULO[[#This Row],[ 26 ]],MIN(CALCULO[[#This Row],[ 26 ]],AVERAGEIF(ING_NO_CONST_RENTA[Concepto],'Datos para cálculo'!Z$4,ING_NO_CONST_RENTA[Monto Limite]),+CALCULO[[#This Row],[ 26 ]]+1-1,CALCULO[[#This Row],[ 26 ]]))</f>
        <v>0</v>
      </c>
      <c r="AB698" s="165"/>
      <c r="AC6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8" s="147"/>
      <c r="AE6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8" s="144">
        <f>+CALCULO[[#This Row],[ 31 ]]+CALCULO[[#This Row],[ 29 ]]+CALCULO[[#This Row],[ 27 ]]+CALCULO[[#This Row],[ 25 ]]+CALCULO[[#This Row],[ 23 ]]+CALCULO[[#This Row],[ 21 ]]+CALCULO[[#This Row],[ 19 ]]+CALCULO[[#This Row],[ 17 ]]</f>
        <v>0</v>
      </c>
      <c r="AG698" s="148">
        <f>+MAX(0,ROUND(CALCULO[[#This Row],[ 15 ]]-CALCULO[[#This Row],[32]],-3))</f>
        <v>0</v>
      </c>
      <c r="AH698" s="29"/>
      <c r="AI698" s="163">
        <f>+IF(AVERAGEIF(DEDUCCIONES[Concepto],'Datos para cálculo'!AH$4,DEDUCCIONES[Monto Limite])=1,CALCULO[[#This Row],[ 34 ]],MIN(CALCULO[[#This Row],[ 34 ]],AVERAGEIF(DEDUCCIONES[Concepto],'Datos para cálculo'!AH$4,DEDUCCIONES[Monto Limite]),+CALCULO[[#This Row],[ 34 ]]+1-1,CALCULO[[#This Row],[ 34 ]]))</f>
        <v>0</v>
      </c>
      <c r="AJ698" s="167"/>
      <c r="AK698" s="144">
        <f>+IF(CALCULO[[#This Row],[ 36 ]]="SI",MIN(CALCULO[[#This Row],[ 15 ]]*10%,VLOOKUP($AJ$4,DEDUCCIONES[],4,0)),0)</f>
        <v>0</v>
      </c>
      <c r="AL698" s="168"/>
      <c r="AM698" s="145">
        <f>+MIN(AL698+1-1,VLOOKUP($AL$4,DEDUCCIONES[],4,0))</f>
        <v>0</v>
      </c>
      <c r="AN698" s="144">
        <f>+CALCULO[[#This Row],[35]]+CALCULO[[#This Row],[37]]+CALCULO[[#This Row],[ 39 ]]</f>
        <v>0</v>
      </c>
      <c r="AO698" s="148">
        <f>+CALCULO[[#This Row],[33]]-CALCULO[[#This Row],[ 40 ]]</f>
        <v>0</v>
      </c>
      <c r="AP698" s="29"/>
      <c r="AQ698" s="163">
        <f>+MIN(CALCULO[[#This Row],[42]]+1-1,VLOOKUP($AP$4,RENTAS_EXCENTAS[],4,0))</f>
        <v>0</v>
      </c>
      <c r="AR698" s="29"/>
      <c r="AS698" s="163">
        <f>+MIN(CALCULO[[#This Row],[43]]+CALCULO[[#This Row],[ 44 ]]+1-1,VLOOKUP($AP$4,RENTAS_EXCENTAS[],4,0))-CALCULO[[#This Row],[43]]</f>
        <v>0</v>
      </c>
      <c r="AT698" s="163"/>
      <c r="AU698" s="163"/>
      <c r="AV698" s="163">
        <f>+CALCULO[[#This Row],[ 47 ]]</f>
        <v>0</v>
      </c>
      <c r="AW698" s="163"/>
      <c r="AX698" s="163">
        <f>+CALCULO[[#This Row],[ 49 ]]</f>
        <v>0</v>
      </c>
      <c r="AY698" s="163"/>
      <c r="AZ698" s="163">
        <f>+CALCULO[[#This Row],[ 51 ]]</f>
        <v>0</v>
      </c>
      <c r="BA698" s="163"/>
      <c r="BB698" s="163">
        <f>+CALCULO[[#This Row],[ 53 ]]</f>
        <v>0</v>
      </c>
      <c r="BC698" s="163"/>
      <c r="BD698" s="163">
        <f>+CALCULO[[#This Row],[ 55 ]]</f>
        <v>0</v>
      </c>
      <c r="BE698" s="163"/>
      <c r="BF698" s="163">
        <f>+CALCULO[[#This Row],[ 57 ]]</f>
        <v>0</v>
      </c>
      <c r="BG698" s="163"/>
      <c r="BH698" s="163">
        <f>+CALCULO[[#This Row],[ 59 ]]</f>
        <v>0</v>
      </c>
      <c r="BI698" s="163"/>
      <c r="BJ698" s="163"/>
      <c r="BK698" s="163"/>
      <c r="BL698" s="145">
        <f>+CALCULO[[#This Row],[ 63 ]]</f>
        <v>0</v>
      </c>
      <c r="BM698" s="144">
        <f>+CALCULO[[#This Row],[ 64 ]]+CALCULO[[#This Row],[ 62 ]]+CALCULO[[#This Row],[ 60 ]]+CALCULO[[#This Row],[ 58 ]]+CALCULO[[#This Row],[ 56 ]]+CALCULO[[#This Row],[ 54 ]]+CALCULO[[#This Row],[ 52 ]]+CALCULO[[#This Row],[ 50 ]]+CALCULO[[#This Row],[ 48 ]]+CALCULO[[#This Row],[ 45 ]]+CALCULO[[#This Row],[43]]</f>
        <v>0</v>
      </c>
      <c r="BN698" s="148">
        <f>+CALCULO[[#This Row],[ 41 ]]-CALCULO[[#This Row],[65]]</f>
        <v>0</v>
      </c>
      <c r="BO698" s="144">
        <f>+ROUND(MIN(CALCULO[[#This Row],[66]]*25%,240*'Versión impresión'!$H$8),-3)</f>
        <v>0</v>
      </c>
      <c r="BP698" s="148">
        <f>+CALCULO[[#This Row],[66]]-CALCULO[[#This Row],[67]]</f>
        <v>0</v>
      </c>
      <c r="BQ698" s="154">
        <f>+ROUND(CALCULO[[#This Row],[33]]*40%,-3)</f>
        <v>0</v>
      </c>
      <c r="BR698" s="149">
        <f t="shared" si="28"/>
        <v>0</v>
      </c>
      <c r="BS698" s="144">
        <f>+CALCULO[[#This Row],[33]]-MIN(CALCULO[[#This Row],[69]],CALCULO[[#This Row],[68]])</f>
        <v>0</v>
      </c>
      <c r="BT698" s="150">
        <f>+CALCULO[[#This Row],[71]]/'Versión impresión'!$H$8+1-1</f>
        <v>0</v>
      </c>
      <c r="BU698" s="151">
        <f>+LOOKUP(CALCULO[[#This Row],[72]],$CG$2:$CH$8,$CJ$2:$CJ$8)</f>
        <v>0</v>
      </c>
      <c r="BV698" s="152">
        <f>+LOOKUP(CALCULO[[#This Row],[72]],$CG$2:$CH$8,$CI$2:$CI$8)</f>
        <v>0</v>
      </c>
      <c r="BW698" s="151">
        <f>+LOOKUP(CALCULO[[#This Row],[72]],$CG$2:$CH$8,$CK$2:$CK$8)</f>
        <v>0</v>
      </c>
      <c r="BX698" s="155">
        <f>+(CALCULO[[#This Row],[72]]+CALCULO[[#This Row],[73]])*CALCULO[[#This Row],[74]]+CALCULO[[#This Row],[75]]</f>
        <v>0</v>
      </c>
      <c r="BY698" s="133">
        <f>+ROUND(CALCULO[[#This Row],[76]]*'Versión impresión'!$H$8,-3)</f>
        <v>0</v>
      </c>
      <c r="BZ698" s="180" t="str">
        <f>+IF(LOOKUP(CALCULO[[#This Row],[72]],$CG$2:$CH$8,$CM$2:$CM$8)=0,"",LOOKUP(CALCULO[[#This Row],[72]],$CG$2:$CH$8,$CM$2:$CM$8))</f>
        <v/>
      </c>
    </row>
    <row r="699" spans="1:78" x14ac:dyDescent="0.25">
      <c r="A699" s="78" t="str">
        <f t="shared" si="27"/>
        <v/>
      </c>
      <c r="B699" s="159"/>
      <c r="C699" s="29"/>
      <c r="D699" s="29"/>
      <c r="E699" s="29"/>
      <c r="F699" s="29"/>
      <c r="G699" s="29"/>
      <c r="H699" s="29"/>
      <c r="I699" s="29"/>
      <c r="J699" s="29"/>
      <c r="K699" s="29"/>
      <c r="L699" s="29"/>
      <c r="M699" s="29"/>
      <c r="N699" s="29"/>
      <c r="O699" s="144">
        <f>SUM(CALCULO[[#This Row],[5]:[ 14 ]])</f>
        <v>0</v>
      </c>
      <c r="P699" s="162"/>
      <c r="Q699" s="163">
        <f>+IF(AVERAGEIF(ING_NO_CONST_RENTA[Concepto],'Datos para cálculo'!P$4,ING_NO_CONST_RENTA[Monto Limite])=1,CALCULO[[#This Row],[16]],MIN(CALCULO[ [#This Row],[16] ],AVERAGEIF(ING_NO_CONST_RENTA[Concepto],'Datos para cálculo'!P$4,ING_NO_CONST_RENTA[Monto Limite]),+CALCULO[ [#This Row],[16] ]+1-1,CALCULO[ [#This Row],[16] ]))</f>
        <v>0</v>
      </c>
      <c r="R699" s="29"/>
      <c r="S699" s="163">
        <f>+IF(AVERAGEIF(ING_NO_CONST_RENTA[Concepto],'Datos para cálculo'!R$4,ING_NO_CONST_RENTA[Monto Limite])=1,CALCULO[[#This Row],[18]],MIN(CALCULO[ [#This Row],[18] ],AVERAGEIF(ING_NO_CONST_RENTA[Concepto],'Datos para cálculo'!R$4,ING_NO_CONST_RENTA[Monto Limite]),+CALCULO[ [#This Row],[18] ]+1-1,CALCULO[ [#This Row],[18] ]))</f>
        <v>0</v>
      </c>
      <c r="T699" s="29"/>
      <c r="U699" s="163">
        <f>+IF(AVERAGEIF(ING_NO_CONST_RENTA[Concepto],'Datos para cálculo'!T$4,ING_NO_CONST_RENTA[Monto Limite])=1,CALCULO[[#This Row],[20]],MIN(CALCULO[ [#This Row],[20] ],AVERAGEIF(ING_NO_CONST_RENTA[Concepto],'Datos para cálculo'!T$4,ING_NO_CONST_RENTA[Monto Limite]),+CALCULO[ [#This Row],[20] ]+1-1,CALCULO[ [#This Row],[20] ]))</f>
        <v>0</v>
      </c>
      <c r="V699" s="29"/>
      <c r="W6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699" s="164"/>
      <c r="Y699" s="163">
        <f>+IF(O699&lt;310*'Versión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699" s="165"/>
      <c r="AA699" s="163">
        <f>+IF(AVERAGEIF(ING_NO_CONST_RENTA[Concepto],'Datos para cálculo'!Z$4,ING_NO_CONST_RENTA[Monto Limite])=1,CALCULO[[#This Row],[ 26 ]],MIN(CALCULO[[#This Row],[ 26 ]],AVERAGEIF(ING_NO_CONST_RENTA[Concepto],'Datos para cálculo'!Z$4,ING_NO_CONST_RENTA[Monto Limite]),+CALCULO[[#This Row],[ 26 ]]+1-1,CALCULO[[#This Row],[ 26 ]]))</f>
        <v>0</v>
      </c>
      <c r="AB699" s="165"/>
      <c r="AC6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699" s="147"/>
      <c r="AE6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699" s="144">
        <f>+CALCULO[[#This Row],[ 31 ]]+CALCULO[[#This Row],[ 29 ]]+CALCULO[[#This Row],[ 27 ]]+CALCULO[[#This Row],[ 25 ]]+CALCULO[[#This Row],[ 23 ]]+CALCULO[[#This Row],[ 21 ]]+CALCULO[[#This Row],[ 19 ]]+CALCULO[[#This Row],[ 17 ]]</f>
        <v>0</v>
      </c>
      <c r="AG699" s="148">
        <f>+MAX(0,ROUND(CALCULO[[#This Row],[ 15 ]]-CALCULO[[#This Row],[32]],-3))</f>
        <v>0</v>
      </c>
      <c r="AH699" s="29"/>
      <c r="AI699" s="163">
        <f>+IF(AVERAGEIF(DEDUCCIONES[Concepto],'Datos para cálculo'!AH$4,DEDUCCIONES[Monto Limite])=1,CALCULO[[#This Row],[ 34 ]],MIN(CALCULO[[#This Row],[ 34 ]],AVERAGEIF(DEDUCCIONES[Concepto],'Datos para cálculo'!AH$4,DEDUCCIONES[Monto Limite]),+CALCULO[[#This Row],[ 34 ]]+1-1,CALCULO[[#This Row],[ 34 ]]))</f>
        <v>0</v>
      </c>
      <c r="AJ699" s="167"/>
      <c r="AK699" s="144">
        <f>+IF(CALCULO[[#This Row],[ 36 ]]="SI",MIN(CALCULO[[#This Row],[ 15 ]]*10%,VLOOKUP($AJ$4,DEDUCCIONES[],4,0)),0)</f>
        <v>0</v>
      </c>
      <c r="AL699" s="168"/>
      <c r="AM699" s="145">
        <f>+MIN(AL699+1-1,VLOOKUP($AL$4,DEDUCCIONES[],4,0))</f>
        <v>0</v>
      </c>
      <c r="AN699" s="144">
        <f>+CALCULO[[#This Row],[35]]+CALCULO[[#This Row],[37]]+CALCULO[[#This Row],[ 39 ]]</f>
        <v>0</v>
      </c>
      <c r="AO699" s="148">
        <f>+CALCULO[[#This Row],[33]]-CALCULO[[#This Row],[ 40 ]]</f>
        <v>0</v>
      </c>
      <c r="AP699" s="29"/>
      <c r="AQ699" s="163">
        <f>+MIN(CALCULO[[#This Row],[42]]+1-1,VLOOKUP($AP$4,RENTAS_EXCENTAS[],4,0))</f>
        <v>0</v>
      </c>
      <c r="AR699" s="29"/>
      <c r="AS699" s="163">
        <f>+MIN(CALCULO[[#This Row],[43]]+CALCULO[[#This Row],[ 44 ]]+1-1,VLOOKUP($AP$4,RENTAS_EXCENTAS[],4,0))-CALCULO[[#This Row],[43]]</f>
        <v>0</v>
      </c>
      <c r="AT699" s="163"/>
      <c r="AU699" s="163"/>
      <c r="AV699" s="163">
        <f>+CALCULO[[#This Row],[ 47 ]]</f>
        <v>0</v>
      </c>
      <c r="AW699" s="163"/>
      <c r="AX699" s="163">
        <f>+CALCULO[[#This Row],[ 49 ]]</f>
        <v>0</v>
      </c>
      <c r="AY699" s="163"/>
      <c r="AZ699" s="163">
        <f>+CALCULO[[#This Row],[ 51 ]]</f>
        <v>0</v>
      </c>
      <c r="BA699" s="163"/>
      <c r="BB699" s="163">
        <f>+CALCULO[[#This Row],[ 53 ]]</f>
        <v>0</v>
      </c>
      <c r="BC699" s="163"/>
      <c r="BD699" s="163">
        <f>+CALCULO[[#This Row],[ 55 ]]</f>
        <v>0</v>
      </c>
      <c r="BE699" s="163"/>
      <c r="BF699" s="163">
        <f>+CALCULO[[#This Row],[ 57 ]]</f>
        <v>0</v>
      </c>
      <c r="BG699" s="163"/>
      <c r="BH699" s="163">
        <f>+CALCULO[[#This Row],[ 59 ]]</f>
        <v>0</v>
      </c>
      <c r="BI699" s="163"/>
      <c r="BJ699" s="163"/>
      <c r="BK699" s="163"/>
      <c r="BL699" s="145">
        <f>+CALCULO[[#This Row],[ 63 ]]</f>
        <v>0</v>
      </c>
      <c r="BM699" s="144">
        <f>+CALCULO[[#This Row],[ 64 ]]+CALCULO[[#This Row],[ 62 ]]+CALCULO[[#This Row],[ 60 ]]+CALCULO[[#This Row],[ 58 ]]+CALCULO[[#This Row],[ 56 ]]+CALCULO[[#This Row],[ 54 ]]+CALCULO[[#This Row],[ 52 ]]+CALCULO[[#This Row],[ 50 ]]+CALCULO[[#This Row],[ 48 ]]+CALCULO[[#This Row],[ 45 ]]+CALCULO[[#This Row],[43]]</f>
        <v>0</v>
      </c>
      <c r="BN699" s="148">
        <f>+CALCULO[[#This Row],[ 41 ]]-CALCULO[[#This Row],[65]]</f>
        <v>0</v>
      </c>
      <c r="BO699" s="144">
        <f>+ROUND(MIN(CALCULO[[#This Row],[66]]*25%,240*'Versión impresión'!$H$8),-3)</f>
        <v>0</v>
      </c>
      <c r="BP699" s="148">
        <f>+CALCULO[[#This Row],[66]]-CALCULO[[#This Row],[67]]</f>
        <v>0</v>
      </c>
      <c r="BQ699" s="154">
        <f>+ROUND(CALCULO[[#This Row],[33]]*40%,-3)</f>
        <v>0</v>
      </c>
      <c r="BR699" s="149">
        <f t="shared" si="28"/>
        <v>0</v>
      </c>
      <c r="BS699" s="144">
        <f>+CALCULO[[#This Row],[33]]-MIN(CALCULO[[#This Row],[69]],CALCULO[[#This Row],[68]])</f>
        <v>0</v>
      </c>
      <c r="BT699" s="150">
        <f>+CALCULO[[#This Row],[71]]/'Versión impresión'!$H$8+1-1</f>
        <v>0</v>
      </c>
      <c r="BU699" s="151">
        <f>+LOOKUP(CALCULO[[#This Row],[72]],$CG$2:$CH$8,$CJ$2:$CJ$8)</f>
        <v>0</v>
      </c>
      <c r="BV699" s="152">
        <f>+LOOKUP(CALCULO[[#This Row],[72]],$CG$2:$CH$8,$CI$2:$CI$8)</f>
        <v>0</v>
      </c>
      <c r="BW699" s="151">
        <f>+LOOKUP(CALCULO[[#This Row],[72]],$CG$2:$CH$8,$CK$2:$CK$8)</f>
        <v>0</v>
      </c>
      <c r="BX699" s="155">
        <f>+(CALCULO[[#This Row],[72]]+CALCULO[[#This Row],[73]])*CALCULO[[#This Row],[74]]+CALCULO[[#This Row],[75]]</f>
        <v>0</v>
      </c>
      <c r="BY699" s="133">
        <f>+ROUND(CALCULO[[#This Row],[76]]*'Versión impresión'!$H$8,-3)</f>
        <v>0</v>
      </c>
      <c r="BZ699" s="180" t="str">
        <f>+IF(LOOKUP(CALCULO[[#This Row],[72]],$CG$2:$CH$8,$CM$2:$CM$8)=0,"",LOOKUP(CALCULO[[#This Row],[72]],$CG$2:$CH$8,$CM$2:$CM$8))</f>
        <v/>
      </c>
    </row>
    <row r="700" spans="1:78" x14ac:dyDescent="0.25">
      <c r="A700" s="78" t="str">
        <f t="shared" si="27"/>
        <v/>
      </c>
      <c r="B700" s="159"/>
      <c r="C700" s="29"/>
      <c r="D700" s="29"/>
      <c r="E700" s="29"/>
      <c r="F700" s="29"/>
      <c r="G700" s="29"/>
      <c r="H700" s="29"/>
      <c r="I700" s="29"/>
      <c r="J700" s="29"/>
      <c r="K700" s="29"/>
      <c r="L700" s="29"/>
      <c r="M700" s="29"/>
      <c r="N700" s="29"/>
      <c r="O700" s="144">
        <f>SUM(CALCULO[[#This Row],[5]:[ 14 ]])</f>
        <v>0</v>
      </c>
      <c r="P700" s="162"/>
      <c r="Q700" s="163">
        <f>+IF(AVERAGEIF(ING_NO_CONST_RENTA[Concepto],'Datos para cálculo'!P$4,ING_NO_CONST_RENTA[Monto Limite])=1,CALCULO[[#This Row],[16]],MIN(CALCULO[ [#This Row],[16] ],AVERAGEIF(ING_NO_CONST_RENTA[Concepto],'Datos para cálculo'!P$4,ING_NO_CONST_RENTA[Monto Limite]),+CALCULO[ [#This Row],[16] ]+1-1,CALCULO[ [#This Row],[16] ]))</f>
        <v>0</v>
      </c>
      <c r="R700" s="29"/>
      <c r="S700" s="163">
        <f>+IF(AVERAGEIF(ING_NO_CONST_RENTA[Concepto],'Datos para cálculo'!R$4,ING_NO_CONST_RENTA[Monto Limite])=1,CALCULO[[#This Row],[18]],MIN(CALCULO[ [#This Row],[18] ],AVERAGEIF(ING_NO_CONST_RENTA[Concepto],'Datos para cálculo'!R$4,ING_NO_CONST_RENTA[Monto Limite]),+CALCULO[ [#This Row],[18] ]+1-1,CALCULO[ [#This Row],[18] ]))</f>
        <v>0</v>
      </c>
      <c r="T700" s="29"/>
      <c r="U700" s="163">
        <f>+IF(AVERAGEIF(ING_NO_CONST_RENTA[Concepto],'Datos para cálculo'!T$4,ING_NO_CONST_RENTA[Monto Limite])=1,CALCULO[[#This Row],[20]],MIN(CALCULO[ [#This Row],[20] ],AVERAGEIF(ING_NO_CONST_RENTA[Concepto],'Datos para cálculo'!T$4,ING_NO_CONST_RENTA[Monto Limite]),+CALCULO[ [#This Row],[20] ]+1-1,CALCULO[ [#This Row],[20] ]))</f>
        <v>0</v>
      </c>
      <c r="V700" s="29"/>
      <c r="W7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0" s="164"/>
      <c r="Y700" s="163">
        <f>+IF(O700&lt;310*'Versión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0" s="165"/>
      <c r="AA700" s="163">
        <f>+IF(AVERAGEIF(ING_NO_CONST_RENTA[Concepto],'Datos para cálculo'!Z$4,ING_NO_CONST_RENTA[Monto Limite])=1,CALCULO[[#This Row],[ 26 ]],MIN(CALCULO[[#This Row],[ 26 ]],AVERAGEIF(ING_NO_CONST_RENTA[Concepto],'Datos para cálculo'!Z$4,ING_NO_CONST_RENTA[Monto Limite]),+CALCULO[[#This Row],[ 26 ]]+1-1,CALCULO[[#This Row],[ 26 ]]))</f>
        <v>0</v>
      </c>
      <c r="AB700" s="165"/>
      <c r="AC7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0" s="147"/>
      <c r="AE7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0" s="144">
        <f>+CALCULO[[#This Row],[ 31 ]]+CALCULO[[#This Row],[ 29 ]]+CALCULO[[#This Row],[ 27 ]]+CALCULO[[#This Row],[ 25 ]]+CALCULO[[#This Row],[ 23 ]]+CALCULO[[#This Row],[ 21 ]]+CALCULO[[#This Row],[ 19 ]]+CALCULO[[#This Row],[ 17 ]]</f>
        <v>0</v>
      </c>
      <c r="AG700" s="148">
        <f>+MAX(0,ROUND(CALCULO[[#This Row],[ 15 ]]-CALCULO[[#This Row],[32]],-3))</f>
        <v>0</v>
      </c>
      <c r="AH700" s="29"/>
      <c r="AI700" s="163">
        <f>+IF(AVERAGEIF(DEDUCCIONES[Concepto],'Datos para cálculo'!AH$4,DEDUCCIONES[Monto Limite])=1,CALCULO[[#This Row],[ 34 ]],MIN(CALCULO[[#This Row],[ 34 ]],AVERAGEIF(DEDUCCIONES[Concepto],'Datos para cálculo'!AH$4,DEDUCCIONES[Monto Limite]),+CALCULO[[#This Row],[ 34 ]]+1-1,CALCULO[[#This Row],[ 34 ]]))</f>
        <v>0</v>
      </c>
      <c r="AJ700" s="167"/>
      <c r="AK700" s="144">
        <f>+IF(CALCULO[[#This Row],[ 36 ]]="SI",MIN(CALCULO[[#This Row],[ 15 ]]*10%,VLOOKUP($AJ$4,DEDUCCIONES[],4,0)),0)</f>
        <v>0</v>
      </c>
      <c r="AL700" s="168"/>
      <c r="AM700" s="145">
        <f>+MIN(AL700+1-1,VLOOKUP($AL$4,DEDUCCIONES[],4,0))</f>
        <v>0</v>
      </c>
      <c r="AN700" s="144">
        <f>+CALCULO[[#This Row],[35]]+CALCULO[[#This Row],[37]]+CALCULO[[#This Row],[ 39 ]]</f>
        <v>0</v>
      </c>
      <c r="AO700" s="148">
        <f>+CALCULO[[#This Row],[33]]-CALCULO[[#This Row],[ 40 ]]</f>
        <v>0</v>
      </c>
      <c r="AP700" s="29"/>
      <c r="AQ700" s="163">
        <f>+MIN(CALCULO[[#This Row],[42]]+1-1,VLOOKUP($AP$4,RENTAS_EXCENTAS[],4,0))</f>
        <v>0</v>
      </c>
      <c r="AR700" s="29"/>
      <c r="AS700" s="163">
        <f>+MIN(CALCULO[[#This Row],[43]]+CALCULO[[#This Row],[ 44 ]]+1-1,VLOOKUP($AP$4,RENTAS_EXCENTAS[],4,0))-CALCULO[[#This Row],[43]]</f>
        <v>0</v>
      </c>
      <c r="AT700" s="163"/>
      <c r="AU700" s="163"/>
      <c r="AV700" s="163">
        <f>+CALCULO[[#This Row],[ 47 ]]</f>
        <v>0</v>
      </c>
      <c r="AW700" s="163"/>
      <c r="AX700" s="163">
        <f>+CALCULO[[#This Row],[ 49 ]]</f>
        <v>0</v>
      </c>
      <c r="AY700" s="163"/>
      <c r="AZ700" s="163">
        <f>+CALCULO[[#This Row],[ 51 ]]</f>
        <v>0</v>
      </c>
      <c r="BA700" s="163"/>
      <c r="BB700" s="163">
        <f>+CALCULO[[#This Row],[ 53 ]]</f>
        <v>0</v>
      </c>
      <c r="BC700" s="163"/>
      <c r="BD700" s="163">
        <f>+CALCULO[[#This Row],[ 55 ]]</f>
        <v>0</v>
      </c>
      <c r="BE700" s="163"/>
      <c r="BF700" s="163">
        <f>+CALCULO[[#This Row],[ 57 ]]</f>
        <v>0</v>
      </c>
      <c r="BG700" s="163"/>
      <c r="BH700" s="163">
        <f>+CALCULO[[#This Row],[ 59 ]]</f>
        <v>0</v>
      </c>
      <c r="BI700" s="163"/>
      <c r="BJ700" s="163"/>
      <c r="BK700" s="163"/>
      <c r="BL700" s="145">
        <f>+CALCULO[[#This Row],[ 63 ]]</f>
        <v>0</v>
      </c>
      <c r="BM700" s="144">
        <f>+CALCULO[[#This Row],[ 64 ]]+CALCULO[[#This Row],[ 62 ]]+CALCULO[[#This Row],[ 60 ]]+CALCULO[[#This Row],[ 58 ]]+CALCULO[[#This Row],[ 56 ]]+CALCULO[[#This Row],[ 54 ]]+CALCULO[[#This Row],[ 52 ]]+CALCULO[[#This Row],[ 50 ]]+CALCULO[[#This Row],[ 48 ]]+CALCULO[[#This Row],[ 45 ]]+CALCULO[[#This Row],[43]]</f>
        <v>0</v>
      </c>
      <c r="BN700" s="148">
        <f>+CALCULO[[#This Row],[ 41 ]]-CALCULO[[#This Row],[65]]</f>
        <v>0</v>
      </c>
      <c r="BO700" s="144">
        <f>+ROUND(MIN(CALCULO[[#This Row],[66]]*25%,240*'Versión impresión'!$H$8),-3)</f>
        <v>0</v>
      </c>
      <c r="BP700" s="148">
        <f>+CALCULO[[#This Row],[66]]-CALCULO[[#This Row],[67]]</f>
        <v>0</v>
      </c>
      <c r="BQ700" s="154">
        <f>+ROUND(CALCULO[[#This Row],[33]]*40%,-3)</f>
        <v>0</v>
      </c>
      <c r="BR700" s="149">
        <f t="shared" si="28"/>
        <v>0</v>
      </c>
      <c r="BS700" s="144">
        <f>+CALCULO[[#This Row],[33]]-MIN(CALCULO[[#This Row],[69]],CALCULO[[#This Row],[68]])</f>
        <v>0</v>
      </c>
      <c r="BT700" s="150">
        <f>+CALCULO[[#This Row],[71]]/'Versión impresión'!$H$8+1-1</f>
        <v>0</v>
      </c>
      <c r="BU700" s="151">
        <f>+LOOKUP(CALCULO[[#This Row],[72]],$CG$2:$CH$8,$CJ$2:$CJ$8)</f>
        <v>0</v>
      </c>
      <c r="BV700" s="152">
        <f>+LOOKUP(CALCULO[[#This Row],[72]],$CG$2:$CH$8,$CI$2:$CI$8)</f>
        <v>0</v>
      </c>
      <c r="BW700" s="151">
        <f>+LOOKUP(CALCULO[[#This Row],[72]],$CG$2:$CH$8,$CK$2:$CK$8)</f>
        <v>0</v>
      </c>
      <c r="BX700" s="155">
        <f>+(CALCULO[[#This Row],[72]]+CALCULO[[#This Row],[73]])*CALCULO[[#This Row],[74]]+CALCULO[[#This Row],[75]]</f>
        <v>0</v>
      </c>
      <c r="BY700" s="133">
        <f>+ROUND(CALCULO[[#This Row],[76]]*'Versión impresión'!$H$8,-3)</f>
        <v>0</v>
      </c>
      <c r="BZ700" s="180" t="str">
        <f>+IF(LOOKUP(CALCULO[[#This Row],[72]],$CG$2:$CH$8,$CM$2:$CM$8)=0,"",LOOKUP(CALCULO[[#This Row],[72]],$CG$2:$CH$8,$CM$2:$CM$8))</f>
        <v/>
      </c>
    </row>
    <row r="701" spans="1:78" x14ac:dyDescent="0.25">
      <c r="A701" s="78" t="str">
        <f t="shared" si="27"/>
        <v/>
      </c>
      <c r="B701" s="159"/>
      <c r="C701" s="29"/>
      <c r="D701" s="29"/>
      <c r="E701" s="29"/>
      <c r="F701" s="29"/>
      <c r="G701" s="29"/>
      <c r="H701" s="29"/>
      <c r="I701" s="29"/>
      <c r="J701" s="29"/>
      <c r="K701" s="29"/>
      <c r="L701" s="29"/>
      <c r="M701" s="29"/>
      <c r="N701" s="29"/>
      <c r="O701" s="144">
        <f>SUM(CALCULO[[#This Row],[5]:[ 14 ]])</f>
        <v>0</v>
      </c>
      <c r="P701" s="162"/>
      <c r="Q701" s="163">
        <f>+IF(AVERAGEIF(ING_NO_CONST_RENTA[Concepto],'Datos para cálculo'!P$4,ING_NO_CONST_RENTA[Monto Limite])=1,CALCULO[[#This Row],[16]],MIN(CALCULO[ [#This Row],[16] ],AVERAGEIF(ING_NO_CONST_RENTA[Concepto],'Datos para cálculo'!P$4,ING_NO_CONST_RENTA[Monto Limite]),+CALCULO[ [#This Row],[16] ]+1-1,CALCULO[ [#This Row],[16] ]))</f>
        <v>0</v>
      </c>
      <c r="R701" s="29"/>
      <c r="S701" s="163">
        <f>+IF(AVERAGEIF(ING_NO_CONST_RENTA[Concepto],'Datos para cálculo'!R$4,ING_NO_CONST_RENTA[Monto Limite])=1,CALCULO[[#This Row],[18]],MIN(CALCULO[ [#This Row],[18] ],AVERAGEIF(ING_NO_CONST_RENTA[Concepto],'Datos para cálculo'!R$4,ING_NO_CONST_RENTA[Monto Limite]),+CALCULO[ [#This Row],[18] ]+1-1,CALCULO[ [#This Row],[18] ]))</f>
        <v>0</v>
      </c>
      <c r="T701" s="29"/>
      <c r="U701" s="163">
        <f>+IF(AVERAGEIF(ING_NO_CONST_RENTA[Concepto],'Datos para cálculo'!T$4,ING_NO_CONST_RENTA[Monto Limite])=1,CALCULO[[#This Row],[20]],MIN(CALCULO[ [#This Row],[20] ],AVERAGEIF(ING_NO_CONST_RENTA[Concepto],'Datos para cálculo'!T$4,ING_NO_CONST_RENTA[Monto Limite]),+CALCULO[ [#This Row],[20] ]+1-1,CALCULO[ [#This Row],[20] ]))</f>
        <v>0</v>
      </c>
      <c r="V701" s="29"/>
      <c r="W7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1" s="164"/>
      <c r="Y701" s="163">
        <f>+IF(O701&lt;310*'Versión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1" s="165"/>
      <c r="AA701" s="163">
        <f>+IF(AVERAGEIF(ING_NO_CONST_RENTA[Concepto],'Datos para cálculo'!Z$4,ING_NO_CONST_RENTA[Monto Limite])=1,CALCULO[[#This Row],[ 26 ]],MIN(CALCULO[[#This Row],[ 26 ]],AVERAGEIF(ING_NO_CONST_RENTA[Concepto],'Datos para cálculo'!Z$4,ING_NO_CONST_RENTA[Monto Limite]),+CALCULO[[#This Row],[ 26 ]]+1-1,CALCULO[[#This Row],[ 26 ]]))</f>
        <v>0</v>
      </c>
      <c r="AB701" s="165"/>
      <c r="AC7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1" s="147"/>
      <c r="AE7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1" s="144">
        <f>+CALCULO[[#This Row],[ 31 ]]+CALCULO[[#This Row],[ 29 ]]+CALCULO[[#This Row],[ 27 ]]+CALCULO[[#This Row],[ 25 ]]+CALCULO[[#This Row],[ 23 ]]+CALCULO[[#This Row],[ 21 ]]+CALCULO[[#This Row],[ 19 ]]+CALCULO[[#This Row],[ 17 ]]</f>
        <v>0</v>
      </c>
      <c r="AG701" s="148">
        <f>+MAX(0,ROUND(CALCULO[[#This Row],[ 15 ]]-CALCULO[[#This Row],[32]],-3))</f>
        <v>0</v>
      </c>
      <c r="AH701" s="29"/>
      <c r="AI701" s="163">
        <f>+IF(AVERAGEIF(DEDUCCIONES[Concepto],'Datos para cálculo'!AH$4,DEDUCCIONES[Monto Limite])=1,CALCULO[[#This Row],[ 34 ]],MIN(CALCULO[[#This Row],[ 34 ]],AVERAGEIF(DEDUCCIONES[Concepto],'Datos para cálculo'!AH$4,DEDUCCIONES[Monto Limite]),+CALCULO[[#This Row],[ 34 ]]+1-1,CALCULO[[#This Row],[ 34 ]]))</f>
        <v>0</v>
      </c>
      <c r="AJ701" s="167"/>
      <c r="AK701" s="144">
        <f>+IF(CALCULO[[#This Row],[ 36 ]]="SI",MIN(CALCULO[[#This Row],[ 15 ]]*10%,VLOOKUP($AJ$4,DEDUCCIONES[],4,0)),0)</f>
        <v>0</v>
      </c>
      <c r="AL701" s="168"/>
      <c r="AM701" s="145">
        <f>+MIN(AL701+1-1,VLOOKUP($AL$4,DEDUCCIONES[],4,0))</f>
        <v>0</v>
      </c>
      <c r="AN701" s="144">
        <f>+CALCULO[[#This Row],[35]]+CALCULO[[#This Row],[37]]+CALCULO[[#This Row],[ 39 ]]</f>
        <v>0</v>
      </c>
      <c r="AO701" s="148">
        <f>+CALCULO[[#This Row],[33]]-CALCULO[[#This Row],[ 40 ]]</f>
        <v>0</v>
      </c>
      <c r="AP701" s="29"/>
      <c r="AQ701" s="163">
        <f>+MIN(CALCULO[[#This Row],[42]]+1-1,VLOOKUP($AP$4,RENTAS_EXCENTAS[],4,0))</f>
        <v>0</v>
      </c>
      <c r="AR701" s="29"/>
      <c r="AS701" s="163">
        <f>+MIN(CALCULO[[#This Row],[43]]+CALCULO[[#This Row],[ 44 ]]+1-1,VLOOKUP($AP$4,RENTAS_EXCENTAS[],4,0))-CALCULO[[#This Row],[43]]</f>
        <v>0</v>
      </c>
      <c r="AT701" s="163"/>
      <c r="AU701" s="163"/>
      <c r="AV701" s="163">
        <f>+CALCULO[[#This Row],[ 47 ]]</f>
        <v>0</v>
      </c>
      <c r="AW701" s="163"/>
      <c r="AX701" s="163">
        <f>+CALCULO[[#This Row],[ 49 ]]</f>
        <v>0</v>
      </c>
      <c r="AY701" s="163"/>
      <c r="AZ701" s="163">
        <f>+CALCULO[[#This Row],[ 51 ]]</f>
        <v>0</v>
      </c>
      <c r="BA701" s="163"/>
      <c r="BB701" s="163">
        <f>+CALCULO[[#This Row],[ 53 ]]</f>
        <v>0</v>
      </c>
      <c r="BC701" s="163"/>
      <c r="BD701" s="163">
        <f>+CALCULO[[#This Row],[ 55 ]]</f>
        <v>0</v>
      </c>
      <c r="BE701" s="163"/>
      <c r="BF701" s="163">
        <f>+CALCULO[[#This Row],[ 57 ]]</f>
        <v>0</v>
      </c>
      <c r="BG701" s="163"/>
      <c r="BH701" s="163">
        <f>+CALCULO[[#This Row],[ 59 ]]</f>
        <v>0</v>
      </c>
      <c r="BI701" s="163"/>
      <c r="BJ701" s="163"/>
      <c r="BK701" s="163"/>
      <c r="BL701" s="145">
        <f>+CALCULO[[#This Row],[ 63 ]]</f>
        <v>0</v>
      </c>
      <c r="BM701" s="144">
        <f>+CALCULO[[#This Row],[ 64 ]]+CALCULO[[#This Row],[ 62 ]]+CALCULO[[#This Row],[ 60 ]]+CALCULO[[#This Row],[ 58 ]]+CALCULO[[#This Row],[ 56 ]]+CALCULO[[#This Row],[ 54 ]]+CALCULO[[#This Row],[ 52 ]]+CALCULO[[#This Row],[ 50 ]]+CALCULO[[#This Row],[ 48 ]]+CALCULO[[#This Row],[ 45 ]]+CALCULO[[#This Row],[43]]</f>
        <v>0</v>
      </c>
      <c r="BN701" s="148">
        <f>+CALCULO[[#This Row],[ 41 ]]-CALCULO[[#This Row],[65]]</f>
        <v>0</v>
      </c>
      <c r="BO701" s="144">
        <f>+ROUND(MIN(CALCULO[[#This Row],[66]]*25%,240*'Versión impresión'!$H$8),-3)</f>
        <v>0</v>
      </c>
      <c r="BP701" s="148">
        <f>+CALCULO[[#This Row],[66]]-CALCULO[[#This Row],[67]]</f>
        <v>0</v>
      </c>
      <c r="BQ701" s="154">
        <f>+ROUND(CALCULO[[#This Row],[33]]*40%,-3)</f>
        <v>0</v>
      </c>
      <c r="BR701" s="149">
        <f t="shared" si="28"/>
        <v>0</v>
      </c>
      <c r="BS701" s="144">
        <f>+CALCULO[[#This Row],[33]]-MIN(CALCULO[[#This Row],[69]],CALCULO[[#This Row],[68]])</f>
        <v>0</v>
      </c>
      <c r="BT701" s="150">
        <f>+CALCULO[[#This Row],[71]]/'Versión impresión'!$H$8+1-1</f>
        <v>0</v>
      </c>
      <c r="BU701" s="151">
        <f>+LOOKUP(CALCULO[[#This Row],[72]],$CG$2:$CH$8,$CJ$2:$CJ$8)</f>
        <v>0</v>
      </c>
      <c r="BV701" s="152">
        <f>+LOOKUP(CALCULO[[#This Row],[72]],$CG$2:$CH$8,$CI$2:$CI$8)</f>
        <v>0</v>
      </c>
      <c r="BW701" s="151">
        <f>+LOOKUP(CALCULO[[#This Row],[72]],$CG$2:$CH$8,$CK$2:$CK$8)</f>
        <v>0</v>
      </c>
      <c r="BX701" s="155">
        <f>+(CALCULO[[#This Row],[72]]+CALCULO[[#This Row],[73]])*CALCULO[[#This Row],[74]]+CALCULO[[#This Row],[75]]</f>
        <v>0</v>
      </c>
      <c r="BY701" s="133">
        <f>+ROUND(CALCULO[[#This Row],[76]]*'Versión impresión'!$H$8,-3)</f>
        <v>0</v>
      </c>
      <c r="BZ701" s="180" t="str">
        <f>+IF(LOOKUP(CALCULO[[#This Row],[72]],$CG$2:$CH$8,$CM$2:$CM$8)=0,"",LOOKUP(CALCULO[[#This Row],[72]],$CG$2:$CH$8,$CM$2:$CM$8))</f>
        <v/>
      </c>
    </row>
    <row r="702" spans="1:78" x14ac:dyDescent="0.25">
      <c r="A702" s="78" t="str">
        <f t="shared" si="27"/>
        <v/>
      </c>
      <c r="B702" s="159"/>
      <c r="C702" s="29"/>
      <c r="D702" s="29"/>
      <c r="E702" s="29"/>
      <c r="F702" s="29"/>
      <c r="G702" s="29"/>
      <c r="H702" s="29"/>
      <c r="I702" s="29"/>
      <c r="J702" s="29"/>
      <c r="K702" s="29"/>
      <c r="L702" s="29"/>
      <c r="M702" s="29"/>
      <c r="N702" s="29"/>
      <c r="O702" s="144">
        <f>SUM(CALCULO[[#This Row],[5]:[ 14 ]])</f>
        <v>0</v>
      </c>
      <c r="P702" s="162"/>
      <c r="Q702" s="163">
        <f>+IF(AVERAGEIF(ING_NO_CONST_RENTA[Concepto],'Datos para cálculo'!P$4,ING_NO_CONST_RENTA[Monto Limite])=1,CALCULO[[#This Row],[16]],MIN(CALCULO[ [#This Row],[16] ],AVERAGEIF(ING_NO_CONST_RENTA[Concepto],'Datos para cálculo'!P$4,ING_NO_CONST_RENTA[Monto Limite]),+CALCULO[ [#This Row],[16] ]+1-1,CALCULO[ [#This Row],[16] ]))</f>
        <v>0</v>
      </c>
      <c r="R702" s="29"/>
      <c r="S702" s="163">
        <f>+IF(AVERAGEIF(ING_NO_CONST_RENTA[Concepto],'Datos para cálculo'!R$4,ING_NO_CONST_RENTA[Monto Limite])=1,CALCULO[[#This Row],[18]],MIN(CALCULO[ [#This Row],[18] ],AVERAGEIF(ING_NO_CONST_RENTA[Concepto],'Datos para cálculo'!R$4,ING_NO_CONST_RENTA[Monto Limite]),+CALCULO[ [#This Row],[18] ]+1-1,CALCULO[ [#This Row],[18] ]))</f>
        <v>0</v>
      </c>
      <c r="T702" s="29"/>
      <c r="U702" s="163">
        <f>+IF(AVERAGEIF(ING_NO_CONST_RENTA[Concepto],'Datos para cálculo'!T$4,ING_NO_CONST_RENTA[Monto Limite])=1,CALCULO[[#This Row],[20]],MIN(CALCULO[ [#This Row],[20] ],AVERAGEIF(ING_NO_CONST_RENTA[Concepto],'Datos para cálculo'!T$4,ING_NO_CONST_RENTA[Monto Limite]),+CALCULO[ [#This Row],[20] ]+1-1,CALCULO[ [#This Row],[20] ]))</f>
        <v>0</v>
      </c>
      <c r="V702" s="29"/>
      <c r="W7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2" s="164"/>
      <c r="Y702" s="163">
        <f>+IF(O702&lt;310*'Versión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2" s="165"/>
      <c r="AA702" s="163">
        <f>+IF(AVERAGEIF(ING_NO_CONST_RENTA[Concepto],'Datos para cálculo'!Z$4,ING_NO_CONST_RENTA[Monto Limite])=1,CALCULO[[#This Row],[ 26 ]],MIN(CALCULO[[#This Row],[ 26 ]],AVERAGEIF(ING_NO_CONST_RENTA[Concepto],'Datos para cálculo'!Z$4,ING_NO_CONST_RENTA[Monto Limite]),+CALCULO[[#This Row],[ 26 ]]+1-1,CALCULO[[#This Row],[ 26 ]]))</f>
        <v>0</v>
      </c>
      <c r="AB702" s="165"/>
      <c r="AC7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2" s="147"/>
      <c r="AE7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2" s="144">
        <f>+CALCULO[[#This Row],[ 31 ]]+CALCULO[[#This Row],[ 29 ]]+CALCULO[[#This Row],[ 27 ]]+CALCULO[[#This Row],[ 25 ]]+CALCULO[[#This Row],[ 23 ]]+CALCULO[[#This Row],[ 21 ]]+CALCULO[[#This Row],[ 19 ]]+CALCULO[[#This Row],[ 17 ]]</f>
        <v>0</v>
      </c>
      <c r="AG702" s="148">
        <f>+MAX(0,ROUND(CALCULO[[#This Row],[ 15 ]]-CALCULO[[#This Row],[32]],-3))</f>
        <v>0</v>
      </c>
      <c r="AH702" s="29"/>
      <c r="AI702" s="163">
        <f>+IF(AVERAGEIF(DEDUCCIONES[Concepto],'Datos para cálculo'!AH$4,DEDUCCIONES[Monto Limite])=1,CALCULO[[#This Row],[ 34 ]],MIN(CALCULO[[#This Row],[ 34 ]],AVERAGEIF(DEDUCCIONES[Concepto],'Datos para cálculo'!AH$4,DEDUCCIONES[Monto Limite]),+CALCULO[[#This Row],[ 34 ]]+1-1,CALCULO[[#This Row],[ 34 ]]))</f>
        <v>0</v>
      </c>
      <c r="AJ702" s="167"/>
      <c r="AK702" s="144">
        <f>+IF(CALCULO[[#This Row],[ 36 ]]="SI",MIN(CALCULO[[#This Row],[ 15 ]]*10%,VLOOKUP($AJ$4,DEDUCCIONES[],4,0)),0)</f>
        <v>0</v>
      </c>
      <c r="AL702" s="168"/>
      <c r="AM702" s="145">
        <f>+MIN(AL702+1-1,VLOOKUP($AL$4,DEDUCCIONES[],4,0))</f>
        <v>0</v>
      </c>
      <c r="AN702" s="144">
        <f>+CALCULO[[#This Row],[35]]+CALCULO[[#This Row],[37]]+CALCULO[[#This Row],[ 39 ]]</f>
        <v>0</v>
      </c>
      <c r="AO702" s="148">
        <f>+CALCULO[[#This Row],[33]]-CALCULO[[#This Row],[ 40 ]]</f>
        <v>0</v>
      </c>
      <c r="AP702" s="29"/>
      <c r="AQ702" s="163">
        <f>+MIN(CALCULO[[#This Row],[42]]+1-1,VLOOKUP($AP$4,RENTAS_EXCENTAS[],4,0))</f>
        <v>0</v>
      </c>
      <c r="AR702" s="29"/>
      <c r="AS702" s="163">
        <f>+MIN(CALCULO[[#This Row],[43]]+CALCULO[[#This Row],[ 44 ]]+1-1,VLOOKUP($AP$4,RENTAS_EXCENTAS[],4,0))-CALCULO[[#This Row],[43]]</f>
        <v>0</v>
      </c>
      <c r="AT702" s="163"/>
      <c r="AU702" s="163"/>
      <c r="AV702" s="163">
        <f>+CALCULO[[#This Row],[ 47 ]]</f>
        <v>0</v>
      </c>
      <c r="AW702" s="163"/>
      <c r="AX702" s="163">
        <f>+CALCULO[[#This Row],[ 49 ]]</f>
        <v>0</v>
      </c>
      <c r="AY702" s="163"/>
      <c r="AZ702" s="163">
        <f>+CALCULO[[#This Row],[ 51 ]]</f>
        <v>0</v>
      </c>
      <c r="BA702" s="163"/>
      <c r="BB702" s="163">
        <f>+CALCULO[[#This Row],[ 53 ]]</f>
        <v>0</v>
      </c>
      <c r="BC702" s="163"/>
      <c r="BD702" s="163">
        <f>+CALCULO[[#This Row],[ 55 ]]</f>
        <v>0</v>
      </c>
      <c r="BE702" s="163"/>
      <c r="BF702" s="163">
        <f>+CALCULO[[#This Row],[ 57 ]]</f>
        <v>0</v>
      </c>
      <c r="BG702" s="163"/>
      <c r="BH702" s="163">
        <f>+CALCULO[[#This Row],[ 59 ]]</f>
        <v>0</v>
      </c>
      <c r="BI702" s="163"/>
      <c r="BJ702" s="163"/>
      <c r="BK702" s="163"/>
      <c r="BL702" s="145">
        <f>+CALCULO[[#This Row],[ 63 ]]</f>
        <v>0</v>
      </c>
      <c r="BM702" s="144">
        <f>+CALCULO[[#This Row],[ 64 ]]+CALCULO[[#This Row],[ 62 ]]+CALCULO[[#This Row],[ 60 ]]+CALCULO[[#This Row],[ 58 ]]+CALCULO[[#This Row],[ 56 ]]+CALCULO[[#This Row],[ 54 ]]+CALCULO[[#This Row],[ 52 ]]+CALCULO[[#This Row],[ 50 ]]+CALCULO[[#This Row],[ 48 ]]+CALCULO[[#This Row],[ 45 ]]+CALCULO[[#This Row],[43]]</f>
        <v>0</v>
      </c>
      <c r="BN702" s="148">
        <f>+CALCULO[[#This Row],[ 41 ]]-CALCULO[[#This Row],[65]]</f>
        <v>0</v>
      </c>
      <c r="BO702" s="144">
        <f>+ROUND(MIN(CALCULO[[#This Row],[66]]*25%,240*'Versión impresión'!$H$8),-3)</f>
        <v>0</v>
      </c>
      <c r="BP702" s="148">
        <f>+CALCULO[[#This Row],[66]]-CALCULO[[#This Row],[67]]</f>
        <v>0</v>
      </c>
      <c r="BQ702" s="154">
        <f>+ROUND(CALCULO[[#This Row],[33]]*40%,-3)</f>
        <v>0</v>
      </c>
      <c r="BR702" s="149">
        <f t="shared" si="28"/>
        <v>0</v>
      </c>
      <c r="BS702" s="144">
        <f>+CALCULO[[#This Row],[33]]-MIN(CALCULO[[#This Row],[69]],CALCULO[[#This Row],[68]])</f>
        <v>0</v>
      </c>
      <c r="BT702" s="150">
        <f>+CALCULO[[#This Row],[71]]/'Versión impresión'!$H$8+1-1</f>
        <v>0</v>
      </c>
      <c r="BU702" s="151">
        <f>+LOOKUP(CALCULO[[#This Row],[72]],$CG$2:$CH$8,$CJ$2:$CJ$8)</f>
        <v>0</v>
      </c>
      <c r="BV702" s="152">
        <f>+LOOKUP(CALCULO[[#This Row],[72]],$CG$2:$CH$8,$CI$2:$CI$8)</f>
        <v>0</v>
      </c>
      <c r="BW702" s="151">
        <f>+LOOKUP(CALCULO[[#This Row],[72]],$CG$2:$CH$8,$CK$2:$CK$8)</f>
        <v>0</v>
      </c>
      <c r="BX702" s="155">
        <f>+(CALCULO[[#This Row],[72]]+CALCULO[[#This Row],[73]])*CALCULO[[#This Row],[74]]+CALCULO[[#This Row],[75]]</f>
        <v>0</v>
      </c>
      <c r="BY702" s="133">
        <f>+ROUND(CALCULO[[#This Row],[76]]*'Versión impresión'!$H$8,-3)</f>
        <v>0</v>
      </c>
      <c r="BZ702" s="180" t="str">
        <f>+IF(LOOKUP(CALCULO[[#This Row],[72]],$CG$2:$CH$8,$CM$2:$CM$8)=0,"",LOOKUP(CALCULO[[#This Row],[72]],$CG$2:$CH$8,$CM$2:$CM$8))</f>
        <v/>
      </c>
    </row>
    <row r="703" spans="1:78" x14ac:dyDescent="0.25">
      <c r="A703" s="78" t="str">
        <f t="shared" si="27"/>
        <v/>
      </c>
      <c r="B703" s="159"/>
      <c r="C703" s="29"/>
      <c r="D703" s="29"/>
      <c r="E703" s="29"/>
      <c r="F703" s="29"/>
      <c r="G703" s="29"/>
      <c r="H703" s="29"/>
      <c r="I703" s="29"/>
      <c r="J703" s="29"/>
      <c r="K703" s="29"/>
      <c r="L703" s="29"/>
      <c r="M703" s="29"/>
      <c r="N703" s="29"/>
      <c r="O703" s="144">
        <f>SUM(CALCULO[[#This Row],[5]:[ 14 ]])</f>
        <v>0</v>
      </c>
      <c r="P703" s="162"/>
      <c r="Q703" s="163">
        <f>+IF(AVERAGEIF(ING_NO_CONST_RENTA[Concepto],'Datos para cálculo'!P$4,ING_NO_CONST_RENTA[Monto Limite])=1,CALCULO[[#This Row],[16]],MIN(CALCULO[ [#This Row],[16] ],AVERAGEIF(ING_NO_CONST_RENTA[Concepto],'Datos para cálculo'!P$4,ING_NO_CONST_RENTA[Monto Limite]),+CALCULO[ [#This Row],[16] ]+1-1,CALCULO[ [#This Row],[16] ]))</f>
        <v>0</v>
      </c>
      <c r="R703" s="29"/>
      <c r="S703" s="163">
        <f>+IF(AVERAGEIF(ING_NO_CONST_RENTA[Concepto],'Datos para cálculo'!R$4,ING_NO_CONST_RENTA[Monto Limite])=1,CALCULO[[#This Row],[18]],MIN(CALCULO[ [#This Row],[18] ],AVERAGEIF(ING_NO_CONST_RENTA[Concepto],'Datos para cálculo'!R$4,ING_NO_CONST_RENTA[Monto Limite]),+CALCULO[ [#This Row],[18] ]+1-1,CALCULO[ [#This Row],[18] ]))</f>
        <v>0</v>
      </c>
      <c r="T703" s="29"/>
      <c r="U703" s="163">
        <f>+IF(AVERAGEIF(ING_NO_CONST_RENTA[Concepto],'Datos para cálculo'!T$4,ING_NO_CONST_RENTA[Monto Limite])=1,CALCULO[[#This Row],[20]],MIN(CALCULO[ [#This Row],[20] ],AVERAGEIF(ING_NO_CONST_RENTA[Concepto],'Datos para cálculo'!T$4,ING_NO_CONST_RENTA[Monto Limite]),+CALCULO[ [#This Row],[20] ]+1-1,CALCULO[ [#This Row],[20] ]))</f>
        <v>0</v>
      </c>
      <c r="V703" s="29"/>
      <c r="W7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3" s="164"/>
      <c r="Y703" s="163">
        <f>+IF(O703&lt;310*'Versión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3" s="165"/>
      <c r="AA703" s="163">
        <f>+IF(AVERAGEIF(ING_NO_CONST_RENTA[Concepto],'Datos para cálculo'!Z$4,ING_NO_CONST_RENTA[Monto Limite])=1,CALCULO[[#This Row],[ 26 ]],MIN(CALCULO[[#This Row],[ 26 ]],AVERAGEIF(ING_NO_CONST_RENTA[Concepto],'Datos para cálculo'!Z$4,ING_NO_CONST_RENTA[Monto Limite]),+CALCULO[[#This Row],[ 26 ]]+1-1,CALCULO[[#This Row],[ 26 ]]))</f>
        <v>0</v>
      </c>
      <c r="AB703" s="165"/>
      <c r="AC7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3" s="147"/>
      <c r="AE7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3" s="144">
        <f>+CALCULO[[#This Row],[ 31 ]]+CALCULO[[#This Row],[ 29 ]]+CALCULO[[#This Row],[ 27 ]]+CALCULO[[#This Row],[ 25 ]]+CALCULO[[#This Row],[ 23 ]]+CALCULO[[#This Row],[ 21 ]]+CALCULO[[#This Row],[ 19 ]]+CALCULO[[#This Row],[ 17 ]]</f>
        <v>0</v>
      </c>
      <c r="AG703" s="148">
        <f>+MAX(0,ROUND(CALCULO[[#This Row],[ 15 ]]-CALCULO[[#This Row],[32]],-3))</f>
        <v>0</v>
      </c>
      <c r="AH703" s="29"/>
      <c r="AI703" s="163">
        <f>+IF(AVERAGEIF(DEDUCCIONES[Concepto],'Datos para cálculo'!AH$4,DEDUCCIONES[Monto Limite])=1,CALCULO[[#This Row],[ 34 ]],MIN(CALCULO[[#This Row],[ 34 ]],AVERAGEIF(DEDUCCIONES[Concepto],'Datos para cálculo'!AH$4,DEDUCCIONES[Monto Limite]),+CALCULO[[#This Row],[ 34 ]]+1-1,CALCULO[[#This Row],[ 34 ]]))</f>
        <v>0</v>
      </c>
      <c r="AJ703" s="167"/>
      <c r="AK703" s="144">
        <f>+IF(CALCULO[[#This Row],[ 36 ]]="SI",MIN(CALCULO[[#This Row],[ 15 ]]*10%,VLOOKUP($AJ$4,DEDUCCIONES[],4,0)),0)</f>
        <v>0</v>
      </c>
      <c r="AL703" s="168"/>
      <c r="AM703" s="145">
        <f>+MIN(AL703+1-1,VLOOKUP($AL$4,DEDUCCIONES[],4,0))</f>
        <v>0</v>
      </c>
      <c r="AN703" s="144">
        <f>+CALCULO[[#This Row],[35]]+CALCULO[[#This Row],[37]]+CALCULO[[#This Row],[ 39 ]]</f>
        <v>0</v>
      </c>
      <c r="AO703" s="148">
        <f>+CALCULO[[#This Row],[33]]-CALCULO[[#This Row],[ 40 ]]</f>
        <v>0</v>
      </c>
      <c r="AP703" s="29"/>
      <c r="AQ703" s="163">
        <f>+MIN(CALCULO[[#This Row],[42]]+1-1,VLOOKUP($AP$4,RENTAS_EXCENTAS[],4,0))</f>
        <v>0</v>
      </c>
      <c r="AR703" s="29"/>
      <c r="AS703" s="163">
        <f>+MIN(CALCULO[[#This Row],[43]]+CALCULO[[#This Row],[ 44 ]]+1-1,VLOOKUP($AP$4,RENTAS_EXCENTAS[],4,0))-CALCULO[[#This Row],[43]]</f>
        <v>0</v>
      </c>
      <c r="AT703" s="163"/>
      <c r="AU703" s="163"/>
      <c r="AV703" s="163">
        <f>+CALCULO[[#This Row],[ 47 ]]</f>
        <v>0</v>
      </c>
      <c r="AW703" s="163"/>
      <c r="AX703" s="163">
        <f>+CALCULO[[#This Row],[ 49 ]]</f>
        <v>0</v>
      </c>
      <c r="AY703" s="163"/>
      <c r="AZ703" s="163">
        <f>+CALCULO[[#This Row],[ 51 ]]</f>
        <v>0</v>
      </c>
      <c r="BA703" s="163"/>
      <c r="BB703" s="163">
        <f>+CALCULO[[#This Row],[ 53 ]]</f>
        <v>0</v>
      </c>
      <c r="BC703" s="163"/>
      <c r="BD703" s="163">
        <f>+CALCULO[[#This Row],[ 55 ]]</f>
        <v>0</v>
      </c>
      <c r="BE703" s="163"/>
      <c r="BF703" s="163">
        <f>+CALCULO[[#This Row],[ 57 ]]</f>
        <v>0</v>
      </c>
      <c r="BG703" s="163"/>
      <c r="BH703" s="163">
        <f>+CALCULO[[#This Row],[ 59 ]]</f>
        <v>0</v>
      </c>
      <c r="BI703" s="163"/>
      <c r="BJ703" s="163"/>
      <c r="BK703" s="163"/>
      <c r="BL703" s="145">
        <f>+CALCULO[[#This Row],[ 63 ]]</f>
        <v>0</v>
      </c>
      <c r="BM703" s="144">
        <f>+CALCULO[[#This Row],[ 64 ]]+CALCULO[[#This Row],[ 62 ]]+CALCULO[[#This Row],[ 60 ]]+CALCULO[[#This Row],[ 58 ]]+CALCULO[[#This Row],[ 56 ]]+CALCULO[[#This Row],[ 54 ]]+CALCULO[[#This Row],[ 52 ]]+CALCULO[[#This Row],[ 50 ]]+CALCULO[[#This Row],[ 48 ]]+CALCULO[[#This Row],[ 45 ]]+CALCULO[[#This Row],[43]]</f>
        <v>0</v>
      </c>
      <c r="BN703" s="148">
        <f>+CALCULO[[#This Row],[ 41 ]]-CALCULO[[#This Row],[65]]</f>
        <v>0</v>
      </c>
      <c r="BO703" s="144">
        <f>+ROUND(MIN(CALCULO[[#This Row],[66]]*25%,240*'Versión impresión'!$H$8),-3)</f>
        <v>0</v>
      </c>
      <c r="BP703" s="148">
        <f>+CALCULO[[#This Row],[66]]-CALCULO[[#This Row],[67]]</f>
        <v>0</v>
      </c>
      <c r="BQ703" s="154">
        <f>+ROUND(CALCULO[[#This Row],[33]]*40%,-3)</f>
        <v>0</v>
      </c>
      <c r="BR703" s="149">
        <f t="shared" si="28"/>
        <v>0</v>
      </c>
      <c r="BS703" s="144">
        <f>+CALCULO[[#This Row],[33]]-MIN(CALCULO[[#This Row],[69]],CALCULO[[#This Row],[68]])</f>
        <v>0</v>
      </c>
      <c r="BT703" s="150">
        <f>+CALCULO[[#This Row],[71]]/'Versión impresión'!$H$8+1-1</f>
        <v>0</v>
      </c>
      <c r="BU703" s="151">
        <f>+LOOKUP(CALCULO[[#This Row],[72]],$CG$2:$CH$8,$CJ$2:$CJ$8)</f>
        <v>0</v>
      </c>
      <c r="BV703" s="152">
        <f>+LOOKUP(CALCULO[[#This Row],[72]],$CG$2:$CH$8,$CI$2:$CI$8)</f>
        <v>0</v>
      </c>
      <c r="BW703" s="151">
        <f>+LOOKUP(CALCULO[[#This Row],[72]],$CG$2:$CH$8,$CK$2:$CK$8)</f>
        <v>0</v>
      </c>
      <c r="BX703" s="155">
        <f>+(CALCULO[[#This Row],[72]]+CALCULO[[#This Row],[73]])*CALCULO[[#This Row],[74]]+CALCULO[[#This Row],[75]]</f>
        <v>0</v>
      </c>
      <c r="BY703" s="133">
        <f>+ROUND(CALCULO[[#This Row],[76]]*'Versión impresión'!$H$8,-3)</f>
        <v>0</v>
      </c>
      <c r="BZ703" s="180" t="str">
        <f>+IF(LOOKUP(CALCULO[[#This Row],[72]],$CG$2:$CH$8,$CM$2:$CM$8)=0,"",LOOKUP(CALCULO[[#This Row],[72]],$CG$2:$CH$8,$CM$2:$CM$8))</f>
        <v/>
      </c>
    </row>
    <row r="704" spans="1:78" x14ac:dyDescent="0.25">
      <c r="A704" s="78" t="str">
        <f t="shared" si="27"/>
        <v/>
      </c>
      <c r="B704" s="159"/>
      <c r="C704" s="29"/>
      <c r="D704" s="29"/>
      <c r="E704" s="29"/>
      <c r="F704" s="29"/>
      <c r="G704" s="29"/>
      <c r="H704" s="29"/>
      <c r="I704" s="29"/>
      <c r="J704" s="29"/>
      <c r="K704" s="29"/>
      <c r="L704" s="29"/>
      <c r="M704" s="29"/>
      <c r="N704" s="29"/>
      <c r="O704" s="144">
        <f>SUM(CALCULO[[#This Row],[5]:[ 14 ]])</f>
        <v>0</v>
      </c>
      <c r="P704" s="162"/>
      <c r="Q704" s="163">
        <f>+IF(AVERAGEIF(ING_NO_CONST_RENTA[Concepto],'Datos para cálculo'!P$4,ING_NO_CONST_RENTA[Monto Limite])=1,CALCULO[[#This Row],[16]],MIN(CALCULO[ [#This Row],[16] ],AVERAGEIF(ING_NO_CONST_RENTA[Concepto],'Datos para cálculo'!P$4,ING_NO_CONST_RENTA[Monto Limite]),+CALCULO[ [#This Row],[16] ]+1-1,CALCULO[ [#This Row],[16] ]))</f>
        <v>0</v>
      </c>
      <c r="R704" s="29"/>
      <c r="S704" s="163">
        <f>+IF(AVERAGEIF(ING_NO_CONST_RENTA[Concepto],'Datos para cálculo'!R$4,ING_NO_CONST_RENTA[Monto Limite])=1,CALCULO[[#This Row],[18]],MIN(CALCULO[ [#This Row],[18] ],AVERAGEIF(ING_NO_CONST_RENTA[Concepto],'Datos para cálculo'!R$4,ING_NO_CONST_RENTA[Monto Limite]),+CALCULO[ [#This Row],[18] ]+1-1,CALCULO[ [#This Row],[18] ]))</f>
        <v>0</v>
      </c>
      <c r="T704" s="29"/>
      <c r="U704" s="163">
        <f>+IF(AVERAGEIF(ING_NO_CONST_RENTA[Concepto],'Datos para cálculo'!T$4,ING_NO_CONST_RENTA[Monto Limite])=1,CALCULO[[#This Row],[20]],MIN(CALCULO[ [#This Row],[20] ],AVERAGEIF(ING_NO_CONST_RENTA[Concepto],'Datos para cálculo'!T$4,ING_NO_CONST_RENTA[Monto Limite]),+CALCULO[ [#This Row],[20] ]+1-1,CALCULO[ [#This Row],[20] ]))</f>
        <v>0</v>
      </c>
      <c r="V704" s="29"/>
      <c r="W7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4" s="164"/>
      <c r="Y704" s="163">
        <f>+IF(O704&lt;310*'Versión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4" s="165"/>
      <c r="AA704" s="163">
        <f>+IF(AVERAGEIF(ING_NO_CONST_RENTA[Concepto],'Datos para cálculo'!Z$4,ING_NO_CONST_RENTA[Monto Limite])=1,CALCULO[[#This Row],[ 26 ]],MIN(CALCULO[[#This Row],[ 26 ]],AVERAGEIF(ING_NO_CONST_RENTA[Concepto],'Datos para cálculo'!Z$4,ING_NO_CONST_RENTA[Monto Limite]),+CALCULO[[#This Row],[ 26 ]]+1-1,CALCULO[[#This Row],[ 26 ]]))</f>
        <v>0</v>
      </c>
      <c r="AB704" s="165"/>
      <c r="AC7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4" s="147"/>
      <c r="AE7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4" s="144">
        <f>+CALCULO[[#This Row],[ 31 ]]+CALCULO[[#This Row],[ 29 ]]+CALCULO[[#This Row],[ 27 ]]+CALCULO[[#This Row],[ 25 ]]+CALCULO[[#This Row],[ 23 ]]+CALCULO[[#This Row],[ 21 ]]+CALCULO[[#This Row],[ 19 ]]+CALCULO[[#This Row],[ 17 ]]</f>
        <v>0</v>
      </c>
      <c r="AG704" s="148">
        <f>+MAX(0,ROUND(CALCULO[[#This Row],[ 15 ]]-CALCULO[[#This Row],[32]],-3))</f>
        <v>0</v>
      </c>
      <c r="AH704" s="29"/>
      <c r="AI704" s="163">
        <f>+IF(AVERAGEIF(DEDUCCIONES[Concepto],'Datos para cálculo'!AH$4,DEDUCCIONES[Monto Limite])=1,CALCULO[[#This Row],[ 34 ]],MIN(CALCULO[[#This Row],[ 34 ]],AVERAGEIF(DEDUCCIONES[Concepto],'Datos para cálculo'!AH$4,DEDUCCIONES[Monto Limite]),+CALCULO[[#This Row],[ 34 ]]+1-1,CALCULO[[#This Row],[ 34 ]]))</f>
        <v>0</v>
      </c>
      <c r="AJ704" s="167"/>
      <c r="AK704" s="144">
        <f>+IF(CALCULO[[#This Row],[ 36 ]]="SI",MIN(CALCULO[[#This Row],[ 15 ]]*10%,VLOOKUP($AJ$4,DEDUCCIONES[],4,0)),0)</f>
        <v>0</v>
      </c>
      <c r="AL704" s="168"/>
      <c r="AM704" s="145">
        <f>+MIN(AL704+1-1,VLOOKUP($AL$4,DEDUCCIONES[],4,0))</f>
        <v>0</v>
      </c>
      <c r="AN704" s="144">
        <f>+CALCULO[[#This Row],[35]]+CALCULO[[#This Row],[37]]+CALCULO[[#This Row],[ 39 ]]</f>
        <v>0</v>
      </c>
      <c r="AO704" s="148">
        <f>+CALCULO[[#This Row],[33]]-CALCULO[[#This Row],[ 40 ]]</f>
        <v>0</v>
      </c>
      <c r="AP704" s="29"/>
      <c r="AQ704" s="163">
        <f>+MIN(CALCULO[[#This Row],[42]]+1-1,VLOOKUP($AP$4,RENTAS_EXCENTAS[],4,0))</f>
        <v>0</v>
      </c>
      <c r="AR704" s="29"/>
      <c r="AS704" s="163">
        <f>+MIN(CALCULO[[#This Row],[43]]+CALCULO[[#This Row],[ 44 ]]+1-1,VLOOKUP($AP$4,RENTAS_EXCENTAS[],4,0))-CALCULO[[#This Row],[43]]</f>
        <v>0</v>
      </c>
      <c r="AT704" s="163"/>
      <c r="AU704" s="163"/>
      <c r="AV704" s="163">
        <f>+CALCULO[[#This Row],[ 47 ]]</f>
        <v>0</v>
      </c>
      <c r="AW704" s="163"/>
      <c r="AX704" s="163">
        <f>+CALCULO[[#This Row],[ 49 ]]</f>
        <v>0</v>
      </c>
      <c r="AY704" s="163"/>
      <c r="AZ704" s="163">
        <f>+CALCULO[[#This Row],[ 51 ]]</f>
        <v>0</v>
      </c>
      <c r="BA704" s="163"/>
      <c r="BB704" s="163">
        <f>+CALCULO[[#This Row],[ 53 ]]</f>
        <v>0</v>
      </c>
      <c r="BC704" s="163"/>
      <c r="BD704" s="163">
        <f>+CALCULO[[#This Row],[ 55 ]]</f>
        <v>0</v>
      </c>
      <c r="BE704" s="163"/>
      <c r="BF704" s="163">
        <f>+CALCULO[[#This Row],[ 57 ]]</f>
        <v>0</v>
      </c>
      <c r="BG704" s="163"/>
      <c r="BH704" s="163">
        <f>+CALCULO[[#This Row],[ 59 ]]</f>
        <v>0</v>
      </c>
      <c r="BI704" s="163"/>
      <c r="BJ704" s="163"/>
      <c r="BK704" s="163"/>
      <c r="BL704" s="145">
        <f>+CALCULO[[#This Row],[ 63 ]]</f>
        <v>0</v>
      </c>
      <c r="BM704" s="144">
        <f>+CALCULO[[#This Row],[ 64 ]]+CALCULO[[#This Row],[ 62 ]]+CALCULO[[#This Row],[ 60 ]]+CALCULO[[#This Row],[ 58 ]]+CALCULO[[#This Row],[ 56 ]]+CALCULO[[#This Row],[ 54 ]]+CALCULO[[#This Row],[ 52 ]]+CALCULO[[#This Row],[ 50 ]]+CALCULO[[#This Row],[ 48 ]]+CALCULO[[#This Row],[ 45 ]]+CALCULO[[#This Row],[43]]</f>
        <v>0</v>
      </c>
      <c r="BN704" s="148">
        <f>+CALCULO[[#This Row],[ 41 ]]-CALCULO[[#This Row],[65]]</f>
        <v>0</v>
      </c>
      <c r="BO704" s="144">
        <f>+ROUND(MIN(CALCULO[[#This Row],[66]]*25%,240*'Versión impresión'!$H$8),-3)</f>
        <v>0</v>
      </c>
      <c r="BP704" s="148">
        <f>+CALCULO[[#This Row],[66]]-CALCULO[[#This Row],[67]]</f>
        <v>0</v>
      </c>
      <c r="BQ704" s="154">
        <f>+ROUND(CALCULO[[#This Row],[33]]*40%,-3)</f>
        <v>0</v>
      </c>
      <c r="BR704" s="149">
        <f t="shared" si="28"/>
        <v>0</v>
      </c>
      <c r="BS704" s="144">
        <f>+CALCULO[[#This Row],[33]]-MIN(CALCULO[[#This Row],[69]],CALCULO[[#This Row],[68]])</f>
        <v>0</v>
      </c>
      <c r="BT704" s="150">
        <f>+CALCULO[[#This Row],[71]]/'Versión impresión'!$H$8+1-1</f>
        <v>0</v>
      </c>
      <c r="BU704" s="151">
        <f>+LOOKUP(CALCULO[[#This Row],[72]],$CG$2:$CH$8,$CJ$2:$CJ$8)</f>
        <v>0</v>
      </c>
      <c r="BV704" s="152">
        <f>+LOOKUP(CALCULO[[#This Row],[72]],$CG$2:$CH$8,$CI$2:$CI$8)</f>
        <v>0</v>
      </c>
      <c r="BW704" s="151">
        <f>+LOOKUP(CALCULO[[#This Row],[72]],$CG$2:$CH$8,$CK$2:$CK$8)</f>
        <v>0</v>
      </c>
      <c r="BX704" s="155">
        <f>+(CALCULO[[#This Row],[72]]+CALCULO[[#This Row],[73]])*CALCULO[[#This Row],[74]]+CALCULO[[#This Row],[75]]</f>
        <v>0</v>
      </c>
      <c r="BY704" s="133">
        <f>+ROUND(CALCULO[[#This Row],[76]]*'Versión impresión'!$H$8,-3)</f>
        <v>0</v>
      </c>
      <c r="BZ704" s="180" t="str">
        <f>+IF(LOOKUP(CALCULO[[#This Row],[72]],$CG$2:$CH$8,$CM$2:$CM$8)=0,"",LOOKUP(CALCULO[[#This Row],[72]],$CG$2:$CH$8,$CM$2:$CM$8))</f>
        <v/>
      </c>
    </row>
    <row r="705" spans="1:78" x14ac:dyDescent="0.25">
      <c r="A705" s="78" t="str">
        <f t="shared" si="27"/>
        <v/>
      </c>
      <c r="B705" s="159"/>
      <c r="C705" s="29"/>
      <c r="D705" s="29"/>
      <c r="E705" s="29"/>
      <c r="F705" s="29"/>
      <c r="G705" s="29"/>
      <c r="H705" s="29"/>
      <c r="I705" s="29"/>
      <c r="J705" s="29"/>
      <c r="K705" s="29"/>
      <c r="L705" s="29"/>
      <c r="M705" s="29"/>
      <c r="N705" s="29"/>
      <c r="O705" s="144">
        <f>SUM(CALCULO[[#This Row],[5]:[ 14 ]])</f>
        <v>0</v>
      </c>
      <c r="P705" s="162"/>
      <c r="Q705" s="163">
        <f>+IF(AVERAGEIF(ING_NO_CONST_RENTA[Concepto],'Datos para cálculo'!P$4,ING_NO_CONST_RENTA[Monto Limite])=1,CALCULO[[#This Row],[16]],MIN(CALCULO[ [#This Row],[16] ],AVERAGEIF(ING_NO_CONST_RENTA[Concepto],'Datos para cálculo'!P$4,ING_NO_CONST_RENTA[Monto Limite]),+CALCULO[ [#This Row],[16] ]+1-1,CALCULO[ [#This Row],[16] ]))</f>
        <v>0</v>
      </c>
      <c r="R705" s="29"/>
      <c r="S705" s="163">
        <f>+IF(AVERAGEIF(ING_NO_CONST_RENTA[Concepto],'Datos para cálculo'!R$4,ING_NO_CONST_RENTA[Monto Limite])=1,CALCULO[[#This Row],[18]],MIN(CALCULO[ [#This Row],[18] ],AVERAGEIF(ING_NO_CONST_RENTA[Concepto],'Datos para cálculo'!R$4,ING_NO_CONST_RENTA[Monto Limite]),+CALCULO[ [#This Row],[18] ]+1-1,CALCULO[ [#This Row],[18] ]))</f>
        <v>0</v>
      </c>
      <c r="T705" s="29"/>
      <c r="U705" s="163">
        <f>+IF(AVERAGEIF(ING_NO_CONST_RENTA[Concepto],'Datos para cálculo'!T$4,ING_NO_CONST_RENTA[Monto Limite])=1,CALCULO[[#This Row],[20]],MIN(CALCULO[ [#This Row],[20] ],AVERAGEIF(ING_NO_CONST_RENTA[Concepto],'Datos para cálculo'!T$4,ING_NO_CONST_RENTA[Monto Limite]),+CALCULO[ [#This Row],[20] ]+1-1,CALCULO[ [#This Row],[20] ]))</f>
        <v>0</v>
      </c>
      <c r="V705" s="29"/>
      <c r="W7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5" s="164"/>
      <c r="Y705" s="163">
        <f>+IF(O705&lt;310*'Versión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5" s="165"/>
      <c r="AA705" s="163">
        <f>+IF(AVERAGEIF(ING_NO_CONST_RENTA[Concepto],'Datos para cálculo'!Z$4,ING_NO_CONST_RENTA[Monto Limite])=1,CALCULO[[#This Row],[ 26 ]],MIN(CALCULO[[#This Row],[ 26 ]],AVERAGEIF(ING_NO_CONST_RENTA[Concepto],'Datos para cálculo'!Z$4,ING_NO_CONST_RENTA[Monto Limite]),+CALCULO[[#This Row],[ 26 ]]+1-1,CALCULO[[#This Row],[ 26 ]]))</f>
        <v>0</v>
      </c>
      <c r="AB705" s="165"/>
      <c r="AC7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5" s="147"/>
      <c r="AE7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5" s="144">
        <f>+CALCULO[[#This Row],[ 31 ]]+CALCULO[[#This Row],[ 29 ]]+CALCULO[[#This Row],[ 27 ]]+CALCULO[[#This Row],[ 25 ]]+CALCULO[[#This Row],[ 23 ]]+CALCULO[[#This Row],[ 21 ]]+CALCULO[[#This Row],[ 19 ]]+CALCULO[[#This Row],[ 17 ]]</f>
        <v>0</v>
      </c>
      <c r="AG705" s="148">
        <f>+MAX(0,ROUND(CALCULO[[#This Row],[ 15 ]]-CALCULO[[#This Row],[32]],-3))</f>
        <v>0</v>
      </c>
      <c r="AH705" s="29"/>
      <c r="AI705" s="163">
        <f>+IF(AVERAGEIF(DEDUCCIONES[Concepto],'Datos para cálculo'!AH$4,DEDUCCIONES[Monto Limite])=1,CALCULO[[#This Row],[ 34 ]],MIN(CALCULO[[#This Row],[ 34 ]],AVERAGEIF(DEDUCCIONES[Concepto],'Datos para cálculo'!AH$4,DEDUCCIONES[Monto Limite]),+CALCULO[[#This Row],[ 34 ]]+1-1,CALCULO[[#This Row],[ 34 ]]))</f>
        <v>0</v>
      </c>
      <c r="AJ705" s="167"/>
      <c r="AK705" s="144">
        <f>+IF(CALCULO[[#This Row],[ 36 ]]="SI",MIN(CALCULO[[#This Row],[ 15 ]]*10%,VLOOKUP($AJ$4,DEDUCCIONES[],4,0)),0)</f>
        <v>0</v>
      </c>
      <c r="AL705" s="168"/>
      <c r="AM705" s="145">
        <f>+MIN(AL705+1-1,VLOOKUP($AL$4,DEDUCCIONES[],4,0))</f>
        <v>0</v>
      </c>
      <c r="AN705" s="144">
        <f>+CALCULO[[#This Row],[35]]+CALCULO[[#This Row],[37]]+CALCULO[[#This Row],[ 39 ]]</f>
        <v>0</v>
      </c>
      <c r="AO705" s="148">
        <f>+CALCULO[[#This Row],[33]]-CALCULO[[#This Row],[ 40 ]]</f>
        <v>0</v>
      </c>
      <c r="AP705" s="29"/>
      <c r="AQ705" s="163">
        <f>+MIN(CALCULO[[#This Row],[42]]+1-1,VLOOKUP($AP$4,RENTAS_EXCENTAS[],4,0))</f>
        <v>0</v>
      </c>
      <c r="AR705" s="29"/>
      <c r="AS705" s="163">
        <f>+MIN(CALCULO[[#This Row],[43]]+CALCULO[[#This Row],[ 44 ]]+1-1,VLOOKUP($AP$4,RENTAS_EXCENTAS[],4,0))-CALCULO[[#This Row],[43]]</f>
        <v>0</v>
      </c>
      <c r="AT705" s="163"/>
      <c r="AU705" s="163"/>
      <c r="AV705" s="163">
        <f>+CALCULO[[#This Row],[ 47 ]]</f>
        <v>0</v>
      </c>
      <c r="AW705" s="163"/>
      <c r="AX705" s="163">
        <f>+CALCULO[[#This Row],[ 49 ]]</f>
        <v>0</v>
      </c>
      <c r="AY705" s="163"/>
      <c r="AZ705" s="163">
        <f>+CALCULO[[#This Row],[ 51 ]]</f>
        <v>0</v>
      </c>
      <c r="BA705" s="163"/>
      <c r="BB705" s="163">
        <f>+CALCULO[[#This Row],[ 53 ]]</f>
        <v>0</v>
      </c>
      <c r="BC705" s="163"/>
      <c r="BD705" s="163">
        <f>+CALCULO[[#This Row],[ 55 ]]</f>
        <v>0</v>
      </c>
      <c r="BE705" s="163"/>
      <c r="BF705" s="163">
        <f>+CALCULO[[#This Row],[ 57 ]]</f>
        <v>0</v>
      </c>
      <c r="BG705" s="163"/>
      <c r="BH705" s="163">
        <f>+CALCULO[[#This Row],[ 59 ]]</f>
        <v>0</v>
      </c>
      <c r="BI705" s="163"/>
      <c r="BJ705" s="163"/>
      <c r="BK705" s="163"/>
      <c r="BL705" s="145">
        <f>+CALCULO[[#This Row],[ 63 ]]</f>
        <v>0</v>
      </c>
      <c r="BM705" s="144">
        <f>+CALCULO[[#This Row],[ 64 ]]+CALCULO[[#This Row],[ 62 ]]+CALCULO[[#This Row],[ 60 ]]+CALCULO[[#This Row],[ 58 ]]+CALCULO[[#This Row],[ 56 ]]+CALCULO[[#This Row],[ 54 ]]+CALCULO[[#This Row],[ 52 ]]+CALCULO[[#This Row],[ 50 ]]+CALCULO[[#This Row],[ 48 ]]+CALCULO[[#This Row],[ 45 ]]+CALCULO[[#This Row],[43]]</f>
        <v>0</v>
      </c>
      <c r="BN705" s="148">
        <f>+CALCULO[[#This Row],[ 41 ]]-CALCULO[[#This Row],[65]]</f>
        <v>0</v>
      </c>
      <c r="BO705" s="144">
        <f>+ROUND(MIN(CALCULO[[#This Row],[66]]*25%,240*'Versión impresión'!$H$8),-3)</f>
        <v>0</v>
      </c>
      <c r="BP705" s="148">
        <f>+CALCULO[[#This Row],[66]]-CALCULO[[#This Row],[67]]</f>
        <v>0</v>
      </c>
      <c r="BQ705" s="154">
        <f>+ROUND(CALCULO[[#This Row],[33]]*40%,-3)</f>
        <v>0</v>
      </c>
      <c r="BR705" s="149">
        <f t="shared" si="28"/>
        <v>0</v>
      </c>
      <c r="BS705" s="144">
        <f>+CALCULO[[#This Row],[33]]-MIN(CALCULO[[#This Row],[69]],CALCULO[[#This Row],[68]])</f>
        <v>0</v>
      </c>
      <c r="BT705" s="150">
        <f>+CALCULO[[#This Row],[71]]/'Versión impresión'!$H$8+1-1</f>
        <v>0</v>
      </c>
      <c r="BU705" s="151">
        <f>+LOOKUP(CALCULO[[#This Row],[72]],$CG$2:$CH$8,$CJ$2:$CJ$8)</f>
        <v>0</v>
      </c>
      <c r="BV705" s="152">
        <f>+LOOKUP(CALCULO[[#This Row],[72]],$CG$2:$CH$8,$CI$2:$CI$8)</f>
        <v>0</v>
      </c>
      <c r="BW705" s="151">
        <f>+LOOKUP(CALCULO[[#This Row],[72]],$CG$2:$CH$8,$CK$2:$CK$8)</f>
        <v>0</v>
      </c>
      <c r="BX705" s="155">
        <f>+(CALCULO[[#This Row],[72]]+CALCULO[[#This Row],[73]])*CALCULO[[#This Row],[74]]+CALCULO[[#This Row],[75]]</f>
        <v>0</v>
      </c>
      <c r="BY705" s="133">
        <f>+ROUND(CALCULO[[#This Row],[76]]*'Versión impresión'!$H$8,-3)</f>
        <v>0</v>
      </c>
      <c r="BZ705" s="180" t="str">
        <f>+IF(LOOKUP(CALCULO[[#This Row],[72]],$CG$2:$CH$8,$CM$2:$CM$8)=0,"",LOOKUP(CALCULO[[#This Row],[72]],$CG$2:$CH$8,$CM$2:$CM$8))</f>
        <v/>
      </c>
    </row>
    <row r="706" spans="1:78" x14ac:dyDescent="0.25">
      <c r="A706" s="78" t="str">
        <f t="shared" si="27"/>
        <v/>
      </c>
      <c r="B706" s="159"/>
      <c r="C706" s="29"/>
      <c r="D706" s="29"/>
      <c r="E706" s="29"/>
      <c r="F706" s="29"/>
      <c r="G706" s="29"/>
      <c r="H706" s="29"/>
      <c r="I706" s="29"/>
      <c r="J706" s="29"/>
      <c r="K706" s="29"/>
      <c r="L706" s="29"/>
      <c r="M706" s="29"/>
      <c r="N706" s="29"/>
      <c r="O706" s="144">
        <f>SUM(CALCULO[[#This Row],[5]:[ 14 ]])</f>
        <v>0</v>
      </c>
      <c r="P706" s="162"/>
      <c r="Q706" s="163">
        <f>+IF(AVERAGEIF(ING_NO_CONST_RENTA[Concepto],'Datos para cálculo'!P$4,ING_NO_CONST_RENTA[Monto Limite])=1,CALCULO[[#This Row],[16]],MIN(CALCULO[ [#This Row],[16] ],AVERAGEIF(ING_NO_CONST_RENTA[Concepto],'Datos para cálculo'!P$4,ING_NO_CONST_RENTA[Monto Limite]),+CALCULO[ [#This Row],[16] ]+1-1,CALCULO[ [#This Row],[16] ]))</f>
        <v>0</v>
      </c>
      <c r="R706" s="29"/>
      <c r="S706" s="163">
        <f>+IF(AVERAGEIF(ING_NO_CONST_RENTA[Concepto],'Datos para cálculo'!R$4,ING_NO_CONST_RENTA[Monto Limite])=1,CALCULO[[#This Row],[18]],MIN(CALCULO[ [#This Row],[18] ],AVERAGEIF(ING_NO_CONST_RENTA[Concepto],'Datos para cálculo'!R$4,ING_NO_CONST_RENTA[Monto Limite]),+CALCULO[ [#This Row],[18] ]+1-1,CALCULO[ [#This Row],[18] ]))</f>
        <v>0</v>
      </c>
      <c r="T706" s="29"/>
      <c r="U706" s="163">
        <f>+IF(AVERAGEIF(ING_NO_CONST_RENTA[Concepto],'Datos para cálculo'!T$4,ING_NO_CONST_RENTA[Monto Limite])=1,CALCULO[[#This Row],[20]],MIN(CALCULO[ [#This Row],[20] ],AVERAGEIF(ING_NO_CONST_RENTA[Concepto],'Datos para cálculo'!T$4,ING_NO_CONST_RENTA[Monto Limite]),+CALCULO[ [#This Row],[20] ]+1-1,CALCULO[ [#This Row],[20] ]))</f>
        <v>0</v>
      </c>
      <c r="V706" s="29"/>
      <c r="W7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6" s="164"/>
      <c r="Y706" s="163">
        <f>+IF(O706&lt;310*'Versión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6" s="165"/>
      <c r="AA706" s="163">
        <f>+IF(AVERAGEIF(ING_NO_CONST_RENTA[Concepto],'Datos para cálculo'!Z$4,ING_NO_CONST_RENTA[Monto Limite])=1,CALCULO[[#This Row],[ 26 ]],MIN(CALCULO[[#This Row],[ 26 ]],AVERAGEIF(ING_NO_CONST_RENTA[Concepto],'Datos para cálculo'!Z$4,ING_NO_CONST_RENTA[Monto Limite]),+CALCULO[[#This Row],[ 26 ]]+1-1,CALCULO[[#This Row],[ 26 ]]))</f>
        <v>0</v>
      </c>
      <c r="AB706" s="165"/>
      <c r="AC7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6" s="147"/>
      <c r="AE7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6" s="144">
        <f>+CALCULO[[#This Row],[ 31 ]]+CALCULO[[#This Row],[ 29 ]]+CALCULO[[#This Row],[ 27 ]]+CALCULO[[#This Row],[ 25 ]]+CALCULO[[#This Row],[ 23 ]]+CALCULO[[#This Row],[ 21 ]]+CALCULO[[#This Row],[ 19 ]]+CALCULO[[#This Row],[ 17 ]]</f>
        <v>0</v>
      </c>
      <c r="AG706" s="148">
        <f>+MAX(0,ROUND(CALCULO[[#This Row],[ 15 ]]-CALCULO[[#This Row],[32]],-3))</f>
        <v>0</v>
      </c>
      <c r="AH706" s="29"/>
      <c r="AI706" s="163">
        <f>+IF(AVERAGEIF(DEDUCCIONES[Concepto],'Datos para cálculo'!AH$4,DEDUCCIONES[Monto Limite])=1,CALCULO[[#This Row],[ 34 ]],MIN(CALCULO[[#This Row],[ 34 ]],AVERAGEIF(DEDUCCIONES[Concepto],'Datos para cálculo'!AH$4,DEDUCCIONES[Monto Limite]),+CALCULO[[#This Row],[ 34 ]]+1-1,CALCULO[[#This Row],[ 34 ]]))</f>
        <v>0</v>
      </c>
      <c r="AJ706" s="167"/>
      <c r="AK706" s="144">
        <f>+IF(CALCULO[[#This Row],[ 36 ]]="SI",MIN(CALCULO[[#This Row],[ 15 ]]*10%,VLOOKUP($AJ$4,DEDUCCIONES[],4,0)),0)</f>
        <v>0</v>
      </c>
      <c r="AL706" s="168"/>
      <c r="AM706" s="145">
        <f>+MIN(AL706+1-1,VLOOKUP($AL$4,DEDUCCIONES[],4,0))</f>
        <v>0</v>
      </c>
      <c r="AN706" s="144">
        <f>+CALCULO[[#This Row],[35]]+CALCULO[[#This Row],[37]]+CALCULO[[#This Row],[ 39 ]]</f>
        <v>0</v>
      </c>
      <c r="AO706" s="148">
        <f>+CALCULO[[#This Row],[33]]-CALCULO[[#This Row],[ 40 ]]</f>
        <v>0</v>
      </c>
      <c r="AP706" s="29"/>
      <c r="AQ706" s="163">
        <f>+MIN(CALCULO[[#This Row],[42]]+1-1,VLOOKUP($AP$4,RENTAS_EXCENTAS[],4,0))</f>
        <v>0</v>
      </c>
      <c r="AR706" s="29"/>
      <c r="AS706" s="163">
        <f>+MIN(CALCULO[[#This Row],[43]]+CALCULO[[#This Row],[ 44 ]]+1-1,VLOOKUP($AP$4,RENTAS_EXCENTAS[],4,0))-CALCULO[[#This Row],[43]]</f>
        <v>0</v>
      </c>
      <c r="AT706" s="163"/>
      <c r="AU706" s="163"/>
      <c r="AV706" s="163">
        <f>+CALCULO[[#This Row],[ 47 ]]</f>
        <v>0</v>
      </c>
      <c r="AW706" s="163"/>
      <c r="AX706" s="163">
        <f>+CALCULO[[#This Row],[ 49 ]]</f>
        <v>0</v>
      </c>
      <c r="AY706" s="163"/>
      <c r="AZ706" s="163">
        <f>+CALCULO[[#This Row],[ 51 ]]</f>
        <v>0</v>
      </c>
      <c r="BA706" s="163"/>
      <c r="BB706" s="163">
        <f>+CALCULO[[#This Row],[ 53 ]]</f>
        <v>0</v>
      </c>
      <c r="BC706" s="163"/>
      <c r="BD706" s="163">
        <f>+CALCULO[[#This Row],[ 55 ]]</f>
        <v>0</v>
      </c>
      <c r="BE706" s="163"/>
      <c r="BF706" s="163">
        <f>+CALCULO[[#This Row],[ 57 ]]</f>
        <v>0</v>
      </c>
      <c r="BG706" s="163"/>
      <c r="BH706" s="163">
        <f>+CALCULO[[#This Row],[ 59 ]]</f>
        <v>0</v>
      </c>
      <c r="BI706" s="163"/>
      <c r="BJ706" s="163"/>
      <c r="BK706" s="163"/>
      <c r="BL706" s="145">
        <f>+CALCULO[[#This Row],[ 63 ]]</f>
        <v>0</v>
      </c>
      <c r="BM706" s="144">
        <f>+CALCULO[[#This Row],[ 64 ]]+CALCULO[[#This Row],[ 62 ]]+CALCULO[[#This Row],[ 60 ]]+CALCULO[[#This Row],[ 58 ]]+CALCULO[[#This Row],[ 56 ]]+CALCULO[[#This Row],[ 54 ]]+CALCULO[[#This Row],[ 52 ]]+CALCULO[[#This Row],[ 50 ]]+CALCULO[[#This Row],[ 48 ]]+CALCULO[[#This Row],[ 45 ]]+CALCULO[[#This Row],[43]]</f>
        <v>0</v>
      </c>
      <c r="BN706" s="148">
        <f>+CALCULO[[#This Row],[ 41 ]]-CALCULO[[#This Row],[65]]</f>
        <v>0</v>
      </c>
      <c r="BO706" s="144">
        <f>+ROUND(MIN(CALCULO[[#This Row],[66]]*25%,240*'Versión impresión'!$H$8),-3)</f>
        <v>0</v>
      </c>
      <c r="BP706" s="148">
        <f>+CALCULO[[#This Row],[66]]-CALCULO[[#This Row],[67]]</f>
        <v>0</v>
      </c>
      <c r="BQ706" s="154">
        <f>+ROUND(CALCULO[[#This Row],[33]]*40%,-3)</f>
        <v>0</v>
      </c>
      <c r="BR706" s="149">
        <f t="shared" si="28"/>
        <v>0</v>
      </c>
      <c r="BS706" s="144">
        <f>+CALCULO[[#This Row],[33]]-MIN(CALCULO[[#This Row],[69]],CALCULO[[#This Row],[68]])</f>
        <v>0</v>
      </c>
      <c r="BT706" s="150">
        <f>+CALCULO[[#This Row],[71]]/'Versión impresión'!$H$8+1-1</f>
        <v>0</v>
      </c>
      <c r="BU706" s="151">
        <f>+LOOKUP(CALCULO[[#This Row],[72]],$CG$2:$CH$8,$CJ$2:$CJ$8)</f>
        <v>0</v>
      </c>
      <c r="BV706" s="152">
        <f>+LOOKUP(CALCULO[[#This Row],[72]],$CG$2:$CH$8,$CI$2:$CI$8)</f>
        <v>0</v>
      </c>
      <c r="BW706" s="151">
        <f>+LOOKUP(CALCULO[[#This Row],[72]],$CG$2:$CH$8,$CK$2:$CK$8)</f>
        <v>0</v>
      </c>
      <c r="BX706" s="155">
        <f>+(CALCULO[[#This Row],[72]]+CALCULO[[#This Row],[73]])*CALCULO[[#This Row],[74]]+CALCULO[[#This Row],[75]]</f>
        <v>0</v>
      </c>
      <c r="BY706" s="133">
        <f>+ROUND(CALCULO[[#This Row],[76]]*'Versión impresión'!$H$8,-3)</f>
        <v>0</v>
      </c>
      <c r="BZ706" s="180" t="str">
        <f>+IF(LOOKUP(CALCULO[[#This Row],[72]],$CG$2:$CH$8,$CM$2:$CM$8)=0,"",LOOKUP(CALCULO[[#This Row],[72]],$CG$2:$CH$8,$CM$2:$CM$8))</f>
        <v/>
      </c>
    </row>
    <row r="707" spans="1:78" x14ac:dyDescent="0.25">
      <c r="A707" s="78" t="str">
        <f t="shared" si="27"/>
        <v/>
      </c>
      <c r="B707" s="159"/>
      <c r="C707" s="29"/>
      <c r="D707" s="29"/>
      <c r="E707" s="29"/>
      <c r="F707" s="29"/>
      <c r="G707" s="29"/>
      <c r="H707" s="29"/>
      <c r="I707" s="29"/>
      <c r="J707" s="29"/>
      <c r="K707" s="29"/>
      <c r="L707" s="29"/>
      <c r="M707" s="29"/>
      <c r="N707" s="29"/>
      <c r="O707" s="144">
        <f>SUM(CALCULO[[#This Row],[5]:[ 14 ]])</f>
        <v>0</v>
      </c>
      <c r="P707" s="162"/>
      <c r="Q707" s="163">
        <f>+IF(AVERAGEIF(ING_NO_CONST_RENTA[Concepto],'Datos para cálculo'!P$4,ING_NO_CONST_RENTA[Monto Limite])=1,CALCULO[[#This Row],[16]],MIN(CALCULO[ [#This Row],[16] ],AVERAGEIF(ING_NO_CONST_RENTA[Concepto],'Datos para cálculo'!P$4,ING_NO_CONST_RENTA[Monto Limite]),+CALCULO[ [#This Row],[16] ]+1-1,CALCULO[ [#This Row],[16] ]))</f>
        <v>0</v>
      </c>
      <c r="R707" s="29"/>
      <c r="S707" s="163">
        <f>+IF(AVERAGEIF(ING_NO_CONST_RENTA[Concepto],'Datos para cálculo'!R$4,ING_NO_CONST_RENTA[Monto Limite])=1,CALCULO[[#This Row],[18]],MIN(CALCULO[ [#This Row],[18] ],AVERAGEIF(ING_NO_CONST_RENTA[Concepto],'Datos para cálculo'!R$4,ING_NO_CONST_RENTA[Monto Limite]),+CALCULO[ [#This Row],[18] ]+1-1,CALCULO[ [#This Row],[18] ]))</f>
        <v>0</v>
      </c>
      <c r="T707" s="29"/>
      <c r="U707" s="163">
        <f>+IF(AVERAGEIF(ING_NO_CONST_RENTA[Concepto],'Datos para cálculo'!T$4,ING_NO_CONST_RENTA[Monto Limite])=1,CALCULO[[#This Row],[20]],MIN(CALCULO[ [#This Row],[20] ],AVERAGEIF(ING_NO_CONST_RENTA[Concepto],'Datos para cálculo'!T$4,ING_NO_CONST_RENTA[Monto Limite]),+CALCULO[ [#This Row],[20] ]+1-1,CALCULO[ [#This Row],[20] ]))</f>
        <v>0</v>
      </c>
      <c r="V707" s="29"/>
      <c r="W7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7" s="164"/>
      <c r="Y707" s="163">
        <f>+IF(O707&lt;310*'Versión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7" s="165"/>
      <c r="AA707" s="163">
        <f>+IF(AVERAGEIF(ING_NO_CONST_RENTA[Concepto],'Datos para cálculo'!Z$4,ING_NO_CONST_RENTA[Monto Limite])=1,CALCULO[[#This Row],[ 26 ]],MIN(CALCULO[[#This Row],[ 26 ]],AVERAGEIF(ING_NO_CONST_RENTA[Concepto],'Datos para cálculo'!Z$4,ING_NO_CONST_RENTA[Monto Limite]),+CALCULO[[#This Row],[ 26 ]]+1-1,CALCULO[[#This Row],[ 26 ]]))</f>
        <v>0</v>
      </c>
      <c r="AB707" s="165"/>
      <c r="AC7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7" s="147"/>
      <c r="AE7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7" s="144">
        <f>+CALCULO[[#This Row],[ 31 ]]+CALCULO[[#This Row],[ 29 ]]+CALCULO[[#This Row],[ 27 ]]+CALCULO[[#This Row],[ 25 ]]+CALCULO[[#This Row],[ 23 ]]+CALCULO[[#This Row],[ 21 ]]+CALCULO[[#This Row],[ 19 ]]+CALCULO[[#This Row],[ 17 ]]</f>
        <v>0</v>
      </c>
      <c r="AG707" s="148">
        <f>+MAX(0,ROUND(CALCULO[[#This Row],[ 15 ]]-CALCULO[[#This Row],[32]],-3))</f>
        <v>0</v>
      </c>
      <c r="AH707" s="29"/>
      <c r="AI707" s="163">
        <f>+IF(AVERAGEIF(DEDUCCIONES[Concepto],'Datos para cálculo'!AH$4,DEDUCCIONES[Monto Limite])=1,CALCULO[[#This Row],[ 34 ]],MIN(CALCULO[[#This Row],[ 34 ]],AVERAGEIF(DEDUCCIONES[Concepto],'Datos para cálculo'!AH$4,DEDUCCIONES[Monto Limite]),+CALCULO[[#This Row],[ 34 ]]+1-1,CALCULO[[#This Row],[ 34 ]]))</f>
        <v>0</v>
      </c>
      <c r="AJ707" s="167"/>
      <c r="AK707" s="144">
        <f>+IF(CALCULO[[#This Row],[ 36 ]]="SI",MIN(CALCULO[[#This Row],[ 15 ]]*10%,VLOOKUP($AJ$4,DEDUCCIONES[],4,0)),0)</f>
        <v>0</v>
      </c>
      <c r="AL707" s="168"/>
      <c r="AM707" s="145">
        <f>+MIN(AL707+1-1,VLOOKUP($AL$4,DEDUCCIONES[],4,0))</f>
        <v>0</v>
      </c>
      <c r="AN707" s="144">
        <f>+CALCULO[[#This Row],[35]]+CALCULO[[#This Row],[37]]+CALCULO[[#This Row],[ 39 ]]</f>
        <v>0</v>
      </c>
      <c r="AO707" s="148">
        <f>+CALCULO[[#This Row],[33]]-CALCULO[[#This Row],[ 40 ]]</f>
        <v>0</v>
      </c>
      <c r="AP707" s="29"/>
      <c r="AQ707" s="163">
        <f>+MIN(CALCULO[[#This Row],[42]]+1-1,VLOOKUP($AP$4,RENTAS_EXCENTAS[],4,0))</f>
        <v>0</v>
      </c>
      <c r="AR707" s="29"/>
      <c r="AS707" s="163">
        <f>+MIN(CALCULO[[#This Row],[43]]+CALCULO[[#This Row],[ 44 ]]+1-1,VLOOKUP($AP$4,RENTAS_EXCENTAS[],4,0))-CALCULO[[#This Row],[43]]</f>
        <v>0</v>
      </c>
      <c r="AT707" s="163"/>
      <c r="AU707" s="163"/>
      <c r="AV707" s="163">
        <f>+CALCULO[[#This Row],[ 47 ]]</f>
        <v>0</v>
      </c>
      <c r="AW707" s="163"/>
      <c r="AX707" s="163">
        <f>+CALCULO[[#This Row],[ 49 ]]</f>
        <v>0</v>
      </c>
      <c r="AY707" s="163"/>
      <c r="AZ707" s="163">
        <f>+CALCULO[[#This Row],[ 51 ]]</f>
        <v>0</v>
      </c>
      <c r="BA707" s="163"/>
      <c r="BB707" s="163">
        <f>+CALCULO[[#This Row],[ 53 ]]</f>
        <v>0</v>
      </c>
      <c r="BC707" s="163"/>
      <c r="BD707" s="163">
        <f>+CALCULO[[#This Row],[ 55 ]]</f>
        <v>0</v>
      </c>
      <c r="BE707" s="163"/>
      <c r="BF707" s="163">
        <f>+CALCULO[[#This Row],[ 57 ]]</f>
        <v>0</v>
      </c>
      <c r="BG707" s="163"/>
      <c r="BH707" s="163">
        <f>+CALCULO[[#This Row],[ 59 ]]</f>
        <v>0</v>
      </c>
      <c r="BI707" s="163"/>
      <c r="BJ707" s="163"/>
      <c r="BK707" s="163"/>
      <c r="BL707" s="145">
        <f>+CALCULO[[#This Row],[ 63 ]]</f>
        <v>0</v>
      </c>
      <c r="BM707" s="144">
        <f>+CALCULO[[#This Row],[ 64 ]]+CALCULO[[#This Row],[ 62 ]]+CALCULO[[#This Row],[ 60 ]]+CALCULO[[#This Row],[ 58 ]]+CALCULO[[#This Row],[ 56 ]]+CALCULO[[#This Row],[ 54 ]]+CALCULO[[#This Row],[ 52 ]]+CALCULO[[#This Row],[ 50 ]]+CALCULO[[#This Row],[ 48 ]]+CALCULO[[#This Row],[ 45 ]]+CALCULO[[#This Row],[43]]</f>
        <v>0</v>
      </c>
      <c r="BN707" s="148">
        <f>+CALCULO[[#This Row],[ 41 ]]-CALCULO[[#This Row],[65]]</f>
        <v>0</v>
      </c>
      <c r="BO707" s="144">
        <f>+ROUND(MIN(CALCULO[[#This Row],[66]]*25%,240*'Versión impresión'!$H$8),-3)</f>
        <v>0</v>
      </c>
      <c r="BP707" s="148">
        <f>+CALCULO[[#This Row],[66]]-CALCULO[[#This Row],[67]]</f>
        <v>0</v>
      </c>
      <c r="BQ707" s="154">
        <f>+ROUND(CALCULO[[#This Row],[33]]*40%,-3)</f>
        <v>0</v>
      </c>
      <c r="BR707" s="149">
        <f t="shared" si="28"/>
        <v>0</v>
      </c>
      <c r="BS707" s="144">
        <f>+CALCULO[[#This Row],[33]]-MIN(CALCULO[[#This Row],[69]],CALCULO[[#This Row],[68]])</f>
        <v>0</v>
      </c>
      <c r="BT707" s="150">
        <f>+CALCULO[[#This Row],[71]]/'Versión impresión'!$H$8+1-1</f>
        <v>0</v>
      </c>
      <c r="BU707" s="151">
        <f>+LOOKUP(CALCULO[[#This Row],[72]],$CG$2:$CH$8,$CJ$2:$CJ$8)</f>
        <v>0</v>
      </c>
      <c r="BV707" s="152">
        <f>+LOOKUP(CALCULO[[#This Row],[72]],$CG$2:$CH$8,$CI$2:$CI$8)</f>
        <v>0</v>
      </c>
      <c r="BW707" s="151">
        <f>+LOOKUP(CALCULO[[#This Row],[72]],$CG$2:$CH$8,$CK$2:$CK$8)</f>
        <v>0</v>
      </c>
      <c r="BX707" s="155">
        <f>+(CALCULO[[#This Row],[72]]+CALCULO[[#This Row],[73]])*CALCULO[[#This Row],[74]]+CALCULO[[#This Row],[75]]</f>
        <v>0</v>
      </c>
      <c r="BY707" s="133">
        <f>+ROUND(CALCULO[[#This Row],[76]]*'Versión impresión'!$H$8,-3)</f>
        <v>0</v>
      </c>
      <c r="BZ707" s="180" t="str">
        <f>+IF(LOOKUP(CALCULO[[#This Row],[72]],$CG$2:$CH$8,$CM$2:$CM$8)=0,"",LOOKUP(CALCULO[[#This Row],[72]],$CG$2:$CH$8,$CM$2:$CM$8))</f>
        <v/>
      </c>
    </row>
    <row r="708" spans="1:78" x14ac:dyDescent="0.25">
      <c r="A708" s="78" t="str">
        <f t="shared" si="27"/>
        <v/>
      </c>
      <c r="B708" s="159"/>
      <c r="C708" s="29"/>
      <c r="D708" s="29"/>
      <c r="E708" s="29"/>
      <c r="F708" s="29"/>
      <c r="G708" s="29"/>
      <c r="H708" s="29"/>
      <c r="I708" s="29"/>
      <c r="J708" s="29"/>
      <c r="K708" s="29"/>
      <c r="L708" s="29"/>
      <c r="M708" s="29"/>
      <c r="N708" s="29"/>
      <c r="O708" s="144">
        <f>SUM(CALCULO[[#This Row],[5]:[ 14 ]])</f>
        <v>0</v>
      </c>
      <c r="P708" s="162"/>
      <c r="Q708" s="163">
        <f>+IF(AVERAGEIF(ING_NO_CONST_RENTA[Concepto],'Datos para cálculo'!P$4,ING_NO_CONST_RENTA[Monto Limite])=1,CALCULO[[#This Row],[16]],MIN(CALCULO[ [#This Row],[16] ],AVERAGEIF(ING_NO_CONST_RENTA[Concepto],'Datos para cálculo'!P$4,ING_NO_CONST_RENTA[Monto Limite]),+CALCULO[ [#This Row],[16] ]+1-1,CALCULO[ [#This Row],[16] ]))</f>
        <v>0</v>
      </c>
      <c r="R708" s="29"/>
      <c r="S708" s="163">
        <f>+IF(AVERAGEIF(ING_NO_CONST_RENTA[Concepto],'Datos para cálculo'!R$4,ING_NO_CONST_RENTA[Monto Limite])=1,CALCULO[[#This Row],[18]],MIN(CALCULO[ [#This Row],[18] ],AVERAGEIF(ING_NO_CONST_RENTA[Concepto],'Datos para cálculo'!R$4,ING_NO_CONST_RENTA[Monto Limite]),+CALCULO[ [#This Row],[18] ]+1-1,CALCULO[ [#This Row],[18] ]))</f>
        <v>0</v>
      </c>
      <c r="T708" s="29"/>
      <c r="U708" s="163">
        <f>+IF(AVERAGEIF(ING_NO_CONST_RENTA[Concepto],'Datos para cálculo'!T$4,ING_NO_CONST_RENTA[Monto Limite])=1,CALCULO[[#This Row],[20]],MIN(CALCULO[ [#This Row],[20] ],AVERAGEIF(ING_NO_CONST_RENTA[Concepto],'Datos para cálculo'!T$4,ING_NO_CONST_RENTA[Monto Limite]),+CALCULO[ [#This Row],[20] ]+1-1,CALCULO[ [#This Row],[20] ]))</f>
        <v>0</v>
      </c>
      <c r="V708" s="29"/>
      <c r="W7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8" s="164"/>
      <c r="Y708" s="163">
        <f>+IF(O708&lt;310*'Versión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8" s="165"/>
      <c r="AA708" s="163">
        <f>+IF(AVERAGEIF(ING_NO_CONST_RENTA[Concepto],'Datos para cálculo'!Z$4,ING_NO_CONST_RENTA[Monto Limite])=1,CALCULO[[#This Row],[ 26 ]],MIN(CALCULO[[#This Row],[ 26 ]],AVERAGEIF(ING_NO_CONST_RENTA[Concepto],'Datos para cálculo'!Z$4,ING_NO_CONST_RENTA[Monto Limite]),+CALCULO[[#This Row],[ 26 ]]+1-1,CALCULO[[#This Row],[ 26 ]]))</f>
        <v>0</v>
      </c>
      <c r="AB708" s="165"/>
      <c r="AC7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8" s="147"/>
      <c r="AE7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8" s="144">
        <f>+CALCULO[[#This Row],[ 31 ]]+CALCULO[[#This Row],[ 29 ]]+CALCULO[[#This Row],[ 27 ]]+CALCULO[[#This Row],[ 25 ]]+CALCULO[[#This Row],[ 23 ]]+CALCULO[[#This Row],[ 21 ]]+CALCULO[[#This Row],[ 19 ]]+CALCULO[[#This Row],[ 17 ]]</f>
        <v>0</v>
      </c>
      <c r="AG708" s="148">
        <f>+MAX(0,ROUND(CALCULO[[#This Row],[ 15 ]]-CALCULO[[#This Row],[32]],-3))</f>
        <v>0</v>
      </c>
      <c r="AH708" s="29"/>
      <c r="AI708" s="163">
        <f>+IF(AVERAGEIF(DEDUCCIONES[Concepto],'Datos para cálculo'!AH$4,DEDUCCIONES[Monto Limite])=1,CALCULO[[#This Row],[ 34 ]],MIN(CALCULO[[#This Row],[ 34 ]],AVERAGEIF(DEDUCCIONES[Concepto],'Datos para cálculo'!AH$4,DEDUCCIONES[Monto Limite]),+CALCULO[[#This Row],[ 34 ]]+1-1,CALCULO[[#This Row],[ 34 ]]))</f>
        <v>0</v>
      </c>
      <c r="AJ708" s="167"/>
      <c r="AK708" s="144">
        <f>+IF(CALCULO[[#This Row],[ 36 ]]="SI",MIN(CALCULO[[#This Row],[ 15 ]]*10%,VLOOKUP($AJ$4,DEDUCCIONES[],4,0)),0)</f>
        <v>0</v>
      </c>
      <c r="AL708" s="168"/>
      <c r="AM708" s="145">
        <f>+MIN(AL708+1-1,VLOOKUP($AL$4,DEDUCCIONES[],4,0))</f>
        <v>0</v>
      </c>
      <c r="AN708" s="144">
        <f>+CALCULO[[#This Row],[35]]+CALCULO[[#This Row],[37]]+CALCULO[[#This Row],[ 39 ]]</f>
        <v>0</v>
      </c>
      <c r="AO708" s="148">
        <f>+CALCULO[[#This Row],[33]]-CALCULO[[#This Row],[ 40 ]]</f>
        <v>0</v>
      </c>
      <c r="AP708" s="29"/>
      <c r="AQ708" s="163">
        <f>+MIN(CALCULO[[#This Row],[42]]+1-1,VLOOKUP($AP$4,RENTAS_EXCENTAS[],4,0))</f>
        <v>0</v>
      </c>
      <c r="AR708" s="29"/>
      <c r="AS708" s="163">
        <f>+MIN(CALCULO[[#This Row],[43]]+CALCULO[[#This Row],[ 44 ]]+1-1,VLOOKUP($AP$4,RENTAS_EXCENTAS[],4,0))-CALCULO[[#This Row],[43]]</f>
        <v>0</v>
      </c>
      <c r="AT708" s="163"/>
      <c r="AU708" s="163"/>
      <c r="AV708" s="163">
        <f>+CALCULO[[#This Row],[ 47 ]]</f>
        <v>0</v>
      </c>
      <c r="AW708" s="163"/>
      <c r="AX708" s="163">
        <f>+CALCULO[[#This Row],[ 49 ]]</f>
        <v>0</v>
      </c>
      <c r="AY708" s="163"/>
      <c r="AZ708" s="163">
        <f>+CALCULO[[#This Row],[ 51 ]]</f>
        <v>0</v>
      </c>
      <c r="BA708" s="163"/>
      <c r="BB708" s="163">
        <f>+CALCULO[[#This Row],[ 53 ]]</f>
        <v>0</v>
      </c>
      <c r="BC708" s="163"/>
      <c r="BD708" s="163">
        <f>+CALCULO[[#This Row],[ 55 ]]</f>
        <v>0</v>
      </c>
      <c r="BE708" s="163"/>
      <c r="BF708" s="163">
        <f>+CALCULO[[#This Row],[ 57 ]]</f>
        <v>0</v>
      </c>
      <c r="BG708" s="163"/>
      <c r="BH708" s="163">
        <f>+CALCULO[[#This Row],[ 59 ]]</f>
        <v>0</v>
      </c>
      <c r="BI708" s="163"/>
      <c r="BJ708" s="163"/>
      <c r="BK708" s="163"/>
      <c r="BL708" s="145">
        <f>+CALCULO[[#This Row],[ 63 ]]</f>
        <v>0</v>
      </c>
      <c r="BM708" s="144">
        <f>+CALCULO[[#This Row],[ 64 ]]+CALCULO[[#This Row],[ 62 ]]+CALCULO[[#This Row],[ 60 ]]+CALCULO[[#This Row],[ 58 ]]+CALCULO[[#This Row],[ 56 ]]+CALCULO[[#This Row],[ 54 ]]+CALCULO[[#This Row],[ 52 ]]+CALCULO[[#This Row],[ 50 ]]+CALCULO[[#This Row],[ 48 ]]+CALCULO[[#This Row],[ 45 ]]+CALCULO[[#This Row],[43]]</f>
        <v>0</v>
      </c>
      <c r="BN708" s="148">
        <f>+CALCULO[[#This Row],[ 41 ]]-CALCULO[[#This Row],[65]]</f>
        <v>0</v>
      </c>
      <c r="BO708" s="144">
        <f>+ROUND(MIN(CALCULO[[#This Row],[66]]*25%,240*'Versión impresión'!$H$8),-3)</f>
        <v>0</v>
      </c>
      <c r="BP708" s="148">
        <f>+CALCULO[[#This Row],[66]]-CALCULO[[#This Row],[67]]</f>
        <v>0</v>
      </c>
      <c r="BQ708" s="154">
        <f>+ROUND(CALCULO[[#This Row],[33]]*40%,-3)</f>
        <v>0</v>
      </c>
      <c r="BR708" s="149">
        <f t="shared" si="28"/>
        <v>0</v>
      </c>
      <c r="BS708" s="144">
        <f>+CALCULO[[#This Row],[33]]-MIN(CALCULO[[#This Row],[69]],CALCULO[[#This Row],[68]])</f>
        <v>0</v>
      </c>
      <c r="BT708" s="150">
        <f>+CALCULO[[#This Row],[71]]/'Versión impresión'!$H$8+1-1</f>
        <v>0</v>
      </c>
      <c r="BU708" s="151">
        <f>+LOOKUP(CALCULO[[#This Row],[72]],$CG$2:$CH$8,$CJ$2:$CJ$8)</f>
        <v>0</v>
      </c>
      <c r="BV708" s="152">
        <f>+LOOKUP(CALCULO[[#This Row],[72]],$CG$2:$CH$8,$CI$2:$CI$8)</f>
        <v>0</v>
      </c>
      <c r="BW708" s="151">
        <f>+LOOKUP(CALCULO[[#This Row],[72]],$CG$2:$CH$8,$CK$2:$CK$8)</f>
        <v>0</v>
      </c>
      <c r="BX708" s="155">
        <f>+(CALCULO[[#This Row],[72]]+CALCULO[[#This Row],[73]])*CALCULO[[#This Row],[74]]+CALCULO[[#This Row],[75]]</f>
        <v>0</v>
      </c>
      <c r="BY708" s="133">
        <f>+ROUND(CALCULO[[#This Row],[76]]*'Versión impresión'!$H$8,-3)</f>
        <v>0</v>
      </c>
      <c r="BZ708" s="180" t="str">
        <f>+IF(LOOKUP(CALCULO[[#This Row],[72]],$CG$2:$CH$8,$CM$2:$CM$8)=0,"",LOOKUP(CALCULO[[#This Row],[72]],$CG$2:$CH$8,$CM$2:$CM$8))</f>
        <v/>
      </c>
    </row>
    <row r="709" spans="1:78" x14ac:dyDescent="0.25">
      <c r="A709" s="78" t="str">
        <f t="shared" si="27"/>
        <v/>
      </c>
      <c r="B709" s="159"/>
      <c r="C709" s="29"/>
      <c r="D709" s="29"/>
      <c r="E709" s="29"/>
      <c r="F709" s="29"/>
      <c r="G709" s="29"/>
      <c r="H709" s="29"/>
      <c r="I709" s="29"/>
      <c r="J709" s="29"/>
      <c r="K709" s="29"/>
      <c r="L709" s="29"/>
      <c r="M709" s="29"/>
      <c r="N709" s="29"/>
      <c r="O709" s="144">
        <f>SUM(CALCULO[[#This Row],[5]:[ 14 ]])</f>
        <v>0</v>
      </c>
      <c r="P709" s="162"/>
      <c r="Q709" s="163">
        <f>+IF(AVERAGEIF(ING_NO_CONST_RENTA[Concepto],'Datos para cálculo'!P$4,ING_NO_CONST_RENTA[Monto Limite])=1,CALCULO[[#This Row],[16]],MIN(CALCULO[ [#This Row],[16] ],AVERAGEIF(ING_NO_CONST_RENTA[Concepto],'Datos para cálculo'!P$4,ING_NO_CONST_RENTA[Monto Limite]),+CALCULO[ [#This Row],[16] ]+1-1,CALCULO[ [#This Row],[16] ]))</f>
        <v>0</v>
      </c>
      <c r="R709" s="29"/>
      <c r="S709" s="163">
        <f>+IF(AVERAGEIF(ING_NO_CONST_RENTA[Concepto],'Datos para cálculo'!R$4,ING_NO_CONST_RENTA[Monto Limite])=1,CALCULO[[#This Row],[18]],MIN(CALCULO[ [#This Row],[18] ],AVERAGEIF(ING_NO_CONST_RENTA[Concepto],'Datos para cálculo'!R$4,ING_NO_CONST_RENTA[Monto Limite]),+CALCULO[ [#This Row],[18] ]+1-1,CALCULO[ [#This Row],[18] ]))</f>
        <v>0</v>
      </c>
      <c r="T709" s="29"/>
      <c r="U709" s="163">
        <f>+IF(AVERAGEIF(ING_NO_CONST_RENTA[Concepto],'Datos para cálculo'!T$4,ING_NO_CONST_RENTA[Monto Limite])=1,CALCULO[[#This Row],[20]],MIN(CALCULO[ [#This Row],[20] ],AVERAGEIF(ING_NO_CONST_RENTA[Concepto],'Datos para cálculo'!T$4,ING_NO_CONST_RENTA[Monto Limite]),+CALCULO[ [#This Row],[20] ]+1-1,CALCULO[ [#This Row],[20] ]))</f>
        <v>0</v>
      </c>
      <c r="V709" s="29"/>
      <c r="W7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09" s="164"/>
      <c r="Y709" s="163">
        <f>+IF(O709&lt;310*'Versión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09" s="165"/>
      <c r="AA709" s="163">
        <f>+IF(AVERAGEIF(ING_NO_CONST_RENTA[Concepto],'Datos para cálculo'!Z$4,ING_NO_CONST_RENTA[Monto Limite])=1,CALCULO[[#This Row],[ 26 ]],MIN(CALCULO[[#This Row],[ 26 ]],AVERAGEIF(ING_NO_CONST_RENTA[Concepto],'Datos para cálculo'!Z$4,ING_NO_CONST_RENTA[Monto Limite]),+CALCULO[[#This Row],[ 26 ]]+1-1,CALCULO[[#This Row],[ 26 ]]))</f>
        <v>0</v>
      </c>
      <c r="AB709" s="165"/>
      <c r="AC7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09" s="147"/>
      <c r="AE7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09" s="144">
        <f>+CALCULO[[#This Row],[ 31 ]]+CALCULO[[#This Row],[ 29 ]]+CALCULO[[#This Row],[ 27 ]]+CALCULO[[#This Row],[ 25 ]]+CALCULO[[#This Row],[ 23 ]]+CALCULO[[#This Row],[ 21 ]]+CALCULO[[#This Row],[ 19 ]]+CALCULO[[#This Row],[ 17 ]]</f>
        <v>0</v>
      </c>
      <c r="AG709" s="148">
        <f>+MAX(0,ROUND(CALCULO[[#This Row],[ 15 ]]-CALCULO[[#This Row],[32]],-3))</f>
        <v>0</v>
      </c>
      <c r="AH709" s="29"/>
      <c r="AI709" s="163">
        <f>+IF(AVERAGEIF(DEDUCCIONES[Concepto],'Datos para cálculo'!AH$4,DEDUCCIONES[Monto Limite])=1,CALCULO[[#This Row],[ 34 ]],MIN(CALCULO[[#This Row],[ 34 ]],AVERAGEIF(DEDUCCIONES[Concepto],'Datos para cálculo'!AH$4,DEDUCCIONES[Monto Limite]),+CALCULO[[#This Row],[ 34 ]]+1-1,CALCULO[[#This Row],[ 34 ]]))</f>
        <v>0</v>
      </c>
      <c r="AJ709" s="167"/>
      <c r="AK709" s="144">
        <f>+IF(CALCULO[[#This Row],[ 36 ]]="SI",MIN(CALCULO[[#This Row],[ 15 ]]*10%,VLOOKUP($AJ$4,DEDUCCIONES[],4,0)),0)</f>
        <v>0</v>
      </c>
      <c r="AL709" s="168"/>
      <c r="AM709" s="145">
        <f>+MIN(AL709+1-1,VLOOKUP($AL$4,DEDUCCIONES[],4,0))</f>
        <v>0</v>
      </c>
      <c r="AN709" s="144">
        <f>+CALCULO[[#This Row],[35]]+CALCULO[[#This Row],[37]]+CALCULO[[#This Row],[ 39 ]]</f>
        <v>0</v>
      </c>
      <c r="AO709" s="148">
        <f>+CALCULO[[#This Row],[33]]-CALCULO[[#This Row],[ 40 ]]</f>
        <v>0</v>
      </c>
      <c r="AP709" s="29"/>
      <c r="AQ709" s="163">
        <f>+MIN(CALCULO[[#This Row],[42]]+1-1,VLOOKUP($AP$4,RENTAS_EXCENTAS[],4,0))</f>
        <v>0</v>
      </c>
      <c r="AR709" s="29"/>
      <c r="AS709" s="163">
        <f>+MIN(CALCULO[[#This Row],[43]]+CALCULO[[#This Row],[ 44 ]]+1-1,VLOOKUP($AP$4,RENTAS_EXCENTAS[],4,0))-CALCULO[[#This Row],[43]]</f>
        <v>0</v>
      </c>
      <c r="AT709" s="163"/>
      <c r="AU709" s="163"/>
      <c r="AV709" s="163">
        <f>+CALCULO[[#This Row],[ 47 ]]</f>
        <v>0</v>
      </c>
      <c r="AW709" s="163"/>
      <c r="AX709" s="163">
        <f>+CALCULO[[#This Row],[ 49 ]]</f>
        <v>0</v>
      </c>
      <c r="AY709" s="163"/>
      <c r="AZ709" s="163">
        <f>+CALCULO[[#This Row],[ 51 ]]</f>
        <v>0</v>
      </c>
      <c r="BA709" s="163"/>
      <c r="BB709" s="163">
        <f>+CALCULO[[#This Row],[ 53 ]]</f>
        <v>0</v>
      </c>
      <c r="BC709" s="163"/>
      <c r="BD709" s="163">
        <f>+CALCULO[[#This Row],[ 55 ]]</f>
        <v>0</v>
      </c>
      <c r="BE709" s="163"/>
      <c r="BF709" s="163">
        <f>+CALCULO[[#This Row],[ 57 ]]</f>
        <v>0</v>
      </c>
      <c r="BG709" s="163"/>
      <c r="BH709" s="163">
        <f>+CALCULO[[#This Row],[ 59 ]]</f>
        <v>0</v>
      </c>
      <c r="BI709" s="163"/>
      <c r="BJ709" s="163"/>
      <c r="BK709" s="163"/>
      <c r="BL709" s="145">
        <f>+CALCULO[[#This Row],[ 63 ]]</f>
        <v>0</v>
      </c>
      <c r="BM709" s="144">
        <f>+CALCULO[[#This Row],[ 64 ]]+CALCULO[[#This Row],[ 62 ]]+CALCULO[[#This Row],[ 60 ]]+CALCULO[[#This Row],[ 58 ]]+CALCULO[[#This Row],[ 56 ]]+CALCULO[[#This Row],[ 54 ]]+CALCULO[[#This Row],[ 52 ]]+CALCULO[[#This Row],[ 50 ]]+CALCULO[[#This Row],[ 48 ]]+CALCULO[[#This Row],[ 45 ]]+CALCULO[[#This Row],[43]]</f>
        <v>0</v>
      </c>
      <c r="BN709" s="148">
        <f>+CALCULO[[#This Row],[ 41 ]]-CALCULO[[#This Row],[65]]</f>
        <v>0</v>
      </c>
      <c r="BO709" s="144">
        <f>+ROUND(MIN(CALCULO[[#This Row],[66]]*25%,240*'Versión impresión'!$H$8),-3)</f>
        <v>0</v>
      </c>
      <c r="BP709" s="148">
        <f>+CALCULO[[#This Row],[66]]-CALCULO[[#This Row],[67]]</f>
        <v>0</v>
      </c>
      <c r="BQ709" s="154">
        <f>+ROUND(CALCULO[[#This Row],[33]]*40%,-3)</f>
        <v>0</v>
      </c>
      <c r="BR709" s="149">
        <f t="shared" si="28"/>
        <v>0</v>
      </c>
      <c r="BS709" s="144">
        <f>+CALCULO[[#This Row],[33]]-MIN(CALCULO[[#This Row],[69]],CALCULO[[#This Row],[68]])</f>
        <v>0</v>
      </c>
      <c r="BT709" s="150">
        <f>+CALCULO[[#This Row],[71]]/'Versión impresión'!$H$8+1-1</f>
        <v>0</v>
      </c>
      <c r="BU709" s="151">
        <f>+LOOKUP(CALCULO[[#This Row],[72]],$CG$2:$CH$8,$CJ$2:$CJ$8)</f>
        <v>0</v>
      </c>
      <c r="BV709" s="152">
        <f>+LOOKUP(CALCULO[[#This Row],[72]],$CG$2:$CH$8,$CI$2:$CI$8)</f>
        <v>0</v>
      </c>
      <c r="BW709" s="151">
        <f>+LOOKUP(CALCULO[[#This Row],[72]],$CG$2:$CH$8,$CK$2:$CK$8)</f>
        <v>0</v>
      </c>
      <c r="BX709" s="155">
        <f>+(CALCULO[[#This Row],[72]]+CALCULO[[#This Row],[73]])*CALCULO[[#This Row],[74]]+CALCULO[[#This Row],[75]]</f>
        <v>0</v>
      </c>
      <c r="BY709" s="133">
        <f>+ROUND(CALCULO[[#This Row],[76]]*'Versión impresión'!$H$8,-3)</f>
        <v>0</v>
      </c>
      <c r="BZ709" s="180" t="str">
        <f>+IF(LOOKUP(CALCULO[[#This Row],[72]],$CG$2:$CH$8,$CM$2:$CM$8)=0,"",LOOKUP(CALCULO[[#This Row],[72]],$CG$2:$CH$8,$CM$2:$CM$8))</f>
        <v/>
      </c>
    </row>
    <row r="710" spans="1:78" x14ac:dyDescent="0.25">
      <c r="A710" s="78" t="str">
        <f t="shared" si="27"/>
        <v/>
      </c>
      <c r="B710" s="159"/>
      <c r="C710" s="29"/>
      <c r="D710" s="29"/>
      <c r="E710" s="29"/>
      <c r="F710" s="29"/>
      <c r="G710" s="29"/>
      <c r="H710" s="29"/>
      <c r="I710" s="29"/>
      <c r="J710" s="29"/>
      <c r="K710" s="29"/>
      <c r="L710" s="29"/>
      <c r="M710" s="29"/>
      <c r="N710" s="29"/>
      <c r="O710" s="144">
        <f>SUM(CALCULO[[#This Row],[5]:[ 14 ]])</f>
        <v>0</v>
      </c>
      <c r="P710" s="162"/>
      <c r="Q710" s="163">
        <f>+IF(AVERAGEIF(ING_NO_CONST_RENTA[Concepto],'Datos para cálculo'!P$4,ING_NO_CONST_RENTA[Monto Limite])=1,CALCULO[[#This Row],[16]],MIN(CALCULO[ [#This Row],[16] ],AVERAGEIF(ING_NO_CONST_RENTA[Concepto],'Datos para cálculo'!P$4,ING_NO_CONST_RENTA[Monto Limite]),+CALCULO[ [#This Row],[16] ]+1-1,CALCULO[ [#This Row],[16] ]))</f>
        <v>0</v>
      </c>
      <c r="R710" s="29"/>
      <c r="S710" s="163">
        <f>+IF(AVERAGEIF(ING_NO_CONST_RENTA[Concepto],'Datos para cálculo'!R$4,ING_NO_CONST_RENTA[Monto Limite])=1,CALCULO[[#This Row],[18]],MIN(CALCULO[ [#This Row],[18] ],AVERAGEIF(ING_NO_CONST_RENTA[Concepto],'Datos para cálculo'!R$4,ING_NO_CONST_RENTA[Monto Limite]),+CALCULO[ [#This Row],[18] ]+1-1,CALCULO[ [#This Row],[18] ]))</f>
        <v>0</v>
      </c>
      <c r="T710" s="29"/>
      <c r="U710" s="163">
        <f>+IF(AVERAGEIF(ING_NO_CONST_RENTA[Concepto],'Datos para cálculo'!T$4,ING_NO_CONST_RENTA[Monto Limite])=1,CALCULO[[#This Row],[20]],MIN(CALCULO[ [#This Row],[20] ],AVERAGEIF(ING_NO_CONST_RENTA[Concepto],'Datos para cálculo'!T$4,ING_NO_CONST_RENTA[Monto Limite]),+CALCULO[ [#This Row],[20] ]+1-1,CALCULO[ [#This Row],[20] ]))</f>
        <v>0</v>
      </c>
      <c r="V710" s="29"/>
      <c r="W7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0" s="164"/>
      <c r="Y710" s="163">
        <f>+IF(O710&lt;310*'Versión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0" s="165"/>
      <c r="AA710" s="163">
        <f>+IF(AVERAGEIF(ING_NO_CONST_RENTA[Concepto],'Datos para cálculo'!Z$4,ING_NO_CONST_RENTA[Monto Limite])=1,CALCULO[[#This Row],[ 26 ]],MIN(CALCULO[[#This Row],[ 26 ]],AVERAGEIF(ING_NO_CONST_RENTA[Concepto],'Datos para cálculo'!Z$4,ING_NO_CONST_RENTA[Monto Limite]),+CALCULO[[#This Row],[ 26 ]]+1-1,CALCULO[[#This Row],[ 26 ]]))</f>
        <v>0</v>
      </c>
      <c r="AB710" s="165"/>
      <c r="AC7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0" s="147"/>
      <c r="AE7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0" s="144">
        <f>+CALCULO[[#This Row],[ 31 ]]+CALCULO[[#This Row],[ 29 ]]+CALCULO[[#This Row],[ 27 ]]+CALCULO[[#This Row],[ 25 ]]+CALCULO[[#This Row],[ 23 ]]+CALCULO[[#This Row],[ 21 ]]+CALCULO[[#This Row],[ 19 ]]+CALCULO[[#This Row],[ 17 ]]</f>
        <v>0</v>
      </c>
      <c r="AG710" s="148">
        <f>+MAX(0,ROUND(CALCULO[[#This Row],[ 15 ]]-CALCULO[[#This Row],[32]],-3))</f>
        <v>0</v>
      </c>
      <c r="AH710" s="29"/>
      <c r="AI710" s="163">
        <f>+IF(AVERAGEIF(DEDUCCIONES[Concepto],'Datos para cálculo'!AH$4,DEDUCCIONES[Monto Limite])=1,CALCULO[[#This Row],[ 34 ]],MIN(CALCULO[[#This Row],[ 34 ]],AVERAGEIF(DEDUCCIONES[Concepto],'Datos para cálculo'!AH$4,DEDUCCIONES[Monto Limite]),+CALCULO[[#This Row],[ 34 ]]+1-1,CALCULO[[#This Row],[ 34 ]]))</f>
        <v>0</v>
      </c>
      <c r="AJ710" s="167"/>
      <c r="AK710" s="144">
        <f>+IF(CALCULO[[#This Row],[ 36 ]]="SI",MIN(CALCULO[[#This Row],[ 15 ]]*10%,VLOOKUP($AJ$4,DEDUCCIONES[],4,0)),0)</f>
        <v>0</v>
      </c>
      <c r="AL710" s="168"/>
      <c r="AM710" s="145">
        <f>+MIN(AL710+1-1,VLOOKUP($AL$4,DEDUCCIONES[],4,0))</f>
        <v>0</v>
      </c>
      <c r="AN710" s="144">
        <f>+CALCULO[[#This Row],[35]]+CALCULO[[#This Row],[37]]+CALCULO[[#This Row],[ 39 ]]</f>
        <v>0</v>
      </c>
      <c r="AO710" s="148">
        <f>+CALCULO[[#This Row],[33]]-CALCULO[[#This Row],[ 40 ]]</f>
        <v>0</v>
      </c>
      <c r="AP710" s="29"/>
      <c r="AQ710" s="163">
        <f>+MIN(CALCULO[[#This Row],[42]]+1-1,VLOOKUP($AP$4,RENTAS_EXCENTAS[],4,0))</f>
        <v>0</v>
      </c>
      <c r="AR710" s="29"/>
      <c r="AS710" s="163">
        <f>+MIN(CALCULO[[#This Row],[43]]+CALCULO[[#This Row],[ 44 ]]+1-1,VLOOKUP($AP$4,RENTAS_EXCENTAS[],4,0))-CALCULO[[#This Row],[43]]</f>
        <v>0</v>
      </c>
      <c r="AT710" s="163"/>
      <c r="AU710" s="163"/>
      <c r="AV710" s="163">
        <f>+CALCULO[[#This Row],[ 47 ]]</f>
        <v>0</v>
      </c>
      <c r="AW710" s="163"/>
      <c r="AX710" s="163">
        <f>+CALCULO[[#This Row],[ 49 ]]</f>
        <v>0</v>
      </c>
      <c r="AY710" s="163"/>
      <c r="AZ710" s="163">
        <f>+CALCULO[[#This Row],[ 51 ]]</f>
        <v>0</v>
      </c>
      <c r="BA710" s="163"/>
      <c r="BB710" s="163">
        <f>+CALCULO[[#This Row],[ 53 ]]</f>
        <v>0</v>
      </c>
      <c r="BC710" s="163"/>
      <c r="BD710" s="163">
        <f>+CALCULO[[#This Row],[ 55 ]]</f>
        <v>0</v>
      </c>
      <c r="BE710" s="163"/>
      <c r="BF710" s="163">
        <f>+CALCULO[[#This Row],[ 57 ]]</f>
        <v>0</v>
      </c>
      <c r="BG710" s="163"/>
      <c r="BH710" s="163">
        <f>+CALCULO[[#This Row],[ 59 ]]</f>
        <v>0</v>
      </c>
      <c r="BI710" s="163"/>
      <c r="BJ710" s="163"/>
      <c r="BK710" s="163"/>
      <c r="BL710" s="145">
        <f>+CALCULO[[#This Row],[ 63 ]]</f>
        <v>0</v>
      </c>
      <c r="BM710" s="144">
        <f>+CALCULO[[#This Row],[ 64 ]]+CALCULO[[#This Row],[ 62 ]]+CALCULO[[#This Row],[ 60 ]]+CALCULO[[#This Row],[ 58 ]]+CALCULO[[#This Row],[ 56 ]]+CALCULO[[#This Row],[ 54 ]]+CALCULO[[#This Row],[ 52 ]]+CALCULO[[#This Row],[ 50 ]]+CALCULO[[#This Row],[ 48 ]]+CALCULO[[#This Row],[ 45 ]]+CALCULO[[#This Row],[43]]</f>
        <v>0</v>
      </c>
      <c r="BN710" s="148">
        <f>+CALCULO[[#This Row],[ 41 ]]-CALCULO[[#This Row],[65]]</f>
        <v>0</v>
      </c>
      <c r="BO710" s="144">
        <f>+ROUND(MIN(CALCULO[[#This Row],[66]]*25%,240*'Versión impresión'!$H$8),-3)</f>
        <v>0</v>
      </c>
      <c r="BP710" s="148">
        <f>+CALCULO[[#This Row],[66]]-CALCULO[[#This Row],[67]]</f>
        <v>0</v>
      </c>
      <c r="BQ710" s="154">
        <f>+ROUND(CALCULO[[#This Row],[33]]*40%,-3)</f>
        <v>0</v>
      </c>
      <c r="BR710" s="149">
        <f t="shared" si="28"/>
        <v>0</v>
      </c>
      <c r="BS710" s="144">
        <f>+CALCULO[[#This Row],[33]]-MIN(CALCULO[[#This Row],[69]],CALCULO[[#This Row],[68]])</f>
        <v>0</v>
      </c>
      <c r="BT710" s="150">
        <f>+CALCULO[[#This Row],[71]]/'Versión impresión'!$H$8+1-1</f>
        <v>0</v>
      </c>
      <c r="BU710" s="151">
        <f>+LOOKUP(CALCULO[[#This Row],[72]],$CG$2:$CH$8,$CJ$2:$CJ$8)</f>
        <v>0</v>
      </c>
      <c r="BV710" s="152">
        <f>+LOOKUP(CALCULO[[#This Row],[72]],$CG$2:$CH$8,$CI$2:$CI$8)</f>
        <v>0</v>
      </c>
      <c r="BW710" s="151">
        <f>+LOOKUP(CALCULO[[#This Row],[72]],$CG$2:$CH$8,$CK$2:$CK$8)</f>
        <v>0</v>
      </c>
      <c r="BX710" s="155">
        <f>+(CALCULO[[#This Row],[72]]+CALCULO[[#This Row],[73]])*CALCULO[[#This Row],[74]]+CALCULO[[#This Row],[75]]</f>
        <v>0</v>
      </c>
      <c r="BY710" s="133">
        <f>+ROUND(CALCULO[[#This Row],[76]]*'Versión impresión'!$H$8,-3)</f>
        <v>0</v>
      </c>
      <c r="BZ710" s="180" t="str">
        <f>+IF(LOOKUP(CALCULO[[#This Row],[72]],$CG$2:$CH$8,$CM$2:$CM$8)=0,"",LOOKUP(CALCULO[[#This Row],[72]],$CG$2:$CH$8,$CM$2:$CM$8))</f>
        <v/>
      </c>
    </row>
    <row r="711" spans="1:78" x14ac:dyDescent="0.25">
      <c r="A711" s="78" t="str">
        <f t="shared" si="27"/>
        <v/>
      </c>
      <c r="B711" s="159"/>
      <c r="C711" s="29"/>
      <c r="D711" s="29"/>
      <c r="E711" s="29"/>
      <c r="F711" s="29"/>
      <c r="G711" s="29"/>
      <c r="H711" s="29"/>
      <c r="I711" s="29"/>
      <c r="J711" s="29"/>
      <c r="K711" s="29"/>
      <c r="L711" s="29"/>
      <c r="M711" s="29"/>
      <c r="N711" s="29"/>
      <c r="O711" s="144">
        <f>SUM(CALCULO[[#This Row],[5]:[ 14 ]])</f>
        <v>0</v>
      </c>
      <c r="P711" s="162"/>
      <c r="Q711" s="163">
        <f>+IF(AVERAGEIF(ING_NO_CONST_RENTA[Concepto],'Datos para cálculo'!P$4,ING_NO_CONST_RENTA[Monto Limite])=1,CALCULO[[#This Row],[16]],MIN(CALCULO[ [#This Row],[16] ],AVERAGEIF(ING_NO_CONST_RENTA[Concepto],'Datos para cálculo'!P$4,ING_NO_CONST_RENTA[Monto Limite]),+CALCULO[ [#This Row],[16] ]+1-1,CALCULO[ [#This Row],[16] ]))</f>
        <v>0</v>
      </c>
      <c r="R711" s="29"/>
      <c r="S711" s="163">
        <f>+IF(AVERAGEIF(ING_NO_CONST_RENTA[Concepto],'Datos para cálculo'!R$4,ING_NO_CONST_RENTA[Monto Limite])=1,CALCULO[[#This Row],[18]],MIN(CALCULO[ [#This Row],[18] ],AVERAGEIF(ING_NO_CONST_RENTA[Concepto],'Datos para cálculo'!R$4,ING_NO_CONST_RENTA[Monto Limite]),+CALCULO[ [#This Row],[18] ]+1-1,CALCULO[ [#This Row],[18] ]))</f>
        <v>0</v>
      </c>
      <c r="T711" s="29"/>
      <c r="U711" s="163">
        <f>+IF(AVERAGEIF(ING_NO_CONST_RENTA[Concepto],'Datos para cálculo'!T$4,ING_NO_CONST_RENTA[Monto Limite])=1,CALCULO[[#This Row],[20]],MIN(CALCULO[ [#This Row],[20] ],AVERAGEIF(ING_NO_CONST_RENTA[Concepto],'Datos para cálculo'!T$4,ING_NO_CONST_RENTA[Monto Limite]),+CALCULO[ [#This Row],[20] ]+1-1,CALCULO[ [#This Row],[20] ]))</f>
        <v>0</v>
      </c>
      <c r="V711" s="29"/>
      <c r="W7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1" s="164"/>
      <c r="Y711" s="163">
        <f>+IF(O711&lt;310*'Versión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1" s="165"/>
      <c r="AA711" s="163">
        <f>+IF(AVERAGEIF(ING_NO_CONST_RENTA[Concepto],'Datos para cálculo'!Z$4,ING_NO_CONST_RENTA[Monto Limite])=1,CALCULO[[#This Row],[ 26 ]],MIN(CALCULO[[#This Row],[ 26 ]],AVERAGEIF(ING_NO_CONST_RENTA[Concepto],'Datos para cálculo'!Z$4,ING_NO_CONST_RENTA[Monto Limite]),+CALCULO[[#This Row],[ 26 ]]+1-1,CALCULO[[#This Row],[ 26 ]]))</f>
        <v>0</v>
      </c>
      <c r="AB711" s="165"/>
      <c r="AC7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1" s="147"/>
      <c r="AE7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1" s="144">
        <f>+CALCULO[[#This Row],[ 31 ]]+CALCULO[[#This Row],[ 29 ]]+CALCULO[[#This Row],[ 27 ]]+CALCULO[[#This Row],[ 25 ]]+CALCULO[[#This Row],[ 23 ]]+CALCULO[[#This Row],[ 21 ]]+CALCULO[[#This Row],[ 19 ]]+CALCULO[[#This Row],[ 17 ]]</f>
        <v>0</v>
      </c>
      <c r="AG711" s="148">
        <f>+MAX(0,ROUND(CALCULO[[#This Row],[ 15 ]]-CALCULO[[#This Row],[32]],-3))</f>
        <v>0</v>
      </c>
      <c r="AH711" s="29"/>
      <c r="AI711" s="163">
        <f>+IF(AVERAGEIF(DEDUCCIONES[Concepto],'Datos para cálculo'!AH$4,DEDUCCIONES[Monto Limite])=1,CALCULO[[#This Row],[ 34 ]],MIN(CALCULO[[#This Row],[ 34 ]],AVERAGEIF(DEDUCCIONES[Concepto],'Datos para cálculo'!AH$4,DEDUCCIONES[Monto Limite]),+CALCULO[[#This Row],[ 34 ]]+1-1,CALCULO[[#This Row],[ 34 ]]))</f>
        <v>0</v>
      </c>
      <c r="AJ711" s="167"/>
      <c r="AK711" s="144">
        <f>+IF(CALCULO[[#This Row],[ 36 ]]="SI",MIN(CALCULO[[#This Row],[ 15 ]]*10%,VLOOKUP($AJ$4,DEDUCCIONES[],4,0)),0)</f>
        <v>0</v>
      </c>
      <c r="AL711" s="168"/>
      <c r="AM711" s="145">
        <f>+MIN(AL711+1-1,VLOOKUP($AL$4,DEDUCCIONES[],4,0))</f>
        <v>0</v>
      </c>
      <c r="AN711" s="144">
        <f>+CALCULO[[#This Row],[35]]+CALCULO[[#This Row],[37]]+CALCULO[[#This Row],[ 39 ]]</f>
        <v>0</v>
      </c>
      <c r="AO711" s="148">
        <f>+CALCULO[[#This Row],[33]]-CALCULO[[#This Row],[ 40 ]]</f>
        <v>0</v>
      </c>
      <c r="AP711" s="29"/>
      <c r="AQ711" s="163">
        <f>+MIN(CALCULO[[#This Row],[42]]+1-1,VLOOKUP($AP$4,RENTAS_EXCENTAS[],4,0))</f>
        <v>0</v>
      </c>
      <c r="AR711" s="29"/>
      <c r="AS711" s="163">
        <f>+MIN(CALCULO[[#This Row],[43]]+CALCULO[[#This Row],[ 44 ]]+1-1,VLOOKUP($AP$4,RENTAS_EXCENTAS[],4,0))-CALCULO[[#This Row],[43]]</f>
        <v>0</v>
      </c>
      <c r="AT711" s="163"/>
      <c r="AU711" s="163"/>
      <c r="AV711" s="163">
        <f>+CALCULO[[#This Row],[ 47 ]]</f>
        <v>0</v>
      </c>
      <c r="AW711" s="163"/>
      <c r="AX711" s="163">
        <f>+CALCULO[[#This Row],[ 49 ]]</f>
        <v>0</v>
      </c>
      <c r="AY711" s="163"/>
      <c r="AZ711" s="163">
        <f>+CALCULO[[#This Row],[ 51 ]]</f>
        <v>0</v>
      </c>
      <c r="BA711" s="163"/>
      <c r="BB711" s="163">
        <f>+CALCULO[[#This Row],[ 53 ]]</f>
        <v>0</v>
      </c>
      <c r="BC711" s="163"/>
      <c r="BD711" s="163">
        <f>+CALCULO[[#This Row],[ 55 ]]</f>
        <v>0</v>
      </c>
      <c r="BE711" s="163"/>
      <c r="BF711" s="163">
        <f>+CALCULO[[#This Row],[ 57 ]]</f>
        <v>0</v>
      </c>
      <c r="BG711" s="163"/>
      <c r="BH711" s="163">
        <f>+CALCULO[[#This Row],[ 59 ]]</f>
        <v>0</v>
      </c>
      <c r="BI711" s="163"/>
      <c r="BJ711" s="163"/>
      <c r="BK711" s="163"/>
      <c r="BL711" s="145">
        <f>+CALCULO[[#This Row],[ 63 ]]</f>
        <v>0</v>
      </c>
      <c r="BM711" s="144">
        <f>+CALCULO[[#This Row],[ 64 ]]+CALCULO[[#This Row],[ 62 ]]+CALCULO[[#This Row],[ 60 ]]+CALCULO[[#This Row],[ 58 ]]+CALCULO[[#This Row],[ 56 ]]+CALCULO[[#This Row],[ 54 ]]+CALCULO[[#This Row],[ 52 ]]+CALCULO[[#This Row],[ 50 ]]+CALCULO[[#This Row],[ 48 ]]+CALCULO[[#This Row],[ 45 ]]+CALCULO[[#This Row],[43]]</f>
        <v>0</v>
      </c>
      <c r="BN711" s="148">
        <f>+CALCULO[[#This Row],[ 41 ]]-CALCULO[[#This Row],[65]]</f>
        <v>0</v>
      </c>
      <c r="BO711" s="144">
        <f>+ROUND(MIN(CALCULO[[#This Row],[66]]*25%,240*'Versión impresión'!$H$8),-3)</f>
        <v>0</v>
      </c>
      <c r="BP711" s="148">
        <f>+CALCULO[[#This Row],[66]]-CALCULO[[#This Row],[67]]</f>
        <v>0</v>
      </c>
      <c r="BQ711" s="154">
        <f>+ROUND(CALCULO[[#This Row],[33]]*40%,-3)</f>
        <v>0</v>
      </c>
      <c r="BR711" s="149">
        <f t="shared" si="28"/>
        <v>0</v>
      </c>
      <c r="BS711" s="144">
        <f>+CALCULO[[#This Row],[33]]-MIN(CALCULO[[#This Row],[69]],CALCULO[[#This Row],[68]])</f>
        <v>0</v>
      </c>
      <c r="BT711" s="150">
        <f>+CALCULO[[#This Row],[71]]/'Versión impresión'!$H$8+1-1</f>
        <v>0</v>
      </c>
      <c r="BU711" s="151">
        <f>+LOOKUP(CALCULO[[#This Row],[72]],$CG$2:$CH$8,$CJ$2:$CJ$8)</f>
        <v>0</v>
      </c>
      <c r="BV711" s="152">
        <f>+LOOKUP(CALCULO[[#This Row],[72]],$CG$2:$CH$8,$CI$2:$CI$8)</f>
        <v>0</v>
      </c>
      <c r="BW711" s="151">
        <f>+LOOKUP(CALCULO[[#This Row],[72]],$CG$2:$CH$8,$CK$2:$CK$8)</f>
        <v>0</v>
      </c>
      <c r="BX711" s="155">
        <f>+(CALCULO[[#This Row],[72]]+CALCULO[[#This Row],[73]])*CALCULO[[#This Row],[74]]+CALCULO[[#This Row],[75]]</f>
        <v>0</v>
      </c>
      <c r="BY711" s="133">
        <f>+ROUND(CALCULO[[#This Row],[76]]*'Versión impresión'!$H$8,-3)</f>
        <v>0</v>
      </c>
      <c r="BZ711" s="180" t="str">
        <f>+IF(LOOKUP(CALCULO[[#This Row],[72]],$CG$2:$CH$8,$CM$2:$CM$8)=0,"",LOOKUP(CALCULO[[#This Row],[72]],$CG$2:$CH$8,$CM$2:$CM$8))</f>
        <v/>
      </c>
    </row>
    <row r="712" spans="1:78" x14ac:dyDescent="0.25">
      <c r="A712" s="78" t="str">
        <f t="shared" si="27"/>
        <v/>
      </c>
      <c r="B712" s="159"/>
      <c r="C712" s="29"/>
      <c r="D712" s="29"/>
      <c r="E712" s="29"/>
      <c r="F712" s="29"/>
      <c r="G712" s="29"/>
      <c r="H712" s="29"/>
      <c r="I712" s="29"/>
      <c r="J712" s="29"/>
      <c r="K712" s="29"/>
      <c r="L712" s="29"/>
      <c r="M712" s="29"/>
      <c r="N712" s="29"/>
      <c r="O712" s="144">
        <f>SUM(CALCULO[[#This Row],[5]:[ 14 ]])</f>
        <v>0</v>
      </c>
      <c r="P712" s="162"/>
      <c r="Q712" s="163">
        <f>+IF(AVERAGEIF(ING_NO_CONST_RENTA[Concepto],'Datos para cálculo'!P$4,ING_NO_CONST_RENTA[Monto Limite])=1,CALCULO[[#This Row],[16]],MIN(CALCULO[ [#This Row],[16] ],AVERAGEIF(ING_NO_CONST_RENTA[Concepto],'Datos para cálculo'!P$4,ING_NO_CONST_RENTA[Monto Limite]),+CALCULO[ [#This Row],[16] ]+1-1,CALCULO[ [#This Row],[16] ]))</f>
        <v>0</v>
      </c>
      <c r="R712" s="29"/>
      <c r="S712" s="163">
        <f>+IF(AVERAGEIF(ING_NO_CONST_RENTA[Concepto],'Datos para cálculo'!R$4,ING_NO_CONST_RENTA[Monto Limite])=1,CALCULO[[#This Row],[18]],MIN(CALCULO[ [#This Row],[18] ],AVERAGEIF(ING_NO_CONST_RENTA[Concepto],'Datos para cálculo'!R$4,ING_NO_CONST_RENTA[Monto Limite]),+CALCULO[ [#This Row],[18] ]+1-1,CALCULO[ [#This Row],[18] ]))</f>
        <v>0</v>
      </c>
      <c r="T712" s="29"/>
      <c r="U712" s="163">
        <f>+IF(AVERAGEIF(ING_NO_CONST_RENTA[Concepto],'Datos para cálculo'!T$4,ING_NO_CONST_RENTA[Monto Limite])=1,CALCULO[[#This Row],[20]],MIN(CALCULO[ [#This Row],[20] ],AVERAGEIF(ING_NO_CONST_RENTA[Concepto],'Datos para cálculo'!T$4,ING_NO_CONST_RENTA[Monto Limite]),+CALCULO[ [#This Row],[20] ]+1-1,CALCULO[ [#This Row],[20] ]))</f>
        <v>0</v>
      </c>
      <c r="V712" s="29"/>
      <c r="W7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2" s="164"/>
      <c r="Y712" s="163">
        <f>+IF(O712&lt;310*'Versión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2" s="165"/>
      <c r="AA712" s="163">
        <f>+IF(AVERAGEIF(ING_NO_CONST_RENTA[Concepto],'Datos para cálculo'!Z$4,ING_NO_CONST_RENTA[Monto Limite])=1,CALCULO[[#This Row],[ 26 ]],MIN(CALCULO[[#This Row],[ 26 ]],AVERAGEIF(ING_NO_CONST_RENTA[Concepto],'Datos para cálculo'!Z$4,ING_NO_CONST_RENTA[Monto Limite]),+CALCULO[[#This Row],[ 26 ]]+1-1,CALCULO[[#This Row],[ 26 ]]))</f>
        <v>0</v>
      </c>
      <c r="AB712" s="165"/>
      <c r="AC7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2" s="147"/>
      <c r="AE7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2" s="144">
        <f>+CALCULO[[#This Row],[ 31 ]]+CALCULO[[#This Row],[ 29 ]]+CALCULO[[#This Row],[ 27 ]]+CALCULO[[#This Row],[ 25 ]]+CALCULO[[#This Row],[ 23 ]]+CALCULO[[#This Row],[ 21 ]]+CALCULO[[#This Row],[ 19 ]]+CALCULO[[#This Row],[ 17 ]]</f>
        <v>0</v>
      </c>
      <c r="AG712" s="148">
        <f>+MAX(0,ROUND(CALCULO[[#This Row],[ 15 ]]-CALCULO[[#This Row],[32]],-3))</f>
        <v>0</v>
      </c>
      <c r="AH712" s="29"/>
      <c r="AI712" s="163">
        <f>+IF(AVERAGEIF(DEDUCCIONES[Concepto],'Datos para cálculo'!AH$4,DEDUCCIONES[Monto Limite])=1,CALCULO[[#This Row],[ 34 ]],MIN(CALCULO[[#This Row],[ 34 ]],AVERAGEIF(DEDUCCIONES[Concepto],'Datos para cálculo'!AH$4,DEDUCCIONES[Monto Limite]),+CALCULO[[#This Row],[ 34 ]]+1-1,CALCULO[[#This Row],[ 34 ]]))</f>
        <v>0</v>
      </c>
      <c r="AJ712" s="167"/>
      <c r="AK712" s="144">
        <f>+IF(CALCULO[[#This Row],[ 36 ]]="SI",MIN(CALCULO[[#This Row],[ 15 ]]*10%,VLOOKUP($AJ$4,DEDUCCIONES[],4,0)),0)</f>
        <v>0</v>
      </c>
      <c r="AL712" s="168"/>
      <c r="AM712" s="145">
        <f>+MIN(AL712+1-1,VLOOKUP($AL$4,DEDUCCIONES[],4,0))</f>
        <v>0</v>
      </c>
      <c r="AN712" s="144">
        <f>+CALCULO[[#This Row],[35]]+CALCULO[[#This Row],[37]]+CALCULO[[#This Row],[ 39 ]]</f>
        <v>0</v>
      </c>
      <c r="AO712" s="148">
        <f>+CALCULO[[#This Row],[33]]-CALCULO[[#This Row],[ 40 ]]</f>
        <v>0</v>
      </c>
      <c r="AP712" s="29"/>
      <c r="AQ712" s="163">
        <f>+MIN(CALCULO[[#This Row],[42]]+1-1,VLOOKUP($AP$4,RENTAS_EXCENTAS[],4,0))</f>
        <v>0</v>
      </c>
      <c r="AR712" s="29"/>
      <c r="AS712" s="163">
        <f>+MIN(CALCULO[[#This Row],[43]]+CALCULO[[#This Row],[ 44 ]]+1-1,VLOOKUP($AP$4,RENTAS_EXCENTAS[],4,0))-CALCULO[[#This Row],[43]]</f>
        <v>0</v>
      </c>
      <c r="AT712" s="163"/>
      <c r="AU712" s="163"/>
      <c r="AV712" s="163">
        <f>+CALCULO[[#This Row],[ 47 ]]</f>
        <v>0</v>
      </c>
      <c r="AW712" s="163"/>
      <c r="AX712" s="163">
        <f>+CALCULO[[#This Row],[ 49 ]]</f>
        <v>0</v>
      </c>
      <c r="AY712" s="163"/>
      <c r="AZ712" s="163">
        <f>+CALCULO[[#This Row],[ 51 ]]</f>
        <v>0</v>
      </c>
      <c r="BA712" s="163"/>
      <c r="BB712" s="163">
        <f>+CALCULO[[#This Row],[ 53 ]]</f>
        <v>0</v>
      </c>
      <c r="BC712" s="163"/>
      <c r="BD712" s="163">
        <f>+CALCULO[[#This Row],[ 55 ]]</f>
        <v>0</v>
      </c>
      <c r="BE712" s="163"/>
      <c r="BF712" s="163">
        <f>+CALCULO[[#This Row],[ 57 ]]</f>
        <v>0</v>
      </c>
      <c r="BG712" s="163"/>
      <c r="BH712" s="163">
        <f>+CALCULO[[#This Row],[ 59 ]]</f>
        <v>0</v>
      </c>
      <c r="BI712" s="163"/>
      <c r="BJ712" s="163"/>
      <c r="BK712" s="163"/>
      <c r="BL712" s="145">
        <f>+CALCULO[[#This Row],[ 63 ]]</f>
        <v>0</v>
      </c>
      <c r="BM712" s="144">
        <f>+CALCULO[[#This Row],[ 64 ]]+CALCULO[[#This Row],[ 62 ]]+CALCULO[[#This Row],[ 60 ]]+CALCULO[[#This Row],[ 58 ]]+CALCULO[[#This Row],[ 56 ]]+CALCULO[[#This Row],[ 54 ]]+CALCULO[[#This Row],[ 52 ]]+CALCULO[[#This Row],[ 50 ]]+CALCULO[[#This Row],[ 48 ]]+CALCULO[[#This Row],[ 45 ]]+CALCULO[[#This Row],[43]]</f>
        <v>0</v>
      </c>
      <c r="BN712" s="148">
        <f>+CALCULO[[#This Row],[ 41 ]]-CALCULO[[#This Row],[65]]</f>
        <v>0</v>
      </c>
      <c r="BO712" s="144">
        <f>+ROUND(MIN(CALCULO[[#This Row],[66]]*25%,240*'Versión impresión'!$H$8),-3)</f>
        <v>0</v>
      </c>
      <c r="BP712" s="148">
        <f>+CALCULO[[#This Row],[66]]-CALCULO[[#This Row],[67]]</f>
        <v>0</v>
      </c>
      <c r="BQ712" s="154">
        <f>+ROUND(CALCULO[[#This Row],[33]]*40%,-3)</f>
        <v>0</v>
      </c>
      <c r="BR712" s="149">
        <f t="shared" si="28"/>
        <v>0</v>
      </c>
      <c r="BS712" s="144">
        <f>+CALCULO[[#This Row],[33]]-MIN(CALCULO[[#This Row],[69]],CALCULO[[#This Row],[68]])</f>
        <v>0</v>
      </c>
      <c r="BT712" s="150">
        <f>+CALCULO[[#This Row],[71]]/'Versión impresión'!$H$8+1-1</f>
        <v>0</v>
      </c>
      <c r="BU712" s="151">
        <f>+LOOKUP(CALCULO[[#This Row],[72]],$CG$2:$CH$8,$CJ$2:$CJ$8)</f>
        <v>0</v>
      </c>
      <c r="BV712" s="152">
        <f>+LOOKUP(CALCULO[[#This Row],[72]],$CG$2:$CH$8,$CI$2:$CI$8)</f>
        <v>0</v>
      </c>
      <c r="BW712" s="151">
        <f>+LOOKUP(CALCULO[[#This Row],[72]],$CG$2:$CH$8,$CK$2:$CK$8)</f>
        <v>0</v>
      </c>
      <c r="BX712" s="155">
        <f>+(CALCULO[[#This Row],[72]]+CALCULO[[#This Row],[73]])*CALCULO[[#This Row],[74]]+CALCULO[[#This Row],[75]]</f>
        <v>0</v>
      </c>
      <c r="BY712" s="133">
        <f>+ROUND(CALCULO[[#This Row],[76]]*'Versión impresión'!$H$8,-3)</f>
        <v>0</v>
      </c>
      <c r="BZ712" s="180" t="str">
        <f>+IF(LOOKUP(CALCULO[[#This Row],[72]],$CG$2:$CH$8,$CM$2:$CM$8)=0,"",LOOKUP(CALCULO[[#This Row],[72]],$CG$2:$CH$8,$CM$2:$CM$8))</f>
        <v/>
      </c>
    </row>
    <row r="713" spans="1:78" x14ac:dyDescent="0.25">
      <c r="A713" s="78" t="str">
        <f t="shared" si="27"/>
        <v/>
      </c>
      <c r="B713" s="159"/>
      <c r="C713" s="29"/>
      <c r="D713" s="29"/>
      <c r="E713" s="29"/>
      <c r="F713" s="29"/>
      <c r="G713" s="29"/>
      <c r="H713" s="29"/>
      <c r="I713" s="29"/>
      <c r="J713" s="29"/>
      <c r="K713" s="29"/>
      <c r="L713" s="29"/>
      <c r="M713" s="29"/>
      <c r="N713" s="29"/>
      <c r="O713" s="144">
        <f>SUM(CALCULO[[#This Row],[5]:[ 14 ]])</f>
        <v>0</v>
      </c>
      <c r="P713" s="162"/>
      <c r="Q713" s="163">
        <f>+IF(AVERAGEIF(ING_NO_CONST_RENTA[Concepto],'Datos para cálculo'!P$4,ING_NO_CONST_RENTA[Monto Limite])=1,CALCULO[[#This Row],[16]],MIN(CALCULO[ [#This Row],[16] ],AVERAGEIF(ING_NO_CONST_RENTA[Concepto],'Datos para cálculo'!P$4,ING_NO_CONST_RENTA[Monto Limite]),+CALCULO[ [#This Row],[16] ]+1-1,CALCULO[ [#This Row],[16] ]))</f>
        <v>0</v>
      </c>
      <c r="R713" s="29"/>
      <c r="S713" s="163">
        <f>+IF(AVERAGEIF(ING_NO_CONST_RENTA[Concepto],'Datos para cálculo'!R$4,ING_NO_CONST_RENTA[Monto Limite])=1,CALCULO[[#This Row],[18]],MIN(CALCULO[ [#This Row],[18] ],AVERAGEIF(ING_NO_CONST_RENTA[Concepto],'Datos para cálculo'!R$4,ING_NO_CONST_RENTA[Monto Limite]),+CALCULO[ [#This Row],[18] ]+1-1,CALCULO[ [#This Row],[18] ]))</f>
        <v>0</v>
      </c>
      <c r="T713" s="29"/>
      <c r="U713" s="163">
        <f>+IF(AVERAGEIF(ING_NO_CONST_RENTA[Concepto],'Datos para cálculo'!T$4,ING_NO_CONST_RENTA[Monto Limite])=1,CALCULO[[#This Row],[20]],MIN(CALCULO[ [#This Row],[20] ],AVERAGEIF(ING_NO_CONST_RENTA[Concepto],'Datos para cálculo'!T$4,ING_NO_CONST_RENTA[Monto Limite]),+CALCULO[ [#This Row],[20] ]+1-1,CALCULO[ [#This Row],[20] ]))</f>
        <v>0</v>
      </c>
      <c r="V713" s="29"/>
      <c r="W7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3" s="164"/>
      <c r="Y713" s="163">
        <f>+IF(O713&lt;310*'Versión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3" s="165"/>
      <c r="AA713" s="163">
        <f>+IF(AVERAGEIF(ING_NO_CONST_RENTA[Concepto],'Datos para cálculo'!Z$4,ING_NO_CONST_RENTA[Monto Limite])=1,CALCULO[[#This Row],[ 26 ]],MIN(CALCULO[[#This Row],[ 26 ]],AVERAGEIF(ING_NO_CONST_RENTA[Concepto],'Datos para cálculo'!Z$4,ING_NO_CONST_RENTA[Monto Limite]),+CALCULO[[#This Row],[ 26 ]]+1-1,CALCULO[[#This Row],[ 26 ]]))</f>
        <v>0</v>
      </c>
      <c r="AB713" s="165"/>
      <c r="AC7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3" s="147"/>
      <c r="AE7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3" s="144">
        <f>+CALCULO[[#This Row],[ 31 ]]+CALCULO[[#This Row],[ 29 ]]+CALCULO[[#This Row],[ 27 ]]+CALCULO[[#This Row],[ 25 ]]+CALCULO[[#This Row],[ 23 ]]+CALCULO[[#This Row],[ 21 ]]+CALCULO[[#This Row],[ 19 ]]+CALCULO[[#This Row],[ 17 ]]</f>
        <v>0</v>
      </c>
      <c r="AG713" s="148">
        <f>+MAX(0,ROUND(CALCULO[[#This Row],[ 15 ]]-CALCULO[[#This Row],[32]],-3))</f>
        <v>0</v>
      </c>
      <c r="AH713" s="29"/>
      <c r="AI713" s="163">
        <f>+IF(AVERAGEIF(DEDUCCIONES[Concepto],'Datos para cálculo'!AH$4,DEDUCCIONES[Monto Limite])=1,CALCULO[[#This Row],[ 34 ]],MIN(CALCULO[[#This Row],[ 34 ]],AVERAGEIF(DEDUCCIONES[Concepto],'Datos para cálculo'!AH$4,DEDUCCIONES[Monto Limite]),+CALCULO[[#This Row],[ 34 ]]+1-1,CALCULO[[#This Row],[ 34 ]]))</f>
        <v>0</v>
      </c>
      <c r="AJ713" s="167"/>
      <c r="AK713" s="144">
        <f>+IF(CALCULO[[#This Row],[ 36 ]]="SI",MIN(CALCULO[[#This Row],[ 15 ]]*10%,VLOOKUP($AJ$4,DEDUCCIONES[],4,0)),0)</f>
        <v>0</v>
      </c>
      <c r="AL713" s="168"/>
      <c r="AM713" s="145">
        <f>+MIN(AL713+1-1,VLOOKUP($AL$4,DEDUCCIONES[],4,0))</f>
        <v>0</v>
      </c>
      <c r="AN713" s="144">
        <f>+CALCULO[[#This Row],[35]]+CALCULO[[#This Row],[37]]+CALCULO[[#This Row],[ 39 ]]</f>
        <v>0</v>
      </c>
      <c r="AO713" s="148">
        <f>+CALCULO[[#This Row],[33]]-CALCULO[[#This Row],[ 40 ]]</f>
        <v>0</v>
      </c>
      <c r="AP713" s="29"/>
      <c r="AQ713" s="163">
        <f>+MIN(CALCULO[[#This Row],[42]]+1-1,VLOOKUP($AP$4,RENTAS_EXCENTAS[],4,0))</f>
        <v>0</v>
      </c>
      <c r="AR713" s="29"/>
      <c r="AS713" s="163">
        <f>+MIN(CALCULO[[#This Row],[43]]+CALCULO[[#This Row],[ 44 ]]+1-1,VLOOKUP($AP$4,RENTAS_EXCENTAS[],4,0))-CALCULO[[#This Row],[43]]</f>
        <v>0</v>
      </c>
      <c r="AT713" s="163"/>
      <c r="AU713" s="163"/>
      <c r="AV713" s="163">
        <f>+CALCULO[[#This Row],[ 47 ]]</f>
        <v>0</v>
      </c>
      <c r="AW713" s="163"/>
      <c r="AX713" s="163">
        <f>+CALCULO[[#This Row],[ 49 ]]</f>
        <v>0</v>
      </c>
      <c r="AY713" s="163"/>
      <c r="AZ713" s="163">
        <f>+CALCULO[[#This Row],[ 51 ]]</f>
        <v>0</v>
      </c>
      <c r="BA713" s="163"/>
      <c r="BB713" s="163">
        <f>+CALCULO[[#This Row],[ 53 ]]</f>
        <v>0</v>
      </c>
      <c r="BC713" s="163"/>
      <c r="BD713" s="163">
        <f>+CALCULO[[#This Row],[ 55 ]]</f>
        <v>0</v>
      </c>
      <c r="BE713" s="163"/>
      <c r="BF713" s="163">
        <f>+CALCULO[[#This Row],[ 57 ]]</f>
        <v>0</v>
      </c>
      <c r="BG713" s="163"/>
      <c r="BH713" s="163">
        <f>+CALCULO[[#This Row],[ 59 ]]</f>
        <v>0</v>
      </c>
      <c r="BI713" s="163"/>
      <c r="BJ713" s="163"/>
      <c r="BK713" s="163"/>
      <c r="BL713" s="145">
        <f>+CALCULO[[#This Row],[ 63 ]]</f>
        <v>0</v>
      </c>
      <c r="BM713" s="144">
        <f>+CALCULO[[#This Row],[ 64 ]]+CALCULO[[#This Row],[ 62 ]]+CALCULO[[#This Row],[ 60 ]]+CALCULO[[#This Row],[ 58 ]]+CALCULO[[#This Row],[ 56 ]]+CALCULO[[#This Row],[ 54 ]]+CALCULO[[#This Row],[ 52 ]]+CALCULO[[#This Row],[ 50 ]]+CALCULO[[#This Row],[ 48 ]]+CALCULO[[#This Row],[ 45 ]]+CALCULO[[#This Row],[43]]</f>
        <v>0</v>
      </c>
      <c r="BN713" s="148">
        <f>+CALCULO[[#This Row],[ 41 ]]-CALCULO[[#This Row],[65]]</f>
        <v>0</v>
      </c>
      <c r="BO713" s="144">
        <f>+ROUND(MIN(CALCULO[[#This Row],[66]]*25%,240*'Versión impresión'!$H$8),-3)</f>
        <v>0</v>
      </c>
      <c r="BP713" s="148">
        <f>+CALCULO[[#This Row],[66]]-CALCULO[[#This Row],[67]]</f>
        <v>0</v>
      </c>
      <c r="BQ713" s="154">
        <f>+ROUND(CALCULO[[#This Row],[33]]*40%,-3)</f>
        <v>0</v>
      </c>
      <c r="BR713" s="149">
        <f t="shared" si="28"/>
        <v>0</v>
      </c>
      <c r="BS713" s="144">
        <f>+CALCULO[[#This Row],[33]]-MIN(CALCULO[[#This Row],[69]],CALCULO[[#This Row],[68]])</f>
        <v>0</v>
      </c>
      <c r="BT713" s="150">
        <f>+CALCULO[[#This Row],[71]]/'Versión impresión'!$H$8+1-1</f>
        <v>0</v>
      </c>
      <c r="BU713" s="151">
        <f>+LOOKUP(CALCULO[[#This Row],[72]],$CG$2:$CH$8,$CJ$2:$CJ$8)</f>
        <v>0</v>
      </c>
      <c r="BV713" s="152">
        <f>+LOOKUP(CALCULO[[#This Row],[72]],$CG$2:$CH$8,$CI$2:$CI$8)</f>
        <v>0</v>
      </c>
      <c r="BW713" s="151">
        <f>+LOOKUP(CALCULO[[#This Row],[72]],$CG$2:$CH$8,$CK$2:$CK$8)</f>
        <v>0</v>
      </c>
      <c r="BX713" s="155">
        <f>+(CALCULO[[#This Row],[72]]+CALCULO[[#This Row],[73]])*CALCULO[[#This Row],[74]]+CALCULO[[#This Row],[75]]</f>
        <v>0</v>
      </c>
      <c r="BY713" s="133">
        <f>+ROUND(CALCULO[[#This Row],[76]]*'Versión impresión'!$H$8,-3)</f>
        <v>0</v>
      </c>
      <c r="BZ713" s="180" t="str">
        <f>+IF(LOOKUP(CALCULO[[#This Row],[72]],$CG$2:$CH$8,$CM$2:$CM$8)=0,"",LOOKUP(CALCULO[[#This Row],[72]],$CG$2:$CH$8,$CM$2:$CM$8))</f>
        <v/>
      </c>
    </row>
    <row r="714" spans="1:78" x14ac:dyDescent="0.25">
      <c r="A714" s="78" t="str">
        <f t="shared" si="27"/>
        <v/>
      </c>
      <c r="B714" s="159"/>
      <c r="C714" s="29"/>
      <c r="D714" s="29"/>
      <c r="E714" s="29"/>
      <c r="F714" s="29"/>
      <c r="G714" s="29"/>
      <c r="H714" s="29"/>
      <c r="I714" s="29"/>
      <c r="J714" s="29"/>
      <c r="K714" s="29"/>
      <c r="L714" s="29"/>
      <c r="M714" s="29"/>
      <c r="N714" s="29"/>
      <c r="O714" s="144">
        <f>SUM(CALCULO[[#This Row],[5]:[ 14 ]])</f>
        <v>0</v>
      </c>
      <c r="P714" s="162"/>
      <c r="Q714" s="163">
        <f>+IF(AVERAGEIF(ING_NO_CONST_RENTA[Concepto],'Datos para cálculo'!P$4,ING_NO_CONST_RENTA[Monto Limite])=1,CALCULO[[#This Row],[16]],MIN(CALCULO[ [#This Row],[16] ],AVERAGEIF(ING_NO_CONST_RENTA[Concepto],'Datos para cálculo'!P$4,ING_NO_CONST_RENTA[Monto Limite]),+CALCULO[ [#This Row],[16] ]+1-1,CALCULO[ [#This Row],[16] ]))</f>
        <v>0</v>
      </c>
      <c r="R714" s="29"/>
      <c r="S714" s="163">
        <f>+IF(AVERAGEIF(ING_NO_CONST_RENTA[Concepto],'Datos para cálculo'!R$4,ING_NO_CONST_RENTA[Monto Limite])=1,CALCULO[[#This Row],[18]],MIN(CALCULO[ [#This Row],[18] ],AVERAGEIF(ING_NO_CONST_RENTA[Concepto],'Datos para cálculo'!R$4,ING_NO_CONST_RENTA[Monto Limite]),+CALCULO[ [#This Row],[18] ]+1-1,CALCULO[ [#This Row],[18] ]))</f>
        <v>0</v>
      </c>
      <c r="T714" s="29"/>
      <c r="U714" s="163">
        <f>+IF(AVERAGEIF(ING_NO_CONST_RENTA[Concepto],'Datos para cálculo'!T$4,ING_NO_CONST_RENTA[Monto Limite])=1,CALCULO[[#This Row],[20]],MIN(CALCULO[ [#This Row],[20] ],AVERAGEIF(ING_NO_CONST_RENTA[Concepto],'Datos para cálculo'!T$4,ING_NO_CONST_RENTA[Monto Limite]),+CALCULO[ [#This Row],[20] ]+1-1,CALCULO[ [#This Row],[20] ]))</f>
        <v>0</v>
      </c>
      <c r="V714" s="29"/>
      <c r="W7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4" s="164"/>
      <c r="Y714" s="163">
        <f>+IF(O714&lt;310*'Versión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4" s="165"/>
      <c r="AA714" s="163">
        <f>+IF(AVERAGEIF(ING_NO_CONST_RENTA[Concepto],'Datos para cálculo'!Z$4,ING_NO_CONST_RENTA[Monto Limite])=1,CALCULO[[#This Row],[ 26 ]],MIN(CALCULO[[#This Row],[ 26 ]],AVERAGEIF(ING_NO_CONST_RENTA[Concepto],'Datos para cálculo'!Z$4,ING_NO_CONST_RENTA[Monto Limite]),+CALCULO[[#This Row],[ 26 ]]+1-1,CALCULO[[#This Row],[ 26 ]]))</f>
        <v>0</v>
      </c>
      <c r="AB714" s="165"/>
      <c r="AC7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4" s="147"/>
      <c r="AE7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4" s="144">
        <f>+CALCULO[[#This Row],[ 31 ]]+CALCULO[[#This Row],[ 29 ]]+CALCULO[[#This Row],[ 27 ]]+CALCULO[[#This Row],[ 25 ]]+CALCULO[[#This Row],[ 23 ]]+CALCULO[[#This Row],[ 21 ]]+CALCULO[[#This Row],[ 19 ]]+CALCULO[[#This Row],[ 17 ]]</f>
        <v>0</v>
      </c>
      <c r="AG714" s="148">
        <f>+MAX(0,ROUND(CALCULO[[#This Row],[ 15 ]]-CALCULO[[#This Row],[32]],-3))</f>
        <v>0</v>
      </c>
      <c r="AH714" s="29"/>
      <c r="AI714" s="163">
        <f>+IF(AVERAGEIF(DEDUCCIONES[Concepto],'Datos para cálculo'!AH$4,DEDUCCIONES[Monto Limite])=1,CALCULO[[#This Row],[ 34 ]],MIN(CALCULO[[#This Row],[ 34 ]],AVERAGEIF(DEDUCCIONES[Concepto],'Datos para cálculo'!AH$4,DEDUCCIONES[Monto Limite]),+CALCULO[[#This Row],[ 34 ]]+1-1,CALCULO[[#This Row],[ 34 ]]))</f>
        <v>0</v>
      </c>
      <c r="AJ714" s="167"/>
      <c r="AK714" s="144">
        <f>+IF(CALCULO[[#This Row],[ 36 ]]="SI",MIN(CALCULO[[#This Row],[ 15 ]]*10%,VLOOKUP($AJ$4,DEDUCCIONES[],4,0)),0)</f>
        <v>0</v>
      </c>
      <c r="AL714" s="168"/>
      <c r="AM714" s="145">
        <f>+MIN(AL714+1-1,VLOOKUP($AL$4,DEDUCCIONES[],4,0))</f>
        <v>0</v>
      </c>
      <c r="AN714" s="144">
        <f>+CALCULO[[#This Row],[35]]+CALCULO[[#This Row],[37]]+CALCULO[[#This Row],[ 39 ]]</f>
        <v>0</v>
      </c>
      <c r="AO714" s="148">
        <f>+CALCULO[[#This Row],[33]]-CALCULO[[#This Row],[ 40 ]]</f>
        <v>0</v>
      </c>
      <c r="AP714" s="29"/>
      <c r="AQ714" s="163">
        <f>+MIN(CALCULO[[#This Row],[42]]+1-1,VLOOKUP($AP$4,RENTAS_EXCENTAS[],4,0))</f>
        <v>0</v>
      </c>
      <c r="AR714" s="29"/>
      <c r="AS714" s="163">
        <f>+MIN(CALCULO[[#This Row],[43]]+CALCULO[[#This Row],[ 44 ]]+1-1,VLOOKUP($AP$4,RENTAS_EXCENTAS[],4,0))-CALCULO[[#This Row],[43]]</f>
        <v>0</v>
      </c>
      <c r="AT714" s="163"/>
      <c r="AU714" s="163"/>
      <c r="AV714" s="163">
        <f>+CALCULO[[#This Row],[ 47 ]]</f>
        <v>0</v>
      </c>
      <c r="AW714" s="163"/>
      <c r="AX714" s="163">
        <f>+CALCULO[[#This Row],[ 49 ]]</f>
        <v>0</v>
      </c>
      <c r="AY714" s="163"/>
      <c r="AZ714" s="163">
        <f>+CALCULO[[#This Row],[ 51 ]]</f>
        <v>0</v>
      </c>
      <c r="BA714" s="163"/>
      <c r="BB714" s="163">
        <f>+CALCULO[[#This Row],[ 53 ]]</f>
        <v>0</v>
      </c>
      <c r="BC714" s="163"/>
      <c r="BD714" s="163">
        <f>+CALCULO[[#This Row],[ 55 ]]</f>
        <v>0</v>
      </c>
      <c r="BE714" s="163"/>
      <c r="BF714" s="163">
        <f>+CALCULO[[#This Row],[ 57 ]]</f>
        <v>0</v>
      </c>
      <c r="BG714" s="163"/>
      <c r="BH714" s="163">
        <f>+CALCULO[[#This Row],[ 59 ]]</f>
        <v>0</v>
      </c>
      <c r="BI714" s="163"/>
      <c r="BJ714" s="163"/>
      <c r="BK714" s="163"/>
      <c r="BL714" s="145">
        <f>+CALCULO[[#This Row],[ 63 ]]</f>
        <v>0</v>
      </c>
      <c r="BM714" s="144">
        <f>+CALCULO[[#This Row],[ 64 ]]+CALCULO[[#This Row],[ 62 ]]+CALCULO[[#This Row],[ 60 ]]+CALCULO[[#This Row],[ 58 ]]+CALCULO[[#This Row],[ 56 ]]+CALCULO[[#This Row],[ 54 ]]+CALCULO[[#This Row],[ 52 ]]+CALCULO[[#This Row],[ 50 ]]+CALCULO[[#This Row],[ 48 ]]+CALCULO[[#This Row],[ 45 ]]+CALCULO[[#This Row],[43]]</f>
        <v>0</v>
      </c>
      <c r="BN714" s="148">
        <f>+CALCULO[[#This Row],[ 41 ]]-CALCULO[[#This Row],[65]]</f>
        <v>0</v>
      </c>
      <c r="BO714" s="144">
        <f>+ROUND(MIN(CALCULO[[#This Row],[66]]*25%,240*'Versión impresión'!$H$8),-3)</f>
        <v>0</v>
      </c>
      <c r="BP714" s="148">
        <f>+CALCULO[[#This Row],[66]]-CALCULO[[#This Row],[67]]</f>
        <v>0</v>
      </c>
      <c r="BQ714" s="154">
        <f>+ROUND(CALCULO[[#This Row],[33]]*40%,-3)</f>
        <v>0</v>
      </c>
      <c r="BR714" s="149">
        <f t="shared" si="28"/>
        <v>0</v>
      </c>
      <c r="BS714" s="144">
        <f>+CALCULO[[#This Row],[33]]-MIN(CALCULO[[#This Row],[69]],CALCULO[[#This Row],[68]])</f>
        <v>0</v>
      </c>
      <c r="BT714" s="150">
        <f>+CALCULO[[#This Row],[71]]/'Versión impresión'!$H$8+1-1</f>
        <v>0</v>
      </c>
      <c r="BU714" s="151">
        <f>+LOOKUP(CALCULO[[#This Row],[72]],$CG$2:$CH$8,$CJ$2:$CJ$8)</f>
        <v>0</v>
      </c>
      <c r="BV714" s="152">
        <f>+LOOKUP(CALCULO[[#This Row],[72]],$CG$2:$CH$8,$CI$2:$CI$8)</f>
        <v>0</v>
      </c>
      <c r="BW714" s="151">
        <f>+LOOKUP(CALCULO[[#This Row],[72]],$CG$2:$CH$8,$CK$2:$CK$8)</f>
        <v>0</v>
      </c>
      <c r="BX714" s="155">
        <f>+(CALCULO[[#This Row],[72]]+CALCULO[[#This Row],[73]])*CALCULO[[#This Row],[74]]+CALCULO[[#This Row],[75]]</f>
        <v>0</v>
      </c>
      <c r="BY714" s="133">
        <f>+ROUND(CALCULO[[#This Row],[76]]*'Versión impresión'!$H$8,-3)</f>
        <v>0</v>
      </c>
      <c r="BZ714" s="180" t="str">
        <f>+IF(LOOKUP(CALCULO[[#This Row],[72]],$CG$2:$CH$8,$CM$2:$CM$8)=0,"",LOOKUP(CALCULO[[#This Row],[72]],$CG$2:$CH$8,$CM$2:$CM$8))</f>
        <v/>
      </c>
    </row>
    <row r="715" spans="1:78" x14ac:dyDescent="0.25">
      <c r="A715" s="78" t="str">
        <f t="shared" si="27"/>
        <v/>
      </c>
      <c r="B715" s="159"/>
      <c r="C715" s="29"/>
      <c r="D715" s="29"/>
      <c r="E715" s="29"/>
      <c r="F715" s="29"/>
      <c r="G715" s="29"/>
      <c r="H715" s="29"/>
      <c r="I715" s="29"/>
      <c r="J715" s="29"/>
      <c r="K715" s="29"/>
      <c r="L715" s="29"/>
      <c r="M715" s="29"/>
      <c r="N715" s="29"/>
      <c r="O715" s="144">
        <f>SUM(CALCULO[[#This Row],[5]:[ 14 ]])</f>
        <v>0</v>
      </c>
      <c r="P715" s="162"/>
      <c r="Q715" s="163">
        <f>+IF(AVERAGEIF(ING_NO_CONST_RENTA[Concepto],'Datos para cálculo'!P$4,ING_NO_CONST_RENTA[Monto Limite])=1,CALCULO[[#This Row],[16]],MIN(CALCULO[ [#This Row],[16] ],AVERAGEIF(ING_NO_CONST_RENTA[Concepto],'Datos para cálculo'!P$4,ING_NO_CONST_RENTA[Monto Limite]),+CALCULO[ [#This Row],[16] ]+1-1,CALCULO[ [#This Row],[16] ]))</f>
        <v>0</v>
      </c>
      <c r="R715" s="29"/>
      <c r="S715" s="163">
        <f>+IF(AVERAGEIF(ING_NO_CONST_RENTA[Concepto],'Datos para cálculo'!R$4,ING_NO_CONST_RENTA[Monto Limite])=1,CALCULO[[#This Row],[18]],MIN(CALCULO[ [#This Row],[18] ],AVERAGEIF(ING_NO_CONST_RENTA[Concepto],'Datos para cálculo'!R$4,ING_NO_CONST_RENTA[Monto Limite]),+CALCULO[ [#This Row],[18] ]+1-1,CALCULO[ [#This Row],[18] ]))</f>
        <v>0</v>
      </c>
      <c r="T715" s="29"/>
      <c r="U715" s="163">
        <f>+IF(AVERAGEIF(ING_NO_CONST_RENTA[Concepto],'Datos para cálculo'!T$4,ING_NO_CONST_RENTA[Monto Limite])=1,CALCULO[[#This Row],[20]],MIN(CALCULO[ [#This Row],[20] ],AVERAGEIF(ING_NO_CONST_RENTA[Concepto],'Datos para cálculo'!T$4,ING_NO_CONST_RENTA[Monto Limite]),+CALCULO[ [#This Row],[20] ]+1-1,CALCULO[ [#This Row],[20] ]))</f>
        <v>0</v>
      </c>
      <c r="V715" s="29"/>
      <c r="W7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5" s="164"/>
      <c r="Y715" s="163">
        <f>+IF(O715&lt;310*'Versión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5" s="165"/>
      <c r="AA715" s="163">
        <f>+IF(AVERAGEIF(ING_NO_CONST_RENTA[Concepto],'Datos para cálculo'!Z$4,ING_NO_CONST_RENTA[Monto Limite])=1,CALCULO[[#This Row],[ 26 ]],MIN(CALCULO[[#This Row],[ 26 ]],AVERAGEIF(ING_NO_CONST_RENTA[Concepto],'Datos para cálculo'!Z$4,ING_NO_CONST_RENTA[Monto Limite]),+CALCULO[[#This Row],[ 26 ]]+1-1,CALCULO[[#This Row],[ 26 ]]))</f>
        <v>0</v>
      </c>
      <c r="AB715" s="165"/>
      <c r="AC7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5" s="147"/>
      <c r="AE7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5" s="144">
        <f>+CALCULO[[#This Row],[ 31 ]]+CALCULO[[#This Row],[ 29 ]]+CALCULO[[#This Row],[ 27 ]]+CALCULO[[#This Row],[ 25 ]]+CALCULO[[#This Row],[ 23 ]]+CALCULO[[#This Row],[ 21 ]]+CALCULO[[#This Row],[ 19 ]]+CALCULO[[#This Row],[ 17 ]]</f>
        <v>0</v>
      </c>
      <c r="AG715" s="148">
        <f>+MAX(0,ROUND(CALCULO[[#This Row],[ 15 ]]-CALCULO[[#This Row],[32]],-3))</f>
        <v>0</v>
      </c>
      <c r="AH715" s="29"/>
      <c r="AI715" s="163">
        <f>+IF(AVERAGEIF(DEDUCCIONES[Concepto],'Datos para cálculo'!AH$4,DEDUCCIONES[Monto Limite])=1,CALCULO[[#This Row],[ 34 ]],MIN(CALCULO[[#This Row],[ 34 ]],AVERAGEIF(DEDUCCIONES[Concepto],'Datos para cálculo'!AH$4,DEDUCCIONES[Monto Limite]),+CALCULO[[#This Row],[ 34 ]]+1-1,CALCULO[[#This Row],[ 34 ]]))</f>
        <v>0</v>
      </c>
      <c r="AJ715" s="167"/>
      <c r="AK715" s="144">
        <f>+IF(CALCULO[[#This Row],[ 36 ]]="SI",MIN(CALCULO[[#This Row],[ 15 ]]*10%,VLOOKUP($AJ$4,DEDUCCIONES[],4,0)),0)</f>
        <v>0</v>
      </c>
      <c r="AL715" s="168"/>
      <c r="AM715" s="145">
        <f>+MIN(AL715+1-1,VLOOKUP($AL$4,DEDUCCIONES[],4,0))</f>
        <v>0</v>
      </c>
      <c r="AN715" s="144">
        <f>+CALCULO[[#This Row],[35]]+CALCULO[[#This Row],[37]]+CALCULO[[#This Row],[ 39 ]]</f>
        <v>0</v>
      </c>
      <c r="AO715" s="148">
        <f>+CALCULO[[#This Row],[33]]-CALCULO[[#This Row],[ 40 ]]</f>
        <v>0</v>
      </c>
      <c r="AP715" s="29"/>
      <c r="AQ715" s="163">
        <f>+MIN(CALCULO[[#This Row],[42]]+1-1,VLOOKUP($AP$4,RENTAS_EXCENTAS[],4,0))</f>
        <v>0</v>
      </c>
      <c r="AR715" s="29"/>
      <c r="AS715" s="163">
        <f>+MIN(CALCULO[[#This Row],[43]]+CALCULO[[#This Row],[ 44 ]]+1-1,VLOOKUP($AP$4,RENTAS_EXCENTAS[],4,0))-CALCULO[[#This Row],[43]]</f>
        <v>0</v>
      </c>
      <c r="AT715" s="163"/>
      <c r="AU715" s="163"/>
      <c r="AV715" s="163">
        <f>+CALCULO[[#This Row],[ 47 ]]</f>
        <v>0</v>
      </c>
      <c r="AW715" s="163"/>
      <c r="AX715" s="163">
        <f>+CALCULO[[#This Row],[ 49 ]]</f>
        <v>0</v>
      </c>
      <c r="AY715" s="163"/>
      <c r="AZ715" s="163">
        <f>+CALCULO[[#This Row],[ 51 ]]</f>
        <v>0</v>
      </c>
      <c r="BA715" s="163"/>
      <c r="BB715" s="163">
        <f>+CALCULO[[#This Row],[ 53 ]]</f>
        <v>0</v>
      </c>
      <c r="BC715" s="163"/>
      <c r="BD715" s="163">
        <f>+CALCULO[[#This Row],[ 55 ]]</f>
        <v>0</v>
      </c>
      <c r="BE715" s="163"/>
      <c r="BF715" s="163">
        <f>+CALCULO[[#This Row],[ 57 ]]</f>
        <v>0</v>
      </c>
      <c r="BG715" s="163"/>
      <c r="BH715" s="163">
        <f>+CALCULO[[#This Row],[ 59 ]]</f>
        <v>0</v>
      </c>
      <c r="BI715" s="163"/>
      <c r="BJ715" s="163"/>
      <c r="BK715" s="163"/>
      <c r="BL715" s="145">
        <f>+CALCULO[[#This Row],[ 63 ]]</f>
        <v>0</v>
      </c>
      <c r="BM715" s="144">
        <f>+CALCULO[[#This Row],[ 64 ]]+CALCULO[[#This Row],[ 62 ]]+CALCULO[[#This Row],[ 60 ]]+CALCULO[[#This Row],[ 58 ]]+CALCULO[[#This Row],[ 56 ]]+CALCULO[[#This Row],[ 54 ]]+CALCULO[[#This Row],[ 52 ]]+CALCULO[[#This Row],[ 50 ]]+CALCULO[[#This Row],[ 48 ]]+CALCULO[[#This Row],[ 45 ]]+CALCULO[[#This Row],[43]]</f>
        <v>0</v>
      </c>
      <c r="BN715" s="148">
        <f>+CALCULO[[#This Row],[ 41 ]]-CALCULO[[#This Row],[65]]</f>
        <v>0</v>
      </c>
      <c r="BO715" s="144">
        <f>+ROUND(MIN(CALCULO[[#This Row],[66]]*25%,240*'Versión impresión'!$H$8),-3)</f>
        <v>0</v>
      </c>
      <c r="BP715" s="148">
        <f>+CALCULO[[#This Row],[66]]-CALCULO[[#This Row],[67]]</f>
        <v>0</v>
      </c>
      <c r="BQ715" s="154">
        <f>+ROUND(CALCULO[[#This Row],[33]]*40%,-3)</f>
        <v>0</v>
      </c>
      <c r="BR715" s="149">
        <f t="shared" si="28"/>
        <v>0</v>
      </c>
      <c r="BS715" s="144">
        <f>+CALCULO[[#This Row],[33]]-MIN(CALCULO[[#This Row],[69]],CALCULO[[#This Row],[68]])</f>
        <v>0</v>
      </c>
      <c r="BT715" s="150">
        <f>+CALCULO[[#This Row],[71]]/'Versión impresión'!$H$8+1-1</f>
        <v>0</v>
      </c>
      <c r="BU715" s="151">
        <f>+LOOKUP(CALCULO[[#This Row],[72]],$CG$2:$CH$8,$CJ$2:$CJ$8)</f>
        <v>0</v>
      </c>
      <c r="BV715" s="152">
        <f>+LOOKUP(CALCULO[[#This Row],[72]],$CG$2:$CH$8,$CI$2:$CI$8)</f>
        <v>0</v>
      </c>
      <c r="BW715" s="151">
        <f>+LOOKUP(CALCULO[[#This Row],[72]],$CG$2:$CH$8,$CK$2:$CK$8)</f>
        <v>0</v>
      </c>
      <c r="BX715" s="155">
        <f>+(CALCULO[[#This Row],[72]]+CALCULO[[#This Row],[73]])*CALCULO[[#This Row],[74]]+CALCULO[[#This Row],[75]]</f>
        <v>0</v>
      </c>
      <c r="BY715" s="133">
        <f>+ROUND(CALCULO[[#This Row],[76]]*'Versión impresión'!$H$8,-3)</f>
        <v>0</v>
      </c>
      <c r="BZ715" s="180" t="str">
        <f>+IF(LOOKUP(CALCULO[[#This Row],[72]],$CG$2:$CH$8,$CM$2:$CM$8)=0,"",LOOKUP(CALCULO[[#This Row],[72]],$CG$2:$CH$8,$CM$2:$CM$8))</f>
        <v/>
      </c>
    </row>
    <row r="716" spans="1:78" x14ac:dyDescent="0.25">
      <c r="A716" s="78" t="str">
        <f t="shared" si="27"/>
        <v/>
      </c>
      <c r="B716" s="159"/>
      <c r="C716" s="29"/>
      <c r="D716" s="29"/>
      <c r="E716" s="29"/>
      <c r="F716" s="29"/>
      <c r="G716" s="29"/>
      <c r="H716" s="29"/>
      <c r="I716" s="29"/>
      <c r="J716" s="29"/>
      <c r="K716" s="29"/>
      <c r="L716" s="29"/>
      <c r="M716" s="29"/>
      <c r="N716" s="29"/>
      <c r="O716" s="144">
        <f>SUM(CALCULO[[#This Row],[5]:[ 14 ]])</f>
        <v>0</v>
      </c>
      <c r="P716" s="162"/>
      <c r="Q716" s="163">
        <f>+IF(AVERAGEIF(ING_NO_CONST_RENTA[Concepto],'Datos para cálculo'!P$4,ING_NO_CONST_RENTA[Monto Limite])=1,CALCULO[[#This Row],[16]],MIN(CALCULO[ [#This Row],[16] ],AVERAGEIF(ING_NO_CONST_RENTA[Concepto],'Datos para cálculo'!P$4,ING_NO_CONST_RENTA[Monto Limite]),+CALCULO[ [#This Row],[16] ]+1-1,CALCULO[ [#This Row],[16] ]))</f>
        <v>0</v>
      </c>
      <c r="R716" s="29"/>
      <c r="S716" s="163">
        <f>+IF(AVERAGEIF(ING_NO_CONST_RENTA[Concepto],'Datos para cálculo'!R$4,ING_NO_CONST_RENTA[Monto Limite])=1,CALCULO[[#This Row],[18]],MIN(CALCULO[ [#This Row],[18] ],AVERAGEIF(ING_NO_CONST_RENTA[Concepto],'Datos para cálculo'!R$4,ING_NO_CONST_RENTA[Monto Limite]),+CALCULO[ [#This Row],[18] ]+1-1,CALCULO[ [#This Row],[18] ]))</f>
        <v>0</v>
      </c>
      <c r="T716" s="29"/>
      <c r="U716" s="163">
        <f>+IF(AVERAGEIF(ING_NO_CONST_RENTA[Concepto],'Datos para cálculo'!T$4,ING_NO_CONST_RENTA[Monto Limite])=1,CALCULO[[#This Row],[20]],MIN(CALCULO[ [#This Row],[20] ],AVERAGEIF(ING_NO_CONST_RENTA[Concepto],'Datos para cálculo'!T$4,ING_NO_CONST_RENTA[Monto Limite]),+CALCULO[ [#This Row],[20] ]+1-1,CALCULO[ [#This Row],[20] ]))</f>
        <v>0</v>
      </c>
      <c r="V716" s="29"/>
      <c r="W7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6" s="164"/>
      <c r="Y716" s="163">
        <f>+IF(O716&lt;310*'Versión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6" s="165"/>
      <c r="AA716" s="163">
        <f>+IF(AVERAGEIF(ING_NO_CONST_RENTA[Concepto],'Datos para cálculo'!Z$4,ING_NO_CONST_RENTA[Monto Limite])=1,CALCULO[[#This Row],[ 26 ]],MIN(CALCULO[[#This Row],[ 26 ]],AVERAGEIF(ING_NO_CONST_RENTA[Concepto],'Datos para cálculo'!Z$4,ING_NO_CONST_RENTA[Monto Limite]),+CALCULO[[#This Row],[ 26 ]]+1-1,CALCULO[[#This Row],[ 26 ]]))</f>
        <v>0</v>
      </c>
      <c r="AB716" s="165"/>
      <c r="AC7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6" s="147"/>
      <c r="AE7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6" s="144">
        <f>+CALCULO[[#This Row],[ 31 ]]+CALCULO[[#This Row],[ 29 ]]+CALCULO[[#This Row],[ 27 ]]+CALCULO[[#This Row],[ 25 ]]+CALCULO[[#This Row],[ 23 ]]+CALCULO[[#This Row],[ 21 ]]+CALCULO[[#This Row],[ 19 ]]+CALCULO[[#This Row],[ 17 ]]</f>
        <v>0</v>
      </c>
      <c r="AG716" s="148">
        <f>+MAX(0,ROUND(CALCULO[[#This Row],[ 15 ]]-CALCULO[[#This Row],[32]],-3))</f>
        <v>0</v>
      </c>
      <c r="AH716" s="29"/>
      <c r="AI716" s="163">
        <f>+IF(AVERAGEIF(DEDUCCIONES[Concepto],'Datos para cálculo'!AH$4,DEDUCCIONES[Monto Limite])=1,CALCULO[[#This Row],[ 34 ]],MIN(CALCULO[[#This Row],[ 34 ]],AVERAGEIF(DEDUCCIONES[Concepto],'Datos para cálculo'!AH$4,DEDUCCIONES[Monto Limite]),+CALCULO[[#This Row],[ 34 ]]+1-1,CALCULO[[#This Row],[ 34 ]]))</f>
        <v>0</v>
      </c>
      <c r="AJ716" s="167"/>
      <c r="AK716" s="144">
        <f>+IF(CALCULO[[#This Row],[ 36 ]]="SI",MIN(CALCULO[[#This Row],[ 15 ]]*10%,VLOOKUP($AJ$4,DEDUCCIONES[],4,0)),0)</f>
        <v>0</v>
      </c>
      <c r="AL716" s="168"/>
      <c r="AM716" s="145">
        <f>+MIN(AL716+1-1,VLOOKUP($AL$4,DEDUCCIONES[],4,0))</f>
        <v>0</v>
      </c>
      <c r="AN716" s="144">
        <f>+CALCULO[[#This Row],[35]]+CALCULO[[#This Row],[37]]+CALCULO[[#This Row],[ 39 ]]</f>
        <v>0</v>
      </c>
      <c r="AO716" s="148">
        <f>+CALCULO[[#This Row],[33]]-CALCULO[[#This Row],[ 40 ]]</f>
        <v>0</v>
      </c>
      <c r="AP716" s="29"/>
      <c r="AQ716" s="163">
        <f>+MIN(CALCULO[[#This Row],[42]]+1-1,VLOOKUP($AP$4,RENTAS_EXCENTAS[],4,0))</f>
        <v>0</v>
      </c>
      <c r="AR716" s="29"/>
      <c r="AS716" s="163">
        <f>+MIN(CALCULO[[#This Row],[43]]+CALCULO[[#This Row],[ 44 ]]+1-1,VLOOKUP($AP$4,RENTAS_EXCENTAS[],4,0))-CALCULO[[#This Row],[43]]</f>
        <v>0</v>
      </c>
      <c r="AT716" s="163"/>
      <c r="AU716" s="163"/>
      <c r="AV716" s="163">
        <f>+CALCULO[[#This Row],[ 47 ]]</f>
        <v>0</v>
      </c>
      <c r="AW716" s="163"/>
      <c r="AX716" s="163">
        <f>+CALCULO[[#This Row],[ 49 ]]</f>
        <v>0</v>
      </c>
      <c r="AY716" s="163"/>
      <c r="AZ716" s="163">
        <f>+CALCULO[[#This Row],[ 51 ]]</f>
        <v>0</v>
      </c>
      <c r="BA716" s="163"/>
      <c r="BB716" s="163">
        <f>+CALCULO[[#This Row],[ 53 ]]</f>
        <v>0</v>
      </c>
      <c r="BC716" s="163"/>
      <c r="BD716" s="163">
        <f>+CALCULO[[#This Row],[ 55 ]]</f>
        <v>0</v>
      </c>
      <c r="BE716" s="163"/>
      <c r="BF716" s="163">
        <f>+CALCULO[[#This Row],[ 57 ]]</f>
        <v>0</v>
      </c>
      <c r="BG716" s="163"/>
      <c r="BH716" s="163">
        <f>+CALCULO[[#This Row],[ 59 ]]</f>
        <v>0</v>
      </c>
      <c r="BI716" s="163"/>
      <c r="BJ716" s="163"/>
      <c r="BK716" s="163"/>
      <c r="BL716" s="145">
        <f>+CALCULO[[#This Row],[ 63 ]]</f>
        <v>0</v>
      </c>
      <c r="BM716" s="144">
        <f>+CALCULO[[#This Row],[ 64 ]]+CALCULO[[#This Row],[ 62 ]]+CALCULO[[#This Row],[ 60 ]]+CALCULO[[#This Row],[ 58 ]]+CALCULO[[#This Row],[ 56 ]]+CALCULO[[#This Row],[ 54 ]]+CALCULO[[#This Row],[ 52 ]]+CALCULO[[#This Row],[ 50 ]]+CALCULO[[#This Row],[ 48 ]]+CALCULO[[#This Row],[ 45 ]]+CALCULO[[#This Row],[43]]</f>
        <v>0</v>
      </c>
      <c r="BN716" s="148">
        <f>+CALCULO[[#This Row],[ 41 ]]-CALCULO[[#This Row],[65]]</f>
        <v>0</v>
      </c>
      <c r="BO716" s="144">
        <f>+ROUND(MIN(CALCULO[[#This Row],[66]]*25%,240*'Versión impresión'!$H$8),-3)</f>
        <v>0</v>
      </c>
      <c r="BP716" s="148">
        <f>+CALCULO[[#This Row],[66]]-CALCULO[[#This Row],[67]]</f>
        <v>0</v>
      </c>
      <c r="BQ716" s="154">
        <f>+ROUND(CALCULO[[#This Row],[33]]*40%,-3)</f>
        <v>0</v>
      </c>
      <c r="BR716" s="149">
        <f t="shared" si="28"/>
        <v>0</v>
      </c>
      <c r="BS716" s="144">
        <f>+CALCULO[[#This Row],[33]]-MIN(CALCULO[[#This Row],[69]],CALCULO[[#This Row],[68]])</f>
        <v>0</v>
      </c>
      <c r="BT716" s="150">
        <f>+CALCULO[[#This Row],[71]]/'Versión impresión'!$H$8+1-1</f>
        <v>0</v>
      </c>
      <c r="BU716" s="151">
        <f>+LOOKUP(CALCULO[[#This Row],[72]],$CG$2:$CH$8,$CJ$2:$CJ$8)</f>
        <v>0</v>
      </c>
      <c r="BV716" s="152">
        <f>+LOOKUP(CALCULO[[#This Row],[72]],$CG$2:$CH$8,$CI$2:$CI$8)</f>
        <v>0</v>
      </c>
      <c r="BW716" s="151">
        <f>+LOOKUP(CALCULO[[#This Row],[72]],$CG$2:$CH$8,$CK$2:$CK$8)</f>
        <v>0</v>
      </c>
      <c r="BX716" s="155">
        <f>+(CALCULO[[#This Row],[72]]+CALCULO[[#This Row],[73]])*CALCULO[[#This Row],[74]]+CALCULO[[#This Row],[75]]</f>
        <v>0</v>
      </c>
      <c r="BY716" s="133">
        <f>+ROUND(CALCULO[[#This Row],[76]]*'Versión impresión'!$H$8,-3)</f>
        <v>0</v>
      </c>
      <c r="BZ716" s="180" t="str">
        <f>+IF(LOOKUP(CALCULO[[#This Row],[72]],$CG$2:$CH$8,$CM$2:$CM$8)=0,"",LOOKUP(CALCULO[[#This Row],[72]],$CG$2:$CH$8,$CM$2:$CM$8))</f>
        <v/>
      </c>
    </row>
    <row r="717" spans="1:78" x14ac:dyDescent="0.25">
      <c r="A717" s="78" t="str">
        <f t="shared" si="27"/>
        <v/>
      </c>
      <c r="B717" s="159"/>
      <c r="C717" s="29"/>
      <c r="D717" s="29"/>
      <c r="E717" s="29"/>
      <c r="F717" s="29"/>
      <c r="G717" s="29"/>
      <c r="H717" s="29"/>
      <c r="I717" s="29"/>
      <c r="J717" s="29"/>
      <c r="K717" s="29"/>
      <c r="L717" s="29"/>
      <c r="M717" s="29"/>
      <c r="N717" s="29"/>
      <c r="O717" s="144">
        <f>SUM(CALCULO[[#This Row],[5]:[ 14 ]])</f>
        <v>0</v>
      </c>
      <c r="P717" s="162"/>
      <c r="Q717" s="163">
        <f>+IF(AVERAGEIF(ING_NO_CONST_RENTA[Concepto],'Datos para cálculo'!P$4,ING_NO_CONST_RENTA[Monto Limite])=1,CALCULO[[#This Row],[16]],MIN(CALCULO[ [#This Row],[16] ],AVERAGEIF(ING_NO_CONST_RENTA[Concepto],'Datos para cálculo'!P$4,ING_NO_CONST_RENTA[Monto Limite]),+CALCULO[ [#This Row],[16] ]+1-1,CALCULO[ [#This Row],[16] ]))</f>
        <v>0</v>
      </c>
      <c r="R717" s="29"/>
      <c r="S717" s="163">
        <f>+IF(AVERAGEIF(ING_NO_CONST_RENTA[Concepto],'Datos para cálculo'!R$4,ING_NO_CONST_RENTA[Monto Limite])=1,CALCULO[[#This Row],[18]],MIN(CALCULO[ [#This Row],[18] ],AVERAGEIF(ING_NO_CONST_RENTA[Concepto],'Datos para cálculo'!R$4,ING_NO_CONST_RENTA[Monto Limite]),+CALCULO[ [#This Row],[18] ]+1-1,CALCULO[ [#This Row],[18] ]))</f>
        <v>0</v>
      </c>
      <c r="T717" s="29"/>
      <c r="U717" s="163">
        <f>+IF(AVERAGEIF(ING_NO_CONST_RENTA[Concepto],'Datos para cálculo'!T$4,ING_NO_CONST_RENTA[Monto Limite])=1,CALCULO[[#This Row],[20]],MIN(CALCULO[ [#This Row],[20] ],AVERAGEIF(ING_NO_CONST_RENTA[Concepto],'Datos para cálculo'!T$4,ING_NO_CONST_RENTA[Monto Limite]),+CALCULO[ [#This Row],[20] ]+1-1,CALCULO[ [#This Row],[20] ]))</f>
        <v>0</v>
      </c>
      <c r="V717" s="29"/>
      <c r="W7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7" s="164"/>
      <c r="Y717" s="163">
        <f>+IF(O717&lt;310*'Versión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7" s="165"/>
      <c r="AA717" s="163">
        <f>+IF(AVERAGEIF(ING_NO_CONST_RENTA[Concepto],'Datos para cálculo'!Z$4,ING_NO_CONST_RENTA[Monto Limite])=1,CALCULO[[#This Row],[ 26 ]],MIN(CALCULO[[#This Row],[ 26 ]],AVERAGEIF(ING_NO_CONST_RENTA[Concepto],'Datos para cálculo'!Z$4,ING_NO_CONST_RENTA[Monto Limite]),+CALCULO[[#This Row],[ 26 ]]+1-1,CALCULO[[#This Row],[ 26 ]]))</f>
        <v>0</v>
      </c>
      <c r="AB717" s="165"/>
      <c r="AC7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7" s="147"/>
      <c r="AE7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7" s="144">
        <f>+CALCULO[[#This Row],[ 31 ]]+CALCULO[[#This Row],[ 29 ]]+CALCULO[[#This Row],[ 27 ]]+CALCULO[[#This Row],[ 25 ]]+CALCULO[[#This Row],[ 23 ]]+CALCULO[[#This Row],[ 21 ]]+CALCULO[[#This Row],[ 19 ]]+CALCULO[[#This Row],[ 17 ]]</f>
        <v>0</v>
      </c>
      <c r="AG717" s="148">
        <f>+MAX(0,ROUND(CALCULO[[#This Row],[ 15 ]]-CALCULO[[#This Row],[32]],-3))</f>
        <v>0</v>
      </c>
      <c r="AH717" s="29"/>
      <c r="AI717" s="163">
        <f>+IF(AVERAGEIF(DEDUCCIONES[Concepto],'Datos para cálculo'!AH$4,DEDUCCIONES[Monto Limite])=1,CALCULO[[#This Row],[ 34 ]],MIN(CALCULO[[#This Row],[ 34 ]],AVERAGEIF(DEDUCCIONES[Concepto],'Datos para cálculo'!AH$4,DEDUCCIONES[Monto Limite]),+CALCULO[[#This Row],[ 34 ]]+1-1,CALCULO[[#This Row],[ 34 ]]))</f>
        <v>0</v>
      </c>
      <c r="AJ717" s="167"/>
      <c r="AK717" s="144">
        <f>+IF(CALCULO[[#This Row],[ 36 ]]="SI",MIN(CALCULO[[#This Row],[ 15 ]]*10%,VLOOKUP($AJ$4,DEDUCCIONES[],4,0)),0)</f>
        <v>0</v>
      </c>
      <c r="AL717" s="168"/>
      <c r="AM717" s="145">
        <f>+MIN(AL717+1-1,VLOOKUP($AL$4,DEDUCCIONES[],4,0))</f>
        <v>0</v>
      </c>
      <c r="AN717" s="144">
        <f>+CALCULO[[#This Row],[35]]+CALCULO[[#This Row],[37]]+CALCULO[[#This Row],[ 39 ]]</f>
        <v>0</v>
      </c>
      <c r="AO717" s="148">
        <f>+CALCULO[[#This Row],[33]]-CALCULO[[#This Row],[ 40 ]]</f>
        <v>0</v>
      </c>
      <c r="AP717" s="29"/>
      <c r="AQ717" s="163">
        <f>+MIN(CALCULO[[#This Row],[42]]+1-1,VLOOKUP($AP$4,RENTAS_EXCENTAS[],4,0))</f>
        <v>0</v>
      </c>
      <c r="AR717" s="29"/>
      <c r="AS717" s="163">
        <f>+MIN(CALCULO[[#This Row],[43]]+CALCULO[[#This Row],[ 44 ]]+1-1,VLOOKUP($AP$4,RENTAS_EXCENTAS[],4,0))-CALCULO[[#This Row],[43]]</f>
        <v>0</v>
      </c>
      <c r="AT717" s="163"/>
      <c r="AU717" s="163"/>
      <c r="AV717" s="163">
        <f>+CALCULO[[#This Row],[ 47 ]]</f>
        <v>0</v>
      </c>
      <c r="AW717" s="163"/>
      <c r="AX717" s="163">
        <f>+CALCULO[[#This Row],[ 49 ]]</f>
        <v>0</v>
      </c>
      <c r="AY717" s="163"/>
      <c r="AZ717" s="163">
        <f>+CALCULO[[#This Row],[ 51 ]]</f>
        <v>0</v>
      </c>
      <c r="BA717" s="163"/>
      <c r="BB717" s="163">
        <f>+CALCULO[[#This Row],[ 53 ]]</f>
        <v>0</v>
      </c>
      <c r="BC717" s="163"/>
      <c r="BD717" s="163">
        <f>+CALCULO[[#This Row],[ 55 ]]</f>
        <v>0</v>
      </c>
      <c r="BE717" s="163"/>
      <c r="BF717" s="163">
        <f>+CALCULO[[#This Row],[ 57 ]]</f>
        <v>0</v>
      </c>
      <c r="BG717" s="163"/>
      <c r="BH717" s="163">
        <f>+CALCULO[[#This Row],[ 59 ]]</f>
        <v>0</v>
      </c>
      <c r="BI717" s="163"/>
      <c r="BJ717" s="163"/>
      <c r="BK717" s="163"/>
      <c r="BL717" s="145">
        <f>+CALCULO[[#This Row],[ 63 ]]</f>
        <v>0</v>
      </c>
      <c r="BM717" s="144">
        <f>+CALCULO[[#This Row],[ 64 ]]+CALCULO[[#This Row],[ 62 ]]+CALCULO[[#This Row],[ 60 ]]+CALCULO[[#This Row],[ 58 ]]+CALCULO[[#This Row],[ 56 ]]+CALCULO[[#This Row],[ 54 ]]+CALCULO[[#This Row],[ 52 ]]+CALCULO[[#This Row],[ 50 ]]+CALCULO[[#This Row],[ 48 ]]+CALCULO[[#This Row],[ 45 ]]+CALCULO[[#This Row],[43]]</f>
        <v>0</v>
      </c>
      <c r="BN717" s="148">
        <f>+CALCULO[[#This Row],[ 41 ]]-CALCULO[[#This Row],[65]]</f>
        <v>0</v>
      </c>
      <c r="BO717" s="144">
        <f>+ROUND(MIN(CALCULO[[#This Row],[66]]*25%,240*'Versión impresión'!$H$8),-3)</f>
        <v>0</v>
      </c>
      <c r="BP717" s="148">
        <f>+CALCULO[[#This Row],[66]]-CALCULO[[#This Row],[67]]</f>
        <v>0</v>
      </c>
      <c r="BQ717" s="154">
        <f>+ROUND(CALCULO[[#This Row],[33]]*40%,-3)</f>
        <v>0</v>
      </c>
      <c r="BR717" s="149">
        <f t="shared" si="28"/>
        <v>0</v>
      </c>
      <c r="BS717" s="144">
        <f>+CALCULO[[#This Row],[33]]-MIN(CALCULO[[#This Row],[69]],CALCULO[[#This Row],[68]])</f>
        <v>0</v>
      </c>
      <c r="BT717" s="150">
        <f>+CALCULO[[#This Row],[71]]/'Versión impresión'!$H$8+1-1</f>
        <v>0</v>
      </c>
      <c r="BU717" s="151">
        <f>+LOOKUP(CALCULO[[#This Row],[72]],$CG$2:$CH$8,$CJ$2:$CJ$8)</f>
        <v>0</v>
      </c>
      <c r="BV717" s="152">
        <f>+LOOKUP(CALCULO[[#This Row],[72]],$CG$2:$CH$8,$CI$2:$CI$8)</f>
        <v>0</v>
      </c>
      <c r="BW717" s="151">
        <f>+LOOKUP(CALCULO[[#This Row],[72]],$CG$2:$CH$8,$CK$2:$CK$8)</f>
        <v>0</v>
      </c>
      <c r="BX717" s="155">
        <f>+(CALCULO[[#This Row],[72]]+CALCULO[[#This Row],[73]])*CALCULO[[#This Row],[74]]+CALCULO[[#This Row],[75]]</f>
        <v>0</v>
      </c>
      <c r="BY717" s="133">
        <f>+ROUND(CALCULO[[#This Row],[76]]*'Versión impresión'!$H$8,-3)</f>
        <v>0</v>
      </c>
      <c r="BZ717" s="180" t="str">
        <f>+IF(LOOKUP(CALCULO[[#This Row],[72]],$CG$2:$CH$8,$CM$2:$CM$8)=0,"",LOOKUP(CALCULO[[#This Row],[72]],$CG$2:$CH$8,$CM$2:$CM$8))</f>
        <v/>
      </c>
    </row>
    <row r="718" spans="1:78" x14ac:dyDescent="0.25">
      <c r="A718" s="78" t="str">
        <f t="shared" si="27"/>
        <v/>
      </c>
      <c r="B718" s="159"/>
      <c r="C718" s="29"/>
      <c r="D718" s="29"/>
      <c r="E718" s="29"/>
      <c r="F718" s="29"/>
      <c r="G718" s="29"/>
      <c r="H718" s="29"/>
      <c r="I718" s="29"/>
      <c r="J718" s="29"/>
      <c r="K718" s="29"/>
      <c r="L718" s="29"/>
      <c r="M718" s="29"/>
      <c r="N718" s="29"/>
      <c r="O718" s="144">
        <f>SUM(CALCULO[[#This Row],[5]:[ 14 ]])</f>
        <v>0</v>
      </c>
      <c r="P718" s="162"/>
      <c r="Q718" s="163">
        <f>+IF(AVERAGEIF(ING_NO_CONST_RENTA[Concepto],'Datos para cálculo'!P$4,ING_NO_CONST_RENTA[Monto Limite])=1,CALCULO[[#This Row],[16]],MIN(CALCULO[ [#This Row],[16] ],AVERAGEIF(ING_NO_CONST_RENTA[Concepto],'Datos para cálculo'!P$4,ING_NO_CONST_RENTA[Monto Limite]),+CALCULO[ [#This Row],[16] ]+1-1,CALCULO[ [#This Row],[16] ]))</f>
        <v>0</v>
      </c>
      <c r="R718" s="29"/>
      <c r="S718" s="163">
        <f>+IF(AVERAGEIF(ING_NO_CONST_RENTA[Concepto],'Datos para cálculo'!R$4,ING_NO_CONST_RENTA[Monto Limite])=1,CALCULO[[#This Row],[18]],MIN(CALCULO[ [#This Row],[18] ],AVERAGEIF(ING_NO_CONST_RENTA[Concepto],'Datos para cálculo'!R$4,ING_NO_CONST_RENTA[Monto Limite]),+CALCULO[ [#This Row],[18] ]+1-1,CALCULO[ [#This Row],[18] ]))</f>
        <v>0</v>
      </c>
      <c r="T718" s="29"/>
      <c r="U718" s="163">
        <f>+IF(AVERAGEIF(ING_NO_CONST_RENTA[Concepto],'Datos para cálculo'!T$4,ING_NO_CONST_RENTA[Monto Limite])=1,CALCULO[[#This Row],[20]],MIN(CALCULO[ [#This Row],[20] ],AVERAGEIF(ING_NO_CONST_RENTA[Concepto],'Datos para cálculo'!T$4,ING_NO_CONST_RENTA[Monto Limite]),+CALCULO[ [#This Row],[20] ]+1-1,CALCULO[ [#This Row],[20] ]))</f>
        <v>0</v>
      </c>
      <c r="V718" s="29"/>
      <c r="W7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8" s="164"/>
      <c r="Y718" s="163">
        <f>+IF(O718&lt;310*'Versión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8" s="165"/>
      <c r="AA718" s="163">
        <f>+IF(AVERAGEIF(ING_NO_CONST_RENTA[Concepto],'Datos para cálculo'!Z$4,ING_NO_CONST_RENTA[Monto Limite])=1,CALCULO[[#This Row],[ 26 ]],MIN(CALCULO[[#This Row],[ 26 ]],AVERAGEIF(ING_NO_CONST_RENTA[Concepto],'Datos para cálculo'!Z$4,ING_NO_CONST_RENTA[Monto Limite]),+CALCULO[[#This Row],[ 26 ]]+1-1,CALCULO[[#This Row],[ 26 ]]))</f>
        <v>0</v>
      </c>
      <c r="AB718" s="165"/>
      <c r="AC7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8" s="147"/>
      <c r="AE7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8" s="144">
        <f>+CALCULO[[#This Row],[ 31 ]]+CALCULO[[#This Row],[ 29 ]]+CALCULO[[#This Row],[ 27 ]]+CALCULO[[#This Row],[ 25 ]]+CALCULO[[#This Row],[ 23 ]]+CALCULO[[#This Row],[ 21 ]]+CALCULO[[#This Row],[ 19 ]]+CALCULO[[#This Row],[ 17 ]]</f>
        <v>0</v>
      </c>
      <c r="AG718" s="148">
        <f>+MAX(0,ROUND(CALCULO[[#This Row],[ 15 ]]-CALCULO[[#This Row],[32]],-3))</f>
        <v>0</v>
      </c>
      <c r="AH718" s="29"/>
      <c r="AI718" s="163">
        <f>+IF(AVERAGEIF(DEDUCCIONES[Concepto],'Datos para cálculo'!AH$4,DEDUCCIONES[Monto Limite])=1,CALCULO[[#This Row],[ 34 ]],MIN(CALCULO[[#This Row],[ 34 ]],AVERAGEIF(DEDUCCIONES[Concepto],'Datos para cálculo'!AH$4,DEDUCCIONES[Monto Limite]),+CALCULO[[#This Row],[ 34 ]]+1-1,CALCULO[[#This Row],[ 34 ]]))</f>
        <v>0</v>
      </c>
      <c r="AJ718" s="167"/>
      <c r="AK718" s="144">
        <f>+IF(CALCULO[[#This Row],[ 36 ]]="SI",MIN(CALCULO[[#This Row],[ 15 ]]*10%,VLOOKUP($AJ$4,DEDUCCIONES[],4,0)),0)</f>
        <v>0</v>
      </c>
      <c r="AL718" s="168"/>
      <c r="AM718" s="145">
        <f>+MIN(AL718+1-1,VLOOKUP($AL$4,DEDUCCIONES[],4,0))</f>
        <v>0</v>
      </c>
      <c r="AN718" s="144">
        <f>+CALCULO[[#This Row],[35]]+CALCULO[[#This Row],[37]]+CALCULO[[#This Row],[ 39 ]]</f>
        <v>0</v>
      </c>
      <c r="AO718" s="148">
        <f>+CALCULO[[#This Row],[33]]-CALCULO[[#This Row],[ 40 ]]</f>
        <v>0</v>
      </c>
      <c r="AP718" s="29"/>
      <c r="AQ718" s="163">
        <f>+MIN(CALCULO[[#This Row],[42]]+1-1,VLOOKUP($AP$4,RENTAS_EXCENTAS[],4,0))</f>
        <v>0</v>
      </c>
      <c r="AR718" s="29"/>
      <c r="AS718" s="163">
        <f>+MIN(CALCULO[[#This Row],[43]]+CALCULO[[#This Row],[ 44 ]]+1-1,VLOOKUP($AP$4,RENTAS_EXCENTAS[],4,0))-CALCULO[[#This Row],[43]]</f>
        <v>0</v>
      </c>
      <c r="AT718" s="163"/>
      <c r="AU718" s="163"/>
      <c r="AV718" s="163">
        <f>+CALCULO[[#This Row],[ 47 ]]</f>
        <v>0</v>
      </c>
      <c r="AW718" s="163"/>
      <c r="AX718" s="163">
        <f>+CALCULO[[#This Row],[ 49 ]]</f>
        <v>0</v>
      </c>
      <c r="AY718" s="163"/>
      <c r="AZ718" s="163">
        <f>+CALCULO[[#This Row],[ 51 ]]</f>
        <v>0</v>
      </c>
      <c r="BA718" s="163"/>
      <c r="BB718" s="163">
        <f>+CALCULO[[#This Row],[ 53 ]]</f>
        <v>0</v>
      </c>
      <c r="BC718" s="163"/>
      <c r="BD718" s="163">
        <f>+CALCULO[[#This Row],[ 55 ]]</f>
        <v>0</v>
      </c>
      <c r="BE718" s="163"/>
      <c r="BF718" s="163">
        <f>+CALCULO[[#This Row],[ 57 ]]</f>
        <v>0</v>
      </c>
      <c r="BG718" s="163"/>
      <c r="BH718" s="163">
        <f>+CALCULO[[#This Row],[ 59 ]]</f>
        <v>0</v>
      </c>
      <c r="BI718" s="163"/>
      <c r="BJ718" s="163"/>
      <c r="BK718" s="163"/>
      <c r="BL718" s="145">
        <f>+CALCULO[[#This Row],[ 63 ]]</f>
        <v>0</v>
      </c>
      <c r="BM718" s="144">
        <f>+CALCULO[[#This Row],[ 64 ]]+CALCULO[[#This Row],[ 62 ]]+CALCULO[[#This Row],[ 60 ]]+CALCULO[[#This Row],[ 58 ]]+CALCULO[[#This Row],[ 56 ]]+CALCULO[[#This Row],[ 54 ]]+CALCULO[[#This Row],[ 52 ]]+CALCULO[[#This Row],[ 50 ]]+CALCULO[[#This Row],[ 48 ]]+CALCULO[[#This Row],[ 45 ]]+CALCULO[[#This Row],[43]]</f>
        <v>0</v>
      </c>
      <c r="BN718" s="148">
        <f>+CALCULO[[#This Row],[ 41 ]]-CALCULO[[#This Row],[65]]</f>
        <v>0</v>
      </c>
      <c r="BO718" s="144">
        <f>+ROUND(MIN(CALCULO[[#This Row],[66]]*25%,240*'Versión impresión'!$H$8),-3)</f>
        <v>0</v>
      </c>
      <c r="BP718" s="148">
        <f>+CALCULO[[#This Row],[66]]-CALCULO[[#This Row],[67]]</f>
        <v>0</v>
      </c>
      <c r="BQ718" s="154">
        <f>+ROUND(CALCULO[[#This Row],[33]]*40%,-3)</f>
        <v>0</v>
      </c>
      <c r="BR718" s="149">
        <f t="shared" si="28"/>
        <v>0</v>
      </c>
      <c r="BS718" s="144">
        <f>+CALCULO[[#This Row],[33]]-MIN(CALCULO[[#This Row],[69]],CALCULO[[#This Row],[68]])</f>
        <v>0</v>
      </c>
      <c r="BT718" s="150">
        <f>+CALCULO[[#This Row],[71]]/'Versión impresión'!$H$8+1-1</f>
        <v>0</v>
      </c>
      <c r="BU718" s="151">
        <f>+LOOKUP(CALCULO[[#This Row],[72]],$CG$2:$CH$8,$CJ$2:$CJ$8)</f>
        <v>0</v>
      </c>
      <c r="BV718" s="152">
        <f>+LOOKUP(CALCULO[[#This Row],[72]],$CG$2:$CH$8,$CI$2:$CI$8)</f>
        <v>0</v>
      </c>
      <c r="BW718" s="151">
        <f>+LOOKUP(CALCULO[[#This Row],[72]],$CG$2:$CH$8,$CK$2:$CK$8)</f>
        <v>0</v>
      </c>
      <c r="BX718" s="155">
        <f>+(CALCULO[[#This Row],[72]]+CALCULO[[#This Row],[73]])*CALCULO[[#This Row],[74]]+CALCULO[[#This Row],[75]]</f>
        <v>0</v>
      </c>
      <c r="BY718" s="133">
        <f>+ROUND(CALCULO[[#This Row],[76]]*'Versión impresión'!$H$8,-3)</f>
        <v>0</v>
      </c>
      <c r="BZ718" s="180" t="str">
        <f>+IF(LOOKUP(CALCULO[[#This Row],[72]],$CG$2:$CH$8,$CM$2:$CM$8)=0,"",LOOKUP(CALCULO[[#This Row],[72]],$CG$2:$CH$8,$CM$2:$CM$8))</f>
        <v/>
      </c>
    </row>
    <row r="719" spans="1:78" x14ac:dyDescent="0.25">
      <c r="A719" s="78" t="str">
        <f t="shared" si="27"/>
        <v/>
      </c>
      <c r="B719" s="159"/>
      <c r="C719" s="29"/>
      <c r="D719" s="29"/>
      <c r="E719" s="29"/>
      <c r="F719" s="29"/>
      <c r="G719" s="29"/>
      <c r="H719" s="29"/>
      <c r="I719" s="29"/>
      <c r="J719" s="29"/>
      <c r="K719" s="29"/>
      <c r="L719" s="29"/>
      <c r="M719" s="29"/>
      <c r="N719" s="29"/>
      <c r="O719" s="144">
        <f>SUM(CALCULO[[#This Row],[5]:[ 14 ]])</f>
        <v>0</v>
      </c>
      <c r="P719" s="162"/>
      <c r="Q719" s="163">
        <f>+IF(AVERAGEIF(ING_NO_CONST_RENTA[Concepto],'Datos para cálculo'!P$4,ING_NO_CONST_RENTA[Monto Limite])=1,CALCULO[[#This Row],[16]],MIN(CALCULO[ [#This Row],[16] ],AVERAGEIF(ING_NO_CONST_RENTA[Concepto],'Datos para cálculo'!P$4,ING_NO_CONST_RENTA[Monto Limite]),+CALCULO[ [#This Row],[16] ]+1-1,CALCULO[ [#This Row],[16] ]))</f>
        <v>0</v>
      </c>
      <c r="R719" s="29"/>
      <c r="S719" s="163">
        <f>+IF(AVERAGEIF(ING_NO_CONST_RENTA[Concepto],'Datos para cálculo'!R$4,ING_NO_CONST_RENTA[Monto Limite])=1,CALCULO[[#This Row],[18]],MIN(CALCULO[ [#This Row],[18] ],AVERAGEIF(ING_NO_CONST_RENTA[Concepto],'Datos para cálculo'!R$4,ING_NO_CONST_RENTA[Monto Limite]),+CALCULO[ [#This Row],[18] ]+1-1,CALCULO[ [#This Row],[18] ]))</f>
        <v>0</v>
      </c>
      <c r="T719" s="29"/>
      <c r="U719" s="163">
        <f>+IF(AVERAGEIF(ING_NO_CONST_RENTA[Concepto],'Datos para cálculo'!T$4,ING_NO_CONST_RENTA[Monto Limite])=1,CALCULO[[#This Row],[20]],MIN(CALCULO[ [#This Row],[20] ],AVERAGEIF(ING_NO_CONST_RENTA[Concepto],'Datos para cálculo'!T$4,ING_NO_CONST_RENTA[Monto Limite]),+CALCULO[ [#This Row],[20] ]+1-1,CALCULO[ [#This Row],[20] ]))</f>
        <v>0</v>
      </c>
      <c r="V719" s="29"/>
      <c r="W7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19" s="164"/>
      <c r="Y719" s="163">
        <f>+IF(O719&lt;310*'Versión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19" s="165"/>
      <c r="AA719" s="163">
        <f>+IF(AVERAGEIF(ING_NO_CONST_RENTA[Concepto],'Datos para cálculo'!Z$4,ING_NO_CONST_RENTA[Monto Limite])=1,CALCULO[[#This Row],[ 26 ]],MIN(CALCULO[[#This Row],[ 26 ]],AVERAGEIF(ING_NO_CONST_RENTA[Concepto],'Datos para cálculo'!Z$4,ING_NO_CONST_RENTA[Monto Limite]),+CALCULO[[#This Row],[ 26 ]]+1-1,CALCULO[[#This Row],[ 26 ]]))</f>
        <v>0</v>
      </c>
      <c r="AB719" s="165"/>
      <c r="AC7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19" s="147"/>
      <c r="AE7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19" s="144">
        <f>+CALCULO[[#This Row],[ 31 ]]+CALCULO[[#This Row],[ 29 ]]+CALCULO[[#This Row],[ 27 ]]+CALCULO[[#This Row],[ 25 ]]+CALCULO[[#This Row],[ 23 ]]+CALCULO[[#This Row],[ 21 ]]+CALCULO[[#This Row],[ 19 ]]+CALCULO[[#This Row],[ 17 ]]</f>
        <v>0</v>
      </c>
      <c r="AG719" s="148">
        <f>+MAX(0,ROUND(CALCULO[[#This Row],[ 15 ]]-CALCULO[[#This Row],[32]],-3))</f>
        <v>0</v>
      </c>
      <c r="AH719" s="29"/>
      <c r="AI719" s="163">
        <f>+IF(AVERAGEIF(DEDUCCIONES[Concepto],'Datos para cálculo'!AH$4,DEDUCCIONES[Monto Limite])=1,CALCULO[[#This Row],[ 34 ]],MIN(CALCULO[[#This Row],[ 34 ]],AVERAGEIF(DEDUCCIONES[Concepto],'Datos para cálculo'!AH$4,DEDUCCIONES[Monto Limite]),+CALCULO[[#This Row],[ 34 ]]+1-1,CALCULO[[#This Row],[ 34 ]]))</f>
        <v>0</v>
      </c>
      <c r="AJ719" s="167"/>
      <c r="AK719" s="144">
        <f>+IF(CALCULO[[#This Row],[ 36 ]]="SI",MIN(CALCULO[[#This Row],[ 15 ]]*10%,VLOOKUP($AJ$4,DEDUCCIONES[],4,0)),0)</f>
        <v>0</v>
      </c>
      <c r="AL719" s="168"/>
      <c r="AM719" s="145">
        <f>+MIN(AL719+1-1,VLOOKUP($AL$4,DEDUCCIONES[],4,0))</f>
        <v>0</v>
      </c>
      <c r="AN719" s="144">
        <f>+CALCULO[[#This Row],[35]]+CALCULO[[#This Row],[37]]+CALCULO[[#This Row],[ 39 ]]</f>
        <v>0</v>
      </c>
      <c r="AO719" s="148">
        <f>+CALCULO[[#This Row],[33]]-CALCULO[[#This Row],[ 40 ]]</f>
        <v>0</v>
      </c>
      <c r="AP719" s="29"/>
      <c r="AQ719" s="163">
        <f>+MIN(CALCULO[[#This Row],[42]]+1-1,VLOOKUP($AP$4,RENTAS_EXCENTAS[],4,0))</f>
        <v>0</v>
      </c>
      <c r="AR719" s="29"/>
      <c r="AS719" s="163">
        <f>+MIN(CALCULO[[#This Row],[43]]+CALCULO[[#This Row],[ 44 ]]+1-1,VLOOKUP($AP$4,RENTAS_EXCENTAS[],4,0))-CALCULO[[#This Row],[43]]</f>
        <v>0</v>
      </c>
      <c r="AT719" s="163"/>
      <c r="AU719" s="163"/>
      <c r="AV719" s="163">
        <f>+CALCULO[[#This Row],[ 47 ]]</f>
        <v>0</v>
      </c>
      <c r="AW719" s="163"/>
      <c r="AX719" s="163">
        <f>+CALCULO[[#This Row],[ 49 ]]</f>
        <v>0</v>
      </c>
      <c r="AY719" s="163"/>
      <c r="AZ719" s="163">
        <f>+CALCULO[[#This Row],[ 51 ]]</f>
        <v>0</v>
      </c>
      <c r="BA719" s="163"/>
      <c r="BB719" s="163">
        <f>+CALCULO[[#This Row],[ 53 ]]</f>
        <v>0</v>
      </c>
      <c r="BC719" s="163"/>
      <c r="BD719" s="163">
        <f>+CALCULO[[#This Row],[ 55 ]]</f>
        <v>0</v>
      </c>
      <c r="BE719" s="163"/>
      <c r="BF719" s="163">
        <f>+CALCULO[[#This Row],[ 57 ]]</f>
        <v>0</v>
      </c>
      <c r="BG719" s="163"/>
      <c r="BH719" s="163">
        <f>+CALCULO[[#This Row],[ 59 ]]</f>
        <v>0</v>
      </c>
      <c r="BI719" s="163"/>
      <c r="BJ719" s="163"/>
      <c r="BK719" s="163"/>
      <c r="BL719" s="145">
        <f>+CALCULO[[#This Row],[ 63 ]]</f>
        <v>0</v>
      </c>
      <c r="BM719" s="144">
        <f>+CALCULO[[#This Row],[ 64 ]]+CALCULO[[#This Row],[ 62 ]]+CALCULO[[#This Row],[ 60 ]]+CALCULO[[#This Row],[ 58 ]]+CALCULO[[#This Row],[ 56 ]]+CALCULO[[#This Row],[ 54 ]]+CALCULO[[#This Row],[ 52 ]]+CALCULO[[#This Row],[ 50 ]]+CALCULO[[#This Row],[ 48 ]]+CALCULO[[#This Row],[ 45 ]]+CALCULO[[#This Row],[43]]</f>
        <v>0</v>
      </c>
      <c r="BN719" s="148">
        <f>+CALCULO[[#This Row],[ 41 ]]-CALCULO[[#This Row],[65]]</f>
        <v>0</v>
      </c>
      <c r="BO719" s="144">
        <f>+ROUND(MIN(CALCULO[[#This Row],[66]]*25%,240*'Versión impresión'!$H$8),-3)</f>
        <v>0</v>
      </c>
      <c r="BP719" s="148">
        <f>+CALCULO[[#This Row],[66]]-CALCULO[[#This Row],[67]]</f>
        <v>0</v>
      </c>
      <c r="BQ719" s="154">
        <f>+ROUND(CALCULO[[#This Row],[33]]*40%,-3)</f>
        <v>0</v>
      </c>
      <c r="BR719" s="149">
        <f t="shared" si="28"/>
        <v>0</v>
      </c>
      <c r="BS719" s="144">
        <f>+CALCULO[[#This Row],[33]]-MIN(CALCULO[[#This Row],[69]],CALCULO[[#This Row],[68]])</f>
        <v>0</v>
      </c>
      <c r="BT719" s="150">
        <f>+CALCULO[[#This Row],[71]]/'Versión impresión'!$H$8+1-1</f>
        <v>0</v>
      </c>
      <c r="BU719" s="151">
        <f>+LOOKUP(CALCULO[[#This Row],[72]],$CG$2:$CH$8,$CJ$2:$CJ$8)</f>
        <v>0</v>
      </c>
      <c r="BV719" s="152">
        <f>+LOOKUP(CALCULO[[#This Row],[72]],$CG$2:$CH$8,$CI$2:$CI$8)</f>
        <v>0</v>
      </c>
      <c r="BW719" s="151">
        <f>+LOOKUP(CALCULO[[#This Row],[72]],$CG$2:$CH$8,$CK$2:$CK$8)</f>
        <v>0</v>
      </c>
      <c r="BX719" s="155">
        <f>+(CALCULO[[#This Row],[72]]+CALCULO[[#This Row],[73]])*CALCULO[[#This Row],[74]]+CALCULO[[#This Row],[75]]</f>
        <v>0</v>
      </c>
      <c r="BY719" s="133">
        <f>+ROUND(CALCULO[[#This Row],[76]]*'Versión impresión'!$H$8,-3)</f>
        <v>0</v>
      </c>
      <c r="BZ719" s="180" t="str">
        <f>+IF(LOOKUP(CALCULO[[#This Row],[72]],$CG$2:$CH$8,$CM$2:$CM$8)=0,"",LOOKUP(CALCULO[[#This Row],[72]],$CG$2:$CH$8,$CM$2:$CM$8))</f>
        <v/>
      </c>
    </row>
    <row r="720" spans="1:78" x14ac:dyDescent="0.25">
      <c r="A720" s="78" t="str">
        <f t="shared" si="27"/>
        <v/>
      </c>
      <c r="B720" s="159"/>
      <c r="C720" s="29"/>
      <c r="D720" s="29"/>
      <c r="E720" s="29"/>
      <c r="F720" s="29"/>
      <c r="G720" s="29"/>
      <c r="H720" s="29"/>
      <c r="I720" s="29"/>
      <c r="J720" s="29"/>
      <c r="K720" s="29"/>
      <c r="L720" s="29"/>
      <c r="M720" s="29"/>
      <c r="N720" s="29"/>
      <c r="O720" s="144">
        <f>SUM(CALCULO[[#This Row],[5]:[ 14 ]])</f>
        <v>0</v>
      </c>
      <c r="P720" s="162"/>
      <c r="Q720" s="163">
        <f>+IF(AVERAGEIF(ING_NO_CONST_RENTA[Concepto],'Datos para cálculo'!P$4,ING_NO_CONST_RENTA[Monto Limite])=1,CALCULO[[#This Row],[16]],MIN(CALCULO[ [#This Row],[16] ],AVERAGEIF(ING_NO_CONST_RENTA[Concepto],'Datos para cálculo'!P$4,ING_NO_CONST_RENTA[Monto Limite]),+CALCULO[ [#This Row],[16] ]+1-1,CALCULO[ [#This Row],[16] ]))</f>
        <v>0</v>
      </c>
      <c r="R720" s="29"/>
      <c r="S720" s="163">
        <f>+IF(AVERAGEIF(ING_NO_CONST_RENTA[Concepto],'Datos para cálculo'!R$4,ING_NO_CONST_RENTA[Monto Limite])=1,CALCULO[[#This Row],[18]],MIN(CALCULO[ [#This Row],[18] ],AVERAGEIF(ING_NO_CONST_RENTA[Concepto],'Datos para cálculo'!R$4,ING_NO_CONST_RENTA[Monto Limite]),+CALCULO[ [#This Row],[18] ]+1-1,CALCULO[ [#This Row],[18] ]))</f>
        <v>0</v>
      </c>
      <c r="T720" s="29"/>
      <c r="U720" s="163">
        <f>+IF(AVERAGEIF(ING_NO_CONST_RENTA[Concepto],'Datos para cálculo'!T$4,ING_NO_CONST_RENTA[Monto Limite])=1,CALCULO[[#This Row],[20]],MIN(CALCULO[ [#This Row],[20] ],AVERAGEIF(ING_NO_CONST_RENTA[Concepto],'Datos para cálculo'!T$4,ING_NO_CONST_RENTA[Monto Limite]),+CALCULO[ [#This Row],[20] ]+1-1,CALCULO[ [#This Row],[20] ]))</f>
        <v>0</v>
      </c>
      <c r="V720" s="29"/>
      <c r="W7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0" s="164"/>
      <c r="Y720" s="163">
        <f>+IF(O720&lt;310*'Versión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0" s="165"/>
      <c r="AA720" s="163">
        <f>+IF(AVERAGEIF(ING_NO_CONST_RENTA[Concepto],'Datos para cálculo'!Z$4,ING_NO_CONST_RENTA[Monto Limite])=1,CALCULO[[#This Row],[ 26 ]],MIN(CALCULO[[#This Row],[ 26 ]],AVERAGEIF(ING_NO_CONST_RENTA[Concepto],'Datos para cálculo'!Z$4,ING_NO_CONST_RENTA[Monto Limite]),+CALCULO[[#This Row],[ 26 ]]+1-1,CALCULO[[#This Row],[ 26 ]]))</f>
        <v>0</v>
      </c>
      <c r="AB720" s="165"/>
      <c r="AC7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0" s="147"/>
      <c r="AE7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0" s="144">
        <f>+CALCULO[[#This Row],[ 31 ]]+CALCULO[[#This Row],[ 29 ]]+CALCULO[[#This Row],[ 27 ]]+CALCULO[[#This Row],[ 25 ]]+CALCULO[[#This Row],[ 23 ]]+CALCULO[[#This Row],[ 21 ]]+CALCULO[[#This Row],[ 19 ]]+CALCULO[[#This Row],[ 17 ]]</f>
        <v>0</v>
      </c>
      <c r="AG720" s="148">
        <f>+MAX(0,ROUND(CALCULO[[#This Row],[ 15 ]]-CALCULO[[#This Row],[32]],-3))</f>
        <v>0</v>
      </c>
      <c r="AH720" s="29"/>
      <c r="AI720" s="163">
        <f>+IF(AVERAGEIF(DEDUCCIONES[Concepto],'Datos para cálculo'!AH$4,DEDUCCIONES[Monto Limite])=1,CALCULO[[#This Row],[ 34 ]],MIN(CALCULO[[#This Row],[ 34 ]],AVERAGEIF(DEDUCCIONES[Concepto],'Datos para cálculo'!AH$4,DEDUCCIONES[Monto Limite]),+CALCULO[[#This Row],[ 34 ]]+1-1,CALCULO[[#This Row],[ 34 ]]))</f>
        <v>0</v>
      </c>
      <c r="AJ720" s="167"/>
      <c r="AK720" s="144">
        <f>+IF(CALCULO[[#This Row],[ 36 ]]="SI",MIN(CALCULO[[#This Row],[ 15 ]]*10%,VLOOKUP($AJ$4,DEDUCCIONES[],4,0)),0)</f>
        <v>0</v>
      </c>
      <c r="AL720" s="168"/>
      <c r="AM720" s="145">
        <f>+MIN(AL720+1-1,VLOOKUP($AL$4,DEDUCCIONES[],4,0))</f>
        <v>0</v>
      </c>
      <c r="AN720" s="144">
        <f>+CALCULO[[#This Row],[35]]+CALCULO[[#This Row],[37]]+CALCULO[[#This Row],[ 39 ]]</f>
        <v>0</v>
      </c>
      <c r="AO720" s="148">
        <f>+CALCULO[[#This Row],[33]]-CALCULO[[#This Row],[ 40 ]]</f>
        <v>0</v>
      </c>
      <c r="AP720" s="29"/>
      <c r="AQ720" s="163">
        <f>+MIN(CALCULO[[#This Row],[42]]+1-1,VLOOKUP($AP$4,RENTAS_EXCENTAS[],4,0))</f>
        <v>0</v>
      </c>
      <c r="AR720" s="29"/>
      <c r="AS720" s="163">
        <f>+MIN(CALCULO[[#This Row],[43]]+CALCULO[[#This Row],[ 44 ]]+1-1,VLOOKUP($AP$4,RENTAS_EXCENTAS[],4,0))-CALCULO[[#This Row],[43]]</f>
        <v>0</v>
      </c>
      <c r="AT720" s="163"/>
      <c r="AU720" s="163"/>
      <c r="AV720" s="163">
        <f>+CALCULO[[#This Row],[ 47 ]]</f>
        <v>0</v>
      </c>
      <c r="AW720" s="163"/>
      <c r="AX720" s="163">
        <f>+CALCULO[[#This Row],[ 49 ]]</f>
        <v>0</v>
      </c>
      <c r="AY720" s="163"/>
      <c r="AZ720" s="163">
        <f>+CALCULO[[#This Row],[ 51 ]]</f>
        <v>0</v>
      </c>
      <c r="BA720" s="163"/>
      <c r="BB720" s="163">
        <f>+CALCULO[[#This Row],[ 53 ]]</f>
        <v>0</v>
      </c>
      <c r="BC720" s="163"/>
      <c r="BD720" s="163">
        <f>+CALCULO[[#This Row],[ 55 ]]</f>
        <v>0</v>
      </c>
      <c r="BE720" s="163"/>
      <c r="BF720" s="163">
        <f>+CALCULO[[#This Row],[ 57 ]]</f>
        <v>0</v>
      </c>
      <c r="BG720" s="163"/>
      <c r="BH720" s="163">
        <f>+CALCULO[[#This Row],[ 59 ]]</f>
        <v>0</v>
      </c>
      <c r="BI720" s="163"/>
      <c r="BJ720" s="163"/>
      <c r="BK720" s="163"/>
      <c r="BL720" s="145">
        <f>+CALCULO[[#This Row],[ 63 ]]</f>
        <v>0</v>
      </c>
      <c r="BM720" s="144">
        <f>+CALCULO[[#This Row],[ 64 ]]+CALCULO[[#This Row],[ 62 ]]+CALCULO[[#This Row],[ 60 ]]+CALCULO[[#This Row],[ 58 ]]+CALCULO[[#This Row],[ 56 ]]+CALCULO[[#This Row],[ 54 ]]+CALCULO[[#This Row],[ 52 ]]+CALCULO[[#This Row],[ 50 ]]+CALCULO[[#This Row],[ 48 ]]+CALCULO[[#This Row],[ 45 ]]+CALCULO[[#This Row],[43]]</f>
        <v>0</v>
      </c>
      <c r="BN720" s="148">
        <f>+CALCULO[[#This Row],[ 41 ]]-CALCULO[[#This Row],[65]]</f>
        <v>0</v>
      </c>
      <c r="BO720" s="144">
        <f>+ROUND(MIN(CALCULO[[#This Row],[66]]*25%,240*'Versión impresión'!$H$8),-3)</f>
        <v>0</v>
      </c>
      <c r="BP720" s="148">
        <f>+CALCULO[[#This Row],[66]]-CALCULO[[#This Row],[67]]</f>
        <v>0</v>
      </c>
      <c r="BQ720" s="154">
        <f>+ROUND(CALCULO[[#This Row],[33]]*40%,-3)</f>
        <v>0</v>
      </c>
      <c r="BR720" s="149">
        <f t="shared" si="28"/>
        <v>0</v>
      </c>
      <c r="BS720" s="144">
        <f>+CALCULO[[#This Row],[33]]-MIN(CALCULO[[#This Row],[69]],CALCULO[[#This Row],[68]])</f>
        <v>0</v>
      </c>
      <c r="BT720" s="150">
        <f>+CALCULO[[#This Row],[71]]/'Versión impresión'!$H$8+1-1</f>
        <v>0</v>
      </c>
      <c r="BU720" s="151">
        <f>+LOOKUP(CALCULO[[#This Row],[72]],$CG$2:$CH$8,$CJ$2:$CJ$8)</f>
        <v>0</v>
      </c>
      <c r="BV720" s="152">
        <f>+LOOKUP(CALCULO[[#This Row],[72]],$CG$2:$CH$8,$CI$2:$CI$8)</f>
        <v>0</v>
      </c>
      <c r="BW720" s="151">
        <f>+LOOKUP(CALCULO[[#This Row],[72]],$CG$2:$CH$8,$CK$2:$CK$8)</f>
        <v>0</v>
      </c>
      <c r="BX720" s="155">
        <f>+(CALCULO[[#This Row],[72]]+CALCULO[[#This Row],[73]])*CALCULO[[#This Row],[74]]+CALCULO[[#This Row],[75]]</f>
        <v>0</v>
      </c>
      <c r="BY720" s="133">
        <f>+ROUND(CALCULO[[#This Row],[76]]*'Versión impresión'!$H$8,-3)</f>
        <v>0</v>
      </c>
      <c r="BZ720" s="180" t="str">
        <f>+IF(LOOKUP(CALCULO[[#This Row],[72]],$CG$2:$CH$8,$CM$2:$CM$8)=0,"",LOOKUP(CALCULO[[#This Row],[72]],$CG$2:$CH$8,$CM$2:$CM$8))</f>
        <v/>
      </c>
    </row>
    <row r="721" spans="1:78" x14ac:dyDescent="0.25">
      <c r="A721" s="78" t="str">
        <f t="shared" si="27"/>
        <v/>
      </c>
      <c r="B721" s="159"/>
      <c r="C721" s="29"/>
      <c r="D721" s="29"/>
      <c r="E721" s="29"/>
      <c r="F721" s="29"/>
      <c r="G721" s="29"/>
      <c r="H721" s="29"/>
      <c r="I721" s="29"/>
      <c r="J721" s="29"/>
      <c r="K721" s="29"/>
      <c r="L721" s="29"/>
      <c r="M721" s="29"/>
      <c r="N721" s="29"/>
      <c r="O721" s="144">
        <f>SUM(CALCULO[[#This Row],[5]:[ 14 ]])</f>
        <v>0</v>
      </c>
      <c r="P721" s="162"/>
      <c r="Q721" s="163">
        <f>+IF(AVERAGEIF(ING_NO_CONST_RENTA[Concepto],'Datos para cálculo'!P$4,ING_NO_CONST_RENTA[Monto Limite])=1,CALCULO[[#This Row],[16]],MIN(CALCULO[ [#This Row],[16] ],AVERAGEIF(ING_NO_CONST_RENTA[Concepto],'Datos para cálculo'!P$4,ING_NO_CONST_RENTA[Monto Limite]),+CALCULO[ [#This Row],[16] ]+1-1,CALCULO[ [#This Row],[16] ]))</f>
        <v>0</v>
      </c>
      <c r="R721" s="29"/>
      <c r="S721" s="163">
        <f>+IF(AVERAGEIF(ING_NO_CONST_RENTA[Concepto],'Datos para cálculo'!R$4,ING_NO_CONST_RENTA[Monto Limite])=1,CALCULO[[#This Row],[18]],MIN(CALCULO[ [#This Row],[18] ],AVERAGEIF(ING_NO_CONST_RENTA[Concepto],'Datos para cálculo'!R$4,ING_NO_CONST_RENTA[Monto Limite]),+CALCULO[ [#This Row],[18] ]+1-1,CALCULO[ [#This Row],[18] ]))</f>
        <v>0</v>
      </c>
      <c r="T721" s="29"/>
      <c r="U721" s="163">
        <f>+IF(AVERAGEIF(ING_NO_CONST_RENTA[Concepto],'Datos para cálculo'!T$4,ING_NO_CONST_RENTA[Monto Limite])=1,CALCULO[[#This Row],[20]],MIN(CALCULO[ [#This Row],[20] ],AVERAGEIF(ING_NO_CONST_RENTA[Concepto],'Datos para cálculo'!T$4,ING_NO_CONST_RENTA[Monto Limite]),+CALCULO[ [#This Row],[20] ]+1-1,CALCULO[ [#This Row],[20] ]))</f>
        <v>0</v>
      </c>
      <c r="V721" s="29"/>
      <c r="W7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1" s="164"/>
      <c r="Y721" s="163">
        <f>+IF(O721&lt;310*'Versión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1" s="165"/>
      <c r="AA721" s="163">
        <f>+IF(AVERAGEIF(ING_NO_CONST_RENTA[Concepto],'Datos para cálculo'!Z$4,ING_NO_CONST_RENTA[Monto Limite])=1,CALCULO[[#This Row],[ 26 ]],MIN(CALCULO[[#This Row],[ 26 ]],AVERAGEIF(ING_NO_CONST_RENTA[Concepto],'Datos para cálculo'!Z$4,ING_NO_CONST_RENTA[Monto Limite]),+CALCULO[[#This Row],[ 26 ]]+1-1,CALCULO[[#This Row],[ 26 ]]))</f>
        <v>0</v>
      </c>
      <c r="AB721" s="165"/>
      <c r="AC7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1" s="147"/>
      <c r="AE7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1" s="144">
        <f>+CALCULO[[#This Row],[ 31 ]]+CALCULO[[#This Row],[ 29 ]]+CALCULO[[#This Row],[ 27 ]]+CALCULO[[#This Row],[ 25 ]]+CALCULO[[#This Row],[ 23 ]]+CALCULO[[#This Row],[ 21 ]]+CALCULO[[#This Row],[ 19 ]]+CALCULO[[#This Row],[ 17 ]]</f>
        <v>0</v>
      </c>
      <c r="AG721" s="148">
        <f>+MAX(0,ROUND(CALCULO[[#This Row],[ 15 ]]-CALCULO[[#This Row],[32]],-3))</f>
        <v>0</v>
      </c>
      <c r="AH721" s="29"/>
      <c r="AI721" s="163">
        <f>+IF(AVERAGEIF(DEDUCCIONES[Concepto],'Datos para cálculo'!AH$4,DEDUCCIONES[Monto Limite])=1,CALCULO[[#This Row],[ 34 ]],MIN(CALCULO[[#This Row],[ 34 ]],AVERAGEIF(DEDUCCIONES[Concepto],'Datos para cálculo'!AH$4,DEDUCCIONES[Monto Limite]),+CALCULO[[#This Row],[ 34 ]]+1-1,CALCULO[[#This Row],[ 34 ]]))</f>
        <v>0</v>
      </c>
      <c r="AJ721" s="167"/>
      <c r="AK721" s="144">
        <f>+IF(CALCULO[[#This Row],[ 36 ]]="SI",MIN(CALCULO[[#This Row],[ 15 ]]*10%,VLOOKUP($AJ$4,DEDUCCIONES[],4,0)),0)</f>
        <v>0</v>
      </c>
      <c r="AL721" s="168"/>
      <c r="AM721" s="145">
        <f>+MIN(AL721+1-1,VLOOKUP($AL$4,DEDUCCIONES[],4,0))</f>
        <v>0</v>
      </c>
      <c r="AN721" s="144">
        <f>+CALCULO[[#This Row],[35]]+CALCULO[[#This Row],[37]]+CALCULO[[#This Row],[ 39 ]]</f>
        <v>0</v>
      </c>
      <c r="AO721" s="148">
        <f>+CALCULO[[#This Row],[33]]-CALCULO[[#This Row],[ 40 ]]</f>
        <v>0</v>
      </c>
      <c r="AP721" s="29"/>
      <c r="AQ721" s="163">
        <f>+MIN(CALCULO[[#This Row],[42]]+1-1,VLOOKUP($AP$4,RENTAS_EXCENTAS[],4,0))</f>
        <v>0</v>
      </c>
      <c r="AR721" s="29"/>
      <c r="AS721" s="163">
        <f>+MIN(CALCULO[[#This Row],[43]]+CALCULO[[#This Row],[ 44 ]]+1-1,VLOOKUP($AP$4,RENTAS_EXCENTAS[],4,0))-CALCULO[[#This Row],[43]]</f>
        <v>0</v>
      </c>
      <c r="AT721" s="163"/>
      <c r="AU721" s="163"/>
      <c r="AV721" s="163">
        <f>+CALCULO[[#This Row],[ 47 ]]</f>
        <v>0</v>
      </c>
      <c r="AW721" s="163"/>
      <c r="AX721" s="163">
        <f>+CALCULO[[#This Row],[ 49 ]]</f>
        <v>0</v>
      </c>
      <c r="AY721" s="163"/>
      <c r="AZ721" s="163">
        <f>+CALCULO[[#This Row],[ 51 ]]</f>
        <v>0</v>
      </c>
      <c r="BA721" s="163"/>
      <c r="BB721" s="163">
        <f>+CALCULO[[#This Row],[ 53 ]]</f>
        <v>0</v>
      </c>
      <c r="BC721" s="163"/>
      <c r="BD721" s="163">
        <f>+CALCULO[[#This Row],[ 55 ]]</f>
        <v>0</v>
      </c>
      <c r="BE721" s="163"/>
      <c r="BF721" s="163">
        <f>+CALCULO[[#This Row],[ 57 ]]</f>
        <v>0</v>
      </c>
      <c r="BG721" s="163"/>
      <c r="BH721" s="163">
        <f>+CALCULO[[#This Row],[ 59 ]]</f>
        <v>0</v>
      </c>
      <c r="BI721" s="163"/>
      <c r="BJ721" s="163"/>
      <c r="BK721" s="163"/>
      <c r="BL721" s="145">
        <f>+CALCULO[[#This Row],[ 63 ]]</f>
        <v>0</v>
      </c>
      <c r="BM721" s="144">
        <f>+CALCULO[[#This Row],[ 64 ]]+CALCULO[[#This Row],[ 62 ]]+CALCULO[[#This Row],[ 60 ]]+CALCULO[[#This Row],[ 58 ]]+CALCULO[[#This Row],[ 56 ]]+CALCULO[[#This Row],[ 54 ]]+CALCULO[[#This Row],[ 52 ]]+CALCULO[[#This Row],[ 50 ]]+CALCULO[[#This Row],[ 48 ]]+CALCULO[[#This Row],[ 45 ]]+CALCULO[[#This Row],[43]]</f>
        <v>0</v>
      </c>
      <c r="BN721" s="148">
        <f>+CALCULO[[#This Row],[ 41 ]]-CALCULO[[#This Row],[65]]</f>
        <v>0</v>
      </c>
      <c r="BO721" s="144">
        <f>+ROUND(MIN(CALCULO[[#This Row],[66]]*25%,240*'Versión impresión'!$H$8),-3)</f>
        <v>0</v>
      </c>
      <c r="BP721" s="148">
        <f>+CALCULO[[#This Row],[66]]-CALCULO[[#This Row],[67]]</f>
        <v>0</v>
      </c>
      <c r="BQ721" s="154">
        <f>+ROUND(CALCULO[[#This Row],[33]]*40%,-3)</f>
        <v>0</v>
      </c>
      <c r="BR721" s="149">
        <f t="shared" si="28"/>
        <v>0</v>
      </c>
      <c r="BS721" s="144">
        <f>+CALCULO[[#This Row],[33]]-MIN(CALCULO[[#This Row],[69]],CALCULO[[#This Row],[68]])</f>
        <v>0</v>
      </c>
      <c r="BT721" s="150">
        <f>+CALCULO[[#This Row],[71]]/'Versión impresión'!$H$8+1-1</f>
        <v>0</v>
      </c>
      <c r="BU721" s="151">
        <f>+LOOKUP(CALCULO[[#This Row],[72]],$CG$2:$CH$8,$CJ$2:$CJ$8)</f>
        <v>0</v>
      </c>
      <c r="BV721" s="152">
        <f>+LOOKUP(CALCULO[[#This Row],[72]],$CG$2:$CH$8,$CI$2:$CI$8)</f>
        <v>0</v>
      </c>
      <c r="BW721" s="151">
        <f>+LOOKUP(CALCULO[[#This Row],[72]],$CG$2:$CH$8,$CK$2:$CK$8)</f>
        <v>0</v>
      </c>
      <c r="BX721" s="155">
        <f>+(CALCULO[[#This Row],[72]]+CALCULO[[#This Row],[73]])*CALCULO[[#This Row],[74]]+CALCULO[[#This Row],[75]]</f>
        <v>0</v>
      </c>
      <c r="BY721" s="133">
        <f>+ROUND(CALCULO[[#This Row],[76]]*'Versión impresión'!$H$8,-3)</f>
        <v>0</v>
      </c>
      <c r="BZ721" s="180" t="str">
        <f>+IF(LOOKUP(CALCULO[[#This Row],[72]],$CG$2:$CH$8,$CM$2:$CM$8)=0,"",LOOKUP(CALCULO[[#This Row],[72]],$CG$2:$CH$8,$CM$2:$CM$8))</f>
        <v/>
      </c>
    </row>
    <row r="722" spans="1:78" x14ac:dyDescent="0.25">
      <c r="A722" s="78" t="str">
        <f t="shared" si="27"/>
        <v/>
      </c>
      <c r="B722" s="159"/>
      <c r="C722" s="29"/>
      <c r="D722" s="29"/>
      <c r="E722" s="29"/>
      <c r="F722" s="29"/>
      <c r="G722" s="29"/>
      <c r="H722" s="29"/>
      <c r="I722" s="29"/>
      <c r="J722" s="29"/>
      <c r="K722" s="29"/>
      <c r="L722" s="29"/>
      <c r="M722" s="29"/>
      <c r="N722" s="29"/>
      <c r="O722" s="144">
        <f>SUM(CALCULO[[#This Row],[5]:[ 14 ]])</f>
        <v>0</v>
      </c>
      <c r="P722" s="162"/>
      <c r="Q722" s="163">
        <f>+IF(AVERAGEIF(ING_NO_CONST_RENTA[Concepto],'Datos para cálculo'!P$4,ING_NO_CONST_RENTA[Monto Limite])=1,CALCULO[[#This Row],[16]],MIN(CALCULO[ [#This Row],[16] ],AVERAGEIF(ING_NO_CONST_RENTA[Concepto],'Datos para cálculo'!P$4,ING_NO_CONST_RENTA[Monto Limite]),+CALCULO[ [#This Row],[16] ]+1-1,CALCULO[ [#This Row],[16] ]))</f>
        <v>0</v>
      </c>
      <c r="R722" s="29"/>
      <c r="S722" s="163">
        <f>+IF(AVERAGEIF(ING_NO_CONST_RENTA[Concepto],'Datos para cálculo'!R$4,ING_NO_CONST_RENTA[Monto Limite])=1,CALCULO[[#This Row],[18]],MIN(CALCULO[ [#This Row],[18] ],AVERAGEIF(ING_NO_CONST_RENTA[Concepto],'Datos para cálculo'!R$4,ING_NO_CONST_RENTA[Monto Limite]),+CALCULO[ [#This Row],[18] ]+1-1,CALCULO[ [#This Row],[18] ]))</f>
        <v>0</v>
      </c>
      <c r="T722" s="29"/>
      <c r="U722" s="163">
        <f>+IF(AVERAGEIF(ING_NO_CONST_RENTA[Concepto],'Datos para cálculo'!T$4,ING_NO_CONST_RENTA[Monto Limite])=1,CALCULO[[#This Row],[20]],MIN(CALCULO[ [#This Row],[20] ],AVERAGEIF(ING_NO_CONST_RENTA[Concepto],'Datos para cálculo'!T$4,ING_NO_CONST_RENTA[Monto Limite]),+CALCULO[ [#This Row],[20] ]+1-1,CALCULO[ [#This Row],[20] ]))</f>
        <v>0</v>
      </c>
      <c r="V722" s="29"/>
      <c r="W7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2" s="164"/>
      <c r="Y722" s="163">
        <f>+IF(O722&lt;310*'Versión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2" s="165"/>
      <c r="AA722" s="163">
        <f>+IF(AVERAGEIF(ING_NO_CONST_RENTA[Concepto],'Datos para cálculo'!Z$4,ING_NO_CONST_RENTA[Monto Limite])=1,CALCULO[[#This Row],[ 26 ]],MIN(CALCULO[[#This Row],[ 26 ]],AVERAGEIF(ING_NO_CONST_RENTA[Concepto],'Datos para cálculo'!Z$4,ING_NO_CONST_RENTA[Monto Limite]),+CALCULO[[#This Row],[ 26 ]]+1-1,CALCULO[[#This Row],[ 26 ]]))</f>
        <v>0</v>
      </c>
      <c r="AB722" s="165"/>
      <c r="AC7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2" s="147"/>
      <c r="AE7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2" s="144">
        <f>+CALCULO[[#This Row],[ 31 ]]+CALCULO[[#This Row],[ 29 ]]+CALCULO[[#This Row],[ 27 ]]+CALCULO[[#This Row],[ 25 ]]+CALCULO[[#This Row],[ 23 ]]+CALCULO[[#This Row],[ 21 ]]+CALCULO[[#This Row],[ 19 ]]+CALCULO[[#This Row],[ 17 ]]</f>
        <v>0</v>
      </c>
      <c r="AG722" s="148">
        <f>+MAX(0,ROUND(CALCULO[[#This Row],[ 15 ]]-CALCULO[[#This Row],[32]],-3))</f>
        <v>0</v>
      </c>
      <c r="AH722" s="29"/>
      <c r="AI722" s="163">
        <f>+IF(AVERAGEIF(DEDUCCIONES[Concepto],'Datos para cálculo'!AH$4,DEDUCCIONES[Monto Limite])=1,CALCULO[[#This Row],[ 34 ]],MIN(CALCULO[[#This Row],[ 34 ]],AVERAGEIF(DEDUCCIONES[Concepto],'Datos para cálculo'!AH$4,DEDUCCIONES[Monto Limite]),+CALCULO[[#This Row],[ 34 ]]+1-1,CALCULO[[#This Row],[ 34 ]]))</f>
        <v>0</v>
      </c>
      <c r="AJ722" s="167"/>
      <c r="AK722" s="144">
        <f>+IF(CALCULO[[#This Row],[ 36 ]]="SI",MIN(CALCULO[[#This Row],[ 15 ]]*10%,VLOOKUP($AJ$4,DEDUCCIONES[],4,0)),0)</f>
        <v>0</v>
      </c>
      <c r="AL722" s="168"/>
      <c r="AM722" s="145">
        <f>+MIN(AL722+1-1,VLOOKUP($AL$4,DEDUCCIONES[],4,0))</f>
        <v>0</v>
      </c>
      <c r="AN722" s="144">
        <f>+CALCULO[[#This Row],[35]]+CALCULO[[#This Row],[37]]+CALCULO[[#This Row],[ 39 ]]</f>
        <v>0</v>
      </c>
      <c r="AO722" s="148">
        <f>+CALCULO[[#This Row],[33]]-CALCULO[[#This Row],[ 40 ]]</f>
        <v>0</v>
      </c>
      <c r="AP722" s="29"/>
      <c r="AQ722" s="163">
        <f>+MIN(CALCULO[[#This Row],[42]]+1-1,VLOOKUP($AP$4,RENTAS_EXCENTAS[],4,0))</f>
        <v>0</v>
      </c>
      <c r="AR722" s="29"/>
      <c r="AS722" s="163">
        <f>+MIN(CALCULO[[#This Row],[43]]+CALCULO[[#This Row],[ 44 ]]+1-1,VLOOKUP($AP$4,RENTAS_EXCENTAS[],4,0))-CALCULO[[#This Row],[43]]</f>
        <v>0</v>
      </c>
      <c r="AT722" s="163"/>
      <c r="AU722" s="163"/>
      <c r="AV722" s="163">
        <f>+CALCULO[[#This Row],[ 47 ]]</f>
        <v>0</v>
      </c>
      <c r="AW722" s="163"/>
      <c r="AX722" s="163">
        <f>+CALCULO[[#This Row],[ 49 ]]</f>
        <v>0</v>
      </c>
      <c r="AY722" s="163"/>
      <c r="AZ722" s="163">
        <f>+CALCULO[[#This Row],[ 51 ]]</f>
        <v>0</v>
      </c>
      <c r="BA722" s="163"/>
      <c r="BB722" s="163">
        <f>+CALCULO[[#This Row],[ 53 ]]</f>
        <v>0</v>
      </c>
      <c r="BC722" s="163"/>
      <c r="BD722" s="163">
        <f>+CALCULO[[#This Row],[ 55 ]]</f>
        <v>0</v>
      </c>
      <c r="BE722" s="163"/>
      <c r="BF722" s="163">
        <f>+CALCULO[[#This Row],[ 57 ]]</f>
        <v>0</v>
      </c>
      <c r="BG722" s="163"/>
      <c r="BH722" s="163">
        <f>+CALCULO[[#This Row],[ 59 ]]</f>
        <v>0</v>
      </c>
      <c r="BI722" s="163"/>
      <c r="BJ722" s="163"/>
      <c r="BK722" s="163"/>
      <c r="BL722" s="145">
        <f>+CALCULO[[#This Row],[ 63 ]]</f>
        <v>0</v>
      </c>
      <c r="BM722" s="144">
        <f>+CALCULO[[#This Row],[ 64 ]]+CALCULO[[#This Row],[ 62 ]]+CALCULO[[#This Row],[ 60 ]]+CALCULO[[#This Row],[ 58 ]]+CALCULO[[#This Row],[ 56 ]]+CALCULO[[#This Row],[ 54 ]]+CALCULO[[#This Row],[ 52 ]]+CALCULO[[#This Row],[ 50 ]]+CALCULO[[#This Row],[ 48 ]]+CALCULO[[#This Row],[ 45 ]]+CALCULO[[#This Row],[43]]</f>
        <v>0</v>
      </c>
      <c r="BN722" s="148">
        <f>+CALCULO[[#This Row],[ 41 ]]-CALCULO[[#This Row],[65]]</f>
        <v>0</v>
      </c>
      <c r="BO722" s="144">
        <f>+ROUND(MIN(CALCULO[[#This Row],[66]]*25%,240*'Versión impresión'!$H$8),-3)</f>
        <v>0</v>
      </c>
      <c r="BP722" s="148">
        <f>+CALCULO[[#This Row],[66]]-CALCULO[[#This Row],[67]]</f>
        <v>0</v>
      </c>
      <c r="BQ722" s="154">
        <f>+ROUND(CALCULO[[#This Row],[33]]*40%,-3)</f>
        <v>0</v>
      </c>
      <c r="BR722" s="149">
        <f t="shared" si="28"/>
        <v>0</v>
      </c>
      <c r="BS722" s="144">
        <f>+CALCULO[[#This Row],[33]]-MIN(CALCULO[[#This Row],[69]],CALCULO[[#This Row],[68]])</f>
        <v>0</v>
      </c>
      <c r="BT722" s="150">
        <f>+CALCULO[[#This Row],[71]]/'Versión impresión'!$H$8+1-1</f>
        <v>0</v>
      </c>
      <c r="BU722" s="151">
        <f>+LOOKUP(CALCULO[[#This Row],[72]],$CG$2:$CH$8,$CJ$2:$CJ$8)</f>
        <v>0</v>
      </c>
      <c r="BV722" s="152">
        <f>+LOOKUP(CALCULO[[#This Row],[72]],$CG$2:$CH$8,$CI$2:$CI$8)</f>
        <v>0</v>
      </c>
      <c r="BW722" s="151">
        <f>+LOOKUP(CALCULO[[#This Row],[72]],$CG$2:$CH$8,$CK$2:$CK$8)</f>
        <v>0</v>
      </c>
      <c r="BX722" s="155">
        <f>+(CALCULO[[#This Row],[72]]+CALCULO[[#This Row],[73]])*CALCULO[[#This Row],[74]]+CALCULO[[#This Row],[75]]</f>
        <v>0</v>
      </c>
      <c r="BY722" s="133">
        <f>+ROUND(CALCULO[[#This Row],[76]]*'Versión impresión'!$H$8,-3)</f>
        <v>0</v>
      </c>
      <c r="BZ722" s="180" t="str">
        <f>+IF(LOOKUP(CALCULO[[#This Row],[72]],$CG$2:$CH$8,$CM$2:$CM$8)=0,"",LOOKUP(CALCULO[[#This Row],[72]],$CG$2:$CH$8,$CM$2:$CM$8))</f>
        <v/>
      </c>
    </row>
    <row r="723" spans="1:78" x14ac:dyDescent="0.25">
      <c r="A723" s="78" t="str">
        <f t="shared" si="27"/>
        <v/>
      </c>
      <c r="B723" s="159"/>
      <c r="C723" s="29"/>
      <c r="D723" s="29"/>
      <c r="E723" s="29"/>
      <c r="F723" s="29"/>
      <c r="G723" s="29"/>
      <c r="H723" s="29"/>
      <c r="I723" s="29"/>
      <c r="J723" s="29"/>
      <c r="K723" s="29"/>
      <c r="L723" s="29"/>
      <c r="M723" s="29"/>
      <c r="N723" s="29"/>
      <c r="O723" s="144">
        <f>SUM(CALCULO[[#This Row],[5]:[ 14 ]])</f>
        <v>0</v>
      </c>
      <c r="P723" s="162"/>
      <c r="Q723" s="163">
        <f>+IF(AVERAGEIF(ING_NO_CONST_RENTA[Concepto],'Datos para cálculo'!P$4,ING_NO_CONST_RENTA[Monto Limite])=1,CALCULO[[#This Row],[16]],MIN(CALCULO[ [#This Row],[16] ],AVERAGEIF(ING_NO_CONST_RENTA[Concepto],'Datos para cálculo'!P$4,ING_NO_CONST_RENTA[Monto Limite]),+CALCULO[ [#This Row],[16] ]+1-1,CALCULO[ [#This Row],[16] ]))</f>
        <v>0</v>
      </c>
      <c r="R723" s="29"/>
      <c r="S723" s="163">
        <f>+IF(AVERAGEIF(ING_NO_CONST_RENTA[Concepto],'Datos para cálculo'!R$4,ING_NO_CONST_RENTA[Monto Limite])=1,CALCULO[[#This Row],[18]],MIN(CALCULO[ [#This Row],[18] ],AVERAGEIF(ING_NO_CONST_RENTA[Concepto],'Datos para cálculo'!R$4,ING_NO_CONST_RENTA[Monto Limite]),+CALCULO[ [#This Row],[18] ]+1-1,CALCULO[ [#This Row],[18] ]))</f>
        <v>0</v>
      </c>
      <c r="T723" s="29"/>
      <c r="U723" s="163">
        <f>+IF(AVERAGEIF(ING_NO_CONST_RENTA[Concepto],'Datos para cálculo'!T$4,ING_NO_CONST_RENTA[Monto Limite])=1,CALCULO[[#This Row],[20]],MIN(CALCULO[ [#This Row],[20] ],AVERAGEIF(ING_NO_CONST_RENTA[Concepto],'Datos para cálculo'!T$4,ING_NO_CONST_RENTA[Monto Limite]),+CALCULO[ [#This Row],[20] ]+1-1,CALCULO[ [#This Row],[20] ]))</f>
        <v>0</v>
      </c>
      <c r="V723" s="29"/>
      <c r="W7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3" s="164"/>
      <c r="Y723" s="163">
        <f>+IF(O723&lt;310*'Versión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3" s="165"/>
      <c r="AA723" s="163">
        <f>+IF(AVERAGEIF(ING_NO_CONST_RENTA[Concepto],'Datos para cálculo'!Z$4,ING_NO_CONST_RENTA[Monto Limite])=1,CALCULO[[#This Row],[ 26 ]],MIN(CALCULO[[#This Row],[ 26 ]],AVERAGEIF(ING_NO_CONST_RENTA[Concepto],'Datos para cálculo'!Z$4,ING_NO_CONST_RENTA[Monto Limite]),+CALCULO[[#This Row],[ 26 ]]+1-1,CALCULO[[#This Row],[ 26 ]]))</f>
        <v>0</v>
      </c>
      <c r="AB723" s="165"/>
      <c r="AC7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3" s="147"/>
      <c r="AE7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3" s="144">
        <f>+CALCULO[[#This Row],[ 31 ]]+CALCULO[[#This Row],[ 29 ]]+CALCULO[[#This Row],[ 27 ]]+CALCULO[[#This Row],[ 25 ]]+CALCULO[[#This Row],[ 23 ]]+CALCULO[[#This Row],[ 21 ]]+CALCULO[[#This Row],[ 19 ]]+CALCULO[[#This Row],[ 17 ]]</f>
        <v>0</v>
      </c>
      <c r="AG723" s="148">
        <f>+MAX(0,ROUND(CALCULO[[#This Row],[ 15 ]]-CALCULO[[#This Row],[32]],-3))</f>
        <v>0</v>
      </c>
      <c r="AH723" s="29"/>
      <c r="AI723" s="163">
        <f>+IF(AVERAGEIF(DEDUCCIONES[Concepto],'Datos para cálculo'!AH$4,DEDUCCIONES[Monto Limite])=1,CALCULO[[#This Row],[ 34 ]],MIN(CALCULO[[#This Row],[ 34 ]],AVERAGEIF(DEDUCCIONES[Concepto],'Datos para cálculo'!AH$4,DEDUCCIONES[Monto Limite]),+CALCULO[[#This Row],[ 34 ]]+1-1,CALCULO[[#This Row],[ 34 ]]))</f>
        <v>0</v>
      </c>
      <c r="AJ723" s="167"/>
      <c r="AK723" s="144">
        <f>+IF(CALCULO[[#This Row],[ 36 ]]="SI",MIN(CALCULO[[#This Row],[ 15 ]]*10%,VLOOKUP($AJ$4,DEDUCCIONES[],4,0)),0)</f>
        <v>0</v>
      </c>
      <c r="AL723" s="168"/>
      <c r="AM723" s="145">
        <f>+MIN(AL723+1-1,VLOOKUP($AL$4,DEDUCCIONES[],4,0))</f>
        <v>0</v>
      </c>
      <c r="AN723" s="144">
        <f>+CALCULO[[#This Row],[35]]+CALCULO[[#This Row],[37]]+CALCULO[[#This Row],[ 39 ]]</f>
        <v>0</v>
      </c>
      <c r="AO723" s="148">
        <f>+CALCULO[[#This Row],[33]]-CALCULO[[#This Row],[ 40 ]]</f>
        <v>0</v>
      </c>
      <c r="AP723" s="29"/>
      <c r="AQ723" s="163">
        <f>+MIN(CALCULO[[#This Row],[42]]+1-1,VLOOKUP($AP$4,RENTAS_EXCENTAS[],4,0))</f>
        <v>0</v>
      </c>
      <c r="AR723" s="29"/>
      <c r="AS723" s="163">
        <f>+MIN(CALCULO[[#This Row],[43]]+CALCULO[[#This Row],[ 44 ]]+1-1,VLOOKUP($AP$4,RENTAS_EXCENTAS[],4,0))-CALCULO[[#This Row],[43]]</f>
        <v>0</v>
      </c>
      <c r="AT723" s="163"/>
      <c r="AU723" s="163"/>
      <c r="AV723" s="163">
        <f>+CALCULO[[#This Row],[ 47 ]]</f>
        <v>0</v>
      </c>
      <c r="AW723" s="163"/>
      <c r="AX723" s="163">
        <f>+CALCULO[[#This Row],[ 49 ]]</f>
        <v>0</v>
      </c>
      <c r="AY723" s="163"/>
      <c r="AZ723" s="163">
        <f>+CALCULO[[#This Row],[ 51 ]]</f>
        <v>0</v>
      </c>
      <c r="BA723" s="163"/>
      <c r="BB723" s="163">
        <f>+CALCULO[[#This Row],[ 53 ]]</f>
        <v>0</v>
      </c>
      <c r="BC723" s="163"/>
      <c r="BD723" s="163">
        <f>+CALCULO[[#This Row],[ 55 ]]</f>
        <v>0</v>
      </c>
      <c r="BE723" s="163"/>
      <c r="BF723" s="163">
        <f>+CALCULO[[#This Row],[ 57 ]]</f>
        <v>0</v>
      </c>
      <c r="BG723" s="163"/>
      <c r="BH723" s="163">
        <f>+CALCULO[[#This Row],[ 59 ]]</f>
        <v>0</v>
      </c>
      <c r="BI723" s="163"/>
      <c r="BJ723" s="163"/>
      <c r="BK723" s="163"/>
      <c r="BL723" s="145">
        <f>+CALCULO[[#This Row],[ 63 ]]</f>
        <v>0</v>
      </c>
      <c r="BM723" s="144">
        <f>+CALCULO[[#This Row],[ 64 ]]+CALCULO[[#This Row],[ 62 ]]+CALCULO[[#This Row],[ 60 ]]+CALCULO[[#This Row],[ 58 ]]+CALCULO[[#This Row],[ 56 ]]+CALCULO[[#This Row],[ 54 ]]+CALCULO[[#This Row],[ 52 ]]+CALCULO[[#This Row],[ 50 ]]+CALCULO[[#This Row],[ 48 ]]+CALCULO[[#This Row],[ 45 ]]+CALCULO[[#This Row],[43]]</f>
        <v>0</v>
      </c>
      <c r="BN723" s="148">
        <f>+CALCULO[[#This Row],[ 41 ]]-CALCULO[[#This Row],[65]]</f>
        <v>0</v>
      </c>
      <c r="BO723" s="144">
        <f>+ROUND(MIN(CALCULO[[#This Row],[66]]*25%,240*'Versión impresión'!$H$8),-3)</f>
        <v>0</v>
      </c>
      <c r="BP723" s="148">
        <f>+CALCULO[[#This Row],[66]]-CALCULO[[#This Row],[67]]</f>
        <v>0</v>
      </c>
      <c r="BQ723" s="154">
        <f>+ROUND(CALCULO[[#This Row],[33]]*40%,-3)</f>
        <v>0</v>
      </c>
      <c r="BR723" s="149">
        <f t="shared" si="28"/>
        <v>0</v>
      </c>
      <c r="BS723" s="144">
        <f>+CALCULO[[#This Row],[33]]-MIN(CALCULO[[#This Row],[69]],CALCULO[[#This Row],[68]])</f>
        <v>0</v>
      </c>
      <c r="BT723" s="150">
        <f>+CALCULO[[#This Row],[71]]/'Versión impresión'!$H$8+1-1</f>
        <v>0</v>
      </c>
      <c r="BU723" s="151">
        <f>+LOOKUP(CALCULO[[#This Row],[72]],$CG$2:$CH$8,$CJ$2:$CJ$8)</f>
        <v>0</v>
      </c>
      <c r="BV723" s="152">
        <f>+LOOKUP(CALCULO[[#This Row],[72]],$CG$2:$CH$8,$CI$2:$CI$8)</f>
        <v>0</v>
      </c>
      <c r="BW723" s="151">
        <f>+LOOKUP(CALCULO[[#This Row],[72]],$CG$2:$CH$8,$CK$2:$CK$8)</f>
        <v>0</v>
      </c>
      <c r="BX723" s="155">
        <f>+(CALCULO[[#This Row],[72]]+CALCULO[[#This Row],[73]])*CALCULO[[#This Row],[74]]+CALCULO[[#This Row],[75]]</f>
        <v>0</v>
      </c>
      <c r="BY723" s="133">
        <f>+ROUND(CALCULO[[#This Row],[76]]*'Versión impresión'!$H$8,-3)</f>
        <v>0</v>
      </c>
      <c r="BZ723" s="180" t="str">
        <f>+IF(LOOKUP(CALCULO[[#This Row],[72]],$CG$2:$CH$8,$CM$2:$CM$8)=0,"",LOOKUP(CALCULO[[#This Row],[72]],$CG$2:$CH$8,$CM$2:$CM$8))</f>
        <v/>
      </c>
    </row>
    <row r="724" spans="1:78" x14ac:dyDescent="0.25">
      <c r="A724" s="78" t="str">
        <f t="shared" si="27"/>
        <v/>
      </c>
      <c r="B724" s="159"/>
      <c r="C724" s="29"/>
      <c r="D724" s="29"/>
      <c r="E724" s="29"/>
      <c r="F724" s="29"/>
      <c r="G724" s="29"/>
      <c r="H724" s="29"/>
      <c r="I724" s="29"/>
      <c r="J724" s="29"/>
      <c r="K724" s="29"/>
      <c r="L724" s="29"/>
      <c r="M724" s="29"/>
      <c r="N724" s="29"/>
      <c r="O724" s="144">
        <f>SUM(CALCULO[[#This Row],[5]:[ 14 ]])</f>
        <v>0</v>
      </c>
      <c r="P724" s="162"/>
      <c r="Q724" s="163">
        <f>+IF(AVERAGEIF(ING_NO_CONST_RENTA[Concepto],'Datos para cálculo'!P$4,ING_NO_CONST_RENTA[Monto Limite])=1,CALCULO[[#This Row],[16]],MIN(CALCULO[ [#This Row],[16] ],AVERAGEIF(ING_NO_CONST_RENTA[Concepto],'Datos para cálculo'!P$4,ING_NO_CONST_RENTA[Monto Limite]),+CALCULO[ [#This Row],[16] ]+1-1,CALCULO[ [#This Row],[16] ]))</f>
        <v>0</v>
      </c>
      <c r="R724" s="29"/>
      <c r="S724" s="163">
        <f>+IF(AVERAGEIF(ING_NO_CONST_RENTA[Concepto],'Datos para cálculo'!R$4,ING_NO_CONST_RENTA[Monto Limite])=1,CALCULO[[#This Row],[18]],MIN(CALCULO[ [#This Row],[18] ],AVERAGEIF(ING_NO_CONST_RENTA[Concepto],'Datos para cálculo'!R$4,ING_NO_CONST_RENTA[Monto Limite]),+CALCULO[ [#This Row],[18] ]+1-1,CALCULO[ [#This Row],[18] ]))</f>
        <v>0</v>
      </c>
      <c r="T724" s="29"/>
      <c r="U724" s="163">
        <f>+IF(AVERAGEIF(ING_NO_CONST_RENTA[Concepto],'Datos para cálculo'!T$4,ING_NO_CONST_RENTA[Monto Limite])=1,CALCULO[[#This Row],[20]],MIN(CALCULO[ [#This Row],[20] ],AVERAGEIF(ING_NO_CONST_RENTA[Concepto],'Datos para cálculo'!T$4,ING_NO_CONST_RENTA[Monto Limite]),+CALCULO[ [#This Row],[20] ]+1-1,CALCULO[ [#This Row],[20] ]))</f>
        <v>0</v>
      </c>
      <c r="V724" s="29"/>
      <c r="W7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4" s="164"/>
      <c r="Y724" s="163">
        <f>+IF(O724&lt;310*'Versión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4" s="165"/>
      <c r="AA724" s="163">
        <f>+IF(AVERAGEIF(ING_NO_CONST_RENTA[Concepto],'Datos para cálculo'!Z$4,ING_NO_CONST_RENTA[Monto Limite])=1,CALCULO[[#This Row],[ 26 ]],MIN(CALCULO[[#This Row],[ 26 ]],AVERAGEIF(ING_NO_CONST_RENTA[Concepto],'Datos para cálculo'!Z$4,ING_NO_CONST_RENTA[Monto Limite]),+CALCULO[[#This Row],[ 26 ]]+1-1,CALCULO[[#This Row],[ 26 ]]))</f>
        <v>0</v>
      </c>
      <c r="AB724" s="165"/>
      <c r="AC7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4" s="147"/>
      <c r="AE7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4" s="144">
        <f>+CALCULO[[#This Row],[ 31 ]]+CALCULO[[#This Row],[ 29 ]]+CALCULO[[#This Row],[ 27 ]]+CALCULO[[#This Row],[ 25 ]]+CALCULO[[#This Row],[ 23 ]]+CALCULO[[#This Row],[ 21 ]]+CALCULO[[#This Row],[ 19 ]]+CALCULO[[#This Row],[ 17 ]]</f>
        <v>0</v>
      </c>
      <c r="AG724" s="148">
        <f>+MAX(0,ROUND(CALCULO[[#This Row],[ 15 ]]-CALCULO[[#This Row],[32]],-3))</f>
        <v>0</v>
      </c>
      <c r="AH724" s="29"/>
      <c r="AI724" s="163">
        <f>+IF(AVERAGEIF(DEDUCCIONES[Concepto],'Datos para cálculo'!AH$4,DEDUCCIONES[Monto Limite])=1,CALCULO[[#This Row],[ 34 ]],MIN(CALCULO[[#This Row],[ 34 ]],AVERAGEIF(DEDUCCIONES[Concepto],'Datos para cálculo'!AH$4,DEDUCCIONES[Monto Limite]),+CALCULO[[#This Row],[ 34 ]]+1-1,CALCULO[[#This Row],[ 34 ]]))</f>
        <v>0</v>
      </c>
      <c r="AJ724" s="167"/>
      <c r="AK724" s="144">
        <f>+IF(CALCULO[[#This Row],[ 36 ]]="SI",MIN(CALCULO[[#This Row],[ 15 ]]*10%,VLOOKUP($AJ$4,DEDUCCIONES[],4,0)),0)</f>
        <v>0</v>
      </c>
      <c r="AL724" s="168"/>
      <c r="AM724" s="145">
        <f>+MIN(AL724+1-1,VLOOKUP($AL$4,DEDUCCIONES[],4,0))</f>
        <v>0</v>
      </c>
      <c r="AN724" s="144">
        <f>+CALCULO[[#This Row],[35]]+CALCULO[[#This Row],[37]]+CALCULO[[#This Row],[ 39 ]]</f>
        <v>0</v>
      </c>
      <c r="AO724" s="148">
        <f>+CALCULO[[#This Row],[33]]-CALCULO[[#This Row],[ 40 ]]</f>
        <v>0</v>
      </c>
      <c r="AP724" s="29"/>
      <c r="AQ724" s="163">
        <f>+MIN(CALCULO[[#This Row],[42]]+1-1,VLOOKUP($AP$4,RENTAS_EXCENTAS[],4,0))</f>
        <v>0</v>
      </c>
      <c r="AR724" s="29"/>
      <c r="AS724" s="163">
        <f>+MIN(CALCULO[[#This Row],[43]]+CALCULO[[#This Row],[ 44 ]]+1-1,VLOOKUP($AP$4,RENTAS_EXCENTAS[],4,0))-CALCULO[[#This Row],[43]]</f>
        <v>0</v>
      </c>
      <c r="AT724" s="163"/>
      <c r="AU724" s="163"/>
      <c r="AV724" s="163">
        <f>+CALCULO[[#This Row],[ 47 ]]</f>
        <v>0</v>
      </c>
      <c r="AW724" s="163"/>
      <c r="AX724" s="163">
        <f>+CALCULO[[#This Row],[ 49 ]]</f>
        <v>0</v>
      </c>
      <c r="AY724" s="163"/>
      <c r="AZ724" s="163">
        <f>+CALCULO[[#This Row],[ 51 ]]</f>
        <v>0</v>
      </c>
      <c r="BA724" s="163"/>
      <c r="BB724" s="163">
        <f>+CALCULO[[#This Row],[ 53 ]]</f>
        <v>0</v>
      </c>
      <c r="BC724" s="163"/>
      <c r="BD724" s="163">
        <f>+CALCULO[[#This Row],[ 55 ]]</f>
        <v>0</v>
      </c>
      <c r="BE724" s="163"/>
      <c r="BF724" s="163">
        <f>+CALCULO[[#This Row],[ 57 ]]</f>
        <v>0</v>
      </c>
      <c r="BG724" s="163"/>
      <c r="BH724" s="163">
        <f>+CALCULO[[#This Row],[ 59 ]]</f>
        <v>0</v>
      </c>
      <c r="BI724" s="163"/>
      <c r="BJ724" s="163"/>
      <c r="BK724" s="163"/>
      <c r="BL724" s="145">
        <f>+CALCULO[[#This Row],[ 63 ]]</f>
        <v>0</v>
      </c>
      <c r="BM724" s="144">
        <f>+CALCULO[[#This Row],[ 64 ]]+CALCULO[[#This Row],[ 62 ]]+CALCULO[[#This Row],[ 60 ]]+CALCULO[[#This Row],[ 58 ]]+CALCULO[[#This Row],[ 56 ]]+CALCULO[[#This Row],[ 54 ]]+CALCULO[[#This Row],[ 52 ]]+CALCULO[[#This Row],[ 50 ]]+CALCULO[[#This Row],[ 48 ]]+CALCULO[[#This Row],[ 45 ]]+CALCULO[[#This Row],[43]]</f>
        <v>0</v>
      </c>
      <c r="BN724" s="148">
        <f>+CALCULO[[#This Row],[ 41 ]]-CALCULO[[#This Row],[65]]</f>
        <v>0</v>
      </c>
      <c r="BO724" s="144">
        <f>+ROUND(MIN(CALCULO[[#This Row],[66]]*25%,240*'Versión impresión'!$H$8),-3)</f>
        <v>0</v>
      </c>
      <c r="BP724" s="148">
        <f>+CALCULO[[#This Row],[66]]-CALCULO[[#This Row],[67]]</f>
        <v>0</v>
      </c>
      <c r="BQ724" s="154">
        <f>+ROUND(CALCULO[[#This Row],[33]]*40%,-3)</f>
        <v>0</v>
      </c>
      <c r="BR724" s="149">
        <f t="shared" si="28"/>
        <v>0</v>
      </c>
      <c r="BS724" s="144">
        <f>+CALCULO[[#This Row],[33]]-MIN(CALCULO[[#This Row],[69]],CALCULO[[#This Row],[68]])</f>
        <v>0</v>
      </c>
      <c r="BT724" s="150">
        <f>+CALCULO[[#This Row],[71]]/'Versión impresión'!$H$8+1-1</f>
        <v>0</v>
      </c>
      <c r="BU724" s="151">
        <f>+LOOKUP(CALCULO[[#This Row],[72]],$CG$2:$CH$8,$CJ$2:$CJ$8)</f>
        <v>0</v>
      </c>
      <c r="BV724" s="152">
        <f>+LOOKUP(CALCULO[[#This Row],[72]],$CG$2:$CH$8,$CI$2:$CI$8)</f>
        <v>0</v>
      </c>
      <c r="BW724" s="151">
        <f>+LOOKUP(CALCULO[[#This Row],[72]],$CG$2:$CH$8,$CK$2:$CK$8)</f>
        <v>0</v>
      </c>
      <c r="BX724" s="155">
        <f>+(CALCULO[[#This Row],[72]]+CALCULO[[#This Row],[73]])*CALCULO[[#This Row],[74]]+CALCULO[[#This Row],[75]]</f>
        <v>0</v>
      </c>
      <c r="BY724" s="133">
        <f>+ROUND(CALCULO[[#This Row],[76]]*'Versión impresión'!$H$8,-3)</f>
        <v>0</v>
      </c>
      <c r="BZ724" s="180" t="str">
        <f>+IF(LOOKUP(CALCULO[[#This Row],[72]],$CG$2:$CH$8,$CM$2:$CM$8)=0,"",LOOKUP(CALCULO[[#This Row],[72]],$CG$2:$CH$8,$CM$2:$CM$8))</f>
        <v/>
      </c>
    </row>
    <row r="725" spans="1:78" x14ac:dyDescent="0.25">
      <c r="A725" s="78" t="str">
        <f t="shared" si="27"/>
        <v/>
      </c>
      <c r="B725" s="159"/>
      <c r="C725" s="29"/>
      <c r="D725" s="29"/>
      <c r="E725" s="29"/>
      <c r="F725" s="29"/>
      <c r="G725" s="29"/>
      <c r="H725" s="29"/>
      <c r="I725" s="29"/>
      <c r="J725" s="29"/>
      <c r="K725" s="29"/>
      <c r="L725" s="29"/>
      <c r="M725" s="29"/>
      <c r="N725" s="29"/>
      <c r="O725" s="144">
        <f>SUM(CALCULO[[#This Row],[5]:[ 14 ]])</f>
        <v>0</v>
      </c>
      <c r="P725" s="162"/>
      <c r="Q725" s="163">
        <f>+IF(AVERAGEIF(ING_NO_CONST_RENTA[Concepto],'Datos para cálculo'!P$4,ING_NO_CONST_RENTA[Monto Limite])=1,CALCULO[[#This Row],[16]],MIN(CALCULO[ [#This Row],[16] ],AVERAGEIF(ING_NO_CONST_RENTA[Concepto],'Datos para cálculo'!P$4,ING_NO_CONST_RENTA[Monto Limite]),+CALCULO[ [#This Row],[16] ]+1-1,CALCULO[ [#This Row],[16] ]))</f>
        <v>0</v>
      </c>
      <c r="R725" s="29"/>
      <c r="S725" s="163">
        <f>+IF(AVERAGEIF(ING_NO_CONST_RENTA[Concepto],'Datos para cálculo'!R$4,ING_NO_CONST_RENTA[Monto Limite])=1,CALCULO[[#This Row],[18]],MIN(CALCULO[ [#This Row],[18] ],AVERAGEIF(ING_NO_CONST_RENTA[Concepto],'Datos para cálculo'!R$4,ING_NO_CONST_RENTA[Monto Limite]),+CALCULO[ [#This Row],[18] ]+1-1,CALCULO[ [#This Row],[18] ]))</f>
        <v>0</v>
      </c>
      <c r="T725" s="29"/>
      <c r="U725" s="163">
        <f>+IF(AVERAGEIF(ING_NO_CONST_RENTA[Concepto],'Datos para cálculo'!T$4,ING_NO_CONST_RENTA[Monto Limite])=1,CALCULO[[#This Row],[20]],MIN(CALCULO[ [#This Row],[20] ],AVERAGEIF(ING_NO_CONST_RENTA[Concepto],'Datos para cálculo'!T$4,ING_NO_CONST_RENTA[Monto Limite]),+CALCULO[ [#This Row],[20] ]+1-1,CALCULO[ [#This Row],[20] ]))</f>
        <v>0</v>
      </c>
      <c r="V725" s="29"/>
      <c r="W7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5" s="164"/>
      <c r="Y725" s="163">
        <f>+IF(O725&lt;310*'Versión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5" s="165"/>
      <c r="AA725" s="163">
        <f>+IF(AVERAGEIF(ING_NO_CONST_RENTA[Concepto],'Datos para cálculo'!Z$4,ING_NO_CONST_RENTA[Monto Limite])=1,CALCULO[[#This Row],[ 26 ]],MIN(CALCULO[[#This Row],[ 26 ]],AVERAGEIF(ING_NO_CONST_RENTA[Concepto],'Datos para cálculo'!Z$4,ING_NO_CONST_RENTA[Monto Limite]),+CALCULO[[#This Row],[ 26 ]]+1-1,CALCULO[[#This Row],[ 26 ]]))</f>
        <v>0</v>
      </c>
      <c r="AB725" s="165"/>
      <c r="AC7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5" s="147"/>
      <c r="AE7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5" s="144">
        <f>+CALCULO[[#This Row],[ 31 ]]+CALCULO[[#This Row],[ 29 ]]+CALCULO[[#This Row],[ 27 ]]+CALCULO[[#This Row],[ 25 ]]+CALCULO[[#This Row],[ 23 ]]+CALCULO[[#This Row],[ 21 ]]+CALCULO[[#This Row],[ 19 ]]+CALCULO[[#This Row],[ 17 ]]</f>
        <v>0</v>
      </c>
      <c r="AG725" s="148">
        <f>+MAX(0,ROUND(CALCULO[[#This Row],[ 15 ]]-CALCULO[[#This Row],[32]],-3))</f>
        <v>0</v>
      </c>
      <c r="AH725" s="29"/>
      <c r="AI725" s="163">
        <f>+IF(AVERAGEIF(DEDUCCIONES[Concepto],'Datos para cálculo'!AH$4,DEDUCCIONES[Monto Limite])=1,CALCULO[[#This Row],[ 34 ]],MIN(CALCULO[[#This Row],[ 34 ]],AVERAGEIF(DEDUCCIONES[Concepto],'Datos para cálculo'!AH$4,DEDUCCIONES[Monto Limite]),+CALCULO[[#This Row],[ 34 ]]+1-1,CALCULO[[#This Row],[ 34 ]]))</f>
        <v>0</v>
      </c>
      <c r="AJ725" s="167"/>
      <c r="AK725" s="144">
        <f>+IF(CALCULO[[#This Row],[ 36 ]]="SI",MIN(CALCULO[[#This Row],[ 15 ]]*10%,VLOOKUP($AJ$4,DEDUCCIONES[],4,0)),0)</f>
        <v>0</v>
      </c>
      <c r="AL725" s="168"/>
      <c r="AM725" s="145">
        <f>+MIN(AL725+1-1,VLOOKUP($AL$4,DEDUCCIONES[],4,0))</f>
        <v>0</v>
      </c>
      <c r="AN725" s="144">
        <f>+CALCULO[[#This Row],[35]]+CALCULO[[#This Row],[37]]+CALCULO[[#This Row],[ 39 ]]</f>
        <v>0</v>
      </c>
      <c r="AO725" s="148">
        <f>+CALCULO[[#This Row],[33]]-CALCULO[[#This Row],[ 40 ]]</f>
        <v>0</v>
      </c>
      <c r="AP725" s="29"/>
      <c r="AQ725" s="163">
        <f>+MIN(CALCULO[[#This Row],[42]]+1-1,VLOOKUP($AP$4,RENTAS_EXCENTAS[],4,0))</f>
        <v>0</v>
      </c>
      <c r="AR725" s="29"/>
      <c r="AS725" s="163">
        <f>+MIN(CALCULO[[#This Row],[43]]+CALCULO[[#This Row],[ 44 ]]+1-1,VLOOKUP($AP$4,RENTAS_EXCENTAS[],4,0))-CALCULO[[#This Row],[43]]</f>
        <v>0</v>
      </c>
      <c r="AT725" s="163"/>
      <c r="AU725" s="163"/>
      <c r="AV725" s="163">
        <f>+CALCULO[[#This Row],[ 47 ]]</f>
        <v>0</v>
      </c>
      <c r="AW725" s="163"/>
      <c r="AX725" s="163">
        <f>+CALCULO[[#This Row],[ 49 ]]</f>
        <v>0</v>
      </c>
      <c r="AY725" s="163"/>
      <c r="AZ725" s="163">
        <f>+CALCULO[[#This Row],[ 51 ]]</f>
        <v>0</v>
      </c>
      <c r="BA725" s="163"/>
      <c r="BB725" s="163">
        <f>+CALCULO[[#This Row],[ 53 ]]</f>
        <v>0</v>
      </c>
      <c r="BC725" s="163"/>
      <c r="BD725" s="163">
        <f>+CALCULO[[#This Row],[ 55 ]]</f>
        <v>0</v>
      </c>
      <c r="BE725" s="163"/>
      <c r="BF725" s="163">
        <f>+CALCULO[[#This Row],[ 57 ]]</f>
        <v>0</v>
      </c>
      <c r="BG725" s="163"/>
      <c r="BH725" s="163">
        <f>+CALCULO[[#This Row],[ 59 ]]</f>
        <v>0</v>
      </c>
      <c r="BI725" s="163"/>
      <c r="BJ725" s="163"/>
      <c r="BK725" s="163"/>
      <c r="BL725" s="145">
        <f>+CALCULO[[#This Row],[ 63 ]]</f>
        <v>0</v>
      </c>
      <c r="BM725" s="144">
        <f>+CALCULO[[#This Row],[ 64 ]]+CALCULO[[#This Row],[ 62 ]]+CALCULO[[#This Row],[ 60 ]]+CALCULO[[#This Row],[ 58 ]]+CALCULO[[#This Row],[ 56 ]]+CALCULO[[#This Row],[ 54 ]]+CALCULO[[#This Row],[ 52 ]]+CALCULO[[#This Row],[ 50 ]]+CALCULO[[#This Row],[ 48 ]]+CALCULO[[#This Row],[ 45 ]]+CALCULO[[#This Row],[43]]</f>
        <v>0</v>
      </c>
      <c r="BN725" s="148">
        <f>+CALCULO[[#This Row],[ 41 ]]-CALCULO[[#This Row],[65]]</f>
        <v>0</v>
      </c>
      <c r="BO725" s="144">
        <f>+ROUND(MIN(CALCULO[[#This Row],[66]]*25%,240*'Versión impresión'!$H$8),-3)</f>
        <v>0</v>
      </c>
      <c r="BP725" s="148">
        <f>+CALCULO[[#This Row],[66]]-CALCULO[[#This Row],[67]]</f>
        <v>0</v>
      </c>
      <c r="BQ725" s="154">
        <f>+ROUND(CALCULO[[#This Row],[33]]*40%,-3)</f>
        <v>0</v>
      </c>
      <c r="BR725" s="149">
        <f t="shared" si="28"/>
        <v>0</v>
      </c>
      <c r="BS725" s="144">
        <f>+CALCULO[[#This Row],[33]]-MIN(CALCULO[[#This Row],[69]],CALCULO[[#This Row],[68]])</f>
        <v>0</v>
      </c>
      <c r="BT725" s="150">
        <f>+CALCULO[[#This Row],[71]]/'Versión impresión'!$H$8+1-1</f>
        <v>0</v>
      </c>
      <c r="BU725" s="151">
        <f>+LOOKUP(CALCULO[[#This Row],[72]],$CG$2:$CH$8,$CJ$2:$CJ$8)</f>
        <v>0</v>
      </c>
      <c r="BV725" s="152">
        <f>+LOOKUP(CALCULO[[#This Row],[72]],$CG$2:$CH$8,$CI$2:$CI$8)</f>
        <v>0</v>
      </c>
      <c r="BW725" s="151">
        <f>+LOOKUP(CALCULO[[#This Row],[72]],$CG$2:$CH$8,$CK$2:$CK$8)</f>
        <v>0</v>
      </c>
      <c r="BX725" s="155">
        <f>+(CALCULO[[#This Row],[72]]+CALCULO[[#This Row],[73]])*CALCULO[[#This Row],[74]]+CALCULO[[#This Row],[75]]</f>
        <v>0</v>
      </c>
      <c r="BY725" s="133">
        <f>+ROUND(CALCULO[[#This Row],[76]]*'Versión impresión'!$H$8,-3)</f>
        <v>0</v>
      </c>
      <c r="BZ725" s="180" t="str">
        <f>+IF(LOOKUP(CALCULO[[#This Row],[72]],$CG$2:$CH$8,$CM$2:$CM$8)=0,"",LOOKUP(CALCULO[[#This Row],[72]],$CG$2:$CH$8,$CM$2:$CM$8))</f>
        <v/>
      </c>
    </row>
    <row r="726" spans="1:78" x14ac:dyDescent="0.25">
      <c r="A726" s="78" t="str">
        <f t="shared" si="27"/>
        <v/>
      </c>
      <c r="B726" s="159"/>
      <c r="C726" s="29"/>
      <c r="D726" s="29"/>
      <c r="E726" s="29"/>
      <c r="F726" s="29"/>
      <c r="G726" s="29"/>
      <c r="H726" s="29"/>
      <c r="I726" s="29"/>
      <c r="J726" s="29"/>
      <c r="K726" s="29"/>
      <c r="L726" s="29"/>
      <c r="M726" s="29"/>
      <c r="N726" s="29"/>
      <c r="O726" s="144">
        <f>SUM(CALCULO[[#This Row],[5]:[ 14 ]])</f>
        <v>0</v>
      </c>
      <c r="P726" s="162"/>
      <c r="Q726" s="163">
        <f>+IF(AVERAGEIF(ING_NO_CONST_RENTA[Concepto],'Datos para cálculo'!P$4,ING_NO_CONST_RENTA[Monto Limite])=1,CALCULO[[#This Row],[16]],MIN(CALCULO[ [#This Row],[16] ],AVERAGEIF(ING_NO_CONST_RENTA[Concepto],'Datos para cálculo'!P$4,ING_NO_CONST_RENTA[Monto Limite]),+CALCULO[ [#This Row],[16] ]+1-1,CALCULO[ [#This Row],[16] ]))</f>
        <v>0</v>
      </c>
      <c r="R726" s="29"/>
      <c r="S726" s="163">
        <f>+IF(AVERAGEIF(ING_NO_CONST_RENTA[Concepto],'Datos para cálculo'!R$4,ING_NO_CONST_RENTA[Monto Limite])=1,CALCULO[[#This Row],[18]],MIN(CALCULO[ [#This Row],[18] ],AVERAGEIF(ING_NO_CONST_RENTA[Concepto],'Datos para cálculo'!R$4,ING_NO_CONST_RENTA[Monto Limite]),+CALCULO[ [#This Row],[18] ]+1-1,CALCULO[ [#This Row],[18] ]))</f>
        <v>0</v>
      </c>
      <c r="T726" s="29"/>
      <c r="U726" s="163">
        <f>+IF(AVERAGEIF(ING_NO_CONST_RENTA[Concepto],'Datos para cálculo'!T$4,ING_NO_CONST_RENTA[Monto Limite])=1,CALCULO[[#This Row],[20]],MIN(CALCULO[ [#This Row],[20] ],AVERAGEIF(ING_NO_CONST_RENTA[Concepto],'Datos para cálculo'!T$4,ING_NO_CONST_RENTA[Monto Limite]),+CALCULO[ [#This Row],[20] ]+1-1,CALCULO[ [#This Row],[20] ]))</f>
        <v>0</v>
      </c>
      <c r="V726" s="29"/>
      <c r="W7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6" s="164"/>
      <c r="Y726" s="163">
        <f>+IF(O726&lt;310*'Versión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6" s="165"/>
      <c r="AA726" s="163">
        <f>+IF(AVERAGEIF(ING_NO_CONST_RENTA[Concepto],'Datos para cálculo'!Z$4,ING_NO_CONST_RENTA[Monto Limite])=1,CALCULO[[#This Row],[ 26 ]],MIN(CALCULO[[#This Row],[ 26 ]],AVERAGEIF(ING_NO_CONST_RENTA[Concepto],'Datos para cálculo'!Z$4,ING_NO_CONST_RENTA[Monto Limite]),+CALCULO[[#This Row],[ 26 ]]+1-1,CALCULO[[#This Row],[ 26 ]]))</f>
        <v>0</v>
      </c>
      <c r="AB726" s="165"/>
      <c r="AC7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6" s="147"/>
      <c r="AE7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6" s="144">
        <f>+CALCULO[[#This Row],[ 31 ]]+CALCULO[[#This Row],[ 29 ]]+CALCULO[[#This Row],[ 27 ]]+CALCULO[[#This Row],[ 25 ]]+CALCULO[[#This Row],[ 23 ]]+CALCULO[[#This Row],[ 21 ]]+CALCULO[[#This Row],[ 19 ]]+CALCULO[[#This Row],[ 17 ]]</f>
        <v>0</v>
      </c>
      <c r="AG726" s="148">
        <f>+MAX(0,ROUND(CALCULO[[#This Row],[ 15 ]]-CALCULO[[#This Row],[32]],-3))</f>
        <v>0</v>
      </c>
      <c r="AH726" s="29"/>
      <c r="AI726" s="163">
        <f>+IF(AVERAGEIF(DEDUCCIONES[Concepto],'Datos para cálculo'!AH$4,DEDUCCIONES[Monto Limite])=1,CALCULO[[#This Row],[ 34 ]],MIN(CALCULO[[#This Row],[ 34 ]],AVERAGEIF(DEDUCCIONES[Concepto],'Datos para cálculo'!AH$4,DEDUCCIONES[Monto Limite]),+CALCULO[[#This Row],[ 34 ]]+1-1,CALCULO[[#This Row],[ 34 ]]))</f>
        <v>0</v>
      </c>
      <c r="AJ726" s="167"/>
      <c r="AK726" s="144">
        <f>+IF(CALCULO[[#This Row],[ 36 ]]="SI",MIN(CALCULO[[#This Row],[ 15 ]]*10%,VLOOKUP($AJ$4,DEDUCCIONES[],4,0)),0)</f>
        <v>0</v>
      </c>
      <c r="AL726" s="168"/>
      <c r="AM726" s="145">
        <f>+MIN(AL726+1-1,VLOOKUP($AL$4,DEDUCCIONES[],4,0))</f>
        <v>0</v>
      </c>
      <c r="AN726" s="144">
        <f>+CALCULO[[#This Row],[35]]+CALCULO[[#This Row],[37]]+CALCULO[[#This Row],[ 39 ]]</f>
        <v>0</v>
      </c>
      <c r="AO726" s="148">
        <f>+CALCULO[[#This Row],[33]]-CALCULO[[#This Row],[ 40 ]]</f>
        <v>0</v>
      </c>
      <c r="AP726" s="29"/>
      <c r="AQ726" s="163">
        <f>+MIN(CALCULO[[#This Row],[42]]+1-1,VLOOKUP($AP$4,RENTAS_EXCENTAS[],4,0))</f>
        <v>0</v>
      </c>
      <c r="AR726" s="29"/>
      <c r="AS726" s="163">
        <f>+MIN(CALCULO[[#This Row],[43]]+CALCULO[[#This Row],[ 44 ]]+1-1,VLOOKUP($AP$4,RENTAS_EXCENTAS[],4,0))-CALCULO[[#This Row],[43]]</f>
        <v>0</v>
      </c>
      <c r="AT726" s="163"/>
      <c r="AU726" s="163"/>
      <c r="AV726" s="163">
        <f>+CALCULO[[#This Row],[ 47 ]]</f>
        <v>0</v>
      </c>
      <c r="AW726" s="163"/>
      <c r="AX726" s="163">
        <f>+CALCULO[[#This Row],[ 49 ]]</f>
        <v>0</v>
      </c>
      <c r="AY726" s="163"/>
      <c r="AZ726" s="163">
        <f>+CALCULO[[#This Row],[ 51 ]]</f>
        <v>0</v>
      </c>
      <c r="BA726" s="163"/>
      <c r="BB726" s="163">
        <f>+CALCULO[[#This Row],[ 53 ]]</f>
        <v>0</v>
      </c>
      <c r="BC726" s="163"/>
      <c r="BD726" s="163">
        <f>+CALCULO[[#This Row],[ 55 ]]</f>
        <v>0</v>
      </c>
      <c r="BE726" s="163"/>
      <c r="BF726" s="163">
        <f>+CALCULO[[#This Row],[ 57 ]]</f>
        <v>0</v>
      </c>
      <c r="BG726" s="163"/>
      <c r="BH726" s="163">
        <f>+CALCULO[[#This Row],[ 59 ]]</f>
        <v>0</v>
      </c>
      <c r="BI726" s="163"/>
      <c r="BJ726" s="163"/>
      <c r="BK726" s="163"/>
      <c r="BL726" s="145">
        <f>+CALCULO[[#This Row],[ 63 ]]</f>
        <v>0</v>
      </c>
      <c r="BM726" s="144">
        <f>+CALCULO[[#This Row],[ 64 ]]+CALCULO[[#This Row],[ 62 ]]+CALCULO[[#This Row],[ 60 ]]+CALCULO[[#This Row],[ 58 ]]+CALCULO[[#This Row],[ 56 ]]+CALCULO[[#This Row],[ 54 ]]+CALCULO[[#This Row],[ 52 ]]+CALCULO[[#This Row],[ 50 ]]+CALCULO[[#This Row],[ 48 ]]+CALCULO[[#This Row],[ 45 ]]+CALCULO[[#This Row],[43]]</f>
        <v>0</v>
      </c>
      <c r="BN726" s="148">
        <f>+CALCULO[[#This Row],[ 41 ]]-CALCULO[[#This Row],[65]]</f>
        <v>0</v>
      </c>
      <c r="BO726" s="144">
        <f>+ROUND(MIN(CALCULO[[#This Row],[66]]*25%,240*'Versión impresión'!$H$8),-3)</f>
        <v>0</v>
      </c>
      <c r="BP726" s="148">
        <f>+CALCULO[[#This Row],[66]]-CALCULO[[#This Row],[67]]</f>
        <v>0</v>
      </c>
      <c r="BQ726" s="154">
        <f>+ROUND(CALCULO[[#This Row],[33]]*40%,-3)</f>
        <v>0</v>
      </c>
      <c r="BR726" s="149">
        <f t="shared" si="28"/>
        <v>0</v>
      </c>
      <c r="BS726" s="144">
        <f>+CALCULO[[#This Row],[33]]-MIN(CALCULO[[#This Row],[69]],CALCULO[[#This Row],[68]])</f>
        <v>0</v>
      </c>
      <c r="BT726" s="150">
        <f>+CALCULO[[#This Row],[71]]/'Versión impresión'!$H$8+1-1</f>
        <v>0</v>
      </c>
      <c r="BU726" s="151">
        <f>+LOOKUP(CALCULO[[#This Row],[72]],$CG$2:$CH$8,$CJ$2:$CJ$8)</f>
        <v>0</v>
      </c>
      <c r="BV726" s="152">
        <f>+LOOKUP(CALCULO[[#This Row],[72]],$CG$2:$CH$8,$CI$2:$CI$8)</f>
        <v>0</v>
      </c>
      <c r="BW726" s="151">
        <f>+LOOKUP(CALCULO[[#This Row],[72]],$CG$2:$CH$8,$CK$2:$CK$8)</f>
        <v>0</v>
      </c>
      <c r="BX726" s="155">
        <f>+(CALCULO[[#This Row],[72]]+CALCULO[[#This Row],[73]])*CALCULO[[#This Row],[74]]+CALCULO[[#This Row],[75]]</f>
        <v>0</v>
      </c>
      <c r="BY726" s="133">
        <f>+ROUND(CALCULO[[#This Row],[76]]*'Versión impresión'!$H$8,-3)</f>
        <v>0</v>
      </c>
      <c r="BZ726" s="180" t="str">
        <f>+IF(LOOKUP(CALCULO[[#This Row],[72]],$CG$2:$CH$8,$CM$2:$CM$8)=0,"",LOOKUP(CALCULO[[#This Row],[72]],$CG$2:$CH$8,$CM$2:$CM$8))</f>
        <v/>
      </c>
    </row>
    <row r="727" spans="1:78" x14ac:dyDescent="0.25">
      <c r="A727" s="78" t="str">
        <f t="shared" si="27"/>
        <v/>
      </c>
      <c r="B727" s="159"/>
      <c r="C727" s="29"/>
      <c r="D727" s="29"/>
      <c r="E727" s="29"/>
      <c r="F727" s="29"/>
      <c r="G727" s="29"/>
      <c r="H727" s="29"/>
      <c r="I727" s="29"/>
      <c r="J727" s="29"/>
      <c r="K727" s="29"/>
      <c r="L727" s="29"/>
      <c r="M727" s="29"/>
      <c r="N727" s="29"/>
      <c r="O727" s="144">
        <f>SUM(CALCULO[[#This Row],[5]:[ 14 ]])</f>
        <v>0</v>
      </c>
      <c r="P727" s="162"/>
      <c r="Q727" s="163">
        <f>+IF(AVERAGEIF(ING_NO_CONST_RENTA[Concepto],'Datos para cálculo'!P$4,ING_NO_CONST_RENTA[Monto Limite])=1,CALCULO[[#This Row],[16]],MIN(CALCULO[ [#This Row],[16] ],AVERAGEIF(ING_NO_CONST_RENTA[Concepto],'Datos para cálculo'!P$4,ING_NO_CONST_RENTA[Monto Limite]),+CALCULO[ [#This Row],[16] ]+1-1,CALCULO[ [#This Row],[16] ]))</f>
        <v>0</v>
      </c>
      <c r="R727" s="29"/>
      <c r="S727" s="163">
        <f>+IF(AVERAGEIF(ING_NO_CONST_RENTA[Concepto],'Datos para cálculo'!R$4,ING_NO_CONST_RENTA[Monto Limite])=1,CALCULO[[#This Row],[18]],MIN(CALCULO[ [#This Row],[18] ],AVERAGEIF(ING_NO_CONST_RENTA[Concepto],'Datos para cálculo'!R$4,ING_NO_CONST_RENTA[Monto Limite]),+CALCULO[ [#This Row],[18] ]+1-1,CALCULO[ [#This Row],[18] ]))</f>
        <v>0</v>
      </c>
      <c r="T727" s="29"/>
      <c r="U727" s="163">
        <f>+IF(AVERAGEIF(ING_NO_CONST_RENTA[Concepto],'Datos para cálculo'!T$4,ING_NO_CONST_RENTA[Monto Limite])=1,CALCULO[[#This Row],[20]],MIN(CALCULO[ [#This Row],[20] ],AVERAGEIF(ING_NO_CONST_RENTA[Concepto],'Datos para cálculo'!T$4,ING_NO_CONST_RENTA[Monto Limite]),+CALCULO[ [#This Row],[20] ]+1-1,CALCULO[ [#This Row],[20] ]))</f>
        <v>0</v>
      </c>
      <c r="V727" s="29"/>
      <c r="W7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7" s="164"/>
      <c r="Y727" s="163">
        <f>+IF(O727&lt;310*'Versión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7" s="165"/>
      <c r="AA727" s="163">
        <f>+IF(AVERAGEIF(ING_NO_CONST_RENTA[Concepto],'Datos para cálculo'!Z$4,ING_NO_CONST_RENTA[Monto Limite])=1,CALCULO[[#This Row],[ 26 ]],MIN(CALCULO[[#This Row],[ 26 ]],AVERAGEIF(ING_NO_CONST_RENTA[Concepto],'Datos para cálculo'!Z$4,ING_NO_CONST_RENTA[Monto Limite]),+CALCULO[[#This Row],[ 26 ]]+1-1,CALCULO[[#This Row],[ 26 ]]))</f>
        <v>0</v>
      </c>
      <c r="AB727" s="165"/>
      <c r="AC7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7" s="147"/>
      <c r="AE7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7" s="144">
        <f>+CALCULO[[#This Row],[ 31 ]]+CALCULO[[#This Row],[ 29 ]]+CALCULO[[#This Row],[ 27 ]]+CALCULO[[#This Row],[ 25 ]]+CALCULO[[#This Row],[ 23 ]]+CALCULO[[#This Row],[ 21 ]]+CALCULO[[#This Row],[ 19 ]]+CALCULO[[#This Row],[ 17 ]]</f>
        <v>0</v>
      </c>
      <c r="AG727" s="148">
        <f>+MAX(0,ROUND(CALCULO[[#This Row],[ 15 ]]-CALCULO[[#This Row],[32]],-3))</f>
        <v>0</v>
      </c>
      <c r="AH727" s="29"/>
      <c r="AI727" s="163">
        <f>+IF(AVERAGEIF(DEDUCCIONES[Concepto],'Datos para cálculo'!AH$4,DEDUCCIONES[Monto Limite])=1,CALCULO[[#This Row],[ 34 ]],MIN(CALCULO[[#This Row],[ 34 ]],AVERAGEIF(DEDUCCIONES[Concepto],'Datos para cálculo'!AH$4,DEDUCCIONES[Monto Limite]),+CALCULO[[#This Row],[ 34 ]]+1-1,CALCULO[[#This Row],[ 34 ]]))</f>
        <v>0</v>
      </c>
      <c r="AJ727" s="167"/>
      <c r="AK727" s="144">
        <f>+IF(CALCULO[[#This Row],[ 36 ]]="SI",MIN(CALCULO[[#This Row],[ 15 ]]*10%,VLOOKUP($AJ$4,DEDUCCIONES[],4,0)),0)</f>
        <v>0</v>
      </c>
      <c r="AL727" s="168"/>
      <c r="AM727" s="145">
        <f>+MIN(AL727+1-1,VLOOKUP($AL$4,DEDUCCIONES[],4,0))</f>
        <v>0</v>
      </c>
      <c r="AN727" s="144">
        <f>+CALCULO[[#This Row],[35]]+CALCULO[[#This Row],[37]]+CALCULO[[#This Row],[ 39 ]]</f>
        <v>0</v>
      </c>
      <c r="AO727" s="148">
        <f>+CALCULO[[#This Row],[33]]-CALCULO[[#This Row],[ 40 ]]</f>
        <v>0</v>
      </c>
      <c r="AP727" s="29"/>
      <c r="AQ727" s="163">
        <f>+MIN(CALCULO[[#This Row],[42]]+1-1,VLOOKUP($AP$4,RENTAS_EXCENTAS[],4,0))</f>
        <v>0</v>
      </c>
      <c r="AR727" s="29"/>
      <c r="AS727" s="163">
        <f>+MIN(CALCULO[[#This Row],[43]]+CALCULO[[#This Row],[ 44 ]]+1-1,VLOOKUP($AP$4,RENTAS_EXCENTAS[],4,0))-CALCULO[[#This Row],[43]]</f>
        <v>0</v>
      </c>
      <c r="AT727" s="163"/>
      <c r="AU727" s="163"/>
      <c r="AV727" s="163">
        <f>+CALCULO[[#This Row],[ 47 ]]</f>
        <v>0</v>
      </c>
      <c r="AW727" s="163"/>
      <c r="AX727" s="163">
        <f>+CALCULO[[#This Row],[ 49 ]]</f>
        <v>0</v>
      </c>
      <c r="AY727" s="163"/>
      <c r="AZ727" s="163">
        <f>+CALCULO[[#This Row],[ 51 ]]</f>
        <v>0</v>
      </c>
      <c r="BA727" s="163"/>
      <c r="BB727" s="163">
        <f>+CALCULO[[#This Row],[ 53 ]]</f>
        <v>0</v>
      </c>
      <c r="BC727" s="163"/>
      <c r="BD727" s="163">
        <f>+CALCULO[[#This Row],[ 55 ]]</f>
        <v>0</v>
      </c>
      <c r="BE727" s="163"/>
      <c r="BF727" s="163">
        <f>+CALCULO[[#This Row],[ 57 ]]</f>
        <v>0</v>
      </c>
      <c r="BG727" s="163"/>
      <c r="BH727" s="163">
        <f>+CALCULO[[#This Row],[ 59 ]]</f>
        <v>0</v>
      </c>
      <c r="BI727" s="163"/>
      <c r="BJ727" s="163"/>
      <c r="BK727" s="163"/>
      <c r="BL727" s="145">
        <f>+CALCULO[[#This Row],[ 63 ]]</f>
        <v>0</v>
      </c>
      <c r="BM727" s="144">
        <f>+CALCULO[[#This Row],[ 64 ]]+CALCULO[[#This Row],[ 62 ]]+CALCULO[[#This Row],[ 60 ]]+CALCULO[[#This Row],[ 58 ]]+CALCULO[[#This Row],[ 56 ]]+CALCULO[[#This Row],[ 54 ]]+CALCULO[[#This Row],[ 52 ]]+CALCULO[[#This Row],[ 50 ]]+CALCULO[[#This Row],[ 48 ]]+CALCULO[[#This Row],[ 45 ]]+CALCULO[[#This Row],[43]]</f>
        <v>0</v>
      </c>
      <c r="BN727" s="148">
        <f>+CALCULO[[#This Row],[ 41 ]]-CALCULO[[#This Row],[65]]</f>
        <v>0</v>
      </c>
      <c r="BO727" s="144">
        <f>+ROUND(MIN(CALCULO[[#This Row],[66]]*25%,240*'Versión impresión'!$H$8),-3)</f>
        <v>0</v>
      </c>
      <c r="BP727" s="148">
        <f>+CALCULO[[#This Row],[66]]-CALCULO[[#This Row],[67]]</f>
        <v>0</v>
      </c>
      <c r="BQ727" s="154">
        <f>+ROUND(CALCULO[[#This Row],[33]]*40%,-3)</f>
        <v>0</v>
      </c>
      <c r="BR727" s="149">
        <f t="shared" si="28"/>
        <v>0</v>
      </c>
      <c r="BS727" s="144">
        <f>+CALCULO[[#This Row],[33]]-MIN(CALCULO[[#This Row],[69]],CALCULO[[#This Row],[68]])</f>
        <v>0</v>
      </c>
      <c r="BT727" s="150">
        <f>+CALCULO[[#This Row],[71]]/'Versión impresión'!$H$8+1-1</f>
        <v>0</v>
      </c>
      <c r="BU727" s="151">
        <f>+LOOKUP(CALCULO[[#This Row],[72]],$CG$2:$CH$8,$CJ$2:$CJ$8)</f>
        <v>0</v>
      </c>
      <c r="BV727" s="152">
        <f>+LOOKUP(CALCULO[[#This Row],[72]],$CG$2:$CH$8,$CI$2:$CI$8)</f>
        <v>0</v>
      </c>
      <c r="BW727" s="151">
        <f>+LOOKUP(CALCULO[[#This Row],[72]],$CG$2:$CH$8,$CK$2:$CK$8)</f>
        <v>0</v>
      </c>
      <c r="BX727" s="155">
        <f>+(CALCULO[[#This Row],[72]]+CALCULO[[#This Row],[73]])*CALCULO[[#This Row],[74]]+CALCULO[[#This Row],[75]]</f>
        <v>0</v>
      </c>
      <c r="BY727" s="133">
        <f>+ROUND(CALCULO[[#This Row],[76]]*'Versión impresión'!$H$8,-3)</f>
        <v>0</v>
      </c>
      <c r="BZ727" s="180" t="str">
        <f>+IF(LOOKUP(CALCULO[[#This Row],[72]],$CG$2:$CH$8,$CM$2:$CM$8)=0,"",LOOKUP(CALCULO[[#This Row],[72]],$CG$2:$CH$8,$CM$2:$CM$8))</f>
        <v/>
      </c>
    </row>
    <row r="728" spans="1:78" x14ac:dyDescent="0.25">
      <c r="A728" s="78" t="str">
        <f t="shared" si="27"/>
        <v/>
      </c>
      <c r="B728" s="159"/>
      <c r="C728" s="29"/>
      <c r="D728" s="29"/>
      <c r="E728" s="29"/>
      <c r="F728" s="29"/>
      <c r="G728" s="29"/>
      <c r="H728" s="29"/>
      <c r="I728" s="29"/>
      <c r="J728" s="29"/>
      <c r="K728" s="29"/>
      <c r="L728" s="29"/>
      <c r="M728" s="29"/>
      <c r="N728" s="29"/>
      <c r="O728" s="144">
        <f>SUM(CALCULO[[#This Row],[5]:[ 14 ]])</f>
        <v>0</v>
      </c>
      <c r="P728" s="162"/>
      <c r="Q728" s="163">
        <f>+IF(AVERAGEIF(ING_NO_CONST_RENTA[Concepto],'Datos para cálculo'!P$4,ING_NO_CONST_RENTA[Monto Limite])=1,CALCULO[[#This Row],[16]],MIN(CALCULO[ [#This Row],[16] ],AVERAGEIF(ING_NO_CONST_RENTA[Concepto],'Datos para cálculo'!P$4,ING_NO_CONST_RENTA[Monto Limite]),+CALCULO[ [#This Row],[16] ]+1-1,CALCULO[ [#This Row],[16] ]))</f>
        <v>0</v>
      </c>
      <c r="R728" s="29"/>
      <c r="S728" s="163">
        <f>+IF(AVERAGEIF(ING_NO_CONST_RENTA[Concepto],'Datos para cálculo'!R$4,ING_NO_CONST_RENTA[Monto Limite])=1,CALCULO[[#This Row],[18]],MIN(CALCULO[ [#This Row],[18] ],AVERAGEIF(ING_NO_CONST_RENTA[Concepto],'Datos para cálculo'!R$4,ING_NO_CONST_RENTA[Monto Limite]),+CALCULO[ [#This Row],[18] ]+1-1,CALCULO[ [#This Row],[18] ]))</f>
        <v>0</v>
      </c>
      <c r="T728" s="29"/>
      <c r="U728" s="163">
        <f>+IF(AVERAGEIF(ING_NO_CONST_RENTA[Concepto],'Datos para cálculo'!T$4,ING_NO_CONST_RENTA[Monto Limite])=1,CALCULO[[#This Row],[20]],MIN(CALCULO[ [#This Row],[20] ],AVERAGEIF(ING_NO_CONST_RENTA[Concepto],'Datos para cálculo'!T$4,ING_NO_CONST_RENTA[Monto Limite]),+CALCULO[ [#This Row],[20] ]+1-1,CALCULO[ [#This Row],[20] ]))</f>
        <v>0</v>
      </c>
      <c r="V728" s="29"/>
      <c r="W7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8" s="164"/>
      <c r="Y728" s="163">
        <f>+IF(O728&lt;310*'Versión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8" s="165"/>
      <c r="AA728" s="163">
        <f>+IF(AVERAGEIF(ING_NO_CONST_RENTA[Concepto],'Datos para cálculo'!Z$4,ING_NO_CONST_RENTA[Monto Limite])=1,CALCULO[[#This Row],[ 26 ]],MIN(CALCULO[[#This Row],[ 26 ]],AVERAGEIF(ING_NO_CONST_RENTA[Concepto],'Datos para cálculo'!Z$4,ING_NO_CONST_RENTA[Monto Limite]),+CALCULO[[#This Row],[ 26 ]]+1-1,CALCULO[[#This Row],[ 26 ]]))</f>
        <v>0</v>
      </c>
      <c r="AB728" s="165"/>
      <c r="AC7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8" s="147"/>
      <c r="AE7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8" s="144">
        <f>+CALCULO[[#This Row],[ 31 ]]+CALCULO[[#This Row],[ 29 ]]+CALCULO[[#This Row],[ 27 ]]+CALCULO[[#This Row],[ 25 ]]+CALCULO[[#This Row],[ 23 ]]+CALCULO[[#This Row],[ 21 ]]+CALCULO[[#This Row],[ 19 ]]+CALCULO[[#This Row],[ 17 ]]</f>
        <v>0</v>
      </c>
      <c r="AG728" s="148">
        <f>+MAX(0,ROUND(CALCULO[[#This Row],[ 15 ]]-CALCULO[[#This Row],[32]],-3))</f>
        <v>0</v>
      </c>
      <c r="AH728" s="29"/>
      <c r="AI728" s="163">
        <f>+IF(AVERAGEIF(DEDUCCIONES[Concepto],'Datos para cálculo'!AH$4,DEDUCCIONES[Monto Limite])=1,CALCULO[[#This Row],[ 34 ]],MIN(CALCULO[[#This Row],[ 34 ]],AVERAGEIF(DEDUCCIONES[Concepto],'Datos para cálculo'!AH$4,DEDUCCIONES[Monto Limite]),+CALCULO[[#This Row],[ 34 ]]+1-1,CALCULO[[#This Row],[ 34 ]]))</f>
        <v>0</v>
      </c>
      <c r="AJ728" s="167"/>
      <c r="AK728" s="144">
        <f>+IF(CALCULO[[#This Row],[ 36 ]]="SI",MIN(CALCULO[[#This Row],[ 15 ]]*10%,VLOOKUP($AJ$4,DEDUCCIONES[],4,0)),0)</f>
        <v>0</v>
      </c>
      <c r="AL728" s="168"/>
      <c r="AM728" s="145">
        <f>+MIN(AL728+1-1,VLOOKUP($AL$4,DEDUCCIONES[],4,0))</f>
        <v>0</v>
      </c>
      <c r="AN728" s="144">
        <f>+CALCULO[[#This Row],[35]]+CALCULO[[#This Row],[37]]+CALCULO[[#This Row],[ 39 ]]</f>
        <v>0</v>
      </c>
      <c r="AO728" s="148">
        <f>+CALCULO[[#This Row],[33]]-CALCULO[[#This Row],[ 40 ]]</f>
        <v>0</v>
      </c>
      <c r="AP728" s="29"/>
      <c r="AQ728" s="163">
        <f>+MIN(CALCULO[[#This Row],[42]]+1-1,VLOOKUP($AP$4,RENTAS_EXCENTAS[],4,0))</f>
        <v>0</v>
      </c>
      <c r="AR728" s="29"/>
      <c r="AS728" s="163">
        <f>+MIN(CALCULO[[#This Row],[43]]+CALCULO[[#This Row],[ 44 ]]+1-1,VLOOKUP($AP$4,RENTAS_EXCENTAS[],4,0))-CALCULO[[#This Row],[43]]</f>
        <v>0</v>
      </c>
      <c r="AT728" s="163"/>
      <c r="AU728" s="163"/>
      <c r="AV728" s="163">
        <f>+CALCULO[[#This Row],[ 47 ]]</f>
        <v>0</v>
      </c>
      <c r="AW728" s="163"/>
      <c r="AX728" s="163">
        <f>+CALCULO[[#This Row],[ 49 ]]</f>
        <v>0</v>
      </c>
      <c r="AY728" s="163"/>
      <c r="AZ728" s="163">
        <f>+CALCULO[[#This Row],[ 51 ]]</f>
        <v>0</v>
      </c>
      <c r="BA728" s="163"/>
      <c r="BB728" s="163">
        <f>+CALCULO[[#This Row],[ 53 ]]</f>
        <v>0</v>
      </c>
      <c r="BC728" s="163"/>
      <c r="BD728" s="163">
        <f>+CALCULO[[#This Row],[ 55 ]]</f>
        <v>0</v>
      </c>
      <c r="BE728" s="163"/>
      <c r="BF728" s="163">
        <f>+CALCULO[[#This Row],[ 57 ]]</f>
        <v>0</v>
      </c>
      <c r="BG728" s="163"/>
      <c r="BH728" s="163">
        <f>+CALCULO[[#This Row],[ 59 ]]</f>
        <v>0</v>
      </c>
      <c r="BI728" s="163"/>
      <c r="BJ728" s="163"/>
      <c r="BK728" s="163"/>
      <c r="BL728" s="145">
        <f>+CALCULO[[#This Row],[ 63 ]]</f>
        <v>0</v>
      </c>
      <c r="BM728" s="144">
        <f>+CALCULO[[#This Row],[ 64 ]]+CALCULO[[#This Row],[ 62 ]]+CALCULO[[#This Row],[ 60 ]]+CALCULO[[#This Row],[ 58 ]]+CALCULO[[#This Row],[ 56 ]]+CALCULO[[#This Row],[ 54 ]]+CALCULO[[#This Row],[ 52 ]]+CALCULO[[#This Row],[ 50 ]]+CALCULO[[#This Row],[ 48 ]]+CALCULO[[#This Row],[ 45 ]]+CALCULO[[#This Row],[43]]</f>
        <v>0</v>
      </c>
      <c r="BN728" s="148">
        <f>+CALCULO[[#This Row],[ 41 ]]-CALCULO[[#This Row],[65]]</f>
        <v>0</v>
      </c>
      <c r="BO728" s="144">
        <f>+ROUND(MIN(CALCULO[[#This Row],[66]]*25%,240*'Versión impresión'!$H$8),-3)</f>
        <v>0</v>
      </c>
      <c r="BP728" s="148">
        <f>+CALCULO[[#This Row],[66]]-CALCULO[[#This Row],[67]]</f>
        <v>0</v>
      </c>
      <c r="BQ728" s="154">
        <f>+ROUND(CALCULO[[#This Row],[33]]*40%,-3)</f>
        <v>0</v>
      </c>
      <c r="BR728" s="149">
        <f t="shared" si="28"/>
        <v>0</v>
      </c>
      <c r="BS728" s="144">
        <f>+CALCULO[[#This Row],[33]]-MIN(CALCULO[[#This Row],[69]],CALCULO[[#This Row],[68]])</f>
        <v>0</v>
      </c>
      <c r="BT728" s="150">
        <f>+CALCULO[[#This Row],[71]]/'Versión impresión'!$H$8+1-1</f>
        <v>0</v>
      </c>
      <c r="BU728" s="151">
        <f>+LOOKUP(CALCULO[[#This Row],[72]],$CG$2:$CH$8,$CJ$2:$CJ$8)</f>
        <v>0</v>
      </c>
      <c r="BV728" s="152">
        <f>+LOOKUP(CALCULO[[#This Row],[72]],$CG$2:$CH$8,$CI$2:$CI$8)</f>
        <v>0</v>
      </c>
      <c r="BW728" s="151">
        <f>+LOOKUP(CALCULO[[#This Row],[72]],$CG$2:$CH$8,$CK$2:$CK$8)</f>
        <v>0</v>
      </c>
      <c r="BX728" s="155">
        <f>+(CALCULO[[#This Row],[72]]+CALCULO[[#This Row],[73]])*CALCULO[[#This Row],[74]]+CALCULO[[#This Row],[75]]</f>
        <v>0</v>
      </c>
      <c r="BY728" s="133">
        <f>+ROUND(CALCULO[[#This Row],[76]]*'Versión impresión'!$H$8,-3)</f>
        <v>0</v>
      </c>
      <c r="BZ728" s="180" t="str">
        <f>+IF(LOOKUP(CALCULO[[#This Row],[72]],$CG$2:$CH$8,$CM$2:$CM$8)=0,"",LOOKUP(CALCULO[[#This Row],[72]],$CG$2:$CH$8,$CM$2:$CM$8))</f>
        <v/>
      </c>
    </row>
    <row r="729" spans="1:78" x14ac:dyDescent="0.25">
      <c r="A729" s="78" t="str">
        <f t="shared" si="27"/>
        <v/>
      </c>
      <c r="B729" s="159"/>
      <c r="C729" s="29"/>
      <c r="D729" s="29"/>
      <c r="E729" s="29"/>
      <c r="F729" s="29"/>
      <c r="G729" s="29"/>
      <c r="H729" s="29"/>
      <c r="I729" s="29"/>
      <c r="J729" s="29"/>
      <c r="K729" s="29"/>
      <c r="L729" s="29"/>
      <c r="M729" s="29"/>
      <c r="N729" s="29"/>
      <c r="O729" s="144">
        <f>SUM(CALCULO[[#This Row],[5]:[ 14 ]])</f>
        <v>0</v>
      </c>
      <c r="P729" s="162"/>
      <c r="Q729" s="163">
        <f>+IF(AVERAGEIF(ING_NO_CONST_RENTA[Concepto],'Datos para cálculo'!P$4,ING_NO_CONST_RENTA[Monto Limite])=1,CALCULO[[#This Row],[16]],MIN(CALCULO[ [#This Row],[16] ],AVERAGEIF(ING_NO_CONST_RENTA[Concepto],'Datos para cálculo'!P$4,ING_NO_CONST_RENTA[Monto Limite]),+CALCULO[ [#This Row],[16] ]+1-1,CALCULO[ [#This Row],[16] ]))</f>
        <v>0</v>
      </c>
      <c r="R729" s="29"/>
      <c r="S729" s="163">
        <f>+IF(AVERAGEIF(ING_NO_CONST_RENTA[Concepto],'Datos para cálculo'!R$4,ING_NO_CONST_RENTA[Monto Limite])=1,CALCULO[[#This Row],[18]],MIN(CALCULO[ [#This Row],[18] ],AVERAGEIF(ING_NO_CONST_RENTA[Concepto],'Datos para cálculo'!R$4,ING_NO_CONST_RENTA[Monto Limite]),+CALCULO[ [#This Row],[18] ]+1-1,CALCULO[ [#This Row],[18] ]))</f>
        <v>0</v>
      </c>
      <c r="T729" s="29"/>
      <c r="U729" s="163">
        <f>+IF(AVERAGEIF(ING_NO_CONST_RENTA[Concepto],'Datos para cálculo'!T$4,ING_NO_CONST_RENTA[Monto Limite])=1,CALCULO[[#This Row],[20]],MIN(CALCULO[ [#This Row],[20] ],AVERAGEIF(ING_NO_CONST_RENTA[Concepto],'Datos para cálculo'!T$4,ING_NO_CONST_RENTA[Monto Limite]),+CALCULO[ [#This Row],[20] ]+1-1,CALCULO[ [#This Row],[20] ]))</f>
        <v>0</v>
      </c>
      <c r="V729" s="29"/>
      <c r="W7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29" s="164"/>
      <c r="Y729" s="163">
        <f>+IF(O729&lt;310*'Versión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29" s="165"/>
      <c r="AA729" s="163">
        <f>+IF(AVERAGEIF(ING_NO_CONST_RENTA[Concepto],'Datos para cálculo'!Z$4,ING_NO_CONST_RENTA[Monto Limite])=1,CALCULO[[#This Row],[ 26 ]],MIN(CALCULO[[#This Row],[ 26 ]],AVERAGEIF(ING_NO_CONST_RENTA[Concepto],'Datos para cálculo'!Z$4,ING_NO_CONST_RENTA[Monto Limite]),+CALCULO[[#This Row],[ 26 ]]+1-1,CALCULO[[#This Row],[ 26 ]]))</f>
        <v>0</v>
      </c>
      <c r="AB729" s="165"/>
      <c r="AC7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29" s="147"/>
      <c r="AE7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29" s="144">
        <f>+CALCULO[[#This Row],[ 31 ]]+CALCULO[[#This Row],[ 29 ]]+CALCULO[[#This Row],[ 27 ]]+CALCULO[[#This Row],[ 25 ]]+CALCULO[[#This Row],[ 23 ]]+CALCULO[[#This Row],[ 21 ]]+CALCULO[[#This Row],[ 19 ]]+CALCULO[[#This Row],[ 17 ]]</f>
        <v>0</v>
      </c>
      <c r="AG729" s="148">
        <f>+MAX(0,ROUND(CALCULO[[#This Row],[ 15 ]]-CALCULO[[#This Row],[32]],-3))</f>
        <v>0</v>
      </c>
      <c r="AH729" s="29"/>
      <c r="AI729" s="163">
        <f>+IF(AVERAGEIF(DEDUCCIONES[Concepto],'Datos para cálculo'!AH$4,DEDUCCIONES[Monto Limite])=1,CALCULO[[#This Row],[ 34 ]],MIN(CALCULO[[#This Row],[ 34 ]],AVERAGEIF(DEDUCCIONES[Concepto],'Datos para cálculo'!AH$4,DEDUCCIONES[Monto Limite]),+CALCULO[[#This Row],[ 34 ]]+1-1,CALCULO[[#This Row],[ 34 ]]))</f>
        <v>0</v>
      </c>
      <c r="AJ729" s="167"/>
      <c r="AK729" s="144">
        <f>+IF(CALCULO[[#This Row],[ 36 ]]="SI",MIN(CALCULO[[#This Row],[ 15 ]]*10%,VLOOKUP($AJ$4,DEDUCCIONES[],4,0)),0)</f>
        <v>0</v>
      </c>
      <c r="AL729" s="168"/>
      <c r="AM729" s="145">
        <f>+MIN(AL729+1-1,VLOOKUP($AL$4,DEDUCCIONES[],4,0))</f>
        <v>0</v>
      </c>
      <c r="AN729" s="144">
        <f>+CALCULO[[#This Row],[35]]+CALCULO[[#This Row],[37]]+CALCULO[[#This Row],[ 39 ]]</f>
        <v>0</v>
      </c>
      <c r="AO729" s="148">
        <f>+CALCULO[[#This Row],[33]]-CALCULO[[#This Row],[ 40 ]]</f>
        <v>0</v>
      </c>
      <c r="AP729" s="29"/>
      <c r="AQ729" s="163">
        <f>+MIN(CALCULO[[#This Row],[42]]+1-1,VLOOKUP($AP$4,RENTAS_EXCENTAS[],4,0))</f>
        <v>0</v>
      </c>
      <c r="AR729" s="29"/>
      <c r="AS729" s="163">
        <f>+MIN(CALCULO[[#This Row],[43]]+CALCULO[[#This Row],[ 44 ]]+1-1,VLOOKUP($AP$4,RENTAS_EXCENTAS[],4,0))-CALCULO[[#This Row],[43]]</f>
        <v>0</v>
      </c>
      <c r="AT729" s="163"/>
      <c r="AU729" s="163"/>
      <c r="AV729" s="163">
        <f>+CALCULO[[#This Row],[ 47 ]]</f>
        <v>0</v>
      </c>
      <c r="AW729" s="163"/>
      <c r="AX729" s="163">
        <f>+CALCULO[[#This Row],[ 49 ]]</f>
        <v>0</v>
      </c>
      <c r="AY729" s="163"/>
      <c r="AZ729" s="163">
        <f>+CALCULO[[#This Row],[ 51 ]]</f>
        <v>0</v>
      </c>
      <c r="BA729" s="163"/>
      <c r="BB729" s="163">
        <f>+CALCULO[[#This Row],[ 53 ]]</f>
        <v>0</v>
      </c>
      <c r="BC729" s="163"/>
      <c r="BD729" s="163">
        <f>+CALCULO[[#This Row],[ 55 ]]</f>
        <v>0</v>
      </c>
      <c r="BE729" s="163"/>
      <c r="BF729" s="163">
        <f>+CALCULO[[#This Row],[ 57 ]]</f>
        <v>0</v>
      </c>
      <c r="BG729" s="163"/>
      <c r="BH729" s="163">
        <f>+CALCULO[[#This Row],[ 59 ]]</f>
        <v>0</v>
      </c>
      <c r="BI729" s="163"/>
      <c r="BJ729" s="163"/>
      <c r="BK729" s="163"/>
      <c r="BL729" s="145">
        <f>+CALCULO[[#This Row],[ 63 ]]</f>
        <v>0</v>
      </c>
      <c r="BM729" s="144">
        <f>+CALCULO[[#This Row],[ 64 ]]+CALCULO[[#This Row],[ 62 ]]+CALCULO[[#This Row],[ 60 ]]+CALCULO[[#This Row],[ 58 ]]+CALCULO[[#This Row],[ 56 ]]+CALCULO[[#This Row],[ 54 ]]+CALCULO[[#This Row],[ 52 ]]+CALCULO[[#This Row],[ 50 ]]+CALCULO[[#This Row],[ 48 ]]+CALCULO[[#This Row],[ 45 ]]+CALCULO[[#This Row],[43]]</f>
        <v>0</v>
      </c>
      <c r="BN729" s="148">
        <f>+CALCULO[[#This Row],[ 41 ]]-CALCULO[[#This Row],[65]]</f>
        <v>0</v>
      </c>
      <c r="BO729" s="144">
        <f>+ROUND(MIN(CALCULO[[#This Row],[66]]*25%,240*'Versión impresión'!$H$8),-3)</f>
        <v>0</v>
      </c>
      <c r="BP729" s="148">
        <f>+CALCULO[[#This Row],[66]]-CALCULO[[#This Row],[67]]</f>
        <v>0</v>
      </c>
      <c r="BQ729" s="154">
        <f>+ROUND(CALCULO[[#This Row],[33]]*40%,-3)</f>
        <v>0</v>
      </c>
      <c r="BR729" s="149">
        <f t="shared" si="28"/>
        <v>0</v>
      </c>
      <c r="BS729" s="144">
        <f>+CALCULO[[#This Row],[33]]-MIN(CALCULO[[#This Row],[69]],CALCULO[[#This Row],[68]])</f>
        <v>0</v>
      </c>
      <c r="BT729" s="150">
        <f>+CALCULO[[#This Row],[71]]/'Versión impresión'!$H$8+1-1</f>
        <v>0</v>
      </c>
      <c r="BU729" s="151">
        <f>+LOOKUP(CALCULO[[#This Row],[72]],$CG$2:$CH$8,$CJ$2:$CJ$8)</f>
        <v>0</v>
      </c>
      <c r="BV729" s="152">
        <f>+LOOKUP(CALCULO[[#This Row],[72]],$CG$2:$CH$8,$CI$2:$CI$8)</f>
        <v>0</v>
      </c>
      <c r="BW729" s="151">
        <f>+LOOKUP(CALCULO[[#This Row],[72]],$CG$2:$CH$8,$CK$2:$CK$8)</f>
        <v>0</v>
      </c>
      <c r="BX729" s="155">
        <f>+(CALCULO[[#This Row],[72]]+CALCULO[[#This Row],[73]])*CALCULO[[#This Row],[74]]+CALCULO[[#This Row],[75]]</f>
        <v>0</v>
      </c>
      <c r="BY729" s="133">
        <f>+ROUND(CALCULO[[#This Row],[76]]*'Versión impresión'!$H$8,-3)</f>
        <v>0</v>
      </c>
      <c r="BZ729" s="180" t="str">
        <f>+IF(LOOKUP(CALCULO[[#This Row],[72]],$CG$2:$CH$8,$CM$2:$CM$8)=0,"",LOOKUP(CALCULO[[#This Row],[72]],$CG$2:$CH$8,$CM$2:$CM$8))</f>
        <v/>
      </c>
    </row>
    <row r="730" spans="1:78" x14ac:dyDescent="0.25">
      <c r="A730" s="78" t="str">
        <f t="shared" si="27"/>
        <v/>
      </c>
      <c r="B730" s="159"/>
      <c r="C730" s="29"/>
      <c r="D730" s="29"/>
      <c r="E730" s="29"/>
      <c r="F730" s="29"/>
      <c r="G730" s="29"/>
      <c r="H730" s="29"/>
      <c r="I730" s="29"/>
      <c r="J730" s="29"/>
      <c r="K730" s="29"/>
      <c r="L730" s="29"/>
      <c r="M730" s="29"/>
      <c r="N730" s="29"/>
      <c r="O730" s="144">
        <f>SUM(CALCULO[[#This Row],[5]:[ 14 ]])</f>
        <v>0</v>
      </c>
      <c r="P730" s="162"/>
      <c r="Q730" s="163">
        <f>+IF(AVERAGEIF(ING_NO_CONST_RENTA[Concepto],'Datos para cálculo'!P$4,ING_NO_CONST_RENTA[Monto Limite])=1,CALCULO[[#This Row],[16]],MIN(CALCULO[ [#This Row],[16] ],AVERAGEIF(ING_NO_CONST_RENTA[Concepto],'Datos para cálculo'!P$4,ING_NO_CONST_RENTA[Monto Limite]),+CALCULO[ [#This Row],[16] ]+1-1,CALCULO[ [#This Row],[16] ]))</f>
        <v>0</v>
      </c>
      <c r="R730" s="29"/>
      <c r="S730" s="163">
        <f>+IF(AVERAGEIF(ING_NO_CONST_RENTA[Concepto],'Datos para cálculo'!R$4,ING_NO_CONST_RENTA[Monto Limite])=1,CALCULO[[#This Row],[18]],MIN(CALCULO[ [#This Row],[18] ],AVERAGEIF(ING_NO_CONST_RENTA[Concepto],'Datos para cálculo'!R$4,ING_NO_CONST_RENTA[Monto Limite]),+CALCULO[ [#This Row],[18] ]+1-1,CALCULO[ [#This Row],[18] ]))</f>
        <v>0</v>
      </c>
      <c r="T730" s="29"/>
      <c r="U730" s="163">
        <f>+IF(AVERAGEIF(ING_NO_CONST_RENTA[Concepto],'Datos para cálculo'!T$4,ING_NO_CONST_RENTA[Monto Limite])=1,CALCULO[[#This Row],[20]],MIN(CALCULO[ [#This Row],[20] ],AVERAGEIF(ING_NO_CONST_RENTA[Concepto],'Datos para cálculo'!T$4,ING_NO_CONST_RENTA[Monto Limite]),+CALCULO[ [#This Row],[20] ]+1-1,CALCULO[ [#This Row],[20] ]))</f>
        <v>0</v>
      </c>
      <c r="V730" s="29"/>
      <c r="W7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0" s="164"/>
      <c r="Y730" s="163">
        <f>+IF(O730&lt;310*'Versión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0" s="165"/>
      <c r="AA730" s="163">
        <f>+IF(AVERAGEIF(ING_NO_CONST_RENTA[Concepto],'Datos para cálculo'!Z$4,ING_NO_CONST_RENTA[Monto Limite])=1,CALCULO[[#This Row],[ 26 ]],MIN(CALCULO[[#This Row],[ 26 ]],AVERAGEIF(ING_NO_CONST_RENTA[Concepto],'Datos para cálculo'!Z$4,ING_NO_CONST_RENTA[Monto Limite]),+CALCULO[[#This Row],[ 26 ]]+1-1,CALCULO[[#This Row],[ 26 ]]))</f>
        <v>0</v>
      </c>
      <c r="AB730" s="165"/>
      <c r="AC7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0" s="147"/>
      <c r="AE7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0" s="144">
        <f>+CALCULO[[#This Row],[ 31 ]]+CALCULO[[#This Row],[ 29 ]]+CALCULO[[#This Row],[ 27 ]]+CALCULO[[#This Row],[ 25 ]]+CALCULO[[#This Row],[ 23 ]]+CALCULO[[#This Row],[ 21 ]]+CALCULO[[#This Row],[ 19 ]]+CALCULO[[#This Row],[ 17 ]]</f>
        <v>0</v>
      </c>
      <c r="AG730" s="148">
        <f>+MAX(0,ROUND(CALCULO[[#This Row],[ 15 ]]-CALCULO[[#This Row],[32]],-3))</f>
        <v>0</v>
      </c>
      <c r="AH730" s="29"/>
      <c r="AI730" s="163">
        <f>+IF(AVERAGEIF(DEDUCCIONES[Concepto],'Datos para cálculo'!AH$4,DEDUCCIONES[Monto Limite])=1,CALCULO[[#This Row],[ 34 ]],MIN(CALCULO[[#This Row],[ 34 ]],AVERAGEIF(DEDUCCIONES[Concepto],'Datos para cálculo'!AH$4,DEDUCCIONES[Monto Limite]),+CALCULO[[#This Row],[ 34 ]]+1-1,CALCULO[[#This Row],[ 34 ]]))</f>
        <v>0</v>
      </c>
      <c r="AJ730" s="167"/>
      <c r="AK730" s="144">
        <f>+IF(CALCULO[[#This Row],[ 36 ]]="SI",MIN(CALCULO[[#This Row],[ 15 ]]*10%,VLOOKUP($AJ$4,DEDUCCIONES[],4,0)),0)</f>
        <v>0</v>
      </c>
      <c r="AL730" s="168"/>
      <c r="AM730" s="145">
        <f>+MIN(AL730+1-1,VLOOKUP($AL$4,DEDUCCIONES[],4,0))</f>
        <v>0</v>
      </c>
      <c r="AN730" s="144">
        <f>+CALCULO[[#This Row],[35]]+CALCULO[[#This Row],[37]]+CALCULO[[#This Row],[ 39 ]]</f>
        <v>0</v>
      </c>
      <c r="AO730" s="148">
        <f>+CALCULO[[#This Row],[33]]-CALCULO[[#This Row],[ 40 ]]</f>
        <v>0</v>
      </c>
      <c r="AP730" s="29"/>
      <c r="AQ730" s="163">
        <f>+MIN(CALCULO[[#This Row],[42]]+1-1,VLOOKUP($AP$4,RENTAS_EXCENTAS[],4,0))</f>
        <v>0</v>
      </c>
      <c r="AR730" s="29"/>
      <c r="AS730" s="163">
        <f>+MIN(CALCULO[[#This Row],[43]]+CALCULO[[#This Row],[ 44 ]]+1-1,VLOOKUP($AP$4,RENTAS_EXCENTAS[],4,0))-CALCULO[[#This Row],[43]]</f>
        <v>0</v>
      </c>
      <c r="AT730" s="163"/>
      <c r="AU730" s="163"/>
      <c r="AV730" s="163">
        <f>+CALCULO[[#This Row],[ 47 ]]</f>
        <v>0</v>
      </c>
      <c r="AW730" s="163"/>
      <c r="AX730" s="163">
        <f>+CALCULO[[#This Row],[ 49 ]]</f>
        <v>0</v>
      </c>
      <c r="AY730" s="163"/>
      <c r="AZ730" s="163">
        <f>+CALCULO[[#This Row],[ 51 ]]</f>
        <v>0</v>
      </c>
      <c r="BA730" s="163"/>
      <c r="BB730" s="163">
        <f>+CALCULO[[#This Row],[ 53 ]]</f>
        <v>0</v>
      </c>
      <c r="BC730" s="163"/>
      <c r="BD730" s="163">
        <f>+CALCULO[[#This Row],[ 55 ]]</f>
        <v>0</v>
      </c>
      <c r="BE730" s="163"/>
      <c r="BF730" s="163">
        <f>+CALCULO[[#This Row],[ 57 ]]</f>
        <v>0</v>
      </c>
      <c r="BG730" s="163"/>
      <c r="BH730" s="163">
        <f>+CALCULO[[#This Row],[ 59 ]]</f>
        <v>0</v>
      </c>
      <c r="BI730" s="163"/>
      <c r="BJ730" s="163"/>
      <c r="BK730" s="163"/>
      <c r="BL730" s="145">
        <f>+CALCULO[[#This Row],[ 63 ]]</f>
        <v>0</v>
      </c>
      <c r="BM730" s="144">
        <f>+CALCULO[[#This Row],[ 64 ]]+CALCULO[[#This Row],[ 62 ]]+CALCULO[[#This Row],[ 60 ]]+CALCULO[[#This Row],[ 58 ]]+CALCULO[[#This Row],[ 56 ]]+CALCULO[[#This Row],[ 54 ]]+CALCULO[[#This Row],[ 52 ]]+CALCULO[[#This Row],[ 50 ]]+CALCULO[[#This Row],[ 48 ]]+CALCULO[[#This Row],[ 45 ]]+CALCULO[[#This Row],[43]]</f>
        <v>0</v>
      </c>
      <c r="BN730" s="148">
        <f>+CALCULO[[#This Row],[ 41 ]]-CALCULO[[#This Row],[65]]</f>
        <v>0</v>
      </c>
      <c r="BO730" s="144">
        <f>+ROUND(MIN(CALCULO[[#This Row],[66]]*25%,240*'Versión impresión'!$H$8),-3)</f>
        <v>0</v>
      </c>
      <c r="BP730" s="148">
        <f>+CALCULO[[#This Row],[66]]-CALCULO[[#This Row],[67]]</f>
        <v>0</v>
      </c>
      <c r="BQ730" s="154">
        <f>+ROUND(CALCULO[[#This Row],[33]]*40%,-3)</f>
        <v>0</v>
      </c>
      <c r="BR730" s="149">
        <f t="shared" si="28"/>
        <v>0</v>
      </c>
      <c r="BS730" s="144">
        <f>+CALCULO[[#This Row],[33]]-MIN(CALCULO[[#This Row],[69]],CALCULO[[#This Row],[68]])</f>
        <v>0</v>
      </c>
      <c r="BT730" s="150">
        <f>+CALCULO[[#This Row],[71]]/'Versión impresión'!$H$8+1-1</f>
        <v>0</v>
      </c>
      <c r="BU730" s="151">
        <f>+LOOKUP(CALCULO[[#This Row],[72]],$CG$2:$CH$8,$CJ$2:$CJ$8)</f>
        <v>0</v>
      </c>
      <c r="BV730" s="152">
        <f>+LOOKUP(CALCULO[[#This Row],[72]],$CG$2:$CH$8,$CI$2:$CI$8)</f>
        <v>0</v>
      </c>
      <c r="BW730" s="151">
        <f>+LOOKUP(CALCULO[[#This Row],[72]],$CG$2:$CH$8,$CK$2:$CK$8)</f>
        <v>0</v>
      </c>
      <c r="BX730" s="155">
        <f>+(CALCULO[[#This Row],[72]]+CALCULO[[#This Row],[73]])*CALCULO[[#This Row],[74]]+CALCULO[[#This Row],[75]]</f>
        <v>0</v>
      </c>
      <c r="BY730" s="133">
        <f>+ROUND(CALCULO[[#This Row],[76]]*'Versión impresión'!$H$8,-3)</f>
        <v>0</v>
      </c>
      <c r="BZ730" s="180" t="str">
        <f>+IF(LOOKUP(CALCULO[[#This Row],[72]],$CG$2:$CH$8,$CM$2:$CM$8)=0,"",LOOKUP(CALCULO[[#This Row],[72]],$CG$2:$CH$8,$CM$2:$CM$8))</f>
        <v/>
      </c>
    </row>
    <row r="731" spans="1:78" x14ac:dyDescent="0.25">
      <c r="A731" s="78" t="str">
        <f t="shared" si="27"/>
        <v/>
      </c>
      <c r="B731" s="159"/>
      <c r="C731" s="29"/>
      <c r="D731" s="29"/>
      <c r="E731" s="29"/>
      <c r="F731" s="29"/>
      <c r="G731" s="29"/>
      <c r="H731" s="29"/>
      <c r="I731" s="29"/>
      <c r="J731" s="29"/>
      <c r="K731" s="29"/>
      <c r="L731" s="29"/>
      <c r="M731" s="29"/>
      <c r="N731" s="29"/>
      <c r="O731" s="144">
        <f>SUM(CALCULO[[#This Row],[5]:[ 14 ]])</f>
        <v>0</v>
      </c>
      <c r="P731" s="162"/>
      <c r="Q731" s="163">
        <f>+IF(AVERAGEIF(ING_NO_CONST_RENTA[Concepto],'Datos para cálculo'!P$4,ING_NO_CONST_RENTA[Monto Limite])=1,CALCULO[[#This Row],[16]],MIN(CALCULO[ [#This Row],[16] ],AVERAGEIF(ING_NO_CONST_RENTA[Concepto],'Datos para cálculo'!P$4,ING_NO_CONST_RENTA[Monto Limite]),+CALCULO[ [#This Row],[16] ]+1-1,CALCULO[ [#This Row],[16] ]))</f>
        <v>0</v>
      </c>
      <c r="R731" s="29"/>
      <c r="S731" s="163">
        <f>+IF(AVERAGEIF(ING_NO_CONST_RENTA[Concepto],'Datos para cálculo'!R$4,ING_NO_CONST_RENTA[Monto Limite])=1,CALCULO[[#This Row],[18]],MIN(CALCULO[ [#This Row],[18] ],AVERAGEIF(ING_NO_CONST_RENTA[Concepto],'Datos para cálculo'!R$4,ING_NO_CONST_RENTA[Monto Limite]),+CALCULO[ [#This Row],[18] ]+1-1,CALCULO[ [#This Row],[18] ]))</f>
        <v>0</v>
      </c>
      <c r="T731" s="29"/>
      <c r="U731" s="163">
        <f>+IF(AVERAGEIF(ING_NO_CONST_RENTA[Concepto],'Datos para cálculo'!T$4,ING_NO_CONST_RENTA[Monto Limite])=1,CALCULO[[#This Row],[20]],MIN(CALCULO[ [#This Row],[20] ],AVERAGEIF(ING_NO_CONST_RENTA[Concepto],'Datos para cálculo'!T$4,ING_NO_CONST_RENTA[Monto Limite]),+CALCULO[ [#This Row],[20] ]+1-1,CALCULO[ [#This Row],[20] ]))</f>
        <v>0</v>
      </c>
      <c r="V731" s="29"/>
      <c r="W7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1" s="164"/>
      <c r="Y731" s="163">
        <f>+IF(O731&lt;310*'Versión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1" s="165"/>
      <c r="AA731" s="163">
        <f>+IF(AVERAGEIF(ING_NO_CONST_RENTA[Concepto],'Datos para cálculo'!Z$4,ING_NO_CONST_RENTA[Monto Limite])=1,CALCULO[[#This Row],[ 26 ]],MIN(CALCULO[[#This Row],[ 26 ]],AVERAGEIF(ING_NO_CONST_RENTA[Concepto],'Datos para cálculo'!Z$4,ING_NO_CONST_RENTA[Monto Limite]),+CALCULO[[#This Row],[ 26 ]]+1-1,CALCULO[[#This Row],[ 26 ]]))</f>
        <v>0</v>
      </c>
      <c r="AB731" s="165"/>
      <c r="AC7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1" s="147"/>
      <c r="AE7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1" s="144">
        <f>+CALCULO[[#This Row],[ 31 ]]+CALCULO[[#This Row],[ 29 ]]+CALCULO[[#This Row],[ 27 ]]+CALCULO[[#This Row],[ 25 ]]+CALCULO[[#This Row],[ 23 ]]+CALCULO[[#This Row],[ 21 ]]+CALCULO[[#This Row],[ 19 ]]+CALCULO[[#This Row],[ 17 ]]</f>
        <v>0</v>
      </c>
      <c r="AG731" s="148">
        <f>+MAX(0,ROUND(CALCULO[[#This Row],[ 15 ]]-CALCULO[[#This Row],[32]],-3))</f>
        <v>0</v>
      </c>
      <c r="AH731" s="29"/>
      <c r="AI731" s="163">
        <f>+IF(AVERAGEIF(DEDUCCIONES[Concepto],'Datos para cálculo'!AH$4,DEDUCCIONES[Monto Limite])=1,CALCULO[[#This Row],[ 34 ]],MIN(CALCULO[[#This Row],[ 34 ]],AVERAGEIF(DEDUCCIONES[Concepto],'Datos para cálculo'!AH$4,DEDUCCIONES[Monto Limite]),+CALCULO[[#This Row],[ 34 ]]+1-1,CALCULO[[#This Row],[ 34 ]]))</f>
        <v>0</v>
      </c>
      <c r="AJ731" s="167"/>
      <c r="AK731" s="144">
        <f>+IF(CALCULO[[#This Row],[ 36 ]]="SI",MIN(CALCULO[[#This Row],[ 15 ]]*10%,VLOOKUP($AJ$4,DEDUCCIONES[],4,0)),0)</f>
        <v>0</v>
      </c>
      <c r="AL731" s="168"/>
      <c r="AM731" s="145">
        <f>+MIN(AL731+1-1,VLOOKUP($AL$4,DEDUCCIONES[],4,0))</f>
        <v>0</v>
      </c>
      <c r="AN731" s="144">
        <f>+CALCULO[[#This Row],[35]]+CALCULO[[#This Row],[37]]+CALCULO[[#This Row],[ 39 ]]</f>
        <v>0</v>
      </c>
      <c r="AO731" s="148">
        <f>+CALCULO[[#This Row],[33]]-CALCULO[[#This Row],[ 40 ]]</f>
        <v>0</v>
      </c>
      <c r="AP731" s="29"/>
      <c r="AQ731" s="163">
        <f>+MIN(CALCULO[[#This Row],[42]]+1-1,VLOOKUP($AP$4,RENTAS_EXCENTAS[],4,0))</f>
        <v>0</v>
      </c>
      <c r="AR731" s="29"/>
      <c r="AS731" s="163">
        <f>+MIN(CALCULO[[#This Row],[43]]+CALCULO[[#This Row],[ 44 ]]+1-1,VLOOKUP($AP$4,RENTAS_EXCENTAS[],4,0))-CALCULO[[#This Row],[43]]</f>
        <v>0</v>
      </c>
      <c r="AT731" s="163"/>
      <c r="AU731" s="163"/>
      <c r="AV731" s="163">
        <f>+CALCULO[[#This Row],[ 47 ]]</f>
        <v>0</v>
      </c>
      <c r="AW731" s="163"/>
      <c r="AX731" s="163">
        <f>+CALCULO[[#This Row],[ 49 ]]</f>
        <v>0</v>
      </c>
      <c r="AY731" s="163"/>
      <c r="AZ731" s="163">
        <f>+CALCULO[[#This Row],[ 51 ]]</f>
        <v>0</v>
      </c>
      <c r="BA731" s="163"/>
      <c r="BB731" s="163">
        <f>+CALCULO[[#This Row],[ 53 ]]</f>
        <v>0</v>
      </c>
      <c r="BC731" s="163"/>
      <c r="BD731" s="163">
        <f>+CALCULO[[#This Row],[ 55 ]]</f>
        <v>0</v>
      </c>
      <c r="BE731" s="163"/>
      <c r="BF731" s="163">
        <f>+CALCULO[[#This Row],[ 57 ]]</f>
        <v>0</v>
      </c>
      <c r="BG731" s="163"/>
      <c r="BH731" s="163">
        <f>+CALCULO[[#This Row],[ 59 ]]</f>
        <v>0</v>
      </c>
      <c r="BI731" s="163"/>
      <c r="BJ731" s="163"/>
      <c r="BK731" s="163"/>
      <c r="BL731" s="145">
        <f>+CALCULO[[#This Row],[ 63 ]]</f>
        <v>0</v>
      </c>
      <c r="BM731" s="144">
        <f>+CALCULO[[#This Row],[ 64 ]]+CALCULO[[#This Row],[ 62 ]]+CALCULO[[#This Row],[ 60 ]]+CALCULO[[#This Row],[ 58 ]]+CALCULO[[#This Row],[ 56 ]]+CALCULO[[#This Row],[ 54 ]]+CALCULO[[#This Row],[ 52 ]]+CALCULO[[#This Row],[ 50 ]]+CALCULO[[#This Row],[ 48 ]]+CALCULO[[#This Row],[ 45 ]]+CALCULO[[#This Row],[43]]</f>
        <v>0</v>
      </c>
      <c r="BN731" s="148">
        <f>+CALCULO[[#This Row],[ 41 ]]-CALCULO[[#This Row],[65]]</f>
        <v>0</v>
      </c>
      <c r="BO731" s="144">
        <f>+ROUND(MIN(CALCULO[[#This Row],[66]]*25%,240*'Versión impresión'!$H$8),-3)</f>
        <v>0</v>
      </c>
      <c r="BP731" s="148">
        <f>+CALCULO[[#This Row],[66]]-CALCULO[[#This Row],[67]]</f>
        <v>0</v>
      </c>
      <c r="BQ731" s="154">
        <f>+ROUND(CALCULO[[#This Row],[33]]*40%,-3)</f>
        <v>0</v>
      </c>
      <c r="BR731" s="149">
        <f t="shared" si="28"/>
        <v>0</v>
      </c>
      <c r="BS731" s="144">
        <f>+CALCULO[[#This Row],[33]]-MIN(CALCULO[[#This Row],[69]],CALCULO[[#This Row],[68]])</f>
        <v>0</v>
      </c>
      <c r="BT731" s="150">
        <f>+CALCULO[[#This Row],[71]]/'Versión impresión'!$H$8+1-1</f>
        <v>0</v>
      </c>
      <c r="BU731" s="151">
        <f>+LOOKUP(CALCULO[[#This Row],[72]],$CG$2:$CH$8,$CJ$2:$CJ$8)</f>
        <v>0</v>
      </c>
      <c r="BV731" s="152">
        <f>+LOOKUP(CALCULO[[#This Row],[72]],$CG$2:$CH$8,$CI$2:$CI$8)</f>
        <v>0</v>
      </c>
      <c r="BW731" s="151">
        <f>+LOOKUP(CALCULO[[#This Row],[72]],$CG$2:$CH$8,$CK$2:$CK$8)</f>
        <v>0</v>
      </c>
      <c r="BX731" s="155">
        <f>+(CALCULO[[#This Row],[72]]+CALCULO[[#This Row],[73]])*CALCULO[[#This Row],[74]]+CALCULO[[#This Row],[75]]</f>
        <v>0</v>
      </c>
      <c r="BY731" s="133">
        <f>+ROUND(CALCULO[[#This Row],[76]]*'Versión impresión'!$H$8,-3)</f>
        <v>0</v>
      </c>
      <c r="BZ731" s="180" t="str">
        <f>+IF(LOOKUP(CALCULO[[#This Row],[72]],$CG$2:$CH$8,$CM$2:$CM$8)=0,"",LOOKUP(CALCULO[[#This Row],[72]],$CG$2:$CH$8,$CM$2:$CM$8))</f>
        <v/>
      </c>
    </row>
    <row r="732" spans="1:78" x14ac:dyDescent="0.25">
      <c r="A732" s="78" t="str">
        <f t="shared" si="27"/>
        <v/>
      </c>
      <c r="B732" s="159"/>
      <c r="C732" s="29"/>
      <c r="D732" s="29"/>
      <c r="E732" s="29"/>
      <c r="F732" s="29"/>
      <c r="G732" s="29"/>
      <c r="H732" s="29"/>
      <c r="I732" s="29"/>
      <c r="J732" s="29"/>
      <c r="K732" s="29"/>
      <c r="L732" s="29"/>
      <c r="M732" s="29"/>
      <c r="N732" s="29"/>
      <c r="O732" s="144">
        <f>SUM(CALCULO[[#This Row],[5]:[ 14 ]])</f>
        <v>0</v>
      </c>
      <c r="P732" s="162"/>
      <c r="Q732" s="163">
        <f>+IF(AVERAGEIF(ING_NO_CONST_RENTA[Concepto],'Datos para cálculo'!P$4,ING_NO_CONST_RENTA[Monto Limite])=1,CALCULO[[#This Row],[16]],MIN(CALCULO[ [#This Row],[16] ],AVERAGEIF(ING_NO_CONST_RENTA[Concepto],'Datos para cálculo'!P$4,ING_NO_CONST_RENTA[Monto Limite]),+CALCULO[ [#This Row],[16] ]+1-1,CALCULO[ [#This Row],[16] ]))</f>
        <v>0</v>
      </c>
      <c r="R732" s="29"/>
      <c r="S732" s="163">
        <f>+IF(AVERAGEIF(ING_NO_CONST_RENTA[Concepto],'Datos para cálculo'!R$4,ING_NO_CONST_RENTA[Monto Limite])=1,CALCULO[[#This Row],[18]],MIN(CALCULO[ [#This Row],[18] ],AVERAGEIF(ING_NO_CONST_RENTA[Concepto],'Datos para cálculo'!R$4,ING_NO_CONST_RENTA[Monto Limite]),+CALCULO[ [#This Row],[18] ]+1-1,CALCULO[ [#This Row],[18] ]))</f>
        <v>0</v>
      </c>
      <c r="T732" s="29"/>
      <c r="U732" s="163">
        <f>+IF(AVERAGEIF(ING_NO_CONST_RENTA[Concepto],'Datos para cálculo'!T$4,ING_NO_CONST_RENTA[Monto Limite])=1,CALCULO[[#This Row],[20]],MIN(CALCULO[ [#This Row],[20] ],AVERAGEIF(ING_NO_CONST_RENTA[Concepto],'Datos para cálculo'!T$4,ING_NO_CONST_RENTA[Monto Limite]),+CALCULO[ [#This Row],[20] ]+1-1,CALCULO[ [#This Row],[20] ]))</f>
        <v>0</v>
      </c>
      <c r="V732" s="29"/>
      <c r="W7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2" s="164"/>
      <c r="Y732" s="163">
        <f>+IF(O732&lt;310*'Versión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2" s="165"/>
      <c r="AA732" s="163">
        <f>+IF(AVERAGEIF(ING_NO_CONST_RENTA[Concepto],'Datos para cálculo'!Z$4,ING_NO_CONST_RENTA[Monto Limite])=1,CALCULO[[#This Row],[ 26 ]],MIN(CALCULO[[#This Row],[ 26 ]],AVERAGEIF(ING_NO_CONST_RENTA[Concepto],'Datos para cálculo'!Z$4,ING_NO_CONST_RENTA[Monto Limite]),+CALCULO[[#This Row],[ 26 ]]+1-1,CALCULO[[#This Row],[ 26 ]]))</f>
        <v>0</v>
      </c>
      <c r="AB732" s="165"/>
      <c r="AC7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2" s="147"/>
      <c r="AE7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2" s="144">
        <f>+CALCULO[[#This Row],[ 31 ]]+CALCULO[[#This Row],[ 29 ]]+CALCULO[[#This Row],[ 27 ]]+CALCULO[[#This Row],[ 25 ]]+CALCULO[[#This Row],[ 23 ]]+CALCULO[[#This Row],[ 21 ]]+CALCULO[[#This Row],[ 19 ]]+CALCULO[[#This Row],[ 17 ]]</f>
        <v>0</v>
      </c>
      <c r="AG732" s="148">
        <f>+MAX(0,ROUND(CALCULO[[#This Row],[ 15 ]]-CALCULO[[#This Row],[32]],-3))</f>
        <v>0</v>
      </c>
      <c r="AH732" s="29"/>
      <c r="AI732" s="163">
        <f>+IF(AVERAGEIF(DEDUCCIONES[Concepto],'Datos para cálculo'!AH$4,DEDUCCIONES[Monto Limite])=1,CALCULO[[#This Row],[ 34 ]],MIN(CALCULO[[#This Row],[ 34 ]],AVERAGEIF(DEDUCCIONES[Concepto],'Datos para cálculo'!AH$4,DEDUCCIONES[Monto Limite]),+CALCULO[[#This Row],[ 34 ]]+1-1,CALCULO[[#This Row],[ 34 ]]))</f>
        <v>0</v>
      </c>
      <c r="AJ732" s="167"/>
      <c r="AK732" s="144">
        <f>+IF(CALCULO[[#This Row],[ 36 ]]="SI",MIN(CALCULO[[#This Row],[ 15 ]]*10%,VLOOKUP($AJ$4,DEDUCCIONES[],4,0)),0)</f>
        <v>0</v>
      </c>
      <c r="AL732" s="168"/>
      <c r="AM732" s="145">
        <f>+MIN(AL732+1-1,VLOOKUP($AL$4,DEDUCCIONES[],4,0))</f>
        <v>0</v>
      </c>
      <c r="AN732" s="144">
        <f>+CALCULO[[#This Row],[35]]+CALCULO[[#This Row],[37]]+CALCULO[[#This Row],[ 39 ]]</f>
        <v>0</v>
      </c>
      <c r="AO732" s="148">
        <f>+CALCULO[[#This Row],[33]]-CALCULO[[#This Row],[ 40 ]]</f>
        <v>0</v>
      </c>
      <c r="AP732" s="29"/>
      <c r="AQ732" s="163">
        <f>+MIN(CALCULO[[#This Row],[42]]+1-1,VLOOKUP($AP$4,RENTAS_EXCENTAS[],4,0))</f>
        <v>0</v>
      </c>
      <c r="AR732" s="29"/>
      <c r="AS732" s="163">
        <f>+MIN(CALCULO[[#This Row],[43]]+CALCULO[[#This Row],[ 44 ]]+1-1,VLOOKUP($AP$4,RENTAS_EXCENTAS[],4,0))-CALCULO[[#This Row],[43]]</f>
        <v>0</v>
      </c>
      <c r="AT732" s="163"/>
      <c r="AU732" s="163"/>
      <c r="AV732" s="163">
        <f>+CALCULO[[#This Row],[ 47 ]]</f>
        <v>0</v>
      </c>
      <c r="AW732" s="163"/>
      <c r="AX732" s="163">
        <f>+CALCULO[[#This Row],[ 49 ]]</f>
        <v>0</v>
      </c>
      <c r="AY732" s="163"/>
      <c r="AZ732" s="163">
        <f>+CALCULO[[#This Row],[ 51 ]]</f>
        <v>0</v>
      </c>
      <c r="BA732" s="163"/>
      <c r="BB732" s="163">
        <f>+CALCULO[[#This Row],[ 53 ]]</f>
        <v>0</v>
      </c>
      <c r="BC732" s="163"/>
      <c r="BD732" s="163">
        <f>+CALCULO[[#This Row],[ 55 ]]</f>
        <v>0</v>
      </c>
      <c r="BE732" s="163"/>
      <c r="BF732" s="163">
        <f>+CALCULO[[#This Row],[ 57 ]]</f>
        <v>0</v>
      </c>
      <c r="BG732" s="163"/>
      <c r="BH732" s="163">
        <f>+CALCULO[[#This Row],[ 59 ]]</f>
        <v>0</v>
      </c>
      <c r="BI732" s="163"/>
      <c r="BJ732" s="163"/>
      <c r="BK732" s="163"/>
      <c r="BL732" s="145">
        <f>+CALCULO[[#This Row],[ 63 ]]</f>
        <v>0</v>
      </c>
      <c r="BM732" s="144">
        <f>+CALCULO[[#This Row],[ 64 ]]+CALCULO[[#This Row],[ 62 ]]+CALCULO[[#This Row],[ 60 ]]+CALCULO[[#This Row],[ 58 ]]+CALCULO[[#This Row],[ 56 ]]+CALCULO[[#This Row],[ 54 ]]+CALCULO[[#This Row],[ 52 ]]+CALCULO[[#This Row],[ 50 ]]+CALCULO[[#This Row],[ 48 ]]+CALCULO[[#This Row],[ 45 ]]+CALCULO[[#This Row],[43]]</f>
        <v>0</v>
      </c>
      <c r="BN732" s="148">
        <f>+CALCULO[[#This Row],[ 41 ]]-CALCULO[[#This Row],[65]]</f>
        <v>0</v>
      </c>
      <c r="BO732" s="144">
        <f>+ROUND(MIN(CALCULO[[#This Row],[66]]*25%,240*'Versión impresión'!$H$8),-3)</f>
        <v>0</v>
      </c>
      <c r="BP732" s="148">
        <f>+CALCULO[[#This Row],[66]]-CALCULO[[#This Row],[67]]</f>
        <v>0</v>
      </c>
      <c r="BQ732" s="154">
        <f>+ROUND(CALCULO[[#This Row],[33]]*40%,-3)</f>
        <v>0</v>
      </c>
      <c r="BR732" s="149">
        <f t="shared" si="28"/>
        <v>0</v>
      </c>
      <c r="BS732" s="144">
        <f>+CALCULO[[#This Row],[33]]-MIN(CALCULO[[#This Row],[69]],CALCULO[[#This Row],[68]])</f>
        <v>0</v>
      </c>
      <c r="BT732" s="150">
        <f>+CALCULO[[#This Row],[71]]/'Versión impresión'!$H$8+1-1</f>
        <v>0</v>
      </c>
      <c r="BU732" s="151">
        <f>+LOOKUP(CALCULO[[#This Row],[72]],$CG$2:$CH$8,$CJ$2:$CJ$8)</f>
        <v>0</v>
      </c>
      <c r="BV732" s="152">
        <f>+LOOKUP(CALCULO[[#This Row],[72]],$CG$2:$CH$8,$CI$2:$CI$8)</f>
        <v>0</v>
      </c>
      <c r="BW732" s="151">
        <f>+LOOKUP(CALCULO[[#This Row],[72]],$CG$2:$CH$8,$CK$2:$CK$8)</f>
        <v>0</v>
      </c>
      <c r="BX732" s="155">
        <f>+(CALCULO[[#This Row],[72]]+CALCULO[[#This Row],[73]])*CALCULO[[#This Row],[74]]+CALCULO[[#This Row],[75]]</f>
        <v>0</v>
      </c>
      <c r="BY732" s="133">
        <f>+ROUND(CALCULO[[#This Row],[76]]*'Versión impresión'!$H$8,-3)</f>
        <v>0</v>
      </c>
      <c r="BZ732" s="180" t="str">
        <f>+IF(LOOKUP(CALCULO[[#This Row],[72]],$CG$2:$CH$8,$CM$2:$CM$8)=0,"",LOOKUP(CALCULO[[#This Row],[72]],$CG$2:$CH$8,$CM$2:$CM$8))</f>
        <v/>
      </c>
    </row>
    <row r="733" spans="1:78" x14ac:dyDescent="0.25">
      <c r="A733" s="78" t="str">
        <f t="shared" ref="A733:A796" si="29">+CONCATENATE(B733,D733)</f>
        <v/>
      </c>
      <c r="B733" s="159"/>
      <c r="C733" s="29"/>
      <c r="D733" s="29"/>
      <c r="E733" s="29"/>
      <c r="F733" s="29"/>
      <c r="G733" s="29"/>
      <c r="H733" s="29"/>
      <c r="I733" s="29"/>
      <c r="J733" s="29"/>
      <c r="K733" s="29"/>
      <c r="L733" s="29"/>
      <c r="M733" s="29"/>
      <c r="N733" s="29"/>
      <c r="O733" s="144">
        <f>SUM(CALCULO[[#This Row],[5]:[ 14 ]])</f>
        <v>0</v>
      </c>
      <c r="P733" s="162"/>
      <c r="Q733" s="163">
        <f>+IF(AVERAGEIF(ING_NO_CONST_RENTA[Concepto],'Datos para cálculo'!P$4,ING_NO_CONST_RENTA[Monto Limite])=1,CALCULO[[#This Row],[16]],MIN(CALCULO[ [#This Row],[16] ],AVERAGEIF(ING_NO_CONST_RENTA[Concepto],'Datos para cálculo'!P$4,ING_NO_CONST_RENTA[Monto Limite]),+CALCULO[ [#This Row],[16] ]+1-1,CALCULO[ [#This Row],[16] ]))</f>
        <v>0</v>
      </c>
      <c r="R733" s="29"/>
      <c r="S733" s="163">
        <f>+IF(AVERAGEIF(ING_NO_CONST_RENTA[Concepto],'Datos para cálculo'!R$4,ING_NO_CONST_RENTA[Monto Limite])=1,CALCULO[[#This Row],[18]],MIN(CALCULO[ [#This Row],[18] ],AVERAGEIF(ING_NO_CONST_RENTA[Concepto],'Datos para cálculo'!R$4,ING_NO_CONST_RENTA[Monto Limite]),+CALCULO[ [#This Row],[18] ]+1-1,CALCULO[ [#This Row],[18] ]))</f>
        <v>0</v>
      </c>
      <c r="T733" s="29"/>
      <c r="U733" s="163">
        <f>+IF(AVERAGEIF(ING_NO_CONST_RENTA[Concepto],'Datos para cálculo'!T$4,ING_NO_CONST_RENTA[Monto Limite])=1,CALCULO[[#This Row],[20]],MIN(CALCULO[ [#This Row],[20] ],AVERAGEIF(ING_NO_CONST_RENTA[Concepto],'Datos para cálculo'!T$4,ING_NO_CONST_RENTA[Monto Limite]),+CALCULO[ [#This Row],[20] ]+1-1,CALCULO[ [#This Row],[20] ]))</f>
        <v>0</v>
      </c>
      <c r="V733" s="29"/>
      <c r="W7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3" s="164"/>
      <c r="Y733" s="163">
        <f>+IF(O733&lt;310*'Versión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3" s="165"/>
      <c r="AA733" s="163">
        <f>+IF(AVERAGEIF(ING_NO_CONST_RENTA[Concepto],'Datos para cálculo'!Z$4,ING_NO_CONST_RENTA[Monto Limite])=1,CALCULO[[#This Row],[ 26 ]],MIN(CALCULO[[#This Row],[ 26 ]],AVERAGEIF(ING_NO_CONST_RENTA[Concepto],'Datos para cálculo'!Z$4,ING_NO_CONST_RENTA[Monto Limite]),+CALCULO[[#This Row],[ 26 ]]+1-1,CALCULO[[#This Row],[ 26 ]]))</f>
        <v>0</v>
      </c>
      <c r="AB733" s="165"/>
      <c r="AC7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3" s="147"/>
      <c r="AE7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3" s="144">
        <f>+CALCULO[[#This Row],[ 31 ]]+CALCULO[[#This Row],[ 29 ]]+CALCULO[[#This Row],[ 27 ]]+CALCULO[[#This Row],[ 25 ]]+CALCULO[[#This Row],[ 23 ]]+CALCULO[[#This Row],[ 21 ]]+CALCULO[[#This Row],[ 19 ]]+CALCULO[[#This Row],[ 17 ]]</f>
        <v>0</v>
      </c>
      <c r="AG733" s="148">
        <f>+MAX(0,ROUND(CALCULO[[#This Row],[ 15 ]]-CALCULO[[#This Row],[32]],-3))</f>
        <v>0</v>
      </c>
      <c r="AH733" s="29"/>
      <c r="AI733" s="163">
        <f>+IF(AVERAGEIF(DEDUCCIONES[Concepto],'Datos para cálculo'!AH$4,DEDUCCIONES[Monto Limite])=1,CALCULO[[#This Row],[ 34 ]],MIN(CALCULO[[#This Row],[ 34 ]],AVERAGEIF(DEDUCCIONES[Concepto],'Datos para cálculo'!AH$4,DEDUCCIONES[Monto Limite]),+CALCULO[[#This Row],[ 34 ]]+1-1,CALCULO[[#This Row],[ 34 ]]))</f>
        <v>0</v>
      </c>
      <c r="AJ733" s="167"/>
      <c r="AK733" s="144">
        <f>+IF(CALCULO[[#This Row],[ 36 ]]="SI",MIN(CALCULO[[#This Row],[ 15 ]]*10%,VLOOKUP($AJ$4,DEDUCCIONES[],4,0)),0)</f>
        <v>0</v>
      </c>
      <c r="AL733" s="168"/>
      <c r="AM733" s="145">
        <f>+MIN(AL733+1-1,VLOOKUP($AL$4,DEDUCCIONES[],4,0))</f>
        <v>0</v>
      </c>
      <c r="AN733" s="144">
        <f>+CALCULO[[#This Row],[35]]+CALCULO[[#This Row],[37]]+CALCULO[[#This Row],[ 39 ]]</f>
        <v>0</v>
      </c>
      <c r="AO733" s="148">
        <f>+CALCULO[[#This Row],[33]]-CALCULO[[#This Row],[ 40 ]]</f>
        <v>0</v>
      </c>
      <c r="AP733" s="29"/>
      <c r="AQ733" s="163">
        <f>+MIN(CALCULO[[#This Row],[42]]+1-1,VLOOKUP($AP$4,RENTAS_EXCENTAS[],4,0))</f>
        <v>0</v>
      </c>
      <c r="AR733" s="29"/>
      <c r="AS733" s="163">
        <f>+MIN(CALCULO[[#This Row],[43]]+CALCULO[[#This Row],[ 44 ]]+1-1,VLOOKUP($AP$4,RENTAS_EXCENTAS[],4,0))-CALCULO[[#This Row],[43]]</f>
        <v>0</v>
      </c>
      <c r="AT733" s="163"/>
      <c r="AU733" s="163"/>
      <c r="AV733" s="163">
        <f>+CALCULO[[#This Row],[ 47 ]]</f>
        <v>0</v>
      </c>
      <c r="AW733" s="163"/>
      <c r="AX733" s="163">
        <f>+CALCULO[[#This Row],[ 49 ]]</f>
        <v>0</v>
      </c>
      <c r="AY733" s="163"/>
      <c r="AZ733" s="163">
        <f>+CALCULO[[#This Row],[ 51 ]]</f>
        <v>0</v>
      </c>
      <c r="BA733" s="163"/>
      <c r="BB733" s="163">
        <f>+CALCULO[[#This Row],[ 53 ]]</f>
        <v>0</v>
      </c>
      <c r="BC733" s="163"/>
      <c r="BD733" s="163">
        <f>+CALCULO[[#This Row],[ 55 ]]</f>
        <v>0</v>
      </c>
      <c r="BE733" s="163"/>
      <c r="BF733" s="163">
        <f>+CALCULO[[#This Row],[ 57 ]]</f>
        <v>0</v>
      </c>
      <c r="BG733" s="163"/>
      <c r="BH733" s="163">
        <f>+CALCULO[[#This Row],[ 59 ]]</f>
        <v>0</v>
      </c>
      <c r="BI733" s="163"/>
      <c r="BJ733" s="163"/>
      <c r="BK733" s="163"/>
      <c r="BL733" s="145">
        <f>+CALCULO[[#This Row],[ 63 ]]</f>
        <v>0</v>
      </c>
      <c r="BM733" s="144">
        <f>+CALCULO[[#This Row],[ 64 ]]+CALCULO[[#This Row],[ 62 ]]+CALCULO[[#This Row],[ 60 ]]+CALCULO[[#This Row],[ 58 ]]+CALCULO[[#This Row],[ 56 ]]+CALCULO[[#This Row],[ 54 ]]+CALCULO[[#This Row],[ 52 ]]+CALCULO[[#This Row],[ 50 ]]+CALCULO[[#This Row],[ 48 ]]+CALCULO[[#This Row],[ 45 ]]+CALCULO[[#This Row],[43]]</f>
        <v>0</v>
      </c>
      <c r="BN733" s="148">
        <f>+CALCULO[[#This Row],[ 41 ]]-CALCULO[[#This Row],[65]]</f>
        <v>0</v>
      </c>
      <c r="BO733" s="144">
        <f>+ROUND(MIN(CALCULO[[#This Row],[66]]*25%,240*'Versión impresión'!$H$8),-3)</f>
        <v>0</v>
      </c>
      <c r="BP733" s="148">
        <f>+CALCULO[[#This Row],[66]]-CALCULO[[#This Row],[67]]</f>
        <v>0</v>
      </c>
      <c r="BQ733" s="154">
        <f>+ROUND(CALCULO[[#This Row],[33]]*40%,-3)</f>
        <v>0</v>
      </c>
      <c r="BR733" s="149">
        <f t="shared" ref="BR733:BR796" si="30">1-1</f>
        <v>0</v>
      </c>
      <c r="BS733" s="144">
        <f>+CALCULO[[#This Row],[33]]-MIN(CALCULO[[#This Row],[69]],CALCULO[[#This Row],[68]])</f>
        <v>0</v>
      </c>
      <c r="BT733" s="150">
        <f>+CALCULO[[#This Row],[71]]/'Versión impresión'!$H$8+1-1</f>
        <v>0</v>
      </c>
      <c r="BU733" s="151">
        <f>+LOOKUP(CALCULO[[#This Row],[72]],$CG$2:$CH$8,$CJ$2:$CJ$8)</f>
        <v>0</v>
      </c>
      <c r="BV733" s="152">
        <f>+LOOKUP(CALCULO[[#This Row],[72]],$CG$2:$CH$8,$CI$2:$CI$8)</f>
        <v>0</v>
      </c>
      <c r="BW733" s="151">
        <f>+LOOKUP(CALCULO[[#This Row],[72]],$CG$2:$CH$8,$CK$2:$CK$8)</f>
        <v>0</v>
      </c>
      <c r="BX733" s="155">
        <f>+(CALCULO[[#This Row],[72]]+CALCULO[[#This Row],[73]])*CALCULO[[#This Row],[74]]+CALCULO[[#This Row],[75]]</f>
        <v>0</v>
      </c>
      <c r="BY733" s="133">
        <f>+ROUND(CALCULO[[#This Row],[76]]*'Versión impresión'!$H$8,-3)</f>
        <v>0</v>
      </c>
      <c r="BZ733" s="180" t="str">
        <f>+IF(LOOKUP(CALCULO[[#This Row],[72]],$CG$2:$CH$8,$CM$2:$CM$8)=0,"",LOOKUP(CALCULO[[#This Row],[72]],$CG$2:$CH$8,$CM$2:$CM$8))</f>
        <v/>
      </c>
    </row>
    <row r="734" spans="1:78" x14ac:dyDescent="0.25">
      <c r="A734" s="78" t="str">
        <f t="shared" si="29"/>
        <v/>
      </c>
      <c r="B734" s="159"/>
      <c r="C734" s="29"/>
      <c r="D734" s="29"/>
      <c r="E734" s="29"/>
      <c r="F734" s="29"/>
      <c r="G734" s="29"/>
      <c r="H734" s="29"/>
      <c r="I734" s="29"/>
      <c r="J734" s="29"/>
      <c r="K734" s="29"/>
      <c r="L734" s="29"/>
      <c r="M734" s="29"/>
      <c r="N734" s="29"/>
      <c r="O734" s="144">
        <f>SUM(CALCULO[[#This Row],[5]:[ 14 ]])</f>
        <v>0</v>
      </c>
      <c r="P734" s="162"/>
      <c r="Q734" s="163">
        <f>+IF(AVERAGEIF(ING_NO_CONST_RENTA[Concepto],'Datos para cálculo'!P$4,ING_NO_CONST_RENTA[Monto Limite])=1,CALCULO[[#This Row],[16]],MIN(CALCULO[ [#This Row],[16] ],AVERAGEIF(ING_NO_CONST_RENTA[Concepto],'Datos para cálculo'!P$4,ING_NO_CONST_RENTA[Monto Limite]),+CALCULO[ [#This Row],[16] ]+1-1,CALCULO[ [#This Row],[16] ]))</f>
        <v>0</v>
      </c>
      <c r="R734" s="29"/>
      <c r="S734" s="163">
        <f>+IF(AVERAGEIF(ING_NO_CONST_RENTA[Concepto],'Datos para cálculo'!R$4,ING_NO_CONST_RENTA[Monto Limite])=1,CALCULO[[#This Row],[18]],MIN(CALCULO[ [#This Row],[18] ],AVERAGEIF(ING_NO_CONST_RENTA[Concepto],'Datos para cálculo'!R$4,ING_NO_CONST_RENTA[Monto Limite]),+CALCULO[ [#This Row],[18] ]+1-1,CALCULO[ [#This Row],[18] ]))</f>
        <v>0</v>
      </c>
      <c r="T734" s="29"/>
      <c r="U734" s="163">
        <f>+IF(AVERAGEIF(ING_NO_CONST_RENTA[Concepto],'Datos para cálculo'!T$4,ING_NO_CONST_RENTA[Monto Limite])=1,CALCULO[[#This Row],[20]],MIN(CALCULO[ [#This Row],[20] ],AVERAGEIF(ING_NO_CONST_RENTA[Concepto],'Datos para cálculo'!T$4,ING_NO_CONST_RENTA[Monto Limite]),+CALCULO[ [#This Row],[20] ]+1-1,CALCULO[ [#This Row],[20] ]))</f>
        <v>0</v>
      </c>
      <c r="V734" s="29"/>
      <c r="W7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4" s="164"/>
      <c r="Y734" s="163">
        <f>+IF(O734&lt;310*'Versión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4" s="165"/>
      <c r="AA734" s="163">
        <f>+IF(AVERAGEIF(ING_NO_CONST_RENTA[Concepto],'Datos para cálculo'!Z$4,ING_NO_CONST_RENTA[Monto Limite])=1,CALCULO[[#This Row],[ 26 ]],MIN(CALCULO[[#This Row],[ 26 ]],AVERAGEIF(ING_NO_CONST_RENTA[Concepto],'Datos para cálculo'!Z$4,ING_NO_CONST_RENTA[Monto Limite]),+CALCULO[[#This Row],[ 26 ]]+1-1,CALCULO[[#This Row],[ 26 ]]))</f>
        <v>0</v>
      </c>
      <c r="AB734" s="165"/>
      <c r="AC7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4" s="147"/>
      <c r="AE7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4" s="144">
        <f>+CALCULO[[#This Row],[ 31 ]]+CALCULO[[#This Row],[ 29 ]]+CALCULO[[#This Row],[ 27 ]]+CALCULO[[#This Row],[ 25 ]]+CALCULO[[#This Row],[ 23 ]]+CALCULO[[#This Row],[ 21 ]]+CALCULO[[#This Row],[ 19 ]]+CALCULO[[#This Row],[ 17 ]]</f>
        <v>0</v>
      </c>
      <c r="AG734" s="148">
        <f>+MAX(0,ROUND(CALCULO[[#This Row],[ 15 ]]-CALCULO[[#This Row],[32]],-3))</f>
        <v>0</v>
      </c>
      <c r="AH734" s="29"/>
      <c r="AI734" s="163">
        <f>+IF(AVERAGEIF(DEDUCCIONES[Concepto],'Datos para cálculo'!AH$4,DEDUCCIONES[Monto Limite])=1,CALCULO[[#This Row],[ 34 ]],MIN(CALCULO[[#This Row],[ 34 ]],AVERAGEIF(DEDUCCIONES[Concepto],'Datos para cálculo'!AH$4,DEDUCCIONES[Monto Limite]),+CALCULO[[#This Row],[ 34 ]]+1-1,CALCULO[[#This Row],[ 34 ]]))</f>
        <v>0</v>
      </c>
      <c r="AJ734" s="167"/>
      <c r="AK734" s="144">
        <f>+IF(CALCULO[[#This Row],[ 36 ]]="SI",MIN(CALCULO[[#This Row],[ 15 ]]*10%,VLOOKUP($AJ$4,DEDUCCIONES[],4,0)),0)</f>
        <v>0</v>
      </c>
      <c r="AL734" s="168"/>
      <c r="AM734" s="145">
        <f>+MIN(AL734+1-1,VLOOKUP($AL$4,DEDUCCIONES[],4,0))</f>
        <v>0</v>
      </c>
      <c r="AN734" s="144">
        <f>+CALCULO[[#This Row],[35]]+CALCULO[[#This Row],[37]]+CALCULO[[#This Row],[ 39 ]]</f>
        <v>0</v>
      </c>
      <c r="AO734" s="148">
        <f>+CALCULO[[#This Row],[33]]-CALCULO[[#This Row],[ 40 ]]</f>
        <v>0</v>
      </c>
      <c r="AP734" s="29"/>
      <c r="AQ734" s="163">
        <f>+MIN(CALCULO[[#This Row],[42]]+1-1,VLOOKUP($AP$4,RENTAS_EXCENTAS[],4,0))</f>
        <v>0</v>
      </c>
      <c r="AR734" s="29"/>
      <c r="AS734" s="163">
        <f>+MIN(CALCULO[[#This Row],[43]]+CALCULO[[#This Row],[ 44 ]]+1-1,VLOOKUP($AP$4,RENTAS_EXCENTAS[],4,0))-CALCULO[[#This Row],[43]]</f>
        <v>0</v>
      </c>
      <c r="AT734" s="163"/>
      <c r="AU734" s="163"/>
      <c r="AV734" s="163">
        <f>+CALCULO[[#This Row],[ 47 ]]</f>
        <v>0</v>
      </c>
      <c r="AW734" s="163"/>
      <c r="AX734" s="163">
        <f>+CALCULO[[#This Row],[ 49 ]]</f>
        <v>0</v>
      </c>
      <c r="AY734" s="163"/>
      <c r="AZ734" s="163">
        <f>+CALCULO[[#This Row],[ 51 ]]</f>
        <v>0</v>
      </c>
      <c r="BA734" s="163"/>
      <c r="BB734" s="163">
        <f>+CALCULO[[#This Row],[ 53 ]]</f>
        <v>0</v>
      </c>
      <c r="BC734" s="163"/>
      <c r="BD734" s="163">
        <f>+CALCULO[[#This Row],[ 55 ]]</f>
        <v>0</v>
      </c>
      <c r="BE734" s="163"/>
      <c r="BF734" s="163">
        <f>+CALCULO[[#This Row],[ 57 ]]</f>
        <v>0</v>
      </c>
      <c r="BG734" s="163"/>
      <c r="BH734" s="163">
        <f>+CALCULO[[#This Row],[ 59 ]]</f>
        <v>0</v>
      </c>
      <c r="BI734" s="163"/>
      <c r="BJ734" s="163"/>
      <c r="BK734" s="163"/>
      <c r="BL734" s="145">
        <f>+CALCULO[[#This Row],[ 63 ]]</f>
        <v>0</v>
      </c>
      <c r="BM734" s="144">
        <f>+CALCULO[[#This Row],[ 64 ]]+CALCULO[[#This Row],[ 62 ]]+CALCULO[[#This Row],[ 60 ]]+CALCULO[[#This Row],[ 58 ]]+CALCULO[[#This Row],[ 56 ]]+CALCULO[[#This Row],[ 54 ]]+CALCULO[[#This Row],[ 52 ]]+CALCULO[[#This Row],[ 50 ]]+CALCULO[[#This Row],[ 48 ]]+CALCULO[[#This Row],[ 45 ]]+CALCULO[[#This Row],[43]]</f>
        <v>0</v>
      </c>
      <c r="BN734" s="148">
        <f>+CALCULO[[#This Row],[ 41 ]]-CALCULO[[#This Row],[65]]</f>
        <v>0</v>
      </c>
      <c r="BO734" s="144">
        <f>+ROUND(MIN(CALCULO[[#This Row],[66]]*25%,240*'Versión impresión'!$H$8),-3)</f>
        <v>0</v>
      </c>
      <c r="BP734" s="148">
        <f>+CALCULO[[#This Row],[66]]-CALCULO[[#This Row],[67]]</f>
        <v>0</v>
      </c>
      <c r="BQ734" s="154">
        <f>+ROUND(CALCULO[[#This Row],[33]]*40%,-3)</f>
        <v>0</v>
      </c>
      <c r="BR734" s="149">
        <f t="shared" si="30"/>
        <v>0</v>
      </c>
      <c r="BS734" s="144">
        <f>+CALCULO[[#This Row],[33]]-MIN(CALCULO[[#This Row],[69]],CALCULO[[#This Row],[68]])</f>
        <v>0</v>
      </c>
      <c r="BT734" s="150">
        <f>+CALCULO[[#This Row],[71]]/'Versión impresión'!$H$8+1-1</f>
        <v>0</v>
      </c>
      <c r="BU734" s="151">
        <f>+LOOKUP(CALCULO[[#This Row],[72]],$CG$2:$CH$8,$CJ$2:$CJ$8)</f>
        <v>0</v>
      </c>
      <c r="BV734" s="152">
        <f>+LOOKUP(CALCULO[[#This Row],[72]],$CG$2:$CH$8,$CI$2:$CI$8)</f>
        <v>0</v>
      </c>
      <c r="BW734" s="151">
        <f>+LOOKUP(CALCULO[[#This Row],[72]],$CG$2:$CH$8,$CK$2:$CK$8)</f>
        <v>0</v>
      </c>
      <c r="BX734" s="155">
        <f>+(CALCULO[[#This Row],[72]]+CALCULO[[#This Row],[73]])*CALCULO[[#This Row],[74]]+CALCULO[[#This Row],[75]]</f>
        <v>0</v>
      </c>
      <c r="BY734" s="133">
        <f>+ROUND(CALCULO[[#This Row],[76]]*'Versión impresión'!$H$8,-3)</f>
        <v>0</v>
      </c>
      <c r="BZ734" s="180" t="str">
        <f>+IF(LOOKUP(CALCULO[[#This Row],[72]],$CG$2:$CH$8,$CM$2:$CM$8)=0,"",LOOKUP(CALCULO[[#This Row],[72]],$CG$2:$CH$8,$CM$2:$CM$8))</f>
        <v/>
      </c>
    </row>
    <row r="735" spans="1:78" x14ac:dyDescent="0.25">
      <c r="A735" s="78" t="str">
        <f t="shared" si="29"/>
        <v/>
      </c>
      <c r="B735" s="159"/>
      <c r="C735" s="29"/>
      <c r="D735" s="29"/>
      <c r="E735" s="29"/>
      <c r="F735" s="29"/>
      <c r="G735" s="29"/>
      <c r="H735" s="29"/>
      <c r="I735" s="29"/>
      <c r="J735" s="29"/>
      <c r="K735" s="29"/>
      <c r="L735" s="29"/>
      <c r="M735" s="29"/>
      <c r="N735" s="29"/>
      <c r="O735" s="144">
        <f>SUM(CALCULO[[#This Row],[5]:[ 14 ]])</f>
        <v>0</v>
      </c>
      <c r="P735" s="162"/>
      <c r="Q735" s="163">
        <f>+IF(AVERAGEIF(ING_NO_CONST_RENTA[Concepto],'Datos para cálculo'!P$4,ING_NO_CONST_RENTA[Monto Limite])=1,CALCULO[[#This Row],[16]],MIN(CALCULO[ [#This Row],[16] ],AVERAGEIF(ING_NO_CONST_RENTA[Concepto],'Datos para cálculo'!P$4,ING_NO_CONST_RENTA[Monto Limite]),+CALCULO[ [#This Row],[16] ]+1-1,CALCULO[ [#This Row],[16] ]))</f>
        <v>0</v>
      </c>
      <c r="R735" s="29"/>
      <c r="S735" s="163">
        <f>+IF(AVERAGEIF(ING_NO_CONST_RENTA[Concepto],'Datos para cálculo'!R$4,ING_NO_CONST_RENTA[Monto Limite])=1,CALCULO[[#This Row],[18]],MIN(CALCULO[ [#This Row],[18] ],AVERAGEIF(ING_NO_CONST_RENTA[Concepto],'Datos para cálculo'!R$4,ING_NO_CONST_RENTA[Monto Limite]),+CALCULO[ [#This Row],[18] ]+1-1,CALCULO[ [#This Row],[18] ]))</f>
        <v>0</v>
      </c>
      <c r="T735" s="29"/>
      <c r="U735" s="163">
        <f>+IF(AVERAGEIF(ING_NO_CONST_RENTA[Concepto],'Datos para cálculo'!T$4,ING_NO_CONST_RENTA[Monto Limite])=1,CALCULO[[#This Row],[20]],MIN(CALCULO[ [#This Row],[20] ],AVERAGEIF(ING_NO_CONST_RENTA[Concepto],'Datos para cálculo'!T$4,ING_NO_CONST_RENTA[Monto Limite]),+CALCULO[ [#This Row],[20] ]+1-1,CALCULO[ [#This Row],[20] ]))</f>
        <v>0</v>
      </c>
      <c r="V735" s="29"/>
      <c r="W7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5" s="164"/>
      <c r="Y735" s="163">
        <f>+IF(O735&lt;310*'Versión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5" s="165"/>
      <c r="AA735" s="163">
        <f>+IF(AVERAGEIF(ING_NO_CONST_RENTA[Concepto],'Datos para cálculo'!Z$4,ING_NO_CONST_RENTA[Monto Limite])=1,CALCULO[[#This Row],[ 26 ]],MIN(CALCULO[[#This Row],[ 26 ]],AVERAGEIF(ING_NO_CONST_RENTA[Concepto],'Datos para cálculo'!Z$4,ING_NO_CONST_RENTA[Monto Limite]),+CALCULO[[#This Row],[ 26 ]]+1-1,CALCULO[[#This Row],[ 26 ]]))</f>
        <v>0</v>
      </c>
      <c r="AB735" s="165"/>
      <c r="AC7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5" s="147"/>
      <c r="AE7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5" s="144">
        <f>+CALCULO[[#This Row],[ 31 ]]+CALCULO[[#This Row],[ 29 ]]+CALCULO[[#This Row],[ 27 ]]+CALCULO[[#This Row],[ 25 ]]+CALCULO[[#This Row],[ 23 ]]+CALCULO[[#This Row],[ 21 ]]+CALCULO[[#This Row],[ 19 ]]+CALCULO[[#This Row],[ 17 ]]</f>
        <v>0</v>
      </c>
      <c r="AG735" s="148">
        <f>+MAX(0,ROUND(CALCULO[[#This Row],[ 15 ]]-CALCULO[[#This Row],[32]],-3))</f>
        <v>0</v>
      </c>
      <c r="AH735" s="29"/>
      <c r="AI735" s="163">
        <f>+IF(AVERAGEIF(DEDUCCIONES[Concepto],'Datos para cálculo'!AH$4,DEDUCCIONES[Monto Limite])=1,CALCULO[[#This Row],[ 34 ]],MIN(CALCULO[[#This Row],[ 34 ]],AVERAGEIF(DEDUCCIONES[Concepto],'Datos para cálculo'!AH$4,DEDUCCIONES[Monto Limite]),+CALCULO[[#This Row],[ 34 ]]+1-1,CALCULO[[#This Row],[ 34 ]]))</f>
        <v>0</v>
      </c>
      <c r="AJ735" s="167"/>
      <c r="AK735" s="144">
        <f>+IF(CALCULO[[#This Row],[ 36 ]]="SI",MIN(CALCULO[[#This Row],[ 15 ]]*10%,VLOOKUP($AJ$4,DEDUCCIONES[],4,0)),0)</f>
        <v>0</v>
      </c>
      <c r="AL735" s="168"/>
      <c r="AM735" s="145">
        <f>+MIN(AL735+1-1,VLOOKUP($AL$4,DEDUCCIONES[],4,0))</f>
        <v>0</v>
      </c>
      <c r="AN735" s="144">
        <f>+CALCULO[[#This Row],[35]]+CALCULO[[#This Row],[37]]+CALCULO[[#This Row],[ 39 ]]</f>
        <v>0</v>
      </c>
      <c r="AO735" s="148">
        <f>+CALCULO[[#This Row],[33]]-CALCULO[[#This Row],[ 40 ]]</f>
        <v>0</v>
      </c>
      <c r="AP735" s="29"/>
      <c r="AQ735" s="163">
        <f>+MIN(CALCULO[[#This Row],[42]]+1-1,VLOOKUP($AP$4,RENTAS_EXCENTAS[],4,0))</f>
        <v>0</v>
      </c>
      <c r="AR735" s="29"/>
      <c r="AS735" s="163">
        <f>+MIN(CALCULO[[#This Row],[43]]+CALCULO[[#This Row],[ 44 ]]+1-1,VLOOKUP($AP$4,RENTAS_EXCENTAS[],4,0))-CALCULO[[#This Row],[43]]</f>
        <v>0</v>
      </c>
      <c r="AT735" s="163"/>
      <c r="AU735" s="163"/>
      <c r="AV735" s="163">
        <f>+CALCULO[[#This Row],[ 47 ]]</f>
        <v>0</v>
      </c>
      <c r="AW735" s="163"/>
      <c r="AX735" s="163">
        <f>+CALCULO[[#This Row],[ 49 ]]</f>
        <v>0</v>
      </c>
      <c r="AY735" s="163"/>
      <c r="AZ735" s="163">
        <f>+CALCULO[[#This Row],[ 51 ]]</f>
        <v>0</v>
      </c>
      <c r="BA735" s="163"/>
      <c r="BB735" s="163">
        <f>+CALCULO[[#This Row],[ 53 ]]</f>
        <v>0</v>
      </c>
      <c r="BC735" s="163"/>
      <c r="BD735" s="163">
        <f>+CALCULO[[#This Row],[ 55 ]]</f>
        <v>0</v>
      </c>
      <c r="BE735" s="163"/>
      <c r="BF735" s="163">
        <f>+CALCULO[[#This Row],[ 57 ]]</f>
        <v>0</v>
      </c>
      <c r="BG735" s="163"/>
      <c r="BH735" s="163">
        <f>+CALCULO[[#This Row],[ 59 ]]</f>
        <v>0</v>
      </c>
      <c r="BI735" s="163"/>
      <c r="BJ735" s="163"/>
      <c r="BK735" s="163"/>
      <c r="BL735" s="145">
        <f>+CALCULO[[#This Row],[ 63 ]]</f>
        <v>0</v>
      </c>
      <c r="BM735" s="144">
        <f>+CALCULO[[#This Row],[ 64 ]]+CALCULO[[#This Row],[ 62 ]]+CALCULO[[#This Row],[ 60 ]]+CALCULO[[#This Row],[ 58 ]]+CALCULO[[#This Row],[ 56 ]]+CALCULO[[#This Row],[ 54 ]]+CALCULO[[#This Row],[ 52 ]]+CALCULO[[#This Row],[ 50 ]]+CALCULO[[#This Row],[ 48 ]]+CALCULO[[#This Row],[ 45 ]]+CALCULO[[#This Row],[43]]</f>
        <v>0</v>
      </c>
      <c r="BN735" s="148">
        <f>+CALCULO[[#This Row],[ 41 ]]-CALCULO[[#This Row],[65]]</f>
        <v>0</v>
      </c>
      <c r="BO735" s="144">
        <f>+ROUND(MIN(CALCULO[[#This Row],[66]]*25%,240*'Versión impresión'!$H$8),-3)</f>
        <v>0</v>
      </c>
      <c r="BP735" s="148">
        <f>+CALCULO[[#This Row],[66]]-CALCULO[[#This Row],[67]]</f>
        <v>0</v>
      </c>
      <c r="BQ735" s="154">
        <f>+ROUND(CALCULO[[#This Row],[33]]*40%,-3)</f>
        <v>0</v>
      </c>
      <c r="BR735" s="149">
        <f t="shared" si="30"/>
        <v>0</v>
      </c>
      <c r="BS735" s="144">
        <f>+CALCULO[[#This Row],[33]]-MIN(CALCULO[[#This Row],[69]],CALCULO[[#This Row],[68]])</f>
        <v>0</v>
      </c>
      <c r="BT735" s="150">
        <f>+CALCULO[[#This Row],[71]]/'Versión impresión'!$H$8+1-1</f>
        <v>0</v>
      </c>
      <c r="BU735" s="151">
        <f>+LOOKUP(CALCULO[[#This Row],[72]],$CG$2:$CH$8,$CJ$2:$CJ$8)</f>
        <v>0</v>
      </c>
      <c r="BV735" s="152">
        <f>+LOOKUP(CALCULO[[#This Row],[72]],$CG$2:$CH$8,$CI$2:$CI$8)</f>
        <v>0</v>
      </c>
      <c r="BW735" s="151">
        <f>+LOOKUP(CALCULO[[#This Row],[72]],$CG$2:$CH$8,$CK$2:$CK$8)</f>
        <v>0</v>
      </c>
      <c r="BX735" s="155">
        <f>+(CALCULO[[#This Row],[72]]+CALCULO[[#This Row],[73]])*CALCULO[[#This Row],[74]]+CALCULO[[#This Row],[75]]</f>
        <v>0</v>
      </c>
      <c r="BY735" s="133">
        <f>+ROUND(CALCULO[[#This Row],[76]]*'Versión impresión'!$H$8,-3)</f>
        <v>0</v>
      </c>
      <c r="BZ735" s="180" t="str">
        <f>+IF(LOOKUP(CALCULO[[#This Row],[72]],$CG$2:$CH$8,$CM$2:$CM$8)=0,"",LOOKUP(CALCULO[[#This Row],[72]],$CG$2:$CH$8,$CM$2:$CM$8))</f>
        <v/>
      </c>
    </row>
    <row r="736" spans="1:78" x14ac:dyDescent="0.25">
      <c r="A736" s="78" t="str">
        <f t="shared" si="29"/>
        <v/>
      </c>
      <c r="B736" s="159"/>
      <c r="C736" s="29"/>
      <c r="D736" s="29"/>
      <c r="E736" s="29"/>
      <c r="F736" s="29"/>
      <c r="G736" s="29"/>
      <c r="H736" s="29"/>
      <c r="I736" s="29"/>
      <c r="J736" s="29"/>
      <c r="K736" s="29"/>
      <c r="L736" s="29"/>
      <c r="M736" s="29"/>
      <c r="N736" s="29"/>
      <c r="O736" s="144">
        <f>SUM(CALCULO[[#This Row],[5]:[ 14 ]])</f>
        <v>0</v>
      </c>
      <c r="P736" s="162"/>
      <c r="Q736" s="163">
        <f>+IF(AVERAGEIF(ING_NO_CONST_RENTA[Concepto],'Datos para cálculo'!P$4,ING_NO_CONST_RENTA[Monto Limite])=1,CALCULO[[#This Row],[16]],MIN(CALCULO[ [#This Row],[16] ],AVERAGEIF(ING_NO_CONST_RENTA[Concepto],'Datos para cálculo'!P$4,ING_NO_CONST_RENTA[Monto Limite]),+CALCULO[ [#This Row],[16] ]+1-1,CALCULO[ [#This Row],[16] ]))</f>
        <v>0</v>
      </c>
      <c r="R736" s="29"/>
      <c r="S736" s="163">
        <f>+IF(AVERAGEIF(ING_NO_CONST_RENTA[Concepto],'Datos para cálculo'!R$4,ING_NO_CONST_RENTA[Monto Limite])=1,CALCULO[[#This Row],[18]],MIN(CALCULO[ [#This Row],[18] ],AVERAGEIF(ING_NO_CONST_RENTA[Concepto],'Datos para cálculo'!R$4,ING_NO_CONST_RENTA[Monto Limite]),+CALCULO[ [#This Row],[18] ]+1-1,CALCULO[ [#This Row],[18] ]))</f>
        <v>0</v>
      </c>
      <c r="T736" s="29"/>
      <c r="U736" s="163">
        <f>+IF(AVERAGEIF(ING_NO_CONST_RENTA[Concepto],'Datos para cálculo'!T$4,ING_NO_CONST_RENTA[Monto Limite])=1,CALCULO[[#This Row],[20]],MIN(CALCULO[ [#This Row],[20] ],AVERAGEIF(ING_NO_CONST_RENTA[Concepto],'Datos para cálculo'!T$4,ING_NO_CONST_RENTA[Monto Limite]),+CALCULO[ [#This Row],[20] ]+1-1,CALCULO[ [#This Row],[20] ]))</f>
        <v>0</v>
      </c>
      <c r="V736" s="29"/>
      <c r="W7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6" s="164"/>
      <c r="Y736" s="163">
        <f>+IF(O736&lt;310*'Versión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6" s="165"/>
      <c r="AA736" s="163">
        <f>+IF(AVERAGEIF(ING_NO_CONST_RENTA[Concepto],'Datos para cálculo'!Z$4,ING_NO_CONST_RENTA[Monto Limite])=1,CALCULO[[#This Row],[ 26 ]],MIN(CALCULO[[#This Row],[ 26 ]],AVERAGEIF(ING_NO_CONST_RENTA[Concepto],'Datos para cálculo'!Z$4,ING_NO_CONST_RENTA[Monto Limite]),+CALCULO[[#This Row],[ 26 ]]+1-1,CALCULO[[#This Row],[ 26 ]]))</f>
        <v>0</v>
      </c>
      <c r="AB736" s="165"/>
      <c r="AC7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6" s="147"/>
      <c r="AE7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6" s="144">
        <f>+CALCULO[[#This Row],[ 31 ]]+CALCULO[[#This Row],[ 29 ]]+CALCULO[[#This Row],[ 27 ]]+CALCULO[[#This Row],[ 25 ]]+CALCULO[[#This Row],[ 23 ]]+CALCULO[[#This Row],[ 21 ]]+CALCULO[[#This Row],[ 19 ]]+CALCULO[[#This Row],[ 17 ]]</f>
        <v>0</v>
      </c>
      <c r="AG736" s="148">
        <f>+MAX(0,ROUND(CALCULO[[#This Row],[ 15 ]]-CALCULO[[#This Row],[32]],-3))</f>
        <v>0</v>
      </c>
      <c r="AH736" s="29"/>
      <c r="AI736" s="163">
        <f>+IF(AVERAGEIF(DEDUCCIONES[Concepto],'Datos para cálculo'!AH$4,DEDUCCIONES[Monto Limite])=1,CALCULO[[#This Row],[ 34 ]],MIN(CALCULO[[#This Row],[ 34 ]],AVERAGEIF(DEDUCCIONES[Concepto],'Datos para cálculo'!AH$4,DEDUCCIONES[Monto Limite]),+CALCULO[[#This Row],[ 34 ]]+1-1,CALCULO[[#This Row],[ 34 ]]))</f>
        <v>0</v>
      </c>
      <c r="AJ736" s="167"/>
      <c r="AK736" s="144">
        <f>+IF(CALCULO[[#This Row],[ 36 ]]="SI",MIN(CALCULO[[#This Row],[ 15 ]]*10%,VLOOKUP($AJ$4,DEDUCCIONES[],4,0)),0)</f>
        <v>0</v>
      </c>
      <c r="AL736" s="168"/>
      <c r="AM736" s="145">
        <f>+MIN(AL736+1-1,VLOOKUP($AL$4,DEDUCCIONES[],4,0))</f>
        <v>0</v>
      </c>
      <c r="AN736" s="144">
        <f>+CALCULO[[#This Row],[35]]+CALCULO[[#This Row],[37]]+CALCULO[[#This Row],[ 39 ]]</f>
        <v>0</v>
      </c>
      <c r="AO736" s="148">
        <f>+CALCULO[[#This Row],[33]]-CALCULO[[#This Row],[ 40 ]]</f>
        <v>0</v>
      </c>
      <c r="AP736" s="29"/>
      <c r="AQ736" s="163">
        <f>+MIN(CALCULO[[#This Row],[42]]+1-1,VLOOKUP($AP$4,RENTAS_EXCENTAS[],4,0))</f>
        <v>0</v>
      </c>
      <c r="AR736" s="29"/>
      <c r="AS736" s="163">
        <f>+MIN(CALCULO[[#This Row],[43]]+CALCULO[[#This Row],[ 44 ]]+1-1,VLOOKUP($AP$4,RENTAS_EXCENTAS[],4,0))-CALCULO[[#This Row],[43]]</f>
        <v>0</v>
      </c>
      <c r="AT736" s="163"/>
      <c r="AU736" s="163"/>
      <c r="AV736" s="163">
        <f>+CALCULO[[#This Row],[ 47 ]]</f>
        <v>0</v>
      </c>
      <c r="AW736" s="163"/>
      <c r="AX736" s="163">
        <f>+CALCULO[[#This Row],[ 49 ]]</f>
        <v>0</v>
      </c>
      <c r="AY736" s="163"/>
      <c r="AZ736" s="163">
        <f>+CALCULO[[#This Row],[ 51 ]]</f>
        <v>0</v>
      </c>
      <c r="BA736" s="163"/>
      <c r="BB736" s="163">
        <f>+CALCULO[[#This Row],[ 53 ]]</f>
        <v>0</v>
      </c>
      <c r="BC736" s="163"/>
      <c r="BD736" s="163">
        <f>+CALCULO[[#This Row],[ 55 ]]</f>
        <v>0</v>
      </c>
      <c r="BE736" s="163"/>
      <c r="BF736" s="163">
        <f>+CALCULO[[#This Row],[ 57 ]]</f>
        <v>0</v>
      </c>
      <c r="BG736" s="163"/>
      <c r="BH736" s="163">
        <f>+CALCULO[[#This Row],[ 59 ]]</f>
        <v>0</v>
      </c>
      <c r="BI736" s="163"/>
      <c r="BJ736" s="163"/>
      <c r="BK736" s="163"/>
      <c r="BL736" s="145">
        <f>+CALCULO[[#This Row],[ 63 ]]</f>
        <v>0</v>
      </c>
      <c r="BM736" s="144">
        <f>+CALCULO[[#This Row],[ 64 ]]+CALCULO[[#This Row],[ 62 ]]+CALCULO[[#This Row],[ 60 ]]+CALCULO[[#This Row],[ 58 ]]+CALCULO[[#This Row],[ 56 ]]+CALCULO[[#This Row],[ 54 ]]+CALCULO[[#This Row],[ 52 ]]+CALCULO[[#This Row],[ 50 ]]+CALCULO[[#This Row],[ 48 ]]+CALCULO[[#This Row],[ 45 ]]+CALCULO[[#This Row],[43]]</f>
        <v>0</v>
      </c>
      <c r="BN736" s="148">
        <f>+CALCULO[[#This Row],[ 41 ]]-CALCULO[[#This Row],[65]]</f>
        <v>0</v>
      </c>
      <c r="BO736" s="144">
        <f>+ROUND(MIN(CALCULO[[#This Row],[66]]*25%,240*'Versión impresión'!$H$8),-3)</f>
        <v>0</v>
      </c>
      <c r="BP736" s="148">
        <f>+CALCULO[[#This Row],[66]]-CALCULO[[#This Row],[67]]</f>
        <v>0</v>
      </c>
      <c r="BQ736" s="154">
        <f>+ROUND(CALCULO[[#This Row],[33]]*40%,-3)</f>
        <v>0</v>
      </c>
      <c r="BR736" s="149">
        <f t="shared" si="30"/>
        <v>0</v>
      </c>
      <c r="BS736" s="144">
        <f>+CALCULO[[#This Row],[33]]-MIN(CALCULO[[#This Row],[69]],CALCULO[[#This Row],[68]])</f>
        <v>0</v>
      </c>
      <c r="BT736" s="150">
        <f>+CALCULO[[#This Row],[71]]/'Versión impresión'!$H$8+1-1</f>
        <v>0</v>
      </c>
      <c r="BU736" s="151">
        <f>+LOOKUP(CALCULO[[#This Row],[72]],$CG$2:$CH$8,$CJ$2:$CJ$8)</f>
        <v>0</v>
      </c>
      <c r="BV736" s="152">
        <f>+LOOKUP(CALCULO[[#This Row],[72]],$CG$2:$CH$8,$CI$2:$CI$8)</f>
        <v>0</v>
      </c>
      <c r="BW736" s="151">
        <f>+LOOKUP(CALCULO[[#This Row],[72]],$CG$2:$CH$8,$CK$2:$CK$8)</f>
        <v>0</v>
      </c>
      <c r="BX736" s="155">
        <f>+(CALCULO[[#This Row],[72]]+CALCULO[[#This Row],[73]])*CALCULO[[#This Row],[74]]+CALCULO[[#This Row],[75]]</f>
        <v>0</v>
      </c>
      <c r="BY736" s="133">
        <f>+ROUND(CALCULO[[#This Row],[76]]*'Versión impresión'!$H$8,-3)</f>
        <v>0</v>
      </c>
      <c r="BZ736" s="180" t="str">
        <f>+IF(LOOKUP(CALCULO[[#This Row],[72]],$CG$2:$CH$8,$CM$2:$CM$8)=0,"",LOOKUP(CALCULO[[#This Row],[72]],$CG$2:$CH$8,$CM$2:$CM$8))</f>
        <v/>
      </c>
    </row>
    <row r="737" spans="1:78" x14ac:dyDescent="0.25">
      <c r="A737" s="78" t="str">
        <f t="shared" si="29"/>
        <v/>
      </c>
      <c r="B737" s="159"/>
      <c r="C737" s="29"/>
      <c r="D737" s="29"/>
      <c r="E737" s="29"/>
      <c r="F737" s="29"/>
      <c r="G737" s="29"/>
      <c r="H737" s="29"/>
      <c r="I737" s="29"/>
      <c r="J737" s="29"/>
      <c r="K737" s="29"/>
      <c r="L737" s="29"/>
      <c r="M737" s="29"/>
      <c r="N737" s="29"/>
      <c r="O737" s="144">
        <f>SUM(CALCULO[[#This Row],[5]:[ 14 ]])</f>
        <v>0</v>
      </c>
      <c r="P737" s="162"/>
      <c r="Q737" s="163">
        <f>+IF(AVERAGEIF(ING_NO_CONST_RENTA[Concepto],'Datos para cálculo'!P$4,ING_NO_CONST_RENTA[Monto Limite])=1,CALCULO[[#This Row],[16]],MIN(CALCULO[ [#This Row],[16] ],AVERAGEIF(ING_NO_CONST_RENTA[Concepto],'Datos para cálculo'!P$4,ING_NO_CONST_RENTA[Monto Limite]),+CALCULO[ [#This Row],[16] ]+1-1,CALCULO[ [#This Row],[16] ]))</f>
        <v>0</v>
      </c>
      <c r="R737" s="29"/>
      <c r="S737" s="163">
        <f>+IF(AVERAGEIF(ING_NO_CONST_RENTA[Concepto],'Datos para cálculo'!R$4,ING_NO_CONST_RENTA[Monto Limite])=1,CALCULO[[#This Row],[18]],MIN(CALCULO[ [#This Row],[18] ],AVERAGEIF(ING_NO_CONST_RENTA[Concepto],'Datos para cálculo'!R$4,ING_NO_CONST_RENTA[Monto Limite]),+CALCULO[ [#This Row],[18] ]+1-1,CALCULO[ [#This Row],[18] ]))</f>
        <v>0</v>
      </c>
      <c r="T737" s="29"/>
      <c r="U737" s="163">
        <f>+IF(AVERAGEIF(ING_NO_CONST_RENTA[Concepto],'Datos para cálculo'!T$4,ING_NO_CONST_RENTA[Monto Limite])=1,CALCULO[[#This Row],[20]],MIN(CALCULO[ [#This Row],[20] ],AVERAGEIF(ING_NO_CONST_RENTA[Concepto],'Datos para cálculo'!T$4,ING_NO_CONST_RENTA[Monto Limite]),+CALCULO[ [#This Row],[20] ]+1-1,CALCULO[ [#This Row],[20] ]))</f>
        <v>0</v>
      </c>
      <c r="V737" s="29"/>
      <c r="W7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7" s="164"/>
      <c r="Y737" s="163">
        <f>+IF(O737&lt;310*'Versión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7" s="165"/>
      <c r="AA737" s="163">
        <f>+IF(AVERAGEIF(ING_NO_CONST_RENTA[Concepto],'Datos para cálculo'!Z$4,ING_NO_CONST_RENTA[Monto Limite])=1,CALCULO[[#This Row],[ 26 ]],MIN(CALCULO[[#This Row],[ 26 ]],AVERAGEIF(ING_NO_CONST_RENTA[Concepto],'Datos para cálculo'!Z$4,ING_NO_CONST_RENTA[Monto Limite]),+CALCULO[[#This Row],[ 26 ]]+1-1,CALCULO[[#This Row],[ 26 ]]))</f>
        <v>0</v>
      </c>
      <c r="AB737" s="165"/>
      <c r="AC7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7" s="147"/>
      <c r="AE7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7" s="144">
        <f>+CALCULO[[#This Row],[ 31 ]]+CALCULO[[#This Row],[ 29 ]]+CALCULO[[#This Row],[ 27 ]]+CALCULO[[#This Row],[ 25 ]]+CALCULO[[#This Row],[ 23 ]]+CALCULO[[#This Row],[ 21 ]]+CALCULO[[#This Row],[ 19 ]]+CALCULO[[#This Row],[ 17 ]]</f>
        <v>0</v>
      </c>
      <c r="AG737" s="148">
        <f>+MAX(0,ROUND(CALCULO[[#This Row],[ 15 ]]-CALCULO[[#This Row],[32]],-3))</f>
        <v>0</v>
      </c>
      <c r="AH737" s="29"/>
      <c r="AI737" s="163">
        <f>+IF(AVERAGEIF(DEDUCCIONES[Concepto],'Datos para cálculo'!AH$4,DEDUCCIONES[Monto Limite])=1,CALCULO[[#This Row],[ 34 ]],MIN(CALCULO[[#This Row],[ 34 ]],AVERAGEIF(DEDUCCIONES[Concepto],'Datos para cálculo'!AH$4,DEDUCCIONES[Monto Limite]),+CALCULO[[#This Row],[ 34 ]]+1-1,CALCULO[[#This Row],[ 34 ]]))</f>
        <v>0</v>
      </c>
      <c r="AJ737" s="167"/>
      <c r="AK737" s="144">
        <f>+IF(CALCULO[[#This Row],[ 36 ]]="SI",MIN(CALCULO[[#This Row],[ 15 ]]*10%,VLOOKUP($AJ$4,DEDUCCIONES[],4,0)),0)</f>
        <v>0</v>
      </c>
      <c r="AL737" s="168"/>
      <c r="AM737" s="145">
        <f>+MIN(AL737+1-1,VLOOKUP($AL$4,DEDUCCIONES[],4,0))</f>
        <v>0</v>
      </c>
      <c r="AN737" s="144">
        <f>+CALCULO[[#This Row],[35]]+CALCULO[[#This Row],[37]]+CALCULO[[#This Row],[ 39 ]]</f>
        <v>0</v>
      </c>
      <c r="AO737" s="148">
        <f>+CALCULO[[#This Row],[33]]-CALCULO[[#This Row],[ 40 ]]</f>
        <v>0</v>
      </c>
      <c r="AP737" s="29"/>
      <c r="AQ737" s="163">
        <f>+MIN(CALCULO[[#This Row],[42]]+1-1,VLOOKUP($AP$4,RENTAS_EXCENTAS[],4,0))</f>
        <v>0</v>
      </c>
      <c r="AR737" s="29"/>
      <c r="AS737" s="163">
        <f>+MIN(CALCULO[[#This Row],[43]]+CALCULO[[#This Row],[ 44 ]]+1-1,VLOOKUP($AP$4,RENTAS_EXCENTAS[],4,0))-CALCULO[[#This Row],[43]]</f>
        <v>0</v>
      </c>
      <c r="AT737" s="163"/>
      <c r="AU737" s="163"/>
      <c r="AV737" s="163">
        <f>+CALCULO[[#This Row],[ 47 ]]</f>
        <v>0</v>
      </c>
      <c r="AW737" s="163"/>
      <c r="AX737" s="163">
        <f>+CALCULO[[#This Row],[ 49 ]]</f>
        <v>0</v>
      </c>
      <c r="AY737" s="163"/>
      <c r="AZ737" s="163">
        <f>+CALCULO[[#This Row],[ 51 ]]</f>
        <v>0</v>
      </c>
      <c r="BA737" s="163"/>
      <c r="BB737" s="163">
        <f>+CALCULO[[#This Row],[ 53 ]]</f>
        <v>0</v>
      </c>
      <c r="BC737" s="163"/>
      <c r="BD737" s="163">
        <f>+CALCULO[[#This Row],[ 55 ]]</f>
        <v>0</v>
      </c>
      <c r="BE737" s="163"/>
      <c r="BF737" s="163">
        <f>+CALCULO[[#This Row],[ 57 ]]</f>
        <v>0</v>
      </c>
      <c r="BG737" s="163"/>
      <c r="BH737" s="163">
        <f>+CALCULO[[#This Row],[ 59 ]]</f>
        <v>0</v>
      </c>
      <c r="BI737" s="163"/>
      <c r="BJ737" s="163"/>
      <c r="BK737" s="163"/>
      <c r="BL737" s="145">
        <f>+CALCULO[[#This Row],[ 63 ]]</f>
        <v>0</v>
      </c>
      <c r="BM737" s="144">
        <f>+CALCULO[[#This Row],[ 64 ]]+CALCULO[[#This Row],[ 62 ]]+CALCULO[[#This Row],[ 60 ]]+CALCULO[[#This Row],[ 58 ]]+CALCULO[[#This Row],[ 56 ]]+CALCULO[[#This Row],[ 54 ]]+CALCULO[[#This Row],[ 52 ]]+CALCULO[[#This Row],[ 50 ]]+CALCULO[[#This Row],[ 48 ]]+CALCULO[[#This Row],[ 45 ]]+CALCULO[[#This Row],[43]]</f>
        <v>0</v>
      </c>
      <c r="BN737" s="148">
        <f>+CALCULO[[#This Row],[ 41 ]]-CALCULO[[#This Row],[65]]</f>
        <v>0</v>
      </c>
      <c r="BO737" s="144">
        <f>+ROUND(MIN(CALCULO[[#This Row],[66]]*25%,240*'Versión impresión'!$H$8),-3)</f>
        <v>0</v>
      </c>
      <c r="BP737" s="148">
        <f>+CALCULO[[#This Row],[66]]-CALCULO[[#This Row],[67]]</f>
        <v>0</v>
      </c>
      <c r="BQ737" s="154">
        <f>+ROUND(CALCULO[[#This Row],[33]]*40%,-3)</f>
        <v>0</v>
      </c>
      <c r="BR737" s="149">
        <f t="shared" si="30"/>
        <v>0</v>
      </c>
      <c r="BS737" s="144">
        <f>+CALCULO[[#This Row],[33]]-MIN(CALCULO[[#This Row],[69]],CALCULO[[#This Row],[68]])</f>
        <v>0</v>
      </c>
      <c r="BT737" s="150">
        <f>+CALCULO[[#This Row],[71]]/'Versión impresión'!$H$8+1-1</f>
        <v>0</v>
      </c>
      <c r="BU737" s="151">
        <f>+LOOKUP(CALCULO[[#This Row],[72]],$CG$2:$CH$8,$CJ$2:$CJ$8)</f>
        <v>0</v>
      </c>
      <c r="BV737" s="152">
        <f>+LOOKUP(CALCULO[[#This Row],[72]],$CG$2:$CH$8,$CI$2:$CI$8)</f>
        <v>0</v>
      </c>
      <c r="BW737" s="151">
        <f>+LOOKUP(CALCULO[[#This Row],[72]],$CG$2:$CH$8,$CK$2:$CK$8)</f>
        <v>0</v>
      </c>
      <c r="BX737" s="155">
        <f>+(CALCULO[[#This Row],[72]]+CALCULO[[#This Row],[73]])*CALCULO[[#This Row],[74]]+CALCULO[[#This Row],[75]]</f>
        <v>0</v>
      </c>
      <c r="BY737" s="133">
        <f>+ROUND(CALCULO[[#This Row],[76]]*'Versión impresión'!$H$8,-3)</f>
        <v>0</v>
      </c>
      <c r="BZ737" s="180" t="str">
        <f>+IF(LOOKUP(CALCULO[[#This Row],[72]],$CG$2:$CH$8,$CM$2:$CM$8)=0,"",LOOKUP(CALCULO[[#This Row],[72]],$CG$2:$CH$8,$CM$2:$CM$8))</f>
        <v/>
      </c>
    </row>
    <row r="738" spans="1:78" x14ac:dyDescent="0.25">
      <c r="A738" s="78" t="str">
        <f t="shared" si="29"/>
        <v/>
      </c>
      <c r="B738" s="159"/>
      <c r="C738" s="29"/>
      <c r="D738" s="29"/>
      <c r="E738" s="29"/>
      <c r="F738" s="29"/>
      <c r="G738" s="29"/>
      <c r="H738" s="29"/>
      <c r="I738" s="29"/>
      <c r="J738" s="29"/>
      <c r="K738" s="29"/>
      <c r="L738" s="29"/>
      <c r="M738" s="29"/>
      <c r="N738" s="29"/>
      <c r="O738" s="144">
        <f>SUM(CALCULO[[#This Row],[5]:[ 14 ]])</f>
        <v>0</v>
      </c>
      <c r="P738" s="162"/>
      <c r="Q738" s="163">
        <f>+IF(AVERAGEIF(ING_NO_CONST_RENTA[Concepto],'Datos para cálculo'!P$4,ING_NO_CONST_RENTA[Monto Limite])=1,CALCULO[[#This Row],[16]],MIN(CALCULO[ [#This Row],[16] ],AVERAGEIF(ING_NO_CONST_RENTA[Concepto],'Datos para cálculo'!P$4,ING_NO_CONST_RENTA[Monto Limite]),+CALCULO[ [#This Row],[16] ]+1-1,CALCULO[ [#This Row],[16] ]))</f>
        <v>0</v>
      </c>
      <c r="R738" s="29"/>
      <c r="S738" s="163">
        <f>+IF(AVERAGEIF(ING_NO_CONST_RENTA[Concepto],'Datos para cálculo'!R$4,ING_NO_CONST_RENTA[Monto Limite])=1,CALCULO[[#This Row],[18]],MIN(CALCULO[ [#This Row],[18] ],AVERAGEIF(ING_NO_CONST_RENTA[Concepto],'Datos para cálculo'!R$4,ING_NO_CONST_RENTA[Monto Limite]),+CALCULO[ [#This Row],[18] ]+1-1,CALCULO[ [#This Row],[18] ]))</f>
        <v>0</v>
      </c>
      <c r="T738" s="29"/>
      <c r="U738" s="163">
        <f>+IF(AVERAGEIF(ING_NO_CONST_RENTA[Concepto],'Datos para cálculo'!T$4,ING_NO_CONST_RENTA[Monto Limite])=1,CALCULO[[#This Row],[20]],MIN(CALCULO[ [#This Row],[20] ],AVERAGEIF(ING_NO_CONST_RENTA[Concepto],'Datos para cálculo'!T$4,ING_NO_CONST_RENTA[Monto Limite]),+CALCULO[ [#This Row],[20] ]+1-1,CALCULO[ [#This Row],[20] ]))</f>
        <v>0</v>
      </c>
      <c r="V738" s="29"/>
      <c r="W7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8" s="164"/>
      <c r="Y738" s="163">
        <f>+IF(O738&lt;310*'Versión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8" s="165"/>
      <c r="AA738" s="163">
        <f>+IF(AVERAGEIF(ING_NO_CONST_RENTA[Concepto],'Datos para cálculo'!Z$4,ING_NO_CONST_RENTA[Monto Limite])=1,CALCULO[[#This Row],[ 26 ]],MIN(CALCULO[[#This Row],[ 26 ]],AVERAGEIF(ING_NO_CONST_RENTA[Concepto],'Datos para cálculo'!Z$4,ING_NO_CONST_RENTA[Monto Limite]),+CALCULO[[#This Row],[ 26 ]]+1-1,CALCULO[[#This Row],[ 26 ]]))</f>
        <v>0</v>
      </c>
      <c r="AB738" s="165"/>
      <c r="AC7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8" s="147"/>
      <c r="AE7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8" s="144">
        <f>+CALCULO[[#This Row],[ 31 ]]+CALCULO[[#This Row],[ 29 ]]+CALCULO[[#This Row],[ 27 ]]+CALCULO[[#This Row],[ 25 ]]+CALCULO[[#This Row],[ 23 ]]+CALCULO[[#This Row],[ 21 ]]+CALCULO[[#This Row],[ 19 ]]+CALCULO[[#This Row],[ 17 ]]</f>
        <v>0</v>
      </c>
      <c r="AG738" s="148">
        <f>+MAX(0,ROUND(CALCULO[[#This Row],[ 15 ]]-CALCULO[[#This Row],[32]],-3))</f>
        <v>0</v>
      </c>
      <c r="AH738" s="29"/>
      <c r="AI738" s="163">
        <f>+IF(AVERAGEIF(DEDUCCIONES[Concepto],'Datos para cálculo'!AH$4,DEDUCCIONES[Monto Limite])=1,CALCULO[[#This Row],[ 34 ]],MIN(CALCULO[[#This Row],[ 34 ]],AVERAGEIF(DEDUCCIONES[Concepto],'Datos para cálculo'!AH$4,DEDUCCIONES[Monto Limite]),+CALCULO[[#This Row],[ 34 ]]+1-1,CALCULO[[#This Row],[ 34 ]]))</f>
        <v>0</v>
      </c>
      <c r="AJ738" s="167"/>
      <c r="AK738" s="144">
        <f>+IF(CALCULO[[#This Row],[ 36 ]]="SI",MIN(CALCULO[[#This Row],[ 15 ]]*10%,VLOOKUP($AJ$4,DEDUCCIONES[],4,0)),0)</f>
        <v>0</v>
      </c>
      <c r="AL738" s="168"/>
      <c r="AM738" s="145">
        <f>+MIN(AL738+1-1,VLOOKUP($AL$4,DEDUCCIONES[],4,0))</f>
        <v>0</v>
      </c>
      <c r="AN738" s="144">
        <f>+CALCULO[[#This Row],[35]]+CALCULO[[#This Row],[37]]+CALCULO[[#This Row],[ 39 ]]</f>
        <v>0</v>
      </c>
      <c r="AO738" s="148">
        <f>+CALCULO[[#This Row],[33]]-CALCULO[[#This Row],[ 40 ]]</f>
        <v>0</v>
      </c>
      <c r="AP738" s="29"/>
      <c r="AQ738" s="163">
        <f>+MIN(CALCULO[[#This Row],[42]]+1-1,VLOOKUP($AP$4,RENTAS_EXCENTAS[],4,0))</f>
        <v>0</v>
      </c>
      <c r="AR738" s="29"/>
      <c r="AS738" s="163">
        <f>+MIN(CALCULO[[#This Row],[43]]+CALCULO[[#This Row],[ 44 ]]+1-1,VLOOKUP($AP$4,RENTAS_EXCENTAS[],4,0))-CALCULO[[#This Row],[43]]</f>
        <v>0</v>
      </c>
      <c r="AT738" s="163"/>
      <c r="AU738" s="163"/>
      <c r="AV738" s="163">
        <f>+CALCULO[[#This Row],[ 47 ]]</f>
        <v>0</v>
      </c>
      <c r="AW738" s="163"/>
      <c r="AX738" s="163">
        <f>+CALCULO[[#This Row],[ 49 ]]</f>
        <v>0</v>
      </c>
      <c r="AY738" s="163"/>
      <c r="AZ738" s="163">
        <f>+CALCULO[[#This Row],[ 51 ]]</f>
        <v>0</v>
      </c>
      <c r="BA738" s="163"/>
      <c r="BB738" s="163">
        <f>+CALCULO[[#This Row],[ 53 ]]</f>
        <v>0</v>
      </c>
      <c r="BC738" s="163"/>
      <c r="BD738" s="163">
        <f>+CALCULO[[#This Row],[ 55 ]]</f>
        <v>0</v>
      </c>
      <c r="BE738" s="163"/>
      <c r="BF738" s="163">
        <f>+CALCULO[[#This Row],[ 57 ]]</f>
        <v>0</v>
      </c>
      <c r="BG738" s="163"/>
      <c r="BH738" s="163">
        <f>+CALCULO[[#This Row],[ 59 ]]</f>
        <v>0</v>
      </c>
      <c r="BI738" s="163"/>
      <c r="BJ738" s="163"/>
      <c r="BK738" s="163"/>
      <c r="BL738" s="145">
        <f>+CALCULO[[#This Row],[ 63 ]]</f>
        <v>0</v>
      </c>
      <c r="BM738" s="144">
        <f>+CALCULO[[#This Row],[ 64 ]]+CALCULO[[#This Row],[ 62 ]]+CALCULO[[#This Row],[ 60 ]]+CALCULO[[#This Row],[ 58 ]]+CALCULO[[#This Row],[ 56 ]]+CALCULO[[#This Row],[ 54 ]]+CALCULO[[#This Row],[ 52 ]]+CALCULO[[#This Row],[ 50 ]]+CALCULO[[#This Row],[ 48 ]]+CALCULO[[#This Row],[ 45 ]]+CALCULO[[#This Row],[43]]</f>
        <v>0</v>
      </c>
      <c r="BN738" s="148">
        <f>+CALCULO[[#This Row],[ 41 ]]-CALCULO[[#This Row],[65]]</f>
        <v>0</v>
      </c>
      <c r="BO738" s="144">
        <f>+ROUND(MIN(CALCULO[[#This Row],[66]]*25%,240*'Versión impresión'!$H$8),-3)</f>
        <v>0</v>
      </c>
      <c r="BP738" s="148">
        <f>+CALCULO[[#This Row],[66]]-CALCULO[[#This Row],[67]]</f>
        <v>0</v>
      </c>
      <c r="BQ738" s="154">
        <f>+ROUND(CALCULO[[#This Row],[33]]*40%,-3)</f>
        <v>0</v>
      </c>
      <c r="BR738" s="149">
        <f t="shared" si="30"/>
        <v>0</v>
      </c>
      <c r="BS738" s="144">
        <f>+CALCULO[[#This Row],[33]]-MIN(CALCULO[[#This Row],[69]],CALCULO[[#This Row],[68]])</f>
        <v>0</v>
      </c>
      <c r="BT738" s="150">
        <f>+CALCULO[[#This Row],[71]]/'Versión impresión'!$H$8+1-1</f>
        <v>0</v>
      </c>
      <c r="BU738" s="151">
        <f>+LOOKUP(CALCULO[[#This Row],[72]],$CG$2:$CH$8,$CJ$2:$CJ$8)</f>
        <v>0</v>
      </c>
      <c r="BV738" s="152">
        <f>+LOOKUP(CALCULO[[#This Row],[72]],$CG$2:$CH$8,$CI$2:$CI$8)</f>
        <v>0</v>
      </c>
      <c r="BW738" s="151">
        <f>+LOOKUP(CALCULO[[#This Row],[72]],$CG$2:$CH$8,$CK$2:$CK$8)</f>
        <v>0</v>
      </c>
      <c r="BX738" s="155">
        <f>+(CALCULO[[#This Row],[72]]+CALCULO[[#This Row],[73]])*CALCULO[[#This Row],[74]]+CALCULO[[#This Row],[75]]</f>
        <v>0</v>
      </c>
      <c r="BY738" s="133">
        <f>+ROUND(CALCULO[[#This Row],[76]]*'Versión impresión'!$H$8,-3)</f>
        <v>0</v>
      </c>
      <c r="BZ738" s="180" t="str">
        <f>+IF(LOOKUP(CALCULO[[#This Row],[72]],$CG$2:$CH$8,$CM$2:$CM$8)=0,"",LOOKUP(CALCULO[[#This Row],[72]],$CG$2:$CH$8,$CM$2:$CM$8))</f>
        <v/>
      </c>
    </row>
    <row r="739" spans="1:78" x14ac:dyDescent="0.25">
      <c r="A739" s="78" t="str">
        <f t="shared" si="29"/>
        <v/>
      </c>
      <c r="B739" s="159"/>
      <c r="C739" s="29"/>
      <c r="D739" s="29"/>
      <c r="E739" s="29"/>
      <c r="F739" s="29"/>
      <c r="G739" s="29"/>
      <c r="H739" s="29"/>
      <c r="I739" s="29"/>
      <c r="J739" s="29"/>
      <c r="K739" s="29"/>
      <c r="L739" s="29"/>
      <c r="M739" s="29"/>
      <c r="N739" s="29"/>
      <c r="O739" s="144">
        <f>SUM(CALCULO[[#This Row],[5]:[ 14 ]])</f>
        <v>0</v>
      </c>
      <c r="P739" s="162"/>
      <c r="Q739" s="163">
        <f>+IF(AVERAGEIF(ING_NO_CONST_RENTA[Concepto],'Datos para cálculo'!P$4,ING_NO_CONST_RENTA[Monto Limite])=1,CALCULO[[#This Row],[16]],MIN(CALCULO[ [#This Row],[16] ],AVERAGEIF(ING_NO_CONST_RENTA[Concepto],'Datos para cálculo'!P$4,ING_NO_CONST_RENTA[Monto Limite]),+CALCULO[ [#This Row],[16] ]+1-1,CALCULO[ [#This Row],[16] ]))</f>
        <v>0</v>
      </c>
      <c r="R739" s="29"/>
      <c r="S739" s="163">
        <f>+IF(AVERAGEIF(ING_NO_CONST_RENTA[Concepto],'Datos para cálculo'!R$4,ING_NO_CONST_RENTA[Monto Limite])=1,CALCULO[[#This Row],[18]],MIN(CALCULO[ [#This Row],[18] ],AVERAGEIF(ING_NO_CONST_RENTA[Concepto],'Datos para cálculo'!R$4,ING_NO_CONST_RENTA[Monto Limite]),+CALCULO[ [#This Row],[18] ]+1-1,CALCULO[ [#This Row],[18] ]))</f>
        <v>0</v>
      </c>
      <c r="T739" s="29"/>
      <c r="U739" s="163">
        <f>+IF(AVERAGEIF(ING_NO_CONST_RENTA[Concepto],'Datos para cálculo'!T$4,ING_NO_CONST_RENTA[Monto Limite])=1,CALCULO[[#This Row],[20]],MIN(CALCULO[ [#This Row],[20] ],AVERAGEIF(ING_NO_CONST_RENTA[Concepto],'Datos para cálculo'!T$4,ING_NO_CONST_RENTA[Monto Limite]),+CALCULO[ [#This Row],[20] ]+1-1,CALCULO[ [#This Row],[20] ]))</f>
        <v>0</v>
      </c>
      <c r="V739" s="29"/>
      <c r="W7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39" s="164"/>
      <c r="Y739" s="163">
        <f>+IF(O739&lt;310*'Versión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39" s="165"/>
      <c r="AA739" s="163">
        <f>+IF(AVERAGEIF(ING_NO_CONST_RENTA[Concepto],'Datos para cálculo'!Z$4,ING_NO_CONST_RENTA[Monto Limite])=1,CALCULO[[#This Row],[ 26 ]],MIN(CALCULO[[#This Row],[ 26 ]],AVERAGEIF(ING_NO_CONST_RENTA[Concepto],'Datos para cálculo'!Z$4,ING_NO_CONST_RENTA[Monto Limite]),+CALCULO[[#This Row],[ 26 ]]+1-1,CALCULO[[#This Row],[ 26 ]]))</f>
        <v>0</v>
      </c>
      <c r="AB739" s="165"/>
      <c r="AC7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39" s="147"/>
      <c r="AE7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39" s="144">
        <f>+CALCULO[[#This Row],[ 31 ]]+CALCULO[[#This Row],[ 29 ]]+CALCULO[[#This Row],[ 27 ]]+CALCULO[[#This Row],[ 25 ]]+CALCULO[[#This Row],[ 23 ]]+CALCULO[[#This Row],[ 21 ]]+CALCULO[[#This Row],[ 19 ]]+CALCULO[[#This Row],[ 17 ]]</f>
        <v>0</v>
      </c>
      <c r="AG739" s="148">
        <f>+MAX(0,ROUND(CALCULO[[#This Row],[ 15 ]]-CALCULO[[#This Row],[32]],-3))</f>
        <v>0</v>
      </c>
      <c r="AH739" s="29"/>
      <c r="AI739" s="163">
        <f>+IF(AVERAGEIF(DEDUCCIONES[Concepto],'Datos para cálculo'!AH$4,DEDUCCIONES[Monto Limite])=1,CALCULO[[#This Row],[ 34 ]],MIN(CALCULO[[#This Row],[ 34 ]],AVERAGEIF(DEDUCCIONES[Concepto],'Datos para cálculo'!AH$4,DEDUCCIONES[Monto Limite]),+CALCULO[[#This Row],[ 34 ]]+1-1,CALCULO[[#This Row],[ 34 ]]))</f>
        <v>0</v>
      </c>
      <c r="AJ739" s="167"/>
      <c r="AK739" s="144">
        <f>+IF(CALCULO[[#This Row],[ 36 ]]="SI",MIN(CALCULO[[#This Row],[ 15 ]]*10%,VLOOKUP($AJ$4,DEDUCCIONES[],4,0)),0)</f>
        <v>0</v>
      </c>
      <c r="AL739" s="168"/>
      <c r="AM739" s="145">
        <f>+MIN(AL739+1-1,VLOOKUP($AL$4,DEDUCCIONES[],4,0))</f>
        <v>0</v>
      </c>
      <c r="AN739" s="144">
        <f>+CALCULO[[#This Row],[35]]+CALCULO[[#This Row],[37]]+CALCULO[[#This Row],[ 39 ]]</f>
        <v>0</v>
      </c>
      <c r="AO739" s="148">
        <f>+CALCULO[[#This Row],[33]]-CALCULO[[#This Row],[ 40 ]]</f>
        <v>0</v>
      </c>
      <c r="AP739" s="29"/>
      <c r="AQ739" s="163">
        <f>+MIN(CALCULO[[#This Row],[42]]+1-1,VLOOKUP($AP$4,RENTAS_EXCENTAS[],4,0))</f>
        <v>0</v>
      </c>
      <c r="AR739" s="29"/>
      <c r="AS739" s="163">
        <f>+MIN(CALCULO[[#This Row],[43]]+CALCULO[[#This Row],[ 44 ]]+1-1,VLOOKUP($AP$4,RENTAS_EXCENTAS[],4,0))-CALCULO[[#This Row],[43]]</f>
        <v>0</v>
      </c>
      <c r="AT739" s="163"/>
      <c r="AU739" s="163"/>
      <c r="AV739" s="163">
        <f>+CALCULO[[#This Row],[ 47 ]]</f>
        <v>0</v>
      </c>
      <c r="AW739" s="163"/>
      <c r="AX739" s="163">
        <f>+CALCULO[[#This Row],[ 49 ]]</f>
        <v>0</v>
      </c>
      <c r="AY739" s="163"/>
      <c r="AZ739" s="163">
        <f>+CALCULO[[#This Row],[ 51 ]]</f>
        <v>0</v>
      </c>
      <c r="BA739" s="163"/>
      <c r="BB739" s="163">
        <f>+CALCULO[[#This Row],[ 53 ]]</f>
        <v>0</v>
      </c>
      <c r="BC739" s="163"/>
      <c r="BD739" s="163">
        <f>+CALCULO[[#This Row],[ 55 ]]</f>
        <v>0</v>
      </c>
      <c r="BE739" s="163"/>
      <c r="BF739" s="163">
        <f>+CALCULO[[#This Row],[ 57 ]]</f>
        <v>0</v>
      </c>
      <c r="BG739" s="163"/>
      <c r="BH739" s="163">
        <f>+CALCULO[[#This Row],[ 59 ]]</f>
        <v>0</v>
      </c>
      <c r="BI739" s="163"/>
      <c r="BJ739" s="163"/>
      <c r="BK739" s="163"/>
      <c r="BL739" s="145">
        <f>+CALCULO[[#This Row],[ 63 ]]</f>
        <v>0</v>
      </c>
      <c r="BM739" s="144">
        <f>+CALCULO[[#This Row],[ 64 ]]+CALCULO[[#This Row],[ 62 ]]+CALCULO[[#This Row],[ 60 ]]+CALCULO[[#This Row],[ 58 ]]+CALCULO[[#This Row],[ 56 ]]+CALCULO[[#This Row],[ 54 ]]+CALCULO[[#This Row],[ 52 ]]+CALCULO[[#This Row],[ 50 ]]+CALCULO[[#This Row],[ 48 ]]+CALCULO[[#This Row],[ 45 ]]+CALCULO[[#This Row],[43]]</f>
        <v>0</v>
      </c>
      <c r="BN739" s="148">
        <f>+CALCULO[[#This Row],[ 41 ]]-CALCULO[[#This Row],[65]]</f>
        <v>0</v>
      </c>
      <c r="BO739" s="144">
        <f>+ROUND(MIN(CALCULO[[#This Row],[66]]*25%,240*'Versión impresión'!$H$8),-3)</f>
        <v>0</v>
      </c>
      <c r="BP739" s="148">
        <f>+CALCULO[[#This Row],[66]]-CALCULO[[#This Row],[67]]</f>
        <v>0</v>
      </c>
      <c r="BQ739" s="154">
        <f>+ROUND(CALCULO[[#This Row],[33]]*40%,-3)</f>
        <v>0</v>
      </c>
      <c r="BR739" s="149">
        <f t="shared" si="30"/>
        <v>0</v>
      </c>
      <c r="BS739" s="144">
        <f>+CALCULO[[#This Row],[33]]-MIN(CALCULO[[#This Row],[69]],CALCULO[[#This Row],[68]])</f>
        <v>0</v>
      </c>
      <c r="BT739" s="150">
        <f>+CALCULO[[#This Row],[71]]/'Versión impresión'!$H$8+1-1</f>
        <v>0</v>
      </c>
      <c r="BU739" s="151">
        <f>+LOOKUP(CALCULO[[#This Row],[72]],$CG$2:$CH$8,$CJ$2:$CJ$8)</f>
        <v>0</v>
      </c>
      <c r="BV739" s="152">
        <f>+LOOKUP(CALCULO[[#This Row],[72]],$CG$2:$CH$8,$CI$2:$CI$8)</f>
        <v>0</v>
      </c>
      <c r="BW739" s="151">
        <f>+LOOKUP(CALCULO[[#This Row],[72]],$CG$2:$CH$8,$CK$2:$CK$8)</f>
        <v>0</v>
      </c>
      <c r="BX739" s="155">
        <f>+(CALCULO[[#This Row],[72]]+CALCULO[[#This Row],[73]])*CALCULO[[#This Row],[74]]+CALCULO[[#This Row],[75]]</f>
        <v>0</v>
      </c>
      <c r="BY739" s="133">
        <f>+ROUND(CALCULO[[#This Row],[76]]*'Versión impresión'!$H$8,-3)</f>
        <v>0</v>
      </c>
      <c r="BZ739" s="180" t="str">
        <f>+IF(LOOKUP(CALCULO[[#This Row],[72]],$CG$2:$CH$8,$CM$2:$CM$8)=0,"",LOOKUP(CALCULO[[#This Row],[72]],$CG$2:$CH$8,$CM$2:$CM$8))</f>
        <v/>
      </c>
    </row>
    <row r="740" spans="1:78" x14ac:dyDescent="0.25">
      <c r="A740" s="78" t="str">
        <f t="shared" si="29"/>
        <v/>
      </c>
      <c r="B740" s="159"/>
      <c r="C740" s="29"/>
      <c r="D740" s="29"/>
      <c r="E740" s="29"/>
      <c r="F740" s="29"/>
      <c r="G740" s="29"/>
      <c r="H740" s="29"/>
      <c r="I740" s="29"/>
      <c r="J740" s="29"/>
      <c r="K740" s="29"/>
      <c r="L740" s="29"/>
      <c r="M740" s="29"/>
      <c r="N740" s="29"/>
      <c r="O740" s="144">
        <f>SUM(CALCULO[[#This Row],[5]:[ 14 ]])</f>
        <v>0</v>
      </c>
      <c r="P740" s="162"/>
      <c r="Q740" s="163">
        <f>+IF(AVERAGEIF(ING_NO_CONST_RENTA[Concepto],'Datos para cálculo'!P$4,ING_NO_CONST_RENTA[Monto Limite])=1,CALCULO[[#This Row],[16]],MIN(CALCULO[ [#This Row],[16] ],AVERAGEIF(ING_NO_CONST_RENTA[Concepto],'Datos para cálculo'!P$4,ING_NO_CONST_RENTA[Monto Limite]),+CALCULO[ [#This Row],[16] ]+1-1,CALCULO[ [#This Row],[16] ]))</f>
        <v>0</v>
      </c>
      <c r="R740" s="29"/>
      <c r="S740" s="163">
        <f>+IF(AVERAGEIF(ING_NO_CONST_RENTA[Concepto],'Datos para cálculo'!R$4,ING_NO_CONST_RENTA[Monto Limite])=1,CALCULO[[#This Row],[18]],MIN(CALCULO[ [#This Row],[18] ],AVERAGEIF(ING_NO_CONST_RENTA[Concepto],'Datos para cálculo'!R$4,ING_NO_CONST_RENTA[Monto Limite]),+CALCULO[ [#This Row],[18] ]+1-1,CALCULO[ [#This Row],[18] ]))</f>
        <v>0</v>
      </c>
      <c r="T740" s="29"/>
      <c r="U740" s="163">
        <f>+IF(AVERAGEIF(ING_NO_CONST_RENTA[Concepto],'Datos para cálculo'!T$4,ING_NO_CONST_RENTA[Monto Limite])=1,CALCULO[[#This Row],[20]],MIN(CALCULO[ [#This Row],[20] ],AVERAGEIF(ING_NO_CONST_RENTA[Concepto],'Datos para cálculo'!T$4,ING_NO_CONST_RENTA[Monto Limite]),+CALCULO[ [#This Row],[20] ]+1-1,CALCULO[ [#This Row],[20] ]))</f>
        <v>0</v>
      </c>
      <c r="V740" s="29"/>
      <c r="W7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0" s="164"/>
      <c r="Y740" s="163">
        <f>+IF(O740&lt;310*'Versión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0" s="165"/>
      <c r="AA740" s="163">
        <f>+IF(AVERAGEIF(ING_NO_CONST_RENTA[Concepto],'Datos para cálculo'!Z$4,ING_NO_CONST_RENTA[Monto Limite])=1,CALCULO[[#This Row],[ 26 ]],MIN(CALCULO[[#This Row],[ 26 ]],AVERAGEIF(ING_NO_CONST_RENTA[Concepto],'Datos para cálculo'!Z$4,ING_NO_CONST_RENTA[Monto Limite]),+CALCULO[[#This Row],[ 26 ]]+1-1,CALCULO[[#This Row],[ 26 ]]))</f>
        <v>0</v>
      </c>
      <c r="AB740" s="165"/>
      <c r="AC7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0" s="147"/>
      <c r="AE7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0" s="144">
        <f>+CALCULO[[#This Row],[ 31 ]]+CALCULO[[#This Row],[ 29 ]]+CALCULO[[#This Row],[ 27 ]]+CALCULO[[#This Row],[ 25 ]]+CALCULO[[#This Row],[ 23 ]]+CALCULO[[#This Row],[ 21 ]]+CALCULO[[#This Row],[ 19 ]]+CALCULO[[#This Row],[ 17 ]]</f>
        <v>0</v>
      </c>
      <c r="AG740" s="148">
        <f>+MAX(0,ROUND(CALCULO[[#This Row],[ 15 ]]-CALCULO[[#This Row],[32]],-3))</f>
        <v>0</v>
      </c>
      <c r="AH740" s="29"/>
      <c r="AI740" s="163">
        <f>+IF(AVERAGEIF(DEDUCCIONES[Concepto],'Datos para cálculo'!AH$4,DEDUCCIONES[Monto Limite])=1,CALCULO[[#This Row],[ 34 ]],MIN(CALCULO[[#This Row],[ 34 ]],AVERAGEIF(DEDUCCIONES[Concepto],'Datos para cálculo'!AH$4,DEDUCCIONES[Monto Limite]),+CALCULO[[#This Row],[ 34 ]]+1-1,CALCULO[[#This Row],[ 34 ]]))</f>
        <v>0</v>
      </c>
      <c r="AJ740" s="167"/>
      <c r="AK740" s="144">
        <f>+IF(CALCULO[[#This Row],[ 36 ]]="SI",MIN(CALCULO[[#This Row],[ 15 ]]*10%,VLOOKUP($AJ$4,DEDUCCIONES[],4,0)),0)</f>
        <v>0</v>
      </c>
      <c r="AL740" s="168"/>
      <c r="AM740" s="145">
        <f>+MIN(AL740+1-1,VLOOKUP($AL$4,DEDUCCIONES[],4,0))</f>
        <v>0</v>
      </c>
      <c r="AN740" s="144">
        <f>+CALCULO[[#This Row],[35]]+CALCULO[[#This Row],[37]]+CALCULO[[#This Row],[ 39 ]]</f>
        <v>0</v>
      </c>
      <c r="AO740" s="148">
        <f>+CALCULO[[#This Row],[33]]-CALCULO[[#This Row],[ 40 ]]</f>
        <v>0</v>
      </c>
      <c r="AP740" s="29"/>
      <c r="AQ740" s="163">
        <f>+MIN(CALCULO[[#This Row],[42]]+1-1,VLOOKUP($AP$4,RENTAS_EXCENTAS[],4,0))</f>
        <v>0</v>
      </c>
      <c r="AR740" s="29"/>
      <c r="AS740" s="163">
        <f>+MIN(CALCULO[[#This Row],[43]]+CALCULO[[#This Row],[ 44 ]]+1-1,VLOOKUP($AP$4,RENTAS_EXCENTAS[],4,0))-CALCULO[[#This Row],[43]]</f>
        <v>0</v>
      </c>
      <c r="AT740" s="163"/>
      <c r="AU740" s="163"/>
      <c r="AV740" s="163">
        <f>+CALCULO[[#This Row],[ 47 ]]</f>
        <v>0</v>
      </c>
      <c r="AW740" s="163"/>
      <c r="AX740" s="163">
        <f>+CALCULO[[#This Row],[ 49 ]]</f>
        <v>0</v>
      </c>
      <c r="AY740" s="163"/>
      <c r="AZ740" s="163">
        <f>+CALCULO[[#This Row],[ 51 ]]</f>
        <v>0</v>
      </c>
      <c r="BA740" s="163"/>
      <c r="BB740" s="163">
        <f>+CALCULO[[#This Row],[ 53 ]]</f>
        <v>0</v>
      </c>
      <c r="BC740" s="163"/>
      <c r="BD740" s="163">
        <f>+CALCULO[[#This Row],[ 55 ]]</f>
        <v>0</v>
      </c>
      <c r="BE740" s="163"/>
      <c r="BF740" s="163">
        <f>+CALCULO[[#This Row],[ 57 ]]</f>
        <v>0</v>
      </c>
      <c r="BG740" s="163"/>
      <c r="BH740" s="163">
        <f>+CALCULO[[#This Row],[ 59 ]]</f>
        <v>0</v>
      </c>
      <c r="BI740" s="163"/>
      <c r="BJ740" s="163"/>
      <c r="BK740" s="163"/>
      <c r="BL740" s="145">
        <f>+CALCULO[[#This Row],[ 63 ]]</f>
        <v>0</v>
      </c>
      <c r="BM740" s="144">
        <f>+CALCULO[[#This Row],[ 64 ]]+CALCULO[[#This Row],[ 62 ]]+CALCULO[[#This Row],[ 60 ]]+CALCULO[[#This Row],[ 58 ]]+CALCULO[[#This Row],[ 56 ]]+CALCULO[[#This Row],[ 54 ]]+CALCULO[[#This Row],[ 52 ]]+CALCULO[[#This Row],[ 50 ]]+CALCULO[[#This Row],[ 48 ]]+CALCULO[[#This Row],[ 45 ]]+CALCULO[[#This Row],[43]]</f>
        <v>0</v>
      </c>
      <c r="BN740" s="148">
        <f>+CALCULO[[#This Row],[ 41 ]]-CALCULO[[#This Row],[65]]</f>
        <v>0</v>
      </c>
      <c r="BO740" s="144">
        <f>+ROUND(MIN(CALCULO[[#This Row],[66]]*25%,240*'Versión impresión'!$H$8),-3)</f>
        <v>0</v>
      </c>
      <c r="BP740" s="148">
        <f>+CALCULO[[#This Row],[66]]-CALCULO[[#This Row],[67]]</f>
        <v>0</v>
      </c>
      <c r="BQ740" s="154">
        <f>+ROUND(CALCULO[[#This Row],[33]]*40%,-3)</f>
        <v>0</v>
      </c>
      <c r="BR740" s="149">
        <f t="shared" si="30"/>
        <v>0</v>
      </c>
      <c r="BS740" s="144">
        <f>+CALCULO[[#This Row],[33]]-MIN(CALCULO[[#This Row],[69]],CALCULO[[#This Row],[68]])</f>
        <v>0</v>
      </c>
      <c r="BT740" s="150">
        <f>+CALCULO[[#This Row],[71]]/'Versión impresión'!$H$8+1-1</f>
        <v>0</v>
      </c>
      <c r="BU740" s="151">
        <f>+LOOKUP(CALCULO[[#This Row],[72]],$CG$2:$CH$8,$CJ$2:$CJ$8)</f>
        <v>0</v>
      </c>
      <c r="BV740" s="152">
        <f>+LOOKUP(CALCULO[[#This Row],[72]],$CG$2:$CH$8,$CI$2:$CI$8)</f>
        <v>0</v>
      </c>
      <c r="BW740" s="151">
        <f>+LOOKUP(CALCULO[[#This Row],[72]],$CG$2:$CH$8,$CK$2:$CK$8)</f>
        <v>0</v>
      </c>
      <c r="BX740" s="155">
        <f>+(CALCULO[[#This Row],[72]]+CALCULO[[#This Row],[73]])*CALCULO[[#This Row],[74]]+CALCULO[[#This Row],[75]]</f>
        <v>0</v>
      </c>
      <c r="BY740" s="133">
        <f>+ROUND(CALCULO[[#This Row],[76]]*'Versión impresión'!$H$8,-3)</f>
        <v>0</v>
      </c>
      <c r="BZ740" s="180" t="str">
        <f>+IF(LOOKUP(CALCULO[[#This Row],[72]],$CG$2:$CH$8,$CM$2:$CM$8)=0,"",LOOKUP(CALCULO[[#This Row],[72]],$CG$2:$CH$8,$CM$2:$CM$8))</f>
        <v/>
      </c>
    </row>
    <row r="741" spans="1:78" x14ac:dyDescent="0.25">
      <c r="A741" s="78" t="str">
        <f t="shared" si="29"/>
        <v/>
      </c>
      <c r="B741" s="159"/>
      <c r="C741" s="29"/>
      <c r="D741" s="29"/>
      <c r="E741" s="29"/>
      <c r="F741" s="29"/>
      <c r="G741" s="29"/>
      <c r="H741" s="29"/>
      <c r="I741" s="29"/>
      <c r="J741" s="29"/>
      <c r="K741" s="29"/>
      <c r="L741" s="29"/>
      <c r="M741" s="29"/>
      <c r="N741" s="29"/>
      <c r="O741" s="144">
        <f>SUM(CALCULO[[#This Row],[5]:[ 14 ]])</f>
        <v>0</v>
      </c>
      <c r="P741" s="162"/>
      <c r="Q741" s="163">
        <f>+IF(AVERAGEIF(ING_NO_CONST_RENTA[Concepto],'Datos para cálculo'!P$4,ING_NO_CONST_RENTA[Monto Limite])=1,CALCULO[[#This Row],[16]],MIN(CALCULO[ [#This Row],[16] ],AVERAGEIF(ING_NO_CONST_RENTA[Concepto],'Datos para cálculo'!P$4,ING_NO_CONST_RENTA[Monto Limite]),+CALCULO[ [#This Row],[16] ]+1-1,CALCULO[ [#This Row],[16] ]))</f>
        <v>0</v>
      </c>
      <c r="R741" s="29"/>
      <c r="S741" s="163">
        <f>+IF(AVERAGEIF(ING_NO_CONST_RENTA[Concepto],'Datos para cálculo'!R$4,ING_NO_CONST_RENTA[Monto Limite])=1,CALCULO[[#This Row],[18]],MIN(CALCULO[ [#This Row],[18] ],AVERAGEIF(ING_NO_CONST_RENTA[Concepto],'Datos para cálculo'!R$4,ING_NO_CONST_RENTA[Monto Limite]),+CALCULO[ [#This Row],[18] ]+1-1,CALCULO[ [#This Row],[18] ]))</f>
        <v>0</v>
      </c>
      <c r="T741" s="29"/>
      <c r="U741" s="163">
        <f>+IF(AVERAGEIF(ING_NO_CONST_RENTA[Concepto],'Datos para cálculo'!T$4,ING_NO_CONST_RENTA[Monto Limite])=1,CALCULO[[#This Row],[20]],MIN(CALCULO[ [#This Row],[20] ],AVERAGEIF(ING_NO_CONST_RENTA[Concepto],'Datos para cálculo'!T$4,ING_NO_CONST_RENTA[Monto Limite]),+CALCULO[ [#This Row],[20] ]+1-1,CALCULO[ [#This Row],[20] ]))</f>
        <v>0</v>
      </c>
      <c r="V741" s="29"/>
      <c r="W7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1" s="164"/>
      <c r="Y741" s="163">
        <f>+IF(O741&lt;310*'Versión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1" s="165"/>
      <c r="AA741" s="163">
        <f>+IF(AVERAGEIF(ING_NO_CONST_RENTA[Concepto],'Datos para cálculo'!Z$4,ING_NO_CONST_RENTA[Monto Limite])=1,CALCULO[[#This Row],[ 26 ]],MIN(CALCULO[[#This Row],[ 26 ]],AVERAGEIF(ING_NO_CONST_RENTA[Concepto],'Datos para cálculo'!Z$4,ING_NO_CONST_RENTA[Monto Limite]),+CALCULO[[#This Row],[ 26 ]]+1-1,CALCULO[[#This Row],[ 26 ]]))</f>
        <v>0</v>
      </c>
      <c r="AB741" s="165"/>
      <c r="AC7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1" s="147"/>
      <c r="AE7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1" s="144">
        <f>+CALCULO[[#This Row],[ 31 ]]+CALCULO[[#This Row],[ 29 ]]+CALCULO[[#This Row],[ 27 ]]+CALCULO[[#This Row],[ 25 ]]+CALCULO[[#This Row],[ 23 ]]+CALCULO[[#This Row],[ 21 ]]+CALCULO[[#This Row],[ 19 ]]+CALCULO[[#This Row],[ 17 ]]</f>
        <v>0</v>
      </c>
      <c r="AG741" s="148">
        <f>+MAX(0,ROUND(CALCULO[[#This Row],[ 15 ]]-CALCULO[[#This Row],[32]],-3))</f>
        <v>0</v>
      </c>
      <c r="AH741" s="29"/>
      <c r="AI741" s="163">
        <f>+IF(AVERAGEIF(DEDUCCIONES[Concepto],'Datos para cálculo'!AH$4,DEDUCCIONES[Monto Limite])=1,CALCULO[[#This Row],[ 34 ]],MIN(CALCULO[[#This Row],[ 34 ]],AVERAGEIF(DEDUCCIONES[Concepto],'Datos para cálculo'!AH$4,DEDUCCIONES[Monto Limite]),+CALCULO[[#This Row],[ 34 ]]+1-1,CALCULO[[#This Row],[ 34 ]]))</f>
        <v>0</v>
      </c>
      <c r="AJ741" s="167"/>
      <c r="AK741" s="144">
        <f>+IF(CALCULO[[#This Row],[ 36 ]]="SI",MIN(CALCULO[[#This Row],[ 15 ]]*10%,VLOOKUP($AJ$4,DEDUCCIONES[],4,0)),0)</f>
        <v>0</v>
      </c>
      <c r="AL741" s="168"/>
      <c r="AM741" s="145">
        <f>+MIN(AL741+1-1,VLOOKUP($AL$4,DEDUCCIONES[],4,0))</f>
        <v>0</v>
      </c>
      <c r="AN741" s="144">
        <f>+CALCULO[[#This Row],[35]]+CALCULO[[#This Row],[37]]+CALCULO[[#This Row],[ 39 ]]</f>
        <v>0</v>
      </c>
      <c r="AO741" s="148">
        <f>+CALCULO[[#This Row],[33]]-CALCULO[[#This Row],[ 40 ]]</f>
        <v>0</v>
      </c>
      <c r="AP741" s="29"/>
      <c r="AQ741" s="163">
        <f>+MIN(CALCULO[[#This Row],[42]]+1-1,VLOOKUP($AP$4,RENTAS_EXCENTAS[],4,0))</f>
        <v>0</v>
      </c>
      <c r="AR741" s="29"/>
      <c r="AS741" s="163">
        <f>+MIN(CALCULO[[#This Row],[43]]+CALCULO[[#This Row],[ 44 ]]+1-1,VLOOKUP($AP$4,RENTAS_EXCENTAS[],4,0))-CALCULO[[#This Row],[43]]</f>
        <v>0</v>
      </c>
      <c r="AT741" s="163"/>
      <c r="AU741" s="163"/>
      <c r="AV741" s="163">
        <f>+CALCULO[[#This Row],[ 47 ]]</f>
        <v>0</v>
      </c>
      <c r="AW741" s="163"/>
      <c r="AX741" s="163">
        <f>+CALCULO[[#This Row],[ 49 ]]</f>
        <v>0</v>
      </c>
      <c r="AY741" s="163"/>
      <c r="AZ741" s="163">
        <f>+CALCULO[[#This Row],[ 51 ]]</f>
        <v>0</v>
      </c>
      <c r="BA741" s="163"/>
      <c r="BB741" s="163">
        <f>+CALCULO[[#This Row],[ 53 ]]</f>
        <v>0</v>
      </c>
      <c r="BC741" s="163"/>
      <c r="BD741" s="163">
        <f>+CALCULO[[#This Row],[ 55 ]]</f>
        <v>0</v>
      </c>
      <c r="BE741" s="163"/>
      <c r="BF741" s="163">
        <f>+CALCULO[[#This Row],[ 57 ]]</f>
        <v>0</v>
      </c>
      <c r="BG741" s="163"/>
      <c r="BH741" s="163">
        <f>+CALCULO[[#This Row],[ 59 ]]</f>
        <v>0</v>
      </c>
      <c r="BI741" s="163"/>
      <c r="BJ741" s="163"/>
      <c r="BK741" s="163"/>
      <c r="BL741" s="145">
        <f>+CALCULO[[#This Row],[ 63 ]]</f>
        <v>0</v>
      </c>
      <c r="BM741" s="144">
        <f>+CALCULO[[#This Row],[ 64 ]]+CALCULO[[#This Row],[ 62 ]]+CALCULO[[#This Row],[ 60 ]]+CALCULO[[#This Row],[ 58 ]]+CALCULO[[#This Row],[ 56 ]]+CALCULO[[#This Row],[ 54 ]]+CALCULO[[#This Row],[ 52 ]]+CALCULO[[#This Row],[ 50 ]]+CALCULO[[#This Row],[ 48 ]]+CALCULO[[#This Row],[ 45 ]]+CALCULO[[#This Row],[43]]</f>
        <v>0</v>
      </c>
      <c r="BN741" s="148">
        <f>+CALCULO[[#This Row],[ 41 ]]-CALCULO[[#This Row],[65]]</f>
        <v>0</v>
      </c>
      <c r="BO741" s="144">
        <f>+ROUND(MIN(CALCULO[[#This Row],[66]]*25%,240*'Versión impresión'!$H$8),-3)</f>
        <v>0</v>
      </c>
      <c r="BP741" s="148">
        <f>+CALCULO[[#This Row],[66]]-CALCULO[[#This Row],[67]]</f>
        <v>0</v>
      </c>
      <c r="BQ741" s="154">
        <f>+ROUND(CALCULO[[#This Row],[33]]*40%,-3)</f>
        <v>0</v>
      </c>
      <c r="BR741" s="149">
        <f t="shared" si="30"/>
        <v>0</v>
      </c>
      <c r="BS741" s="144">
        <f>+CALCULO[[#This Row],[33]]-MIN(CALCULO[[#This Row],[69]],CALCULO[[#This Row],[68]])</f>
        <v>0</v>
      </c>
      <c r="BT741" s="150">
        <f>+CALCULO[[#This Row],[71]]/'Versión impresión'!$H$8+1-1</f>
        <v>0</v>
      </c>
      <c r="BU741" s="151">
        <f>+LOOKUP(CALCULO[[#This Row],[72]],$CG$2:$CH$8,$CJ$2:$CJ$8)</f>
        <v>0</v>
      </c>
      <c r="BV741" s="152">
        <f>+LOOKUP(CALCULO[[#This Row],[72]],$CG$2:$CH$8,$CI$2:$CI$8)</f>
        <v>0</v>
      </c>
      <c r="BW741" s="151">
        <f>+LOOKUP(CALCULO[[#This Row],[72]],$CG$2:$CH$8,$CK$2:$CK$8)</f>
        <v>0</v>
      </c>
      <c r="BX741" s="155">
        <f>+(CALCULO[[#This Row],[72]]+CALCULO[[#This Row],[73]])*CALCULO[[#This Row],[74]]+CALCULO[[#This Row],[75]]</f>
        <v>0</v>
      </c>
      <c r="BY741" s="133">
        <f>+ROUND(CALCULO[[#This Row],[76]]*'Versión impresión'!$H$8,-3)</f>
        <v>0</v>
      </c>
      <c r="BZ741" s="180" t="str">
        <f>+IF(LOOKUP(CALCULO[[#This Row],[72]],$CG$2:$CH$8,$CM$2:$CM$8)=0,"",LOOKUP(CALCULO[[#This Row],[72]],$CG$2:$CH$8,$CM$2:$CM$8))</f>
        <v/>
      </c>
    </row>
    <row r="742" spans="1:78" x14ac:dyDescent="0.25">
      <c r="A742" s="78" t="str">
        <f t="shared" si="29"/>
        <v/>
      </c>
      <c r="B742" s="159"/>
      <c r="C742" s="29"/>
      <c r="D742" s="29"/>
      <c r="E742" s="29"/>
      <c r="F742" s="29"/>
      <c r="G742" s="29"/>
      <c r="H742" s="29"/>
      <c r="I742" s="29"/>
      <c r="J742" s="29"/>
      <c r="K742" s="29"/>
      <c r="L742" s="29"/>
      <c r="M742" s="29"/>
      <c r="N742" s="29"/>
      <c r="O742" s="144">
        <f>SUM(CALCULO[[#This Row],[5]:[ 14 ]])</f>
        <v>0</v>
      </c>
      <c r="P742" s="162"/>
      <c r="Q742" s="163">
        <f>+IF(AVERAGEIF(ING_NO_CONST_RENTA[Concepto],'Datos para cálculo'!P$4,ING_NO_CONST_RENTA[Monto Limite])=1,CALCULO[[#This Row],[16]],MIN(CALCULO[ [#This Row],[16] ],AVERAGEIF(ING_NO_CONST_RENTA[Concepto],'Datos para cálculo'!P$4,ING_NO_CONST_RENTA[Monto Limite]),+CALCULO[ [#This Row],[16] ]+1-1,CALCULO[ [#This Row],[16] ]))</f>
        <v>0</v>
      </c>
      <c r="R742" s="29"/>
      <c r="S742" s="163">
        <f>+IF(AVERAGEIF(ING_NO_CONST_RENTA[Concepto],'Datos para cálculo'!R$4,ING_NO_CONST_RENTA[Monto Limite])=1,CALCULO[[#This Row],[18]],MIN(CALCULO[ [#This Row],[18] ],AVERAGEIF(ING_NO_CONST_RENTA[Concepto],'Datos para cálculo'!R$4,ING_NO_CONST_RENTA[Monto Limite]),+CALCULO[ [#This Row],[18] ]+1-1,CALCULO[ [#This Row],[18] ]))</f>
        <v>0</v>
      </c>
      <c r="T742" s="29"/>
      <c r="U742" s="163">
        <f>+IF(AVERAGEIF(ING_NO_CONST_RENTA[Concepto],'Datos para cálculo'!T$4,ING_NO_CONST_RENTA[Monto Limite])=1,CALCULO[[#This Row],[20]],MIN(CALCULO[ [#This Row],[20] ],AVERAGEIF(ING_NO_CONST_RENTA[Concepto],'Datos para cálculo'!T$4,ING_NO_CONST_RENTA[Monto Limite]),+CALCULO[ [#This Row],[20] ]+1-1,CALCULO[ [#This Row],[20] ]))</f>
        <v>0</v>
      </c>
      <c r="V742" s="29"/>
      <c r="W7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2" s="164"/>
      <c r="Y742" s="163">
        <f>+IF(O742&lt;310*'Versión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2" s="165"/>
      <c r="AA742" s="163">
        <f>+IF(AVERAGEIF(ING_NO_CONST_RENTA[Concepto],'Datos para cálculo'!Z$4,ING_NO_CONST_RENTA[Monto Limite])=1,CALCULO[[#This Row],[ 26 ]],MIN(CALCULO[[#This Row],[ 26 ]],AVERAGEIF(ING_NO_CONST_RENTA[Concepto],'Datos para cálculo'!Z$4,ING_NO_CONST_RENTA[Monto Limite]),+CALCULO[[#This Row],[ 26 ]]+1-1,CALCULO[[#This Row],[ 26 ]]))</f>
        <v>0</v>
      </c>
      <c r="AB742" s="165"/>
      <c r="AC7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2" s="147"/>
      <c r="AE7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2" s="144">
        <f>+CALCULO[[#This Row],[ 31 ]]+CALCULO[[#This Row],[ 29 ]]+CALCULO[[#This Row],[ 27 ]]+CALCULO[[#This Row],[ 25 ]]+CALCULO[[#This Row],[ 23 ]]+CALCULO[[#This Row],[ 21 ]]+CALCULO[[#This Row],[ 19 ]]+CALCULO[[#This Row],[ 17 ]]</f>
        <v>0</v>
      </c>
      <c r="AG742" s="148">
        <f>+MAX(0,ROUND(CALCULO[[#This Row],[ 15 ]]-CALCULO[[#This Row],[32]],-3))</f>
        <v>0</v>
      </c>
      <c r="AH742" s="29"/>
      <c r="AI742" s="163">
        <f>+IF(AVERAGEIF(DEDUCCIONES[Concepto],'Datos para cálculo'!AH$4,DEDUCCIONES[Monto Limite])=1,CALCULO[[#This Row],[ 34 ]],MIN(CALCULO[[#This Row],[ 34 ]],AVERAGEIF(DEDUCCIONES[Concepto],'Datos para cálculo'!AH$4,DEDUCCIONES[Monto Limite]),+CALCULO[[#This Row],[ 34 ]]+1-1,CALCULO[[#This Row],[ 34 ]]))</f>
        <v>0</v>
      </c>
      <c r="AJ742" s="167"/>
      <c r="AK742" s="144">
        <f>+IF(CALCULO[[#This Row],[ 36 ]]="SI",MIN(CALCULO[[#This Row],[ 15 ]]*10%,VLOOKUP($AJ$4,DEDUCCIONES[],4,0)),0)</f>
        <v>0</v>
      </c>
      <c r="AL742" s="168"/>
      <c r="AM742" s="145">
        <f>+MIN(AL742+1-1,VLOOKUP($AL$4,DEDUCCIONES[],4,0))</f>
        <v>0</v>
      </c>
      <c r="AN742" s="144">
        <f>+CALCULO[[#This Row],[35]]+CALCULO[[#This Row],[37]]+CALCULO[[#This Row],[ 39 ]]</f>
        <v>0</v>
      </c>
      <c r="AO742" s="148">
        <f>+CALCULO[[#This Row],[33]]-CALCULO[[#This Row],[ 40 ]]</f>
        <v>0</v>
      </c>
      <c r="AP742" s="29"/>
      <c r="AQ742" s="163">
        <f>+MIN(CALCULO[[#This Row],[42]]+1-1,VLOOKUP($AP$4,RENTAS_EXCENTAS[],4,0))</f>
        <v>0</v>
      </c>
      <c r="AR742" s="29"/>
      <c r="AS742" s="163">
        <f>+MIN(CALCULO[[#This Row],[43]]+CALCULO[[#This Row],[ 44 ]]+1-1,VLOOKUP($AP$4,RENTAS_EXCENTAS[],4,0))-CALCULO[[#This Row],[43]]</f>
        <v>0</v>
      </c>
      <c r="AT742" s="163"/>
      <c r="AU742" s="163"/>
      <c r="AV742" s="163">
        <f>+CALCULO[[#This Row],[ 47 ]]</f>
        <v>0</v>
      </c>
      <c r="AW742" s="163"/>
      <c r="AX742" s="163">
        <f>+CALCULO[[#This Row],[ 49 ]]</f>
        <v>0</v>
      </c>
      <c r="AY742" s="163"/>
      <c r="AZ742" s="163">
        <f>+CALCULO[[#This Row],[ 51 ]]</f>
        <v>0</v>
      </c>
      <c r="BA742" s="163"/>
      <c r="BB742" s="163">
        <f>+CALCULO[[#This Row],[ 53 ]]</f>
        <v>0</v>
      </c>
      <c r="BC742" s="163"/>
      <c r="BD742" s="163">
        <f>+CALCULO[[#This Row],[ 55 ]]</f>
        <v>0</v>
      </c>
      <c r="BE742" s="163"/>
      <c r="BF742" s="163">
        <f>+CALCULO[[#This Row],[ 57 ]]</f>
        <v>0</v>
      </c>
      <c r="BG742" s="163"/>
      <c r="BH742" s="163">
        <f>+CALCULO[[#This Row],[ 59 ]]</f>
        <v>0</v>
      </c>
      <c r="BI742" s="163"/>
      <c r="BJ742" s="163"/>
      <c r="BK742" s="163"/>
      <c r="BL742" s="145">
        <f>+CALCULO[[#This Row],[ 63 ]]</f>
        <v>0</v>
      </c>
      <c r="BM742" s="144">
        <f>+CALCULO[[#This Row],[ 64 ]]+CALCULO[[#This Row],[ 62 ]]+CALCULO[[#This Row],[ 60 ]]+CALCULO[[#This Row],[ 58 ]]+CALCULO[[#This Row],[ 56 ]]+CALCULO[[#This Row],[ 54 ]]+CALCULO[[#This Row],[ 52 ]]+CALCULO[[#This Row],[ 50 ]]+CALCULO[[#This Row],[ 48 ]]+CALCULO[[#This Row],[ 45 ]]+CALCULO[[#This Row],[43]]</f>
        <v>0</v>
      </c>
      <c r="BN742" s="148">
        <f>+CALCULO[[#This Row],[ 41 ]]-CALCULO[[#This Row],[65]]</f>
        <v>0</v>
      </c>
      <c r="BO742" s="144">
        <f>+ROUND(MIN(CALCULO[[#This Row],[66]]*25%,240*'Versión impresión'!$H$8),-3)</f>
        <v>0</v>
      </c>
      <c r="BP742" s="148">
        <f>+CALCULO[[#This Row],[66]]-CALCULO[[#This Row],[67]]</f>
        <v>0</v>
      </c>
      <c r="BQ742" s="154">
        <f>+ROUND(CALCULO[[#This Row],[33]]*40%,-3)</f>
        <v>0</v>
      </c>
      <c r="BR742" s="149">
        <f t="shared" si="30"/>
        <v>0</v>
      </c>
      <c r="BS742" s="144">
        <f>+CALCULO[[#This Row],[33]]-MIN(CALCULO[[#This Row],[69]],CALCULO[[#This Row],[68]])</f>
        <v>0</v>
      </c>
      <c r="BT742" s="150">
        <f>+CALCULO[[#This Row],[71]]/'Versión impresión'!$H$8+1-1</f>
        <v>0</v>
      </c>
      <c r="BU742" s="151">
        <f>+LOOKUP(CALCULO[[#This Row],[72]],$CG$2:$CH$8,$CJ$2:$CJ$8)</f>
        <v>0</v>
      </c>
      <c r="BV742" s="152">
        <f>+LOOKUP(CALCULO[[#This Row],[72]],$CG$2:$CH$8,$CI$2:$CI$8)</f>
        <v>0</v>
      </c>
      <c r="BW742" s="151">
        <f>+LOOKUP(CALCULO[[#This Row],[72]],$CG$2:$CH$8,$CK$2:$CK$8)</f>
        <v>0</v>
      </c>
      <c r="BX742" s="155">
        <f>+(CALCULO[[#This Row],[72]]+CALCULO[[#This Row],[73]])*CALCULO[[#This Row],[74]]+CALCULO[[#This Row],[75]]</f>
        <v>0</v>
      </c>
      <c r="BY742" s="133">
        <f>+ROUND(CALCULO[[#This Row],[76]]*'Versión impresión'!$H$8,-3)</f>
        <v>0</v>
      </c>
      <c r="BZ742" s="180" t="str">
        <f>+IF(LOOKUP(CALCULO[[#This Row],[72]],$CG$2:$CH$8,$CM$2:$CM$8)=0,"",LOOKUP(CALCULO[[#This Row],[72]],$CG$2:$CH$8,$CM$2:$CM$8))</f>
        <v/>
      </c>
    </row>
    <row r="743" spans="1:78" x14ac:dyDescent="0.25">
      <c r="A743" s="78" t="str">
        <f t="shared" si="29"/>
        <v/>
      </c>
      <c r="B743" s="159"/>
      <c r="C743" s="29"/>
      <c r="D743" s="29"/>
      <c r="E743" s="29"/>
      <c r="F743" s="29"/>
      <c r="G743" s="29"/>
      <c r="H743" s="29"/>
      <c r="I743" s="29"/>
      <c r="J743" s="29"/>
      <c r="K743" s="29"/>
      <c r="L743" s="29"/>
      <c r="M743" s="29"/>
      <c r="N743" s="29"/>
      <c r="O743" s="144">
        <f>SUM(CALCULO[[#This Row],[5]:[ 14 ]])</f>
        <v>0</v>
      </c>
      <c r="P743" s="162"/>
      <c r="Q743" s="163">
        <f>+IF(AVERAGEIF(ING_NO_CONST_RENTA[Concepto],'Datos para cálculo'!P$4,ING_NO_CONST_RENTA[Monto Limite])=1,CALCULO[[#This Row],[16]],MIN(CALCULO[ [#This Row],[16] ],AVERAGEIF(ING_NO_CONST_RENTA[Concepto],'Datos para cálculo'!P$4,ING_NO_CONST_RENTA[Monto Limite]),+CALCULO[ [#This Row],[16] ]+1-1,CALCULO[ [#This Row],[16] ]))</f>
        <v>0</v>
      </c>
      <c r="R743" s="29"/>
      <c r="S743" s="163">
        <f>+IF(AVERAGEIF(ING_NO_CONST_RENTA[Concepto],'Datos para cálculo'!R$4,ING_NO_CONST_RENTA[Monto Limite])=1,CALCULO[[#This Row],[18]],MIN(CALCULO[ [#This Row],[18] ],AVERAGEIF(ING_NO_CONST_RENTA[Concepto],'Datos para cálculo'!R$4,ING_NO_CONST_RENTA[Monto Limite]),+CALCULO[ [#This Row],[18] ]+1-1,CALCULO[ [#This Row],[18] ]))</f>
        <v>0</v>
      </c>
      <c r="T743" s="29"/>
      <c r="U743" s="163">
        <f>+IF(AVERAGEIF(ING_NO_CONST_RENTA[Concepto],'Datos para cálculo'!T$4,ING_NO_CONST_RENTA[Monto Limite])=1,CALCULO[[#This Row],[20]],MIN(CALCULO[ [#This Row],[20] ],AVERAGEIF(ING_NO_CONST_RENTA[Concepto],'Datos para cálculo'!T$4,ING_NO_CONST_RENTA[Monto Limite]),+CALCULO[ [#This Row],[20] ]+1-1,CALCULO[ [#This Row],[20] ]))</f>
        <v>0</v>
      </c>
      <c r="V743" s="29"/>
      <c r="W7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3" s="164"/>
      <c r="Y743" s="163">
        <f>+IF(O743&lt;310*'Versión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3" s="165"/>
      <c r="AA743" s="163">
        <f>+IF(AVERAGEIF(ING_NO_CONST_RENTA[Concepto],'Datos para cálculo'!Z$4,ING_NO_CONST_RENTA[Monto Limite])=1,CALCULO[[#This Row],[ 26 ]],MIN(CALCULO[[#This Row],[ 26 ]],AVERAGEIF(ING_NO_CONST_RENTA[Concepto],'Datos para cálculo'!Z$4,ING_NO_CONST_RENTA[Monto Limite]),+CALCULO[[#This Row],[ 26 ]]+1-1,CALCULO[[#This Row],[ 26 ]]))</f>
        <v>0</v>
      </c>
      <c r="AB743" s="165"/>
      <c r="AC7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3" s="147"/>
      <c r="AE7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3" s="144">
        <f>+CALCULO[[#This Row],[ 31 ]]+CALCULO[[#This Row],[ 29 ]]+CALCULO[[#This Row],[ 27 ]]+CALCULO[[#This Row],[ 25 ]]+CALCULO[[#This Row],[ 23 ]]+CALCULO[[#This Row],[ 21 ]]+CALCULO[[#This Row],[ 19 ]]+CALCULO[[#This Row],[ 17 ]]</f>
        <v>0</v>
      </c>
      <c r="AG743" s="148">
        <f>+MAX(0,ROUND(CALCULO[[#This Row],[ 15 ]]-CALCULO[[#This Row],[32]],-3))</f>
        <v>0</v>
      </c>
      <c r="AH743" s="29"/>
      <c r="AI743" s="163">
        <f>+IF(AVERAGEIF(DEDUCCIONES[Concepto],'Datos para cálculo'!AH$4,DEDUCCIONES[Monto Limite])=1,CALCULO[[#This Row],[ 34 ]],MIN(CALCULO[[#This Row],[ 34 ]],AVERAGEIF(DEDUCCIONES[Concepto],'Datos para cálculo'!AH$4,DEDUCCIONES[Monto Limite]),+CALCULO[[#This Row],[ 34 ]]+1-1,CALCULO[[#This Row],[ 34 ]]))</f>
        <v>0</v>
      </c>
      <c r="AJ743" s="167"/>
      <c r="AK743" s="144">
        <f>+IF(CALCULO[[#This Row],[ 36 ]]="SI",MIN(CALCULO[[#This Row],[ 15 ]]*10%,VLOOKUP($AJ$4,DEDUCCIONES[],4,0)),0)</f>
        <v>0</v>
      </c>
      <c r="AL743" s="168"/>
      <c r="AM743" s="145">
        <f>+MIN(AL743+1-1,VLOOKUP($AL$4,DEDUCCIONES[],4,0))</f>
        <v>0</v>
      </c>
      <c r="AN743" s="144">
        <f>+CALCULO[[#This Row],[35]]+CALCULO[[#This Row],[37]]+CALCULO[[#This Row],[ 39 ]]</f>
        <v>0</v>
      </c>
      <c r="AO743" s="148">
        <f>+CALCULO[[#This Row],[33]]-CALCULO[[#This Row],[ 40 ]]</f>
        <v>0</v>
      </c>
      <c r="AP743" s="29"/>
      <c r="AQ743" s="163">
        <f>+MIN(CALCULO[[#This Row],[42]]+1-1,VLOOKUP($AP$4,RENTAS_EXCENTAS[],4,0))</f>
        <v>0</v>
      </c>
      <c r="AR743" s="29"/>
      <c r="AS743" s="163">
        <f>+MIN(CALCULO[[#This Row],[43]]+CALCULO[[#This Row],[ 44 ]]+1-1,VLOOKUP($AP$4,RENTAS_EXCENTAS[],4,0))-CALCULO[[#This Row],[43]]</f>
        <v>0</v>
      </c>
      <c r="AT743" s="163"/>
      <c r="AU743" s="163"/>
      <c r="AV743" s="163">
        <f>+CALCULO[[#This Row],[ 47 ]]</f>
        <v>0</v>
      </c>
      <c r="AW743" s="163"/>
      <c r="AX743" s="163">
        <f>+CALCULO[[#This Row],[ 49 ]]</f>
        <v>0</v>
      </c>
      <c r="AY743" s="163"/>
      <c r="AZ743" s="163">
        <f>+CALCULO[[#This Row],[ 51 ]]</f>
        <v>0</v>
      </c>
      <c r="BA743" s="163"/>
      <c r="BB743" s="163">
        <f>+CALCULO[[#This Row],[ 53 ]]</f>
        <v>0</v>
      </c>
      <c r="BC743" s="163"/>
      <c r="BD743" s="163">
        <f>+CALCULO[[#This Row],[ 55 ]]</f>
        <v>0</v>
      </c>
      <c r="BE743" s="163"/>
      <c r="BF743" s="163">
        <f>+CALCULO[[#This Row],[ 57 ]]</f>
        <v>0</v>
      </c>
      <c r="BG743" s="163"/>
      <c r="BH743" s="163">
        <f>+CALCULO[[#This Row],[ 59 ]]</f>
        <v>0</v>
      </c>
      <c r="BI743" s="163"/>
      <c r="BJ743" s="163"/>
      <c r="BK743" s="163"/>
      <c r="BL743" s="145">
        <f>+CALCULO[[#This Row],[ 63 ]]</f>
        <v>0</v>
      </c>
      <c r="BM743" s="144">
        <f>+CALCULO[[#This Row],[ 64 ]]+CALCULO[[#This Row],[ 62 ]]+CALCULO[[#This Row],[ 60 ]]+CALCULO[[#This Row],[ 58 ]]+CALCULO[[#This Row],[ 56 ]]+CALCULO[[#This Row],[ 54 ]]+CALCULO[[#This Row],[ 52 ]]+CALCULO[[#This Row],[ 50 ]]+CALCULO[[#This Row],[ 48 ]]+CALCULO[[#This Row],[ 45 ]]+CALCULO[[#This Row],[43]]</f>
        <v>0</v>
      </c>
      <c r="BN743" s="148">
        <f>+CALCULO[[#This Row],[ 41 ]]-CALCULO[[#This Row],[65]]</f>
        <v>0</v>
      </c>
      <c r="BO743" s="144">
        <f>+ROUND(MIN(CALCULO[[#This Row],[66]]*25%,240*'Versión impresión'!$H$8),-3)</f>
        <v>0</v>
      </c>
      <c r="BP743" s="148">
        <f>+CALCULO[[#This Row],[66]]-CALCULO[[#This Row],[67]]</f>
        <v>0</v>
      </c>
      <c r="BQ743" s="154">
        <f>+ROUND(CALCULO[[#This Row],[33]]*40%,-3)</f>
        <v>0</v>
      </c>
      <c r="BR743" s="149">
        <f t="shared" si="30"/>
        <v>0</v>
      </c>
      <c r="BS743" s="144">
        <f>+CALCULO[[#This Row],[33]]-MIN(CALCULO[[#This Row],[69]],CALCULO[[#This Row],[68]])</f>
        <v>0</v>
      </c>
      <c r="BT743" s="150">
        <f>+CALCULO[[#This Row],[71]]/'Versión impresión'!$H$8+1-1</f>
        <v>0</v>
      </c>
      <c r="BU743" s="151">
        <f>+LOOKUP(CALCULO[[#This Row],[72]],$CG$2:$CH$8,$CJ$2:$CJ$8)</f>
        <v>0</v>
      </c>
      <c r="BV743" s="152">
        <f>+LOOKUP(CALCULO[[#This Row],[72]],$CG$2:$CH$8,$CI$2:$CI$8)</f>
        <v>0</v>
      </c>
      <c r="BW743" s="151">
        <f>+LOOKUP(CALCULO[[#This Row],[72]],$CG$2:$CH$8,$CK$2:$CK$8)</f>
        <v>0</v>
      </c>
      <c r="BX743" s="155">
        <f>+(CALCULO[[#This Row],[72]]+CALCULO[[#This Row],[73]])*CALCULO[[#This Row],[74]]+CALCULO[[#This Row],[75]]</f>
        <v>0</v>
      </c>
      <c r="BY743" s="133">
        <f>+ROUND(CALCULO[[#This Row],[76]]*'Versión impresión'!$H$8,-3)</f>
        <v>0</v>
      </c>
      <c r="BZ743" s="180" t="str">
        <f>+IF(LOOKUP(CALCULO[[#This Row],[72]],$CG$2:$CH$8,$CM$2:$CM$8)=0,"",LOOKUP(CALCULO[[#This Row],[72]],$CG$2:$CH$8,$CM$2:$CM$8))</f>
        <v/>
      </c>
    </row>
    <row r="744" spans="1:78" x14ac:dyDescent="0.25">
      <c r="A744" s="78" t="str">
        <f t="shared" si="29"/>
        <v/>
      </c>
      <c r="B744" s="159"/>
      <c r="C744" s="29"/>
      <c r="D744" s="29"/>
      <c r="E744" s="29"/>
      <c r="F744" s="29"/>
      <c r="G744" s="29"/>
      <c r="H744" s="29"/>
      <c r="I744" s="29"/>
      <c r="J744" s="29"/>
      <c r="K744" s="29"/>
      <c r="L744" s="29"/>
      <c r="M744" s="29"/>
      <c r="N744" s="29"/>
      <c r="O744" s="144">
        <f>SUM(CALCULO[[#This Row],[5]:[ 14 ]])</f>
        <v>0</v>
      </c>
      <c r="P744" s="162"/>
      <c r="Q744" s="163">
        <f>+IF(AVERAGEIF(ING_NO_CONST_RENTA[Concepto],'Datos para cálculo'!P$4,ING_NO_CONST_RENTA[Monto Limite])=1,CALCULO[[#This Row],[16]],MIN(CALCULO[ [#This Row],[16] ],AVERAGEIF(ING_NO_CONST_RENTA[Concepto],'Datos para cálculo'!P$4,ING_NO_CONST_RENTA[Monto Limite]),+CALCULO[ [#This Row],[16] ]+1-1,CALCULO[ [#This Row],[16] ]))</f>
        <v>0</v>
      </c>
      <c r="R744" s="29"/>
      <c r="S744" s="163">
        <f>+IF(AVERAGEIF(ING_NO_CONST_RENTA[Concepto],'Datos para cálculo'!R$4,ING_NO_CONST_RENTA[Monto Limite])=1,CALCULO[[#This Row],[18]],MIN(CALCULO[ [#This Row],[18] ],AVERAGEIF(ING_NO_CONST_RENTA[Concepto],'Datos para cálculo'!R$4,ING_NO_CONST_RENTA[Monto Limite]),+CALCULO[ [#This Row],[18] ]+1-1,CALCULO[ [#This Row],[18] ]))</f>
        <v>0</v>
      </c>
      <c r="T744" s="29"/>
      <c r="U744" s="163">
        <f>+IF(AVERAGEIF(ING_NO_CONST_RENTA[Concepto],'Datos para cálculo'!T$4,ING_NO_CONST_RENTA[Monto Limite])=1,CALCULO[[#This Row],[20]],MIN(CALCULO[ [#This Row],[20] ],AVERAGEIF(ING_NO_CONST_RENTA[Concepto],'Datos para cálculo'!T$4,ING_NO_CONST_RENTA[Monto Limite]),+CALCULO[ [#This Row],[20] ]+1-1,CALCULO[ [#This Row],[20] ]))</f>
        <v>0</v>
      </c>
      <c r="V744" s="29"/>
      <c r="W7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4" s="164"/>
      <c r="Y744" s="163">
        <f>+IF(O744&lt;310*'Versión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4" s="165"/>
      <c r="AA744" s="163">
        <f>+IF(AVERAGEIF(ING_NO_CONST_RENTA[Concepto],'Datos para cálculo'!Z$4,ING_NO_CONST_RENTA[Monto Limite])=1,CALCULO[[#This Row],[ 26 ]],MIN(CALCULO[[#This Row],[ 26 ]],AVERAGEIF(ING_NO_CONST_RENTA[Concepto],'Datos para cálculo'!Z$4,ING_NO_CONST_RENTA[Monto Limite]),+CALCULO[[#This Row],[ 26 ]]+1-1,CALCULO[[#This Row],[ 26 ]]))</f>
        <v>0</v>
      </c>
      <c r="AB744" s="165"/>
      <c r="AC7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4" s="147"/>
      <c r="AE7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4" s="144">
        <f>+CALCULO[[#This Row],[ 31 ]]+CALCULO[[#This Row],[ 29 ]]+CALCULO[[#This Row],[ 27 ]]+CALCULO[[#This Row],[ 25 ]]+CALCULO[[#This Row],[ 23 ]]+CALCULO[[#This Row],[ 21 ]]+CALCULO[[#This Row],[ 19 ]]+CALCULO[[#This Row],[ 17 ]]</f>
        <v>0</v>
      </c>
      <c r="AG744" s="148">
        <f>+MAX(0,ROUND(CALCULO[[#This Row],[ 15 ]]-CALCULO[[#This Row],[32]],-3))</f>
        <v>0</v>
      </c>
      <c r="AH744" s="29"/>
      <c r="AI744" s="163">
        <f>+IF(AVERAGEIF(DEDUCCIONES[Concepto],'Datos para cálculo'!AH$4,DEDUCCIONES[Monto Limite])=1,CALCULO[[#This Row],[ 34 ]],MIN(CALCULO[[#This Row],[ 34 ]],AVERAGEIF(DEDUCCIONES[Concepto],'Datos para cálculo'!AH$4,DEDUCCIONES[Monto Limite]),+CALCULO[[#This Row],[ 34 ]]+1-1,CALCULO[[#This Row],[ 34 ]]))</f>
        <v>0</v>
      </c>
      <c r="AJ744" s="167"/>
      <c r="AK744" s="144">
        <f>+IF(CALCULO[[#This Row],[ 36 ]]="SI",MIN(CALCULO[[#This Row],[ 15 ]]*10%,VLOOKUP($AJ$4,DEDUCCIONES[],4,0)),0)</f>
        <v>0</v>
      </c>
      <c r="AL744" s="168"/>
      <c r="AM744" s="145">
        <f>+MIN(AL744+1-1,VLOOKUP($AL$4,DEDUCCIONES[],4,0))</f>
        <v>0</v>
      </c>
      <c r="AN744" s="144">
        <f>+CALCULO[[#This Row],[35]]+CALCULO[[#This Row],[37]]+CALCULO[[#This Row],[ 39 ]]</f>
        <v>0</v>
      </c>
      <c r="AO744" s="148">
        <f>+CALCULO[[#This Row],[33]]-CALCULO[[#This Row],[ 40 ]]</f>
        <v>0</v>
      </c>
      <c r="AP744" s="29"/>
      <c r="AQ744" s="163">
        <f>+MIN(CALCULO[[#This Row],[42]]+1-1,VLOOKUP($AP$4,RENTAS_EXCENTAS[],4,0))</f>
        <v>0</v>
      </c>
      <c r="AR744" s="29"/>
      <c r="AS744" s="163">
        <f>+MIN(CALCULO[[#This Row],[43]]+CALCULO[[#This Row],[ 44 ]]+1-1,VLOOKUP($AP$4,RENTAS_EXCENTAS[],4,0))-CALCULO[[#This Row],[43]]</f>
        <v>0</v>
      </c>
      <c r="AT744" s="163"/>
      <c r="AU744" s="163"/>
      <c r="AV744" s="163">
        <f>+CALCULO[[#This Row],[ 47 ]]</f>
        <v>0</v>
      </c>
      <c r="AW744" s="163"/>
      <c r="AX744" s="163">
        <f>+CALCULO[[#This Row],[ 49 ]]</f>
        <v>0</v>
      </c>
      <c r="AY744" s="163"/>
      <c r="AZ744" s="163">
        <f>+CALCULO[[#This Row],[ 51 ]]</f>
        <v>0</v>
      </c>
      <c r="BA744" s="163"/>
      <c r="BB744" s="163">
        <f>+CALCULO[[#This Row],[ 53 ]]</f>
        <v>0</v>
      </c>
      <c r="BC744" s="163"/>
      <c r="BD744" s="163">
        <f>+CALCULO[[#This Row],[ 55 ]]</f>
        <v>0</v>
      </c>
      <c r="BE744" s="163"/>
      <c r="BF744" s="163">
        <f>+CALCULO[[#This Row],[ 57 ]]</f>
        <v>0</v>
      </c>
      <c r="BG744" s="163"/>
      <c r="BH744" s="163">
        <f>+CALCULO[[#This Row],[ 59 ]]</f>
        <v>0</v>
      </c>
      <c r="BI744" s="163"/>
      <c r="BJ744" s="163"/>
      <c r="BK744" s="163"/>
      <c r="BL744" s="145">
        <f>+CALCULO[[#This Row],[ 63 ]]</f>
        <v>0</v>
      </c>
      <c r="BM744" s="144">
        <f>+CALCULO[[#This Row],[ 64 ]]+CALCULO[[#This Row],[ 62 ]]+CALCULO[[#This Row],[ 60 ]]+CALCULO[[#This Row],[ 58 ]]+CALCULO[[#This Row],[ 56 ]]+CALCULO[[#This Row],[ 54 ]]+CALCULO[[#This Row],[ 52 ]]+CALCULO[[#This Row],[ 50 ]]+CALCULO[[#This Row],[ 48 ]]+CALCULO[[#This Row],[ 45 ]]+CALCULO[[#This Row],[43]]</f>
        <v>0</v>
      </c>
      <c r="BN744" s="148">
        <f>+CALCULO[[#This Row],[ 41 ]]-CALCULO[[#This Row],[65]]</f>
        <v>0</v>
      </c>
      <c r="BO744" s="144">
        <f>+ROUND(MIN(CALCULO[[#This Row],[66]]*25%,240*'Versión impresión'!$H$8),-3)</f>
        <v>0</v>
      </c>
      <c r="BP744" s="148">
        <f>+CALCULO[[#This Row],[66]]-CALCULO[[#This Row],[67]]</f>
        <v>0</v>
      </c>
      <c r="BQ744" s="154">
        <f>+ROUND(CALCULO[[#This Row],[33]]*40%,-3)</f>
        <v>0</v>
      </c>
      <c r="BR744" s="149">
        <f t="shared" si="30"/>
        <v>0</v>
      </c>
      <c r="BS744" s="144">
        <f>+CALCULO[[#This Row],[33]]-MIN(CALCULO[[#This Row],[69]],CALCULO[[#This Row],[68]])</f>
        <v>0</v>
      </c>
      <c r="BT744" s="150">
        <f>+CALCULO[[#This Row],[71]]/'Versión impresión'!$H$8+1-1</f>
        <v>0</v>
      </c>
      <c r="BU744" s="151">
        <f>+LOOKUP(CALCULO[[#This Row],[72]],$CG$2:$CH$8,$CJ$2:$CJ$8)</f>
        <v>0</v>
      </c>
      <c r="BV744" s="152">
        <f>+LOOKUP(CALCULO[[#This Row],[72]],$CG$2:$CH$8,$CI$2:$CI$8)</f>
        <v>0</v>
      </c>
      <c r="BW744" s="151">
        <f>+LOOKUP(CALCULO[[#This Row],[72]],$CG$2:$CH$8,$CK$2:$CK$8)</f>
        <v>0</v>
      </c>
      <c r="BX744" s="155">
        <f>+(CALCULO[[#This Row],[72]]+CALCULO[[#This Row],[73]])*CALCULO[[#This Row],[74]]+CALCULO[[#This Row],[75]]</f>
        <v>0</v>
      </c>
      <c r="BY744" s="133">
        <f>+ROUND(CALCULO[[#This Row],[76]]*'Versión impresión'!$H$8,-3)</f>
        <v>0</v>
      </c>
      <c r="BZ744" s="180" t="str">
        <f>+IF(LOOKUP(CALCULO[[#This Row],[72]],$CG$2:$CH$8,$CM$2:$CM$8)=0,"",LOOKUP(CALCULO[[#This Row],[72]],$CG$2:$CH$8,$CM$2:$CM$8))</f>
        <v/>
      </c>
    </row>
    <row r="745" spans="1:78" x14ac:dyDescent="0.25">
      <c r="A745" s="78" t="str">
        <f t="shared" si="29"/>
        <v/>
      </c>
      <c r="B745" s="159"/>
      <c r="C745" s="29"/>
      <c r="D745" s="29"/>
      <c r="E745" s="29"/>
      <c r="F745" s="29"/>
      <c r="G745" s="29"/>
      <c r="H745" s="29"/>
      <c r="I745" s="29"/>
      <c r="J745" s="29"/>
      <c r="K745" s="29"/>
      <c r="L745" s="29"/>
      <c r="M745" s="29"/>
      <c r="N745" s="29"/>
      <c r="O745" s="144">
        <f>SUM(CALCULO[[#This Row],[5]:[ 14 ]])</f>
        <v>0</v>
      </c>
      <c r="P745" s="162"/>
      <c r="Q745" s="163">
        <f>+IF(AVERAGEIF(ING_NO_CONST_RENTA[Concepto],'Datos para cálculo'!P$4,ING_NO_CONST_RENTA[Monto Limite])=1,CALCULO[[#This Row],[16]],MIN(CALCULO[ [#This Row],[16] ],AVERAGEIF(ING_NO_CONST_RENTA[Concepto],'Datos para cálculo'!P$4,ING_NO_CONST_RENTA[Monto Limite]),+CALCULO[ [#This Row],[16] ]+1-1,CALCULO[ [#This Row],[16] ]))</f>
        <v>0</v>
      </c>
      <c r="R745" s="29"/>
      <c r="S745" s="163">
        <f>+IF(AVERAGEIF(ING_NO_CONST_RENTA[Concepto],'Datos para cálculo'!R$4,ING_NO_CONST_RENTA[Monto Limite])=1,CALCULO[[#This Row],[18]],MIN(CALCULO[ [#This Row],[18] ],AVERAGEIF(ING_NO_CONST_RENTA[Concepto],'Datos para cálculo'!R$4,ING_NO_CONST_RENTA[Monto Limite]),+CALCULO[ [#This Row],[18] ]+1-1,CALCULO[ [#This Row],[18] ]))</f>
        <v>0</v>
      </c>
      <c r="T745" s="29"/>
      <c r="U745" s="163">
        <f>+IF(AVERAGEIF(ING_NO_CONST_RENTA[Concepto],'Datos para cálculo'!T$4,ING_NO_CONST_RENTA[Monto Limite])=1,CALCULO[[#This Row],[20]],MIN(CALCULO[ [#This Row],[20] ],AVERAGEIF(ING_NO_CONST_RENTA[Concepto],'Datos para cálculo'!T$4,ING_NO_CONST_RENTA[Monto Limite]),+CALCULO[ [#This Row],[20] ]+1-1,CALCULO[ [#This Row],[20] ]))</f>
        <v>0</v>
      </c>
      <c r="V745" s="29"/>
      <c r="W7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5" s="164"/>
      <c r="Y745" s="163">
        <f>+IF(O745&lt;310*'Versión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5" s="165"/>
      <c r="AA745" s="163">
        <f>+IF(AVERAGEIF(ING_NO_CONST_RENTA[Concepto],'Datos para cálculo'!Z$4,ING_NO_CONST_RENTA[Monto Limite])=1,CALCULO[[#This Row],[ 26 ]],MIN(CALCULO[[#This Row],[ 26 ]],AVERAGEIF(ING_NO_CONST_RENTA[Concepto],'Datos para cálculo'!Z$4,ING_NO_CONST_RENTA[Monto Limite]),+CALCULO[[#This Row],[ 26 ]]+1-1,CALCULO[[#This Row],[ 26 ]]))</f>
        <v>0</v>
      </c>
      <c r="AB745" s="165"/>
      <c r="AC7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5" s="147"/>
      <c r="AE7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5" s="144">
        <f>+CALCULO[[#This Row],[ 31 ]]+CALCULO[[#This Row],[ 29 ]]+CALCULO[[#This Row],[ 27 ]]+CALCULO[[#This Row],[ 25 ]]+CALCULO[[#This Row],[ 23 ]]+CALCULO[[#This Row],[ 21 ]]+CALCULO[[#This Row],[ 19 ]]+CALCULO[[#This Row],[ 17 ]]</f>
        <v>0</v>
      </c>
      <c r="AG745" s="148">
        <f>+MAX(0,ROUND(CALCULO[[#This Row],[ 15 ]]-CALCULO[[#This Row],[32]],-3))</f>
        <v>0</v>
      </c>
      <c r="AH745" s="29"/>
      <c r="AI745" s="163">
        <f>+IF(AVERAGEIF(DEDUCCIONES[Concepto],'Datos para cálculo'!AH$4,DEDUCCIONES[Monto Limite])=1,CALCULO[[#This Row],[ 34 ]],MIN(CALCULO[[#This Row],[ 34 ]],AVERAGEIF(DEDUCCIONES[Concepto],'Datos para cálculo'!AH$4,DEDUCCIONES[Monto Limite]),+CALCULO[[#This Row],[ 34 ]]+1-1,CALCULO[[#This Row],[ 34 ]]))</f>
        <v>0</v>
      </c>
      <c r="AJ745" s="167"/>
      <c r="AK745" s="144">
        <f>+IF(CALCULO[[#This Row],[ 36 ]]="SI",MIN(CALCULO[[#This Row],[ 15 ]]*10%,VLOOKUP($AJ$4,DEDUCCIONES[],4,0)),0)</f>
        <v>0</v>
      </c>
      <c r="AL745" s="168"/>
      <c r="AM745" s="145">
        <f>+MIN(AL745+1-1,VLOOKUP($AL$4,DEDUCCIONES[],4,0))</f>
        <v>0</v>
      </c>
      <c r="AN745" s="144">
        <f>+CALCULO[[#This Row],[35]]+CALCULO[[#This Row],[37]]+CALCULO[[#This Row],[ 39 ]]</f>
        <v>0</v>
      </c>
      <c r="AO745" s="148">
        <f>+CALCULO[[#This Row],[33]]-CALCULO[[#This Row],[ 40 ]]</f>
        <v>0</v>
      </c>
      <c r="AP745" s="29"/>
      <c r="AQ745" s="163">
        <f>+MIN(CALCULO[[#This Row],[42]]+1-1,VLOOKUP($AP$4,RENTAS_EXCENTAS[],4,0))</f>
        <v>0</v>
      </c>
      <c r="AR745" s="29"/>
      <c r="AS745" s="163">
        <f>+MIN(CALCULO[[#This Row],[43]]+CALCULO[[#This Row],[ 44 ]]+1-1,VLOOKUP($AP$4,RENTAS_EXCENTAS[],4,0))-CALCULO[[#This Row],[43]]</f>
        <v>0</v>
      </c>
      <c r="AT745" s="163"/>
      <c r="AU745" s="163"/>
      <c r="AV745" s="163">
        <f>+CALCULO[[#This Row],[ 47 ]]</f>
        <v>0</v>
      </c>
      <c r="AW745" s="163"/>
      <c r="AX745" s="163">
        <f>+CALCULO[[#This Row],[ 49 ]]</f>
        <v>0</v>
      </c>
      <c r="AY745" s="163"/>
      <c r="AZ745" s="163">
        <f>+CALCULO[[#This Row],[ 51 ]]</f>
        <v>0</v>
      </c>
      <c r="BA745" s="163"/>
      <c r="BB745" s="163">
        <f>+CALCULO[[#This Row],[ 53 ]]</f>
        <v>0</v>
      </c>
      <c r="BC745" s="163"/>
      <c r="BD745" s="163">
        <f>+CALCULO[[#This Row],[ 55 ]]</f>
        <v>0</v>
      </c>
      <c r="BE745" s="163"/>
      <c r="BF745" s="163">
        <f>+CALCULO[[#This Row],[ 57 ]]</f>
        <v>0</v>
      </c>
      <c r="BG745" s="163"/>
      <c r="BH745" s="163">
        <f>+CALCULO[[#This Row],[ 59 ]]</f>
        <v>0</v>
      </c>
      <c r="BI745" s="163"/>
      <c r="BJ745" s="163"/>
      <c r="BK745" s="163"/>
      <c r="BL745" s="145">
        <f>+CALCULO[[#This Row],[ 63 ]]</f>
        <v>0</v>
      </c>
      <c r="BM745" s="144">
        <f>+CALCULO[[#This Row],[ 64 ]]+CALCULO[[#This Row],[ 62 ]]+CALCULO[[#This Row],[ 60 ]]+CALCULO[[#This Row],[ 58 ]]+CALCULO[[#This Row],[ 56 ]]+CALCULO[[#This Row],[ 54 ]]+CALCULO[[#This Row],[ 52 ]]+CALCULO[[#This Row],[ 50 ]]+CALCULO[[#This Row],[ 48 ]]+CALCULO[[#This Row],[ 45 ]]+CALCULO[[#This Row],[43]]</f>
        <v>0</v>
      </c>
      <c r="BN745" s="148">
        <f>+CALCULO[[#This Row],[ 41 ]]-CALCULO[[#This Row],[65]]</f>
        <v>0</v>
      </c>
      <c r="BO745" s="144">
        <f>+ROUND(MIN(CALCULO[[#This Row],[66]]*25%,240*'Versión impresión'!$H$8),-3)</f>
        <v>0</v>
      </c>
      <c r="BP745" s="148">
        <f>+CALCULO[[#This Row],[66]]-CALCULO[[#This Row],[67]]</f>
        <v>0</v>
      </c>
      <c r="BQ745" s="154">
        <f>+ROUND(CALCULO[[#This Row],[33]]*40%,-3)</f>
        <v>0</v>
      </c>
      <c r="BR745" s="149">
        <f t="shared" si="30"/>
        <v>0</v>
      </c>
      <c r="BS745" s="144">
        <f>+CALCULO[[#This Row],[33]]-MIN(CALCULO[[#This Row],[69]],CALCULO[[#This Row],[68]])</f>
        <v>0</v>
      </c>
      <c r="BT745" s="150">
        <f>+CALCULO[[#This Row],[71]]/'Versión impresión'!$H$8+1-1</f>
        <v>0</v>
      </c>
      <c r="BU745" s="151">
        <f>+LOOKUP(CALCULO[[#This Row],[72]],$CG$2:$CH$8,$CJ$2:$CJ$8)</f>
        <v>0</v>
      </c>
      <c r="BV745" s="152">
        <f>+LOOKUP(CALCULO[[#This Row],[72]],$CG$2:$CH$8,$CI$2:$CI$8)</f>
        <v>0</v>
      </c>
      <c r="BW745" s="151">
        <f>+LOOKUP(CALCULO[[#This Row],[72]],$CG$2:$CH$8,$CK$2:$CK$8)</f>
        <v>0</v>
      </c>
      <c r="BX745" s="155">
        <f>+(CALCULO[[#This Row],[72]]+CALCULO[[#This Row],[73]])*CALCULO[[#This Row],[74]]+CALCULO[[#This Row],[75]]</f>
        <v>0</v>
      </c>
      <c r="BY745" s="133">
        <f>+ROUND(CALCULO[[#This Row],[76]]*'Versión impresión'!$H$8,-3)</f>
        <v>0</v>
      </c>
      <c r="BZ745" s="180" t="str">
        <f>+IF(LOOKUP(CALCULO[[#This Row],[72]],$CG$2:$CH$8,$CM$2:$CM$8)=0,"",LOOKUP(CALCULO[[#This Row],[72]],$CG$2:$CH$8,$CM$2:$CM$8))</f>
        <v/>
      </c>
    </row>
    <row r="746" spans="1:78" x14ac:dyDescent="0.25">
      <c r="A746" s="78" t="str">
        <f t="shared" si="29"/>
        <v/>
      </c>
      <c r="B746" s="159"/>
      <c r="C746" s="29"/>
      <c r="D746" s="29"/>
      <c r="E746" s="29"/>
      <c r="F746" s="29"/>
      <c r="G746" s="29"/>
      <c r="H746" s="29"/>
      <c r="I746" s="29"/>
      <c r="J746" s="29"/>
      <c r="K746" s="29"/>
      <c r="L746" s="29"/>
      <c r="M746" s="29"/>
      <c r="N746" s="29"/>
      <c r="O746" s="144">
        <f>SUM(CALCULO[[#This Row],[5]:[ 14 ]])</f>
        <v>0</v>
      </c>
      <c r="P746" s="162"/>
      <c r="Q746" s="163">
        <f>+IF(AVERAGEIF(ING_NO_CONST_RENTA[Concepto],'Datos para cálculo'!P$4,ING_NO_CONST_RENTA[Monto Limite])=1,CALCULO[[#This Row],[16]],MIN(CALCULO[ [#This Row],[16] ],AVERAGEIF(ING_NO_CONST_RENTA[Concepto],'Datos para cálculo'!P$4,ING_NO_CONST_RENTA[Monto Limite]),+CALCULO[ [#This Row],[16] ]+1-1,CALCULO[ [#This Row],[16] ]))</f>
        <v>0</v>
      </c>
      <c r="R746" s="29"/>
      <c r="S746" s="163">
        <f>+IF(AVERAGEIF(ING_NO_CONST_RENTA[Concepto],'Datos para cálculo'!R$4,ING_NO_CONST_RENTA[Monto Limite])=1,CALCULO[[#This Row],[18]],MIN(CALCULO[ [#This Row],[18] ],AVERAGEIF(ING_NO_CONST_RENTA[Concepto],'Datos para cálculo'!R$4,ING_NO_CONST_RENTA[Monto Limite]),+CALCULO[ [#This Row],[18] ]+1-1,CALCULO[ [#This Row],[18] ]))</f>
        <v>0</v>
      </c>
      <c r="T746" s="29"/>
      <c r="U746" s="163">
        <f>+IF(AVERAGEIF(ING_NO_CONST_RENTA[Concepto],'Datos para cálculo'!T$4,ING_NO_CONST_RENTA[Monto Limite])=1,CALCULO[[#This Row],[20]],MIN(CALCULO[ [#This Row],[20] ],AVERAGEIF(ING_NO_CONST_RENTA[Concepto],'Datos para cálculo'!T$4,ING_NO_CONST_RENTA[Monto Limite]),+CALCULO[ [#This Row],[20] ]+1-1,CALCULO[ [#This Row],[20] ]))</f>
        <v>0</v>
      </c>
      <c r="V746" s="29"/>
      <c r="W7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6" s="164"/>
      <c r="Y746" s="163">
        <f>+IF(O746&lt;310*'Versión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6" s="165"/>
      <c r="AA746" s="163">
        <f>+IF(AVERAGEIF(ING_NO_CONST_RENTA[Concepto],'Datos para cálculo'!Z$4,ING_NO_CONST_RENTA[Monto Limite])=1,CALCULO[[#This Row],[ 26 ]],MIN(CALCULO[[#This Row],[ 26 ]],AVERAGEIF(ING_NO_CONST_RENTA[Concepto],'Datos para cálculo'!Z$4,ING_NO_CONST_RENTA[Monto Limite]),+CALCULO[[#This Row],[ 26 ]]+1-1,CALCULO[[#This Row],[ 26 ]]))</f>
        <v>0</v>
      </c>
      <c r="AB746" s="165"/>
      <c r="AC7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6" s="147"/>
      <c r="AE7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6" s="144">
        <f>+CALCULO[[#This Row],[ 31 ]]+CALCULO[[#This Row],[ 29 ]]+CALCULO[[#This Row],[ 27 ]]+CALCULO[[#This Row],[ 25 ]]+CALCULO[[#This Row],[ 23 ]]+CALCULO[[#This Row],[ 21 ]]+CALCULO[[#This Row],[ 19 ]]+CALCULO[[#This Row],[ 17 ]]</f>
        <v>0</v>
      </c>
      <c r="AG746" s="148">
        <f>+MAX(0,ROUND(CALCULO[[#This Row],[ 15 ]]-CALCULO[[#This Row],[32]],-3))</f>
        <v>0</v>
      </c>
      <c r="AH746" s="29"/>
      <c r="AI746" s="163">
        <f>+IF(AVERAGEIF(DEDUCCIONES[Concepto],'Datos para cálculo'!AH$4,DEDUCCIONES[Monto Limite])=1,CALCULO[[#This Row],[ 34 ]],MIN(CALCULO[[#This Row],[ 34 ]],AVERAGEIF(DEDUCCIONES[Concepto],'Datos para cálculo'!AH$4,DEDUCCIONES[Monto Limite]),+CALCULO[[#This Row],[ 34 ]]+1-1,CALCULO[[#This Row],[ 34 ]]))</f>
        <v>0</v>
      </c>
      <c r="AJ746" s="167"/>
      <c r="AK746" s="144">
        <f>+IF(CALCULO[[#This Row],[ 36 ]]="SI",MIN(CALCULO[[#This Row],[ 15 ]]*10%,VLOOKUP($AJ$4,DEDUCCIONES[],4,0)),0)</f>
        <v>0</v>
      </c>
      <c r="AL746" s="168"/>
      <c r="AM746" s="145">
        <f>+MIN(AL746+1-1,VLOOKUP($AL$4,DEDUCCIONES[],4,0))</f>
        <v>0</v>
      </c>
      <c r="AN746" s="144">
        <f>+CALCULO[[#This Row],[35]]+CALCULO[[#This Row],[37]]+CALCULO[[#This Row],[ 39 ]]</f>
        <v>0</v>
      </c>
      <c r="AO746" s="148">
        <f>+CALCULO[[#This Row],[33]]-CALCULO[[#This Row],[ 40 ]]</f>
        <v>0</v>
      </c>
      <c r="AP746" s="29"/>
      <c r="AQ746" s="163">
        <f>+MIN(CALCULO[[#This Row],[42]]+1-1,VLOOKUP($AP$4,RENTAS_EXCENTAS[],4,0))</f>
        <v>0</v>
      </c>
      <c r="AR746" s="29"/>
      <c r="AS746" s="163">
        <f>+MIN(CALCULO[[#This Row],[43]]+CALCULO[[#This Row],[ 44 ]]+1-1,VLOOKUP($AP$4,RENTAS_EXCENTAS[],4,0))-CALCULO[[#This Row],[43]]</f>
        <v>0</v>
      </c>
      <c r="AT746" s="163"/>
      <c r="AU746" s="163"/>
      <c r="AV746" s="163">
        <f>+CALCULO[[#This Row],[ 47 ]]</f>
        <v>0</v>
      </c>
      <c r="AW746" s="163"/>
      <c r="AX746" s="163">
        <f>+CALCULO[[#This Row],[ 49 ]]</f>
        <v>0</v>
      </c>
      <c r="AY746" s="163"/>
      <c r="AZ746" s="163">
        <f>+CALCULO[[#This Row],[ 51 ]]</f>
        <v>0</v>
      </c>
      <c r="BA746" s="163"/>
      <c r="BB746" s="163">
        <f>+CALCULO[[#This Row],[ 53 ]]</f>
        <v>0</v>
      </c>
      <c r="BC746" s="163"/>
      <c r="BD746" s="163">
        <f>+CALCULO[[#This Row],[ 55 ]]</f>
        <v>0</v>
      </c>
      <c r="BE746" s="163"/>
      <c r="BF746" s="163">
        <f>+CALCULO[[#This Row],[ 57 ]]</f>
        <v>0</v>
      </c>
      <c r="BG746" s="163"/>
      <c r="BH746" s="163">
        <f>+CALCULO[[#This Row],[ 59 ]]</f>
        <v>0</v>
      </c>
      <c r="BI746" s="163"/>
      <c r="BJ746" s="163"/>
      <c r="BK746" s="163"/>
      <c r="BL746" s="145">
        <f>+CALCULO[[#This Row],[ 63 ]]</f>
        <v>0</v>
      </c>
      <c r="BM746" s="144">
        <f>+CALCULO[[#This Row],[ 64 ]]+CALCULO[[#This Row],[ 62 ]]+CALCULO[[#This Row],[ 60 ]]+CALCULO[[#This Row],[ 58 ]]+CALCULO[[#This Row],[ 56 ]]+CALCULO[[#This Row],[ 54 ]]+CALCULO[[#This Row],[ 52 ]]+CALCULO[[#This Row],[ 50 ]]+CALCULO[[#This Row],[ 48 ]]+CALCULO[[#This Row],[ 45 ]]+CALCULO[[#This Row],[43]]</f>
        <v>0</v>
      </c>
      <c r="BN746" s="148">
        <f>+CALCULO[[#This Row],[ 41 ]]-CALCULO[[#This Row],[65]]</f>
        <v>0</v>
      </c>
      <c r="BO746" s="144">
        <f>+ROUND(MIN(CALCULO[[#This Row],[66]]*25%,240*'Versión impresión'!$H$8),-3)</f>
        <v>0</v>
      </c>
      <c r="BP746" s="148">
        <f>+CALCULO[[#This Row],[66]]-CALCULO[[#This Row],[67]]</f>
        <v>0</v>
      </c>
      <c r="BQ746" s="154">
        <f>+ROUND(CALCULO[[#This Row],[33]]*40%,-3)</f>
        <v>0</v>
      </c>
      <c r="BR746" s="149">
        <f t="shared" si="30"/>
        <v>0</v>
      </c>
      <c r="BS746" s="144">
        <f>+CALCULO[[#This Row],[33]]-MIN(CALCULO[[#This Row],[69]],CALCULO[[#This Row],[68]])</f>
        <v>0</v>
      </c>
      <c r="BT746" s="150">
        <f>+CALCULO[[#This Row],[71]]/'Versión impresión'!$H$8+1-1</f>
        <v>0</v>
      </c>
      <c r="BU746" s="151">
        <f>+LOOKUP(CALCULO[[#This Row],[72]],$CG$2:$CH$8,$CJ$2:$CJ$8)</f>
        <v>0</v>
      </c>
      <c r="BV746" s="152">
        <f>+LOOKUP(CALCULO[[#This Row],[72]],$CG$2:$CH$8,$CI$2:$CI$8)</f>
        <v>0</v>
      </c>
      <c r="BW746" s="151">
        <f>+LOOKUP(CALCULO[[#This Row],[72]],$CG$2:$CH$8,$CK$2:$CK$8)</f>
        <v>0</v>
      </c>
      <c r="BX746" s="155">
        <f>+(CALCULO[[#This Row],[72]]+CALCULO[[#This Row],[73]])*CALCULO[[#This Row],[74]]+CALCULO[[#This Row],[75]]</f>
        <v>0</v>
      </c>
      <c r="BY746" s="133">
        <f>+ROUND(CALCULO[[#This Row],[76]]*'Versión impresión'!$H$8,-3)</f>
        <v>0</v>
      </c>
      <c r="BZ746" s="180" t="str">
        <f>+IF(LOOKUP(CALCULO[[#This Row],[72]],$CG$2:$CH$8,$CM$2:$CM$8)=0,"",LOOKUP(CALCULO[[#This Row],[72]],$CG$2:$CH$8,$CM$2:$CM$8))</f>
        <v/>
      </c>
    </row>
    <row r="747" spans="1:78" x14ac:dyDescent="0.25">
      <c r="A747" s="78" t="str">
        <f t="shared" si="29"/>
        <v/>
      </c>
      <c r="B747" s="159"/>
      <c r="C747" s="29"/>
      <c r="D747" s="29"/>
      <c r="E747" s="29"/>
      <c r="F747" s="29"/>
      <c r="G747" s="29"/>
      <c r="H747" s="29"/>
      <c r="I747" s="29"/>
      <c r="J747" s="29"/>
      <c r="K747" s="29"/>
      <c r="L747" s="29"/>
      <c r="M747" s="29"/>
      <c r="N747" s="29"/>
      <c r="O747" s="144">
        <f>SUM(CALCULO[[#This Row],[5]:[ 14 ]])</f>
        <v>0</v>
      </c>
      <c r="P747" s="162"/>
      <c r="Q747" s="163">
        <f>+IF(AVERAGEIF(ING_NO_CONST_RENTA[Concepto],'Datos para cálculo'!P$4,ING_NO_CONST_RENTA[Monto Limite])=1,CALCULO[[#This Row],[16]],MIN(CALCULO[ [#This Row],[16] ],AVERAGEIF(ING_NO_CONST_RENTA[Concepto],'Datos para cálculo'!P$4,ING_NO_CONST_RENTA[Monto Limite]),+CALCULO[ [#This Row],[16] ]+1-1,CALCULO[ [#This Row],[16] ]))</f>
        <v>0</v>
      </c>
      <c r="R747" s="29"/>
      <c r="S747" s="163">
        <f>+IF(AVERAGEIF(ING_NO_CONST_RENTA[Concepto],'Datos para cálculo'!R$4,ING_NO_CONST_RENTA[Monto Limite])=1,CALCULO[[#This Row],[18]],MIN(CALCULO[ [#This Row],[18] ],AVERAGEIF(ING_NO_CONST_RENTA[Concepto],'Datos para cálculo'!R$4,ING_NO_CONST_RENTA[Monto Limite]),+CALCULO[ [#This Row],[18] ]+1-1,CALCULO[ [#This Row],[18] ]))</f>
        <v>0</v>
      </c>
      <c r="T747" s="29"/>
      <c r="U747" s="163">
        <f>+IF(AVERAGEIF(ING_NO_CONST_RENTA[Concepto],'Datos para cálculo'!T$4,ING_NO_CONST_RENTA[Monto Limite])=1,CALCULO[[#This Row],[20]],MIN(CALCULO[ [#This Row],[20] ],AVERAGEIF(ING_NO_CONST_RENTA[Concepto],'Datos para cálculo'!T$4,ING_NO_CONST_RENTA[Monto Limite]),+CALCULO[ [#This Row],[20] ]+1-1,CALCULO[ [#This Row],[20] ]))</f>
        <v>0</v>
      </c>
      <c r="V747" s="29"/>
      <c r="W7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7" s="164"/>
      <c r="Y747" s="163">
        <f>+IF(O747&lt;310*'Versión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7" s="165"/>
      <c r="AA747" s="163">
        <f>+IF(AVERAGEIF(ING_NO_CONST_RENTA[Concepto],'Datos para cálculo'!Z$4,ING_NO_CONST_RENTA[Monto Limite])=1,CALCULO[[#This Row],[ 26 ]],MIN(CALCULO[[#This Row],[ 26 ]],AVERAGEIF(ING_NO_CONST_RENTA[Concepto],'Datos para cálculo'!Z$4,ING_NO_CONST_RENTA[Monto Limite]),+CALCULO[[#This Row],[ 26 ]]+1-1,CALCULO[[#This Row],[ 26 ]]))</f>
        <v>0</v>
      </c>
      <c r="AB747" s="165"/>
      <c r="AC7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7" s="147"/>
      <c r="AE7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7" s="144">
        <f>+CALCULO[[#This Row],[ 31 ]]+CALCULO[[#This Row],[ 29 ]]+CALCULO[[#This Row],[ 27 ]]+CALCULO[[#This Row],[ 25 ]]+CALCULO[[#This Row],[ 23 ]]+CALCULO[[#This Row],[ 21 ]]+CALCULO[[#This Row],[ 19 ]]+CALCULO[[#This Row],[ 17 ]]</f>
        <v>0</v>
      </c>
      <c r="AG747" s="148">
        <f>+MAX(0,ROUND(CALCULO[[#This Row],[ 15 ]]-CALCULO[[#This Row],[32]],-3))</f>
        <v>0</v>
      </c>
      <c r="AH747" s="29"/>
      <c r="AI747" s="163">
        <f>+IF(AVERAGEIF(DEDUCCIONES[Concepto],'Datos para cálculo'!AH$4,DEDUCCIONES[Monto Limite])=1,CALCULO[[#This Row],[ 34 ]],MIN(CALCULO[[#This Row],[ 34 ]],AVERAGEIF(DEDUCCIONES[Concepto],'Datos para cálculo'!AH$4,DEDUCCIONES[Monto Limite]),+CALCULO[[#This Row],[ 34 ]]+1-1,CALCULO[[#This Row],[ 34 ]]))</f>
        <v>0</v>
      </c>
      <c r="AJ747" s="167"/>
      <c r="AK747" s="144">
        <f>+IF(CALCULO[[#This Row],[ 36 ]]="SI",MIN(CALCULO[[#This Row],[ 15 ]]*10%,VLOOKUP($AJ$4,DEDUCCIONES[],4,0)),0)</f>
        <v>0</v>
      </c>
      <c r="AL747" s="168"/>
      <c r="AM747" s="145">
        <f>+MIN(AL747+1-1,VLOOKUP($AL$4,DEDUCCIONES[],4,0))</f>
        <v>0</v>
      </c>
      <c r="AN747" s="144">
        <f>+CALCULO[[#This Row],[35]]+CALCULO[[#This Row],[37]]+CALCULO[[#This Row],[ 39 ]]</f>
        <v>0</v>
      </c>
      <c r="AO747" s="148">
        <f>+CALCULO[[#This Row],[33]]-CALCULO[[#This Row],[ 40 ]]</f>
        <v>0</v>
      </c>
      <c r="AP747" s="29"/>
      <c r="AQ747" s="163">
        <f>+MIN(CALCULO[[#This Row],[42]]+1-1,VLOOKUP($AP$4,RENTAS_EXCENTAS[],4,0))</f>
        <v>0</v>
      </c>
      <c r="AR747" s="29"/>
      <c r="AS747" s="163">
        <f>+MIN(CALCULO[[#This Row],[43]]+CALCULO[[#This Row],[ 44 ]]+1-1,VLOOKUP($AP$4,RENTAS_EXCENTAS[],4,0))-CALCULO[[#This Row],[43]]</f>
        <v>0</v>
      </c>
      <c r="AT747" s="163"/>
      <c r="AU747" s="163"/>
      <c r="AV747" s="163">
        <f>+CALCULO[[#This Row],[ 47 ]]</f>
        <v>0</v>
      </c>
      <c r="AW747" s="163"/>
      <c r="AX747" s="163">
        <f>+CALCULO[[#This Row],[ 49 ]]</f>
        <v>0</v>
      </c>
      <c r="AY747" s="163"/>
      <c r="AZ747" s="163">
        <f>+CALCULO[[#This Row],[ 51 ]]</f>
        <v>0</v>
      </c>
      <c r="BA747" s="163"/>
      <c r="BB747" s="163">
        <f>+CALCULO[[#This Row],[ 53 ]]</f>
        <v>0</v>
      </c>
      <c r="BC747" s="163"/>
      <c r="BD747" s="163">
        <f>+CALCULO[[#This Row],[ 55 ]]</f>
        <v>0</v>
      </c>
      <c r="BE747" s="163"/>
      <c r="BF747" s="163">
        <f>+CALCULO[[#This Row],[ 57 ]]</f>
        <v>0</v>
      </c>
      <c r="BG747" s="163"/>
      <c r="BH747" s="163">
        <f>+CALCULO[[#This Row],[ 59 ]]</f>
        <v>0</v>
      </c>
      <c r="BI747" s="163"/>
      <c r="BJ747" s="163"/>
      <c r="BK747" s="163"/>
      <c r="BL747" s="145">
        <f>+CALCULO[[#This Row],[ 63 ]]</f>
        <v>0</v>
      </c>
      <c r="BM747" s="144">
        <f>+CALCULO[[#This Row],[ 64 ]]+CALCULO[[#This Row],[ 62 ]]+CALCULO[[#This Row],[ 60 ]]+CALCULO[[#This Row],[ 58 ]]+CALCULO[[#This Row],[ 56 ]]+CALCULO[[#This Row],[ 54 ]]+CALCULO[[#This Row],[ 52 ]]+CALCULO[[#This Row],[ 50 ]]+CALCULO[[#This Row],[ 48 ]]+CALCULO[[#This Row],[ 45 ]]+CALCULO[[#This Row],[43]]</f>
        <v>0</v>
      </c>
      <c r="BN747" s="148">
        <f>+CALCULO[[#This Row],[ 41 ]]-CALCULO[[#This Row],[65]]</f>
        <v>0</v>
      </c>
      <c r="BO747" s="144">
        <f>+ROUND(MIN(CALCULO[[#This Row],[66]]*25%,240*'Versión impresión'!$H$8),-3)</f>
        <v>0</v>
      </c>
      <c r="BP747" s="148">
        <f>+CALCULO[[#This Row],[66]]-CALCULO[[#This Row],[67]]</f>
        <v>0</v>
      </c>
      <c r="BQ747" s="154">
        <f>+ROUND(CALCULO[[#This Row],[33]]*40%,-3)</f>
        <v>0</v>
      </c>
      <c r="BR747" s="149">
        <f t="shared" si="30"/>
        <v>0</v>
      </c>
      <c r="BS747" s="144">
        <f>+CALCULO[[#This Row],[33]]-MIN(CALCULO[[#This Row],[69]],CALCULO[[#This Row],[68]])</f>
        <v>0</v>
      </c>
      <c r="BT747" s="150">
        <f>+CALCULO[[#This Row],[71]]/'Versión impresión'!$H$8+1-1</f>
        <v>0</v>
      </c>
      <c r="BU747" s="151">
        <f>+LOOKUP(CALCULO[[#This Row],[72]],$CG$2:$CH$8,$CJ$2:$CJ$8)</f>
        <v>0</v>
      </c>
      <c r="BV747" s="152">
        <f>+LOOKUP(CALCULO[[#This Row],[72]],$CG$2:$CH$8,$CI$2:$CI$8)</f>
        <v>0</v>
      </c>
      <c r="BW747" s="151">
        <f>+LOOKUP(CALCULO[[#This Row],[72]],$CG$2:$CH$8,$CK$2:$CK$8)</f>
        <v>0</v>
      </c>
      <c r="BX747" s="155">
        <f>+(CALCULO[[#This Row],[72]]+CALCULO[[#This Row],[73]])*CALCULO[[#This Row],[74]]+CALCULO[[#This Row],[75]]</f>
        <v>0</v>
      </c>
      <c r="BY747" s="133">
        <f>+ROUND(CALCULO[[#This Row],[76]]*'Versión impresión'!$H$8,-3)</f>
        <v>0</v>
      </c>
      <c r="BZ747" s="180" t="str">
        <f>+IF(LOOKUP(CALCULO[[#This Row],[72]],$CG$2:$CH$8,$CM$2:$CM$8)=0,"",LOOKUP(CALCULO[[#This Row],[72]],$CG$2:$CH$8,$CM$2:$CM$8))</f>
        <v/>
      </c>
    </row>
    <row r="748" spans="1:78" x14ac:dyDescent="0.25">
      <c r="A748" s="78" t="str">
        <f t="shared" si="29"/>
        <v/>
      </c>
      <c r="B748" s="159"/>
      <c r="C748" s="29"/>
      <c r="D748" s="29"/>
      <c r="E748" s="29"/>
      <c r="F748" s="29"/>
      <c r="G748" s="29"/>
      <c r="H748" s="29"/>
      <c r="I748" s="29"/>
      <c r="J748" s="29"/>
      <c r="K748" s="29"/>
      <c r="L748" s="29"/>
      <c r="M748" s="29"/>
      <c r="N748" s="29"/>
      <c r="O748" s="144">
        <f>SUM(CALCULO[[#This Row],[5]:[ 14 ]])</f>
        <v>0</v>
      </c>
      <c r="P748" s="162"/>
      <c r="Q748" s="163">
        <f>+IF(AVERAGEIF(ING_NO_CONST_RENTA[Concepto],'Datos para cálculo'!P$4,ING_NO_CONST_RENTA[Monto Limite])=1,CALCULO[[#This Row],[16]],MIN(CALCULO[ [#This Row],[16] ],AVERAGEIF(ING_NO_CONST_RENTA[Concepto],'Datos para cálculo'!P$4,ING_NO_CONST_RENTA[Monto Limite]),+CALCULO[ [#This Row],[16] ]+1-1,CALCULO[ [#This Row],[16] ]))</f>
        <v>0</v>
      </c>
      <c r="R748" s="29"/>
      <c r="S748" s="163">
        <f>+IF(AVERAGEIF(ING_NO_CONST_RENTA[Concepto],'Datos para cálculo'!R$4,ING_NO_CONST_RENTA[Monto Limite])=1,CALCULO[[#This Row],[18]],MIN(CALCULO[ [#This Row],[18] ],AVERAGEIF(ING_NO_CONST_RENTA[Concepto],'Datos para cálculo'!R$4,ING_NO_CONST_RENTA[Monto Limite]),+CALCULO[ [#This Row],[18] ]+1-1,CALCULO[ [#This Row],[18] ]))</f>
        <v>0</v>
      </c>
      <c r="T748" s="29"/>
      <c r="U748" s="163">
        <f>+IF(AVERAGEIF(ING_NO_CONST_RENTA[Concepto],'Datos para cálculo'!T$4,ING_NO_CONST_RENTA[Monto Limite])=1,CALCULO[[#This Row],[20]],MIN(CALCULO[ [#This Row],[20] ],AVERAGEIF(ING_NO_CONST_RENTA[Concepto],'Datos para cálculo'!T$4,ING_NO_CONST_RENTA[Monto Limite]),+CALCULO[ [#This Row],[20] ]+1-1,CALCULO[ [#This Row],[20] ]))</f>
        <v>0</v>
      </c>
      <c r="V748" s="29"/>
      <c r="W7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8" s="164"/>
      <c r="Y748" s="163">
        <f>+IF(O748&lt;310*'Versión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8" s="165"/>
      <c r="AA748" s="163">
        <f>+IF(AVERAGEIF(ING_NO_CONST_RENTA[Concepto],'Datos para cálculo'!Z$4,ING_NO_CONST_RENTA[Monto Limite])=1,CALCULO[[#This Row],[ 26 ]],MIN(CALCULO[[#This Row],[ 26 ]],AVERAGEIF(ING_NO_CONST_RENTA[Concepto],'Datos para cálculo'!Z$4,ING_NO_CONST_RENTA[Monto Limite]),+CALCULO[[#This Row],[ 26 ]]+1-1,CALCULO[[#This Row],[ 26 ]]))</f>
        <v>0</v>
      </c>
      <c r="AB748" s="165"/>
      <c r="AC7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8" s="147"/>
      <c r="AE7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8" s="144">
        <f>+CALCULO[[#This Row],[ 31 ]]+CALCULO[[#This Row],[ 29 ]]+CALCULO[[#This Row],[ 27 ]]+CALCULO[[#This Row],[ 25 ]]+CALCULO[[#This Row],[ 23 ]]+CALCULO[[#This Row],[ 21 ]]+CALCULO[[#This Row],[ 19 ]]+CALCULO[[#This Row],[ 17 ]]</f>
        <v>0</v>
      </c>
      <c r="AG748" s="148">
        <f>+MAX(0,ROUND(CALCULO[[#This Row],[ 15 ]]-CALCULO[[#This Row],[32]],-3))</f>
        <v>0</v>
      </c>
      <c r="AH748" s="29"/>
      <c r="AI748" s="163">
        <f>+IF(AVERAGEIF(DEDUCCIONES[Concepto],'Datos para cálculo'!AH$4,DEDUCCIONES[Monto Limite])=1,CALCULO[[#This Row],[ 34 ]],MIN(CALCULO[[#This Row],[ 34 ]],AVERAGEIF(DEDUCCIONES[Concepto],'Datos para cálculo'!AH$4,DEDUCCIONES[Monto Limite]),+CALCULO[[#This Row],[ 34 ]]+1-1,CALCULO[[#This Row],[ 34 ]]))</f>
        <v>0</v>
      </c>
      <c r="AJ748" s="167"/>
      <c r="AK748" s="144">
        <f>+IF(CALCULO[[#This Row],[ 36 ]]="SI",MIN(CALCULO[[#This Row],[ 15 ]]*10%,VLOOKUP($AJ$4,DEDUCCIONES[],4,0)),0)</f>
        <v>0</v>
      </c>
      <c r="AL748" s="168"/>
      <c r="AM748" s="145">
        <f>+MIN(AL748+1-1,VLOOKUP($AL$4,DEDUCCIONES[],4,0))</f>
        <v>0</v>
      </c>
      <c r="AN748" s="144">
        <f>+CALCULO[[#This Row],[35]]+CALCULO[[#This Row],[37]]+CALCULO[[#This Row],[ 39 ]]</f>
        <v>0</v>
      </c>
      <c r="AO748" s="148">
        <f>+CALCULO[[#This Row],[33]]-CALCULO[[#This Row],[ 40 ]]</f>
        <v>0</v>
      </c>
      <c r="AP748" s="29"/>
      <c r="AQ748" s="163">
        <f>+MIN(CALCULO[[#This Row],[42]]+1-1,VLOOKUP($AP$4,RENTAS_EXCENTAS[],4,0))</f>
        <v>0</v>
      </c>
      <c r="AR748" s="29"/>
      <c r="AS748" s="163">
        <f>+MIN(CALCULO[[#This Row],[43]]+CALCULO[[#This Row],[ 44 ]]+1-1,VLOOKUP($AP$4,RENTAS_EXCENTAS[],4,0))-CALCULO[[#This Row],[43]]</f>
        <v>0</v>
      </c>
      <c r="AT748" s="163"/>
      <c r="AU748" s="163"/>
      <c r="AV748" s="163">
        <f>+CALCULO[[#This Row],[ 47 ]]</f>
        <v>0</v>
      </c>
      <c r="AW748" s="163"/>
      <c r="AX748" s="163">
        <f>+CALCULO[[#This Row],[ 49 ]]</f>
        <v>0</v>
      </c>
      <c r="AY748" s="163"/>
      <c r="AZ748" s="163">
        <f>+CALCULO[[#This Row],[ 51 ]]</f>
        <v>0</v>
      </c>
      <c r="BA748" s="163"/>
      <c r="BB748" s="163">
        <f>+CALCULO[[#This Row],[ 53 ]]</f>
        <v>0</v>
      </c>
      <c r="BC748" s="163"/>
      <c r="BD748" s="163">
        <f>+CALCULO[[#This Row],[ 55 ]]</f>
        <v>0</v>
      </c>
      <c r="BE748" s="163"/>
      <c r="BF748" s="163">
        <f>+CALCULO[[#This Row],[ 57 ]]</f>
        <v>0</v>
      </c>
      <c r="BG748" s="163"/>
      <c r="BH748" s="163">
        <f>+CALCULO[[#This Row],[ 59 ]]</f>
        <v>0</v>
      </c>
      <c r="BI748" s="163"/>
      <c r="BJ748" s="163"/>
      <c r="BK748" s="163"/>
      <c r="BL748" s="145">
        <f>+CALCULO[[#This Row],[ 63 ]]</f>
        <v>0</v>
      </c>
      <c r="BM748" s="144">
        <f>+CALCULO[[#This Row],[ 64 ]]+CALCULO[[#This Row],[ 62 ]]+CALCULO[[#This Row],[ 60 ]]+CALCULO[[#This Row],[ 58 ]]+CALCULO[[#This Row],[ 56 ]]+CALCULO[[#This Row],[ 54 ]]+CALCULO[[#This Row],[ 52 ]]+CALCULO[[#This Row],[ 50 ]]+CALCULO[[#This Row],[ 48 ]]+CALCULO[[#This Row],[ 45 ]]+CALCULO[[#This Row],[43]]</f>
        <v>0</v>
      </c>
      <c r="BN748" s="148">
        <f>+CALCULO[[#This Row],[ 41 ]]-CALCULO[[#This Row],[65]]</f>
        <v>0</v>
      </c>
      <c r="BO748" s="144">
        <f>+ROUND(MIN(CALCULO[[#This Row],[66]]*25%,240*'Versión impresión'!$H$8),-3)</f>
        <v>0</v>
      </c>
      <c r="BP748" s="148">
        <f>+CALCULO[[#This Row],[66]]-CALCULO[[#This Row],[67]]</f>
        <v>0</v>
      </c>
      <c r="BQ748" s="154">
        <f>+ROUND(CALCULO[[#This Row],[33]]*40%,-3)</f>
        <v>0</v>
      </c>
      <c r="BR748" s="149">
        <f t="shared" si="30"/>
        <v>0</v>
      </c>
      <c r="BS748" s="144">
        <f>+CALCULO[[#This Row],[33]]-MIN(CALCULO[[#This Row],[69]],CALCULO[[#This Row],[68]])</f>
        <v>0</v>
      </c>
      <c r="BT748" s="150">
        <f>+CALCULO[[#This Row],[71]]/'Versión impresión'!$H$8+1-1</f>
        <v>0</v>
      </c>
      <c r="BU748" s="151">
        <f>+LOOKUP(CALCULO[[#This Row],[72]],$CG$2:$CH$8,$CJ$2:$CJ$8)</f>
        <v>0</v>
      </c>
      <c r="BV748" s="152">
        <f>+LOOKUP(CALCULO[[#This Row],[72]],$CG$2:$CH$8,$CI$2:$CI$8)</f>
        <v>0</v>
      </c>
      <c r="BW748" s="151">
        <f>+LOOKUP(CALCULO[[#This Row],[72]],$CG$2:$CH$8,$CK$2:$CK$8)</f>
        <v>0</v>
      </c>
      <c r="BX748" s="155">
        <f>+(CALCULO[[#This Row],[72]]+CALCULO[[#This Row],[73]])*CALCULO[[#This Row],[74]]+CALCULO[[#This Row],[75]]</f>
        <v>0</v>
      </c>
      <c r="BY748" s="133">
        <f>+ROUND(CALCULO[[#This Row],[76]]*'Versión impresión'!$H$8,-3)</f>
        <v>0</v>
      </c>
      <c r="BZ748" s="180" t="str">
        <f>+IF(LOOKUP(CALCULO[[#This Row],[72]],$CG$2:$CH$8,$CM$2:$CM$8)=0,"",LOOKUP(CALCULO[[#This Row],[72]],$CG$2:$CH$8,$CM$2:$CM$8))</f>
        <v/>
      </c>
    </row>
    <row r="749" spans="1:78" x14ac:dyDescent="0.25">
      <c r="A749" s="78" t="str">
        <f t="shared" si="29"/>
        <v/>
      </c>
      <c r="B749" s="159"/>
      <c r="C749" s="29"/>
      <c r="D749" s="29"/>
      <c r="E749" s="29"/>
      <c r="F749" s="29"/>
      <c r="G749" s="29"/>
      <c r="H749" s="29"/>
      <c r="I749" s="29"/>
      <c r="J749" s="29"/>
      <c r="K749" s="29"/>
      <c r="L749" s="29"/>
      <c r="M749" s="29"/>
      <c r="N749" s="29"/>
      <c r="O749" s="144">
        <f>SUM(CALCULO[[#This Row],[5]:[ 14 ]])</f>
        <v>0</v>
      </c>
      <c r="P749" s="162"/>
      <c r="Q749" s="163">
        <f>+IF(AVERAGEIF(ING_NO_CONST_RENTA[Concepto],'Datos para cálculo'!P$4,ING_NO_CONST_RENTA[Monto Limite])=1,CALCULO[[#This Row],[16]],MIN(CALCULO[ [#This Row],[16] ],AVERAGEIF(ING_NO_CONST_RENTA[Concepto],'Datos para cálculo'!P$4,ING_NO_CONST_RENTA[Monto Limite]),+CALCULO[ [#This Row],[16] ]+1-1,CALCULO[ [#This Row],[16] ]))</f>
        <v>0</v>
      </c>
      <c r="R749" s="29"/>
      <c r="S749" s="163">
        <f>+IF(AVERAGEIF(ING_NO_CONST_RENTA[Concepto],'Datos para cálculo'!R$4,ING_NO_CONST_RENTA[Monto Limite])=1,CALCULO[[#This Row],[18]],MIN(CALCULO[ [#This Row],[18] ],AVERAGEIF(ING_NO_CONST_RENTA[Concepto],'Datos para cálculo'!R$4,ING_NO_CONST_RENTA[Monto Limite]),+CALCULO[ [#This Row],[18] ]+1-1,CALCULO[ [#This Row],[18] ]))</f>
        <v>0</v>
      </c>
      <c r="T749" s="29"/>
      <c r="U749" s="163">
        <f>+IF(AVERAGEIF(ING_NO_CONST_RENTA[Concepto],'Datos para cálculo'!T$4,ING_NO_CONST_RENTA[Monto Limite])=1,CALCULO[[#This Row],[20]],MIN(CALCULO[ [#This Row],[20] ],AVERAGEIF(ING_NO_CONST_RENTA[Concepto],'Datos para cálculo'!T$4,ING_NO_CONST_RENTA[Monto Limite]),+CALCULO[ [#This Row],[20] ]+1-1,CALCULO[ [#This Row],[20] ]))</f>
        <v>0</v>
      </c>
      <c r="V749" s="29"/>
      <c r="W7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49" s="164"/>
      <c r="Y749" s="163">
        <f>+IF(O749&lt;310*'Versión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49" s="165"/>
      <c r="AA749" s="163">
        <f>+IF(AVERAGEIF(ING_NO_CONST_RENTA[Concepto],'Datos para cálculo'!Z$4,ING_NO_CONST_RENTA[Monto Limite])=1,CALCULO[[#This Row],[ 26 ]],MIN(CALCULO[[#This Row],[ 26 ]],AVERAGEIF(ING_NO_CONST_RENTA[Concepto],'Datos para cálculo'!Z$4,ING_NO_CONST_RENTA[Monto Limite]),+CALCULO[[#This Row],[ 26 ]]+1-1,CALCULO[[#This Row],[ 26 ]]))</f>
        <v>0</v>
      </c>
      <c r="AB749" s="165"/>
      <c r="AC7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49" s="147"/>
      <c r="AE7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49" s="144">
        <f>+CALCULO[[#This Row],[ 31 ]]+CALCULO[[#This Row],[ 29 ]]+CALCULO[[#This Row],[ 27 ]]+CALCULO[[#This Row],[ 25 ]]+CALCULO[[#This Row],[ 23 ]]+CALCULO[[#This Row],[ 21 ]]+CALCULO[[#This Row],[ 19 ]]+CALCULO[[#This Row],[ 17 ]]</f>
        <v>0</v>
      </c>
      <c r="AG749" s="148">
        <f>+MAX(0,ROUND(CALCULO[[#This Row],[ 15 ]]-CALCULO[[#This Row],[32]],-3))</f>
        <v>0</v>
      </c>
      <c r="AH749" s="29"/>
      <c r="AI749" s="163">
        <f>+IF(AVERAGEIF(DEDUCCIONES[Concepto],'Datos para cálculo'!AH$4,DEDUCCIONES[Monto Limite])=1,CALCULO[[#This Row],[ 34 ]],MIN(CALCULO[[#This Row],[ 34 ]],AVERAGEIF(DEDUCCIONES[Concepto],'Datos para cálculo'!AH$4,DEDUCCIONES[Monto Limite]),+CALCULO[[#This Row],[ 34 ]]+1-1,CALCULO[[#This Row],[ 34 ]]))</f>
        <v>0</v>
      </c>
      <c r="AJ749" s="167"/>
      <c r="AK749" s="144">
        <f>+IF(CALCULO[[#This Row],[ 36 ]]="SI",MIN(CALCULO[[#This Row],[ 15 ]]*10%,VLOOKUP($AJ$4,DEDUCCIONES[],4,0)),0)</f>
        <v>0</v>
      </c>
      <c r="AL749" s="168"/>
      <c r="AM749" s="145">
        <f>+MIN(AL749+1-1,VLOOKUP($AL$4,DEDUCCIONES[],4,0))</f>
        <v>0</v>
      </c>
      <c r="AN749" s="144">
        <f>+CALCULO[[#This Row],[35]]+CALCULO[[#This Row],[37]]+CALCULO[[#This Row],[ 39 ]]</f>
        <v>0</v>
      </c>
      <c r="AO749" s="148">
        <f>+CALCULO[[#This Row],[33]]-CALCULO[[#This Row],[ 40 ]]</f>
        <v>0</v>
      </c>
      <c r="AP749" s="29"/>
      <c r="AQ749" s="163">
        <f>+MIN(CALCULO[[#This Row],[42]]+1-1,VLOOKUP($AP$4,RENTAS_EXCENTAS[],4,0))</f>
        <v>0</v>
      </c>
      <c r="AR749" s="29"/>
      <c r="AS749" s="163">
        <f>+MIN(CALCULO[[#This Row],[43]]+CALCULO[[#This Row],[ 44 ]]+1-1,VLOOKUP($AP$4,RENTAS_EXCENTAS[],4,0))-CALCULO[[#This Row],[43]]</f>
        <v>0</v>
      </c>
      <c r="AT749" s="163"/>
      <c r="AU749" s="163"/>
      <c r="AV749" s="163">
        <f>+CALCULO[[#This Row],[ 47 ]]</f>
        <v>0</v>
      </c>
      <c r="AW749" s="163"/>
      <c r="AX749" s="163">
        <f>+CALCULO[[#This Row],[ 49 ]]</f>
        <v>0</v>
      </c>
      <c r="AY749" s="163"/>
      <c r="AZ749" s="163">
        <f>+CALCULO[[#This Row],[ 51 ]]</f>
        <v>0</v>
      </c>
      <c r="BA749" s="163"/>
      <c r="BB749" s="163">
        <f>+CALCULO[[#This Row],[ 53 ]]</f>
        <v>0</v>
      </c>
      <c r="BC749" s="163"/>
      <c r="BD749" s="163">
        <f>+CALCULO[[#This Row],[ 55 ]]</f>
        <v>0</v>
      </c>
      <c r="BE749" s="163"/>
      <c r="BF749" s="163">
        <f>+CALCULO[[#This Row],[ 57 ]]</f>
        <v>0</v>
      </c>
      <c r="BG749" s="163"/>
      <c r="BH749" s="163">
        <f>+CALCULO[[#This Row],[ 59 ]]</f>
        <v>0</v>
      </c>
      <c r="BI749" s="163"/>
      <c r="BJ749" s="163"/>
      <c r="BK749" s="163"/>
      <c r="BL749" s="145">
        <f>+CALCULO[[#This Row],[ 63 ]]</f>
        <v>0</v>
      </c>
      <c r="BM749" s="144">
        <f>+CALCULO[[#This Row],[ 64 ]]+CALCULO[[#This Row],[ 62 ]]+CALCULO[[#This Row],[ 60 ]]+CALCULO[[#This Row],[ 58 ]]+CALCULO[[#This Row],[ 56 ]]+CALCULO[[#This Row],[ 54 ]]+CALCULO[[#This Row],[ 52 ]]+CALCULO[[#This Row],[ 50 ]]+CALCULO[[#This Row],[ 48 ]]+CALCULO[[#This Row],[ 45 ]]+CALCULO[[#This Row],[43]]</f>
        <v>0</v>
      </c>
      <c r="BN749" s="148">
        <f>+CALCULO[[#This Row],[ 41 ]]-CALCULO[[#This Row],[65]]</f>
        <v>0</v>
      </c>
      <c r="BO749" s="144">
        <f>+ROUND(MIN(CALCULO[[#This Row],[66]]*25%,240*'Versión impresión'!$H$8),-3)</f>
        <v>0</v>
      </c>
      <c r="BP749" s="148">
        <f>+CALCULO[[#This Row],[66]]-CALCULO[[#This Row],[67]]</f>
        <v>0</v>
      </c>
      <c r="BQ749" s="154">
        <f>+ROUND(CALCULO[[#This Row],[33]]*40%,-3)</f>
        <v>0</v>
      </c>
      <c r="BR749" s="149">
        <f t="shared" si="30"/>
        <v>0</v>
      </c>
      <c r="BS749" s="144">
        <f>+CALCULO[[#This Row],[33]]-MIN(CALCULO[[#This Row],[69]],CALCULO[[#This Row],[68]])</f>
        <v>0</v>
      </c>
      <c r="BT749" s="150">
        <f>+CALCULO[[#This Row],[71]]/'Versión impresión'!$H$8+1-1</f>
        <v>0</v>
      </c>
      <c r="BU749" s="151">
        <f>+LOOKUP(CALCULO[[#This Row],[72]],$CG$2:$CH$8,$CJ$2:$CJ$8)</f>
        <v>0</v>
      </c>
      <c r="BV749" s="152">
        <f>+LOOKUP(CALCULO[[#This Row],[72]],$CG$2:$CH$8,$CI$2:$CI$8)</f>
        <v>0</v>
      </c>
      <c r="BW749" s="151">
        <f>+LOOKUP(CALCULO[[#This Row],[72]],$CG$2:$CH$8,$CK$2:$CK$8)</f>
        <v>0</v>
      </c>
      <c r="BX749" s="155">
        <f>+(CALCULO[[#This Row],[72]]+CALCULO[[#This Row],[73]])*CALCULO[[#This Row],[74]]+CALCULO[[#This Row],[75]]</f>
        <v>0</v>
      </c>
      <c r="BY749" s="133">
        <f>+ROUND(CALCULO[[#This Row],[76]]*'Versión impresión'!$H$8,-3)</f>
        <v>0</v>
      </c>
      <c r="BZ749" s="180" t="str">
        <f>+IF(LOOKUP(CALCULO[[#This Row],[72]],$CG$2:$CH$8,$CM$2:$CM$8)=0,"",LOOKUP(CALCULO[[#This Row],[72]],$CG$2:$CH$8,$CM$2:$CM$8))</f>
        <v/>
      </c>
    </row>
    <row r="750" spans="1:78" x14ac:dyDescent="0.25">
      <c r="A750" s="78" t="str">
        <f t="shared" si="29"/>
        <v/>
      </c>
      <c r="B750" s="159"/>
      <c r="C750" s="29"/>
      <c r="D750" s="29"/>
      <c r="E750" s="29"/>
      <c r="F750" s="29"/>
      <c r="G750" s="29"/>
      <c r="H750" s="29"/>
      <c r="I750" s="29"/>
      <c r="J750" s="29"/>
      <c r="K750" s="29"/>
      <c r="L750" s="29"/>
      <c r="M750" s="29"/>
      <c r="N750" s="29"/>
      <c r="O750" s="144">
        <f>SUM(CALCULO[[#This Row],[5]:[ 14 ]])</f>
        <v>0</v>
      </c>
      <c r="P750" s="162"/>
      <c r="Q750" s="163">
        <f>+IF(AVERAGEIF(ING_NO_CONST_RENTA[Concepto],'Datos para cálculo'!P$4,ING_NO_CONST_RENTA[Monto Limite])=1,CALCULO[[#This Row],[16]],MIN(CALCULO[ [#This Row],[16] ],AVERAGEIF(ING_NO_CONST_RENTA[Concepto],'Datos para cálculo'!P$4,ING_NO_CONST_RENTA[Monto Limite]),+CALCULO[ [#This Row],[16] ]+1-1,CALCULO[ [#This Row],[16] ]))</f>
        <v>0</v>
      </c>
      <c r="R750" s="29"/>
      <c r="S750" s="163">
        <f>+IF(AVERAGEIF(ING_NO_CONST_RENTA[Concepto],'Datos para cálculo'!R$4,ING_NO_CONST_RENTA[Monto Limite])=1,CALCULO[[#This Row],[18]],MIN(CALCULO[ [#This Row],[18] ],AVERAGEIF(ING_NO_CONST_RENTA[Concepto],'Datos para cálculo'!R$4,ING_NO_CONST_RENTA[Monto Limite]),+CALCULO[ [#This Row],[18] ]+1-1,CALCULO[ [#This Row],[18] ]))</f>
        <v>0</v>
      </c>
      <c r="T750" s="29"/>
      <c r="U750" s="163">
        <f>+IF(AVERAGEIF(ING_NO_CONST_RENTA[Concepto],'Datos para cálculo'!T$4,ING_NO_CONST_RENTA[Monto Limite])=1,CALCULO[[#This Row],[20]],MIN(CALCULO[ [#This Row],[20] ],AVERAGEIF(ING_NO_CONST_RENTA[Concepto],'Datos para cálculo'!T$4,ING_NO_CONST_RENTA[Monto Limite]),+CALCULO[ [#This Row],[20] ]+1-1,CALCULO[ [#This Row],[20] ]))</f>
        <v>0</v>
      </c>
      <c r="V750" s="29"/>
      <c r="W7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0" s="164"/>
      <c r="Y750" s="163">
        <f>+IF(O750&lt;310*'Versión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0" s="165"/>
      <c r="AA750" s="163">
        <f>+IF(AVERAGEIF(ING_NO_CONST_RENTA[Concepto],'Datos para cálculo'!Z$4,ING_NO_CONST_RENTA[Monto Limite])=1,CALCULO[[#This Row],[ 26 ]],MIN(CALCULO[[#This Row],[ 26 ]],AVERAGEIF(ING_NO_CONST_RENTA[Concepto],'Datos para cálculo'!Z$4,ING_NO_CONST_RENTA[Monto Limite]),+CALCULO[[#This Row],[ 26 ]]+1-1,CALCULO[[#This Row],[ 26 ]]))</f>
        <v>0</v>
      </c>
      <c r="AB750" s="165"/>
      <c r="AC7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0" s="147"/>
      <c r="AE7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0" s="144">
        <f>+CALCULO[[#This Row],[ 31 ]]+CALCULO[[#This Row],[ 29 ]]+CALCULO[[#This Row],[ 27 ]]+CALCULO[[#This Row],[ 25 ]]+CALCULO[[#This Row],[ 23 ]]+CALCULO[[#This Row],[ 21 ]]+CALCULO[[#This Row],[ 19 ]]+CALCULO[[#This Row],[ 17 ]]</f>
        <v>0</v>
      </c>
      <c r="AG750" s="148">
        <f>+MAX(0,ROUND(CALCULO[[#This Row],[ 15 ]]-CALCULO[[#This Row],[32]],-3))</f>
        <v>0</v>
      </c>
      <c r="AH750" s="29"/>
      <c r="AI750" s="163">
        <f>+IF(AVERAGEIF(DEDUCCIONES[Concepto],'Datos para cálculo'!AH$4,DEDUCCIONES[Monto Limite])=1,CALCULO[[#This Row],[ 34 ]],MIN(CALCULO[[#This Row],[ 34 ]],AVERAGEIF(DEDUCCIONES[Concepto],'Datos para cálculo'!AH$4,DEDUCCIONES[Monto Limite]),+CALCULO[[#This Row],[ 34 ]]+1-1,CALCULO[[#This Row],[ 34 ]]))</f>
        <v>0</v>
      </c>
      <c r="AJ750" s="167"/>
      <c r="AK750" s="144">
        <f>+IF(CALCULO[[#This Row],[ 36 ]]="SI",MIN(CALCULO[[#This Row],[ 15 ]]*10%,VLOOKUP($AJ$4,DEDUCCIONES[],4,0)),0)</f>
        <v>0</v>
      </c>
      <c r="AL750" s="168"/>
      <c r="AM750" s="145">
        <f>+MIN(AL750+1-1,VLOOKUP($AL$4,DEDUCCIONES[],4,0))</f>
        <v>0</v>
      </c>
      <c r="AN750" s="144">
        <f>+CALCULO[[#This Row],[35]]+CALCULO[[#This Row],[37]]+CALCULO[[#This Row],[ 39 ]]</f>
        <v>0</v>
      </c>
      <c r="AO750" s="148">
        <f>+CALCULO[[#This Row],[33]]-CALCULO[[#This Row],[ 40 ]]</f>
        <v>0</v>
      </c>
      <c r="AP750" s="29"/>
      <c r="AQ750" s="163">
        <f>+MIN(CALCULO[[#This Row],[42]]+1-1,VLOOKUP($AP$4,RENTAS_EXCENTAS[],4,0))</f>
        <v>0</v>
      </c>
      <c r="AR750" s="29"/>
      <c r="AS750" s="163">
        <f>+MIN(CALCULO[[#This Row],[43]]+CALCULO[[#This Row],[ 44 ]]+1-1,VLOOKUP($AP$4,RENTAS_EXCENTAS[],4,0))-CALCULO[[#This Row],[43]]</f>
        <v>0</v>
      </c>
      <c r="AT750" s="163"/>
      <c r="AU750" s="163"/>
      <c r="AV750" s="163">
        <f>+CALCULO[[#This Row],[ 47 ]]</f>
        <v>0</v>
      </c>
      <c r="AW750" s="163"/>
      <c r="AX750" s="163">
        <f>+CALCULO[[#This Row],[ 49 ]]</f>
        <v>0</v>
      </c>
      <c r="AY750" s="163"/>
      <c r="AZ750" s="163">
        <f>+CALCULO[[#This Row],[ 51 ]]</f>
        <v>0</v>
      </c>
      <c r="BA750" s="163"/>
      <c r="BB750" s="163">
        <f>+CALCULO[[#This Row],[ 53 ]]</f>
        <v>0</v>
      </c>
      <c r="BC750" s="163"/>
      <c r="BD750" s="163">
        <f>+CALCULO[[#This Row],[ 55 ]]</f>
        <v>0</v>
      </c>
      <c r="BE750" s="163"/>
      <c r="BF750" s="163">
        <f>+CALCULO[[#This Row],[ 57 ]]</f>
        <v>0</v>
      </c>
      <c r="BG750" s="163"/>
      <c r="BH750" s="163">
        <f>+CALCULO[[#This Row],[ 59 ]]</f>
        <v>0</v>
      </c>
      <c r="BI750" s="163"/>
      <c r="BJ750" s="163"/>
      <c r="BK750" s="163"/>
      <c r="BL750" s="145">
        <f>+CALCULO[[#This Row],[ 63 ]]</f>
        <v>0</v>
      </c>
      <c r="BM750" s="144">
        <f>+CALCULO[[#This Row],[ 64 ]]+CALCULO[[#This Row],[ 62 ]]+CALCULO[[#This Row],[ 60 ]]+CALCULO[[#This Row],[ 58 ]]+CALCULO[[#This Row],[ 56 ]]+CALCULO[[#This Row],[ 54 ]]+CALCULO[[#This Row],[ 52 ]]+CALCULO[[#This Row],[ 50 ]]+CALCULO[[#This Row],[ 48 ]]+CALCULO[[#This Row],[ 45 ]]+CALCULO[[#This Row],[43]]</f>
        <v>0</v>
      </c>
      <c r="BN750" s="148">
        <f>+CALCULO[[#This Row],[ 41 ]]-CALCULO[[#This Row],[65]]</f>
        <v>0</v>
      </c>
      <c r="BO750" s="144">
        <f>+ROUND(MIN(CALCULO[[#This Row],[66]]*25%,240*'Versión impresión'!$H$8),-3)</f>
        <v>0</v>
      </c>
      <c r="BP750" s="148">
        <f>+CALCULO[[#This Row],[66]]-CALCULO[[#This Row],[67]]</f>
        <v>0</v>
      </c>
      <c r="BQ750" s="154">
        <f>+ROUND(CALCULO[[#This Row],[33]]*40%,-3)</f>
        <v>0</v>
      </c>
      <c r="BR750" s="149">
        <f t="shared" si="30"/>
        <v>0</v>
      </c>
      <c r="BS750" s="144">
        <f>+CALCULO[[#This Row],[33]]-MIN(CALCULO[[#This Row],[69]],CALCULO[[#This Row],[68]])</f>
        <v>0</v>
      </c>
      <c r="BT750" s="150">
        <f>+CALCULO[[#This Row],[71]]/'Versión impresión'!$H$8+1-1</f>
        <v>0</v>
      </c>
      <c r="BU750" s="151">
        <f>+LOOKUP(CALCULO[[#This Row],[72]],$CG$2:$CH$8,$CJ$2:$CJ$8)</f>
        <v>0</v>
      </c>
      <c r="BV750" s="152">
        <f>+LOOKUP(CALCULO[[#This Row],[72]],$CG$2:$CH$8,$CI$2:$CI$8)</f>
        <v>0</v>
      </c>
      <c r="BW750" s="151">
        <f>+LOOKUP(CALCULO[[#This Row],[72]],$CG$2:$CH$8,$CK$2:$CK$8)</f>
        <v>0</v>
      </c>
      <c r="BX750" s="155">
        <f>+(CALCULO[[#This Row],[72]]+CALCULO[[#This Row],[73]])*CALCULO[[#This Row],[74]]+CALCULO[[#This Row],[75]]</f>
        <v>0</v>
      </c>
      <c r="BY750" s="133">
        <f>+ROUND(CALCULO[[#This Row],[76]]*'Versión impresión'!$H$8,-3)</f>
        <v>0</v>
      </c>
      <c r="BZ750" s="180" t="str">
        <f>+IF(LOOKUP(CALCULO[[#This Row],[72]],$CG$2:$CH$8,$CM$2:$CM$8)=0,"",LOOKUP(CALCULO[[#This Row],[72]],$CG$2:$CH$8,$CM$2:$CM$8))</f>
        <v/>
      </c>
    </row>
    <row r="751" spans="1:78" x14ac:dyDescent="0.25">
      <c r="A751" s="78" t="str">
        <f t="shared" si="29"/>
        <v/>
      </c>
      <c r="B751" s="159"/>
      <c r="C751" s="29"/>
      <c r="D751" s="29"/>
      <c r="E751" s="29"/>
      <c r="F751" s="29"/>
      <c r="G751" s="29"/>
      <c r="H751" s="29"/>
      <c r="I751" s="29"/>
      <c r="J751" s="29"/>
      <c r="K751" s="29"/>
      <c r="L751" s="29"/>
      <c r="M751" s="29"/>
      <c r="N751" s="29"/>
      <c r="O751" s="144">
        <f>SUM(CALCULO[[#This Row],[5]:[ 14 ]])</f>
        <v>0</v>
      </c>
      <c r="P751" s="162"/>
      <c r="Q751" s="163">
        <f>+IF(AVERAGEIF(ING_NO_CONST_RENTA[Concepto],'Datos para cálculo'!P$4,ING_NO_CONST_RENTA[Monto Limite])=1,CALCULO[[#This Row],[16]],MIN(CALCULO[ [#This Row],[16] ],AVERAGEIF(ING_NO_CONST_RENTA[Concepto],'Datos para cálculo'!P$4,ING_NO_CONST_RENTA[Monto Limite]),+CALCULO[ [#This Row],[16] ]+1-1,CALCULO[ [#This Row],[16] ]))</f>
        <v>0</v>
      </c>
      <c r="R751" s="29"/>
      <c r="S751" s="163">
        <f>+IF(AVERAGEIF(ING_NO_CONST_RENTA[Concepto],'Datos para cálculo'!R$4,ING_NO_CONST_RENTA[Monto Limite])=1,CALCULO[[#This Row],[18]],MIN(CALCULO[ [#This Row],[18] ],AVERAGEIF(ING_NO_CONST_RENTA[Concepto],'Datos para cálculo'!R$4,ING_NO_CONST_RENTA[Monto Limite]),+CALCULO[ [#This Row],[18] ]+1-1,CALCULO[ [#This Row],[18] ]))</f>
        <v>0</v>
      </c>
      <c r="T751" s="29"/>
      <c r="U751" s="163">
        <f>+IF(AVERAGEIF(ING_NO_CONST_RENTA[Concepto],'Datos para cálculo'!T$4,ING_NO_CONST_RENTA[Monto Limite])=1,CALCULO[[#This Row],[20]],MIN(CALCULO[ [#This Row],[20] ],AVERAGEIF(ING_NO_CONST_RENTA[Concepto],'Datos para cálculo'!T$4,ING_NO_CONST_RENTA[Monto Limite]),+CALCULO[ [#This Row],[20] ]+1-1,CALCULO[ [#This Row],[20] ]))</f>
        <v>0</v>
      </c>
      <c r="V751" s="29"/>
      <c r="W7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1" s="164"/>
      <c r="Y751" s="163">
        <f>+IF(O751&lt;310*'Versión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1" s="165"/>
      <c r="AA751" s="163">
        <f>+IF(AVERAGEIF(ING_NO_CONST_RENTA[Concepto],'Datos para cálculo'!Z$4,ING_NO_CONST_RENTA[Monto Limite])=1,CALCULO[[#This Row],[ 26 ]],MIN(CALCULO[[#This Row],[ 26 ]],AVERAGEIF(ING_NO_CONST_RENTA[Concepto],'Datos para cálculo'!Z$4,ING_NO_CONST_RENTA[Monto Limite]),+CALCULO[[#This Row],[ 26 ]]+1-1,CALCULO[[#This Row],[ 26 ]]))</f>
        <v>0</v>
      </c>
      <c r="AB751" s="165"/>
      <c r="AC7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1" s="147"/>
      <c r="AE7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1" s="144">
        <f>+CALCULO[[#This Row],[ 31 ]]+CALCULO[[#This Row],[ 29 ]]+CALCULO[[#This Row],[ 27 ]]+CALCULO[[#This Row],[ 25 ]]+CALCULO[[#This Row],[ 23 ]]+CALCULO[[#This Row],[ 21 ]]+CALCULO[[#This Row],[ 19 ]]+CALCULO[[#This Row],[ 17 ]]</f>
        <v>0</v>
      </c>
      <c r="AG751" s="148">
        <f>+MAX(0,ROUND(CALCULO[[#This Row],[ 15 ]]-CALCULO[[#This Row],[32]],-3))</f>
        <v>0</v>
      </c>
      <c r="AH751" s="29"/>
      <c r="AI751" s="163">
        <f>+IF(AVERAGEIF(DEDUCCIONES[Concepto],'Datos para cálculo'!AH$4,DEDUCCIONES[Monto Limite])=1,CALCULO[[#This Row],[ 34 ]],MIN(CALCULO[[#This Row],[ 34 ]],AVERAGEIF(DEDUCCIONES[Concepto],'Datos para cálculo'!AH$4,DEDUCCIONES[Monto Limite]),+CALCULO[[#This Row],[ 34 ]]+1-1,CALCULO[[#This Row],[ 34 ]]))</f>
        <v>0</v>
      </c>
      <c r="AJ751" s="167"/>
      <c r="AK751" s="144">
        <f>+IF(CALCULO[[#This Row],[ 36 ]]="SI",MIN(CALCULO[[#This Row],[ 15 ]]*10%,VLOOKUP($AJ$4,DEDUCCIONES[],4,0)),0)</f>
        <v>0</v>
      </c>
      <c r="AL751" s="168"/>
      <c r="AM751" s="145">
        <f>+MIN(AL751+1-1,VLOOKUP($AL$4,DEDUCCIONES[],4,0))</f>
        <v>0</v>
      </c>
      <c r="AN751" s="144">
        <f>+CALCULO[[#This Row],[35]]+CALCULO[[#This Row],[37]]+CALCULO[[#This Row],[ 39 ]]</f>
        <v>0</v>
      </c>
      <c r="AO751" s="148">
        <f>+CALCULO[[#This Row],[33]]-CALCULO[[#This Row],[ 40 ]]</f>
        <v>0</v>
      </c>
      <c r="AP751" s="29"/>
      <c r="AQ751" s="163">
        <f>+MIN(CALCULO[[#This Row],[42]]+1-1,VLOOKUP($AP$4,RENTAS_EXCENTAS[],4,0))</f>
        <v>0</v>
      </c>
      <c r="AR751" s="29"/>
      <c r="AS751" s="163">
        <f>+MIN(CALCULO[[#This Row],[43]]+CALCULO[[#This Row],[ 44 ]]+1-1,VLOOKUP($AP$4,RENTAS_EXCENTAS[],4,0))-CALCULO[[#This Row],[43]]</f>
        <v>0</v>
      </c>
      <c r="AT751" s="163"/>
      <c r="AU751" s="163"/>
      <c r="AV751" s="163">
        <f>+CALCULO[[#This Row],[ 47 ]]</f>
        <v>0</v>
      </c>
      <c r="AW751" s="163"/>
      <c r="AX751" s="163">
        <f>+CALCULO[[#This Row],[ 49 ]]</f>
        <v>0</v>
      </c>
      <c r="AY751" s="163"/>
      <c r="AZ751" s="163">
        <f>+CALCULO[[#This Row],[ 51 ]]</f>
        <v>0</v>
      </c>
      <c r="BA751" s="163"/>
      <c r="BB751" s="163">
        <f>+CALCULO[[#This Row],[ 53 ]]</f>
        <v>0</v>
      </c>
      <c r="BC751" s="163"/>
      <c r="BD751" s="163">
        <f>+CALCULO[[#This Row],[ 55 ]]</f>
        <v>0</v>
      </c>
      <c r="BE751" s="163"/>
      <c r="BF751" s="163">
        <f>+CALCULO[[#This Row],[ 57 ]]</f>
        <v>0</v>
      </c>
      <c r="BG751" s="163"/>
      <c r="BH751" s="163">
        <f>+CALCULO[[#This Row],[ 59 ]]</f>
        <v>0</v>
      </c>
      <c r="BI751" s="163"/>
      <c r="BJ751" s="163"/>
      <c r="BK751" s="163"/>
      <c r="BL751" s="145">
        <f>+CALCULO[[#This Row],[ 63 ]]</f>
        <v>0</v>
      </c>
      <c r="BM751" s="144">
        <f>+CALCULO[[#This Row],[ 64 ]]+CALCULO[[#This Row],[ 62 ]]+CALCULO[[#This Row],[ 60 ]]+CALCULO[[#This Row],[ 58 ]]+CALCULO[[#This Row],[ 56 ]]+CALCULO[[#This Row],[ 54 ]]+CALCULO[[#This Row],[ 52 ]]+CALCULO[[#This Row],[ 50 ]]+CALCULO[[#This Row],[ 48 ]]+CALCULO[[#This Row],[ 45 ]]+CALCULO[[#This Row],[43]]</f>
        <v>0</v>
      </c>
      <c r="BN751" s="148">
        <f>+CALCULO[[#This Row],[ 41 ]]-CALCULO[[#This Row],[65]]</f>
        <v>0</v>
      </c>
      <c r="BO751" s="144">
        <f>+ROUND(MIN(CALCULO[[#This Row],[66]]*25%,240*'Versión impresión'!$H$8),-3)</f>
        <v>0</v>
      </c>
      <c r="BP751" s="148">
        <f>+CALCULO[[#This Row],[66]]-CALCULO[[#This Row],[67]]</f>
        <v>0</v>
      </c>
      <c r="BQ751" s="154">
        <f>+ROUND(CALCULO[[#This Row],[33]]*40%,-3)</f>
        <v>0</v>
      </c>
      <c r="BR751" s="149">
        <f t="shared" si="30"/>
        <v>0</v>
      </c>
      <c r="BS751" s="144">
        <f>+CALCULO[[#This Row],[33]]-MIN(CALCULO[[#This Row],[69]],CALCULO[[#This Row],[68]])</f>
        <v>0</v>
      </c>
      <c r="BT751" s="150">
        <f>+CALCULO[[#This Row],[71]]/'Versión impresión'!$H$8+1-1</f>
        <v>0</v>
      </c>
      <c r="BU751" s="151">
        <f>+LOOKUP(CALCULO[[#This Row],[72]],$CG$2:$CH$8,$CJ$2:$CJ$8)</f>
        <v>0</v>
      </c>
      <c r="BV751" s="152">
        <f>+LOOKUP(CALCULO[[#This Row],[72]],$CG$2:$CH$8,$CI$2:$CI$8)</f>
        <v>0</v>
      </c>
      <c r="BW751" s="151">
        <f>+LOOKUP(CALCULO[[#This Row],[72]],$CG$2:$CH$8,$CK$2:$CK$8)</f>
        <v>0</v>
      </c>
      <c r="BX751" s="155">
        <f>+(CALCULO[[#This Row],[72]]+CALCULO[[#This Row],[73]])*CALCULO[[#This Row],[74]]+CALCULO[[#This Row],[75]]</f>
        <v>0</v>
      </c>
      <c r="BY751" s="133">
        <f>+ROUND(CALCULO[[#This Row],[76]]*'Versión impresión'!$H$8,-3)</f>
        <v>0</v>
      </c>
      <c r="BZ751" s="180" t="str">
        <f>+IF(LOOKUP(CALCULO[[#This Row],[72]],$CG$2:$CH$8,$CM$2:$CM$8)=0,"",LOOKUP(CALCULO[[#This Row],[72]],$CG$2:$CH$8,$CM$2:$CM$8))</f>
        <v/>
      </c>
    </row>
    <row r="752" spans="1:78" x14ac:dyDescent="0.25">
      <c r="A752" s="78" t="str">
        <f t="shared" si="29"/>
        <v/>
      </c>
      <c r="B752" s="159"/>
      <c r="C752" s="29"/>
      <c r="D752" s="29"/>
      <c r="E752" s="29"/>
      <c r="F752" s="29"/>
      <c r="G752" s="29"/>
      <c r="H752" s="29"/>
      <c r="I752" s="29"/>
      <c r="J752" s="29"/>
      <c r="K752" s="29"/>
      <c r="L752" s="29"/>
      <c r="M752" s="29"/>
      <c r="N752" s="29"/>
      <c r="O752" s="144">
        <f>SUM(CALCULO[[#This Row],[5]:[ 14 ]])</f>
        <v>0</v>
      </c>
      <c r="P752" s="162"/>
      <c r="Q752" s="163">
        <f>+IF(AVERAGEIF(ING_NO_CONST_RENTA[Concepto],'Datos para cálculo'!P$4,ING_NO_CONST_RENTA[Monto Limite])=1,CALCULO[[#This Row],[16]],MIN(CALCULO[ [#This Row],[16] ],AVERAGEIF(ING_NO_CONST_RENTA[Concepto],'Datos para cálculo'!P$4,ING_NO_CONST_RENTA[Monto Limite]),+CALCULO[ [#This Row],[16] ]+1-1,CALCULO[ [#This Row],[16] ]))</f>
        <v>0</v>
      </c>
      <c r="R752" s="29"/>
      <c r="S752" s="163">
        <f>+IF(AVERAGEIF(ING_NO_CONST_RENTA[Concepto],'Datos para cálculo'!R$4,ING_NO_CONST_RENTA[Monto Limite])=1,CALCULO[[#This Row],[18]],MIN(CALCULO[ [#This Row],[18] ],AVERAGEIF(ING_NO_CONST_RENTA[Concepto],'Datos para cálculo'!R$4,ING_NO_CONST_RENTA[Monto Limite]),+CALCULO[ [#This Row],[18] ]+1-1,CALCULO[ [#This Row],[18] ]))</f>
        <v>0</v>
      </c>
      <c r="T752" s="29"/>
      <c r="U752" s="163">
        <f>+IF(AVERAGEIF(ING_NO_CONST_RENTA[Concepto],'Datos para cálculo'!T$4,ING_NO_CONST_RENTA[Monto Limite])=1,CALCULO[[#This Row],[20]],MIN(CALCULO[ [#This Row],[20] ],AVERAGEIF(ING_NO_CONST_RENTA[Concepto],'Datos para cálculo'!T$4,ING_NO_CONST_RENTA[Monto Limite]),+CALCULO[ [#This Row],[20] ]+1-1,CALCULO[ [#This Row],[20] ]))</f>
        <v>0</v>
      </c>
      <c r="V752" s="29"/>
      <c r="W7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2" s="164"/>
      <c r="Y752" s="163">
        <f>+IF(O752&lt;310*'Versión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2" s="165"/>
      <c r="AA752" s="163">
        <f>+IF(AVERAGEIF(ING_NO_CONST_RENTA[Concepto],'Datos para cálculo'!Z$4,ING_NO_CONST_RENTA[Monto Limite])=1,CALCULO[[#This Row],[ 26 ]],MIN(CALCULO[[#This Row],[ 26 ]],AVERAGEIF(ING_NO_CONST_RENTA[Concepto],'Datos para cálculo'!Z$4,ING_NO_CONST_RENTA[Monto Limite]),+CALCULO[[#This Row],[ 26 ]]+1-1,CALCULO[[#This Row],[ 26 ]]))</f>
        <v>0</v>
      </c>
      <c r="AB752" s="165"/>
      <c r="AC7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2" s="147"/>
      <c r="AE7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2" s="144">
        <f>+CALCULO[[#This Row],[ 31 ]]+CALCULO[[#This Row],[ 29 ]]+CALCULO[[#This Row],[ 27 ]]+CALCULO[[#This Row],[ 25 ]]+CALCULO[[#This Row],[ 23 ]]+CALCULO[[#This Row],[ 21 ]]+CALCULO[[#This Row],[ 19 ]]+CALCULO[[#This Row],[ 17 ]]</f>
        <v>0</v>
      </c>
      <c r="AG752" s="148">
        <f>+MAX(0,ROUND(CALCULO[[#This Row],[ 15 ]]-CALCULO[[#This Row],[32]],-3))</f>
        <v>0</v>
      </c>
      <c r="AH752" s="29"/>
      <c r="AI752" s="163">
        <f>+IF(AVERAGEIF(DEDUCCIONES[Concepto],'Datos para cálculo'!AH$4,DEDUCCIONES[Monto Limite])=1,CALCULO[[#This Row],[ 34 ]],MIN(CALCULO[[#This Row],[ 34 ]],AVERAGEIF(DEDUCCIONES[Concepto],'Datos para cálculo'!AH$4,DEDUCCIONES[Monto Limite]),+CALCULO[[#This Row],[ 34 ]]+1-1,CALCULO[[#This Row],[ 34 ]]))</f>
        <v>0</v>
      </c>
      <c r="AJ752" s="167"/>
      <c r="AK752" s="144">
        <f>+IF(CALCULO[[#This Row],[ 36 ]]="SI",MIN(CALCULO[[#This Row],[ 15 ]]*10%,VLOOKUP($AJ$4,DEDUCCIONES[],4,0)),0)</f>
        <v>0</v>
      </c>
      <c r="AL752" s="168"/>
      <c r="AM752" s="145">
        <f>+MIN(AL752+1-1,VLOOKUP($AL$4,DEDUCCIONES[],4,0))</f>
        <v>0</v>
      </c>
      <c r="AN752" s="144">
        <f>+CALCULO[[#This Row],[35]]+CALCULO[[#This Row],[37]]+CALCULO[[#This Row],[ 39 ]]</f>
        <v>0</v>
      </c>
      <c r="AO752" s="148">
        <f>+CALCULO[[#This Row],[33]]-CALCULO[[#This Row],[ 40 ]]</f>
        <v>0</v>
      </c>
      <c r="AP752" s="29"/>
      <c r="AQ752" s="163">
        <f>+MIN(CALCULO[[#This Row],[42]]+1-1,VLOOKUP($AP$4,RENTAS_EXCENTAS[],4,0))</f>
        <v>0</v>
      </c>
      <c r="AR752" s="29"/>
      <c r="AS752" s="163">
        <f>+MIN(CALCULO[[#This Row],[43]]+CALCULO[[#This Row],[ 44 ]]+1-1,VLOOKUP($AP$4,RENTAS_EXCENTAS[],4,0))-CALCULO[[#This Row],[43]]</f>
        <v>0</v>
      </c>
      <c r="AT752" s="163"/>
      <c r="AU752" s="163"/>
      <c r="AV752" s="163">
        <f>+CALCULO[[#This Row],[ 47 ]]</f>
        <v>0</v>
      </c>
      <c r="AW752" s="163"/>
      <c r="AX752" s="163">
        <f>+CALCULO[[#This Row],[ 49 ]]</f>
        <v>0</v>
      </c>
      <c r="AY752" s="163"/>
      <c r="AZ752" s="163">
        <f>+CALCULO[[#This Row],[ 51 ]]</f>
        <v>0</v>
      </c>
      <c r="BA752" s="163"/>
      <c r="BB752" s="163">
        <f>+CALCULO[[#This Row],[ 53 ]]</f>
        <v>0</v>
      </c>
      <c r="BC752" s="163"/>
      <c r="BD752" s="163">
        <f>+CALCULO[[#This Row],[ 55 ]]</f>
        <v>0</v>
      </c>
      <c r="BE752" s="163"/>
      <c r="BF752" s="163">
        <f>+CALCULO[[#This Row],[ 57 ]]</f>
        <v>0</v>
      </c>
      <c r="BG752" s="163"/>
      <c r="BH752" s="163">
        <f>+CALCULO[[#This Row],[ 59 ]]</f>
        <v>0</v>
      </c>
      <c r="BI752" s="163"/>
      <c r="BJ752" s="163"/>
      <c r="BK752" s="163"/>
      <c r="BL752" s="145">
        <f>+CALCULO[[#This Row],[ 63 ]]</f>
        <v>0</v>
      </c>
      <c r="BM752" s="144">
        <f>+CALCULO[[#This Row],[ 64 ]]+CALCULO[[#This Row],[ 62 ]]+CALCULO[[#This Row],[ 60 ]]+CALCULO[[#This Row],[ 58 ]]+CALCULO[[#This Row],[ 56 ]]+CALCULO[[#This Row],[ 54 ]]+CALCULO[[#This Row],[ 52 ]]+CALCULO[[#This Row],[ 50 ]]+CALCULO[[#This Row],[ 48 ]]+CALCULO[[#This Row],[ 45 ]]+CALCULO[[#This Row],[43]]</f>
        <v>0</v>
      </c>
      <c r="BN752" s="148">
        <f>+CALCULO[[#This Row],[ 41 ]]-CALCULO[[#This Row],[65]]</f>
        <v>0</v>
      </c>
      <c r="BO752" s="144">
        <f>+ROUND(MIN(CALCULO[[#This Row],[66]]*25%,240*'Versión impresión'!$H$8),-3)</f>
        <v>0</v>
      </c>
      <c r="BP752" s="148">
        <f>+CALCULO[[#This Row],[66]]-CALCULO[[#This Row],[67]]</f>
        <v>0</v>
      </c>
      <c r="BQ752" s="154">
        <f>+ROUND(CALCULO[[#This Row],[33]]*40%,-3)</f>
        <v>0</v>
      </c>
      <c r="BR752" s="149">
        <f t="shared" si="30"/>
        <v>0</v>
      </c>
      <c r="BS752" s="144">
        <f>+CALCULO[[#This Row],[33]]-MIN(CALCULO[[#This Row],[69]],CALCULO[[#This Row],[68]])</f>
        <v>0</v>
      </c>
      <c r="BT752" s="150">
        <f>+CALCULO[[#This Row],[71]]/'Versión impresión'!$H$8+1-1</f>
        <v>0</v>
      </c>
      <c r="BU752" s="151">
        <f>+LOOKUP(CALCULO[[#This Row],[72]],$CG$2:$CH$8,$CJ$2:$CJ$8)</f>
        <v>0</v>
      </c>
      <c r="BV752" s="152">
        <f>+LOOKUP(CALCULO[[#This Row],[72]],$CG$2:$CH$8,$CI$2:$CI$8)</f>
        <v>0</v>
      </c>
      <c r="BW752" s="151">
        <f>+LOOKUP(CALCULO[[#This Row],[72]],$CG$2:$CH$8,$CK$2:$CK$8)</f>
        <v>0</v>
      </c>
      <c r="BX752" s="155">
        <f>+(CALCULO[[#This Row],[72]]+CALCULO[[#This Row],[73]])*CALCULO[[#This Row],[74]]+CALCULO[[#This Row],[75]]</f>
        <v>0</v>
      </c>
      <c r="BY752" s="133">
        <f>+ROUND(CALCULO[[#This Row],[76]]*'Versión impresión'!$H$8,-3)</f>
        <v>0</v>
      </c>
      <c r="BZ752" s="180" t="str">
        <f>+IF(LOOKUP(CALCULO[[#This Row],[72]],$CG$2:$CH$8,$CM$2:$CM$8)=0,"",LOOKUP(CALCULO[[#This Row],[72]],$CG$2:$CH$8,$CM$2:$CM$8))</f>
        <v/>
      </c>
    </row>
    <row r="753" spans="1:78" x14ac:dyDescent="0.25">
      <c r="A753" s="78" t="str">
        <f t="shared" si="29"/>
        <v/>
      </c>
      <c r="B753" s="159"/>
      <c r="C753" s="29"/>
      <c r="D753" s="29"/>
      <c r="E753" s="29"/>
      <c r="F753" s="29"/>
      <c r="G753" s="29"/>
      <c r="H753" s="29"/>
      <c r="I753" s="29"/>
      <c r="J753" s="29"/>
      <c r="K753" s="29"/>
      <c r="L753" s="29"/>
      <c r="M753" s="29"/>
      <c r="N753" s="29"/>
      <c r="O753" s="144">
        <f>SUM(CALCULO[[#This Row],[5]:[ 14 ]])</f>
        <v>0</v>
      </c>
      <c r="P753" s="162"/>
      <c r="Q753" s="163">
        <f>+IF(AVERAGEIF(ING_NO_CONST_RENTA[Concepto],'Datos para cálculo'!P$4,ING_NO_CONST_RENTA[Monto Limite])=1,CALCULO[[#This Row],[16]],MIN(CALCULO[ [#This Row],[16] ],AVERAGEIF(ING_NO_CONST_RENTA[Concepto],'Datos para cálculo'!P$4,ING_NO_CONST_RENTA[Monto Limite]),+CALCULO[ [#This Row],[16] ]+1-1,CALCULO[ [#This Row],[16] ]))</f>
        <v>0</v>
      </c>
      <c r="R753" s="29"/>
      <c r="S753" s="163">
        <f>+IF(AVERAGEIF(ING_NO_CONST_RENTA[Concepto],'Datos para cálculo'!R$4,ING_NO_CONST_RENTA[Monto Limite])=1,CALCULO[[#This Row],[18]],MIN(CALCULO[ [#This Row],[18] ],AVERAGEIF(ING_NO_CONST_RENTA[Concepto],'Datos para cálculo'!R$4,ING_NO_CONST_RENTA[Monto Limite]),+CALCULO[ [#This Row],[18] ]+1-1,CALCULO[ [#This Row],[18] ]))</f>
        <v>0</v>
      </c>
      <c r="T753" s="29"/>
      <c r="U753" s="163">
        <f>+IF(AVERAGEIF(ING_NO_CONST_RENTA[Concepto],'Datos para cálculo'!T$4,ING_NO_CONST_RENTA[Monto Limite])=1,CALCULO[[#This Row],[20]],MIN(CALCULO[ [#This Row],[20] ],AVERAGEIF(ING_NO_CONST_RENTA[Concepto],'Datos para cálculo'!T$4,ING_NO_CONST_RENTA[Monto Limite]),+CALCULO[ [#This Row],[20] ]+1-1,CALCULO[ [#This Row],[20] ]))</f>
        <v>0</v>
      </c>
      <c r="V753" s="29"/>
      <c r="W7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3" s="164"/>
      <c r="Y753" s="163">
        <f>+IF(O753&lt;310*'Versión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3" s="165"/>
      <c r="AA753" s="163">
        <f>+IF(AVERAGEIF(ING_NO_CONST_RENTA[Concepto],'Datos para cálculo'!Z$4,ING_NO_CONST_RENTA[Monto Limite])=1,CALCULO[[#This Row],[ 26 ]],MIN(CALCULO[[#This Row],[ 26 ]],AVERAGEIF(ING_NO_CONST_RENTA[Concepto],'Datos para cálculo'!Z$4,ING_NO_CONST_RENTA[Monto Limite]),+CALCULO[[#This Row],[ 26 ]]+1-1,CALCULO[[#This Row],[ 26 ]]))</f>
        <v>0</v>
      </c>
      <c r="AB753" s="165"/>
      <c r="AC7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3" s="147"/>
      <c r="AE7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3" s="144">
        <f>+CALCULO[[#This Row],[ 31 ]]+CALCULO[[#This Row],[ 29 ]]+CALCULO[[#This Row],[ 27 ]]+CALCULO[[#This Row],[ 25 ]]+CALCULO[[#This Row],[ 23 ]]+CALCULO[[#This Row],[ 21 ]]+CALCULO[[#This Row],[ 19 ]]+CALCULO[[#This Row],[ 17 ]]</f>
        <v>0</v>
      </c>
      <c r="AG753" s="148">
        <f>+MAX(0,ROUND(CALCULO[[#This Row],[ 15 ]]-CALCULO[[#This Row],[32]],-3))</f>
        <v>0</v>
      </c>
      <c r="AH753" s="29"/>
      <c r="AI753" s="163">
        <f>+IF(AVERAGEIF(DEDUCCIONES[Concepto],'Datos para cálculo'!AH$4,DEDUCCIONES[Monto Limite])=1,CALCULO[[#This Row],[ 34 ]],MIN(CALCULO[[#This Row],[ 34 ]],AVERAGEIF(DEDUCCIONES[Concepto],'Datos para cálculo'!AH$4,DEDUCCIONES[Monto Limite]),+CALCULO[[#This Row],[ 34 ]]+1-1,CALCULO[[#This Row],[ 34 ]]))</f>
        <v>0</v>
      </c>
      <c r="AJ753" s="167"/>
      <c r="AK753" s="144">
        <f>+IF(CALCULO[[#This Row],[ 36 ]]="SI",MIN(CALCULO[[#This Row],[ 15 ]]*10%,VLOOKUP($AJ$4,DEDUCCIONES[],4,0)),0)</f>
        <v>0</v>
      </c>
      <c r="AL753" s="168"/>
      <c r="AM753" s="145">
        <f>+MIN(AL753+1-1,VLOOKUP($AL$4,DEDUCCIONES[],4,0))</f>
        <v>0</v>
      </c>
      <c r="AN753" s="144">
        <f>+CALCULO[[#This Row],[35]]+CALCULO[[#This Row],[37]]+CALCULO[[#This Row],[ 39 ]]</f>
        <v>0</v>
      </c>
      <c r="AO753" s="148">
        <f>+CALCULO[[#This Row],[33]]-CALCULO[[#This Row],[ 40 ]]</f>
        <v>0</v>
      </c>
      <c r="AP753" s="29"/>
      <c r="AQ753" s="163">
        <f>+MIN(CALCULO[[#This Row],[42]]+1-1,VLOOKUP($AP$4,RENTAS_EXCENTAS[],4,0))</f>
        <v>0</v>
      </c>
      <c r="AR753" s="29"/>
      <c r="AS753" s="163">
        <f>+MIN(CALCULO[[#This Row],[43]]+CALCULO[[#This Row],[ 44 ]]+1-1,VLOOKUP($AP$4,RENTAS_EXCENTAS[],4,0))-CALCULO[[#This Row],[43]]</f>
        <v>0</v>
      </c>
      <c r="AT753" s="163"/>
      <c r="AU753" s="163"/>
      <c r="AV753" s="163">
        <f>+CALCULO[[#This Row],[ 47 ]]</f>
        <v>0</v>
      </c>
      <c r="AW753" s="163"/>
      <c r="AX753" s="163">
        <f>+CALCULO[[#This Row],[ 49 ]]</f>
        <v>0</v>
      </c>
      <c r="AY753" s="163"/>
      <c r="AZ753" s="163">
        <f>+CALCULO[[#This Row],[ 51 ]]</f>
        <v>0</v>
      </c>
      <c r="BA753" s="163"/>
      <c r="BB753" s="163">
        <f>+CALCULO[[#This Row],[ 53 ]]</f>
        <v>0</v>
      </c>
      <c r="BC753" s="163"/>
      <c r="BD753" s="163">
        <f>+CALCULO[[#This Row],[ 55 ]]</f>
        <v>0</v>
      </c>
      <c r="BE753" s="163"/>
      <c r="BF753" s="163">
        <f>+CALCULO[[#This Row],[ 57 ]]</f>
        <v>0</v>
      </c>
      <c r="BG753" s="163"/>
      <c r="BH753" s="163">
        <f>+CALCULO[[#This Row],[ 59 ]]</f>
        <v>0</v>
      </c>
      <c r="BI753" s="163"/>
      <c r="BJ753" s="163"/>
      <c r="BK753" s="163"/>
      <c r="BL753" s="145">
        <f>+CALCULO[[#This Row],[ 63 ]]</f>
        <v>0</v>
      </c>
      <c r="BM753" s="144">
        <f>+CALCULO[[#This Row],[ 64 ]]+CALCULO[[#This Row],[ 62 ]]+CALCULO[[#This Row],[ 60 ]]+CALCULO[[#This Row],[ 58 ]]+CALCULO[[#This Row],[ 56 ]]+CALCULO[[#This Row],[ 54 ]]+CALCULO[[#This Row],[ 52 ]]+CALCULO[[#This Row],[ 50 ]]+CALCULO[[#This Row],[ 48 ]]+CALCULO[[#This Row],[ 45 ]]+CALCULO[[#This Row],[43]]</f>
        <v>0</v>
      </c>
      <c r="BN753" s="148">
        <f>+CALCULO[[#This Row],[ 41 ]]-CALCULO[[#This Row],[65]]</f>
        <v>0</v>
      </c>
      <c r="BO753" s="144">
        <f>+ROUND(MIN(CALCULO[[#This Row],[66]]*25%,240*'Versión impresión'!$H$8),-3)</f>
        <v>0</v>
      </c>
      <c r="BP753" s="148">
        <f>+CALCULO[[#This Row],[66]]-CALCULO[[#This Row],[67]]</f>
        <v>0</v>
      </c>
      <c r="BQ753" s="154">
        <f>+ROUND(CALCULO[[#This Row],[33]]*40%,-3)</f>
        <v>0</v>
      </c>
      <c r="BR753" s="149">
        <f t="shared" si="30"/>
        <v>0</v>
      </c>
      <c r="BS753" s="144">
        <f>+CALCULO[[#This Row],[33]]-MIN(CALCULO[[#This Row],[69]],CALCULO[[#This Row],[68]])</f>
        <v>0</v>
      </c>
      <c r="BT753" s="150">
        <f>+CALCULO[[#This Row],[71]]/'Versión impresión'!$H$8+1-1</f>
        <v>0</v>
      </c>
      <c r="BU753" s="151">
        <f>+LOOKUP(CALCULO[[#This Row],[72]],$CG$2:$CH$8,$CJ$2:$CJ$8)</f>
        <v>0</v>
      </c>
      <c r="BV753" s="152">
        <f>+LOOKUP(CALCULO[[#This Row],[72]],$CG$2:$CH$8,$CI$2:$CI$8)</f>
        <v>0</v>
      </c>
      <c r="BW753" s="151">
        <f>+LOOKUP(CALCULO[[#This Row],[72]],$CG$2:$CH$8,$CK$2:$CK$8)</f>
        <v>0</v>
      </c>
      <c r="BX753" s="155">
        <f>+(CALCULO[[#This Row],[72]]+CALCULO[[#This Row],[73]])*CALCULO[[#This Row],[74]]+CALCULO[[#This Row],[75]]</f>
        <v>0</v>
      </c>
      <c r="BY753" s="133">
        <f>+ROUND(CALCULO[[#This Row],[76]]*'Versión impresión'!$H$8,-3)</f>
        <v>0</v>
      </c>
      <c r="BZ753" s="180" t="str">
        <f>+IF(LOOKUP(CALCULO[[#This Row],[72]],$CG$2:$CH$8,$CM$2:$CM$8)=0,"",LOOKUP(CALCULO[[#This Row],[72]],$CG$2:$CH$8,$CM$2:$CM$8))</f>
        <v/>
      </c>
    </row>
    <row r="754" spans="1:78" x14ac:dyDescent="0.25">
      <c r="A754" s="78" t="str">
        <f t="shared" si="29"/>
        <v/>
      </c>
      <c r="B754" s="159"/>
      <c r="C754" s="29"/>
      <c r="D754" s="29"/>
      <c r="E754" s="29"/>
      <c r="F754" s="29"/>
      <c r="G754" s="29"/>
      <c r="H754" s="29"/>
      <c r="I754" s="29"/>
      <c r="J754" s="29"/>
      <c r="K754" s="29"/>
      <c r="L754" s="29"/>
      <c r="M754" s="29"/>
      <c r="N754" s="29"/>
      <c r="O754" s="144">
        <f>SUM(CALCULO[[#This Row],[5]:[ 14 ]])</f>
        <v>0</v>
      </c>
      <c r="P754" s="162"/>
      <c r="Q754" s="163">
        <f>+IF(AVERAGEIF(ING_NO_CONST_RENTA[Concepto],'Datos para cálculo'!P$4,ING_NO_CONST_RENTA[Monto Limite])=1,CALCULO[[#This Row],[16]],MIN(CALCULO[ [#This Row],[16] ],AVERAGEIF(ING_NO_CONST_RENTA[Concepto],'Datos para cálculo'!P$4,ING_NO_CONST_RENTA[Monto Limite]),+CALCULO[ [#This Row],[16] ]+1-1,CALCULO[ [#This Row],[16] ]))</f>
        <v>0</v>
      </c>
      <c r="R754" s="29"/>
      <c r="S754" s="163">
        <f>+IF(AVERAGEIF(ING_NO_CONST_RENTA[Concepto],'Datos para cálculo'!R$4,ING_NO_CONST_RENTA[Monto Limite])=1,CALCULO[[#This Row],[18]],MIN(CALCULO[ [#This Row],[18] ],AVERAGEIF(ING_NO_CONST_RENTA[Concepto],'Datos para cálculo'!R$4,ING_NO_CONST_RENTA[Monto Limite]),+CALCULO[ [#This Row],[18] ]+1-1,CALCULO[ [#This Row],[18] ]))</f>
        <v>0</v>
      </c>
      <c r="T754" s="29"/>
      <c r="U754" s="163">
        <f>+IF(AVERAGEIF(ING_NO_CONST_RENTA[Concepto],'Datos para cálculo'!T$4,ING_NO_CONST_RENTA[Monto Limite])=1,CALCULO[[#This Row],[20]],MIN(CALCULO[ [#This Row],[20] ],AVERAGEIF(ING_NO_CONST_RENTA[Concepto],'Datos para cálculo'!T$4,ING_NO_CONST_RENTA[Monto Limite]),+CALCULO[ [#This Row],[20] ]+1-1,CALCULO[ [#This Row],[20] ]))</f>
        <v>0</v>
      </c>
      <c r="V754" s="29"/>
      <c r="W7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4" s="164"/>
      <c r="Y754" s="163">
        <f>+IF(O754&lt;310*'Versión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4" s="165"/>
      <c r="AA754" s="163">
        <f>+IF(AVERAGEIF(ING_NO_CONST_RENTA[Concepto],'Datos para cálculo'!Z$4,ING_NO_CONST_RENTA[Monto Limite])=1,CALCULO[[#This Row],[ 26 ]],MIN(CALCULO[[#This Row],[ 26 ]],AVERAGEIF(ING_NO_CONST_RENTA[Concepto],'Datos para cálculo'!Z$4,ING_NO_CONST_RENTA[Monto Limite]),+CALCULO[[#This Row],[ 26 ]]+1-1,CALCULO[[#This Row],[ 26 ]]))</f>
        <v>0</v>
      </c>
      <c r="AB754" s="165"/>
      <c r="AC7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4" s="147"/>
      <c r="AE7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4" s="144">
        <f>+CALCULO[[#This Row],[ 31 ]]+CALCULO[[#This Row],[ 29 ]]+CALCULO[[#This Row],[ 27 ]]+CALCULO[[#This Row],[ 25 ]]+CALCULO[[#This Row],[ 23 ]]+CALCULO[[#This Row],[ 21 ]]+CALCULO[[#This Row],[ 19 ]]+CALCULO[[#This Row],[ 17 ]]</f>
        <v>0</v>
      </c>
      <c r="AG754" s="148">
        <f>+MAX(0,ROUND(CALCULO[[#This Row],[ 15 ]]-CALCULO[[#This Row],[32]],-3))</f>
        <v>0</v>
      </c>
      <c r="AH754" s="29"/>
      <c r="AI754" s="163">
        <f>+IF(AVERAGEIF(DEDUCCIONES[Concepto],'Datos para cálculo'!AH$4,DEDUCCIONES[Monto Limite])=1,CALCULO[[#This Row],[ 34 ]],MIN(CALCULO[[#This Row],[ 34 ]],AVERAGEIF(DEDUCCIONES[Concepto],'Datos para cálculo'!AH$4,DEDUCCIONES[Monto Limite]),+CALCULO[[#This Row],[ 34 ]]+1-1,CALCULO[[#This Row],[ 34 ]]))</f>
        <v>0</v>
      </c>
      <c r="AJ754" s="167"/>
      <c r="AK754" s="144">
        <f>+IF(CALCULO[[#This Row],[ 36 ]]="SI",MIN(CALCULO[[#This Row],[ 15 ]]*10%,VLOOKUP($AJ$4,DEDUCCIONES[],4,0)),0)</f>
        <v>0</v>
      </c>
      <c r="AL754" s="168"/>
      <c r="AM754" s="145">
        <f>+MIN(AL754+1-1,VLOOKUP($AL$4,DEDUCCIONES[],4,0))</f>
        <v>0</v>
      </c>
      <c r="AN754" s="144">
        <f>+CALCULO[[#This Row],[35]]+CALCULO[[#This Row],[37]]+CALCULO[[#This Row],[ 39 ]]</f>
        <v>0</v>
      </c>
      <c r="AO754" s="148">
        <f>+CALCULO[[#This Row],[33]]-CALCULO[[#This Row],[ 40 ]]</f>
        <v>0</v>
      </c>
      <c r="AP754" s="29"/>
      <c r="AQ754" s="163">
        <f>+MIN(CALCULO[[#This Row],[42]]+1-1,VLOOKUP($AP$4,RENTAS_EXCENTAS[],4,0))</f>
        <v>0</v>
      </c>
      <c r="AR754" s="29"/>
      <c r="AS754" s="163">
        <f>+MIN(CALCULO[[#This Row],[43]]+CALCULO[[#This Row],[ 44 ]]+1-1,VLOOKUP($AP$4,RENTAS_EXCENTAS[],4,0))-CALCULO[[#This Row],[43]]</f>
        <v>0</v>
      </c>
      <c r="AT754" s="163"/>
      <c r="AU754" s="163"/>
      <c r="AV754" s="163">
        <f>+CALCULO[[#This Row],[ 47 ]]</f>
        <v>0</v>
      </c>
      <c r="AW754" s="163"/>
      <c r="AX754" s="163">
        <f>+CALCULO[[#This Row],[ 49 ]]</f>
        <v>0</v>
      </c>
      <c r="AY754" s="163"/>
      <c r="AZ754" s="163">
        <f>+CALCULO[[#This Row],[ 51 ]]</f>
        <v>0</v>
      </c>
      <c r="BA754" s="163"/>
      <c r="BB754" s="163">
        <f>+CALCULO[[#This Row],[ 53 ]]</f>
        <v>0</v>
      </c>
      <c r="BC754" s="163"/>
      <c r="BD754" s="163">
        <f>+CALCULO[[#This Row],[ 55 ]]</f>
        <v>0</v>
      </c>
      <c r="BE754" s="163"/>
      <c r="BF754" s="163">
        <f>+CALCULO[[#This Row],[ 57 ]]</f>
        <v>0</v>
      </c>
      <c r="BG754" s="163"/>
      <c r="BH754" s="163">
        <f>+CALCULO[[#This Row],[ 59 ]]</f>
        <v>0</v>
      </c>
      <c r="BI754" s="163"/>
      <c r="BJ754" s="163"/>
      <c r="BK754" s="163"/>
      <c r="BL754" s="145">
        <f>+CALCULO[[#This Row],[ 63 ]]</f>
        <v>0</v>
      </c>
      <c r="BM754" s="144">
        <f>+CALCULO[[#This Row],[ 64 ]]+CALCULO[[#This Row],[ 62 ]]+CALCULO[[#This Row],[ 60 ]]+CALCULO[[#This Row],[ 58 ]]+CALCULO[[#This Row],[ 56 ]]+CALCULO[[#This Row],[ 54 ]]+CALCULO[[#This Row],[ 52 ]]+CALCULO[[#This Row],[ 50 ]]+CALCULO[[#This Row],[ 48 ]]+CALCULO[[#This Row],[ 45 ]]+CALCULO[[#This Row],[43]]</f>
        <v>0</v>
      </c>
      <c r="BN754" s="148">
        <f>+CALCULO[[#This Row],[ 41 ]]-CALCULO[[#This Row],[65]]</f>
        <v>0</v>
      </c>
      <c r="BO754" s="144">
        <f>+ROUND(MIN(CALCULO[[#This Row],[66]]*25%,240*'Versión impresión'!$H$8),-3)</f>
        <v>0</v>
      </c>
      <c r="BP754" s="148">
        <f>+CALCULO[[#This Row],[66]]-CALCULO[[#This Row],[67]]</f>
        <v>0</v>
      </c>
      <c r="BQ754" s="154">
        <f>+ROUND(CALCULO[[#This Row],[33]]*40%,-3)</f>
        <v>0</v>
      </c>
      <c r="BR754" s="149">
        <f t="shared" si="30"/>
        <v>0</v>
      </c>
      <c r="BS754" s="144">
        <f>+CALCULO[[#This Row],[33]]-MIN(CALCULO[[#This Row],[69]],CALCULO[[#This Row],[68]])</f>
        <v>0</v>
      </c>
      <c r="BT754" s="150">
        <f>+CALCULO[[#This Row],[71]]/'Versión impresión'!$H$8+1-1</f>
        <v>0</v>
      </c>
      <c r="BU754" s="151">
        <f>+LOOKUP(CALCULO[[#This Row],[72]],$CG$2:$CH$8,$CJ$2:$CJ$8)</f>
        <v>0</v>
      </c>
      <c r="BV754" s="152">
        <f>+LOOKUP(CALCULO[[#This Row],[72]],$CG$2:$CH$8,$CI$2:$CI$8)</f>
        <v>0</v>
      </c>
      <c r="BW754" s="151">
        <f>+LOOKUP(CALCULO[[#This Row],[72]],$CG$2:$CH$8,$CK$2:$CK$8)</f>
        <v>0</v>
      </c>
      <c r="BX754" s="155">
        <f>+(CALCULO[[#This Row],[72]]+CALCULO[[#This Row],[73]])*CALCULO[[#This Row],[74]]+CALCULO[[#This Row],[75]]</f>
        <v>0</v>
      </c>
      <c r="BY754" s="133">
        <f>+ROUND(CALCULO[[#This Row],[76]]*'Versión impresión'!$H$8,-3)</f>
        <v>0</v>
      </c>
      <c r="BZ754" s="180" t="str">
        <f>+IF(LOOKUP(CALCULO[[#This Row],[72]],$CG$2:$CH$8,$CM$2:$CM$8)=0,"",LOOKUP(CALCULO[[#This Row],[72]],$CG$2:$CH$8,$CM$2:$CM$8))</f>
        <v/>
      </c>
    </row>
    <row r="755" spans="1:78" x14ac:dyDescent="0.25">
      <c r="A755" s="78" t="str">
        <f t="shared" si="29"/>
        <v/>
      </c>
      <c r="B755" s="159"/>
      <c r="C755" s="29"/>
      <c r="D755" s="29"/>
      <c r="E755" s="29"/>
      <c r="F755" s="29"/>
      <c r="G755" s="29"/>
      <c r="H755" s="29"/>
      <c r="I755" s="29"/>
      <c r="J755" s="29"/>
      <c r="K755" s="29"/>
      <c r="L755" s="29"/>
      <c r="M755" s="29"/>
      <c r="N755" s="29"/>
      <c r="O755" s="144">
        <f>SUM(CALCULO[[#This Row],[5]:[ 14 ]])</f>
        <v>0</v>
      </c>
      <c r="P755" s="162"/>
      <c r="Q755" s="163">
        <f>+IF(AVERAGEIF(ING_NO_CONST_RENTA[Concepto],'Datos para cálculo'!P$4,ING_NO_CONST_RENTA[Monto Limite])=1,CALCULO[[#This Row],[16]],MIN(CALCULO[ [#This Row],[16] ],AVERAGEIF(ING_NO_CONST_RENTA[Concepto],'Datos para cálculo'!P$4,ING_NO_CONST_RENTA[Monto Limite]),+CALCULO[ [#This Row],[16] ]+1-1,CALCULO[ [#This Row],[16] ]))</f>
        <v>0</v>
      </c>
      <c r="R755" s="29"/>
      <c r="S755" s="163">
        <f>+IF(AVERAGEIF(ING_NO_CONST_RENTA[Concepto],'Datos para cálculo'!R$4,ING_NO_CONST_RENTA[Monto Limite])=1,CALCULO[[#This Row],[18]],MIN(CALCULO[ [#This Row],[18] ],AVERAGEIF(ING_NO_CONST_RENTA[Concepto],'Datos para cálculo'!R$4,ING_NO_CONST_RENTA[Monto Limite]),+CALCULO[ [#This Row],[18] ]+1-1,CALCULO[ [#This Row],[18] ]))</f>
        <v>0</v>
      </c>
      <c r="T755" s="29"/>
      <c r="U755" s="163">
        <f>+IF(AVERAGEIF(ING_NO_CONST_RENTA[Concepto],'Datos para cálculo'!T$4,ING_NO_CONST_RENTA[Monto Limite])=1,CALCULO[[#This Row],[20]],MIN(CALCULO[ [#This Row],[20] ],AVERAGEIF(ING_NO_CONST_RENTA[Concepto],'Datos para cálculo'!T$4,ING_NO_CONST_RENTA[Monto Limite]),+CALCULO[ [#This Row],[20] ]+1-1,CALCULO[ [#This Row],[20] ]))</f>
        <v>0</v>
      </c>
      <c r="V755" s="29"/>
      <c r="W7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5" s="164"/>
      <c r="Y755" s="163">
        <f>+IF(O755&lt;310*'Versión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5" s="165"/>
      <c r="AA755" s="163">
        <f>+IF(AVERAGEIF(ING_NO_CONST_RENTA[Concepto],'Datos para cálculo'!Z$4,ING_NO_CONST_RENTA[Monto Limite])=1,CALCULO[[#This Row],[ 26 ]],MIN(CALCULO[[#This Row],[ 26 ]],AVERAGEIF(ING_NO_CONST_RENTA[Concepto],'Datos para cálculo'!Z$4,ING_NO_CONST_RENTA[Monto Limite]),+CALCULO[[#This Row],[ 26 ]]+1-1,CALCULO[[#This Row],[ 26 ]]))</f>
        <v>0</v>
      </c>
      <c r="AB755" s="165"/>
      <c r="AC7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5" s="147"/>
      <c r="AE7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5" s="144">
        <f>+CALCULO[[#This Row],[ 31 ]]+CALCULO[[#This Row],[ 29 ]]+CALCULO[[#This Row],[ 27 ]]+CALCULO[[#This Row],[ 25 ]]+CALCULO[[#This Row],[ 23 ]]+CALCULO[[#This Row],[ 21 ]]+CALCULO[[#This Row],[ 19 ]]+CALCULO[[#This Row],[ 17 ]]</f>
        <v>0</v>
      </c>
      <c r="AG755" s="148">
        <f>+MAX(0,ROUND(CALCULO[[#This Row],[ 15 ]]-CALCULO[[#This Row],[32]],-3))</f>
        <v>0</v>
      </c>
      <c r="AH755" s="29"/>
      <c r="AI755" s="163">
        <f>+IF(AVERAGEIF(DEDUCCIONES[Concepto],'Datos para cálculo'!AH$4,DEDUCCIONES[Monto Limite])=1,CALCULO[[#This Row],[ 34 ]],MIN(CALCULO[[#This Row],[ 34 ]],AVERAGEIF(DEDUCCIONES[Concepto],'Datos para cálculo'!AH$4,DEDUCCIONES[Monto Limite]),+CALCULO[[#This Row],[ 34 ]]+1-1,CALCULO[[#This Row],[ 34 ]]))</f>
        <v>0</v>
      </c>
      <c r="AJ755" s="167"/>
      <c r="AK755" s="144">
        <f>+IF(CALCULO[[#This Row],[ 36 ]]="SI",MIN(CALCULO[[#This Row],[ 15 ]]*10%,VLOOKUP($AJ$4,DEDUCCIONES[],4,0)),0)</f>
        <v>0</v>
      </c>
      <c r="AL755" s="168"/>
      <c r="AM755" s="145">
        <f>+MIN(AL755+1-1,VLOOKUP($AL$4,DEDUCCIONES[],4,0))</f>
        <v>0</v>
      </c>
      <c r="AN755" s="144">
        <f>+CALCULO[[#This Row],[35]]+CALCULO[[#This Row],[37]]+CALCULO[[#This Row],[ 39 ]]</f>
        <v>0</v>
      </c>
      <c r="AO755" s="148">
        <f>+CALCULO[[#This Row],[33]]-CALCULO[[#This Row],[ 40 ]]</f>
        <v>0</v>
      </c>
      <c r="AP755" s="29"/>
      <c r="AQ755" s="163">
        <f>+MIN(CALCULO[[#This Row],[42]]+1-1,VLOOKUP($AP$4,RENTAS_EXCENTAS[],4,0))</f>
        <v>0</v>
      </c>
      <c r="AR755" s="29"/>
      <c r="AS755" s="163">
        <f>+MIN(CALCULO[[#This Row],[43]]+CALCULO[[#This Row],[ 44 ]]+1-1,VLOOKUP($AP$4,RENTAS_EXCENTAS[],4,0))-CALCULO[[#This Row],[43]]</f>
        <v>0</v>
      </c>
      <c r="AT755" s="163"/>
      <c r="AU755" s="163"/>
      <c r="AV755" s="163">
        <f>+CALCULO[[#This Row],[ 47 ]]</f>
        <v>0</v>
      </c>
      <c r="AW755" s="163"/>
      <c r="AX755" s="163">
        <f>+CALCULO[[#This Row],[ 49 ]]</f>
        <v>0</v>
      </c>
      <c r="AY755" s="163"/>
      <c r="AZ755" s="163">
        <f>+CALCULO[[#This Row],[ 51 ]]</f>
        <v>0</v>
      </c>
      <c r="BA755" s="163"/>
      <c r="BB755" s="163">
        <f>+CALCULO[[#This Row],[ 53 ]]</f>
        <v>0</v>
      </c>
      <c r="BC755" s="163"/>
      <c r="BD755" s="163">
        <f>+CALCULO[[#This Row],[ 55 ]]</f>
        <v>0</v>
      </c>
      <c r="BE755" s="163"/>
      <c r="BF755" s="163">
        <f>+CALCULO[[#This Row],[ 57 ]]</f>
        <v>0</v>
      </c>
      <c r="BG755" s="163"/>
      <c r="BH755" s="163">
        <f>+CALCULO[[#This Row],[ 59 ]]</f>
        <v>0</v>
      </c>
      <c r="BI755" s="163"/>
      <c r="BJ755" s="163"/>
      <c r="BK755" s="163"/>
      <c r="BL755" s="145">
        <f>+CALCULO[[#This Row],[ 63 ]]</f>
        <v>0</v>
      </c>
      <c r="BM755" s="144">
        <f>+CALCULO[[#This Row],[ 64 ]]+CALCULO[[#This Row],[ 62 ]]+CALCULO[[#This Row],[ 60 ]]+CALCULO[[#This Row],[ 58 ]]+CALCULO[[#This Row],[ 56 ]]+CALCULO[[#This Row],[ 54 ]]+CALCULO[[#This Row],[ 52 ]]+CALCULO[[#This Row],[ 50 ]]+CALCULO[[#This Row],[ 48 ]]+CALCULO[[#This Row],[ 45 ]]+CALCULO[[#This Row],[43]]</f>
        <v>0</v>
      </c>
      <c r="BN755" s="148">
        <f>+CALCULO[[#This Row],[ 41 ]]-CALCULO[[#This Row],[65]]</f>
        <v>0</v>
      </c>
      <c r="BO755" s="144">
        <f>+ROUND(MIN(CALCULO[[#This Row],[66]]*25%,240*'Versión impresión'!$H$8),-3)</f>
        <v>0</v>
      </c>
      <c r="BP755" s="148">
        <f>+CALCULO[[#This Row],[66]]-CALCULO[[#This Row],[67]]</f>
        <v>0</v>
      </c>
      <c r="BQ755" s="154">
        <f>+ROUND(CALCULO[[#This Row],[33]]*40%,-3)</f>
        <v>0</v>
      </c>
      <c r="BR755" s="149">
        <f t="shared" si="30"/>
        <v>0</v>
      </c>
      <c r="BS755" s="144">
        <f>+CALCULO[[#This Row],[33]]-MIN(CALCULO[[#This Row],[69]],CALCULO[[#This Row],[68]])</f>
        <v>0</v>
      </c>
      <c r="BT755" s="150">
        <f>+CALCULO[[#This Row],[71]]/'Versión impresión'!$H$8+1-1</f>
        <v>0</v>
      </c>
      <c r="BU755" s="151">
        <f>+LOOKUP(CALCULO[[#This Row],[72]],$CG$2:$CH$8,$CJ$2:$CJ$8)</f>
        <v>0</v>
      </c>
      <c r="BV755" s="152">
        <f>+LOOKUP(CALCULO[[#This Row],[72]],$CG$2:$CH$8,$CI$2:$CI$8)</f>
        <v>0</v>
      </c>
      <c r="BW755" s="151">
        <f>+LOOKUP(CALCULO[[#This Row],[72]],$CG$2:$CH$8,$CK$2:$CK$8)</f>
        <v>0</v>
      </c>
      <c r="BX755" s="155">
        <f>+(CALCULO[[#This Row],[72]]+CALCULO[[#This Row],[73]])*CALCULO[[#This Row],[74]]+CALCULO[[#This Row],[75]]</f>
        <v>0</v>
      </c>
      <c r="BY755" s="133">
        <f>+ROUND(CALCULO[[#This Row],[76]]*'Versión impresión'!$H$8,-3)</f>
        <v>0</v>
      </c>
      <c r="BZ755" s="180" t="str">
        <f>+IF(LOOKUP(CALCULO[[#This Row],[72]],$CG$2:$CH$8,$CM$2:$CM$8)=0,"",LOOKUP(CALCULO[[#This Row],[72]],$CG$2:$CH$8,$CM$2:$CM$8))</f>
        <v/>
      </c>
    </row>
    <row r="756" spans="1:78" x14ac:dyDescent="0.25">
      <c r="A756" s="78" t="str">
        <f t="shared" si="29"/>
        <v/>
      </c>
      <c r="B756" s="159"/>
      <c r="C756" s="29"/>
      <c r="D756" s="29"/>
      <c r="E756" s="29"/>
      <c r="F756" s="29"/>
      <c r="G756" s="29"/>
      <c r="H756" s="29"/>
      <c r="I756" s="29"/>
      <c r="J756" s="29"/>
      <c r="K756" s="29"/>
      <c r="L756" s="29"/>
      <c r="M756" s="29"/>
      <c r="N756" s="29"/>
      <c r="O756" s="144">
        <f>SUM(CALCULO[[#This Row],[5]:[ 14 ]])</f>
        <v>0</v>
      </c>
      <c r="P756" s="162"/>
      <c r="Q756" s="163">
        <f>+IF(AVERAGEIF(ING_NO_CONST_RENTA[Concepto],'Datos para cálculo'!P$4,ING_NO_CONST_RENTA[Monto Limite])=1,CALCULO[[#This Row],[16]],MIN(CALCULO[ [#This Row],[16] ],AVERAGEIF(ING_NO_CONST_RENTA[Concepto],'Datos para cálculo'!P$4,ING_NO_CONST_RENTA[Monto Limite]),+CALCULO[ [#This Row],[16] ]+1-1,CALCULO[ [#This Row],[16] ]))</f>
        <v>0</v>
      </c>
      <c r="R756" s="29"/>
      <c r="S756" s="163">
        <f>+IF(AVERAGEIF(ING_NO_CONST_RENTA[Concepto],'Datos para cálculo'!R$4,ING_NO_CONST_RENTA[Monto Limite])=1,CALCULO[[#This Row],[18]],MIN(CALCULO[ [#This Row],[18] ],AVERAGEIF(ING_NO_CONST_RENTA[Concepto],'Datos para cálculo'!R$4,ING_NO_CONST_RENTA[Monto Limite]),+CALCULO[ [#This Row],[18] ]+1-1,CALCULO[ [#This Row],[18] ]))</f>
        <v>0</v>
      </c>
      <c r="T756" s="29"/>
      <c r="U756" s="163">
        <f>+IF(AVERAGEIF(ING_NO_CONST_RENTA[Concepto],'Datos para cálculo'!T$4,ING_NO_CONST_RENTA[Monto Limite])=1,CALCULO[[#This Row],[20]],MIN(CALCULO[ [#This Row],[20] ],AVERAGEIF(ING_NO_CONST_RENTA[Concepto],'Datos para cálculo'!T$4,ING_NO_CONST_RENTA[Monto Limite]),+CALCULO[ [#This Row],[20] ]+1-1,CALCULO[ [#This Row],[20] ]))</f>
        <v>0</v>
      </c>
      <c r="V756" s="29"/>
      <c r="W7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6" s="164"/>
      <c r="Y756" s="163">
        <f>+IF(O756&lt;310*'Versión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6" s="165"/>
      <c r="AA756" s="163">
        <f>+IF(AVERAGEIF(ING_NO_CONST_RENTA[Concepto],'Datos para cálculo'!Z$4,ING_NO_CONST_RENTA[Monto Limite])=1,CALCULO[[#This Row],[ 26 ]],MIN(CALCULO[[#This Row],[ 26 ]],AVERAGEIF(ING_NO_CONST_RENTA[Concepto],'Datos para cálculo'!Z$4,ING_NO_CONST_RENTA[Monto Limite]),+CALCULO[[#This Row],[ 26 ]]+1-1,CALCULO[[#This Row],[ 26 ]]))</f>
        <v>0</v>
      </c>
      <c r="AB756" s="165"/>
      <c r="AC7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6" s="147"/>
      <c r="AE7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6" s="144">
        <f>+CALCULO[[#This Row],[ 31 ]]+CALCULO[[#This Row],[ 29 ]]+CALCULO[[#This Row],[ 27 ]]+CALCULO[[#This Row],[ 25 ]]+CALCULO[[#This Row],[ 23 ]]+CALCULO[[#This Row],[ 21 ]]+CALCULO[[#This Row],[ 19 ]]+CALCULO[[#This Row],[ 17 ]]</f>
        <v>0</v>
      </c>
      <c r="AG756" s="148">
        <f>+MAX(0,ROUND(CALCULO[[#This Row],[ 15 ]]-CALCULO[[#This Row],[32]],-3))</f>
        <v>0</v>
      </c>
      <c r="AH756" s="29"/>
      <c r="AI756" s="163">
        <f>+IF(AVERAGEIF(DEDUCCIONES[Concepto],'Datos para cálculo'!AH$4,DEDUCCIONES[Monto Limite])=1,CALCULO[[#This Row],[ 34 ]],MIN(CALCULO[[#This Row],[ 34 ]],AVERAGEIF(DEDUCCIONES[Concepto],'Datos para cálculo'!AH$4,DEDUCCIONES[Monto Limite]),+CALCULO[[#This Row],[ 34 ]]+1-1,CALCULO[[#This Row],[ 34 ]]))</f>
        <v>0</v>
      </c>
      <c r="AJ756" s="167"/>
      <c r="AK756" s="144">
        <f>+IF(CALCULO[[#This Row],[ 36 ]]="SI",MIN(CALCULO[[#This Row],[ 15 ]]*10%,VLOOKUP($AJ$4,DEDUCCIONES[],4,0)),0)</f>
        <v>0</v>
      </c>
      <c r="AL756" s="168"/>
      <c r="AM756" s="145">
        <f>+MIN(AL756+1-1,VLOOKUP($AL$4,DEDUCCIONES[],4,0))</f>
        <v>0</v>
      </c>
      <c r="AN756" s="144">
        <f>+CALCULO[[#This Row],[35]]+CALCULO[[#This Row],[37]]+CALCULO[[#This Row],[ 39 ]]</f>
        <v>0</v>
      </c>
      <c r="AO756" s="148">
        <f>+CALCULO[[#This Row],[33]]-CALCULO[[#This Row],[ 40 ]]</f>
        <v>0</v>
      </c>
      <c r="AP756" s="29"/>
      <c r="AQ756" s="163">
        <f>+MIN(CALCULO[[#This Row],[42]]+1-1,VLOOKUP($AP$4,RENTAS_EXCENTAS[],4,0))</f>
        <v>0</v>
      </c>
      <c r="AR756" s="29"/>
      <c r="AS756" s="163">
        <f>+MIN(CALCULO[[#This Row],[43]]+CALCULO[[#This Row],[ 44 ]]+1-1,VLOOKUP($AP$4,RENTAS_EXCENTAS[],4,0))-CALCULO[[#This Row],[43]]</f>
        <v>0</v>
      </c>
      <c r="AT756" s="163"/>
      <c r="AU756" s="163"/>
      <c r="AV756" s="163">
        <f>+CALCULO[[#This Row],[ 47 ]]</f>
        <v>0</v>
      </c>
      <c r="AW756" s="163"/>
      <c r="AX756" s="163">
        <f>+CALCULO[[#This Row],[ 49 ]]</f>
        <v>0</v>
      </c>
      <c r="AY756" s="163"/>
      <c r="AZ756" s="163">
        <f>+CALCULO[[#This Row],[ 51 ]]</f>
        <v>0</v>
      </c>
      <c r="BA756" s="163"/>
      <c r="BB756" s="163">
        <f>+CALCULO[[#This Row],[ 53 ]]</f>
        <v>0</v>
      </c>
      <c r="BC756" s="163"/>
      <c r="BD756" s="163">
        <f>+CALCULO[[#This Row],[ 55 ]]</f>
        <v>0</v>
      </c>
      <c r="BE756" s="163"/>
      <c r="BF756" s="163">
        <f>+CALCULO[[#This Row],[ 57 ]]</f>
        <v>0</v>
      </c>
      <c r="BG756" s="163"/>
      <c r="BH756" s="163">
        <f>+CALCULO[[#This Row],[ 59 ]]</f>
        <v>0</v>
      </c>
      <c r="BI756" s="163"/>
      <c r="BJ756" s="163"/>
      <c r="BK756" s="163"/>
      <c r="BL756" s="145">
        <f>+CALCULO[[#This Row],[ 63 ]]</f>
        <v>0</v>
      </c>
      <c r="BM756" s="144">
        <f>+CALCULO[[#This Row],[ 64 ]]+CALCULO[[#This Row],[ 62 ]]+CALCULO[[#This Row],[ 60 ]]+CALCULO[[#This Row],[ 58 ]]+CALCULO[[#This Row],[ 56 ]]+CALCULO[[#This Row],[ 54 ]]+CALCULO[[#This Row],[ 52 ]]+CALCULO[[#This Row],[ 50 ]]+CALCULO[[#This Row],[ 48 ]]+CALCULO[[#This Row],[ 45 ]]+CALCULO[[#This Row],[43]]</f>
        <v>0</v>
      </c>
      <c r="BN756" s="148">
        <f>+CALCULO[[#This Row],[ 41 ]]-CALCULO[[#This Row],[65]]</f>
        <v>0</v>
      </c>
      <c r="BO756" s="144">
        <f>+ROUND(MIN(CALCULO[[#This Row],[66]]*25%,240*'Versión impresión'!$H$8),-3)</f>
        <v>0</v>
      </c>
      <c r="BP756" s="148">
        <f>+CALCULO[[#This Row],[66]]-CALCULO[[#This Row],[67]]</f>
        <v>0</v>
      </c>
      <c r="BQ756" s="154">
        <f>+ROUND(CALCULO[[#This Row],[33]]*40%,-3)</f>
        <v>0</v>
      </c>
      <c r="BR756" s="149">
        <f t="shared" si="30"/>
        <v>0</v>
      </c>
      <c r="BS756" s="144">
        <f>+CALCULO[[#This Row],[33]]-MIN(CALCULO[[#This Row],[69]],CALCULO[[#This Row],[68]])</f>
        <v>0</v>
      </c>
      <c r="BT756" s="150">
        <f>+CALCULO[[#This Row],[71]]/'Versión impresión'!$H$8+1-1</f>
        <v>0</v>
      </c>
      <c r="BU756" s="151">
        <f>+LOOKUP(CALCULO[[#This Row],[72]],$CG$2:$CH$8,$CJ$2:$CJ$8)</f>
        <v>0</v>
      </c>
      <c r="BV756" s="152">
        <f>+LOOKUP(CALCULO[[#This Row],[72]],$CG$2:$CH$8,$CI$2:$CI$8)</f>
        <v>0</v>
      </c>
      <c r="BW756" s="151">
        <f>+LOOKUP(CALCULO[[#This Row],[72]],$CG$2:$CH$8,$CK$2:$CK$8)</f>
        <v>0</v>
      </c>
      <c r="BX756" s="155">
        <f>+(CALCULO[[#This Row],[72]]+CALCULO[[#This Row],[73]])*CALCULO[[#This Row],[74]]+CALCULO[[#This Row],[75]]</f>
        <v>0</v>
      </c>
      <c r="BY756" s="133">
        <f>+ROUND(CALCULO[[#This Row],[76]]*'Versión impresión'!$H$8,-3)</f>
        <v>0</v>
      </c>
      <c r="BZ756" s="180" t="str">
        <f>+IF(LOOKUP(CALCULO[[#This Row],[72]],$CG$2:$CH$8,$CM$2:$CM$8)=0,"",LOOKUP(CALCULO[[#This Row],[72]],$CG$2:$CH$8,$CM$2:$CM$8))</f>
        <v/>
      </c>
    </row>
    <row r="757" spans="1:78" x14ac:dyDescent="0.25">
      <c r="A757" s="78" t="str">
        <f t="shared" si="29"/>
        <v/>
      </c>
      <c r="B757" s="159"/>
      <c r="C757" s="29"/>
      <c r="D757" s="29"/>
      <c r="E757" s="29"/>
      <c r="F757" s="29"/>
      <c r="G757" s="29"/>
      <c r="H757" s="29"/>
      <c r="I757" s="29"/>
      <c r="J757" s="29"/>
      <c r="K757" s="29"/>
      <c r="L757" s="29"/>
      <c r="M757" s="29"/>
      <c r="N757" s="29"/>
      <c r="O757" s="144">
        <f>SUM(CALCULO[[#This Row],[5]:[ 14 ]])</f>
        <v>0</v>
      </c>
      <c r="P757" s="162"/>
      <c r="Q757" s="163">
        <f>+IF(AVERAGEIF(ING_NO_CONST_RENTA[Concepto],'Datos para cálculo'!P$4,ING_NO_CONST_RENTA[Monto Limite])=1,CALCULO[[#This Row],[16]],MIN(CALCULO[ [#This Row],[16] ],AVERAGEIF(ING_NO_CONST_RENTA[Concepto],'Datos para cálculo'!P$4,ING_NO_CONST_RENTA[Monto Limite]),+CALCULO[ [#This Row],[16] ]+1-1,CALCULO[ [#This Row],[16] ]))</f>
        <v>0</v>
      </c>
      <c r="R757" s="29"/>
      <c r="S757" s="163">
        <f>+IF(AVERAGEIF(ING_NO_CONST_RENTA[Concepto],'Datos para cálculo'!R$4,ING_NO_CONST_RENTA[Monto Limite])=1,CALCULO[[#This Row],[18]],MIN(CALCULO[ [#This Row],[18] ],AVERAGEIF(ING_NO_CONST_RENTA[Concepto],'Datos para cálculo'!R$4,ING_NO_CONST_RENTA[Monto Limite]),+CALCULO[ [#This Row],[18] ]+1-1,CALCULO[ [#This Row],[18] ]))</f>
        <v>0</v>
      </c>
      <c r="T757" s="29"/>
      <c r="U757" s="163">
        <f>+IF(AVERAGEIF(ING_NO_CONST_RENTA[Concepto],'Datos para cálculo'!T$4,ING_NO_CONST_RENTA[Monto Limite])=1,CALCULO[[#This Row],[20]],MIN(CALCULO[ [#This Row],[20] ],AVERAGEIF(ING_NO_CONST_RENTA[Concepto],'Datos para cálculo'!T$4,ING_NO_CONST_RENTA[Monto Limite]),+CALCULO[ [#This Row],[20] ]+1-1,CALCULO[ [#This Row],[20] ]))</f>
        <v>0</v>
      </c>
      <c r="V757" s="29"/>
      <c r="W7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7" s="164"/>
      <c r="Y757" s="163">
        <f>+IF(O757&lt;310*'Versión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7" s="165"/>
      <c r="AA757" s="163">
        <f>+IF(AVERAGEIF(ING_NO_CONST_RENTA[Concepto],'Datos para cálculo'!Z$4,ING_NO_CONST_RENTA[Monto Limite])=1,CALCULO[[#This Row],[ 26 ]],MIN(CALCULO[[#This Row],[ 26 ]],AVERAGEIF(ING_NO_CONST_RENTA[Concepto],'Datos para cálculo'!Z$4,ING_NO_CONST_RENTA[Monto Limite]),+CALCULO[[#This Row],[ 26 ]]+1-1,CALCULO[[#This Row],[ 26 ]]))</f>
        <v>0</v>
      </c>
      <c r="AB757" s="165"/>
      <c r="AC7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7" s="147"/>
      <c r="AE7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7" s="144">
        <f>+CALCULO[[#This Row],[ 31 ]]+CALCULO[[#This Row],[ 29 ]]+CALCULO[[#This Row],[ 27 ]]+CALCULO[[#This Row],[ 25 ]]+CALCULO[[#This Row],[ 23 ]]+CALCULO[[#This Row],[ 21 ]]+CALCULO[[#This Row],[ 19 ]]+CALCULO[[#This Row],[ 17 ]]</f>
        <v>0</v>
      </c>
      <c r="AG757" s="148">
        <f>+MAX(0,ROUND(CALCULO[[#This Row],[ 15 ]]-CALCULO[[#This Row],[32]],-3))</f>
        <v>0</v>
      </c>
      <c r="AH757" s="29"/>
      <c r="AI757" s="163">
        <f>+IF(AVERAGEIF(DEDUCCIONES[Concepto],'Datos para cálculo'!AH$4,DEDUCCIONES[Monto Limite])=1,CALCULO[[#This Row],[ 34 ]],MIN(CALCULO[[#This Row],[ 34 ]],AVERAGEIF(DEDUCCIONES[Concepto],'Datos para cálculo'!AH$4,DEDUCCIONES[Monto Limite]),+CALCULO[[#This Row],[ 34 ]]+1-1,CALCULO[[#This Row],[ 34 ]]))</f>
        <v>0</v>
      </c>
      <c r="AJ757" s="167"/>
      <c r="AK757" s="144">
        <f>+IF(CALCULO[[#This Row],[ 36 ]]="SI",MIN(CALCULO[[#This Row],[ 15 ]]*10%,VLOOKUP($AJ$4,DEDUCCIONES[],4,0)),0)</f>
        <v>0</v>
      </c>
      <c r="AL757" s="168"/>
      <c r="AM757" s="145">
        <f>+MIN(AL757+1-1,VLOOKUP($AL$4,DEDUCCIONES[],4,0))</f>
        <v>0</v>
      </c>
      <c r="AN757" s="144">
        <f>+CALCULO[[#This Row],[35]]+CALCULO[[#This Row],[37]]+CALCULO[[#This Row],[ 39 ]]</f>
        <v>0</v>
      </c>
      <c r="AO757" s="148">
        <f>+CALCULO[[#This Row],[33]]-CALCULO[[#This Row],[ 40 ]]</f>
        <v>0</v>
      </c>
      <c r="AP757" s="29"/>
      <c r="AQ757" s="163">
        <f>+MIN(CALCULO[[#This Row],[42]]+1-1,VLOOKUP($AP$4,RENTAS_EXCENTAS[],4,0))</f>
        <v>0</v>
      </c>
      <c r="AR757" s="29"/>
      <c r="AS757" s="163">
        <f>+MIN(CALCULO[[#This Row],[43]]+CALCULO[[#This Row],[ 44 ]]+1-1,VLOOKUP($AP$4,RENTAS_EXCENTAS[],4,0))-CALCULO[[#This Row],[43]]</f>
        <v>0</v>
      </c>
      <c r="AT757" s="163"/>
      <c r="AU757" s="163"/>
      <c r="AV757" s="163">
        <f>+CALCULO[[#This Row],[ 47 ]]</f>
        <v>0</v>
      </c>
      <c r="AW757" s="163"/>
      <c r="AX757" s="163">
        <f>+CALCULO[[#This Row],[ 49 ]]</f>
        <v>0</v>
      </c>
      <c r="AY757" s="163"/>
      <c r="AZ757" s="163">
        <f>+CALCULO[[#This Row],[ 51 ]]</f>
        <v>0</v>
      </c>
      <c r="BA757" s="163"/>
      <c r="BB757" s="163">
        <f>+CALCULO[[#This Row],[ 53 ]]</f>
        <v>0</v>
      </c>
      <c r="BC757" s="163"/>
      <c r="BD757" s="163">
        <f>+CALCULO[[#This Row],[ 55 ]]</f>
        <v>0</v>
      </c>
      <c r="BE757" s="163"/>
      <c r="BF757" s="163">
        <f>+CALCULO[[#This Row],[ 57 ]]</f>
        <v>0</v>
      </c>
      <c r="BG757" s="163"/>
      <c r="BH757" s="163">
        <f>+CALCULO[[#This Row],[ 59 ]]</f>
        <v>0</v>
      </c>
      <c r="BI757" s="163"/>
      <c r="BJ757" s="163"/>
      <c r="BK757" s="163"/>
      <c r="BL757" s="145">
        <f>+CALCULO[[#This Row],[ 63 ]]</f>
        <v>0</v>
      </c>
      <c r="BM757" s="144">
        <f>+CALCULO[[#This Row],[ 64 ]]+CALCULO[[#This Row],[ 62 ]]+CALCULO[[#This Row],[ 60 ]]+CALCULO[[#This Row],[ 58 ]]+CALCULO[[#This Row],[ 56 ]]+CALCULO[[#This Row],[ 54 ]]+CALCULO[[#This Row],[ 52 ]]+CALCULO[[#This Row],[ 50 ]]+CALCULO[[#This Row],[ 48 ]]+CALCULO[[#This Row],[ 45 ]]+CALCULO[[#This Row],[43]]</f>
        <v>0</v>
      </c>
      <c r="BN757" s="148">
        <f>+CALCULO[[#This Row],[ 41 ]]-CALCULO[[#This Row],[65]]</f>
        <v>0</v>
      </c>
      <c r="BO757" s="144">
        <f>+ROUND(MIN(CALCULO[[#This Row],[66]]*25%,240*'Versión impresión'!$H$8),-3)</f>
        <v>0</v>
      </c>
      <c r="BP757" s="148">
        <f>+CALCULO[[#This Row],[66]]-CALCULO[[#This Row],[67]]</f>
        <v>0</v>
      </c>
      <c r="BQ757" s="154">
        <f>+ROUND(CALCULO[[#This Row],[33]]*40%,-3)</f>
        <v>0</v>
      </c>
      <c r="BR757" s="149">
        <f t="shared" si="30"/>
        <v>0</v>
      </c>
      <c r="BS757" s="144">
        <f>+CALCULO[[#This Row],[33]]-MIN(CALCULO[[#This Row],[69]],CALCULO[[#This Row],[68]])</f>
        <v>0</v>
      </c>
      <c r="BT757" s="150">
        <f>+CALCULO[[#This Row],[71]]/'Versión impresión'!$H$8+1-1</f>
        <v>0</v>
      </c>
      <c r="BU757" s="151">
        <f>+LOOKUP(CALCULO[[#This Row],[72]],$CG$2:$CH$8,$CJ$2:$CJ$8)</f>
        <v>0</v>
      </c>
      <c r="BV757" s="152">
        <f>+LOOKUP(CALCULO[[#This Row],[72]],$CG$2:$CH$8,$CI$2:$CI$8)</f>
        <v>0</v>
      </c>
      <c r="BW757" s="151">
        <f>+LOOKUP(CALCULO[[#This Row],[72]],$CG$2:$CH$8,$CK$2:$CK$8)</f>
        <v>0</v>
      </c>
      <c r="BX757" s="155">
        <f>+(CALCULO[[#This Row],[72]]+CALCULO[[#This Row],[73]])*CALCULO[[#This Row],[74]]+CALCULO[[#This Row],[75]]</f>
        <v>0</v>
      </c>
      <c r="BY757" s="133">
        <f>+ROUND(CALCULO[[#This Row],[76]]*'Versión impresión'!$H$8,-3)</f>
        <v>0</v>
      </c>
      <c r="BZ757" s="180" t="str">
        <f>+IF(LOOKUP(CALCULO[[#This Row],[72]],$CG$2:$CH$8,$CM$2:$CM$8)=0,"",LOOKUP(CALCULO[[#This Row],[72]],$CG$2:$CH$8,$CM$2:$CM$8))</f>
        <v/>
      </c>
    </row>
    <row r="758" spans="1:78" x14ac:dyDescent="0.25">
      <c r="A758" s="78" t="str">
        <f t="shared" si="29"/>
        <v/>
      </c>
      <c r="B758" s="159"/>
      <c r="C758" s="29"/>
      <c r="D758" s="29"/>
      <c r="E758" s="29"/>
      <c r="F758" s="29"/>
      <c r="G758" s="29"/>
      <c r="H758" s="29"/>
      <c r="I758" s="29"/>
      <c r="J758" s="29"/>
      <c r="K758" s="29"/>
      <c r="L758" s="29"/>
      <c r="M758" s="29"/>
      <c r="N758" s="29"/>
      <c r="O758" s="144">
        <f>SUM(CALCULO[[#This Row],[5]:[ 14 ]])</f>
        <v>0</v>
      </c>
      <c r="P758" s="162"/>
      <c r="Q758" s="163">
        <f>+IF(AVERAGEIF(ING_NO_CONST_RENTA[Concepto],'Datos para cálculo'!P$4,ING_NO_CONST_RENTA[Monto Limite])=1,CALCULO[[#This Row],[16]],MIN(CALCULO[ [#This Row],[16] ],AVERAGEIF(ING_NO_CONST_RENTA[Concepto],'Datos para cálculo'!P$4,ING_NO_CONST_RENTA[Monto Limite]),+CALCULO[ [#This Row],[16] ]+1-1,CALCULO[ [#This Row],[16] ]))</f>
        <v>0</v>
      </c>
      <c r="R758" s="29"/>
      <c r="S758" s="163">
        <f>+IF(AVERAGEIF(ING_NO_CONST_RENTA[Concepto],'Datos para cálculo'!R$4,ING_NO_CONST_RENTA[Monto Limite])=1,CALCULO[[#This Row],[18]],MIN(CALCULO[ [#This Row],[18] ],AVERAGEIF(ING_NO_CONST_RENTA[Concepto],'Datos para cálculo'!R$4,ING_NO_CONST_RENTA[Monto Limite]),+CALCULO[ [#This Row],[18] ]+1-1,CALCULO[ [#This Row],[18] ]))</f>
        <v>0</v>
      </c>
      <c r="T758" s="29"/>
      <c r="U758" s="163">
        <f>+IF(AVERAGEIF(ING_NO_CONST_RENTA[Concepto],'Datos para cálculo'!T$4,ING_NO_CONST_RENTA[Monto Limite])=1,CALCULO[[#This Row],[20]],MIN(CALCULO[ [#This Row],[20] ],AVERAGEIF(ING_NO_CONST_RENTA[Concepto],'Datos para cálculo'!T$4,ING_NO_CONST_RENTA[Monto Limite]),+CALCULO[ [#This Row],[20] ]+1-1,CALCULO[ [#This Row],[20] ]))</f>
        <v>0</v>
      </c>
      <c r="V758" s="29"/>
      <c r="W7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8" s="164"/>
      <c r="Y758" s="163">
        <f>+IF(O758&lt;310*'Versión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8" s="165"/>
      <c r="AA758" s="163">
        <f>+IF(AVERAGEIF(ING_NO_CONST_RENTA[Concepto],'Datos para cálculo'!Z$4,ING_NO_CONST_RENTA[Monto Limite])=1,CALCULO[[#This Row],[ 26 ]],MIN(CALCULO[[#This Row],[ 26 ]],AVERAGEIF(ING_NO_CONST_RENTA[Concepto],'Datos para cálculo'!Z$4,ING_NO_CONST_RENTA[Monto Limite]),+CALCULO[[#This Row],[ 26 ]]+1-1,CALCULO[[#This Row],[ 26 ]]))</f>
        <v>0</v>
      </c>
      <c r="AB758" s="165"/>
      <c r="AC7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8" s="147"/>
      <c r="AE7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8" s="144">
        <f>+CALCULO[[#This Row],[ 31 ]]+CALCULO[[#This Row],[ 29 ]]+CALCULO[[#This Row],[ 27 ]]+CALCULO[[#This Row],[ 25 ]]+CALCULO[[#This Row],[ 23 ]]+CALCULO[[#This Row],[ 21 ]]+CALCULO[[#This Row],[ 19 ]]+CALCULO[[#This Row],[ 17 ]]</f>
        <v>0</v>
      </c>
      <c r="AG758" s="148">
        <f>+MAX(0,ROUND(CALCULO[[#This Row],[ 15 ]]-CALCULO[[#This Row],[32]],-3))</f>
        <v>0</v>
      </c>
      <c r="AH758" s="29"/>
      <c r="AI758" s="163">
        <f>+IF(AVERAGEIF(DEDUCCIONES[Concepto],'Datos para cálculo'!AH$4,DEDUCCIONES[Monto Limite])=1,CALCULO[[#This Row],[ 34 ]],MIN(CALCULO[[#This Row],[ 34 ]],AVERAGEIF(DEDUCCIONES[Concepto],'Datos para cálculo'!AH$4,DEDUCCIONES[Monto Limite]),+CALCULO[[#This Row],[ 34 ]]+1-1,CALCULO[[#This Row],[ 34 ]]))</f>
        <v>0</v>
      </c>
      <c r="AJ758" s="167"/>
      <c r="AK758" s="144">
        <f>+IF(CALCULO[[#This Row],[ 36 ]]="SI",MIN(CALCULO[[#This Row],[ 15 ]]*10%,VLOOKUP($AJ$4,DEDUCCIONES[],4,0)),0)</f>
        <v>0</v>
      </c>
      <c r="AL758" s="168"/>
      <c r="AM758" s="145">
        <f>+MIN(AL758+1-1,VLOOKUP($AL$4,DEDUCCIONES[],4,0))</f>
        <v>0</v>
      </c>
      <c r="AN758" s="144">
        <f>+CALCULO[[#This Row],[35]]+CALCULO[[#This Row],[37]]+CALCULO[[#This Row],[ 39 ]]</f>
        <v>0</v>
      </c>
      <c r="AO758" s="148">
        <f>+CALCULO[[#This Row],[33]]-CALCULO[[#This Row],[ 40 ]]</f>
        <v>0</v>
      </c>
      <c r="AP758" s="29"/>
      <c r="AQ758" s="163">
        <f>+MIN(CALCULO[[#This Row],[42]]+1-1,VLOOKUP($AP$4,RENTAS_EXCENTAS[],4,0))</f>
        <v>0</v>
      </c>
      <c r="AR758" s="29"/>
      <c r="AS758" s="163">
        <f>+MIN(CALCULO[[#This Row],[43]]+CALCULO[[#This Row],[ 44 ]]+1-1,VLOOKUP($AP$4,RENTAS_EXCENTAS[],4,0))-CALCULO[[#This Row],[43]]</f>
        <v>0</v>
      </c>
      <c r="AT758" s="163"/>
      <c r="AU758" s="163"/>
      <c r="AV758" s="163">
        <f>+CALCULO[[#This Row],[ 47 ]]</f>
        <v>0</v>
      </c>
      <c r="AW758" s="163"/>
      <c r="AX758" s="163">
        <f>+CALCULO[[#This Row],[ 49 ]]</f>
        <v>0</v>
      </c>
      <c r="AY758" s="163"/>
      <c r="AZ758" s="163">
        <f>+CALCULO[[#This Row],[ 51 ]]</f>
        <v>0</v>
      </c>
      <c r="BA758" s="163"/>
      <c r="BB758" s="163">
        <f>+CALCULO[[#This Row],[ 53 ]]</f>
        <v>0</v>
      </c>
      <c r="BC758" s="163"/>
      <c r="BD758" s="163">
        <f>+CALCULO[[#This Row],[ 55 ]]</f>
        <v>0</v>
      </c>
      <c r="BE758" s="163"/>
      <c r="BF758" s="163">
        <f>+CALCULO[[#This Row],[ 57 ]]</f>
        <v>0</v>
      </c>
      <c r="BG758" s="163"/>
      <c r="BH758" s="163">
        <f>+CALCULO[[#This Row],[ 59 ]]</f>
        <v>0</v>
      </c>
      <c r="BI758" s="163"/>
      <c r="BJ758" s="163"/>
      <c r="BK758" s="163"/>
      <c r="BL758" s="145">
        <f>+CALCULO[[#This Row],[ 63 ]]</f>
        <v>0</v>
      </c>
      <c r="BM758" s="144">
        <f>+CALCULO[[#This Row],[ 64 ]]+CALCULO[[#This Row],[ 62 ]]+CALCULO[[#This Row],[ 60 ]]+CALCULO[[#This Row],[ 58 ]]+CALCULO[[#This Row],[ 56 ]]+CALCULO[[#This Row],[ 54 ]]+CALCULO[[#This Row],[ 52 ]]+CALCULO[[#This Row],[ 50 ]]+CALCULO[[#This Row],[ 48 ]]+CALCULO[[#This Row],[ 45 ]]+CALCULO[[#This Row],[43]]</f>
        <v>0</v>
      </c>
      <c r="BN758" s="148">
        <f>+CALCULO[[#This Row],[ 41 ]]-CALCULO[[#This Row],[65]]</f>
        <v>0</v>
      </c>
      <c r="BO758" s="144">
        <f>+ROUND(MIN(CALCULO[[#This Row],[66]]*25%,240*'Versión impresión'!$H$8),-3)</f>
        <v>0</v>
      </c>
      <c r="BP758" s="148">
        <f>+CALCULO[[#This Row],[66]]-CALCULO[[#This Row],[67]]</f>
        <v>0</v>
      </c>
      <c r="BQ758" s="154">
        <f>+ROUND(CALCULO[[#This Row],[33]]*40%,-3)</f>
        <v>0</v>
      </c>
      <c r="BR758" s="149">
        <f t="shared" si="30"/>
        <v>0</v>
      </c>
      <c r="BS758" s="144">
        <f>+CALCULO[[#This Row],[33]]-MIN(CALCULO[[#This Row],[69]],CALCULO[[#This Row],[68]])</f>
        <v>0</v>
      </c>
      <c r="BT758" s="150">
        <f>+CALCULO[[#This Row],[71]]/'Versión impresión'!$H$8+1-1</f>
        <v>0</v>
      </c>
      <c r="BU758" s="151">
        <f>+LOOKUP(CALCULO[[#This Row],[72]],$CG$2:$CH$8,$CJ$2:$CJ$8)</f>
        <v>0</v>
      </c>
      <c r="BV758" s="152">
        <f>+LOOKUP(CALCULO[[#This Row],[72]],$CG$2:$CH$8,$CI$2:$CI$8)</f>
        <v>0</v>
      </c>
      <c r="BW758" s="151">
        <f>+LOOKUP(CALCULO[[#This Row],[72]],$CG$2:$CH$8,$CK$2:$CK$8)</f>
        <v>0</v>
      </c>
      <c r="BX758" s="155">
        <f>+(CALCULO[[#This Row],[72]]+CALCULO[[#This Row],[73]])*CALCULO[[#This Row],[74]]+CALCULO[[#This Row],[75]]</f>
        <v>0</v>
      </c>
      <c r="BY758" s="133">
        <f>+ROUND(CALCULO[[#This Row],[76]]*'Versión impresión'!$H$8,-3)</f>
        <v>0</v>
      </c>
      <c r="BZ758" s="180" t="str">
        <f>+IF(LOOKUP(CALCULO[[#This Row],[72]],$CG$2:$CH$8,$CM$2:$CM$8)=0,"",LOOKUP(CALCULO[[#This Row],[72]],$CG$2:$CH$8,$CM$2:$CM$8))</f>
        <v/>
      </c>
    </row>
    <row r="759" spans="1:78" x14ac:dyDescent="0.25">
      <c r="A759" s="78" t="str">
        <f t="shared" si="29"/>
        <v/>
      </c>
      <c r="B759" s="159"/>
      <c r="C759" s="29"/>
      <c r="D759" s="29"/>
      <c r="E759" s="29"/>
      <c r="F759" s="29"/>
      <c r="G759" s="29"/>
      <c r="H759" s="29"/>
      <c r="I759" s="29"/>
      <c r="J759" s="29"/>
      <c r="K759" s="29"/>
      <c r="L759" s="29"/>
      <c r="M759" s="29"/>
      <c r="N759" s="29"/>
      <c r="O759" s="144">
        <f>SUM(CALCULO[[#This Row],[5]:[ 14 ]])</f>
        <v>0</v>
      </c>
      <c r="P759" s="162"/>
      <c r="Q759" s="163">
        <f>+IF(AVERAGEIF(ING_NO_CONST_RENTA[Concepto],'Datos para cálculo'!P$4,ING_NO_CONST_RENTA[Monto Limite])=1,CALCULO[[#This Row],[16]],MIN(CALCULO[ [#This Row],[16] ],AVERAGEIF(ING_NO_CONST_RENTA[Concepto],'Datos para cálculo'!P$4,ING_NO_CONST_RENTA[Monto Limite]),+CALCULO[ [#This Row],[16] ]+1-1,CALCULO[ [#This Row],[16] ]))</f>
        <v>0</v>
      </c>
      <c r="R759" s="29"/>
      <c r="S759" s="163">
        <f>+IF(AVERAGEIF(ING_NO_CONST_RENTA[Concepto],'Datos para cálculo'!R$4,ING_NO_CONST_RENTA[Monto Limite])=1,CALCULO[[#This Row],[18]],MIN(CALCULO[ [#This Row],[18] ],AVERAGEIF(ING_NO_CONST_RENTA[Concepto],'Datos para cálculo'!R$4,ING_NO_CONST_RENTA[Monto Limite]),+CALCULO[ [#This Row],[18] ]+1-1,CALCULO[ [#This Row],[18] ]))</f>
        <v>0</v>
      </c>
      <c r="T759" s="29"/>
      <c r="U759" s="163">
        <f>+IF(AVERAGEIF(ING_NO_CONST_RENTA[Concepto],'Datos para cálculo'!T$4,ING_NO_CONST_RENTA[Monto Limite])=1,CALCULO[[#This Row],[20]],MIN(CALCULO[ [#This Row],[20] ],AVERAGEIF(ING_NO_CONST_RENTA[Concepto],'Datos para cálculo'!T$4,ING_NO_CONST_RENTA[Monto Limite]),+CALCULO[ [#This Row],[20] ]+1-1,CALCULO[ [#This Row],[20] ]))</f>
        <v>0</v>
      </c>
      <c r="V759" s="29"/>
      <c r="W7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59" s="164"/>
      <c r="Y759" s="163">
        <f>+IF(O759&lt;310*'Versión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59" s="165"/>
      <c r="AA759" s="163">
        <f>+IF(AVERAGEIF(ING_NO_CONST_RENTA[Concepto],'Datos para cálculo'!Z$4,ING_NO_CONST_RENTA[Monto Limite])=1,CALCULO[[#This Row],[ 26 ]],MIN(CALCULO[[#This Row],[ 26 ]],AVERAGEIF(ING_NO_CONST_RENTA[Concepto],'Datos para cálculo'!Z$4,ING_NO_CONST_RENTA[Monto Limite]),+CALCULO[[#This Row],[ 26 ]]+1-1,CALCULO[[#This Row],[ 26 ]]))</f>
        <v>0</v>
      </c>
      <c r="AB759" s="165"/>
      <c r="AC7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59" s="147"/>
      <c r="AE7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59" s="144">
        <f>+CALCULO[[#This Row],[ 31 ]]+CALCULO[[#This Row],[ 29 ]]+CALCULO[[#This Row],[ 27 ]]+CALCULO[[#This Row],[ 25 ]]+CALCULO[[#This Row],[ 23 ]]+CALCULO[[#This Row],[ 21 ]]+CALCULO[[#This Row],[ 19 ]]+CALCULO[[#This Row],[ 17 ]]</f>
        <v>0</v>
      </c>
      <c r="AG759" s="148">
        <f>+MAX(0,ROUND(CALCULO[[#This Row],[ 15 ]]-CALCULO[[#This Row],[32]],-3))</f>
        <v>0</v>
      </c>
      <c r="AH759" s="29"/>
      <c r="AI759" s="163">
        <f>+IF(AVERAGEIF(DEDUCCIONES[Concepto],'Datos para cálculo'!AH$4,DEDUCCIONES[Monto Limite])=1,CALCULO[[#This Row],[ 34 ]],MIN(CALCULO[[#This Row],[ 34 ]],AVERAGEIF(DEDUCCIONES[Concepto],'Datos para cálculo'!AH$4,DEDUCCIONES[Monto Limite]),+CALCULO[[#This Row],[ 34 ]]+1-1,CALCULO[[#This Row],[ 34 ]]))</f>
        <v>0</v>
      </c>
      <c r="AJ759" s="167"/>
      <c r="AK759" s="144">
        <f>+IF(CALCULO[[#This Row],[ 36 ]]="SI",MIN(CALCULO[[#This Row],[ 15 ]]*10%,VLOOKUP($AJ$4,DEDUCCIONES[],4,0)),0)</f>
        <v>0</v>
      </c>
      <c r="AL759" s="168"/>
      <c r="AM759" s="145">
        <f>+MIN(AL759+1-1,VLOOKUP($AL$4,DEDUCCIONES[],4,0))</f>
        <v>0</v>
      </c>
      <c r="AN759" s="144">
        <f>+CALCULO[[#This Row],[35]]+CALCULO[[#This Row],[37]]+CALCULO[[#This Row],[ 39 ]]</f>
        <v>0</v>
      </c>
      <c r="AO759" s="148">
        <f>+CALCULO[[#This Row],[33]]-CALCULO[[#This Row],[ 40 ]]</f>
        <v>0</v>
      </c>
      <c r="AP759" s="29"/>
      <c r="AQ759" s="163">
        <f>+MIN(CALCULO[[#This Row],[42]]+1-1,VLOOKUP($AP$4,RENTAS_EXCENTAS[],4,0))</f>
        <v>0</v>
      </c>
      <c r="AR759" s="29"/>
      <c r="AS759" s="163">
        <f>+MIN(CALCULO[[#This Row],[43]]+CALCULO[[#This Row],[ 44 ]]+1-1,VLOOKUP($AP$4,RENTAS_EXCENTAS[],4,0))-CALCULO[[#This Row],[43]]</f>
        <v>0</v>
      </c>
      <c r="AT759" s="163"/>
      <c r="AU759" s="163"/>
      <c r="AV759" s="163">
        <f>+CALCULO[[#This Row],[ 47 ]]</f>
        <v>0</v>
      </c>
      <c r="AW759" s="163"/>
      <c r="AX759" s="163">
        <f>+CALCULO[[#This Row],[ 49 ]]</f>
        <v>0</v>
      </c>
      <c r="AY759" s="163"/>
      <c r="AZ759" s="163">
        <f>+CALCULO[[#This Row],[ 51 ]]</f>
        <v>0</v>
      </c>
      <c r="BA759" s="163"/>
      <c r="BB759" s="163">
        <f>+CALCULO[[#This Row],[ 53 ]]</f>
        <v>0</v>
      </c>
      <c r="BC759" s="163"/>
      <c r="BD759" s="163">
        <f>+CALCULO[[#This Row],[ 55 ]]</f>
        <v>0</v>
      </c>
      <c r="BE759" s="163"/>
      <c r="BF759" s="163">
        <f>+CALCULO[[#This Row],[ 57 ]]</f>
        <v>0</v>
      </c>
      <c r="BG759" s="163"/>
      <c r="BH759" s="163">
        <f>+CALCULO[[#This Row],[ 59 ]]</f>
        <v>0</v>
      </c>
      <c r="BI759" s="163"/>
      <c r="BJ759" s="163"/>
      <c r="BK759" s="163"/>
      <c r="BL759" s="145">
        <f>+CALCULO[[#This Row],[ 63 ]]</f>
        <v>0</v>
      </c>
      <c r="BM759" s="144">
        <f>+CALCULO[[#This Row],[ 64 ]]+CALCULO[[#This Row],[ 62 ]]+CALCULO[[#This Row],[ 60 ]]+CALCULO[[#This Row],[ 58 ]]+CALCULO[[#This Row],[ 56 ]]+CALCULO[[#This Row],[ 54 ]]+CALCULO[[#This Row],[ 52 ]]+CALCULO[[#This Row],[ 50 ]]+CALCULO[[#This Row],[ 48 ]]+CALCULO[[#This Row],[ 45 ]]+CALCULO[[#This Row],[43]]</f>
        <v>0</v>
      </c>
      <c r="BN759" s="148">
        <f>+CALCULO[[#This Row],[ 41 ]]-CALCULO[[#This Row],[65]]</f>
        <v>0</v>
      </c>
      <c r="BO759" s="144">
        <f>+ROUND(MIN(CALCULO[[#This Row],[66]]*25%,240*'Versión impresión'!$H$8),-3)</f>
        <v>0</v>
      </c>
      <c r="BP759" s="148">
        <f>+CALCULO[[#This Row],[66]]-CALCULO[[#This Row],[67]]</f>
        <v>0</v>
      </c>
      <c r="BQ759" s="154">
        <f>+ROUND(CALCULO[[#This Row],[33]]*40%,-3)</f>
        <v>0</v>
      </c>
      <c r="BR759" s="149">
        <f t="shared" si="30"/>
        <v>0</v>
      </c>
      <c r="BS759" s="144">
        <f>+CALCULO[[#This Row],[33]]-MIN(CALCULO[[#This Row],[69]],CALCULO[[#This Row],[68]])</f>
        <v>0</v>
      </c>
      <c r="BT759" s="150">
        <f>+CALCULO[[#This Row],[71]]/'Versión impresión'!$H$8+1-1</f>
        <v>0</v>
      </c>
      <c r="BU759" s="151">
        <f>+LOOKUP(CALCULO[[#This Row],[72]],$CG$2:$CH$8,$CJ$2:$CJ$8)</f>
        <v>0</v>
      </c>
      <c r="BV759" s="152">
        <f>+LOOKUP(CALCULO[[#This Row],[72]],$CG$2:$CH$8,$CI$2:$CI$8)</f>
        <v>0</v>
      </c>
      <c r="BW759" s="151">
        <f>+LOOKUP(CALCULO[[#This Row],[72]],$CG$2:$CH$8,$CK$2:$CK$8)</f>
        <v>0</v>
      </c>
      <c r="BX759" s="155">
        <f>+(CALCULO[[#This Row],[72]]+CALCULO[[#This Row],[73]])*CALCULO[[#This Row],[74]]+CALCULO[[#This Row],[75]]</f>
        <v>0</v>
      </c>
      <c r="BY759" s="133">
        <f>+ROUND(CALCULO[[#This Row],[76]]*'Versión impresión'!$H$8,-3)</f>
        <v>0</v>
      </c>
      <c r="BZ759" s="180" t="str">
        <f>+IF(LOOKUP(CALCULO[[#This Row],[72]],$CG$2:$CH$8,$CM$2:$CM$8)=0,"",LOOKUP(CALCULO[[#This Row],[72]],$CG$2:$CH$8,$CM$2:$CM$8))</f>
        <v/>
      </c>
    </row>
    <row r="760" spans="1:78" x14ac:dyDescent="0.25">
      <c r="A760" s="78" t="str">
        <f t="shared" si="29"/>
        <v/>
      </c>
      <c r="B760" s="159"/>
      <c r="C760" s="29"/>
      <c r="D760" s="29"/>
      <c r="E760" s="29"/>
      <c r="F760" s="29"/>
      <c r="G760" s="29"/>
      <c r="H760" s="29"/>
      <c r="I760" s="29"/>
      <c r="J760" s="29"/>
      <c r="K760" s="29"/>
      <c r="L760" s="29"/>
      <c r="M760" s="29"/>
      <c r="N760" s="29"/>
      <c r="O760" s="144">
        <f>SUM(CALCULO[[#This Row],[5]:[ 14 ]])</f>
        <v>0</v>
      </c>
      <c r="P760" s="162"/>
      <c r="Q760" s="163">
        <f>+IF(AVERAGEIF(ING_NO_CONST_RENTA[Concepto],'Datos para cálculo'!P$4,ING_NO_CONST_RENTA[Monto Limite])=1,CALCULO[[#This Row],[16]],MIN(CALCULO[ [#This Row],[16] ],AVERAGEIF(ING_NO_CONST_RENTA[Concepto],'Datos para cálculo'!P$4,ING_NO_CONST_RENTA[Monto Limite]),+CALCULO[ [#This Row],[16] ]+1-1,CALCULO[ [#This Row],[16] ]))</f>
        <v>0</v>
      </c>
      <c r="R760" s="29"/>
      <c r="S760" s="163">
        <f>+IF(AVERAGEIF(ING_NO_CONST_RENTA[Concepto],'Datos para cálculo'!R$4,ING_NO_CONST_RENTA[Monto Limite])=1,CALCULO[[#This Row],[18]],MIN(CALCULO[ [#This Row],[18] ],AVERAGEIF(ING_NO_CONST_RENTA[Concepto],'Datos para cálculo'!R$4,ING_NO_CONST_RENTA[Monto Limite]),+CALCULO[ [#This Row],[18] ]+1-1,CALCULO[ [#This Row],[18] ]))</f>
        <v>0</v>
      </c>
      <c r="T760" s="29"/>
      <c r="U760" s="163">
        <f>+IF(AVERAGEIF(ING_NO_CONST_RENTA[Concepto],'Datos para cálculo'!T$4,ING_NO_CONST_RENTA[Monto Limite])=1,CALCULO[[#This Row],[20]],MIN(CALCULO[ [#This Row],[20] ],AVERAGEIF(ING_NO_CONST_RENTA[Concepto],'Datos para cálculo'!T$4,ING_NO_CONST_RENTA[Monto Limite]),+CALCULO[ [#This Row],[20] ]+1-1,CALCULO[ [#This Row],[20] ]))</f>
        <v>0</v>
      </c>
      <c r="V760" s="29"/>
      <c r="W7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0" s="164"/>
      <c r="Y760" s="163">
        <f>+IF(O760&lt;310*'Versión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0" s="165"/>
      <c r="AA760" s="163">
        <f>+IF(AVERAGEIF(ING_NO_CONST_RENTA[Concepto],'Datos para cálculo'!Z$4,ING_NO_CONST_RENTA[Monto Limite])=1,CALCULO[[#This Row],[ 26 ]],MIN(CALCULO[[#This Row],[ 26 ]],AVERAGEIF(ING_NO_CONST_RENTA[Concepto],'Datos para cálculo'!Z$4,ING_NO_CONST_RENTA[Monto Limite]),+CALCULO[[#This Row],[ 26 ]]+1-1,CALCULO[[#This Row],[ 26 ]]))</f>
        <v>0</v>
      </c>
      <c r="AB760" s="165"/>
      <c r="AC7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0" s="147"/>
      <c r="AE7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0" s="144">
        <f>+CALCULO[[#This Row],[ 31 ]]+CALCULO[[#This Row],[ 29 ]]+CALCULO[[#This Row],[ 27 ]]+CALCULO[[#This Row],[ 25 ]]+CALCULO[[#This Row],[ 23 ]]+CALCULO[[#This Row],[ 21 ]]+CALCULO[[#This Row],[ 19 ]]+CALCULO[[#This Row],[ 17 ]]</f>
        <v>0</v>
      </c>
      <c r="AG760" s="148">
        <f>+MAX(0,ROUND(CALCULO[[#This Row],[ 15 ]]-CALCULO[[#This Row],[32]],-3))</f>
        <v>0</v>
      </c>
      <c r="AH760" s="29"/>
      <c r="AI760" s="163">
        <f>+IF(AVERAGEIF(DEDUCCIONES[Concepto],'Datos para cálculo'!AH$4,DEDUCCIONES[Monto Limite])=1,CALCULO[[#This Row],[ 34 ]],MIN(CALCULO[[#This Row],[ 34 ]],AVERAGEIF(DEDUCCIONES[Concepto],'Datos para cálculo'!AH$4,DEDUCCIONES[Monto Limite]),+CALCULO[[#This Row],[ 34 ]]+1-1,CALCULO[[#This Row],[ 34 ]]))</f>
        <v>0</v>
      </c>
      <c r="AJ760" s="167"/>
      <c r="AK760" s="144">
        <f>+IF(CALCULO[[#This Row],[ 36 ]]="SI",MIN(CALCULO[[#This Row],[ 15 ]]*10%,VLOOKUP($AJ$4,DEDUCCIONES[],4,0)),0)</f>
        <v>0</v>
      </c>
      <c r="AL760" s="168"/>
      <c r="AM760" s="145">
        <f>+MIN(AL760+1-1,VLOOKUP($AL$4,DEDUCCIONES[],4,0))</f>
        <v>0</v>
      </c>
      <c r="AN760" s="144">
        <f>+CALCULO[[#This Row],[35]]+CALCULO[[#This Row],[37]]+CALCULO[[#This Row],[ 39 ]]</f>
        <v>0</v>
      </c>
      <c r="AO760" s="148">
        <f>+CALCULO[[#This Row],[33]]-CALCULO[[#This Row],[ 40 ]]</f>
        <v>0</v>
      </c>
      <c r="AP760" s="29"/>
      <c r="AQ760" s="163">
        <f>+MIN(CALCULO[[#This Row],[42]]+1-1,VLOOKUP($AP$4,RENTAS_EXCENTAS[],4,0))</f>
        <v>0</v>
      </c>
      <c r="AR760" s="29"/>
      <c r="AS760" s="163">
        <f>+MIN(CALCULO[[#This Row],[43]]+CALCULO[[#This Row],[ 44 ]]+1-1,VLOOKUP($AP$4,RENTAS_EXCENTAS[],4,0))-CALCULO[[#This Row],[43]]</f>
        <v>0</v>
      </c>
      <c r="AT760" s="163"/>
      <c r="AU760" s="163"/>
      <c r="AV760" s="163">
        <f>+CALCULO[[#This Row],[ 47 ]]</f>
        <v>0</v>
      </c>
      <c r="AW760" s="163"/>
      <c r="AX760" s="163">
        <f>+CALCULO[[#This Row],[ 49 ]]</f>
        <v>0</v>
      </c>
      <c r="AY760" s="163"/>
      <c r="AZ760" s="163">
        <f>+CALCULO[[#This Row],[ 51 ]]</f>
        <v>0</v>
      </c>
      <c r="BA760" s="163"/>
      <c r="BB760" s="163">
        <f>+CALCULO[[#This Row],[ 53 ]]</f>
        <v>0</v>
      </c>
      <c r="BC760" s="163"/>
      <c r="BD760" s="163">
        <f>+CALCULO[[#This Row],[ 55 ]]</f>
        <v>0</v>
      </c>
      <c r="BE760" s="163"/>
      <c r="BF760" s="163">
        <f>+CALCULO[[#This Row],[ 57 ]]</f>
        <v>0</v>
      </c>
      <c r="BG760" s="163"/>
      <c r="BH760" s="163">
        <f>+CALCULO[[#This Row],[ 59 ]]</f>
        <v>0</v>
      </c>
      <c r="BI760" s="163"/>
      <c r="BJ760" s="163"/>
      <c r="BK760" s="163"/>
      <c r="BL760" s="145">
        <f>+CALCULO[[#This Row],[ 63 ]]</f>
        <v>0</v>
      </c>
      <c r="BM760" s="144">
        <f>+CALCULO[[#This Row],[ 64 ]]+CALCULO[[#This Row],[ 62 ]]+CALCULO[[#This Row],[ 60 ]]+CALCULO[[#This Row],[ 58 ]]+CALCULO[[#This Row],[ 56 ]]+CALCULO[[#This Row],[ 54 ]]+CALCULO[[#This Row],[ 52 ]]+CALCULO[[#This Row],[ 50 ]]+CALCULO[[#This Row],[ 48 ]]+CALCULO[[#This Row],[ 45 ]]+CALCULO[[#This Row],[43]]</f>
        <v>0</v>
      </c>
      <c r="BN760" s="148">
        <f>+CALCULO[[#This Row],[ 41 ]]-CALCULO[[#This Row],[65]]</f>
        <v>0</v>
      </c>
      <c r="BO760" s="144">
        <f>+ROUND(MIN(CALCULO[[#This Row],[66]]*25%,240*'Versión impresión'!$H$8),-3)</f>
        <v>0</v>
      </c>
      <c r="BP760" s="148">
        <f>+CALCULO[[#This Row],[66]]-CALCULO[[#This Row],[67]]</f>
        <v>0</v>
      </c>
      <c r="BQ760" s="154">
        <f>+ROUND(CALCULO[[#This Row],[33]]*40%,-3)</f>
        <v>0</v>
      </c>
      <c r="BR760" s="149">
        <f t="shared" si="30"/>
        <v>0</v>
      </c>
      <c r="BS760" s="144">
        <f>+CALCULO[[#This Row],[33]]-MIN(CALCULO[[#This Row],[69]],CALCULO[[#This Row],[68]])</f>
        <v>0</v>
      </c>
      <c r="BT760" s="150">
        <f>+CALCULO[[#This Row],[71]]/'Versión impresión'!$H$8+1-1</f>
        <v>0</v>
      </c>
      <c r="BU760" s="151">
        <f>+LOOKUP(CALCULO[[#This Row],[72]],$CG$2:$CH$8,$CJ$2:$CJ$8)</f>
        <v>0</v>
      </c>
      <c r="BV760" s="152">
        <f>+LOOKUP(CALCULO[[#This Row],[72]],$CG$2:$CH$8,$CI$2:$CI$8)</f>
        <v>0</v>
      </c>
      <c r="BW760" s="151">
        <f>+LOOKUP(CALCULO[[#This Row],[72]],$CG$2:$CH$8,$CK$2:$CK$8)</f>
        <v>0</v>
      </c>
      <c r="BX760" s="155">
        <f>+(CALCULO[[#This Row],[72]]+CALCULO[[#This Row],[73]])*CALCULO[[#This Row],[74]]+CALCULO[[#This Row],[75]]</f>
        <v>0</v>
      </c>
      <c r="BY760" s="133">
        <f>+ROUND(CALCULO[[#This Row],[76]]*'Versión impresión'!$H$8,-3)</f>
        <v>0</v>
      </c>
      <c r="BZ760" s="180" t="str">
        <f>+IF(LOOKUP(CALCULO[[#This Row],[72]],$CG$2:$CH$8,$CM$2:$CM$8)=0,"",LOOKUP(CALCULO[[#This Row],[72]],$CG$2:$CH$8,$CM$2:$CM$8))</f>
        <v/>
      </c>
    </row>
    <row r="761" spans="1:78" x14ac:dyDescent="0.25">
      <c r="A761" s="78" t="str">
        <f t="shared" si="29"/>
        <v/>
      </c>
      <c r="B761" s="159"/>
      <c r="C761" s="29"/>
      <c r="D761" s="29"/>
      <c r="E761" s="29"/>
      <c r="F761" s="29"/>
      <c r="G761" s="29"/>
      <c r="H761" s="29"/>
      <c r="I761" s="29"/>
      <c r="J761" s="29"/>
      <c r="K761" s="29"/>
      <c r="L761" s="29"/>
      <c r="M761" s="29"/>
      <c r="N761" s="29"/>
      <c r="O761" s="144">
        <f>SUM(CALCULO[[#This Row],[5]:[ 14 ]])</f>
        <v>0</v>
      </c>
      <c r="P761" s="162"/>
      <c r="Q761" s="163">
        <f>+IF(AVERAGEIF(ING_NO_CONST_RENTA[Concepto],'Datos para cálculo'!P$4,ING_NO_CONST_RENTA[Monto Limite])=1,CALCULO[[#This Row],[16]],MIN(CALCULO[ [#This Row],[16] ],AVERAGEIF(ING_NO_CONST_RENTA[Concepto],'Datos para cálculo'!P$4,ING_NO_CONST_RENTA[Monto Limite]),+CALCULO[ [#This Row],[16] ]+1-1,CALCULO[ [#This Row],[16] ]))</f>
        <v>0</v>
      </c>
      <c r="R761" s="29"/>
      <c r="S761" s="163">
        <f>+IF(AVERAGEIF(ING_NO_CONST_RENTA[Concepto],'Datos para cálculo'!R$4,ING_NO_CONST_RENTA[Monto Limite])=1,CALCULO[[#This Row],[18]],MIN(CALCULO[ [#This Row],[18] ],AVERAGEIF(ING_NO_CONST_RENTA[Concepto],'Datos para cálculo'!R$4,ING_NO_CONST_RENTA[Monto Limite]),+CALCULO[ [#This Row],[18] ]+1-1,CALCULO[ [#This Row],[18] ]))</f>
        <v>0</v>
      </c>
      <c r="T761" s="29"/>
      <c r="U761" s="163">
        <f>+IF(AVERAGEIF(ING_NO_CONST_RENTA[Concepto],'Datos para cálculo'!T$4,ING_NO_CONST_RENTA[Monto Limite])=1,CALCULO[[#This Row],[20]],MIN(CALCULO[ [#This Row],[20] ],AVERAGEIF(ING_NO_CONST_RENTA[Concepto],'Datos para cálculo'!T$4,ING_NO_CONST_RENTA[Monto Limite]),+CALCULO[ [#This Row],[20] ]+1-1,CALCULO[ [#This Row],[20] ]))</f>
        <v>0</v>
      </c>
      <c r="V761" s="29"/>
      <c r="W7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1" s="164"/>
      <c r="Y761" s="163">
        <f>+IF(O761&lt;310*'Versión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1" s="165"/>
      <c r="AA761" s="163">
        <f>+IF(AVERAGEIF(ING_NO_CONST_RENTA[Concepto],'Datos para cálculo'!Z$4,ING_NO_CONST_RENTA[Monto Limite])=1,CALCULO[[#This Row],[ 26 ]],MIN(CALCULO[[#This Row],[ 26 ]],AVERAGEIF(ING_NO_CONST_RENTA[Concepto],'Datos para cálculo'!Z$4,ING_NO_CONST_RENTA[Monto Limite]),+CALCULO[[#This Row],[ 26 ]]+1-1,CALCULO[[#This Row],[ 26 ]]))</f>
        <v>0</v>
      </c>
      <c r="AB761" s="165"/>
      <c r="AC7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1" s="147"/>
      <c r="AE7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1" s="144">
        <f>+CALCULO[[#This Row],[ 31 ]]+CALCULO[[#This Row],[ 29 ]]+CALCULO[[#This Row],[ 27 ]]+CALCULO[[#This Row],[ 25 ]]+CALCULO[[#This Row],[ 23 ]]+CALCULO[[#This Row],[ 21 ]]+CALCULO[[#This Row],[ 19 ]]+CALCULO[[#This Row],[ 17 ]]</f>
        <v>0</v>
      </c>
      <c r="AG761" s="148">
        <f>+MAX(0,ROUND(CALCULO[[#This Row],[ 15 ]]-CALCULO[[#This Row],[32]],-3))</f>
        <v>0</v>
      </c>
      <c r="AH761" s="29"/>
      <c r="AI761" s="163">
        <f>+IF(AVERAGEIF(DEDUCCIONES[Concepto],'Datos para cálculo'!AH$4,DEDUCCIONES[Monto Limite])=1,CALCULO[[#This Row],[ 34 ]],MIN(CALCULO[[#This Row],[ 34 ]],AVERAGEIF(DEDUCCIONES[Concepto],'Datos para cálculo'!AH$4,DEDUCCIONES[Monto Limite]),+CALCULO[[#This Row],[ 34 ]]+1-1,CALCULO[[#This Row],[ 34 ]]))</f>
        <v>0</v>
      </c>
      <c r="AJ761" s="167"/>
      <c r="AK761" s="144">
        <f>+IF(CALCULO[[#This Row],[ 36 ]]="SI",MIN(CALCULO[[#This Row],[ 15 ]]*10%,VLOOKUP($AJ$4,DEDUCCIONES[],4,0)),0)</f>
        <v>0</v>
      </c>
      <c r="AL761" s="168"/>
      <c r="AM761" s="145">
        <f>+MIN(AL761+1-1,VLOOKUP($AL$4,DEDUCCIONES[],4,0))</f>
        <v>0</v>
      </c>
      <c r="AN761" s="144">
        <f>+CALCULO[[#This Row],[35]]+CALCULO[[#This Row],[37]]+CALCULO[[#This Row],[ 39 ]]</f>
        <v>0</v>
      </c>
      <c r="AO761" s="148">
        <f>+CALCULO[[#This Row],[33]]-CALCULO[[#This Row],[ 40 ]]</f>
        <v>0</v>
      </c>
      <c r="AP761" s="29"/>
      <c r="AQ761" s="163">
        <f>+MIN(CALCULO[[#This Row],[42]]+1-1,VLOOKUP($AP$4,RENTAS_EXCENTAS[],4,0))</f>
        <v>0</v>
      </c>
      <c r="AR761" s="29"/>
      <c r="AS761" s="163">
        <f>+MIN(CALCULO[[#This Row],[43]]+CALCULO[[#This Row],[ 44 ]]+1-1,VLOOKUP($AP$4,RENTAS_EXCENTAS[],4,0))-CALCULO[[#This Row],[43]]</f>
        <v>0</v>
      </c>
      <c r="AT761" s="163"/>
      <c r="AU761" s="163"/>
      <c r="AV761" s="163">
        <f>+CALCULO[[#This Row],[ 47 ]]</f>
        <v>0</v>
      </c>
      <c r="AW761" s="163"/>
      <c r="AX761" s="163">
        <f>+CALCULO[[#This Row],[ 49 ]]</f>
        <v>0</v>
      </c>
      <c r="AY761" s="163"/>
      <c r="AZ761" s="163">
        <f>+CALCULO[[#This Row],[ 51 ]]</f>
        <v>0</v>
      </c>
      <c r="BA761" s="163"/>
      <c r="BB761" s="163">
        <f>+CALCULO[[#This Row],[ 53 ]]</f>
        <v>0</v>
      </c>
      <c r="BC761" s="163"/>
      <c r="BD761" s="163">
        <f>+CALCULO[[#This Row],[ 55 ]]</f>
        <v>0</v>
      </c>
      <c r="BE761" s="163"/>
      <c r="BF761" s="163">
        <f>+CALCULO[[#This Row],[ 57 ]]</f>
        <v>0</v>
      </c>
      <c r="BG761" s="163"/>
      <c r="BH761" s="163">
        <f>+CALCULO[[#This Row],[ 59 ]]</f>
        <v>0</v>
      </c>
      <c r="BI761" s="163"/>
      <c r="BJ761" s="163"/>
      <c r="BK761" s="163"/>
      <c r="BL761" s="145">
        <f>+CALCULO[[#This Row],[ 63 ]]</f>
        <v>0</v>
      </c>
      <c r="BM761" s="144">
        <f>+CALCULO[[#This Row],[ 64 ]]+CALCULO[[#This Row],[ 62 ]]+CALCULO[[#This Row],[ 60 ]]+CALCULO[[#This Row],[ 58 ]]+CALCULO[[#This Row],[ 56 ]]+CALCULO[[#This Row],[ 54 ]]+CALCULO[[#This Row],[ 52 ]]+CALCULO[[#This Row],[ 50 ]]+CALCULO[[#This Row],[ 48 ]]+CALCULO[[#This Row],[ 45 ]]+CALCULO[[#This Row],[43]]</f>
        <v>0</v>
      </c>
      <c r="BN761" s="148">
        <f>+CALCULO[[#This Row],[ 41 ]]-CALCULO[[#This Row],[65]]</f>
        <v>0</v>
      </c>
      <c r="BO761" s="144">
        <f>+ROUND(MIN(CALCULO[[#This Row],[66]]*25%,240*'Versión impresión'!$H$8),-3)</f>
        <v>0</v>
      </c>
      <c r="BP761" s="148">
        <f>+CALCULO[[#This Row],[66]]-CALCULO[[#This Row],[67]]</f>
        <v>0</v>
      </c>
      <c r="BQ761" s="154">
        <f>+ROUND(CALCULO[[#This Row],[33]]*40%,-3)</f>
        <v>0</v>
      </c>
      <c r="BR761" s="149">
        <f t="shared" si="30"/>
        <v>0</v>
      </c>
      <c r="BS761" s="144">
        <f>+CALCULO[[#This Row],[33]]-MIN(CALCULO[[#This Row],[69]],CALCULO[[#This Row],[68]])</f>
        <v>0</v>
      </c>
      <c r="BT761" s="150">
        <f>+CALCULO[[#This Row],[71]]/'Versión impresión'!$H$8+1-1</f>
        <v>0</v>
      </c>
      <c r="BU761" s="151">
        <f>+LOOKUP(CALCULO[[#This Row],[72]],$CG$2:$CH$8,$CJ$2:$CJ$8)</f>
        <v>0</v>
      </c>
      <c r="BV761" s="152">
        <f>+LOOKUP(CALCULO[[#This Row],[72]],$CG$2:$CH$8,$CI$2:$CI$8)</f>
        <v>0</v>
      </c>
      <c r="BW761" s="151">
        <f>+LOOKUP(CALCULO[[#This Row],[72]],$CG$2:$CH$8,$CK$2:$CK$8)</f>
        <v>0</v>
      </c>
      <c r="BX761" s="155">
        <f>+(CALCULO[[#This Row],[72]]+CALCULO[[#This Row],[73]])*CALCULO[[#This Row],[74]]+CALCULO[[#This Row],[75]]</f>
        <v>0</v>
      </c>
      <c r="BY761" s="133">
        <f>+ROUND(CALCULO[[#This Row],[76]]*'Versión impresión'!$H$8,-3)</f>
        <v>0</v>
      </c>
      <c r="BZ761" s="180" t="str">
        <f>+IF(LOOKUP(CALCULO[[#This Row],[72]],$CG$2:$CH$8,$CM$2:$CM$8)=0,"",LOOKUP(CALCULO[[#This Row],[72]],$CG$2:$CH$8,$CM$2:$CM$8))</f>
        <v/>
      </c>
    </row>
    <row r="762" spans="1:78" x14ac:dyDescent="0.25">
      <c r="A762" s="78" t="str">
        <f t="shared" si="29"/>
        <v/>
      </c>
      <c r="B762" s="159"/>
      <c r="C762" s="29"/>
      <c r="D762" s="29"/>
      <c r="E762" s="29"/>
      <c r="F762" s="29"/>
      <c r="G762" s="29"/>
      <c r="H762" s="29"/>
      <c r="I762" s="29"/>
      <c r="J762" s="29"/>
      <c r="K762" s="29"/>
      <c r="L762" s="29"/>
      <c r="M762" s="29"/>
      <c r="N762" s="29"/>
      <c r="O762" s="144">
        <f>SUM(CALCULO[[#This Row],[5]:[ 14 ]])</f>
        <v>0</v>
      </c>
      <c r="P762" s="162"/>
      <c r="Q762" s="163">
        <f>+IF(AVERAGEIF(ING_NO_CONST_RENTA[Concepto],'Datos para cálculo'!P$4,ING_NO_CONST_RENTA[Monto Limite])=1,CALCULO[[#This Row],[16]],MIN(CALCULO[ [#This Row],[16] ],AVERAGEIF(ING_NO_CONST_RENTA[Concepto],'Datos para cálculo'!P$4,ING_NO_CONST_RENTA[Monto Limite]),+CALCULO[ [#This Row],[16] ]+1-1,CALCULO[ [#This Row],[16] ]))</f>
        <v>0</v>
      </c>
      <c r="R762" s="29"/>
      <c r="S762" s="163">
        <f>+IF(AVERAGEIF(ING_NO_CONST_RENTA[Concepto],'Datos para cálculo'!R$4,ING_NO_CONST_RENTA[Monto Limite])=1,CALCULO[[#This Row],[18]],MIN(CALCULO[ [#This Row],[18] ],AVERAGEIF(ING_NO_CONST_RENTA[Concepto],'Datos para cálculo'!R$4,ING_NO_CONST_RENTA[Monto Limite]),+CALCULO[ [#This Row],[18] ]+1-1,CALCULO[ [#This Row],[18] ]))</f>
        <v>0</v>
      </c>
      <c r="T762" s="29"/>
      <c r="U762" s="163">
        <f>+IF(AVERAGEIF(ING_NO_CONST_RENTA[Concepto],'Datos para cálculo'!T$4,ING_NO_CONST_RENTA[Monto Limite])=1,CALCULO[[#This Row],[20]],MIN(CALCULO[ [#This Row],[20] ],AVERAGEIF(ING_NO_CONST_RENTA[Concepto],'Datos para cálculo'!T$4,ING_NO_CONST_RENTA[Monto Limite]),+CALCULO[ [#This Row],[20] ]+1-1,CALCULO[ [#This Row],[20] ]))</f>
        <v>0</v>
      </c>
      <c r="V762" s="29"/>
      <c r="W7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2" s="164"/>
      <c r="Y762" s="163">
        <f>+IF(O762&lt;310*'Versión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2" s="165"/>
      <c r="AA762" s="163">
        <f>+IF(AVERAGEIF(ING_NO_CONST_RENTA[Concepto],'Datos para cálculo'!Z$4,ING_NO_CONST_RENTA[Monto Limite])=1,CALCULO[[#This Row],[ 26 ]],MIN(CALCULO[[#This Row],[ 26 ]],AVERAGEIF(ING_NO_CONST_RENTA[Concepto],'Datos para cálculo'!Z$4,ING_NO_CONST_RENTA[Monto Limite]),+CALCULO[[#This Row],[ 26 ]]+1-1,CALCULO[[#This Row],[ 26 ]]))</f>
        <v>0</v>
      </c>
      <c r="AB762" s="165"/>
      <c r="AC7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2" s="147"/>
      <c r="AE7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2" s="144">
        <f>+CALCULO[[#This Row],[ 31 ]]+CALCULO[[#This Row],[ 29 ]]+CALCULO[[#This Row],[ 27 ]]+CALCULO[[#This Row],[ 25 ]]+CALCULO[[#This Row],[ 23 ]]+CALCULO[[#This Row],[ 21 ]]+CALCULO[[#This Row],[ 19 ]]+CALCULO[[#This Row],[ 17 ]]</f>
        <v>0</v>
      </c>
      <c r="AG762" s="148">
        <f>+MAX(0,ROUND(CALCULO[[#This Row],[ 15 ]]-CALCULO[[#This Row],[32]],-3))</f>
        <v>0</v>
      </c>
      <c r="AH762" s="29"/>
      <c r="AI762" s="163">
        <f>+IF(AVERAGEIF(DEDUCCIONES[Concepto],'Datos para cálculo'!AH$4,DEDUCCIONES[Monto Limite])=1,CALCULO[[#This Row],[ 34 ]],MIN(CALCULO[[#This Row],[ 34 ]],AVERAGEIF(DEDUCCIONES[Concepto],'Datos para cálculo'!AH$4,DEDUCCIONES[Monto Limite]),+CALCULO[[#This Row],[ 34 ]]+1-1,CALCULO[[#This Row],[ 34 ]]))</f>
        <v>0</v>
      </c>
      <c r="AJ762" s="167"/>
      <c r="AK762" s="144">
        <f>+IF(CALCULO[[#This Row],[ 36 ]]="SI",MIN(CALCULO[[#This Row],[ 15 ]]*10%,VLOOKUP($AJ$4,DEDUCCIONES[],4,0)),0)</f>
        <v>0</v>
      </c>
      <c r="AL762" s="168"/>
      <c r="AM762" s="145">
        <f>+MIN(AL762+1-1,VLOOKUP($AL$4,DEDUCCIONES[],4,0))</f>
        <v>0</v>
      </c>
      <c r="AN762" s="144">
        <f>+CALCULO[[#This Row],[35]]+CALCULO[[#This Row],[37]]+CALCULO[[#This Row],[ 39 ]]</f>
        <v>0</v>
      </c>
      <c r="AO762" s="148">
        <f>+CALCULO[[#This Row],[33]]-CALCULO[[#This Row],[ 40 ]]</f>
        <v>0</v>
      </c>
      <c r="AP762" s="29"/>
      <c r="AQ762" s="163">
        <f>+MIN(CALCULO[[#This Row],[42]]+1-1,VLOOKUP($AP$4,RENTAS_EXCENTAS[],4,0))</f>
        <v>0</v>
      </c>
      <c r="AR762" s="29"/>
      <c r="AS762" s="163">
        <f>+MIN(CALCULO[[#This Row],[43]]+CALCULO[[#This Row],[ 44 ]]+1-1,VLOOKUP($AP$4,RENTAS_EXCENTAS[],4,0))-CALCULO[[#This Row],[43]]</f>
        <v>0</v>
      </c>
      <c r="AT762" s="163"/>
      <c r="AU762" s="163"/>
      <c r="AV762" s="163">
        <f>+CALCULO[[#This Row],[ 47 ]]</f>
        <v>0</v>
      </c>
      <c r="AW762" s="163"/>
      <c r="AX762" s="163">
        <f>+CALCULO[[#This Row],[ 49 ]]</f>
        <v>0</v>
      </c>
      <c r="AY762" s="163"/>
      <c r="AZ762" s="163">
        <f>+CALCULO[[#This Row],[ 51 ]]</f>
        <v>0</v>
      </c>
      <c r="BA762" s="163"/>
      <c r="BB762" s="163">
        <f>+CALCULO[[#This Row],[ 53 ]]</f>
        <v>0</v>
      </c>
      <c r="BC762" s="163"/>
      <c r="BD762" s="163">
        <f>+CALCULO[[#This Row],[ 55 ]]</f>
        <v>0</v>
      </c>
      <c r="BE762" s="163"/>
      <c r="BF762" s="163">
        <f>+CALCULO[[#This Row],[ 57 ]]</f>
        <v>0</v>
      </c>
      <c r="BG762" s="163"/>
      <c r="BH762" s="163">
        <f>+CALCULO[[#This Row],[ 59 ]]</f>
        <v>0</v>
      </c>
      <c r="BI762" s="163"/>
      <c r="BJ762" s="163"/>
      <c r="BK762" s="163"/>
      <c r="BL762" s="145">
        <f>+CALCULO[[#This Row],[ 63 ]]</f>
        <v>0</v>
      </c>
      <c r="BM762" s="144">
        <f>+CALCULO[[#This Row],[ 64 ]]+CALCULO[[#This Row],[ 62 ]]+CALCULO[[#This Row],[ 60 ]]+CALCULO[[#This Row],[ 58 ]]+CALCULO[[#This Row],[ 56 ]]+CALCULO[[#This Row],[ 54 ]]+CALCULO[[#This Row],[ 52 ]]+CALCULO[[#This Row],[ 50 ]]+CALCULO[[#This Row],[ 48 ]]+CALCULO[[#This Row],[ 45 ]]+CALCULO[[#This Row],[43]]</f>
        <v>0</v>
      </c>
      <c r="BN762" s="148">
        <f>+CALCULO[[#This Row],[ 41 ]]-CALCULO[[#This Row],[65]]</f>
        <v>0</v>
      </c>
      <c r="BO762" s="144">
        <f>+ROUND(MIN(CALCULO[[#This Row],[66]]*25%,240*'Versión impresión'!$H$8),-3)</f>
        <v>0</v>
      </c>
      <c r="BP762" s="148">
        <f>+CALCULO[[#This Row],[66]]-CALCULO[[#This Row],[67]]</f>
        <v>0</v>
      </c>
      <c r="BQ762" s="154">
        <f>+ROUND(CALCULO[[#This Row],[33]]*40%,-3)</f>
        <v>0</v>
      </c>
      <c r="BR762" s="149">
        <f t="shared" si="30"/>
        <v>0</v>
      </c>
      <c r="BS762" s="144">
        <f>+CALCULO[[#This Row],[33]]-MIN(CALCULO[[#This Row],[69]],CALCULO[[#This Row],[68]])</f>
        <v>0</v>
      </c>
      <c r="BT762" s="150">
        <f>+CALCULO[[#This Row],[71]]/'Versión impresión'!$H$8+1-1</f>
        <v>0</v>
      </c>
      <c r="BU762" s="151">
        <f>+LOOKUP(CALCULO[[#This Row],[72]],$CG$2:$CH$8,$CJ$2:$CJ$8)</f>
        <v>0</v>
      </c>
      <c r="BV762" s="152">
        <f>+LOOKUP(CALCULO[[#This Row],[72]],$CG$2:$CH$8,$CI$2:$CI$8)</f>
        <v>0</v>
      </c>
      <c r="BW762" s="151">
        <f>+LOOKUP(CALCULO[[#This Row],[72]],$CG$2:$CH$8,$CK$2:$CK$8)</f>
        <v>0</v>
      </c>
      <c r="BX762" s="155">
        <f>+(CALCULO[[#This Row],[72]]+CALCULO[[#This Row],[73]])*CALCULO[[#This Row],[74]]+CALCULO[[#This Row],[75]]</f>
        <v>0</v>
      </c>
      <c r="BY762" s="133">
        <f>+ROUND(CALCULO[[#This Row],[76]]*'Versión impresión'!$H$8,-3)</f>
        <v>0</v>
      </c>
      <c r="BZ762" s="180" t="str">
        <f>+IF(LOOKUP(CALCULO[[#This Row],[72]],$CG$2:$CH$8,$CM$2:$CM$8)=0,"",LOOKUP(CALCULO[[#This Row],[72]],$CG$2:$CH$8,$CM$2:$CM$8))</f>
        <v/>
      </c>
    </row>
    <row r="763" spans="1:78" x14ac:dyDescent="0.25">
      <c r="A763" s="78" t="str">
        <f t="shared" si="29"/>
        <v/>
      </c>
      <c r="B763" s="159"/>
      <c r="C763" s="29"/>
      <c r="D763" s="29"/>
      <c r="E763" s="29"/>
      <c r="F763" s="29"/>
      <c r="G763" s="29"/>
      <c r="H763" s="29"/>
      <c r="I763" s="29"/>
      <c r="J763" s="29"/>
      <c r="K763" s="29"/>
      <c r="L763" s="29"/>
      <c r="M763" s="29"/>
      <c r="N763" s="29"/>
      <c r="O763" s="144">
        <f>SUM(CALCULO[[#This Row],[5]:[ 14 ]])</f>
        <v>0</v>
      </c>
      <c r="P763" s="162"/>
      <c r="Q763" s="163">
        <f>+IF(AVERAGEIF(ING_NO_CONST_RENTA[Concepto],'Datos para cálculo'!P$4,ING_NO_CONST_RENTA[Monto Limite])=1,CALCULO[[#This Row],[16]],MIN(CALCULO[ [#This Row],[16] ],AVERAGEIF(ING_NO_CONST_RENTA[Concepto],'Datos para cálculo'!P$4,ING_NO_CONST_RENTA[Monto Limite]),+CALCULO[ [#This Row],[16] ]+1-1,CALCULO[ [#This Row],[16] ]))</f>
        <v>0</v>
      </c>
      <c r="R763" s="29"/>
      <c r="S763" s="163">
        <f>+IF(AVERAGEIF(ING_NO_CONST_RENTA[Concepto],'Datos para cálculo'!R$4,ING_NO_CONST_RENTA[Monto Limite])=1,CALCULO[[#This Row],[18]],MIN(CALCULO[ [#This Row],[18] ],AVERAGEIF(ING_NO_CONST_RENTA[Concepto],'Datos para cálculo'!R$4,ING_NO_CONST_RENTA[Monto Limite]),+CALCULO[ [#This Row],[18] ]+1-1,CALCULO[ [#This Row],[18] ]))</f>
        <v>0</v>
      </c>
      <c r="T763" s="29"/>
      <c r="U763" s="163">
        <f>+IF(AVERAGEIF(ING_NO_CONST_RENTA[Concepto],'Datos para cálculo'!T$4,ING_NO_CONST_RENTA[Monto Limite])=1,CALCULO[[#This Row],[20]],MIN(CALCULO[ [#This Row],[20] ],AVERAGEIF(ING_NO_CONST_RENTA[Concepto],'Datos para cálculo'!T$4,ING_NO_CONST_RENTA[Monto Limite]),+CALCULO[ [#This Row],[20] ]+1-1,CALCULO[ [#This Row],[20] ]))</f>
        <v>0</v>
      </c>
      <c r="V763" s="29"/>
      <c r="W7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3" s="164"/>
      <c r="Y763" s="163">
        <f>+IF(O763&lt;310*'Versión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3" s="165"/>
      <c r="AA763" s="163">
        <f>+IF(AVERAGEIF(ING_NO_CONST_RENTA[Concepto],'Datos para cálculo'!Z$4,ING_NO_CONST_RENTA[Monto Limite])=1,CALCULO[[#This Row],[ 26 ]],MIN(CALCULO[[#This Row],[ 26 ]],AVERAGEIF(ING_NO_CONST_RENTA[Concepto],'Datos para cálculo'!Z$4,ING_NO_CONST_RENTA[Monto Limite]),+CALCULO[[#This Row],[ 26 ]]+1-1,CALCULO[[#This Row],[ 26 ]]))</f>
        <v>0</v>
      </c>
      <c r="AB763" s="165"/>
      <c r="AC7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3" s="147"/>
      <c r="AE7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3" s="144">
        <f>+CALCULO[[#This Row],[ 31 ]]+CALCULO[[#This Row],[ 29 ]]+CALCULO[[#This Row],[ 27 ]]+CALCULO[[#This Row],[ 25 ]]+CALCULO[[#This Row],[ 23 ]]+CALCULO[[#This Row],[ 21 ]]+CALCULO[[#This Row],[ 19 ]]+CALCULO[[#This Row],[ 17 ]]</f>
        <v>0</v>
      </c>
      <c r="AG763" s="148">
        <f>+MAX(0,ROUND(CALCULO[[#This Row],[ 15 ]]-CALCULO[[#This Row],[32]],-3))</f>
        <v>0</v>
      </c>
      <c r="AH763" s="29"/>
      <c r="AI763" s="163">
        <f>+IF(AVERAGEIF(DEDUCCIONES[Concepto],'Datos para cálculo'!AH$4,DEDUCCIONES[Monto Limite])=1,CALCULO[[#This Row],[ 34 ]],MIN(CALCULO[[#This Row],[ 34 ]],AVERAGEIF(DEDUCCIONES[Concepto],'Datos para cálculo'!AH$4,DEDUCCIONES[Monto Limite]),+CALCULO[[#This Row],[ 34 ]]+1-1,CALCULO[[#This Row],[ 34 ]]))</f>
        <v>0</v>
      </c>
      <c r="AJ763" s="167"/>
      <c r="AK763" s="144">
        <f>+IF(CALCULO[[#This Row],[ 36 ]]="SI",MIN(CALCULO[[#This Row],[ 15 ]]*10%,VLOOKUP($AJ$4,DEDUCCIONES[],4,0)),0)</f>
        <v>0</v>
      </c>
      <c r="AL763" s="168"/>
      <c r="AM763" s="145">
        <f>+MIN(AL763+1-1,VLOOKUP($AL$4,DEDUCCIONES[],4,0))</f>
        <v>0</v>
      </c>
      <c r="AN763" s="144">
        <f>+CALCULO[[#This Row],[35]]+CALCULO[[#This Row],[37]]+CALCULO[[#This Row],[ 39 ]]</f>
        <v>0</v>
      </c>
      <c r="AO763" s="148">
        <f>+CALCULO[[#This Row],[33]]-CALCULO[[#This Row],[ 40 ]]</f>
        <v>0</v>
      </c>
      <c r="AP763" s="29"/>
      <c r="AQ763" s="163">
        <f>+MIN(CALCULO[[#This Row],[42]]+1-1,VLOOKUP($AP$4,RENTAS_EXCENTAS[],4,0))</f>
        <v>0</v>
      </c>
      <c r="AR763" s="29"/>
      <c r="AS763" s="163">
        <f>+MIN(CALCULO[[#This Row],[43]]+CALCULO[[#This Row],[ 44 ]]+1-1,VLOOKUP($AP$4,RENTAS_EXCENTAS[],4,0))-CALCULO[[#This Row],[43]]</f>
        <v>0</v>
      </c>
      <c r="AT763" s="163"/>
      <c r="AU763" s="163"/>
      <c r="AV763" s="163">
        <f>+CALCULO[[#This Row],[ 47 ]]</f>
        <v>0</v>
      </c>
      <c r="AW763" s="163"/>
      <c r="AX763" s="163">
        <f>+CALCULO[[#This Row],[ 49 ]]</f>
        <v>0</v>
      </c>
      <c r="AY763" s="163"/>
      <c r="AZ763" s="163">
        <f>+CALCULO[[#This Row],[ 51 ]]</f>
        <v>0</v>
      </c>
      <c r="BA763" s="163"/>
      <c r="BB763" s="163">
        <f>+CALCULO[[#This Row],[ 53 ]]</f>
        <v>0</v>
      </c>
      <c r="BC763" s="163"/>
      <c r="BD763" s="163">
        <f>+CALCULO[[#This Row],[ 55 ]]</f>
        <v>0</v>
      </c>
      <c r="BE763" s="163"/>
      <c r="BF763" s="163">
        <f>+CALCULO[[#This Row],[ 57 ]]</f>
        <v>0</v>
      </c>
      <c r="BG763" s="163"/>
      <c r="BH763" s="163">
        <f>+CALCULO[[#This Row],[ 59 ]]</f>
        <v>0</v>
      </c>
      <c r="BI763" s="163"/>
      <c r="BJ763" s="163"/>
      <c r="BK763" s="163"/>
      <c r="BL763" s="145">
        <f>+CALCULO[[#This Row],[ 63 ]]</f>
        <v>0</v>
      </c>
      <c r="BM763" s="144">
        <f>+CALCULO[[#This Row],[ 64 ]]+CALCULO[[#This Row],[ 62 ]]+CALCULO[[#This Row],[ 60 ]]+CALCULO[[#This Row],[ 58 ]]+CALCULO[[#This Row],[ 56 ]]+CALCULO[[#This Row],[ 54 ]]+CALCULO[[#This Row],[ 52 ]]+CALCULO[[#This Row],[ 50 ]]+CALCULO[[#This Row],[ 48 ]]+CALCULO[[#This Row],[ 45 ]]+CALCULO[[#This Row],[43]]</f>
        <v>0</v>
      </c>
      <c r="BN763" s="148">
        <f>+CALCULO[[#This Row],[ 41 ]]-CALCULO[[#This Row],[65]]</f>
        <v>0</v>
      </c>
      <c r="BO763" s="144">
        <f>+ROUND(MIN(CALCULO[[#This Row],[66]]*25%,240*'Versión impresión'!$H$8),-3)</f>
        <v>0</v>
      </c>
      <c r="BP763" s="148">
        <f>+CALCULO[[#This Row],[66]]-CALCULO[[#This Row],[67]]</f>
        <v>0</v>
      </c>
      <c r="BQ763" s="154">
        <f>+ROUND(CALCULO[[#This Row],[33]]*40%,-3)</f>
        <v>0</v>
      </c>
      <c r="BR763" s="149">
        <f t="shared" si="30"/>
        <v>0</v>
      </c>
      <c r="BS763" s="144">
        <f>+CALCULO[[#This Row],[33]]-MIN(CALCULO[[#This Row],[69]],CALCULO[[#This Row],[68]])</f>
        <v>0</v>
      </c>
      <c r="BT763" s="150">
        <f>+CALCULO[[#This Row],[71]]/'Versión impresión'!$H$8+1-1</f>
        <v>0</v>
      </c>
      <c r="BU763" s="151">
        <f>+LOOKUP(CALCULO[[#This Row],[72]],$CG$2:$CH$8,$CJ$2:$CJ$8)</f>
        <v>0</v>
      </c>
      <c r="BV763" s="152">
        <f>+LOOKUP(CALCULO[[#This Row],[72]],$CG$2:$CH$8,$CI$2:$CI$8)</f>
        <v>0</v>
      </c>
      <c r="BW763" s="151">
        <f>+LOOKUP(CALCULO[[#This Row],[72]],$CG$2:$CH$8,$CK$2:$CK$8)</f>
        <v>0</v>
      </c>
      <c r="BX763" s="155">
        <f>+(CALCULO[[#This Row],[72]]+CALCULO[[#This Row],[73]])*CALCULO[[#This Row],[74]]+CALCULO[[#This Row],[75]]</f>
        <v>0</v>
      </c>
      <c r="BY763" s="133">
        <f>+ROUND(CALCULO[[#This Row],[76]]*'Versión impresión'!$H$8,-3)</f>
        <v>0</v>
      </c>
      <c r="BZ763" s="180" t="str">
        <f>+IF(LOOKUP(CALCULO[[#This Row],[72]],$CG$2:$CH$8,$CM$2:$CM$8)=0,"",LOOKUP(CALCULO[[#This Row],[72]],$CG$2:$CH$8,$CM$2:$CM$8))</f>
        <v/>
      </c>
    </row>
    <row r="764" spans="1:78" x14ac:dyDescent="0.25">
      <c r="A764" s="78" t="str">
        <f t="shared" si="29"/>
        <v/>
      </c>
      <c r="B764" s="159"/>
      <c r="C764" s="29"/>
      <c r="D764" s="29"/>
      <c r="E764" s="29"/>
      <c r="F764" s="29"/>
      <c r="G764" s="29"/>
      <c r="H764" s="29"/>
      <c r="I764" s="29"/>
      <c r="J764" s="29"/>
      <c r="K764" s="29"/>
      <c r="L764" s="29"/>
      <c r="M764" s="29"/>
      <c r="N764" s="29"/>
      <c r="O764" s="144">
        <f>SUM(CALCULO[[#This Row],[5]:[ 14 ]])</f>
        <v>0</v>
      </c>
      <c r="P764" s="162"/>
      <c r="Q764" s="163">
        <f>+IF(AVERAGEIF(ING_NO_CONST_RENTA[Concepto],'Datos para cálculo'!P$4,ING_NO_CONST_RENTA[Monto Limite])=1,CALCULO[[#This Row],[16]],MIN(CALCULO[ [#This Row],[16] ],AVERAGEIF(ING_NO_CONST_RENTA[Concepto],'Datos para cálculo'!P$4,ING_NO_CONST_RENTA[Monto Limite]),+CALCULO[ [#This Row],[16] ]+1-1,CALCULO[ [#This Row],[16] ]))</f>
        <v>0</v>
      </c>
      <c r="R764" s="29"/>
      <c r="S764" s="163">
        <f>+IF(AVERAGEIF(ING_NO_CONST_RENTA[Concepto],'Datos para cálculo'!R$4,ING_NO_CONST_RENTA[Monto Limite])=1,CALCULO[[#This Row],[18]],MIN(CALCULO[ [#This Row],[18] ],AVERAGEIF(ING_NO_CONST_RENTA[Concepto],'Datos para cálculo'!R$4,ING_NO_CONST_RENTA[Monto Limite]),+CALCULO[ [#This Row],[18] ]+1-1,CALCULO[ [#This Row],[18] ]))</f>
        <v>0</v>
      </c>
      <c r="T764" s="29"/>
      <c r="U764" s="163">
        <f>+IF(AVERAGEIF(ING_NO_CONST_RENTA[Concepto],'Datos para cálculo'!T$4,ING_NO_CONST_RENTA[Monto Limite])=1,CALCULO[[#This Row],[20]],MIN(CALCULO[ [#This Row],[20] ],AVERAGEIF(ING_NO_CONST_RENTA[Concepto],'Datos para cálculo'!T$4,ING_NO_CONST_RENTA[Monto Limite]),+CALCULO[ [#This Row],[20] ]+1-1,CALCULO[ [#This Row],[20] ]))</f>
        <v>0</v>
      </c>
      <c r="V764" s="29"/>
      <c r="W7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4" s="164"/>
      <c r="Y764" s="163">
        <f>+IF(O764&lt;310*'Versión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4" s="165"/>
      <c r="AA764" s="163">
        <f>+IF(AVERAGEIF(ING_NO_CONST_RENTA[Concepto],'Datos para cálculo'!Z$4,ING_NO_CONST_RENTA[Monto Limite])=1,CALCULO[[#This Row],[ 26 ]],MIN(CALCULO[[#This Row],[ 26 ]],AVERAGEIF(ING_NO_CONST_RENTA[Concepto],'Datos para cálculo'!Z$4,ING_NO_CONST_RENTA[Monto Limite]),+CALCULO[[#This Row],[ 26 ]]+1-1,CALCULO[[#This Row],[ 26 ]]))</f>
        <v>0</v>
      </c>
      <c r="AB764" s="165"/>
      <c r="AC7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4" s="147"/>
      <c r="AE7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4" s="144">
        <f>+CALCULO[[#This Row],[ 31 ]]+CALCULO[[#This Row],[ 29 ]]+CALCULO[[#This Row],[ 27 ]]+CALCULO[[#This Row],[ 25 ]]+CALCULO[[#This Row],[ 23 ]]+CALCULO[[#This Row],[ 21 ]]+CALCULO[[#This Row],[ 19 ]]+CALCULO[[#This Row],[ 17 ]]</f>
        <v>0</v>
      </c>
      <c r="AG764" s="148">
        <f>+MAX(0,ROUND(CALCULO[[#This Row],[ 15 ]]-CALCULO[[#This Row],[32]],-3))</f>
        <v>0</v>
      </c>
      <c r="AH764" s="29"/>
      <c r="AI764" s="163">
        <f>+IF(AVERAGEIF(DEDUCCIONES[Concepto],'Datos para cálculo'!AH$4,DEDUCCIONES[Monto Limite])=1,CALCULO[[#This Row],[ 34 ]],MIN(CALCULO[[#This Row],[ 34 ]],AVERAGEIF(DEDUCCIONES[Concepto],'Datos para cálculo'!AH$4,DEDUCCIONES[Monto Limite]),+CALCULO[[#This Row],[ 34 ]]+1-1,CALCULO[[#This Row],[ 34 ]]))</f>
        <v>0</v>
      </c>
      <c r="AJ764" s="167"/>
      <c r="AK764" s="144">
        <f>+IF(CALCULO[[#This Row],[ 36 ]]="SI",MIN(CALCULO[[#This Row],[ 15 ]]*10%,VLOOKUP($AJ$4,DEDUCCIONES[],4,0)),0)</f>
        <v>0</v>
      </c>
      <c r="AL764" s="168"/>
      <c r="AM764" s="145">
        <f>+MIN(AL764+1-1,VLOOKUP($AL$4,DEDUCCIONES[],4,0))</f>
        <v>0</v>
      </c>
      <c r="AN764" s="144">
        <f>+CALCULO[[#This Row],[35]]+CALCULO[[#This Row],[37]]+CALCULO[[#This Row],[ 39 ]]</f>
        <v>0</v>
      </c>
      <c r="AO764" s="148">
        <f>+CALCULO[[#This Row],[33]]-CALCULO[[#This Row],[ 40 ]]</f>
        <v>0</v>
      </c>
      <c r="AP764" s="29"/>
      <c r="AQ764" s="163">
        <f>+MIN(CALCULO[[#This Row],[42]]+1-1,VLOOKUP($AP$4,RENTAS_EXCENTAS[],4,0))</f>
        <v>0</v>
      </c>
      <c r="AR764" s="29"/>
      <c r="AS764" s="163">
        <f>+MIN(CALCULO[[#This Row],[43]]+CALCULO[[#This Row],[ 44 ]]+1-1,VLOOKUP($AP$4,RENTAS_EXCENTAS[],4,0))-CALCULO[[#This Row],[43]]</f>
        <v>0</v>
      </c>
      <c r="AT764" s="163"/>
      <c r="AU764" s="163"/>
      <c r="AV764" s="163">
        <f>+CALCULO[[#This Row],[ 47 ]]</f>
        <v>0</v>
      </c>
      <c r="AW764" s="163"/>
      <c r="AX764" s="163">
        <f>+CALCULO[[#This Row],[ 49 ]]</f>
        <v>0</v>
      </c>
      <c r="AY764" s="163"/>
      <c r="AZ764" s="163">
        <f>+CALCULO[[#This Row],[ 51 ]]</f>
        <v>0</v>
      </c>
      <c r="BA764" s="163"/>
      <c r="BB764" s="163">
        <f>+CALCULO[[#This Row],[ 53 ]]</f>
        <v>0</v>
      </c>
      <c r="BC764" s="163"/>
      <c r="BD764" s="163">
        <f>+CALCULO[[#This Row],[ 55 ]]</f>
        <v>0</v>
      </c>
      <c r="BE764" s="163"/>
      <c r="BF764" s="163">
        <f>+CALCULO[[#This Row],[ 57 ]]</f>
        <v>0</v>
      </c>
      <c r="BG764" s="163"/>
      <c r="BH764" s="163">
        <f>+CALCULO[[#This Row],[ 59 ]]</f>
        <v>0</v>
      </c>
      <c r="BI764" s="163"/>
      <c r="BJ764" s="163"/>
      <c r="BK764" s="163"/>
      <c r="BL764" s="145">
        <f>+CALCULO[[#This Row],[ 63 ]]</f>
        <v>0</v>
      </c>
      <c r="BM764" s="144">
        <f>+CALCULO[[#This Row],[ 64 ]]+CALCULO[[#This Row],[ 62 ]]+CALCULO[[#This Row],[ 60 ]]+CALCULO[[#This Row],[ 58 ]]+CALCULO[[#This Row],[ 56 ]]+CALCULO[[#This Row],[ 54 ]]+CALCULO[[#This Row],[ 52 ]]+CALCULO[[#This Row],[ 50 ]]+CALCULO[[#This Row],[ 48 ]]+CALCULO[[#This Row],[ 45 ]]+CALCULO[[#This Row],[43]]</f>
        <v>0</v>
      </c>
      <c r="BN764" s="148">
        <f>+CALCULO[[#This Row],[ 41 ]]-CALCULO[[#This Row],[65]]</f>
        <v>0</v>
      </c>
      <c r="BO764" s="144">
        <f>+ROUND(MIN(CALCULO[[#This Row],[66]]*25%,240*'Versión impresión'!$H$8),-3)</f>
        <v>0</v>
      </c>
      <c r="BP764" s="148">
        <f>+CALCULO[[#This Row],[66]]-CALCULO[[#This Row],[67]]</f>
        <v>0</v>
      </c>
      <c r="BQ764" s="154">
        <f>+ROUND(CALCULO[[#This Row],[33]]*40%,-3)</f>
        <v>0</v>
      </c>
      <c r="BR764" s="149">
        <f t="shared" si="30"/>
        <v>0</v>
      </c>
      <c r="BS764" s="144">
        <f>+CALCULO[[#This Row],[33]]-MIN(CALCULO[[#This Row],[69]],CALCULO[[#This Row],[68]])</f>
        <v>0</v>
      </c>
      <c r="BT764" s="150">
        <f>+CALCULO[[#This Row],[71]]/'Versión impresión'!$H$8+1-1</f>
        <v>0</v>
      </c>
      <c r="BU764" s="151">
        <f>+LOOKUP(CALCULO[[#This Row],[72]],$CG$2:$CH$8,$CJ$2:$CJ$8)</f>
        <v>0</v>
      </c>
      <c r="BV764" s="152">
        <f>+LOOKUP(CALCULO[[#This Row],[72]],$CG$2:$CH$8,$CI$2:$CI$8)</f>
        <v>0</v>
      </c>
      <c r="BW764" s="151">
        <f>+LOOKUP(CALCULO[[#This Row],[72]],$CG$2:$CH$8,$CK$2:$CK$8)</f>
        <v>0</v>
      </c>
      <c r="BX764" s="155">
        <f>+(CALCULO[[#This Row],[72]]+CALCULO[[#This Row],[73]])*CALCULO[[#This Row],[74]]+CALCULO[[#This Row],[75]]</f>
        <v>0</v>
      </c>
      <c r="BY764" s="133">
        <f>+ROUND(CALCULO[[#This Row],[76]]*'Versión impresión'!$H$8,-3)</f>
        <v>0</v>
      </c>
      <c r="BZ764" s="180" t="str">
        <f>+IF(LOOKUP(CALCULO[[#This Row],[72]],$CG$2:$CH$8,$CM$2:$CM$8)=0,"",LOOKUP(CALCULO[[#This Row],[72]],$CG$2:$CH$8,$CM$2:$CM$8))</f>
        <v/>
      </c>
    </row>
    <row r="765" spans="1:78" x14ac:dyDescent="0.25">
      <c r="A765" s="78" t="str">
        <f t="shared" si="29"/>
        <v/>
      </c>
      <c r="B765" s="159"/>
      <c r="C765" s="29"/>
      <c r="D765" s="29"/>
      <c r="E765" s="29"/>
      <c r="F765" s="29"/>
      <c r="G765" s="29"/>
      <c r="H765" s="29"/>
      <c r="I765" s="29"/>
      <c r="J765" s="29"/>
      <c r="K765" s="29"/>
      <c r="L765" s="29"/>
      <c r="M765" s="29"/>
      <c r="N765" s="29"/>
      <c r="O765" s="144">
        <f>SUM(CALCULO[[#This Row],[5]:[ 14 ]])</f>
        <v>0</v>
      </c>
      <c r="P765" s="162"/>
      <c r="Q765" s="163">
        <f>+IF(AVERAGEIF(ING_NO_CONST_RENTA[Concepto],'Datos para cálculo'!P$4,ING_NO_CONST_RENTA[Monto Limite])=1,CALCULO[[#This Row],[16]],MIN(CALCULO[ [#This Row],[16] ],AVERAGEIF(ING_NO_CONST_RENTA[Concepto],'Datos para cálculo'!P$4,ING_NO_CONST_RENTA[Monto Limite]),+CALCULO[ [#This Row],[16] ]+1-1,CALCULO[ [#This Row],[16] ]))</f>
        <v>0</v>
      </c>
      <c r="R765" s="29"/>
      <c r="S765" s="163">
        <f>+IF(AVERAGEIF(ING_NO_CONST_RENTA[Concepto],'Datos para cálculo'!R$4,ING_NO_CONST_RENTA[Monto Limite])=1,CALCULO[[#This Row],[18]],MIN(CALCULO[ [#This Row],[18] ],AVERAGEIF(ING_NO_CONST_RENTA[Concepto],'Datos para cálculo'!R$4,ING_NO_CONST_RENTA[Monto Limite]),+CALCULO[ [#This Row],[18] ]+1-1,CALCULO[ [#This Row],[18] ]))</f>
        <v>0</v>
      </c>
      <c r="T765" s="29"/>
      <c r="U765" s="163">
        <f>+IF(AVERAGEIF(ING_NO_CONST_RENTA[Concepto],'Datos para cálculo'!T$4,ING_NO_CONST_RENTA[Monto Limite])=1,CALCULO[[#This Row],[20]],MIN(CALCULO[ [#This Row],[20] ],AVERAGEIF(ING_NO_CONST_RENTA[Concepto],'Datos para cálculo'!T$4,ING_NO_CONST_RENTA[Monto Limite]),+CALCULO[ [#This Row],[20] ]+1-1,CALCULO[ [#This Row],[20] ]))</f>
        <v>0</v>
      </c>
      <c r="V765" s="29"/>
      <c r="W7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5" s="164"/>
      <c r="Y765" s="163">
        <f>+IF(O765&lt;310*'Versión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5" s="165"/>
      <c r="AA765" s="163">
        <f>+IF(AVERAGEIF(ING_NO_CONST_RENTA[Concepto],'Datos para cálculo'!Z$4,ING_NO_CONST_RENTA[Monto Limite])=1,CALCULO[[#This Row],[ 26 ]],MIN(CALCULO[[#This Row],[ 26 ]],AVERAGEIF(ING_NO_CONST_RENTA[Concepto],'Datos para cálculo'!Z$4,ING_NO_CONST_RENTA[Monto Limite]),+CALCULO[[#This Row],[ 26 ]]+1-1,CALCULO[[#This Row],[ 26 ]]))</f>
        <v>0</v>
      </c>
      <c r="AB765" s="165"/>
      <c r="AC7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5" s="147"/>
      <c r="AE7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5" s="144">
        <f>+CALCULO[[#This Row],[ 31 ]]+CALCULO[[#This Row],[ 29 ]]+CALCULO[[#This Row],[ 27 ]]+CALCULO[[#This Row],[ 25 ]]+CALCULO[[#This Row],[ 23 ]]+CALCULO[[#This Row],[ 21 ]]+CALCULO[[#This Row],[ 19 ]]+CALCULO[[#This Row],[ 17 ]]</f>
        <v>0</v>
      </c>
      <c r="AG765" s="148">
        <f>+MAX(0,ROUND(CALCULO[[#This Row],[ 15 ]]-CALCULO[[#This Row],[32]],-3))</f>
        <v>0</v>
      </c>
      <c r="AH765" s="29"/>
      <c r="AI765" s="163">
        <f>+IF(AVERAGEIF(DEDUCCIONES[Concepto],'Datos para cálculo'!AH$4,DEDUCCIONES[Monto Limite])=1,CALCULO[[#This Row],[ 34 ]],MIN(CALCULO[[#This Row],[ 34 ]],AVERAGEIF(DEDUCCIONES[Concepto],'Datos para cálculo'!AH$4,DEDUCCIONES[Monto Limite]),+CALCULO[[#This Row],[ 34 ]]+1-1,CALCULO[[#This Row],[ 34 ]]))</f>
        <v>0</v>
      </c>
      <c r="AJ765" s="167"/>
      <c r="AK765" s="144">
        <f>+IF(CALCULO[[#This Row],[ 36 ]]="SI",MIN(CALCULO[[#This Row],[ 15 ]]*10%,VLOOKUP($AJ$4,DEDUCCIONES[],4,0)),0)</f>
        <v>0</v>
      </c>
      <c r="AL765" s="168"/>
      <c r="AM765" s="145">
        <f>+MIN(AL765+1-1,VLOOKUP($AL$4,DEDUCCIONES[],4,0))</f>
        <v>0</v>
      </c>
      <c r="AN765" s="144">
        <f>+CALCULO[[#This Row],[35]]+CALCULO[[#This Row],[37]]+CALCULO[[#This Row],[ 39 ]]</f>
        <v>0</v>
      </c>
      <c r="AO765" s="148">
        <f>+CALCULO[[#This Row],[33]]-CALCULO[[#This Row],[ 40 ]]</f>
        <v>0</v>
      </c>
      <c r="AP765" s="29"/>
      <c r="AQ765" s="163">
        <f>+MIN(CALCULO[[#This Row],[42]]+1-1,VLOOKUP($AP$4,RENTAS_EXCENTAS[],4,0))</f>
        <v>0</v>
      </c>
      <c r="AR765" s="29"/>
      <c r="AS765" s="163">
        <f>+MIN(CALCULO[[#This Row],[43]]+CALCULO[[#This Row],[ 44 ]]+1-1,VLOOKUP($AP$4,RENTAS_EXCENTAS[],4,0))-CALCULO[[#This Row],[43]]</f>
        <v>0</v>
      </c>
      <c r="AT765" s="163"/>
      <c r="AU765" s="163"/>
      <c r="AV765" s="163">
        <f>+CALCULO[[#This Row],[ 47 ]]</f>
        <v>0</v>
      </c>
      <c r="AW765" s="163"/>
      <c r="AX765" s="163">
        <f>+CALCULO[[#This Row],[ 49 ]]</f>
        <v>0</v>
      </c>
      <c r="AY765" s="163"/>
      <c r="AZ765" s="163">
        <f>+CALCULO[[#This Row],[ 51 ]]</f>
        <v>0</v>
      </c>
      <c r="BA765" s="163"/>
      <c r="BB765" s="163">
        <f>+CALCULO[[#This Row],[ 53 ]]</f>
        <v>0</v>
      </c>
      <c r="BC765" s="163"/>
      <c r="BD765" s="163">
        <f>+CALCULO[[#This Row],[ 55 ]]</f>
        <v>0</v>
      </c>
      <c r="BE765" s="163"/>
      <c r="BF765" s="163">
        <f>+CALCULO[[#This Row],[ 57 ]]</f>
        <v>0</v>
      </c>
      <c r="BG765" s="163"/>
      <c r="BH765" s="163">
        <f>+CALCULO[[#This Row],[ 59 ]]</f>
        <v>0</v>
      </c>
      <c r="BI765" s="163"/>
      <c r="BJ765" s="163"/>
      <c r="BK765" s="163"/>
      <c r="BL765" s="145">
        <f>+CALCULO[[#This Row],[ 63 ]]</f>
        <v>0</v>
      </c>
      <c r="BM765" s="144">
        <f>+CALCULO[[#This Row],[ 64 ]]+CALCULO[[#This Row],[ 62 ]]+CALCULO[[#This Row],[ 60 ]]+CALCULO[[#This Row],[ 58 ]]+CALCULO[[#This Row],[ 56 ]]+CALCULO[[#This Row],[ 54 ]]+CALCULO[[#This Row],[ 52 ]]+CALCULO[[#This Row],[ 50 ]]+CALCULO[[#This Row],[ 48 ]]+CALCULO[[#This Row],[ 45 ]]+CALCULO[[#This Row],[43]]</f>
        <v>0</v>
      </c>
      <c r="BN765" s="148">
        <f>+CALCULO[[#This Row],[ 41 ]]-CALCULO[[#This Row],[65]]</f>
        <v>0</v>
      </c>
      <c r="BO765" s="144">
        <f>+ROUND(MIN(CALCULO[[#This Row],[66]]*25%,240*'Versión impresión'!$H$8),-3)</f>
        <v>0</v>
      </c>
      <c r="BP765" s="148">
        <f>+CALCULO[[#This Row],[66]]-CALCULO[[#This Row],[67]]</f>
        <v>0</v>
      </c>
      <c r="BQ765" s="154">
        <f>+ROUND(CALCULO[[#This Row],[33]]*40%,-3)</f>
        <v>0</v>
      </c>
      <c r="BR765" s="149">
        <f t="shared" si="30"/>
        <v>0</v>
      </c>
      <c r="BS765" s="144">
        <f>+CALCULO[[#This Row],[33]]-MIN(CALCULO[[#This Row],[69]],CALCULO[[#This Row],[68]])</f>
        <v>0</v>
      </c>
      <c r="BT765" s="150">
        <f>+CALCULO[[#This Row],[71]]/'Versión impresión'!$H$8+1-1</f>
        <v>0</v>
      </c>
      <c r="BU765" s="151">
        <f>+LOOKUP(CALCULO[[#This Row],[72]],$CG$2:$CH$8,$CJ$2:$CJ$8)</f>
        <v>0</v>
      </c>
      <c r="BV765" s="152">
        <f>+LOOKUP(CALCULO[[#This Row],[72]],$CG$2:$CH$8,$CI$2:$CI$8)</f>
        <v>0</v>
      </c>
      <c r="BW765" s="151">
        <f>+LOOKUP(CALCULO[[#This Row],[72]],$CG$2:$CH$8,$CK$2:$CK$8)</f>
        <v>0</v>
      </c>
      <c r="BX765" s="155">
        <f>+(CALCULO[[#This Row],[72]]+CALCULO[[#This Row],[73]])*CALCULO[[#This Row],[74]]+CALCULO[[#This Row],[75]]</f>
        <v>0</v>
      </c>
      <c r="BY765" s="133">
        <f>+ROUND(CALCULO[[#This Row],[76]]*'Versión impresión'!$H$8,-3)</f>
        <v>0</v>
      </c>
      <c r="BZ765" s="180" t="str">
        <f>+IF(LOOKUP(CALCULO[[#This Row],[72]],$CG$2:$CH$8,$CM$2:$CM$8)=0,"",LOOKUP(CALCULO[[#This Row],[72]],$CG$2:$CH$8,$CM$2:$CM$8))</f>
        <v/>
      </c>
    </row>
    <row r="766" spans="1:78" x14ac:dyDescent="0.25">
      <c r="A766" s="78" t="str">
        <f t="shared" si="29"/>
        <v/>
      </c>
      <c r="B766" s="159"/>
      <c r="C766" s="29"/>
      <c r="D766" s="29"/>
      <c r="E766" s="29"/>
      <c r="F766" s="29"/>
      <c r="G766" s="29"/>
      <c r="H766" s="29"/>
      <c r="I766" s="29"/>
      <c r="J766" s="29"/>
      <c r="K766" s="29"/>
      <c r="L766" s="29"/>
      <c r="M766" s="29"/>
      <c r="N766" s="29"/>
      <c r="O766" s="144">
        <f>SUM(CALCULO[[#This Row],[5]:[ 14 ]])</f>
        <v>0</v>
      </c>
      <c r="P766" s="162"/>
      <c r="Q766" s="163">
        <f>+IF(AVERAGEIF(ING_NO_CONST_RENTA[Concepto],'Datos para cálculo'!P$4,ING_NO_CONST_RENTA[Monto Limite])=1,CALCULO[[#This Row],[16]],MIN(CALCULO[ [#This Row],[16] ],AVERAGEIF(ING_NO_CONST_RENTA[Concepto],'Datos para cálculo'!P$4,ING_NO_CONST_RENTA[Monto Limite]),+CALCULO[ [#This Row],[16] ]+1-1,CALCULO[ [#This Row],[16] ]))</f>
        <v>0</v>
      </c>
      <c r="R766" s="29"/>
      <c r="S766" s="163">
        <f>+IF(AVERAGEIF(ING_NO_CONST_RENTA[Concepto],'Datos para cálculo'!R$4,ING_NO_CONST_RENTA[Monto Limite])=1,CALCULO[[#This Row],[18]],MIN(CALCULO[ [#This Row],[18] ],AVERAGEIF(ING_NO_CONST_RENTA[Concepto],'Datos para cálculo'!R$4,ING_NO_CONST_RENTA[Monto Limite]),+CALCULO[ [#This Row],[18] ]+1-1,CALCULO[ [#This Row],[18] ]))</f>
        <v>0</v>
      </c>
      <c r="T766" s="29"/>
      <c r="U766" s="163">
        <f>+IF(AVERAGEIF(ING_NO_CONST_RENTA[Concepto],'Datos para cálculo'!T$4,ING_NO_CONST_RENTA[Monto Limite])=1,CALCULO[[#This Row],[20]],MIN(CALCULO[ [#This Row],[20] ],AVERAGEIF(ING_NO_CONST_RENTA[Concepto],'Datos para cálculo'!T$4,ING_NO_CONST_RENTA[Monto Limite]),+CALCULO[ [#This Row],[20] ]+1-1,CALCULO[ [#This Row],[20] ]))</f>
        <v>0</v>
      </c>
      <c r="V766" s="29"/>
      <c r="W7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6" s="164"/>
      <c r="Y766" s="163">
        <f>+IF(O766&lt;310*'Versión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6" s="165"/>
      <c r="AA766" s="163">
        <f>+IF(AVERAGEIF(ING_NO_CONST_RENTA[Concepto],'Datos para cálculo'!Z$4,ING_NO_CONST_RENTA[Monto Limite])=1,CALCULO[[#This Row],[ 26 ]],MIN(CALCULO[[#This Row],[ 26 ]],AVERAGEIF(ING_NO_CONST_RENTA[Concepto],'Datos para cálculo'!Z$4,ING_NO_CONST_RENTA[Monto Limite]),+CALCULO[[#This Row],[ 26 ]]+1-1,CALCULO[[#This Row],[ 26 ]]))</f>
        <v>0</v>
      </c>
      <c r="AB766" s="165"/>
      <c r="AC7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6" s="147"/>
      <c r="AE7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6" s="144">
        <f>+CALCULO[[#This Row],[ 31 ]]+CALCULO[[#This Row],[ 29 ]]+CALCULO[[#This Row],[ 27 ]]+CALCULO[[#This Row],[ 25 ]]+CALCULO[[#This Row],[ 23 ]]+CALCULO[[#This Row],[ 21 ]]+CALCULO[[#This Row],[ 19 ]]+CALCULO[[#This Row],[ 17 ]]</f>
        <v>0</v>
      </c>
      <c r="AG766" s="148">
        <f>+MAX(0,ROUND(CALCULO[[#This Row],[ 15 ]]-CALCULO[[#This Row],[32]],-3))</f>
        <v>0</v>
      </c>
      <c r="AH766" s="29"/>
      <c r="AI766" s="163">
        <f>+IF(AVERAGEIF(DEDUCCIONES[Concepto],'Datos para cálculo'!AH$4,DEDUCCIONES[Monto Limite])=1,CALCULO[[#This Row],[ 34 ]],MIN(CALCULO[[#This Row],[ 34 ]],AVERAGEIF(DEDUCCIONES[Concepto],'Datos para cálculo'!AH$4,DEDUCCIONES[Monto Limite]),+CALCULO[[#This Row],[ 34 ]]+1-1,CALCULO[[#This Row],[ 34 ]]))</f>
        <v>0</v>
      </c>
      <c r="AJ766" s="167"/>
      <c r="AK766" s="144">
        <f>+IF(CALCULO[[#This Row],[ 36 ]]="SI",MIN(CALCULO[[#This Row],[ 15 ]]*10%,VLOOKUP($AJ$4,DEDUCCIONES[],4,0)),0)</f>
        <v>0</v>
      </c>
      <c r="AL766" s="168"/>
      <c r="AM766" s="145">
        <f>+MIN(AL766+1-1,VLOOKUP($AL$4,DEDUCCIONES[],4,0))</f>
        <v>0</v>
      </c>
      <c r="AN766" s="144">
        <f>+CALCULO[[#This Row],[35]]+CALCULO[[#This Row],[37]]+CALCULO[[#This Row],[ 39 ]]</f>
        <v>0</v>
      </c>
      <c r="AO766" s="148">
        <f>+CALCULO[[#This Row],[33]]-CALCULO[[#This Row],[ 40 ]]</f>
        <v>0</v>
      </c>
      <c r="AP766" s="29"/>
      <c r="AQ766" s="163">
        <f>+MIN(CALCULO[[#This Row],[42]]+1-1,VLOOKUP($AP$4,RENTAS_EXCENTAS[],4,0))</f>
        <v>0</v>
      </c>
      <c r="AR766" s="29"/>
      <c r="AS766" s="163">
        <f>+MIN(CALCULO[[#This Row],[43]]+CALCULO[[#This Row],[ 44 ]]+1-1,VLOOKUP($AP$4,RENTAS_EXCENTAS[],4,0))-CALCULO[[#This Row],[43]]</f>
        <v>0</v>
      </c>
      <c r="AT766" s="163"/>
      <c r="AU766" s="163"/>
      <c r="AV766" s="163">
        <f>+CALCULO[[#This Row],[ 47 ]]</f>
        <v>0</v>
      </c>
      <c r="AW766" s="163"/>
      <c r="AX766" s="163">
        <f>+CALCULO[[#This Row],[ 49 ]]</f>
        <v>0</v>
      </c>
      <c r="AY766" s="163"/>
      <c r="AZ766" s="163">
        <f>+CALCULO[[#This Row],[ 51 ]]</f>
        <v>0</v>
      </c>
      <c r="BA766" s="163"/>
      <c r="BB766" s="163">
        <f>+CALCULO[[#This Row],[ 53 ]]</f>
        <v>0</v>
      </c>
      <c r="BC766" s="163"/>
      <c r="BD766" s="163">
        <f>+CALCULO[[#This Row],[ 55 ]]</f>
        <v>0</v>
      </c>
      <c r="BE766" s="163"/>
      <c r="BF766" s="163">
        <f>+CALCULO[[#This Row],[ 57 ]]</f>
        <v>0</v>
      </c>
      <c r="BG766" s="163"/>
      <c r="BH766" s="163">
        <f>+CALCULO[[#This Row],[ 59 ]]</f>
        <v>0</v>
      </c>
      <c r="BI766" s="163"/>
      <c r="BJ766" s="163"/>
      <c r="BK766" s="163"/>
      <c r="BL766" s="145">
        <f>+CALCULO[[#This Row],[ 63 ]]</f>
        <v>0</v>
      </c>
      <c r="BM766" s="144">
        <f>+CALCULO[[#This Row],[ 64 ]]+CALCULO[[#This Row],[ 62 ]]+CALCULO[[#This Row],[ 60 ]]+CALCULO[[#This Row],[ 58 ]]+CALCULO[[#This Row],[ 56 ]]+CALCULO[[#This Row],[ 54 ]]+CALCULO[[#This Row],[ 52 ]]+CALCULO[[#This Row],[ 50 ]]+CALCULO[[#This Row],[ 48 ]]+CALCULO[[#This Row],[ 45 ]]+CALCULO[[#This Row],[43]]</f>
        <v>0</v>
      </c>
      <c r="BN766" s="148">
        <f>+CALCULO[[#This Row],[ 41 ]]-CALCULO[[#This Row],[65]]</f>
        <v>0</v>
      </c>
      <c r="BO766" s="144">
        <f>+ROUND(MIN(CALCULO[[#This Row],[66]]*25%,240*'Versión impresión'!$H$8),-3)</f>
        <v>0</v>
      </c>
      <c r="BP766" s="148">
        <f>+CALCULO[[#This Row],[66]]-CALCULO[[#This Row],[67]]</f>
        <v>0</v>
      </c>
      <c r="BQ766" s="154">
        <f>+ROUND(CALCULO[[#This Row],[33]]*40%,-3)</f>
        <v>0</v>
      </c>
      <c r="BR766" s="149">
        <f t="shared" si="30"/>
        <v>0</v>
      </c>
      <c r="BS766" s="144">
        <f>+CALCULO[[#This Row],[33]]-MIN(CALCULO[[#This Row],[69]],CALCULO[[#This Row],[68]])</f>
        <v>0</v>
      </c>
      <c r="BT766" s="150">
        <f>+CALCULO[[#This Row],[71]]/'Versión impresión'!$H$8+1-1</f>
        <v>0</v>
      </c>
      <c r="BU766" s="151">
        <f>+LOOKUP(CALCULO[[#This Row],[72]],$CG$2:$CH$8,$CJ$2:$CJ$8)</f>
        <v>0</v>
      </c>
      <c r="BV766" s="152">
        <f>+LOOKUP(CALCULO[[#This Row],[72]],$CG$2:$CH$8,$CI$2:$CI$8)</f>
        <v>0</v>
      </c>
      <c r="BW766" s="151">
        <f>+LOOKUP(CALCULO[[#This Row],[72]],$CG$2:$CH$8,$CK$2:$CK$8)</f>
        <v>0</v>
      </c>
      <c r="BX766" s="155">
        <f>+(CALCULO[[#This Row],[72]]+CALCULO[[#This Row],[73]])*CALCULO[[#This Row],[74]]+CALCULO[[#This Row],[75]]</f>
        <v>0</v>
      </c>
      <c r="BY766" s="133">
        <f>+ROUND(CALCULO[[#This Row],[76]]*'Versión impresión'!$H$8,-3)</f>
        <v>0</v>
      </c>
      <c r="BZ766" s="180" t="str">
        <f>+IF(LOOKUP(CALCULO[[#This Row],[72]],$CG$2:$CH$8,$CM$2:$CM$8)=0,"",LOOKUP(CALCULO[[#This Row],[72]],$CG$2:$CH$8,$CM$2:$CM$8))</f>
        <v/>
      </c>
    </row>
    <row r="767" spans="1:78" x14ac:dyDescent="0.25">
      <c r="A767" s="78" t="str">
        <f t="shared" si="29"/>
        <v/>
      </c>
      <c r="B767" s="159"/>
      <c r="C767" s="29"/>
      <c r="D767" s="29"/>
      <c r="E767" s="29"/>
      <c r="F767" s="29"/>
      <c r="G767" s="29"/>
      <c r="H767" s="29"/>
      <c r="I767" s="29"/>
      <c r="J767" s="29"/>
      <c r="K767" s="29"/>
      <c r="L767" s="29"/>
      <c r="M767" s="29"/>
      <c r="N767" s="29"/>
      <c r="O767" s="144">
        <f>SUM(CALCULO[[#This Row],[5]:[ 14 ]])</f>
        <v>0</v>
      </c>
      <c r="P767" s="162"/>
      <c r="Q767" s="163">
        <f>+IF(AVERAGEIF(ING_NO_CONST_RENTA[Concepto],'Datos para cálculo'!P$4,ING_NO_CONST_RENTA[Monto Limite])=1,CALCULO[[#This Row],[16]],MIN(CALCULO[ [#This Row],[16] ],AVERAGEIF(ING_NO_CONST_RENTA[Concepto],'Datos para cálculo'!P$4,ING_NO_CONST_RENTA[Monto Limite]),+CALCULO[ [#This Row],[16] ]+1-1,CALCULO[ [#This Row],[16] ]))</f>
        <v>0</v>
      </c>
      <c r="R767" s="29"/>
      <c r="S767" s="163">
        <f>+IF(AVERAGEIF(ING_NO_CONST_RENTA[Concepto],'Datos para cálculo'!R$4,ING_NO_CONST_RENTA[Monto Limite])=1,CALCULO[[#This Row],[18]],MIN(CALCULO[ [#This Row],[18] ],AVERAGEIF(ING_NO_CONST_RENTA[Concepto],'Datos para cálculo'!R$4,ING_NO_CONST_RENTA[Monto Limite]),+CALCULO[ [#This Row],[18] ]+1-1,CALCULO[ [#This Row],[18] ]))</f>
        <v>0</v>
      </c>
      <c r="T767" s="29"/>
      <c r="U767" s="163">
        <f>+IF(AVERAGEIF(ING_NO_CONST_RENTA[Concepto],'Datos para cálculo'!T$4,ING_NO_CONST_RENTA[Monto Limite])=1,CALCULO[[#This Row],[20]],MIN(CALCULO[ [#This Row],[20] ],AVERAGEIF(ING_NO_CONST_RENTA[Concepto],'Datos para cálculo'!T$4,ING_NO_CONST_RENTA[Monto Limite]),+CALCULO[ [#This Row],[20] ]+1-1,CALCULO[ [#This Row],[20] ]))</f>
        <v>0</v>
      </c>
      <c r="V767" s="29"/>
      <c r="W7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7" s="164"/>
      <c r="Y767" s="163">
        <f>+IF(O767&lt;310*'Versión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7" s="165"/>
      <c r="AA767" s="163">
        <f>+IF(AVERAGEIF(ING_NO_CONST_RENTA[Concepto],'Datos para cálculo'!Z$4,ING_NO_CONST_RENTA[Monto Limite])=1,CALCULO[[#This Row],[ 26 ]],MIN(CALCULO[[#This Row],[ 26 ]],AVERAGEIF(ING_NO_CONST_RENTA[Concepto],'Datos para cálculo'!Z$4,ING_NO_CONST_RENTA[Monto Limite]),+CALCULO[[#This Row],[ 26 ]]+1-1,CALCULO[[#This Row],[ 26 ]]))</f>
        <v>0</v>
      </c>
      <c r="AB767" s="165"/>
      <c r="AC7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7" s="147"/>
      <c r="AE7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7" s="144">
        <f>+CALCULO[[#This Row],[ 31 ]]+CALCULO[[#This Row],[ 29 ]]+CALCULO[[#This Row],[ 27 ]]+CALCULO[[#This Row],[ 25 ]]+CALCULO[[#This Row],[ 23 ]]+CALCULO[[#This Row],[ 21 ]]+CALCULO[[#This Row],[ 19 ]]+CALCULO[[#This Row],[ 17 ]]</f>
        <v>0</v>
      </c>
      <c r="AG767" s="148">
        <f>+MAX(0,ROUND(CALCULO[[#This Row],[ 15 ]]-CALCULO[[#This Row],[32]],-3))</f>
        <v>0</v>
      </c>
      <c r="AH767" s="29"/>
      <c r="AI767" s="163">
        <f>+IF(AVERAGEIF(DEDUCCIONES[Concepto],'Datos para cálculo'!AH$4,DEDUCCIONES[Monto Limite])=1,CALCULO[[#This Row],[ 34 ]],MIN(CALCULO[[#This Row],[ 34 ]],AVERAGEIF(DEDUCCIONES[Concepto],'Datos para cálculo'!AH$4,DEDUCCIONES[Monto Limite]),+CALCULO[[#This Row],[ 34 ]]+1-1,CALCULO[[#This Row],[ 34 ]]))</f>
        <v>0</v>
      </c>
      <c r="AJ767" s="167"/>
      <c r="AK767" s="144">
        <f>+IF(CALCULO[[#This Row],[ 36 ]]="SI",MIN(CALCULO[[#This Row],[ 15 ]]*10%,VLOOKUP($AJ$4,DEDUCCIONES[],4,0)),0)</f>
        <v>0</v>
      </c>
      <c r="AL767" s="168"/>
      <c r="AM767" s="145">
        <f>+MIN(AL767+1-1,VLOOKUP($AL$4,DEDUCCIONES[],4,0))</f>
        <v>0</v>
      </c>
      <c r="AN767" s="144">
        <f>+CALCULO[[#This Row],[35]]+CALCULO[[#This Row],[37]]+CALCULO[[#This Row],[ 39 ]]</f>
        <v>0</v>
      </c>
      <c r="AO767" s="148">
        <f>+CALCULO[[#This Row],[33]]-CALCULO[[#This Row],[ 40 ]]</f>
        <v>0</v>
      </c>
      <c r="AP767" s="29"/>
      <c r="AQ767" s="163">
        <f>+MIN(CALCULO[[#This Row],[42]]+1-1,VLOOKUP($AP$4,RENTAS_EXCENTAS[],4,0))</f>
        <v>0</v>
      </c>
      <c r="AR767" s="29"/>
      <c r="AS767" s="163">
        <f>+MIN(CALCULO[[#This Row],[43]]+CALCULO[[#This Row],[ 44 ]]+1-1,VLOOKUP($AP$4,RENTAS_EXCENTAS[],4,0))-CALCULO[[#This Row],[43]]</f>
        <v>0</v>
      </c>
      <c r="AT767" s="163"/>
      <c r="AU767" s="163"/>
      <c r="AV767" s="163">
        <f>+CALCULO[[#This Row],[ 47 ]]</f>
        <v>0</v>
      </c>
      <c r="AW767" s="163"/>
      <c r="AX767" s="163">
        <f>+CALCULO[[#This Row],[ 49 ]]</f>
        <v>0</v>
      </c>
      <c r="AY767" s="163"/>
      <c r="AZ767" s="163">
        <f>+CALCULO[[#This Row],[ 51 ]]</f>
        <v>0</v>
      </c>
      <c r="BA767" s="163"/>
      <c r="BB767" s="163">
        <f>+CALCULO[[#This Row],[ 53 ]]</f>
        <v>0</v>
      </c>
      <c r="BC767" s="163"/>
      <c r="BD767" s="163">
        <f>+CALCULO[[#This Row],[ 55 ]]</f>
        <v>0</v>
      </c>
      <c r="BE767" s="163"/>
      <c r="BF767" s="163">
        <f>+CALCULO[[#This Row],[ 57 ]]</f>
        <v>0</v>
      </c>
      <c r="BG767" s="163"/>
      <c r="BH767" s="163">
        <f>+CALCULO[[#This Row],[ 59 ]]</f>
        <v>0</v>
      </c>
      <c r="BI767" s="163"/>
      <c r="BJ767" s="163"/>
      <c r="BK767" s="163"/>
      <c r="BL767" s="145">
        <f>+CALCULO[[#This Row],[ 63 ]]</f>
        <v>0</v>
      </c>
      <c r="BM767" s="144">
        <f>+CALCULO[[#This Row],[ 64 ]]+CALCULO[[#This Row],[ 62 ]]+CALCULO[[#This Row],[ 60 ]]+CALCULO[[#This Row],[ 58 ]]+CALCULO[[#This Row],[ 56 ]]+CALCULO[[#This Row],[ 54 ]]+CALCULO[[#This Row],[ 52 ]]+CALCULO[[#This Row],[ 50 ]]+CALCULO[[#This Row],[ 48 ]]+CALCULO[[#This Row],[ 45 ]]+CALCULO[[#This Row],[43]]</f>
        <v>0</v>
      </c>
      <c r="BN767" s="148">
        <f>+CALCULO[[#This Row],[ 41 ]]-CALCULO[[#This Row],[65]]</f>
        <v>0</v>
      </c>
      <c r="BO767" s="144">
        <f>+ROUND(MIN(CALCULO[[#This Row],[66]]*25%,240*'Versión impresión'!$H$8),-3)</f>
        <v>0</v>
      </c>
      <c r="BP767" s="148">
        <f>+CALCULO[[#This Row],[66]]-CALCULO[[#This Row],[67]]</f>
        <v>0</v>
      </c>
      <c r="BQ767" s="154">
        <f>+ROUND(CALCULO[[#This Row],[33]]*40%,-3)</f>
        <v>0</v>
      </c>
      <c r="BR767" s="149">
        <f t="shared" si="30"/>
        <v>0</v>
      </c>
      <c r="BS767" s="144">
        <f>+CALCULO[[#This Row],[33]]-MIN(CALCULO[[#This Row],[69]],CALCULO[[#This Row],[68]])</f>
        <v>0</v>
      </c>
      <c r="BT767" s="150">
        <f>+CALCULO[[#This Row],[71]]/'Versión impresión'!$H$8+1-1</f>
        <v>0</v>
      </c>
      <c r="BU767" s="151">
        <f>+LOOKUP(CALCULO[[#This Row],[72]],$CG$2:$CH$8,$CJ$2:$CJ$8)</f>
        <v>0</v>
      </c>
      <c r="BV767" s="152">
        <f>+LOOKUP(CALCULO[[#This Row],[72]],$CG$2:$CH$8,$CI$2:$CI$8)</f>
        <v>0</v>
      </c>
      <c r="BW767" s="151">
        <f>+LOOKUP(CALCULO[[#This Row],[72]],$CG$2:$CH$8,$CK$2:$CK$8)</f>
        <v>0</v>
      </c>
      <c r="BX767" s="155">
        <f>+(CALCULO[[#This Row],[72]]+CALCULO[[#This Row],[73]])*CALCULO[[#This Row],[74]]+CALCULO[[#This Row],[75]]</f>
        <v>0</v>
      </c>
      <c r="BY767" s="133">
        <f>+ROUND(CALCULO[[#This Row],[76]]*'Versión impresión'!$H$8,-3)</f>
        <v>0</v>
      </c>
      <c r="BZ767" s="180" t="str">
        <f>+IF(LOOKUP(CALCULO[[#This Row],[72]],$CG$2:$CH$8,$CM$2:$CM$8)=0,"",LOOKUP(CALCULO[[#This Row],[72]],$CG$2:$CH$8,$CM$2:$CM$8))</f>
        <v/>
      </c>
    </row>
    <row r="768" spans="1:78" x14ac:dyDescent="0.25">
      <c r="A768" s="78" t="str">
        <f t="shared" si="29"/>
        <v/>
      </c>
      <c r="B768" s="159"/>
      <c r="C768" s="29"/>
      <c r="D768" s="29"/>
      <c r="E768" s="29"/>
      <c r="F768" s="29"/>
      <c r="G768" s="29"/>
      <c r="H768" s="29"/>
      <c r="I768" s="29"/>
      <c r="J768" s="29"/>
      <c r="K768" s="29"/>
      <c r="L768" s="29"/>
      <c r="M768" s="29"/>
      <c r="N768" s="29"/>
      <c r="O768" s="144">
        <f>SUM(CALCULO[[#This Row],[5]:[ 14 ]])</f>
        <v>0</v>
      </c>
      <c r="P768" s="162"/>
      <c r="Q768" s="163">
        <f>+IF(AVERAGEIF(ING_NO_CONST_RENTA[Concepto],'Datos para cálculo'!P$4,ING_NO_CONST_RENTA[Monto Limite])=1,CALCULO[[#This Row],[16]],MIN(CALCULO[ [#This Row],[16] ],AVERAGEIF(ING_NO_CONST_RENTA[Concepto],'Datos para cálculo'!P$4,ING_NO_CONST_RENTA[Monto Limite]),+CALCULO[ [#This Row],[16] ]+1-1,CALCULO[ [#This Row],[16] ]))</f>
        <v>0</v>
      </c>
      <c r="R768" s="29"/>
      <c r="S768" s="163">
        <f>+IF(AVERAGEIF(ING_NO_CONST_RENTA[Concepto],'Datos para cálculo'!R$4,ING_NO_CONST_RENTA[Monto Limite])=1,CALCULO[[#This Row],[18]],MIN(CALCULO[ [#This Row],[18] ],AVERAGEIF(ING_NO_CONST_RENTA[Concepto],'Datos para cálculo'!R$4,ING_NO_CONST_RENTA[Monto Limite]),+CALCULO[ [#This Row],[18] ]+1-1,CALCULO[ [#This Row],[18] ]))</f>
        <v>0</v>
      </c>
      <c r="T768" s="29"/>
      <c r="U768" s="163">
        <f>+IF(AVERAGEIF(ING_NO_CONST_RENTA[Concepto],'Datos para cálculo'!T$4,ING_NO_CONST_RENTA[Monto Limite])=1,CALCULO[[#This Row],[20]],MIN(CALCULO[ [#This Row],[20] ],AVERAGEIF(ING_NO_CONST_RENTA[Concepto],'Datos para cálculo'!T$4,ING_NO_CONST_RENTA[Monto Limite]),+CALCULO[ [#This Row],[20] ]+1-1,CALCULO[ [#This Row],[20] ]))</f>
        <v>0</v>
      </c>
      <c r="V768" s="29"/>
      <c r="W7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8" s="164"/>
      <c r="Y768" s="163">
        <f>+IF(O768&lt;310*'Versión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8" s="165"/>
      <c r="AA768" s="163">
        <f>+IF(AVERAGEIF(ING_NO_CONST_RENTA[Concepto],'Datos para cálculo'!Z$4,ING_NO_CONST_RENTA[Monto Limite])=1,CALCULO[[#This Row],[ 26 ]],MIN(CALCULO[[#This Row],[ 26 ]],AVERAGEIF(ING_NO_CONST_RENTA[Concepto],'Datos para cálculo'!Z$4,ING_NO_CONST_RENTA[Monto Limite]),+CALCULO[[#This Row],[ 26 ]]+1-1,CALCULO[[#This Row],[ 26 ]]))</f>
        <v>0</v>
      </c>
      <c r="AB768" s="165"/>
      <c r="AC7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8" s="147"/>
      <c r="AE7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8" s="144">
        <f>+CALCULO[[#This Row],[ 31 ]]+CALCULO[[#This Row],[ 29 ]]+CALCULO[[#This Row],[ 27 ]]+CALCULO[[#This Row],[ 25 ]]+CALCULO[[#This Row],[ 23 ]]+CALCULO[[#This Row],[ 21 ]]+CALCULO[[#This Row],[ 19 ]]+CALCULO[[#This Row],[ 17 ]]</f>
        <v>0</v>
      </c>
      <c r="AG768" s="148">
        <f>+MAX(0,ROUND(CALCULO[[#This Row],[ 15 ]]-CALCULO[[#This Row],[32]],-3))</f>
        <v>0</v>
      </c>
      <c r="AH768" s="29"/>
      <c r="AI768" s="163">
        <f>+IF(AVERAGEIF(DEDUCCIONES[Concepto],'Datos para cálculo'!AH$4,DEDUCCIONES[Monto Limite])=1,CALCULO[[#This Row],[ 34 ]],MIN(CALCULO[[#This Row],[ 34 ]],AVERAGEIF(DEDUCCIONES[Concepto],'Datos para cálculo'!AH$4,DEDUCCIONES[Monto Limite]),+CALCULO[[#This Row],[ 34 ]]+1-1,CALCULO[[#This Row],[ 34 ]]))</f>
        <v>0</v>
      </c>
      <c r="AJ768" s="167"/>
      <c r="AK768" s="144">
        <f>+IF(CALCULO[[#This Row],[ 36 ]]="SI",MIN(CALCULO[[#This Row],[ 15 ]]*10%,VLOOKUP($AJ$4,DEDUCCIONES[],4,0)),0)</f>
        <v>0</v>
      </c>
      <c r="AL768" s="168"/>
      <c r="AM768" s="145">
        <f>+MIN(AL768+1-1,VLOOKUP($AL$4,DEDUCCIONES[],4,0))</f>
        <v>0</v>
      </c>
      <c r="AN768" s="144">
        <f>+CALCULO[[#This Row],[35]]+CALCULO[[#This Row],[37]]+CALCULO[[#This Row],[ 39 ]]</f>
        <v>0</v>
      </c>
      <c r="AO768" s="148">
        <f>+CALCULO[[#This Row],[33]]-CALCULO[[#This Row],[ 40 ]]</f>
        <v>0</v>
      </c>
      <c r="AP768" s="29"/>
      <c r="AQ768" s="163">
        <f>+MIN(CALCULO[[#This Row],[42]]+1-1,VLOOKUP($AP$4,RENTAS_EXCENTAS[],4,0))</f>
        <v>0</v>
      </c>
      <c r="AR768" s="29"/>
      <c r="AS768" s="163">
        <f>+MIN(CALCULO[[#This Row],[43]]+CALCULO[[#This Row],[ 44 ]]+1-1,VLOOKUP($AP$4,RENTAS_EXCENTAS[],4,0))-CALCULO[[#This Row],[43]]</f>
        <v>0</v>
      </c>
      <c r="AT768" s="163"/>
      <c r="AU768" s="163"/>
      <c r="AV768" s="163">
        <f>+CALCULO[[#This Row],[ 47 ]]</f>
        <v>0</v>
      </c>
      <c r="AW768" s="163"/>
      <c r="AX768" s="163">
        <f>+CALCULO[[#This Row],[ 49 ]]</f>
        <v>0</v>
      </c>
      <c r="AY768" s="163"/>
      <c r="AZ768" s="163">
        <f>+CALCULO[[#This Row],[ 51 ]]</f>
        <v>0</v>
      </c>
      <c r="BA768" s="163"/>
      <c r="BB768" s="163">
        <f>+CALCULO[[#This Row],[ 53 ]]</f>
        <v>0</v>
      </c>
      <c r="BC768" s="163"/>
      <c r="BD768" s="163">
        <f>+CALCULO[[#This Row],[ 55 ]]</f>
        <v>0</v>
      </c>
      <c r="BE768" s="163"/>
      <c r="BF768" s="163">
        <f>+CALCULO[[#This Row],[ 57 ]]</f>
        <v>0</v>
      </c>
      <c r="BG768" s="163"/>
      <c r="BH768" s="163">
        <f>+CALCULO[[#This Row],[ 59 ]]</f>
        <v>0</v>
      </c>
      <c r="BI768" s="163"/>
      <c r="BJ768" s="163"/>
      <c r="BK768" s="163"/>
      <c r="BL768" s="145">
        <f>+CALCULO[[#This Row],[ 63 ]]</f>
        <v>0</v>
      </c>
      <c r="BM768" s="144">
        <f>+CALCULO[[#This Row],[ 64 ]]+CALCULO[[#This Row],[ 62 ]]+CALCULO[[#This Row],[ 60 ]]+CALCULO[[#This Row],[ 58 ]]+CALCULO[[#This Row],[ 56 ]]+CALCULO[[#This Row],[ 54 ]]+CALCULO[[#This Row],[ 52 ]]+CALCULO[[#This Row],[ 50 ]]+CALCULO[[#This Row],[ 48 ]]+CALCULO[[#This Row],[ 45 ]]+CALCULO[[#This Row],[43]]</f>
        <v>0</v>
      </c>
      <c r="BN768" s="148">
        <f>+CALCULO[[#This Row],[ 41 ]]-CALCULO[[#This Row],[65]]</f>
        <v>0</v>
      </c>
      <c r="BO768" s="144">
        <f>+ROUND(MIN(CALCULO[[#This Row],[66]]*25%,240*'Versión impresión'!$H$8),-3)</f>
        <v>0</v>
      </c>
      <c r="BP768" s="148">
        <f>+CALCULO[[#This Row],[66]]-CALCULO[[#This Row],[67]]</f>
        <v>0</v>
      </c>
      <c r="BQ768" s="154">
        <f>+ROUND(CALCULO[[#This Row],[33]]*40%,-3)</f>
        <v>0</v>
      </c>
      <c r="BR768" s="149">
        <f t="shared" si="30"/>
        <v>0</v>
      </c>
      <c r="BS768" s="144">
        <f>+CALCULO[[#This Row],[33]]-MIN(CALCULO[[#This Row],[69]],CALCULO[[#This Row],[68]])</f>
        <v>0</v>
      </c>
      <c r="BT768" s="150">
        <f>+CALCULO[[#This Row],[71]]/'Versión impresión'!$H$8+1-1</f>
        <v>0</v>
      </c>
      <c r="BU768" s="151">
        <f>+LOOKUP(CALCULO[[#This Row],[72]],$CG$2:$CH$8,$CJ$2:$CJ$8)</f>
        <v>0</v>
      </c>
      <c r="BV768" s="152">
        <f>+LOOKUP(CALCULO[[#This Row],[72]],$CG$2:$CH$8,$CI$2:$CI$8)</f>
        <v>0</v>
      </c>
      <c r="BW768" s="151">
        <f>+LOOKUP(CALCULO[[#This Row],[72]],$CG$2:$CH$8,$CK$2:$CK$8)</f>
        <v>0</v>
      </c>
      <c r="BX768" s="155">
        <f>+(CALCULO[[#This Row],[72]]+CALCULO[[#This Row],[73]])*CALCULO[[#This Row],[74]]+CALCULO[[#This Row],[75]]</f>
        <v>0</v>
      </c>
      <c r="BY768" s="133">
        <f>+ROUND(CALCULO[[#This Row],[76]]*'Versión impresión'!$H$8,-3)</f>
        <v>0</v>
      </c>
      <c r="BZ768" s="180" t="str">
        <f>+IF(LOOKUP(CALCULO[[#This Row],[72]],$CG$2:$CH$8,$CM$2:$CM$8)=0,"",LOOKUP(CALCULO[[#This Row],[72]],$CG$2:$CH$8,$CM$2:$CM$8))</f>
        <v/>
      </c>
    </row>
    <row r="769" spans="1:78" x14ac:dyDescent="0.25">
      <c r="A769" s="78" t="str">
        <f t="shared" si="29"/>
        <v/>
      </c>
      <c r="B769" s="159"/>
      <c r="C769" s="29"/>
      <c r="D769" s="29"/>
      <c r="E769" s="29"/>
      <c r="F769" s="29"/>
      <c r="G769" s="29"/>
      <c r="H769" s="29"/>
      <c r="I769" s="29"/>
      <c r="J769" s="29"/>
      <c r="K769" s="29"/>
      <c r="L769" s="29"/>
      <c r="M769" s="29"/>
      <c r="N769" s="29"/>
      <c r="O769" s="144">
        <f>SUM(CALCULO[[#This Row],[5]:[ 14 ]])</f>
        <v>0</v>
      </c>
      <c r="P769" s="162"/>
      <c r="Q769" s="163">
        <f>+IF(AVERAGEIF(ING_NO_CONST_RENTA[Concepto],'Datos para cálculo'!P$4,ING_NO_CONST_RENTA[Monto Limite])=1,CALCULO[[#This Row],[16]],MIN(CALCULO[ [#This Row],[16] ],AVERAGEIF(ING_NO_CONST_RENTA[Concepto],'Datos para cálculo'!P$4,ING_NO_CONST_RENTA[Monto Limite]),+CALCULO[ [#This Row],[16] ]+1-1,CALCULO[ [#This Row],[16] ]))</f>
        <v>0</v>
      </c>
      <c r="R769" s="29"/>
      <c r="S769" s="163">
        <f>+IF(AVERAGEIF(ING_NO_CONST_RENTA[Concepto],'Datos para cálculo'!R$4,ING_NO_CONST_RENTA[Monto Limite])=1,CALCULO[[#This Row],[18]],MIN(CALCULO[ [#This Row],[18] ],AVERAGEIF(ING_NO_CONST_RENTA[Concepto],'Datos para cálculo'!R$4,ING_NO_CONST_RENTA[Monto Limite]),+CALCULO[ [#This Row],[18] ]+1-1,CALCULO[ [#This Row],[18] ]))</f>
        <v>0</v>
      </c>
      <c r="T769" s="29"/>
      <c r="U769" s="163">
        <f>+IF(AVERAGEIF(ING_NO_CONST_RENTA[Concepto],'Datos para cálculo'!T$4,ING_NO_CONST_RENTA[Monto Limite])=1,CALCULO[[#This Row],[20]],MIN(CALCULO[ [#This Row],[20] ],AVERAGEIF(ING_NO_CONST_RENTA[Concepto],'Datos para cálculo'!T$4,ING_NO_CONST_RENTA[Monto Limite]),+CALCULO[ [#This Row],[20] ]+1-1,CALCULO[ [#This Row],[20] ]))</f>
        <v>0</v>
      </c>
      <c r="V769" s="29"/>
      <c r="W7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69" s="164"/>
      <c r="Y769" s="163">
        <f>+IF(O769&lt;310*'Versión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69" s="165"/>
      <c r="AA769" s="163">
        <f>+IF(AVERAGEIF(ING_NO_CONST_RENTA[Concepto],'Datos para cálculo'!Z$4,ING_NO_CONST_RENTA[Monto Limite])=1,CALCULO[[#This Row],[ 26 ]],MIN(CALCULO[[#This Row],[ 26 ]],AVERAGEIF(ING_NO_CONST_RENTA[Concepto],'Datos para cálculo'!Z$4,ING_NO_CONST_RENTA[Monto Limite]),+CALCULO[[#This Row],[ 26 ]]+1-1,CALCULO[[#This Row],[ 26 ]]))</f>
        <v>0</v>
      </c>
      <c r="AB769" s="165"/>
      <c r="AC7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69" s="147"/>
      <c r="AE7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69" s="144">
        <f>+CALCULO[[#This Row],[ 31 ]]+CALCULO[[#This Row],[ 29 ]]+CALCULO[[#This Row],[ 27 ]]+CALCULO[[#This Row],[ 25 ]]+CALCULO[[#This Row],[ 23 ]]+CALCULO[[#This Row],[ 21 ]]+CALCULO[[#This Row],[ 19 ]]+CALCULO[[#This Row],[ 17 ]]</f>
        <v>0</v>
      </c>
      <c r="AG769" s="148">
        <f>+MAX(0,ROUND(CALCULO[[#This Row],[ 15 ]]-CALCULO[[#This Row],[32]],-3))</f>
        <v>0</v>
      </c>
      <c r="AH769" s="29"/>
      <c r="AI769" s="163">
        <f>+IF(AVERAGEIF(DEDUCCIONES[Concepto],'Datos para cálculo'!AH$4,DEDUCCIONES[Monto Limite])=1,CALCULO[[#This Row],[ 34 ]],MIN(CALCULO[[#This Row],[ 34 ]],AVERAGEIF(DEDUCCIONES[Concepto],'Datos para cálculo'!AH$4,DEDUCCIONES[Monto Limite]),+CALCULO[[#This Row],[ 34 ]]+1-1,CALCULO[[#This Row],[ 34 ]]))</f>
        <v>0</v>
      </c>
      <c r="AJ769" s="167"/>
      <c r="AK769" s="144">
        <f>+IF(CALCULO[[#This Row],[ 36 ]]="SI",MIN(CALCULO[[#This Row],[ 15 ]]*10%,VLOOKUP($AJ$4,DEDUCCIONES[],4,0)),0)</f>
        <v>0</v>
      </c>
      <c r="AL769" s="168"/>
      <c r="AM769" s="145">
        <f>+MIN(AL769+1-1,VLOOKUP($AL$4,DEDUCCIONES[],4,0))</f>
        <v>0</v>
      </c>
      <c r="AN769" s="144">
        <f>+CALCULO[[#This Row],[35]]+CALCULO[[#This Row],[37]]+CALCULO[[#This Row],[ 39 ]]</f>
        <v>0</v>
      </c>
      <c r="AO769" s="148">
        <f>+CALCULO[[#This Row],[33]]-CALCULO[[#This Row],[ 40 ]]</f>
        <v>0</v>
      </c>
      <c r="AP769" s="29"/>
      <c r="AQ769" s="163">
        <f>+MIN(CALCULO[[#This Row],[42]]+1-1,VLOOKUP($AP$4,RENTAS_EXCENTAS[],4,0))</f>
        <v>0</v>
      </c>
      <c r="AR769" s="29"/>
      <c r="AS769" s="163">
        <f>+MIN(CALCULO[[#This Row],[43]]+CALCULO[[#This Row],[ 44 ]]+1-1,VLOOKUP($AP$4,RENTAS_EXCENTAS[],4,0))-CALCULO[[#This Row],[43]]</f>
        <v>0</v>
      </c>
      <c r="AT769" s="163"/>
      <c r="AU769" s="163"/>
      <c r="AV769" s="163">
        <f>+CALCULO[[#This Row],[ 47 ]]</f>
        <v>0</v>
      </c>
      <c r="AW769" s="163"/>
      <c r="AX769" s="163">
        <f>+CALCULO[[#This Row],[ 49 ]]</f>
        <v>0</v>
      </c>
      <c r="AY769" s="163"/>
      <c r="AZ769" s="163">
        <f>+CALCULO[[#This Row],[ 51 ]]</f>
        <v>0</v>
      </c>
      <c r="BA769" s="163"/>
      <c r="BB769" s="163">
        <f>+CALCULO[[#This Row],[ 53 ]]</f>
        <v>0</v>
      </c>
      <c r="BC769" s="163"/>
      <c r="BD769" s="163">
        <f>+CALCULO[[#This Row],[ 55 ]]</f>
        <v>0</v>
      </c>
      <c r="BE769" s="163"/>
      <c r="BF769" s="163">
        <f>+CALCULO[[#This Row],[ 57 ]]</f>
        <v>0</v>
      </c>
      <c r="BG769" s="163"/>
      <c r="BH769" s="163">
        <f>+CALCULO[[#This Row],[ 59 ]]</f>
        <v>0</v>
      </c>
      <c r="BI769" s="163"/>
      <c r="BJ769" s="163"/>
      <c r="BK769" s="163"/>
      <c r="BL769" s="145">
        <f>+CALCULO[[#This Row],[ 63 ]]</f>
        <v>0</v>
      </c>
      <c r="BM769" s="144">
        <f>+CALCULO[[#This Row],[ 64 ]]+CALCULO[[#This Row],[ 62 ]]+CALCULO[[#This Row],[ 60 ]]+CALCULO[[#This Row],[ 58 ]]+CALCULO[[#This Row],[ 56 ]]+CALCULO[[#This Row],[ 54 ]]+CALCULO[[#This Row],[ 52 ]]+CALCULO[[#This Row],[ 50 ]]+CALCULO[[#This Row],[ 48 ]]+CALCULO[[#This Row],[ 45 ]]+CALCULO[[#This Row],[43]]</f>
        <v>0</v>
      </c>
      <c r="BN769" s="148">
        <f>+CALCULO[[#This Row],[ 41 ]]-CALCULO[[#This Row],[65]]</f>
        <v>0</v>
      </c>
      <c r="BO769" s="144">
        <f>+ROUND(MIN(CALCULO[[#This Row],[66]]*25%,240*'Versión impresión'!$H$8),-3)</f>
        <v>0</v>
      </c>
      <c r="BP769" s="148">
        <f>+CALCULO[[#This Row],[66]]-CALCULO[[#This Row],[67]]</f>
        <v>0</v>
      </c>
      <c r="BQ769" s="154">
        <f>+ROUND(CALCULO[[#This Row],[33]]*40%,-3)</f>
        <v>0</v>
      </c>
      <c r="BR769" s="149">
        <f t="shared" si="30"/>
        <v>0</v>
      </c>
      <c r="BS769" s="144">
        <f>+CALCULO[[#This Row],[33]]-MIN(CALCULO[[#This Row],[69]],CALCULO[[#This Row],[68]])</f>
        <v>0</v>
      </c>
      <c r="BT769" s="150">
        <f>+CALCULO[[#This Row],[71]]/'Versión impresión'!$H$8+1-1</f>
        <v>0</v>
      </c>
      <c r="BU769" s="151">
        <f>+LOOKUP(CALCULO[[#This Row],[72]],$CG$2:$CH$8,$CJ$2:$CJ$8)</f>
        <v>0</v>
      </c>
      <c r="BV769" s="152">
        <f>+LOOKUP(CALCULO[[#This Row],[72]],$CG$2:$CH$8,$CI$2:$CI$8)</f>
        <v>0</v>
      </c>
      <c r="BW769" s="151">
        <f>+LOOKUP(CALCULO[[#This Row],[72]],$CG$2:$CH$8,$CK$2:$CK$8)</f>
        <v>0</v>
      </c>
      <c r="BX769" s="155">
        <f>+(CALCULO[[#This Row],[72]]+CALCULO[[#This Row],[73]])*CALCULO[[#This Row],[74]]+CALCULO[[#This Row],[75]]</f>
        <v>0</v>
      </c>
      <c r="BY769" s="133">
        <f>+ROUND(CALCULO[[#This Row],[76]]*'Versión impresión'!$H$8,-3)</f>
        <v>0</v>
      </c>
      <c r="BZ769" s="180" t="str">
        <f>+IF(LOOKUP(CALCULO[[#This Row],[72]],$CG$2:$CH$8,$CM$2:$CM$8)=0,"",LOOKUP(CALCULO[[#This Row],[72]],$CG$2:$CH$8,$CM$2:$CM$8))</f>
        <v/>
      </c>
    </row>
    <row r="770" spans="1:78" x14ac:dyDescent="0.25">
      <c r="A770" s="78" t="str">
        <f t="shared" si="29"/>
        <v/>
      </c>
      <c r="B770" s="159"/>
      <c r="C770" s="29"/>
      <c r="D770" s="29"/>
      <c r="E770" s="29"/>
      <c r="F770" s="29"/>
      <c r="G770" s="29"/>
      <c r="H770" s="29"/>
      <c r="I770" s="29"/>
      <c r="J770" s="29"/>
      <c r="K770" s="29"/>
      <c r="L770" s="29"/>
      <c r="M770" s="29"/>
      <c r="N770" s="29"/>
      <c r="O770" s="144">
        <f>SUM(CALCULO[[#This Row],[5]:[ 14 ]])</f>
        <v>0</v>
      </c>
      <c r="P770" s="162"/>
      <c r="Q770" s="163">
        <f>+IF(AVERAGEIF(ING_NO_CONST_RENTA[Concepto],'Datos para cálculo'!P$4,ING_NO_CONST_RENTA[Monto Limite])=1,CALCULO[[#This Row],[16]],MIN(CALCULO[ [#This Row],[16] ],AVERAGEIF(ING_NO_CONST_RENTA[Concepto],'Datos para cálculo'!P$4,ING_NO_CONST_RENTA[Monto Limite]),+CALCULO[ [#This Row],[16] ]+1-1,CALCULO[ [#This Row],[16] ]))</f>
        <v>0</v>
      </c>
      <c r="R770" s="29"/>
      <c r="S770" s="163">
        <f>+IF(AVERAGEIF(ING_NO_CONST_RENTA[Concepto],'Datos para cálculo'!R$4,ING_NO_CONST_RENTA[Monto Limite])=1,CALCULO[[#This Row],[18]],MIN(CALCULO[ [#This Row],[18] ],AVERAGEIF(ING_NO_CONST_RENTA[Concepto],'Datos para cálculo'!R$4,ING_NO_CONST_RENTA[Monto Limite]),+CALCULO[ [#This Row],[18] ]+1-1,CALCULO[ [#This Row],[18] ]))</f>
        <v>0</v>
      </c>
      <c r="T770" s="29"/>
      <c r="U770" s="163">
        <f>+IF(AVERAGEIF(ING_NO_CONST_RENTA[Concepto],'Datos para cálculo'!T$4,ING_NO_CONST_RENTA[Monto Limite])=1,CALCULO[[#This Row],[20]],MIN(CALCULO[ [#This Row],[20] ],AVERAGEIF(ING_NO_CONST_RENTA[Concepto],'Datos para cálculo'!T$4,ING_NO_CONST_RENTA[Monto Limite]),+CALCULO[ [#This Row],[20] ]+1-1,CALCULO[ [#This Row],[20] ]))</f>
        <v>0</v>
      </c>
      <c r="V770" s="29"/>
      <c r="W7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0" s="164"/>
      <c r="Y770" s="163">
        <f>+IF(O770&lt;310*'Versión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0" s="165"/>
      <c r="AA770" s="163">
        <f>+IF(AVERAGEIF(ING_NO_CONST_RENTA[Concepto],'Datos para cálculo'!Z$4,ING_NO_CONST_RENTA[Monto Limite])=1,CALCULO[[#This Row],[ 26 ]],MIN(CALCULO[[#This Row],[ 26 ]],AVERAGEIF(ING_NO_CONST_RENTA[Concepto],'Datos para cálculo'!Z$4,ING_NO_CONST_RENTA[Monto Limite]),+CALCULO[[#This Row],[ 26 ]]+1-1,CALCULO[[#This Row],[ 26 ]]))</f>
        <v>0</v>
      </c>
      <c r="AB770" s="165"/>
      <c r="AC7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0" s="147"/>
      <c r="AE7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0" s="144">
        <f>+CALCULO[[#This Row],[ 31 ]]+CALCULO[[#This Row],[ 29 ]]+CALCULO[[#This Row],[ 27 ]]+CALCULO[[#This Row],[ 25 ]]+CALCULO[[#This Row],[ 23 ]]+CALCULO[[#This Row],[ 21 ]]+CALCULO[[#This Row],[ 19 ]]+CALCULO[[#This Row],[ 17 ]]</f>
        <v>0</v>
      </c>
      <c r="AG770" s="148">
        <f>+MAX(0,ROUND(CALCULO[[#This Row],[ 15 ]]-CALCULO[[#This Row],[32]],-3))</f>
        <v>0</v>
      </c>
      <c r="AH770" s="29"/>
      <c r="AI770" s="163">
        <f>+IF(AVERAGEIF(DEDUCCIONES[Concepto],'Datos para cálculo'!AH$4,DEDUCCIONES[Monto Limite])=1,CALCULO[[#This Row],[ 34 ]],MIN(CALCULO[[#This Row],[ 34 ]],AVERAGEIF(DEDUCCIONES[Concepto],'Datos para cálculo'!AH$4,DEDUCCIONES[Monto Limite]),+CALCULO[[#This Row],[ 34 ]]+1-1,CALCULO[[#This Row],[ 34 ]]))</f>
        <v>0</v>
      </c>
      <c r="AJ770" s="167"/>
      <c r="AK770" s="144">
        <f>+IF(CALCULO[[#This Row],[ 36 ]]="SI",MIN(CALCULO[[#This Row],[ 15 ]]*10%,VLOOKUP($AJ$4,DEDUCCIONES[],4,0)),0)</f>
        <v>0</v>
      </c>
      <c r="AL770" s="168"/>
      <c r="AM770" s="145">
        <f>+MIN(AL770+1-1,VLOOKUP($AL$4,DEDUCCIONES[],4,0))</f>
        <v>0</v>
      </c>
      <c r="AN770" s="144">
        <f>+CALCULO[[#This Row],[35]]+CALCULO[[#This Row],[37]]+CALCULO[[#This Row],[ 39 ]]</f>
        <v>0</v>
      </c>
      <c r="AO770" s="148">
        <f>+CALCULO[[#This Row],[33]]-CALCULO[[#This Row],[ 40 ]]</f>
        <v>0</v>
      </c>
      <c r="AP770" s="29"/>
      <c r="AQ770" s="163">
        <f>+MIN(CALCULO[[#This Row],[42]]+1-1,VLOOKUP($AP$4,RENTAS_EXCENTAS[],4,0))</f>
        <v>0</v>
      </c>
      <c r="AR770" s="29"/>
      <c r="AS770" s="163">
        <f>+MIN(CALCULO[[#This Row],[43]]+CALCULO[[#This Row],[ 44 ]]+1-1,VLOOKUP($AP$4,RENTAS_EXCENTAS[],4,0))-CALCULO[[#This Row],[43]]</f>
        <v>0</v>
      </c>
      <c r="AT770" s="163"/>
      <c r="AU770" s="163"/>
      <c r="AV770" s="163">
        <f>+CALCULO[[#This Row],[ 47 ]]</f>
        <v>0</v>
      </c>
      <c r="AW770" s="163"/>
      <c r="AX770" s="163">
        <f>+CALCULO[[#This Row],[ 49 ]]</f>
        <v>0</v>
      </c>
      <c r="AY770" s="163"/>
      <c r="AZ770" s="163">
        <f>+CALCULO[[#This Row],[ 51 ]]</f>
        <v>0</v>
      </c>
      <c r="BA770" s="163"/>
      <c r="BB770" s="163">
        <f>+CALCULO[[#This Row],[ 53 ]]</f>
        <v>0</v>
      </c>
      <c r="BC770" s="163"/>
      <c r="BD770" s="163">
        <f>+CALCULO[[#This Row],[ 55 ]]</f>
        <v>0</v>
      </c>
      <c r="BE770" s="163"/>
      <c r="BF770" s="163">
        <f>+CALCULO[[#This Row],[ 57 ]]</f>
        <v>0</v>
      </c>
      <c r="BG770" s="163"/>
      <c r="BH770" s="163">
        <f>+CALCULO[[#This Row],[ 59 ]]</f>
        <v>0</v>
      </c>
      <c r="BI770" s="163"/>
      <c r="BJ770" s="163"/>
      <c r="BK770" s="163"/>
      <c r="BL770" s="145">
        <f>+CALCULO[[#This Row],[ 63 ]]</f>
        <v>0</v>
      </c>
      <c r="BM770" s="144">
        <f>+CALCULO[[#This Row],[ 64 ]]+CALCULO[[#This Row],[ 62 ]]+CALCULO[[#This Row],[ 60 ]]+CALCULO[[#This Row],[ 58 ]]+CALCULO[[#This Row],[ 56 ]]+CALCULO[[#This Row],[ 54 ]]+CALCULO[[#This Row],[ 52 ]]+CALCULO[[#This Row],[ 50 ]]+CALCULO[[#This Row],[ 48 ]]+CALCULO[[#This Row],[ 45 ]]+CALCULO[[#This Row],[43]]</f>
        <v>0</v>
      </c>
      <c r="BN770" s="148">
        <f>+CALCULO[[#This Row],[ 41 ]]-CALCULO[[#This Row],[65]]</f>
        <v>0</v>
      </c>
      <c r="BO770" s="144">
        <f>+ROUND(MIN(CALCULO[[#This Row],[66]]*25%,240*'Versión impresión'!$H$8),-3)</f>
        <v>0</v>
      </c>
      <c r="BP770" s="148">
        <f>+CALCULO[[#This Row],[66]]-CALCULO[[#This Row],[67]]</f>
        <v>0</v>
      </c>
      <c r="BQ770" s="154">
        <f>+ROUND(CALCULO[[#This Row],[33]]*40%,-3)</f>
        <v>0</v>
      </c>
      <c r="BR770" s="149">
        <f t="shared" si="30"/>
        <v>0</v>
      </c>
      <c r="BS770" s="144">
        <f>+CALCULO[[#This Row],[33]]-MIN(CALCULO[[#This Row],[69]],CALCULO[[#This Row],[68]])</f>
        <v>0</v>
      </c>
      <c r="BT770" s="150">
        <f>+CALCULO[[#This Row],[71]]/'Versión impresión'!$H$8+1-1</f>
        <v>0</v>
      </c>
      <c r="BU770" s="151">
        <f>+LOOKUP(CALCULO[[#This Row],[72]],$CG$2:$CH$8,$CJ$2:$CJ$8)</f>
        <v>0</v>
      </c>
      <c r="BV770" s="152">
        <f>+LOOKUP(CALCULO[[#This Row],[72]],$CG$2:$CH$8,$CI$2:$CI$8)</f>
        <v>0</v>
      </c>
      <c r="BW770" s="151">
        <f>+LOOKUP(CALCULO[[#This Row],[72]],$CG$2:$CH$8,$CK$2:$CK$8)</f>
        <v>0</v>
      </c>
      <c r="BX770" s="155">
        <f>+(CALCULO[[#This Row],[72]]+CALCULO[[#This Row],[73]])*CALCULO[[#This Row],[74]]+CALCULO[[#This Row],[75]]</f>
        <v>0</v>
      </c>
      <c r="BY770" s="133">
        <f>+ROUND(CALCULO[[#This Row],[76]]*'Versión impresión'!$H$8,-3)</f>
        <v>0</v>
      </c>
      <c r="BZ770" s="180" t="str">
        <f>+IF(LOOKUP(CALCULO[[#This Row],[72]],$CG$2:$CH$8,$CM$2:$CM$8)=0,"",LOOKUP(CALCULO[[#This Row],[72]],$CG$2:$CH$8,$CM$2:$CM$8))</f>
        <v/>
      </c>
    </row>
    <row r="771" spans="1:78" x14ac:dyDescent="0.25">
      <c r="A771" s="78" t="str">
        <f t="shared" si="29"/>
        <v/>
      </c>
      <c r="B771" s="159"/>
      <c r="C771" s="29"/>
      <c r="D771" s="29"/>
      <c r="E771" s="29"/>
      <c r="F771" s="29"/>
      <c r="G771" s="29"/>
      <c r="H771" s="29"/>
      <c r="I771" s="29"/>
      <c r="J771" s="29"/>
      <c r="K771" s="29"/>
      <c r="L771" s="29"/>
      <c r="M771" s="29"/>
      <c r="N771" s="29"/>
      <c r="O771" s="144">
        <f>SUM(CALCULO[[#This Row],[5]:[ 14 ]])</f>
        <v>0</v>
      </c>
      <c r="P771" s="162"/>
      <c r="Q771" s="163">
        <f>+IF(AVERAGEIF(ING_NO_CONST_RENTA[Concepto],'Datos para cálculo'!P$4,ING_NO_CONST_RENTA[Monto Limite])=1,CALCULO[[#This Row],[16]],MIN(CALCULO[ [#This Row],[16] ],AVERAGEIF(ING_NO_CONST_RENTA[Concepto],'Datos para cálculo'!P$4,ING_NO_CONST_RENTA[Monto Limite]),+CALCULO[ [#This Row],[16] ]+1-1,CALCULO[ [#This Row],[16] ]))</f>
        <v>0</v>
      </c>
      <c r="R771" s="29"/>
      <c r="S771" s="163">
        <f>+IF(AVERAGEIF(ING_NO_CONST_RENTA[Concepto],'Datos para cálculo'!R$4,ING_NO_CONST_RENTA[Monto Limite])=1,CALCULO[[#This Row],[18]],MIN(CALCULO[ [#This Row],[18] ],AVERAGEIF(ING_NO_CONST_RENTA[Concepto],'Datos para cálculo'!R$4,ING_NO_CONST_RENTA[Monto Limite]),+CALCULO[ [#This Row],[18] ]+1-1,CALCULO[ [#This Row],[18] ]))</f>
        <v>0</v>
      </c>
      <c r="T771" s="29"/>
      <c r="U771" s="163">
        <f>+IF(AVERAGEIF(ING_NO_CONST_RENTA[Concepto],'Datos para cálculo'!T$4,ING_NO_CONST_RENTA[Monto Limite])=1,CALCULO[[#This Row],[20]],MIN(CALCULO[ [#This Row],[20] ],AVERAGEIF(ING_NO_CONST_RENTA[Concepto],'Datos para cálculo'!T$4,ING_NO_CONST_RENTA[Monto Limite]),+CALCULO[ [#This Row],[20] ]+1-1,CALCULO[ [#This Row],[20] ]))</f>
        <v>0</v>
      </c>
      <c r="V771" s="29"/>
      <c r="W7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1" s="164"/>
      <c r="Y771" s="163">
        <f>+IF(O771&lt;310*'Versión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1" s="165"/>
      <c r="AA771" s="163">
        <f>+IF(AVERAGEIF(ING_NO_CONST_RENTA[Concepto],'Datos para cálculo'!Z$4,ING_NO_CONST_RENTA[Monto Limite])=1,CALCULO[[#This Row],[ 26 ]],MIN(CALCULO[[#This Row],[ 26 ]],AVERAGEIF(ING_NO_CONST_RENTA[Concepto],'Datos para cálculo'!Z$4,ING_NO_CONST_RENTA[Monto Limite]),+CALCULO[[#This Row],[ 26 ]]+1-1,CALCULO[[#This Row],[ 26 ]]))</f>
        <v>0</v>
      </c>
      <c r="AB771" s="165"/>
      <c r="AC7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1" s="147"/>
      <c r="AE7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1" s="144">
        <f>+CALCULO[[#This Row],[ 31 ]]+CALCULO[[#This Row],[ 29 ]]+CALCULO[[#This Row],[ 27 ]]+CALCULO[[#This Row],[ 25 ]]+CALCULO[[#This Row],[ 23 ]]+CALCULO[[#This Row],[ 21 ]]+CALCULO[[#This Row],[ 19 ]]+CALCULO[[#This Row],[ 17 ]]</f>
        <v>0</v>
      </c>
      <c r="AG771" s="148">
        <f>+MAX(0,ROUND(CALCULO[[#This Row],[ 15 ]]-CALCULO[[#This Row],[32]],-3))</f>
        <v>0</v>
      </c>
      <c r="AH771" s="29"/>
      <c r="AI771" s="163">
        <f>+IF(AVERAGEIF(DEDUCCIONES[Concepto],'Datos para cálculo'!AH$4,DEDUCCIONES[Monto Limite])=1,CALCULO[[#This Row],[ 34 ]],MIN(CALCULO[[#This Row],[ 34 ]],AVERAGEIF(DEDUCCIONES[Concepto],'Datos para cálculo'!AH$4,DEDUCCIONES[Monto Limite]),+CALCULO[[#This Row],[ 34 ]]+1-1,CALCULO[[#This Row],[ 34 ]]))</f>
        <v>0</v>
      </c>
      <c r="AJ771" s="167"/>
      <c r="AK771" s="144">
        <f>+IF(CALCULO[[#This Row],[ 36 ]]="SI",MIN(CALCULO[[#This Row],[ 15 ]]*10%,VLOOKUP($AJ$4,DEDUCCIONES[],4,0)),0)</f>
        <v>0</v>
      </c>
      <c r="AL771" s="168"/>
      <c r="AM771" s="145">
        <f>+MIN(AL771+1-1,VLOOKUP($AL$4,DEDUCCIONES[],4,0))</f>
        <v>0</v>
      </c>
      <c r="AN771" s="144">
        <f>+CALCULO[[#This Row],[35]]+CALCULO[[#This Row],[37]]+CALCULO[[#This Row],[ 39 ]]</f>
        <v>0</v>
      </c>
      <c r="AO771" s="148">
        <f>+CALCULO[[#This Row],[33]]-CALCULO[[#This Row],[ 40 ]]</f>
        <v>0</v>
      </c>
      <c r="AP771" s="29"/>
      <c r="AQ771" s="163">
        <f>+MIN(CALCULO[[#This Row],[42]]+1-1,VLOOKUP($AP$4,RENTAS_EXCENTAS[],4,0))</f>
        <v>0</v>
      </c>
      <c r="AR771" s="29"/>
      <c r="AS771" s="163">
        <f>+MIN(CALCULO[[#This Row],[43]]+CALCULO[[#This Row],[ 44 ]]+1-1,VLOOKUP($AP$4,RENTAS_EXCENTAS[],4,0))-CALCULO[[#This Row],[43]]</f>
        <v>0</v>
      </c>
      <c r="AT771" s="163"/>
      <c r="AU771" s="163"/>
      <c r="AV771" s="163">
        <f>+CALCULO[[#This Row],[ 47 ]]</f>
        <v>0</v>
      </c>
      <c r="AW771" s="163"/>
      <c r="AX771" s="163">
        <f>+CALCULO[[#This Row],[ 49 ]]</f>
        <v>0</v>
      </c>
      <c r="AY771" s="163"/>
      <c r="AZ771" s="163">
        <f>+CALCULO[[#This Row],[ 51 ]]</f>
        <v>0</v>
      </c>
      <c r="BA771" s="163"/>
      <c r="BB771" s="163">
        <f>+CALCULO[[#This Row],[ 53 ]]</f>
        <v>0</v>
      </c>
      <c r="BC771" s="163"/>
      <c r="BD771" s="163">
        <f>+CALCULO[[#This Row],[ 55 ]]</f>
        <v>0</v>
      </c>
      <c r="BE771" s="163"/>
      <c r="BF771" s="163">
        <f>+CALCULO[[#This Row],[ 57 ]]</f>
        <v>0</v>
      </c>
      <c r="BG771" s="163"/>
      <c r="BH771" s="163">
        <f>+CALCULO[[#This Row],[ 59 ]]</f>
        <v>0</v>
      </c>
      <c r="BI771" s="163"/>
      <c r="BJ771" s="163"/>
      <c r="BK771" s="163"/>
      <c r="BL771" s="145">
        <f>+CALCULO[[#This Row],[ 63 ]]</f>
        <v>0</v>
      </c>
      <c r="BM771" s="144">
        <f>+CALCULO[[#This Row],[ 64 ]]+CALCULO[[#This Row],[ 62 ]]+CALCULO[[#This Row],[ 60 ]]+CALCULO[[#This Row],[ 58 ]]+CALCULO[[#This Row],[ 56 ]]+CALCULO[[#This Row],[ 54 ]]+CALCULO[[#This Row],[ 52 ]]+CALCULO[[#This Row],[ 50 ]]+CALCULO[[#This Row],[ 48 ]]+CALCULO[[#This Row],[ 45 ]]+CALCULO[[#This Row],[43]]</f>
        <v>0</v>
      </c>
      <c r="BN771" s="148">
        <f>+CALCULO[[#This Row],[ 41 ]]-CALCULO[[#This Row],[65]]</f>
        <v>0</v>
      </c>
      <c r="BO771" s="144">
        <f>+ROUND(MIN(CALCULO[[#This Row],[66]]*25%,240*'Versión impresión'!$H$8),-3)</f>
        <v>0</v>
      </c>
      <c r="BP771" s="148">
        <f>+CALCULO[[#This Row],[66]]-CALCULO[[#This Row],[67]]</f>
        <v>0</v>
      </c>
      <c r="BQ771" s="154">
        <f>+ROUND(CALCULO[[#This Row],[33]]*40%,-3)</f>
        <v>0</v>
      </c>
      <c r="BR771" s="149">
        <f t="shared" si="30"/>
        <v>0</v>
      </c>
      <c r="BS771" s="144">
        <f>+CALCULO[[#This Row],[33]]-MIN(CALCULO[[#This Row],[69]],CALCULO[[#This Row],[68]])</f>
        <v>0</v>
      </c>
      <c r="BT771" s="150">
        <f>+CALCULO[[#This Row],[71]]/'Versión impresión'!$H$8+1-1</f>
        <v>0</v>
      </c>
      <c r="BU771" s="151">
        <f>+LOOKUP(CALCULO[[#This Row],[72]],$CG$2:$CH$8,$CJ$2:$CJ$8)</f>
        <v>0</v>
      </c>
      <c r="BV771" s="152">
        <f>+LOOKUP(CALCULO[[#This Row],[72]],$CG$2:$CH$8,$CI$2:$CI$8)</f>
        <v>0</v>
      </c>
      <c r="BW771" s="151">
        <f>+LOOKUP(CALCULO[[#This Row],[72]],$CG$2:$CH$8,$CK$2:$CK$8)</f>
        <v>0</v>
      </c>
      <c r="BX771" s="155">
        <f>+(CALCULO[[#This Row],[72]]+CALCULO[[#This Row],[73]])*CALCULO[[#This Row],[74]]+CALCULO[[#This Row],[75]]</f>
        <v>0</v>
      </c>
      <c r="BY771" s="133">
        <f>+ROUND(CALCULO[[#This Row],[76]]*'Versión impresión'!$H$8,-3)</f>
        <v>0</v>
      </c>
      <c r="BZ771" s="180" t="str">
        <f>+IF(LOOKUP(CALCULO[[#This Row],[72]],$CG$2:$CH$8,$CM$2:$CM$8)=0,"",LOOKUP(CALCULO[[#This Row],[72]],$CG$2:$CH$8,$CM$2:$CM$8))</f>
        <v/>
      </c>
    </row>
    <row r="772" spans="1:78" x14ac:dyDescent="0.25">
      <c r="A772" s="78" t="str">
        <f t="shared" si="29"/>
        <v/>
      </c>
      <c r="B772" s="159"/>
      <c r="C772" s="29"/>
      <c r="D772" s="29"/>
      <c r="E772" s="29"/>
      <c r="F772" s="29"/>
      <c r="G772" s="29"/>
      <c r="H772" s="29"/>
      <c r="I772" s="29"/>
      <c r="J772" s="29"/>
      <c r="K772" s="29"/>
      <c r="L772" s="29"/>
      <c r="M772" s="29"/>
      <c r="N772" s="29"/>
      <c r="O772" s="144">
        <f>SUM(CALCULO[[#This Row],[5]:[ 14 ]])</f>
        <v>0</v>
      </c>
      <c r="P772" s="162"/>
      <c r="Q772" s="163">
        <f>+IF(AVERAGEIF(ING_NO_CONST_RENTA[Concepto],'Datos para cálculo'!P$4,ING_NO_CONST_RENTA[Monto Limite])=1,CALCULO[[#This Row],[16]],MIN(CALCULO[ [#This Row],[16] ],AVERAGEIF(ING_NO_CONST_RENTA[Concepto],'Datos para cálculo'!P$4,ING_NO_CONST_RENTA[Monto Limite]),+CALCULO[ [#This Row],[16] ]+1-1,CALCULO[ [#This Row],[16] ]))</f>
        <v>0</v>
      </c>
      <c r="R772" s="29"/>
      <c r="S772" s="163">
        <f>+IF(AVERAGEIF(ING_NO_CONST_RENTA[Concepto],'Datos para cálculo'!R$4,ING_NO_CONST_RENTA[Monto Limite])=1,CALCULO[[#This Row],[18]],MIN(CALCULO[ [#This Row],[18] ],AVERAGEIF(ING_NO_CONST_RENTA[Concepto],'Datos para cálculo'!R$4,ING_NO_CONST_RENTA[Monto Limite]),+CALCULO[ [#This Row],[18] ]+1-1,CALCULO[ [#This Row],[18] ]))</f>
        <v>0</v>
      </c>
      <c r="T772" s="29"/>
      <c r="U772" s="163">
        <f>+IF(AVERAGEIF(ING_NO_CONST_RENTA[Concepto],'Datos para cálculo'!T$4,ING_NO_CONST_RENTA[Monto Limite])=1,CALCULO[[#This Row],[20]],MIN(CALCULO[ [#This Row],[20] ],AVERAGEIF(ING_NO_CONST_RENTA[Concepto],'Datos para cálculo'!T$4,ING_NO_CONST_RENTA[Monto Limite]),+CALCULO[ [#This Row],[20] ]+1-1,CALCULO[ [#This Row],[20] ]))</f>
        <v>0</v>
      </c>
      <c r="V772" s="29"/>
      <c r="W7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2" s="164"/>
      <c r="Y772" s="163">
        <f>+IF(O772&lt;310*'Versión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2" s="165"/>
      <c r="AA772" s="163">
        <f>+IF(AVERAGEIF(ING_NO_CONST_RENTA[Concepto],'Datos para cálculo'!Z$4,ING_NO_CONST_RENTA[Monto Limite])=1,CALCULO[[#This Row],[ 26 ]],MIN(CALCULO[[#This Row],[ 26 ]],AVERAGEIF(ING_NO_CONST_RENTA[Concepto],'Datos para cálculo'!Z$4,ING_NO_CONST_RENTA[Monto Limite]),+CALCULO[[#This Row],[ 26 ]]+1-1,CALCULO[[#This Row],[ 26 ]]))</f>
        <v>0</v>
      </c>
      <c r="AB772" s="165"/>
      <c r="AC7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2" s="147"/>
      <c r="AE7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2" s="144">
        <f>+CALCULO[[#This Row],[ 31 ]]+CALCULO[[#This Row],[ 29 ]]+CALCULO[[#This Row],[ 27 ]]+CALCULO[[#This Row],[ 25 ]]+CALCULO[[#This Row],[ 23 ]]+CALCULO[[#This Row],[ 21 ]]+CALCULO[[#This Row],[ 19 ]]+CALCULO[[#This Row],[ 17 ]]</f>
        <v>0</v>
      </c>
      <c r="AG772" s="148">
        <f>+MAX(0,ROUND(CALCULO[[#This Row],[ 15 ]]-CALCULO[[#This Row],[32]],-3))</f>
        <v>0</v>
      </c>
      <c r="AH772" s="29"/>
      <c r="AI772" s="163">
        <f>+IF(AVERAGEIF(DEDUCCIONES[Concepto],'Datos para cálculo'!AH$4,DEDUCCIONES[Monto Limite])=1,CALCULO[[#This Row],[ 34 ]],MIN(CALCULO[[#This Row],[ 34 ]],AVERAGEIF(DEDUCCIONES[Concepto],'Datos para cálculo'!AH$4,DEDUCCIONES[Monto Limite]),+CALCULO[[#This Row],[ 34 ]]+1-1,CALCULO[[#This Row],[ 34 ]]))</f>
        <v>0</v>
      </c>
      <c r="AJ772" s="167"/>
      <c r="AK772" s="144">
        <f>+IF(CALCULO[[#This Row],[ 36 ]]="SI",MIN(CALCULO[[#This Row],[ 15 ]]*10%,VLOOKUP($AJ$4,DEDUCCIONES[],4,0)),0)</f>
        <v>0</v>
      </c>
      <c r="AL772" s="168"/>
      <c r="AM772" s="145">
        <f>+MIN(AL772+1-1,VLOOKUP($AL$4,DEDUCCIONES[],4,0))</f>
        <v>0</v>
      </c>
      <c r="AN772" s="144">
        <f>+CALCULO[[#This Row],[35]]+CALCULO[[#This Row],[37]]+CALCULO[[#This Row],[ 39 ]]</f>
        <v>0</v>
      </c>
      <c r="AO772" s="148">
        <f>+CALCULO[[#This Row],[33]]-CALCULO[[#This Row],[ 40 ]]</f>
        <v>0</v>
      </c>
      <c r="AP772" s="29"/>
      <c r="AQ772" s="163">
        <f>+MIN(CALCULO[[#This Row],[42]]+1-1,VLOOKUP($AP$4,RENTAS_EXCENTAS[],4,0))</f>
        <v>0</v>
      </c>
      <c r="AR772" s="29"/>
      <c r="AS772" s="163">
        <f>+MIN(CALCULO[[#This Row],[43]]+CALCULO[[#This Row],[ 44 ]]+1-1,VLOOKUP($AP$4,RENTAS_EXCENTAS[],4,0))-CALCULO[[#This Row],[43]]</f>
        <v>0</v>
      </c>
      <c r="AT772" s="163"/>
      <c r="AU772" s="163"/>
      <c r="AV772" s="163">
        <f>+CALCULO[[#This Row],[ 47 ]]</f>
        <v>0</v>
      </c>
      <c r="AW772" s="163"/>
      <c r="AX772" s="163">
        <f>+CALCULO[[#This Row],[ 49 ]]</f>
        <v>0</v>
      </c>
      <c r="AY772" s="163"/>
      <c r="AZ772" s="163">
        <f>+CALCULO[[#This Row],[ 51 ]]</f>
        <v>0</v>
      </c>
      <c r="BA772" s="163"/>
      <c r="BB772" s="163">
        <f>+CALCULO[[#This Row],[ 53 ]]</f>
        <v>0</v>
      </c>
      <c r="BC772" s="163"/>
      <c r="BD772" s="163">
        <f>+CALCULO[[#This Row],[ 55 ]]</f>
        <v>0</v>
      </c>
      <c r="BE772" s="163"/>
      <c r="BF772" s="163">
        <f>+CALCULO[[#This Row],[ 57 ]]</f>
        <v>0</v>
      </c>
      <c r="BG772" s="163"/>
      <c r="BH772" s="163">
        <f>+CALCULO[[#This Row],[ 59 ]]</f>
        <v>0</v>
      </c>
      <c r="BI772" s="163"/>
      <c r="BJ772" s="163"/>
      <c r="BK772" s="163"/>
      <c r="BL772" s="145">
        <f>+CALCULO[[#This Row],[ 63 ]]</f>
        <v>0</v>
      </c>
      <c r="BM772" s="144">
        <f>+CALCULO[[#This Row],[ 64 ]]+CALCULO[[#This Row],[ 62 ]]+CALCULO[[#This Row],[ 60 ]]+CALCULO[[#This Row],[ 58 ]]+CALCULO[[#This Row],[ 56 ]]+CALCULO[[#This Row],[ 54 ]]+CALCULO[[#This Row],[ 52 ]]+CALCULO[[#This Row],[ 50 ]]+CALCULO[[#This Row],[ 48 ]]+CALCULO[[#This Row],[ 45 ]]+CALCULO[[#This Row],[43]]</f>
        <v>0</v>
      </c>
      <c r="BN772" s="148">
        <f>+CALCULO[[#This Row],[ 41 ]]-CALCULO[[#This Row],[65]]</f>
        <v>0</v>
      </c>
      <c r="BO772" s="144">
        <f>+ROUND(MIN(CALCULO[[#This Row],[66]]*25%,240*'Versión impresión'!$H$8),-3)</f>
        <v>0</v>
      </c>
      <c r="BP772" s="148">
        <f>+CALCULO[[#This Row],[66]]-CALCULO[[#This Row],[67]]</f>
        <v>0</v>
      </c>
      <c r="BQ772" s="154">
        <f>+ROUND(CALCULO[[#This Row],[33]]*40%,-3)</f>
        <v>0</v>
      </c>
      <c r="BR772" s="149">
        <f t="shared" si="30"/>
        <v>0</v>
      </c>
      <c r="BS772" s="144">
        <f>+CALCULO[[#This Row],[33]]-MIN(CALCULO[[#This Row],[69]],CALCULO[[#This Row],[68]])</f>
        <v>0</v>
      </c>
      <c r="BT772" s="150">
        <f>+CALCULO[[#This Row],[71]]/'Versión impresión'!$H$8+1-1</f>
        <v>0</v>
      </c>
      <c r="BU772" s="151">
        <f>+LOOKUP(CALCULO[[#This Row],[72]],$CG$2:$CH$8,$CJ$2:$CJ$8)</f>
        <v>0</v>
      </c>
      <c r="BV772" s="152">
        <f>+LOOKUP(CALCULO[[#This Row],[72]],$CG$2:$CH$8,$CI$2:$CI$8)</f>
        <v>0</v>
      </c>
      <c r="BW772" s="151">
        <f>+LOOKUP(CALCULO[[#This Row],[72]],$CG$2:$CH$8,$CK$2:$CK$8)</f>
        <v>0</v>
      </c>
      <c r="BX772" s="155">
        <f>+(CALCULO[[#This Row],[72]]+CALCULO[[#This Row],[73]])*CALCULO[[#This Row],[74]]+CALCULO[[#This Row],[75]]</f>
        <v>0</v>
      </c>
      <c r="BY772" s="133">
        <f>+ROUND(CALCULO[[#This Row],[76]]*'Versión impresión'!$H$8,-3)</f>
        <v>0</v>
      </c>
      <c r="BZ772" s="180" t="str">
        <f>+IF(LOOKUP(CALCULO[[#This Row],[72]],$CG$2:$CH$8,$CM$2:$CM$8)=0,"",LOOKUP(CALCULO[[#This Row],[72]],$CG$2:$CH$8,$CM$2:$CM$8))</f>
        <v/>
      </c>
    </row>
    <row r="773" spans="1:78" x14ac:dyDescent="0.25">
      <c r="A773" s="78" t="str">
        <f t="shared" si="29"/>
        <v/>
      </c>
      <c r="B773" s="159"/>
      <c r="C773" s="29"/>
      <c r="D773" s="29"/>
      <c r="E773" s="29"/>
      <c r="F773" s="29"/>
      <c r="G773" s="29"/>
      <c r="H773" s="29"/>
      <c r="I773" s="29"/>
      <c r="J773" s="29"/>
      <c r="K773" s="29"/>
      <c r="L773" s="29"/>
      <c r="M773" s="29"/>
      <c r="N773" s="29"/>
      <c r="O773" s="144">
        <f>SUM(CALCULO[[#This Row],[5]:[ 14 ]])</f>
        <v>0</v>
      </c>
      <c r="P773" s="162"/>
      <c r="Q773" s="163">
        <f>+IF(AVERAGEIF(ING_NO_CONST_RENTA[Concepto],'Datos para cálculo'!P$4,ING_NO_CONST_RENTA[Monto Limite])=1,CALCULO[[#This Row],[16]],MIN(CALCULO[ [#This Row],[16] ],AVERAGEIF(ING_NO_CONST_RENTA[Concepto],'Datos para cálculo'!P$4,ING_NO_CONST_RENTA[Monto Limite]),+CALCULO[ [#This Row],[16] ]+1-1,CALCULO[ [#This Row],[16] ]))</f>
        <v>0</v>
      </c>
      <c r="R773" s="29"/>
      <c r="S773" s="163">
        <f>+IF(AVERAGEIF(ING_NO_CONST_RENTA[Concepto],'Datos para cálculo'!R$4,ING_NO_CONST_RENTA[Monto Limite])=1,CALCULO[[#This Row],[18]],MIN(CALCULO[ [#This Row],[18] ],AVERAGEIF(ING_NO_CONST_RENTA[Concepto],'Datos para cálculo'!R$4,ING_NO_CONST_RENTA[Monto Limite]),+CALCULO[ [#This Row],[18] ]+1-1,CALCULO[ [#This Row],[18] ]))</f>
        <v>0</v>
      </c>
      <c r="T773" s="29"/>
      <c r="U773" s="163">
        <f>+IF(AVERAGEIF(ING_NO_CONST_RENTA[Concepto],'Datos para cálculo'!T$4,ING_NO_CONST_RENTA[Monto Limite])=1,CALCULO[[#This Row],[20]],MIN(CALCULO[ [#This Row],[20] ],AVERAGEIF(ING_NO_CONST_RENTA[Concepto],'Datos para cálculo'!T$4,ING_NO_CONST_RENTA[Monto Limite]),+CALCULO[ [#This Row],[20] ]+1-1,CALCULO[ [#This Row],[20] ]))</f>
        <v>0</v>
      </c>
      <c r="V773" s="29"/>
      <c r="W7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3" s="164"/>
      <c r="Y773" s="163">
        <f>+IF(O773&lt;310*'Versión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3" s="165"/>
      <c r="AA773" s="163">
        <f>+IF(AVERAGEIF(ING_NO_CONST_RENTA[Concepto],'Datos para cálculo'!Z$4,ING_NO_CONST_RENTA[Monto Limite])=1,CALCULO[[#This Row],[ 26 ]],MIN(CALCULO[[#This Row],[ 26 ]],AVERAGEIF(ING_NO_CONST_RENTA[Concepto],'Datos para cálculo'!Z$4,ING_NO_CONST_RENTA[Monto Limite]),+CALCULO[[#This Row],[ 26 ]]+1-1,CALCULO[[#This Row],[ 26 ]]))</f>
        <v>0</v>
      </c>
      <c r="AB773" s="165"/>
      <c r="AC7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3" s="147"/>
      <c r="AE7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3" s="144">
        <f>+CALCULO[[#This Row],[ 31 ]]+CALCULO[[#This Row],[ 29 ]]+CALCULO[[#This Row],[ 27 ]]+CALCULO[[#This Row],[ 25 ]]+CALCULO[[#This Row],[ 23 ]]+CALCULO[[#This Row],[ 21 ]]+CALCULO[[#This Row],[ 19 ]]+CALCULO[[#This Row],[ 17 ]]</f>
        <v>0</v>
      </c>
      <c r="AG773" s="148">
        <f>+MAX(0,ROUND(CALCULO[[#This Row],[ 15 ]]-CALCULO[[#This Row],[32]],-3))</f>
        <v>0</v>
      </c>
      <c r="AH773" s="29"/>
      <c r="AI773" s="163">
        <f>+IF(AVERAGEIF(DEDUCCIONES[Concepto],'Datos para cálculo'!AH$4,DEDUCCIONES[Monto Limite])=1,CALCULO[[#This Row],[ 34 ]],MIN(CALCULO[[#This Row],[ 34 ]],AVERAGEIF(DEDUCCIONES[Concepto],'Datos para cálculo'!AH$4,DEDUCCIONES[Monto Limite]),+CALCULO[[#This Row],[ 34 ]]+1-1,CALCULO[[#This Row],[ 34 ]]))</f>
        <v>0</v>
      </c>
      <c r="AJ773" s="167"/>
      <c r="AK773" s="144">
        <f>+IF(CALCULO[[#This Row],[ 36 ]]="SI",MIN(CALCULO[[#This Row],[ 15 ]]*10%,VLOOKUP($AJ$4,DEDUCCIONES[],4,0)),0)</f>
        <v>0</v>
      </c>
      <c r="AL773" s="168"/>
      <c r="AM773" s="145">
        <f>+MIN(AL773+1-1,VLOOKUP($AL$4,DEDUCCIONES[],4,0))</f>
        <v>0</v>
      </c>
      <c r="AN773" s="144">
        <f>+CALCULO[[#This Row],[35]]+CALCULO[[#This Row],[37]]+CALCULO[[#This Row],[ 39 ]]</f>
        <v>0</v>
      </c>
      <c r="AO773" s="148">
        <f>+CALCULO[[#This Row],[33]]-CALCULO[[#This Row],[ 40 ]]</f>
        <v>0</v>
      </c>
      <c r="AP773" s="29"/>
      <c r="AQ773" s="163">
        <f>+MIN(CALCULO[[#This Row],[42]]+1-1,VLOOKUP($AP$4,RENTAS_EXCENTAS[],4,0))</f>
        <v>0</v>
      </c>
      <c r="AR773" s="29"/>
      <c r="AS773" s="163">
        <f>+MIN(CALCULO[[#This Row],[43]]+CALCULO[[#This Row],[ 44 ]]+1-1,VLOOKUP($AP$4,RENTAS_EXCENTAS[],4,0))-CALCULO[[#This Row],[43]]</f>
        <v>0</v>
      </c>
      <c r="AT773" s="163"/>
      <c r="AU773" s="163"/>
      <c r="AV773" s="163">
        <f>+CALCULO[[#This Row],[ 47 ]]</f>
        <v>0</v>
      </c>
      <c r="AW773" s="163"/>
      <c r="AX773" s="163">
        <f>+CALCULO[[#This Row],[ 49 ]]</f>
        <v>0</v>
      </c>
      <c r="AY773" s="163"/>
      <c r="AZ773" s="163">
        <f>+CALCULO[[#This Row],[ 51 ]]</f>
        <v>0</v>
      </c>
      <c r="BA773" s="163"/>
      <c r="BB773" s="163">
        <f>+CALCULO[[#This Row],[ 53 ]]</f>
        <v>0</v>
      </c>
      <c r="BC773" s="163"/>
      <c r="BD773" s="163">
        <f>+CALCULO[[#This Row],[ 55 ]]</f>
        <v>0</v>
      </c>
      <c r="BE773" s="163"/>
      <c r="BF773" s="163">
        <f>+CALCULO[[#This Row],[ 57 ]]</f>
        <v>0</v>
      </c>
      <c r="BG773" s="163"/>
      <c r="BH773" s="163">
        <f>+CALCULO[[#This Row],[ 59 ]]</f>
        <v>0</v>
      </c>
      <c r="BI773" s="163"/>
      <c r="BJ773" s="163"/>
      <c r="BK773" s="163"/>
      <c r="BL773" s="145">
        <f>+CALCULO[[#This Row],[ 63 ]]</f>
        <v>0</v>
      </c>
      <c r="BM773" s="144">
        <f>+CALCULO[[#This Row],[ 64 ]]+CALCULO[[#This Row],[ 62 ]]+CALCULO[[#This Row],[ 60 ]]+CALCULO[[#This Row],[ 58 ]]+CALCULO[[#This Row],[ 56 ]]+CALCULO[[#This Row],[ 54 ]]+CALCULO[[#This Row],[ 52 ]]+CALCULO[[#This Row],[ 50 ]]+CALCULO[[#This Row],[ 48 ]]+CALCULO[[#This Row],[ 45 ]]+CALCULO[[#This Row],[43]]</f>
        <v>0</v>
      </c>
      <c r="BN773" s="148">
        <f>+CALCULO[[#This Row],[ 41 ]]-CALCULO[[#This Row],[65]]</f>
        <v>0</v>
      </c>
      <c r="BO773" s="144">
        <f>+ROUND(MIN(CALCULO[[#This Row],[66]]*25%,240*'Versión impresión'!$H$8),-3)</f>
        <v>0</v>
      </c>
      <c r="BP773" s="148">
        <f>+CALCULO[[#This Row],[66]]-CALCULO[[#This Row],[67]]</f>
        <v>0</v>
      </c>
      <c r="BQ773" s="154">
        <f>+ROUND(CALCULO[[#This Row],[33]]*40%,-3)</f>
        <v>0</v>
      </c>
      <c r="BR773" s="149">
        <f t="shared" si="30"/>
        <v>0</v>
      </c>
      <c r="BS773" s="144">
        <f>+CALCULO[[#This Row],[33]]-MIN(CALCULO[[#This Row],[69]],CALCULO[[#This Row],[68]])</f>
        <v>0</v>
      </c>
      <c r="BT773" s="150">
        <f>+CALCULO[[#This Row],[71]]/'Versión impresión'!$H$8+1-1</f>
        <v>0</v>
      </c>
      <c r="BU773" s="151">
        <f>+LOOKUP(CALCULO[[#This Row],[72]],$CG$2:$CH$8,$CJ$2:$CJ$8)</f>
        <v>0</v>
      </c>
      <c r="BV773" s="152">
        <f>+LOOKUP(CALCULO[[#This Row],[72]],$CG$2:$CH$8,$CI$2:$CI$8)</f>
        <v>0</v>
      </c>
      <c r="BW773" s="151">
        <f>+LOOKUP(CALCULO[[#This Row],[72]],$CG$2:$CH$8,$CK$2:$CK$8)</f>
        <v>0</v>
      </c>
      <c r="BX773" s="155">
        <f>+(CALCULO[[#This Row],[72]]+CALCULO[[#This Row],[73]])*CALCULO[[#This Row],[74]]+CALCULO[[#This Row],[75]]</f>
        <v>0</v>
      </c>
      <c r="BY773" s="133">
        <f>+ROUND(CALCULO[[#This Row],[76]]*'Versión impresión'!$H$8,-3)</f>
        <v>0</v>
      </c>
      <c r="BZ773" s="180" t="str">
        <f>+IF(LOOKUP(CALCULO[[#This Row],[72]],$CG$2:$CH$8,$CM$2:$CM$8)=0,"",LOOKUP(CALCULO[[#This Row],[72]],$CG$2:$CH$8,$CM$2:$CM$8))</f>
        <v/>
      </c>
    </row>
    <row r="774" spans="1:78" x14ac:dyDescent="0.25">
      <c r="A774" s="78" t="str">
        <f t="shared" si="29"/>
        <v/>
      </c>
      <c r="B774" s="159"/>
      <c r="C774" s="29"/>
      <c r="D774" s="29"/>
      <c r="E774" s="29"/>
      <c r="F774" s="29"/>
      <c r="G774" s="29"/>
      <c r="H774" s="29"/>
      <c r="I774" s="29"/>
      <c r="J774" s="29"/>
      <c r="K774" s="29"/>
      <c r="L774" s="29"/>
      <c r="M774" s="29"/>
      <c r="N774" s="29"/>
      <c r="O774" s="144">
        <f>SUM(CALCULO[[#This Row],[5]:[ 14 ]])</f>
        <v>0</v>
      </c>
      <c r="P774" s="162"/>
      <c r="Q774" s="163">
        <f>+IF(AVERAGEIF(ING_NO_CONST_RENTA[Concepto],'Datos para cálculo'!P$4,ING_NO_CONST_RENTA[Monto Limite])=1,CALCULO[[#This Row],[16]],MIN(CALCULO[ [#This Row],[16] ],AVERAGEIF(ING_NO_CONST_RENTA[Concepto],'Datos para cálculo'!P$4,ING_NO_CONST_RENTA[Monto Limite]),+CALCULO[ [#This Row],[16] ]+1-1,CALCULO[ [#This Row],[16] ]))</f>
        <v>0</v>
      </c>
      <c r="R774" s="29"/>
      <c r="S774" s="163">
        <f>+IF(AVERAGEIF(ING_NO_CONST_RENTA[Concepto],'Datos para cálculo'!R$4,ING_NO_CONST_RENTA[Monto Limite])=1,CALCULO[[#This Row],[18]],MIN(CALCULO[ [#This Row],[18] ],AVERAGEIF(ING_NO_CONST_RENTA[Concepto],'Datos para cálculo'!R$4,ING_NO_CONST_RENTA[Monto Limite]),+CALCULO[ [#This Row],[18] ]+1-1,CALCULO[ [#This Row],[18] ]))</f>
        <v>0</v>
      </c>
      <c r="T774" s="29"/>
      <c r="U774" s="163">
        <f>+IF(AVERAGEIF(ING_NO_CONST_RENTA[Concepto],'Datos para cálculo'!T$4,ING_NO_CONST_RENTA[Monto Limite])=1,CALCULO[[#This Row],[20]],MIN(CALCULO[ [#This Row],[20] ],AVERAGEIF(ING_NO_CONST_RENTA[Concepto],'Datos para cálculo'!T$4,ING_NO_CONST_RENTA[Monto Limite]),+CALCULO[ [#This Row],[20] ]+1-1,CALCULO[ [#This Row],[20] ]))</f>
        <v>0</v>
      </c>
      <c r="V774" s="29"/>
      <c r="W7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4" s="164"/>
      <c r="Y774" s="163">
        <f>+IF(O774&lt;310*'Versión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4" s="165"/>
      <c r="AA774" s="163">
        <f>+IF(AVERAGEIF(ING_NO_CONST_RENTA[Concepto],'Datos para cálculo'!Z$4,ING_NO_CONST_RENTA[Monto Limite])=1,CALCULO[[#This Row],[ 26 ]],MIN(CALCULO[[#This Row],[ 26 ]],AVERAGEIF(ING_NO_CONST_RENTA[Concepto],'Datos para cálculo'!Z$4,ING_NO_CONST_RENTA[Monto Limite]),+CALCULO[[#This Row],[ 26 ]]+1-1,CALCULO[[#This Row],[ 26 ]]))</f>
        <v>0</v>
      </c>
      <c r="AB774" s="165"/>
      <c r="AC7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4" s="147"/>
      <c r="AE7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4" s="144">
        <f>+CALCULO[[#This Row],[ 31 ]]+CALCULO[[#This Row],[ 29 ]]+CALCULO[[#This Row],[ 27 ]]+CALCULO[[#This Row],[ 25 ]]+CALCULO[[#This Row],[ 23 ]]+CALCULO[[#This Row],[ 21 ]]+CALCULO[[#This Row],[ 19 ]]+CALCULO[[#This Row],[ 17 ]]</f>
        <v>0</v>
      </c>
      <c r="AG774" s="148">
        <f>+MAX(0,ROUND(CALCULO[[#This Row],[ 15 ]]-CALCULO[[#This Row],[32]],-3))</f>
        <v>0</v>
      </c>
      <c r="AH774" s="29"/>
      <c r="AI774" s="163">
        <f>+IF(AVERAGEIF(DEDUCCIONES[Concepto],'Datos para cálculo'!AH$4,DEDUCCIONES[Monto Limite])=1,CALCULO[[#This Row],[ 34 ]],MIN(CALCULO[[#This Row],[ 34 ]],AVERAGEIF(DEDUCCIONES[Concepto],'Datos para cálculo'!AH$4,DEDUCCIONES[Monto Limite]),+CALCULO[[#This Row],[ 34 ]]+1-1,CALCULO[[#This Row],[ 34 ]]))</f>
        <v>0</v>
      </c>
      <c r="AJ774" s="167"/>
      <c r="AK774" s="144">
        <f>+IF(CALCULO[[#This Row],[ 36 ]]="SI",MIN(CALCULO[[#This Row],[ 15 ]]*10%,VLOOKUP($AJ$4,DEDUCCIONES[],4,0)),0)</f>
        <v>0</v>
      </c>
      <c r="AL774" s="168"/>
      <c r="AM774" s="145">
        <f>+MIN(AL774+1-1,VLOOKUP($AL$4,DEDUCCIONES[],4,0))</f>
        <v>0</v>
      </c>
      <c r="AN774" s="144">
        <f>+CALCULO[[#This Row],[35]]+CALCULO[[#This Row],[37]]+CALCULO[[#This Row],[ 39 ]]</f>
        <v>0</v>
      </c>
      <c r="AO774" s="148">
        <f>+CALCULO[[#This Row],[33]]-CALCULO[[#This Row],[ 40 ]]</f>
        <v>0</v>
      </c>
      <c r="AP774" s="29"/>
      <c r="AQ774" s="163">
        <f>+MIN(CALCULO[[#This Row],[42]]+1-1,VLOOKUP($AP$4,RENTAS_EXCENTAS[],4,0))</f>
        <v>0</v>
      </c>
      <c r="AR774" s="29"/>
      <c r="AS774" s="163">
        <f>+MIN(CALCULO[[#This Row],[43]]+CALCULO[[#This Row],[ 44 ]]+1-1,VLOOKUP($AP$4,RENTAS_EXCENTAS[],4,0))-CALCULO[[#This Row],[43]]</f>
        <v>0</v>
      </c>
      <c r="AT774" s="163"/>
      <c r="AU774" s="163"/>
      <c r="AV774" s="163">
        <f>+CALCULO[[#This Row],[ 47 ]]</f>
        <v>0</v>
      </c>
      <c r="AW774" s="163"/>
      <c r="AX774" s="163">
        <f>+CALCULO[[#This Row],[ 49 ]]</f>
        <v>0</v>
      </c>
      <c r="AY774" s="163"/>
      <c r="AZ774" s="163">
        <f>+CALCULO[[#This Row],[ 51 ]]</f>
        <v>0</v>
      </c>
      <c r="BA774" s="163"/>
      <c r="BB774" s="163">
        <f>+CALCULO[[#This Row],[ 53 ]]</f>
        <v>0</v>
      </c>
      <c r="BC774" s="163"/>
      <c r="BD774" s="163">
        <f>+CALCULO[[#This Row],[ 55 ]]</f>
        <v>0</v>
      </c>
      <c r="BE774" s="163"/>
      <c r="BF774" s="163">
        <f>+CALCULO[[#This Row],[ 57 ]]</f>
        <v>0</v>
      </c>
      <c r="BG774" s="163"/>
      <c r="BH774" s="163">
        <f>+CALCULO[[#This Row],[ 59 ]]</f>
        <v>0</v>
      </c>
      <c r="BI774" s="163"/>
      <c r="BJ774" s="163"/>
      <c r="BK774" s="163"/>
      <c r="BL774" s="145">
        <f>+CALCULO[[#This Row],[ 63 ]]</f>
        <v>0</v>
      </c>
      <c r="BM774" s="144">
        <f>+CALCULO[[#This Row],[ 64 ]]+CALCULO[[#This Row],[ 62 ]]+CALCULO[[#This Row],[ 60 ]]+CALCULO[[#This Row],[ 58 ]]+CALCULO[[#This Row],[ 56 ]]+CALCULO[[#This Row],[ 54 ]]+CALCULO[[#This Row],[ 52 ]]+CALCULO[[#This Row],[ 50 ]]+CALCULO[[#This Row],[ 48 ]]+CALCULO[[#This Row],[ 45 ]]+CALCULO[[#This Row],[43]]</f>
        <v>0</v>
      </c>
      <c r="BN774" s="148">
        <f>+CALCULO[[#This Row],[ 41 ]]-CALCULO[[#This Row],[65]]</f>
        <v>0</v>
      </c>
      <c r="BO774" s="144">
        <f>+ROUND(MIN(CALCULO[[#This Row],[66]]*25%,240*'Versión impresión'!$H$8),-3)</f>
        <v>0</v>
      </c>
      <c r="BP774" s="148">
        <f>+CALCULO[[#This Row],[66]]-CALCULO[[#This Row],[67]]</f>
        <v>0</v>
      </c>
      <c r="BQ774" s="154">
        <f>+ROUND(CALCULO[[#This Row],[33]]*40%,-3)</f>
        <v>0</v>
      </c>
      <c r="BR774" s="149">
        <f t="shared" si="30"/>
        <v>0</v>
      </c>
      <c r="BS774" s="144">
        <f>+CALCULO[[#This Row],[33]]-MIN(CALCULO[[#This Row],[69]],CALCULO[[#This Row],[68]])</f>
        <v>0</v>
      </c>
      <c r="BT774" s="150">
        <f>+CALCULO[[#This Row],[71]]/'Versión impresión'!$H$8+1-1</f>
        <v>0</v>
      </c>
      <c r="BU774" s="151">
        <f>+LOOKUP(CALCULO[[#This Row],[72]],$CG$2:$CH$8,$CJ$2:$CJ$8)</f>
        <v>0</v>
      </c>
      <c r="BV774" s="152">
        <f>+LOOKUP(CALCULO[[#This Row],[72]],$CG$2:$CH$8,$CI$2:$CI$8)</f>
        <v>0</v>
      </c>
      <c r="BW774" s="151">
        <f>+LOOKUP(CALCULO[[#This Row],[72]],$CG$2:$CH$8,$CK$2:$CK$8)</f>
        <v>0</v>
      </c>
      <c r="BX774" s="155">
        <f>+(CALCULO[[#This Row],[72]]+CALCULO[[#This Row],[73]])*CALCULO[[#This Row],[74]]+CALCULO[[#This Row],[75]]</f>
        <v>0</v>
      </c>
      <c r="BY774" s="133">
        <f>+ROUND(CALCULO[[#This Row],[76]]*'Versión impresión'!$H$8,-3)</f>
        <v>0</v>
      </c>
      <c r="BZ774" s="180" t="str">
        <f>+IF(LOOKUP(CALCULO[[#This Row],[72]],$CG$2:$CH$8,$CM$2:$CM$8)=0,"",LOOKUP(CALCULO[[#This Row],[72]],$CG$2:$CH$8,$CM$2:$CM$8))</f>
        <v/>
      </c>
    </row>
    <row r="775" spans="1:78" x14ac:dyDescent="0.25">
      <c r="A775" s="78" t="str">
        <f t="shared" si="29"/>
        <v/>
      </c>
      <c r="B775" s="159"/>
      <c r="C775" s="29"/>
      <c r="D775" s="29"/>
      <c r="E775" s="29"/>
      <c r="F775" s="29"/>
      <c r="G775" s="29"/>
      <c r="H775" s="29"/>
      <c r="I775" s="29"/>
      <c r="J775" s="29"/>
      <c r="K775" s="29"/>
      <c r="L775" s="29"/>
      <c r="M775" s="29"/>
      <c r="N775" s="29"/>
      <c r="O775" s="144">
        <f>SUM(CALCULO[[#This Row],[5]:[ 14 ]])</f>
        <v>0</v>
      </c>
      <c r="P775" s="162"/>
      <c r="Q775" s="163">
        <f>+IF(AVERAGEIF(ING_NO_CONST_RENTA[Concepto],'Datos para cálculo'!P$4,ING_NO_CONST_RENTA[Monto Limite])=1,CALCULO[[#This Row],[16]],MIN(CALCULO[ [#This Row],[16] ],AVERAGEIF(ING_NO_CONST_RENTA[Concepto],'Datos para cálculo'!P$4,ING_NO_CONST_RENTA[Monto Limite]),+CALCULO[ [#This Row],[16] ]+1-1,CALCULO[ [#This Row],[16] ]))</f>
        <v>0</v>
      </c>
      <c r="R775" s="29"/>
      <c r="S775" s="163">
        <f>+IF(AVERAGEIF(ING_NO_CONST_RENTA[Concepto],'Datos para cálculo'!R$4,ING_NO_CONST_RENTA[Monto Limite])=1,CALCULO[[#This Row],[18]],MIN(CALCULO[ [#This Row],[18] ],AVERAGEIF(ING_NO_CONST_RENTA[Concepto],'Datos para cálculo'!R$4,ING_NO_CONST_RENTA[Monto Limite]),+CALCULO[ [#This Row],[18] ]+1-1,CALCULO[ [#This Row],[18] ]))</f>
        <v>0</v>
      </c>
      <c r="T775" s="29"/>
      <c r="U775" s="163">
        <f>+IF(AVERAGEIF(ING_NO_CONST_RENTA[Concepto],'Datos para cálculo'!T$4,ING_NO_CONST_RENTA[Monto Limite])=1,CALCULO[[#This Row],[20]],MIN(CALCULO[ [#This Row],[20] ],AVERAGEIF(ING_NO_CONST_RENTA[Concepto],'Datos para cálculo'!T$4,ING_NO_CONST_RENTA[Monto Limite]),+CALCULO[ [#This Row],[20] ]+1-1,CALCULO[ [#This Row],[20] ]))</f>
        <v>0</v>
      </c>
      <c r="V775" s="29"/>
      <c r="W7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5" s="164"/>
      <c r="Y775" s="163">
        <f>+IF(O775&lt;310*'Versión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5" s="165"/>
      <c r="AA775" s="163">
        <f>+IF(AVERAGEIF(ING_NO_CONST_RENTA[Concepto],'Datos para cálculo'!Z$4,ING_NO_CONST_RENTA[Monto Limite])=1,CALCULO[[#This Row],[ 26 ]],MIN(CALCULO[[#This Row],[ 26 ]],AVERAGEIF(ING_NO_CONST_RENTA[Concepto],'Datos para cálculo'!Z$4,ING_NO_CONST_RENTA[Monto Limite]),+CALCULO[[#This Row],[ 26 ]]+1-1,CALCULO[[#This Row],[ 26 ]]))</f>
        <v>0</v>
      </c>
      <c r="AB775" s="165"/>
      <c r="AC7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5" s="147"/>
      <c r="AE7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5" s="144">
        <f>+CALCULO[[#This Row],[ 31 ]]+CALCULO[[#This Row],[ 29 ]]+CALCULO[[#This Row],[ 27 ]]+CALCULO[[#This Row],[ 25 ]]+CALCULO[[#This Row],[ 23 ]]+CALCULO[[#This Row],[ 21 ]]+CALCULO[[#This Row],[ 19 ]]+CALCULO[[#This Row],[ 17 ]]</f>
        <v>0</v>
      </c>
      <c r="AG775" s="148">
        <f>+MAX(0,ROUND(CALCULO[[#This Row],[ 15 ]]-CALCULO[[#This Row],[32]],-3))</f>
        <v>0</v>
      </c>
      <c r="AH775" s="29"/>
      <c r="AI775" s="163">
        <f>+IF(AVERAGEIF(DEDUCCIONES[Concepto],'Datos para cálculo'!AH$4,DEDUCCIONES[Monto Limite])=1,CALCULO[[#This Row],[ 34 ]],MIN(CALCULO[[#This Row],[ 34 ]],AVERAGEIF(DEDUCCIONES[Concepto],'Datos para cálculo'!AH$4,DEDUCCIONES[Monto Limite]),+CALCULO[[#This Row],[ 34 ]]+1-1,CALCULO[[#This Row],[ 34 ]]))</f>
        <v>0</v>
      </c>
      <c r="AJ775" s="167"/>
      <c r="AK775" s="144">
        <f>+IF(CALCULO[[#This Row],[ 36 ]]="SI",MIN(CALCULO[[#This Row],[ 15 ]]*10%,VLOOKUP($AJ$4,DEDUCCIONES[],4,0)),0)</f>
        <v>0</v>
      </c>
      <c r="AL775" s="168"/>
      <c r="AM775" s="145">
        <f>+MIN(AL775+1-1,VLOOKUP($AL$4,DEDUCCIONES[],4,0))</f>
        <v>0</v>
      </c>
      <c r="AN775" s="144">
        <f>+CALCULO[[#This Row],[35]]+CALCULO[[#This Row],[37]]+CALCULO[[#This Row],[ 39 ]]</f>
        <v>0</v>
      </c>
      <c r="AO775" s="148">
        <f>+CALCULO[[#This Row],[33]]-CALCULO[[#This Row],[ 40 ]]</f>
        <v>0</v>
      </c>
      <c r="AP775" s="29"/>
      <c r="AQ775" s="163">
        <f>+MIN(CALCULO[[#This Row],[42]]+1-1,VLOOKUP($AP$4,RENTAS_EXCENTAS[],4,0))</f>
        <v>0</v>
      </c>
      <c r="AR775" s="29"/>
      <c r="AS775" s="163">
        <f>+MIN(CALCULO[[#This Row],[43]]+CALCULO[[#This Row],[ 44 ]]+1-1,VLOOKUP($AP$4,RENTAS_EXCENTAS[],4,0))-CALCULO[[#This Row],[43]]</f>
        <v>0</v>
      </c>
      <c r="AT775" s="163"/>
      <c r="AU775" s="163"/>
      <c r="AV775" s="163">
        <f>+CALCULO[[#This Row],[ 47 ]]</f>
        <v>0</v>
      </c>
      <c r="AW775" s="163"/>
      <c r="AX775" s="163">
        <f>+CALCULO[[#This Row],[ 49 ]]</f>
        <v>0</v>
      </c>
      <c r="AY775" s="163"/>
      <c r="AZ775" s="163">
        <f>+CALCULO[[#This Row],[ 51 ]]</f>
        <v>0</v>
      </c>
      <c r="BA775" s="163"/>
      <c r="BB775" s="163">
        <f>+CALCULO[[#This Row],[ 53 ]]</f>
        <v>0</v>
      </c>
      <c r="BC775" s="163"/>
      <c r="BD775" s="163">
        <f>+CALCULO[[#This Row],[ 55 ]]</f>
        <v>0</v>
      </c>
      <c r="BE775" s="163"/>
      <c r="BF775" s="163">
        <f>+CALCULO[[#This Row],[ 57 ]]</f>
        <v>0</v>
      </c>
      <c r="BG775" s="163"/>
      <c r="BH775" s="163">
        <f>+CALCULO[[#This Row],[ 59 ]]</f>
        <v>0</v>
      </c>
      <c r="BI775" s="163"/>
      <c r="BJ775" s="163"/>
      <c r="BK775" s="163"/>
      <c r="BL775" s="145">
        <f>+CALCULO[[#This Row],[ 63 ]]</f>
        <v>0</v>
      </c>
      <c r="BM775" s="144">
        <f>+CALCULO[[#This Row],[ 64 ]]+CALCULO[[#This Row],[ 62 ]]+CALCULO[[#This Row],[ 60 ]]+CALCULO[[#This Row],[ 58 ]]+CALCULO[[#This Row],[ 56 ]]+CALCULO[[#This Row],[ 54 ]]+CALCULO[[#This Row],[ 52 ]]+CALCULO[[#This Row],[ 50 ]]+CALCULO[[#This Row],[ 48 ]]+CALCULO[[#This Row],[ 45 ]]+CALCULO[[#This Row],[43]]</f>
        <v>0</v>
      </c>
      <c r="BN775" s="148">
        <f>+CALCULO[[#This Row],[ 41 ]]-CALCULO[[#This Row],[65]]</f>
        <v>0</v>
      </c>
      <c r="BO775" s="144">
        <f>+ROUND(MIN(CALCULO[[#This Row],[66]]*25%,240*'Versión impresión'!$H$8),-3)</f>
        <v>0</v>
      </c>
      <c r="BP775" s="148">
        <f>+CALCULO[[#This Row],[66]]-CALCULO[[#This Row],[67]]</f>
        <v>0</v>
      </c>
      <c r="BQ775" s="154">
        <f>+ROUND(CALCULO[[#This Row],[33]]*40%,-3)</f>
        <v>0</v>
      </c>
      <c r="BR775" s="149">
        <f t="shared" si="30"/>
        <v>0</v>
      </c>
      <c r="BS775" s="144">
        <f>+CALCULO[[#This Row],[33]]-MIN(CALCULO[[#This Row],[69]],CALCULO[[#This Row],[68]])</f>
        <v>0</v>
      </c>
      <c r="BT775" s="150">
        <f>+CALCULO[[#This Row],[71]]/'Versión impresión'!$H$8+1-1</f>
        <v>0</v>
      </c>
      <c r="BU775" s="151">
        <f>+LOOKUP(CALCULO[[#This Row],[72]],$CG$2:$CH$8,$CJ$2:$CJ$8)</f>
        <v>0</v>
      </c>
      <c r="BV775" s="152">
        <f>+LOOKUP(CALCULO[[#This Row],[72]],$CG$2:$CH$8,$CI$2:$CI$8)</f>
        <v>0</v>
      </c>
      <c r="BW775" s="151">
        <f>+LOOKUP(CALCULO[[#This Row],[72]],$CG$2:$CH$8,$CK$2:$CK$8)</f>
        <v>0</v>
      </c>
      <c r="BX775" s="155">
        <f>+(CALCULO[[#This Row],[72]]+CALCULO[[#This Row],[73]])*CALCULO[[#This Row],[74]]+CALCULO[[#This Row],[75]]</f>
        <v>0</v>
      </c>
      <c r="BY775" s="133">
        <f>+ROUND(CALCULO[[#This Row],[76]]*'Versión impresión'!$H$8,-3)</f>
        <v>0</v>
      </c>
      <c r="BZ775" s="180" t="str">
        <f>+IF(LOOKUP(CALCULO[[#This Row],[72]],$CG$2:$CH$8,$CM$2:$CM$8)=0,"",LOOKUP(CALCULO[[#This Row],[72]],$CG$2:$CH$8,$CM$2:$CM$8))</f>
        <v/>
      </c>
    </row>
    <row r="776" spans="1:78" x14ac:dyDescent="0.25">
      <c r="A776" s="78" t="str">
        <f t="shared" si="29"/>
        <v/>
      </c>
      <c r="B776" s="159"/>
      <c r="C776" s="29"/>
      <c r="D776" s="29"/>
      <c r="E776" s="29"/>
      <c r="F776" s="29"/>
      <c r="G776" s="29"/>
      <c r="H776" s="29"/>
      <c r="I776" s="29"/>
      <c r="J776" s="29"/>
      <c r="K776" s="29"/>
      <c r="L776" s="29"/>
      <c r="M776" s="29"/>
      <c r="N776" s="29"/>
      <c r="O776" s="144">
        <f>SUM(CALCULO[[#This Row],[5]:[ 14 ]])</f>
        <v>0</v>
      </c>
      <c r="P776" s="162"/>
      <c r="Q776" s="163">
        <f>+IF(AVERAGEIF(ING_NO_CONST_RENTA[Concepto],'Datos para cálculo'!P$4,ING_NO_CONST_RENTA[Monto Limite])=1,CALCULO[[#This Row],[16]],MIN(CALCULO[ [#This Row],[16] ],AVERAGEIF(ING_NO_CONST_RENTA[Concepto],'Datos para cálculo'!P$4,ING_NO_CONST_RENTA[Monto Limite]),+CALCULO[ [#This Row],[16] ]+1-1,CALCULO[ [#This Row],[16] ]))</f>
        <v>0</v>
      </c>
      <c r="R776" s="29"/>
      <c r="S776" s="163">
        <f>+IF(AVERAGEIF(ING_NO_CONST_RENTA[Concepto],'Datos para cálculo'!R$4,ING_NO_CONST_RENTA[Monto Limite])=1,CALCULO[[#This Row],[18]],MIN(CALCULO[ [#This Row],[18] ],AVERAGEIF(ING_NO_CONST_RENTA[Concepto],'Datos para cálculo'!R$4,ING_NO_CONST_RENTA[Monto Limite]),+CALCULO[ [#This Row],[18] ]+1-1,CALCULO[ [#This Row],[18] ]))</f>
        <v>0</v>
      </c>
      <c r="T776" s="29"/>
      <c r="U776" s="163">
        <f>+IF(AVERAGEIF(ING_NO_CONST_RENTA[Concepto],'Datos para cálculo'!T$4,ING_NO_CONST_RENTA[Monto Limite])=1,CALCULO[[#This Row],[20]],MIN(CALCULO[ [#This Row],[20] ],AVERAGEIF(ING_NO_CONST_RENTA[Concepto],'Datos para cálculo'!T$4,ING_NO_CONST_RENTA[Monto Limite]),+CALCULO[ [#This Row],[20] ]+1-1,CALCULO[ [#This Row],[20] ]))</f>
        <v>0</v>
      </c>
      <c r="V776" s="29"/>
      <c r="W7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6" s="164"/>
      <c r="Y776" s="163">
        <f>+IF(O776&lt;310*'Versión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6" s="165"/>
      <c r="AA776" s="163">
        <f>+IF(AVERAGEIF(ING_NO_CONST_RENTA[Concepto],'Datos para cálculo'!Z$4,ING_NO_CONST_RENTA[Monto Limite])=1,CALCULO[[#This Row],[ 26 ]],MIN(CALCULO[[#This Row],[ 26 ]],AVERAGEIF(ING_NO_CONST_RENTA[Concepto],'Datos para cálculo'!Z$4,ING_NO_CONST_RENTA[Monto Limite]),+CALCULO[[#This Row],[ 26 ]]+1-1,CALCULO[[#This Row],[ 26 ]]))</f>
        <v>0</v>
      </c>
      <c r="AB776" s="165"/>
      <c r="AC7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6" s="147"/>
      <c r="AE7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6" s="144">
        <f>+CALCULO[[#This Row],[ 31 ]]+CALCULO[[#This Row],[ 29 ]]+CALCULO[[#This Row],[ 27 ]]+CALCULO[[#This Row],[ 25 ]]+CALCULO[[#This Row],[ 23 ]]+CALCULO[[#This Row],[ 21 ]]+CALCULO[[#This Row],[ 19 ]]+CALCULO[[#This Row],[ 17 ]]</f>
        <v>0</v>
      </c>
      <c r="AG776" s="148">
        <f>+MAX(0,ROUND(CALCULO[[#This Row],[ 15 ]]-CALCULO[[#This Row],[32]],-3))</f>
        <v>0</v>
      </c>
      <c r="AH776" s="29"/>
      <c r="AI776" s="163">
        <f>+IF(AVERAGEIF(DEDUCCIONES[Concepto],'Datos para cálculo'!AH$4,DEDUCCIONES[Monto Limite])=1,CALCULO[[#This Row],[ 34 ]],MIN(CALCULO[[#This Row],[ 34 ]],AVERAGEIF(DEDUCCIONES[Concepto],'Datos para cálculo'!AH$4,DEDUCCIONES[Monto Limite]),+CALCULO[[#This Row],[ 34 ]]+1-1,CALCULO[[#This Row],[ 34 ]]))</f>
        <v>0</v>
      </c>
      <c r="AJ776" s="167"/>
      <c r="AK776" s="144">
        <f>+IF(CALCULO[[#This Row],[ 36 ]]="SI",MIN(CALCULO[[#This Row],[ 15 ]]*10%,VLOOKUP($AJ$4,DEDUCCIONES[],4,0)),0)</f>
        <v>0</v>
      </c>
      <c r="AL776" s="168"/>
      <c r="AM776" s="145">
        <f>+MIN(AL776+1-1,VLOOKUP($AL$4,DEDUCCIONES[],4,0))</f>
        <v>0</v>
      </c>
      <c r="AN776" s="144">
        <f>+CALCULO[[#This Row],[35]]+CALCULO[[#This Row],[37]]+CALCULO[[#This Row],[ 39 ]]</f>
        <v>0</v>
      </c>
      <c r="AO776" s="148">
        <f>+CALCULO[[#This Row],[33]]-CALCULO[[#This Row],[ 40 ]]</f>
        <v>0</v>
      </c>
      <c r="AP776" s="29"/>
      <c r="AQ776" s="163">
        <f>+MIN(CALCULO[[#This Row],[42]]+1-1,VLOOKUP($AP$4,RENTAS_EXCENTAS[],4,0))</f>
        <v>0</v>
      </c>
      <c r="AR776" s="29"/>
      <c r="AS776" s="163">
        <f>+MIN(CALCULO[[#This Row],[43]]+CALCULO[[#This Row],[ 44 ]]+1-1,VLOOKUP($AP$4,RENTAS_EXCENTAS[],4,0))-CALCULO[[#This Row],[43]]</f>
        <v>0</v>
      </c>
      <c r="AT776" s="163"/>
      <c r="AU776" s="163"/>
      <c r="AV776" s="163">
        <f>+CALCULO[[#This Row],[ 47 ]]</f>
        <v>0</v>
      </c>
      <c r="AW776" s="163"/>
      <c r="AX776" s="163">
        <f>+CALCULO[[#This Row],[ 49 ]]</f>
        <v>0</v>
      </c>
      <c r="AY776" s="163"/>
      <c r="AZ776" s="163">
        <f>+CALCULO[[#This Row],[ 51 ]]</f>
        <v>0</v>
      </c>
      <c r="BA776" s="163"/>
      <c r="BB776" s="163">
        <f>+CALCULO[[#This Row],[ 53 ]]</f>
        <v>0</v>
      </c>
      <c r="BC776" s="163"/>
      <c r="BD776" s="163">
        <f>+CALCULO[[#This Row],[ 55 ]]</f>
        <v>0</v>
      </c>
      <c r="BE776" s="163"/>
      <c r="BF776" s="163">
        <f>+CALCULO[[#This Row],[ 57 ]]</f>
        <v>0</v>
      </c>
      <c r="BG776" s="163"/>
      <c r="BH776" s="163">
        <f>+CALCULO[[#This Row],[ 59 ]]</f>
        <v>0</v>
      </c>
      <c r="BI776" s="163"/>
      <c r="BJ776" s="163"/>
      <c r="BK776" s="163"/>
      <c r="BL776" s="145">
        <f>+CALCULO[[#This Row],[ 63 ]]</f>
        <v>0</v>
      </c>
      <c r="BM776" s="144">
        <f>+CALCULO[[#This Row],[ 64 ]]+CALCULO[[#This Row],[ 62 ]]+CALCULO[[#This Row],[ 60 ]]+CALCULO[[#This Row],[ 58 ]]+CALCULO[[#This Row],[ 56 ]]+CALCULO[[#This Row],[ 54 ]]+CALCULO[[#This Row],[ 52 ]]+CALCULO[[#This Row],[ 50 ]]+CALCULO[[#This Row],[ 48 ]]+CALCULO[[#This Row],[ 45 ]]+CALCULO[[#This Row],[43]]</f>
        <v>0</v>
      </c>
      <c r="BN776" s="148">
        <f>+CALCULO[[#This Row],[ 41 ]]-CALCULO[[#This Row],[65]]</f>
        <v>0</v>
      </c>
      <c r="BO776" s="144">
        <f>+ROUND(MIN(CALCULO[[#This Row],[66]]*25%,240*'Versión impresión'!$H$8),-3)</f>
        <v>0</v>
      </c>
      <c r="BP776" s="148">
        <f>+CALCULO[[#This Row],[66]]-CALCULO[[#This Row],[67]]</f>
        <v>0</v>
      </c>
      <c r="BQ776" s="154">
        <f>+ROUND(CALCULO[[#This Row],[33]]*40%,-3)</f>
        <v>0</v>
      </c>
      <c r="BR776" s="149">
        <f t="shared" si="30"/>
        <v>0</v>
      </c>
      <c r="BS776" s="144">
        <f>+CALCULO[[#This Row],[33]]-MIN(CALCULO[[#This Row],[69]],CALCULO[[#This Row],[68]])</f>
        <v>0</v>
      </c>
      <c r="BT776" s="150">
        <f>+CALCULO[[#This Row],[71]]/'Versión impresión'!$H$8+1-1</f>
        <v>0</v>
      </c>
      <c r="BU776" s="151">
        <f>+LOOKUP(CALCULO[[#This Row],[72]],$CG$2:$CH$8,$CJ$2:$CJ$8)</f>
        <v>0</v>
      </c>
      <c r="BV776" s="152">
        <f>+LOOKUP(CALCULO[[#This Row],[72]],$CG$2:$CH$8,$CI$2:$CI$8)</f>
        <v>0</v>
      </c>
      <c r="BW776" s="151">
        <f>+LOOKUP(CALCULO[[#This Row],[72]],$CG$2:$CH$8,$CK$2:$CK$8)</f>
        <v>0</v>
      </c>
      <c r="BX776" s="155">
        <f>+(CALCULO[[#This Row],[72]]+CALCULO[[#This Row],[73]])*CALCULO[[#This Row],[74]]+CALCULO[[#This Row],[75]]</f>
        <v>0</v>
      </c>
      <c r="BY776" s="133">
        <f>+ROUND(CALCULO[[#This Row],[76]]*'Versión impresión'!$H$8,-3)</f>
        <v>0</v>
      </c>
      <c r="BZ776" s="180" t="str">
        <f>+IF(LOOKUP(CALCULO[[#This Row],[72]],$CG$2:$CH$8,$CM$2:$CM$8)=0,"",LOOKUP(CALCULO[[#This Row],[72]],$CG$2:$CH$8,$CM$2:$CM$8))</f>
        <v/>
      </c>
    </row>
    <row r="777" spans="1:78" x14ac:dyDescent="0.25">
      <c r="A777" s="78" t="str">
        <f t="shared" si="29"/>
        <v/>
      </c>
      <c r="B777" s="159"/>
      <c r="C777" s="29"/>
      <c r="D777" s="29"/>
      <c r="E777" s="29"/>
      <c r="F777" s="29"/>
      <c r="G777" s="29"/>
      <c r="H777" s="29"/>
      <c r="I777" s="29"/>
      <c r="J777" s="29"/>
      <c r="K777" s="29"/>
      <c r="L777" s="29"/>
      <c r="M777" s="29"/>
      <c r="N777" s="29"/>
      <c r="O777" s="144">
        <f>SUM(CALCULO[[#This Row],[5]:[ 14 ]])</f>
        <v>0</v>
      </c>
      <c r="P777" s="162"/>
      <c r="Q777" s="163">
        <f>+IF(AVERAGEIF(ING_NO_CONST_RENTA[Concepto],'Datos para cálculo'!P$4,ING_NO_CONST_RENTA[Monto Limite])=1,CALCULO[[#This Row],[16]],MIN(CALCULO[ [#This Row],[16] ],AVERAGEIF(ING_NO_CONST_RENTA[Concepto],'Datos para cálculo'!P$4,ING_NO_CONST_RENTA[Monto Limite]),+CALCULO[ [#This Row],[16] ]+1-1,CALCULO[ [#This Row],[16] ]))</f>
        <v>0</v>
      </c>
      <c r="R777" s="29"/>
      <c r="S777" s="163">
        <f>+IF(AVERAGEIF(ING_NO_CONST_RENTA[Concepto],'Datos para cálculo'!R$4,ING_NO_CONST_RENTA[Monto Limite])=1,CALCULO[[#This Row],[18]],MIN(CALCULO[ [#This Row],[18] ],AVERAGEIF(ING_NO_CONST_RENTA[Concepto],'Datos para cálculo'!R$4,ING_NO_CONST_RENTA[Monto Limite]),+CALCULO[ [#This Row],[18] ]+1-1,CALCULO[ [#This Row],[18] ]))</f>
        <v>0</v>
      </c>
      <c r="T777" s="29"/>
      <c r="U777" s="163">
        <f>+IF(AVERAGEIF(ING_NO_CONST_RENTA[Concepto],'Datos para cálculo'!T$4,ING_NO_CONST_RENTA[Monto Limite])=1,CALCULO[[#This Row],[20]],MIN(CALCULO[ [#This Row],[20] ],AVERAGEIF(ING_NO_CONST_RENTA[Concepto],'Datos para cálculo'!T$4,ING_NO_CONST_RENTA[Monto Limite]),+CALCULO[ [#This Row],[20] ]+1-1,CALCULO[ [#This Row],[20] ]))</f>
        <v>0</v>
      </c>
      <c r="V777" s="29"/>
      <c r="W7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7" s="164"/>
      <c r="Y777" s="163">
        <f>+IF(O777&lt;310*'Versión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7" s="165"/>
      <c r="AA777" s="163">
        <f>+IF(AVERAGEIF(ING_NO_CONST_RENTA[Concepto],'Datos para cálculo'!Z$4,ING_NO_CONST_RENTA[Monto Limite])=1,CALCULO[[#This Row],[ 26 ]],MIN(CALCULO[[#This Row],[ 26 ]],AVERAGEIF(ING_NO_CONST_RENTA[Concepto],'Datos para cálculo'!Z$4,ING_NO_CONST_RENTA[Monto Limite]),+CALCULO[[#This Row],[ 26 ]]+1-1,CALCULO[[#This Row],[ 26 ]]))</f>
        <v>0</v>
      </c>
      <c r="AB777" s="165"/>
      <c r="AC7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7" s="147"/>
      <c r="AE7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7" s="144">
        <f>+CALCULO[[#This Row],[ 31 ]]+CALCULO[[#This Row],[ 29 ]]+CALCULO[[#This Row],[ 27 ]]+CALCULO[[#This Row],[ 25 ]]+CALCULO[[#This Row],[ 23 ]]+CALCULO[[#This Row],[ 21 ]]+CALCULO[[#This Row],[ 19 ]]+CALCULO[[#This Row],[ 17 ]]</f>
        <v>0</v>
      </c>
      <c r="AG777" s="148">
        <f>+MAX(0,ROUND(CALCULO[[#This Row],[ 15 ]]-CALCULO[[#This Row],[32]],-3))</f>
        <v>0</v>
      </c>
      <c r="AH777" s="29"/>
      <c r="AI777" s="163">
        <f>+IF(AVERAGEIF(DEDUCCIONES[Concepto],'Datos para cálculo'!AH$4,DEDUCCIONES[Monto Limite])=1,CALCULO[[#This Row],[ 34 ]],MIN(CALCULO[[#This Row],[ 34 ]],AVERAGEIF(DEDUCCIONES[Concepto],'Datos para cálculo'!AH$4,DEDUCCIONES[Monto Limite]),+CALCULO[[#This Row],[ 34 ]]+1-1,CALCULO[[#This Row],[ 34 ]]))</f>
        <v>0</v>
      </c>
      <c r="AJ777" s="167"/>
      <c r="AK777" s="144">
        <f>+IF(CALCULO[[#This Row],[ 36 ]]="SI",MIN(CALCULO[[#This Row],[ 15 ]]*10%,VLOOKUP($AJ$4,DEDUCCIONES[],4,0)),0)</f>
        <v>0</v>
      </c>
      <c r="AL777" s="168"/>
      <c r="AM777" s="145">
        <f>+MIN(AL777+1-1,VLOOKUP($AL$4,DEDUCCIONES[],4,0))</f>
        <v>0</v>
      </c>
      <c r="AN777" s="144">
        <f>+CALCULO[[#This Row],[35]]+CALCULO[[#This Row],[37]]+CALCULO[[#This Row],[ 39 ]]</f>
        <v>0</v>
      </c>
      <c r="AO777" s="148">
        <f>+CALCULO[[#This Row],[33]]-CALCULO[[#This Row],[ 40 ]]</f>
        <v>0</v>
      </c>
      <c r="AP777" s="29"/>
      <c r="AQ777" s="163">
        <f>+MIN(CALCULO[[#This Row],[42]]+1-1,VLOOKUP($AP$4,RENTAS_EXCENTAS[],4,0))</f>
        <v>0</v>
      </c>
      <c r="AR777" s="29"/>
      <c r="AS777" s="163">
        <f>+MIN(CALCULO[[#This Row],[43]]+CALCULO[[#This Row],[ 44 ]]+1-1,VLOOKUP($AP$4,RENTAS_EXCENTAS[],4,0))-CALCULO[[#This Row],[43]]</f>
        <v>0</v>
      </c>
      <c r="AT777" s="163"/>
      <c r="AU777" s="163"/>
      <c r="AV777" s="163">
        <f>+CALCULO[[#This Row],[ 47 ]]</f>
        <v>0</v>
      </c>
      <c r="AW777" s="163"/>
      <c r="AX777" s="163">
        <f>+CALCULO[[#This Row],[ 49 ]]</f>
        <v>0</v>
      </c>
      <c r="AY777" s="163"/>
      <c r="AZ777" s="163">
        <f>+CALCULO[[#This Row],[ 51 ]]</f>
        <v>0</v>
      </c>
      <c r="BA777" s="163"/>
      <c r="BB777" s="163">
        <f>+CALCULO[[#This Row],[ 53 ]]</f>
        <v>0</v>
      </c>
      <c r="BC777" s="163"/>
      <c r="BD777" s="163">
        <f>+CALCULO[[#This Row],[ 55 ]]</f>
        <v>0</v>
      </c>
      <c r="BE777" s="163"/>
      <c r="BF777" s="163">
        <f>+CALCULO[[#This Row],[ 57 ]]</f>
        <v>0</v>
      </c>
      <c r="BG777" s="163"/>
      <c r="BH777" s="163">
        <f>+CALCULO[[#This Row],[ 59 ]]</f>
        <v>0</v>
      </c>
      <c r="BI777" s="163"/>
      <c r="BJ777" s="163"/>
      <c r="BK777" s="163"/>
      <c r="BL777" s="145">
        <f>+CALCULO[[#This Row],[ 63 ]]</f>
        <v>0</v>
      </c>
      <c r="BM777" s="144">
        <f>+CALCULO[[#This Row],[ 64 ]]+CALCULO[[#This Row],[ 62 ]]+CALCULO[[#This Row],[ 60 ]]+CALCULO[[#This Row],[ 58 ]]+CALCULO[[#This Row],[ 56 ]]+CALCULO[[#This Row],[ 54 ]]+CALCULO[[#This Row],[ 52 ]]+CALCULO[[#This Row],[ 50 ]]+CALCULO[[#This Row],[ 48 ]]+CALCULO[[#This Row],[ 45 ]]+CALCULO[[#This Row],[43]]</f>
        <v>0</v>
      </c>
      <c r="BN777" s="148">
        <f>+CALCULO[[#This Row],[ 41 ]]-CALCULO[[#This Row],[65]]</f>
        <v>0</v>
      </c>
      <c r="BO777" s="144">
        <f>+ROUND(MIN(CALCULO[[#This Row],[66]]*25%,240*'Versión impresión'!$H$8),-3)</f>
        <v>0</v>
      </c>
      <c r="BP777" s="148">
        <f>+CALCULO[[#This Row],[66]]-CALCULO[[#This Row],[67]]</f>
        <v>0</v>
      </c>
      <c r="BQ777" s="154">
        <f>+ROUND(CALCULO[[#This Row],[33]]*40%,-3)</f>
        <v>0</v>
      </c>
      <c r="BR777" s="149">
        <f t="shared" si="30"/>
        <v>0</v>
      </c>
      <c r="BS777" s="144">
        <f>+CALCULO[[#This Row],[33]]-MIN(CALCULO[[#This Row],[69]],CALCULO[[#This Row],[68]])</f>
        <v>0</v>
      </c>
      <c r="BT777" s="150">
        <f>+CALCULO[[#This Row],[71]]/'Versión impresión'!$H$8+1-1</f>
        <v>0</v>
      </c>
      <c r="BU777" s="151">
        <f>+LOOKUP(CALCULO[[#This Row],[72]],$CG$2:$CH$8,$CJ$2:$CJ$8)</f>
        <v>0</v>
      </c>
      <c r="BV777" s="152">
        <f>+LOOKUP(CALCULO[[#This Row],[72]],$CG$2:$CH$8,$CI$2:$CI$8)</f>
        <v>0</v>
      </c>
      <c r="BW777" s="151">
        <f>+LOOKUP(CALCULO[[#This Row],[72]],$CG$2:$CH$8,$CK$2:$CK$8)</f>
        <v>0</v>
      </c>
      <c r="BX777" s="155">
        <f>+(CALCULO[[#This Row],[72]]+CALCULO[[#This Row],[73]])*CALCULO[[#This Row],[74]]+CALCULO[[#This Row],[75]]</f>
        <v>0</v>
      </c>
      <c r="BY777" s="133">
        <f>+ROUND(CALCULO[[#This Row],[76]]*'Versión impresión'!$H$8,-3)</f>
        <v>0</v>
      </c>
      <c r="BZ777" s="180" t="str">
        <f>+IF(LOOKUP(CALCULO[[#This Row],[72]],$CG$2:$CH$8,$CM$2:$CM$8)=0,"",LOOKUP(CALCULO[[#This Row],[72]],$CG$2:$CH$8,$CM$2:$CM$8))</f>
        <v/>
      </c>
    </row>
    <row r="778" spans="1:78" x14ac:dyDescent="0.25">
      <c r="A778" s="78" t="str">
        <f t="shared" si="29"/>
        <v/>
      </c>
      <c r="B778" s="159"/>
      <c r="C778" s="29"/>
      <c r="D778" s="29"/>
      <c r="E778" s="29"/>
      <c r="F778" s="29"/>
      <c r="G778" s="29"/>
      <c r="H778" s="29"/>
      <c r="I778" s="29"/>
      <c r="J778" s="29"/>
      <c r="K778" s="29"/>
      <c r="L778" s="29"/>
      <c r="M778" s="29"/>
      <c r="N778" s="29"/>
      <c r="O778" s="144">
        <f>SUM(CALCULO[[#This Row],[5]:[ 14 ]])</f>
        <v>0</v>
      </c>
      <c r="P778" s="162"/>
      <c r="Q778" s="163">
        <f>+IF(AVERAGEIF(ING_NO_CONST_RENTA[Concepto],'Datos para cálculo'!P$4,ING_NO_CONST_RENTA[Monto Limite])=1,CALCULO[[#This Row],[16]],MIN(CALCULO[ [#This Row],[16] ],AVERAGEIF(ING_NO_CONST_RENTA[Concepto],'Datos para cálculo'!P$4,ING_NO_CONST_RENTA[Monto Limite]),+CALCULO[ [#This Row],[16] ]+1-1,CALCULO[ [#This Row],[16] ]))</f>
        <v>0</v>
      </c>
      <c r="R778" s="29"/>
      <c r="S778" s="163">
        <f>+IF(AVERAGEIF(ING_NO_CONST_RENTA[Concepto],'Datos para cálculo'!R$4,ING_NO_CONST_RENTA[Monto Limite])=1,CALCULO[[#This Row],[18]],MIN(CALCULO[ [#This Row],[18] ],AVERAGEIF(ING_NO_CONST_RENTA[Concepto],'Datos para cálculo'!R$4,ING_NO_CONST_RENTA[Monto Limite]),+CALCULO[ [#This Row],[18] ]+1-1,CALCULO[ [#This Row],[18] ]))</f>
        <v>0</v>
      </c>
      <c r="T778" s="29"/>
      <c r="U778" s="163">
        <f>+IF(AVERAGEIF(ING_NO_CONST_RENTA[Concepto],'Datos para cálculo'!T$4,ING_NO_CONST_RENTA[Monto Limite])=1,CALCULO[[#This Row],[20]],MIN(CALCULO[ [#This Row],[20] ],AVERAGEIF(ING_NO_CONST_RENTA[Concepto],'Datos para cálculo'!T$4,ING_NO_CONST_RENTA[Monto Limite]),+CALCULO[ [#This Row],[20] ]+1-1,CALCULO[ [#This Row],[20] ]))</f>
        <v>0</v>
      </c>
      <c r="V778" s="29"/>
      <c r="W7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8" s="164"/>
      <c r="Y778" s="163">
        <f>+IF(O778&lt;310*'Versión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8" s="165"/>
      <c r="AA778" s="163">
        <f>+IF(AVERAGEIF(ING_NO_CONST_RENTA[Concepto],'Datos para cálculo'!Z$4,ING_NO_CONST_RENTA[Monto Limite])=1,CALCULO[[#This Row],[ 26 ]],MIN(CALCULO[[#This Row],[ 26 ]],AVERAGEIF(ING_NO_CONST_RENTA[Concepto],'Datos para cálculo'!Z$4,ING_NO_CONST_RENTA[Monto Limite]),+CALCULO[[#This Row],[ 26 ]]+1-1,CALCULO[[#This Row],[ 26 ]]))</f>
        <v>0</v>
      </c>
      <c r="AB778" s="165"/>
      <c r="AC7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8" s="147"/>
      <c r="AE7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8" s="144">
        <f>+CALCULO[[#This Row],[ 31 ]]+CALCULO[[#This Row],[ 29 ]]+CALCULO[[#This Row],[ 27 ]]+CALCULO[[#This Row],[ 25 ]]+CALCULO[[#This Row],[ 23 ]]+CALCULO[[#This Row],[ 21 ]]+CALCULO[[#This Row],[ 19 ]]+CALCULO[[#This Row],[ 17 ]]</f>
        <v>0</v>
      </c>
      <c r="AG778" s="148">
        <f>+MAX(0,ROUND(CALCULO[[#This Row],[ 15 ]]-CALCULO[[#This Row],[32]],-3))</f>
        <v>0</v>
      </c>
      <c r="AH778" s="29"/>
      <c r="AI778" s="163">
        <f>+IF(AVERAGEIF(DEDUCCIONES[Concepto],'Datos para cálculo'!AH$4,DEDUCCIONES[Monto Limite])=1,CALCULO[[#This Row],[ 34 ]],MIN(CALCULO[[#This Row],[ 34 ]],AVERAGEIF(DEDUCCIONES[Concepto],'Datos para cálculo'!AH$4,DEDUCCIONES[Monto Limite]),+CALCULO[[#This Row],[ 34 ]]+1-1,CALCULO[[#This Row],[ 34 ]]))</f>
        <v>0</v>
      </c>
      <c r="AJ778" s="167"/>
      <c r="AK778" s="144">
        <f>+IF(CALCULO[[#This Row],[ 36 ]]="SI",MIN(CALCULO[[#This Row],[ 15 ]]*10%,VLOOKUP($AJ$4,DEDUCCIONES[],4,0)),0)</f>
        <v>0</v>
      </c>
      <c r="AL778" s="168"/>
      <c r="AM778" s="145">
        <f>+MIN(AL778+1-1,VLOOKUP($AL$4,DEDUCCIONES[],4,0))</f>
        <v>0</v>
      </c>
      <c r="AN778" s="144">
        <f>+CALCULO[[#This Row],[35]]+CALCULO[[#This Row],[37]]+CALCULO[[#This Row],[ 39 ]]</f>
        <v>0</v>
      </c>
      <c r="AO778" s="148">
        <f>+CALCULO[[#This Row],[33]]-CALCULO[[#This Row],[ 40 ]]</f>
        <v>0</v>
      </c>
      <c r="AP778" s="29"/>
      <c r="AQ778" s="163">
        <f>+MIN(CALCULO[[#This Row],[42]]+1-1,VLOOKUP($AP$4,RENTAS_EXCENTAS[],4,0))</f>
        <v>0</v>
      </c>
      <c r="AR778" s="29"/>
      <c r="AS778" s="163">
        <f>+MIN(CALCULO[[#This Row],[43]]+CALCULO[[#This Row],[ 44 ]]+1-1,VLOOKUP($AP$4,RENTAS_EXCENTAS[],4,0))-CALCULO[[#This Row],[43]]</f>
        <v>0</v>
      </c>
      <c r="AT778" s="163"/>
      <c r="AU778" s="163"/>
      <c r="AV778" s="163">
        <f>+CALCULO[[#This Row],[ 47 ]]</f>
        <v>0</v>
      </c>
      <c r="AW778" s="163"/>
      <c r="AX778" s="163">
        <f>+CALCULO[[#This Row],[ 49 ]]</f>
        <v>0</v>
      </c>
      <c r="AY778" s="163"/>
      <c r="AZ778" s="163">
        <f>+CALCULO[[#This Row],[ 51 ]]</f>
        <v>0</v>
      </c>
      <c r="BA778" s="163"/>
      <c r="BB778" s="163">
        <f>+CALCULO[[#This Row],[ 53 ]]</f>
        <v>0</v>
      </c>
      <c r="BC778" s="163"/>
      <c r="BD778" s="163">
        <f>+CALCULO[[#This Row],[ 55 ]]</f>
        <v>0</v>
      </c>
      <c r="BE778" s="163"/>
      <c r="BF778" s="163">
        <f>+CALCULO[[#This Row],[ 57 ]]</f>
        <v>0</v>
      </c>
      <c r="BG778" s="163"/>
      <c r="BH778" s="163">
        <f>+CALCULO[[#This Row],[ 59 ]]</f>
        <v>0</v>
      </c>
      <c r="BI778" s="163"/>
      <c r="BJ778" s="163"/>
      <c r="BK778" s="163"/>
      <c r="BL778" s="145">
        <f>+CALCULO[[#This Row],[ 63 ]]</f>
        <v>0</v>
      </c>
      <c r="BM778" s="144">
        <f>+CALCULO[[#This Row],[ 64 ]]+CALCULO[[#This Row],[ 62 ]]+CALCULO[[#This Row],[ 60 ]]+CALCULO[[#This Row],[ 58 ]]+CALCULO[[#This Row],[ 56 ]]+CALCULO[[#This Row],[ 54 ]]+CALCULO[[#This Row],[ 52 ]]+CALCULO[[#This Row],[ 50 ]]+CALCULO[[#This Row],[ 48 ]]+CALCULO[[#This Row],[ 45 ]]+CALCULO[[#This Row],[43]]</f>
        <v>0</v>
      </c>
      <c r="BN778" s="148">
        <f>+CALCULO[[#This Row],[ 41 ]]-CALCULO[[#This Row],[65]]</f>
        <v>0</v>
      </c>
      <c r="BO778" s="144">
        <f>+ROUND(MIN(CALCULO[[#This Row],[66]]*25%,240*'Versión impresión'!$H$8),-3)</f>
        <v>0</v>
      </c>
      <c r="BP778" s="148">
        <f>+CALCULO[[#This Row],[66]]-CALCULO[[#This Row],[67]]</f>
        <v>0</v>
      </c>
      <c r="BQ778" s="154">
        <f>+ROUND(CALCULO[[#This Row],[33]]*40%,-3)</f>
        <v>0</v>
      </c>
      <c r="BR778" s="149">
        <f t="shared" si="30"/>
        <v>0</v>
      </c>
      <c r="BS778" s="144">
        <f>+CALCULO[[#This Row],[33]]-MIN(CALCULO[[#This Row],[69]],CALCULO[[#This Row],[68]])</f>
        <v>0</v>
      </c>
      <c r="BT778" s="150">
        <f>+CALCULO[[#This Row],[71]]/'Versión impresión'!$H$8+1-1</f>
        <v>0</v>
      </c>
      <c r="BU778" s="151">
        <f>+LOOKUP(CALCULO[[#This Row],[72]],$CG$2:$CH$8,$CJ$2:$CJ$8)</f>
        <v>0</v>
      </c>
      <c r="BV778" s="152">
        <f>+LOOKUP(CALCULO[[#This Row],[72]],$CG$2:$CH$8,$CI$2:$CI$8)</f>
        <v>0</v>
      </c>
      <c r="BW778" s="151">
        <f>+LOOKUP(CALCULO[[#This Row],[72]],$CG$2:$CH$8,$CK$2:$CK$8)</f>
        <v>0</v>
      </c>
      <c r="BX778" s="155">
        <f>+(CALCULO[[#This Row],[72]]+CALCULO[[#This Row],[73]])*CALCULO[[#This Row],[74]]+CALCULO[[#This Row],[75]]</f>
        <v>0</v>
      </c>
      <c r="BY778" s="133">
        <f>+ROUND(CALCULO[[#This Row],[76]]*'Versión impresión'!$H$8,-3)</f>
        <v>0</v>
      </c>
      <c r="BZ778" s="180" t="str">
        <f>+IF(LOOKUP(CALCULO[[#This Row],[72]],$CG$2:$CH$8,$CM$2:$CM$8)=0,"",LOOKUP(CALCULO[[#This Row],[72]],$CG$2:$CH$8,$CM$2:$CM$8))</f>
        <v/>
      </c>
    </row>
    <row r="779" spans="1:78" x14ac:dyDescent="0.25">
      <c r="A779" s="78" t="str">
        <f t="shared" si="29"/>
        <v/>
      </c>
      <c r="B779" s="159"/>
      <c r="C779" s="29"/>
      <c r="D779" s="29"/>
      <c r="E779" s="29"/>
      <c r="F779" s="29"/>
      <c r="G779" s="29"/>
      <c r="H779" s="29"/>
      <c r="I779" s="29"/>
      <c r="J779" s="29"/>
      <c r="K779" s="29"/>
      <c r="L779" s="29"/>
      <c r="M779" s="29"/>
      <c r="N779" s="29"/>
      <c r="O779" s="144">
        <f>SUM(CALCULO[[#This Row],[5]:[ 14 ]])</f>
        <v>0</v>
      </c>
      <c r="P779" s="162"/>
      <c r="Q779" s="163">
        <f>+IF(AVERAGEIF(ING_NO_CONST_RENTA[Concepto],'Datos para cálculo'!P$4,ING_NO_CONST_RENTA[Monto Limite])=1,CALCULO[[#This Row],[16]],MIN(CALCULO[ [#This Row],[16] ],AVERAGEIF(ING_NO_CONST_RENTA[Concepto],'Datos para cálculo'!P$4,ING_NO_CONST_RENTA[Monto Limite]),+CALCULO[ [#This Row],[16] ]+1-1,CALCULO[ [#This Row],[16] ]))</f>
        <v>0</v>
      </c>
      <c r="R779" s="29"/>
      <c r="S779" s="163">
        <f>+IF(AVERAGEIF(ING_NO_CONST_RENTA[Concepto],'Datos para cálculo'!R$4,ING_NO_CONST_RENTA[Monto Limite])=1,CALCULO[[#This Row],[18]],MIN(CALCULO[ [#This Row],[18] ],AVERAGEIF(ING_NO_CONST_RENTA[Concepto],'Datos para cálculo'!R$4,ING_NO_CONST_RENTA[Monto Limite]),+CALCULO[ [#This Row],[18] ]+1-1,CALCULO[ [#This Row],[18] ]))</f>
        <v>0</v>
      </c>
      <c r="T779" s="29"/>
      <c r="U779" s="163">
        <f>+IF(AVERAGEIF(ING_NO_CONST_RENTA[Concepto],'Datos para cálculo'!T$4,ING_NO_CONST_RENTA[Monto Limite])=1,CALCULO[[#This Row],[20]],MIN(CALCULO[ [#This Row],[20] ],AVERAGEIF(ING_NO_CONST_RENTA[Concepto],'Datos para cálculo'!T$4,ING_NO_CONST_RENTA[Monto Limite]),+CALCULO[ [#This Row],[20] ]+1-1,CALCULO[ [#This Row],[20] ]))</f>
        <v>0</v>
      </c>
      <c r="V779" s="29"/>
      <c r="W7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79" s="164"/>
      <c r="Y779" s="163">
        <f>+IF(O779&lt;310*'Versión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79" s="165"/>
      <c r="AA779" s="163">
        <f>+IF(AVERAGEIF(ING_NO_CONST_RENTA[Concepto],'Datos para cálculo'!Z$4,ING_NO_CONST_RENTA[Monto Limite])=1,CALCULO[[#This Row],[ 26 ]],MIN(CALCULO[[#This Row],[ 26 ]],AVERAGEIF(ING_NO_CONST_RENTA[Concepto],'Datos para cálculo'!Z$4,ING_NO_CONST_RENTA[Monto Limite]),+CALCULO[[#This Row],[ 26 ]]+1-1,CALCULO[[#This Row],[ 26 ]]))</f>
        <v>0</v>
      </c>
      <c r="AB779" s="165"/>
      <c r="AC7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79" s="147"/>
      <c r="AE7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79" s="144">
        <f>+CALCULO[[#This Row],[ 31 ]]+CALCULO[[#This Row],[ 29 ]]+CALCULO[[#This Row],[ 27 ]]+CALCULO[[#This Row],[ 25 ]]+CALCULO[[#This Row],[ 23 ]]+CALCULO[[#This Row],[ 21 ]]+CALCULO[[#This Row],[ 19 ]]+CALCULO[[#This Row],[ 17 ]]</f>
        <v>0</v>
      </c>
      <c r="AG779" s="148">
        <f>+MAX(0,ROUND(CALCULO[[#This Row],[ 15 ]]-CALCULO[[#This Row],[32]],-3))</f>
        <v>0</v>
      </c>
      <c r="AH779" s="29"/>
      <c r="AI779" s="163">
        <f>+IF(AVERAGEIF(DEDUCCIONES[Concepto],'Datos para cálculo'!AH$4,DEDUCCIONES[Monto Limite])=1,CALCULO[[#This Row],[ 34 ]],MIN(CALCULO[[#This Row],[ 34 ]],AVERAGEIF(DEDUCCIONES[Concepto],'Datos para cálculo'!AH$4,DEDUCCIONES[Monto Limite]),+CALCULO[[#This Row],[ 34 ]]+1-1,CALCULO[[#This Row],[ 34 ]]))</f>
        <v>0</v>
      </c>
      <c r="AJ779" s="167"/>
      <c r="AK779" s="144">
        <f>+IF(CALCULO[[#This Row],[ 36 ]]="SI",MIN(CALCULO[[#This Row],[ 15 ]]*10%,VLOOKUP($AJ$4,DEDUCCIONES[],4,0)),0)</f>
        <v>0</v>
      </c>
      <c r="AL779" s="168"/>
      <c r="AM779" s="145">
        <f>+MIN(AL779+1-1,VLOOKUP($AL$4,DEDUCCIONES[],4,0))</f>
        <v>0</v>
      </c>
      <c r="AN779" s="144">
        <f>+CALCULO[[#This Row],[35]]+CALCULO[[#This Row],[37]]+CALCULO[[#This Row],[ 39 ]]</f>
        <v>0</v>
      </c>
      <c r="AO779" s="148">
        <f>+CALCULO[[#This Row],[33]]-CALCULO[[#This Row],[ 40 ]]</f>
        <v>0</v>
      </c>
      <c r="AP779" s="29"/>
      <c r="AQ779" s="163">
        <f>+MIN(CALCULO[[#This Row],[42]]+1-1,VLOOKUP($AP$4,RENTAS_EXCENTAS[],4,0))</f>
        <v>0</v>
      </c>
      <c r="AR779" s="29"/>
      <c r="AS779" s="163">
        <f>+MIN(CALCULO[[#This Row],[43]]+CALCULO[[#This Row],[ 44 ]]+1-1,VLOOKUP($AP$4,RENTAS_EXCENTAS[],4,0))-CALCULO[[#This Row],[43]]</f>
        <v>0</v>
      </c>
      <c r="AT779" s="163"/>
      <c r="AU779" s="163"/>
      <c r="AV779" s="163">
        <f>+CALCULO[[#This Row],[ 47 ]]</f>
        <v>0</v>
      </c>
      <c r="AW779" s="163"/>
      <c r="AX779" s="163">
        <f>+CALCULO[[#This Row],[ 49 ]]</f>
        <v>0</v>
      </c>
      <c r="AY779" s="163"/>
      <c r="AZ779" s="163">
        <f>+CALCULO[[#This Row],[ 51 ]]</f>
        <v>0</v>
      </c>
      <c r="BA779" s="163"/>
      <c r="BB779" s="163">
        <f>+CALCULO[[#This Row],[ 53 ]]</f>
        <v>0</v>
      </c>
      <c r="BC779" s="163"/>
      <c r="BD779" s="163">
        <f>+CALCULO[[#This Row],[ 55 ]]</f>
        <v>0</v>
      </c>
      <c r="BE779" s="163"/>
      <c r="BF779" s="163">
        <f>+CALCULO[[#This Row],[ 57 ]]</f>
        <v>0</v>
      </c>
      <c r="BG779" s="163"/>
      <c r="BH779" s="163">
        <f>+CALCULO[[#This Row],[ 59 ]]</f>
        <v>0</v>
      </c>
      <c r="BI779" s="163"/>
      <c r="BJ779" s="163"/>
      <c r="BK779" s="163"/>
      <c r="BL779" s="145">
        <f>+CALCULO[[#This Row],[ 63 ]]</f>
        <v>0</v>
      </c>
      <c r="BM779" s="144">
        <f>+CALCULO[[#This Row],[ 64 ]]+CALCULO[[#This Row],[ 62 ]]+CALCULO[[#This Row],[ 60 ]]+CALCULO[[#This Row],[ 58 ]]+CALCULO[[#This Row],[ 56 ]]+CALCULO[[#This Row],[ 54 ]]+CALCULO[[#This Row],[ 52 ]]+CALCULO[[#This Row],[ 50 ]]+CALCULO[[#This Row],[ 48 ]]+CALCULO[[#This Row],[ 45 ]]+CALCULO[[#This Row],[43]]</f>
        <v>0</v>
      </c>
      <c r="BN779" s="148">
        <f>+CALCULO[[#This Row],[ 41 ]]-CALCULO[[#This Row],[65]]</f>
        <v>0</v>
      </c>
      <c r="BO779" s="144">
        <f>+ROUND(MIN(CALCULO[[#This Row],[66]]*25%,240*'Versión impresión'!$H$8),-3)</f>
        <v>0</v>
      </c>
      <c r="BP779" s="148">
        <f>+CALCULO[[#This Row],[66]]-CALCULO[[#This Row],[67]]</f>
        <v>0</v>
      </c>
      <c r="BQ779" s="154">
        <f>+ROUND(CALCULO[[#This Row],[33]]*40%,-3)</f>
        <v>0</v>
      </c>
      <c r="BR779" s="149">
        <f t="shared" si="30"/>
        <v>0</v>
      </c>
      <c r="BS779" s="144">
        <f>+CALCULO[[#This Row],[33]]-MIN(CALCULO[[#This Row],[69]],CALCULO[[#This Row],[68]])</f>
        <v>0</v>
      </c>
      <c r="BT779" s="150">
        <f>+CALCULO[[#This Row],[71]]/'Versión impresión'!$H$8+1-1</f>
        <v>0</v>
      </c>
      <c r="BU779" s="151">
        <f>+LOOKUP(CALCULO[[#This Row],[72]],$CG$2:$CH$8,$CJ$2:$CJ$8)</f>
        <v>0</v>
      </c>
      <c r="BV779" s="152">
        <f>+LOOKUP(CALCULO[[#This Row],[72]],$CG$2:$CH$8,$CI$2:$CI$8)</f>
        <v>0</v>
      </c>
      <c r="BW779" s="151">
        <f>+LOOKUP(CALCULO[[#This Row],[72]],$CG$2:$CH$8,$CK$2:$CK$8)</f>
        <v>0</v>
      </c>
      <c r="BX779" s="155">
        <f>+(CALCULO[[#This Row],[72]]+CALCULO[[#This Row],[73]])*CALCULO[[#This Row],[74]]+CALCULO[[#This Row],[75]]</f>
        <v>0</v>
      </c>
      <c r="BY779" s="133">
        <f>+ROUND(CALCULO[[#This Row],[76]]*'Versión impresión'!$H$8,-3)</f>
        <v>0</v>
      </c>
      <c r="BZ779" s="180" t="str">
        <f>+IF(LOOKUP(CALCULO[[#This Row],[72]],$CG$2:$CH$8,$CM$2:$CM$8)=0,"",LOOKUP(CALCULO[[#This Row],[72]],$CG$2:$CH$8,$CM$2:$CM$8))</f>
        <v/>
      </c>
    </row>
    <row r="780" spans="1:78" x14ac:dyDescent="0.25">
      <c r="A780" s="78" t="str">
        <f t="shared" si="29"/>
        <v/>
      </c>
      <c r="B780" s="159"/>
      <c r="C780" s="29"/>
      <c r="D780" s="29"/>
      <c r="E780" s="29"/>
      <c r="F780" s="29"/>
      <c r="G780" s="29"/>
      <c r="H780" s="29"/>
      <c r="I780" s="29"/>
      <c r="J780" s="29"/>
      <c r="K780" s="29"/>
      <c r="L780" s="29"/>
      <c r="M780" s="29"/>
      <c r="N780" s="29"/>
      <c r="O780" s="144">
        <f>SUM(CALCULO[[#This Row],[5]:[ 14 ]])</f>
        <v>0</v>
      </c>
      <c r="P780" s="162"/>
      <c r="Q780" s="163">
        <f>+IF(AVERAGEIF(ING_NO_CONST_RENTA[Concepto],'Datos para cálculo'!P$4,ING_NO_CONST_RENTA[Monto Limite])=1,CALCULO[[#This Row],[16]],MIN(CALCULO[ [#This Row],[16] ],AVERAGEIF(ING_NO_CONST_RENTA[Concepto],'Datos para cálculo'!P$4,ING_NO_CONST_RENTA[Monto Limite]),+CALCULO[ [#This Row],[16] ]+1-1,CALCULO[ [#This Row],[16] ]))</f>
        <v>0</v>
      </c>
      <c r="R780" s="29"/>
      <c r="S780" s="163">
        <f>+IF(AVERAGEIF(ING_NO_CONST_RENTA[Concepto],'Datos para cálculo'!R$4,ING_NO_CONST_RENTA[Monto Limite])=1,CALCULO[[#This Row],[18]],MIN(CALCULO[ [#This Row],[18] ],AVERAGEIF(ING_NO_CONST_RENTA[Concepto],'Datos para cálculo'!R$4,ING_NO_CONST_RENTA[Monto Limite]),+CALCULO[ [#This Row],[18] ]+1-1,CALCULO[ [#This Row],[18] ]))</f>
        <v>0</v>
      </c>
      <c r="T780" s="29"/>
      <c r="U780" s="163">
        <f>+IF(AVERAGEIF(ING_NO_CONST_RENTA[Concepto],'Datos para cálculo'!T$4,ING_NO_CONST_RENTA[Monto Limite])=1,CALCULO[[#This Row],[20]],MIN(CALCULO[ [#This Row],[20] ],AVERAGEIF(ING_NO_CONST_RENTA[Concepto],'Datos para cálculo'!T$4,ING_NO_CONST_RENTA[Monto Limite]),+CALCULO[ [#This Row],[20] ]+1-1,CALCULO[ [#This Row],[20] ]))</f>
        <v>0</v>
      </c>
      <c r="V780" s="29"/>
      <c r="W7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0" s="164"/>
      <c r="Y780" s="163">
        <f>+IF(O780&lt;310*'Versión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0" s="165"/>
      <c r="AA780" s="163">
        <f>+IF(AVERAGEIF(ING_NO_CONST_RENTA[Concepto],'Datos para cálculo'!Z$4,ING_NO_CONST_RENTA[Monto Limite])=1,CALCULO[[#This Row],[ 26 ]],MIN(CALCULO[[#This Row],[ 26 ]],AVERAGEIF(ING_NO_CONST_RENTA[Concepto],'Datos para cálculo'!Z$4,ING_NO_CONST_RENTA[Monto Limite]),+CALCULO[[#This Row],[ 26 ]]+1-1,CALCULO[[#This Row],[ 26 ]]))</f>
        <v>0</v>
      </c>
      <c r="AB780" s="165"/>
      <c r="AC7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0" s="147"/>
      <c r="AE7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0" s="144">
        <f>+CALCULO[[#This Row],[ 31 ]]+CALCULO[[#This Row],[ 29 ]]+CALCULO[[#This Row],[ 27 ]]+CALCULO[[#This Row],[ 25 ]]+CALCULO[[#This Row],[ 23 ]]+CALCULO[[#This Row],[ 21 ]]+CALCULO[[#This Row],[ 19 ]]+CALCULO[[#This Row],[ 17 ]]</f>
        <v>0</v>
      </c>
      <c r="AG780" s="148">
        <f>+MAX(0,ROUND(CALCULO[[#This Row],[ 15 ]]-CALCULO[[#This Row],[32]],-3))</f>
        <v>0</v>
      </c>
      <c r="AH780" s="29"/>
      <c r="AI780" s="163">
        <f>+IF(AVERAGEIF(DEDUCCIONES[Concepto],'Datos para cálculo'!AH$4,DEDUCCIONES[Monto Limite])=1,CALCULO[[#This Row],[ 34 ]],MIN(CALCULO[[#This Row],[ 34 ]],AVERAGEIF(DEDUCCIONES[Concepto],'Datos para cálculo'!AH$4,DEDUCCIONES[Monto Limite]),+CALCULO[[#This Row],[ 34 ]]+1-1,CALCULO[[#This Row],[ 34 ]]))</f>
        <v>0</v>
      </c>
      <c r="AJ780" s="167"/>
      <c r="AK780" s="144">
        <f>+IF(CALCULO[[#This Row],[ 36 ]]="SI",MIN(CALCULO[[#This Row],[ 15 ]]*10%,VLOOKUP($AJ$4,DEDUCCIONES[],4,0)),0)</f>
        <v>0</v>
      </c>
      <c r="AL780" s="168"/>
      <c r="AM780" s="145">
        <f>+MIN(AL780+1-1,VLOOKUP($AL$4,DEDUCCIONES[],4,0))</f>
        <v>0</v>
      </c>
      <c r="AN780" s="144">
        <f>+CALCULO[[#This Row],[35]]+CALCULO[[#This Row],[37]]+CALCULO[[#This Row],[ 39 ]]</f>
        <v>0</v>
      </c>
      <c r="AO780" s="148">
        <f>+CALCULO[[#This Row],[33]]-CALCULO[[#This Row],[ 40 ]]</f>
        <v>0</v>
      </c>
      <c r="AP780" s="29"/>
      <c r="AQ780" s="163">
        <f>+MIN(CALCULO[[#This Row],[42]]+1-1,VLOOKUP($AP$4,RENTAS_EXCENTAS[],4,0))</f>
        <v>0</v>
      </c>
      <c r="AR780" s="29"/>
      <c r="AS780" s="163">
        <f>+MIN(CALCULO[[#This Row],[43]]+CALCULO[[#This Row],[ 44 ]]+1-1,VLOOKUP($AP$4,RENTAS_EXCENTAS[],4,0))-CALCULO[[#This Row],[43]]</f>
        <v>0</v>
      </c>
      <c r="AT780" s="163"/>
      <c r="AU780" s="163"/>
      <c r="AV780" s="163">
        <f>+CALCULO[[#This Row],[ 47 ]]</f>
        <v>0</v>
      </c>
      <c r="AW780" s="163"/>
      <c r="AX780" s="163">
        <f>+CALCULO[[#This Row],[ 49 ]]</f>
        <v>0</v>
      </c>
      <c r="AY780" s="163"/>
      <c r="AZ780" s="163">
        <f>+CALCULO[[#This Row],[ 51 ]]</f>
        <v>0</v>
      </c>
      <c r="BA780" s="163"/>
      <c r="BB780" s="163">
        <f>+CALCULO[[#This Row],[ 53 ]]</f>
        <v>0</v>
      </c>
      <c r="BC780" s="163"/>
      <c r="BD780" s="163">
        <f>+CALCULO[[#This Row],[ 55 ]]</f>
        <v>0</v>
      </c>
      <c r="BE780" s="163"/>
      <c r="BF780" s="163">
        <f>+CALCULO[[#This Row],[ 57 ]]</f>
        <v>0</v>
      </c>
      <c r="BG780" s="163"/>
      <c r="BH780" s="163">
        <f>+CALCULO[[#This Row],[ 59 ]]</f>
        <v>0</v>
      </c>
      <c r="BI780" s="163"/>
      <c r="BJ780" s="163"/>
      <c r="BK780" s="163"/>
      <c r="BL780" s="145">
        <f>+CALCULO[[#This Row],[ 63 ]]</f>
        <v>0</v>
      </c>
      <c r="BM780" s="144">
        <f>+CALCULO[[#This Row],[ 64 ]]+CALCULO[[#This Row],[ 62 ]]+CALCULO[[#This Row],[ 60 ]]+CALCULO[[#This Row],[ 58 ]]+CALCULO[[#This Row],[ 56 ]]+CALCULO[[#This Row],[ 54 ]]+CALCULO[[#This Row],[ 52 ]]+CALCULO[[#This Row],[ 50 ]]+CALCULO[[#This Row],[ 48 ]]+CALCULO[[#This Row],[ 45 ]]+CALCULO[[#This Row],[43]]</f>
        <v>0</v>
      </c>
      <c r="BN780" s="148">
        <f>+CALCULO[[#This Row],[ 41 ]]-CALCULO[[#This Row],[65]]</f>
        <v>0</v>
      </c>
      <c r="BO780" s="144">
        <f>+ROUND(MIN(CALCULO[[#This Row],[66]]*25%,240*'Versión impresión'!$H$8),-3)</f>
        <v>0</v>
      </c>
      <c r="BP780" s="148">
        <f>+CALCULO[[#This Row],[66]]-CALCULO[[#This Row],[67]]</f>
        <v>0</v>
      </c>
      <c r="BQ780" s="154">
        <f>+ROUND(CALCULO[[#This Row],[33]]*40%,-3)</f>
        <v>0</v>
      </c>
      <c r="BR780" s="149">
        <f t="shared" si="30"/>
        <v>0</v>
      </c>
      <c r="BS780" s="144">
        <f>+CALCULO[[#This Row],[33]]-MIN(CALCULO[[#This Row],[69]],CALCULO[[#This Row],[68]])</f>
        <v>0</v>
      </c>
      <c r="BT780" s="150">
        <f>+CALCULO[[#This Row],[71]]/'Versión impresión'!$H$8+1-1</f>
        <v>0</v>
      </c>
      <c r="BU780" s="151">
        <f>+LOOKUP(CALCULO[[#This Row],[72]],$CG$2:$CH$8,$CJ$2:$CJ$8)</f>
        <v>0</v>
      </c>
      <c r="BV780" s="152">
        <f>+LOOKUP(CALCULO[[#This Row],[72]],$CG$2:$CH$8,$CI$2:$CI$8)</f>
        <v>0</v>
      </c>
      <c r="BW780" s="151">
        <f>+LOOKUP(CALCULO[[#This Row],[72]],$CG$2:$CH$8,$CK$2:$CK$8)</f>
        <v>0</v>
      </c>
      <c r="BX780" s="155">
        <f>+(CALCULO[[#This Row],[72]]+CALCULO[[#This Row],[73]])*CALCULO[[#This Row],[74]]+CALCULO[[#This Row],[75]]</f>
        <v>0</v>
      </c>
      <c r="BY780" s="133">
        <f>+ROUND(CALCULO[[#This Row],[76]]*'Versión impresión'!$H$8,-3)</f>
        <v>0</v>
      </c>
      <c r="BZ780" s="180" t="str">
        <f>+IF(LOOKUP(CALCULO[[#This Row],[72]],$CG$2:$CH$8,$CM$2:$CM$8)=0,"",LOOKUP(CALCULO[[#This Row],[72]],$CG$2:$CH$8,$CM$2:$CM$8))</f>
        <v/>
      </c>
    </row>
    <row r="781" spans="1:78" x14ac:dyDescent="0.25">
      <c r="A781" s="78" t="str">
        <f t="shared" si="29"/>
        <v/>
      </c>
      <c r="B781" s="159"/>
      <c r="C781" s="29"/>
      <c r="D781" s="29"/>
      <c r="E781" s="29"/>
      <c r="F781" s="29"/>
      <c r="G781" s="29"/>
      <c r="H781" s="29"/>
      <c r="I781" s="29"/>
      <c r="J781" s="29"/>
      <c r="K781" s="29"/>
      <c r="L781" s="29"/>
      <c r="M781" s="29"/>
      <c r="N781" s="29"/>
      <c r="O781" s="144">
        <f>SUM(CALCULO[[#This Row],[5]:[ 14 ]])</f>
        <v>0</v>
      </c>
      <c r="P781" s="162"/>
      <c r="Q781" s="163">
        <f>+IF(AVERAGEIF(ING_NO_CONST_RENTA[Concepto],'Datos para cálculo'!P$4,ING_NO_CONST_RENTA[Monto Limite])=1,CALCULO[[#This Row],[16]],MIN(CALCULO[ [#This Row],[16] ],AVERAGEIF(ING_NO_CONST_RENTA[Concepto],'Datos para cálculo'!P$4,ING_NO_CONST_RENTA[Monto Limite]),+CALCULO[ [#This Row],[16] ]+1-1,CALCULO[ [#This Row],[16] ]))</f>
        <v>0</v>
      </c>
      <c r="R781" s="29"/>
      <c r="S781" s="163">
        <f>+IF(AVERAGEIF(ING_NO_CONST_RENTA[Concepto],'Datos para cálculo'!R$4,ING_NO_CONST_RENTA[Monto Limite])=1,CALCULO[[#This Row],[18]],MIN(CALCULO[ [#This Row],[18] ],AVERAGEIF(ING_NO_CONST_RENTA[Concepto],'Datos para cálculo'!R$4,ING_NO_CONST_RENTA[Monto Limite]),+CALCULO[ [#This Row],[18] ]+1-1,CALCULO[ [#This Row],[18] ]))</f>
        <v>0</v>
      </c>
      <c r="T781" s="29"/>
      <c r="U781" s="163">
        <f>+IF(AVERAGEIF(ING_NO_CONST_RENTA[Concepto],'Datos para cálculo'!T$4,ING_NO_CONST_RENTA[Monto Limite])=1,CALCULO[[#This Row],[20]],MIN(CALCULO[ [#This Row],[20] ],AVERAGEIF(ING_NO_CONST_RENTA[Concepto],'Datos para cálculo'!T$4,ING_NO_CONST_RENTA[Monto Limite]),+CALCULO[ [#This Row],[20] ]+1-1,CALCULO[ [#This Row],[20] ]))</f>
        <v>0</v>
      </c>
      <c r="V781" s="29"/>
      <c r="W7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1" s="164"/>
      <c r="Y781" s="163">
        <f>+IF(O781&lt;310*'Versión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1" s="165"/>
      <c r="AA781" s="163">
        <f>+IF(AVERAGEIF(ING_NO_CONST_RENTA[Concepto],'Datos para cálculo'!Z$4,ING_NO_CONST_RENTA[Monto Limite])=1,CALCULO[[#This Row],[ 26 ]],MIN(CALCULO[[#This Row],[ 26 ]],AVERAGEIF(ING_NO_CONST_RENTA[Concepto],'Datos para cálculo'!Z$4,ING_NO_CONST_RENTA[Monto Limite]),+CALCULO[[#This Row],[ 26 ]]+1-1,CALCULO[[#This Row],[ 26 ]]))</f>
        <v>0</v>
      </c>
      <c r="AB781" s="165"/>
      <c r="AC7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1" s="147"/>
      <c r="AE7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1" s="144">
        <f>+CALCULO[[#This Row],[ 31 ]]+CALCULO[[#This Row],[ 29 ]]+CALCULO[[#This Row],[ 27 ]]+CALCULO[[#This Row],[ 25 ]]+CALCULO[[#This Row],[ 23 ]]+CALCULO[[#This Row],[ 21 ]]+CALCULO[[#This Row],[ 19 ]]+CALCULO[[#This Row],[ 17 ]]</f>
        <v>0</v>
      </c>
      <c r="AG781" s="148">
        <f>+MAX(0,ROUND(CALCULO[[#This Row],[ 15 ]]-CALCULO[[#This Row],[32]],-3))</f>
        <v>0</v>
      </c>
      <c r="AH781" s="29"/>
      <c r="AI781" s="163">
        <f>+IF(AVERAGEIF(DEDUCCIONES[Concepto],'Datos para cálculo'!AH$4,DEDUCCIONES[Monto Limite])=1,CALCULO[[#This Row],[ 34 ]],MIN(CALCULO[[#This Row],[ 34 ]],AVERAGEIF(DEDUCCIONES[Concepto],'Datos para cálculo'!AH$4,DEDUCCIONES[Monto Limite]),+CALCULO[[#This Row],[ 34 ]]+1-1,CALCULO[[#This Row],[ 34 ]]))</f>
        <v>0</v>
      </c>
      <c r="AJ781" s="167"/>
      <c r="AK781" s="144">
        <f>+IF(CALCULO[[#This Row],[ 36 ]]="SI",MIN(CALCULO[[#This Row],[ 15 ]]*10%,VLOOKUP($AJ$4,DEDUCCIONES[],4,0)),0)</f>
        <v>0</v>
      </c>
      <c r="AL781" s="168"/>
      <c r="AM781" s="145">
        <f>+MIN(AL781+1-1,VLOOKUP($AL$4,DEDUCCIONES[],4,0))</f>
        <v>0</v>
      </c>
      <c r="AN781" s="144">
        <f>+CALCULO[[#This Row],[35]]+CALCULO[[#This Row],[37]]+CALCULO[[#This Row],[ 39 ]]</f>
        <v>0</v>
      </c>
      <c r="AO781" s="148">
        <f>+CALCULO[[#This Row],[33]]-CALCULO[[#This Row],[ 40 ]]</f>
        <v>0</v>
      </c>
      <c r="AP781" s="29"/>
      <c r="AQ781" s="163">
        <f>+MIN(CALCULO[[#This Row],[42]]+1-1,VLOOKUP($AP$4,RENTAS_EXCENTAS[],4,0))</f>
        <v>0</v>
      </c>
      <c r="AR781" s="29"/>
      <c r="AS781" s="163">
        <f>+MIN(CALCULO[[#This Row],[43]]+CALCULO[[#This Row],[ 44 ]]+1-1,VLOOKUP($AP$4,RENTAS_EXCENTAS[],4,0))-CALCULO[[#This Row],[43]]</f>
        <v>0</v>
      </c>
      <c r="AT781" s="163"/>
      <c r="AU781" s="163"/>
      <c r="AV781" s="163">
        <f>+CALCULO[[#This Row],[ 47 ]]</f>
        <v>0</v>
      </c>
      <c r="AW781" s="163"/>
      <c r="AX781" s="163">
        <f>+CALCULO[[#This Row],[ 49 ]]</f>
        <v>0</v>
      </c>
      <c r="AY781" s="163"/>
      <c r="AZ781" s="163">
        <f>+CALCULO[[#This Row],[ 51 ]]</f>
        <v>0</v>
      </c>
      <c r="BA781" s="163"/>
      <c r="BB781" s="163">
        <f>+CALCULO[[#This Row],[ 53 ]]</f>
        <v>0</v>
      </c>
      <c r="BC781" s="163"/>
      <c r="BD781" s="163">
        <f>+CALCULO[[#This Row],[ 55 ]]</f>
        <v>0</v>
      </c>
      <c r="BE781" s="163"/>
      <c r="BF781" s="163">
        <f>+CALCULO[[#This Row],[ 57 ]]</f>
        <v>0</v>
      </c>
      <c r="BG781" s="163"/>
      <c r="BH781" s="163">
        <f>+CALCULO[[#This Row],[ 59 ]]</f>
        <v>0</v>
      </c>
      <c r="BI781" s="163"/>
      <c r="BJ781" s="163"/>
      <c r="BK781" s="163"/>
      <c r="BL781" s="145">
        <f>+CALCULO[[#This Row],[ 63 ]]</f>
        <v>0</v>
      </c>
      <c r="BM781" s="144">
        <f>+CALCULO[[#This Row],[ 64 ]]+CALCULO[[#This Row],[ 62 ]]+CALCULO[[#This Row],[ 60 ]]+CALCULO[[#This Row],[ 58 ]]+CALCULO[[#This Row],[ 56 ]]+CALCULO[[#This Row],[ 54 ]]+CALCULO[[#This Row],[ 52 ]]+CALCULO[[#This Row],[ 50 ]]+CALCULO[[#This Row],[ 48 ]]+CALCULO[[#This Row],[ 45 ]]+CALCULO[[#This Row],[43]]</f>
        <v>0</v>
      </c>
      <c r="BN781" s="148">
        <f>+CALCULO[[#This Row],[ 41 ]]-CALCULO[[#This Row],[65]]</f>
        <v>0</v>
      </c>
      <c r="BO781" s="144">
        <f>+ROUND(MIN(CALCULO[[#This Row],[66]]*25%,240*'Versión impresión'!$H$8),-3)</f>
        <v>0</v>
      </c>
      <c r="BP781" s="148">
        <f>+CALCULO[[#This Row],[66]]-CALCULO[[#This Row],[67]]</f>
        <v>0</v>
      </c>
      <c r="BQ781" s="154">
        <f>+ROUND(CALCULO[[#This Row],[33]]*40%,-3)</f>
        <v>0</v>
      </c>
      <c r="BR781" s="149">
        <f t="shared" si="30"/>
        <v>0</v>
      </c>
      <c r="BS781" s="144">
        <f>+CALCULO[[#This Row],[33]]-MIN(CALCULO[[#This Row],[69]],CALCULO[[#This Row],[68]])</f>
        <v>0</v>
      </c>
      <c r="BT781" s="150">
        <f>+CALCULO[[#This Row],[71]]/'Versión impresión'!$H$8+1-1</f>
        <v>0</v>
      </c>
      <c r="BU781" s="151">
        <f>+LOOKUP(CALCULO[[#This Row],[72]],$CG$2:$CH$8,$CJ$2:$CJ$8)</f>
        <v>0</v>
      </c>
      <c r="BV781" s="152">
        <f>+LOOKUP(CALCULO[[#This Row],[72]],$CG$2:$CH$8,$CI$2:$CI$8)</f>
        <v>0</v>
      </c>
      <c r="BW781" s="151">
        <f>+LOOKUP(CALCULO[[#This Row],[72]],$CG$2:$CH$8,$CK$2:$CK$8)</f>
        <v>0</v>
      </c>
      <c r="BX781" s="155">
        <f>+(CALCULO[[#This Row],[72]]+CALCULO[[#This Row],[73]])*CALCULO[[#This Row],[74]]+CALCULO[[#This Row],[75]]</f>
        <v>0</v>
      </c>
      <c r="BY781" s="133">
        <f>+ROUND(CALCULO[[#This Row],[76]]*'Versión impresión'!$H$8,-3)</f>
        <v>0</v>
      </c>
      <c r="BZ781" s="180" t="str">
        <f>+IF(LOOKUP(CALCULO[[#This Row],[72]],$CG$2:$CH$8,$CM$2:$CM$8)=0,"",LOOKUP(CALCULO[[#This Row],[72]],$CG$2:$CH$8,$CM$2:$CM$8))</f>
        <v/>
      </c>
    </row>
    <row r="782" spans="1:78" x14ac:dyDescent="0.25">
      <c r="A782" s="78" t="str">
        <f t="shared" si="29"/>
        <v/>
      </c>
      <c r="B782" s="159"/>
      <c r="C782" s="29"/>
      <c r="D782" s="29"/>
      <c r="E782" s="29"/>
      <c r="F782" s="29"/>
      <c r="G782" s="29"/>
      <c r="H782" s="29"/>
      <c r="I782" s="29"/>
      <c r="J782" s="29"/>
      <c r="K782" s="29"/>
      <c r="L782" s="29"/>
      <c r="M782" s="29"/>
      <c r="N782" s="29"/>
      <c r="O782" s="144">
        <f>SUM(CALCULO[[#This Row],[5]:[ 14 ]])</f>
        <v>0</v>
      </c>
      <c r="P782" s="162"/>
      <c r="Q782" s="163">
        <f>+IF(AVERAGEIF(ING_NO_CONST_RENTA[Concepto],'Datos para cálculo'!P$4,ING_NO_CONST_RENTA[Monto Limite])=1,CALCULO[[#This Row],[16]],MIN(CALCULO[ [#This Row],[16] ],AVERAGEIF(ING_NO_CONST_RENTA[Concepto],'Datos para cálculo'!P$4,ING_NO_CONST_RENTA[Monto Limite]),+CALCULO[ [#This Row],[16] ]+1-1,CALCULO[ [#This Row],[16] ]))</f>
        <v>0</v>
      </c>
      <c r="R782" s="29"/>
      <c r="S782" s="163">
        <f>+IF(AVERAGEIF(ING_NO_CONST_RENTA[Concepto],'Datos para cálculo'!R$4,ING_NO_CONST_RENTA[Monto Limite])=1,CALCULO[[#This Row],[18]],MIN(CALCULO[ [#This Row],[18] ],AVERAGEIF(ING_NO_CONST_RENTA[Concepto],'Datos para cálculo'!R$4,ING_NO_CONST_RENTA[Monto Limite]),+CALCULO[ [#This Row],[18] ]+1-1,CALCULO[ [#This Row],[18] ]))</f>
        <v>0</v>
      </c>
      <c r="T782" s="29"/>
      <c r="U782" s="163">
        <f>+IF(AVERAGEIF(ING_NO_CONST_RENTA[Concepto],'Datos para cálculo'!T$4,ING_NO_CONST_RENTA[Monto Limite])=1,CALCULO[[#This Row],[20]],MIN(CALCULO[ [#This Row],[20] ],AVERAGEIF(ING_NO_CONST_RENTA[Concepto],'Datos para cálculo'!T$4,ING_NO_CONST_RENTA[Monto Limite]),+CALCULO[ [#This Row],[20] ]+1-1,CALCULO[ [#This Row],[20] ]))</f>
        <v>0</v>
      </c>
      <c r="V782" s="29"/>
      <c r="W7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2" s="164"/>
      <c r="Y782" s="163">
        <f>+IF(O782&lt;310*'Versión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2" s="165"/>
      <c r="AA782" s="163">
        <f>+IF(AVERAGEIF(ING_NO_CONST_RENTA[Concepto],'Datos para cálculo'!Z$4,ING_NO_CONST_RENTA[Monto Limite])=1,CALCULO[[#This Row],[ 26 ]],MIN(CALCULO[[#This Row],[ 26 ]],AVERAGEIF(ING_NO_CONST_RENTA[Concepto],'Datos para cálculo'!Z$4,ING_NO_CONST_RENTA[Monto Limite]),+CALCULO[[#This Row],[ 26 ]]+1-1,CALCULO[[#This Row],[ 26 ]]))</f>
        <v>0</v>
      </c>
      <c r="AB782" s="165"/>
      <c r="AC7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2" s="147"/>
      <c r="AE7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2" s="144">
        <f>+CALCULO[[#This Row],[ 31 ]]+CALCULO[[#This Row],[ 29 ]]+CALCULO[[#This Row],[ 27 ]]+CALCULO[[#This Row],[ 25 ]]+CALCULO[[#This Row],[ 23 ]]+CALCULO[[#This Row],[ 21 ]]+CALCULO[[#This Row],[ 19 ]]+CALCULO[[#This Row],[ 17 ]]</f>
        <v>0</v>
      </c>
      <c r="AG782" s="148">
        <f>+MAX(0,ROUND(CALCULO[[#This Row],[ 15 ]]-CALCULO[[#This Row],[32]],-3))</f>
        <v>0</v>
      </c>
      <c r="AH782" s="29"/>
      <c r="AI782" s="163">
        <f>+IF(AVERAGEIF(DEDUCCIONES[Concepto],'Datos para cálculo'!AH$4,DEDUCCIONES[Monto Limite])=1,CALCULO[[#This Row],[ 34 ]],MIN(CALCULO[[#This Row],[ 34 ]],AVERAGEIF(DEDUCCIONES[Concepto],'Datos para cálculo'!AH$4,DEDUCCIONES[Monto Limite]),+CALCULO[[#This Row],[ 34 ]]+1-1,CALCULO[[#This Row],[ 34 ]]))</f>
        <v>0</v>
      </c>
      <c r="AJ782" s="167"/>
      <c r="AK782" s="144">
        <f>+IF(CALCULO[[#This Row],[ 36 ]]="SI",MIN(CALCULO[[#This Row],[ 15 ]]*10%,VLOOKUP($AJ$4,DEDUCCIONES[],4,0)),0)</f>
        <v>0</v>
      </c>
      <c r="AL782" s="168"/>
      <c r="AM782" s="145">
        <f>+MIN(AL782+1-1,VLOOKUP($AL$4,DEDUCCIONES[],4,0))</f>
        <v>0</v>
      </c>
      <c r="AN782" s="144">
        <f>+CALCULO[[#This Row],[35]]+CALCULO[[#This Row],[37]]+CALCULO[[#This Row],[ 39 ]]</f>
        <v>0</v>
      </c>
      <c r="AO782" s="148">
        <f>+CALCULO[[#This Row],[33]]-CALCULO[[#This Row],[ 40 ]]</f>
        <v>0</v>
      </c>
      <c r="AP782" s="29"/>
      <c r="AQ782" s="163">
        <f>+MIN(CALCULO[[#This Row],[42]]+1-1,VLOOKUP($AP$4,RENTAS_EXCENTAS[],4,0))</f>
        <v>0</v>
      </c>
      <c r="AR782" s="29"/>
      <c r="AS782" s="163">
        <f>+MIN(CALCULO[[#This Row],[43]]+CALCULO[[#This Row],[ 44 ]]+1-1,VLOOKUP($AP$4,RENTAS_EXCENTAS[],4,0))-CALCULO[[#This Row],[43]]</f>
        <v>0</v>
      </c>
      <c r="AT782" s="163"/>
      <c r="AU782" s="163"/>
      <c r="AV782" s="163">
        <f>+CALCULO[[#This Row],[ 47 ]]</f>
        <v>0</v>
      </c>
      <c r="AW782" s="163"/>
      <c r="AX782" s="163">
        <f>+CALCULO[[#This Row],[ 49 ]]</f>
        <v>0</v>
      </c>
      <c r="AY782" s="163"/>
      <c r="AZ782" s="163">
        <f>+CALCULO[[#This Row],[ 51 ]]</f>
        <v>0</v>
      </c>
      <c r="BA782" s="163"/>
      <c r="BB782" s="163">
        <f>+CALCULO[[#This Row],[ 53 ]]</f>
        <v>0</v>
      </c>
      <c r="BC782" s="163"/>
      <c r="BD782" s="163">
        <f>+CALCULO[[#This Row],[ 55 ]]</f>
        <v>0</v>
      </c>
      <c r="BE782" s="163"/>
      <c r="BF782" s="163">
        <f>+CALCULO[[#This Row],[ 57 ]]</f>
        <v>0</v>
      </c>
      <c r="BG782" s="163"/>
      <c r="BH782" s="163">
        <f>+CALCULO[[#This Row],[ 59 ]]</f>
        <v>0</v>
      </c>
      <c r="BI782" s="163"/>
      <c r="BJ782" s="163"/>
      <c r="BK782" s="163"/>
      <c r="BL782" s="145">
        <f>+CALCULO[[#This Row],[ 63 ]]</f>
        <v>0</v>
      </c>
      <c r="BM782" s="144">
        <f>+CALCULO[[#This Row],[ 64 ]]+CALCULO[[#This Row],[ 62 ]]+CALCULO[[#This Row],[ 60 ]]+CALCULO[[#This Row],[ 58 ]]+CALCULO[[#This Row],[ 56 ]]+CALCULO[[#This Row],[ 54 ]]+CALCULO[[#This Row],[ 52 ]]+CALCULO[[#This Row],[ 50 ]]+CALCULO[[#This Row],[ 48 ]]+CALCULO[[#This Row],[ 45 ]]+CALCULO[[#This Row],[43]]</f>
        <v>0</v>
      </c>
      <c r="BN782" s="148">
        <f>+CALCULO[[#This Row],[ 41 ]]-CALCULO[[#This Row],[65]]</f>
        <v>0</v>
      </c>
      <c r="BO782" s="144">
        <f>+ROUND(MIN(CALCULO[[#This Row],[66]]*25%,240*'Versión impresión'!$H$8),-3)</f>
        <v>0</v>
      </c>
      <c r="BP782" s="148">
        <f>+CALCULO[[#This Row],[66]]-CALCULO[[#This Row],[67]]</f>
        <v>0</v>
      </c>
      <c r="BQ782" s="154">
        <f>+ROUND(CALCULO[[#This Row],[33]]*40%,-3)</f>
        <v>0</v>
      </c>
      <c r="BR782" s="149">
        <f t="shared" si="30"/>
        <v>0</v>
      </c>
      <c r="BS782" s="144">
        <f>+CALCULO[[#This Row],[33]]-MIN(CALCULO[[#This Row],[69]],CALCULO[[#This Row],[68]])</f>
        <v>0</v>
      </c>
      <c r="BT782" s="150">
        <f>+CALCULO[[#This Row],[71]]/'Versión impresión'!$H$8+1-1</f>
        <v>0</v>
      </c>
      <c r="BU782" s="151">
        <f>+LOOKUP(CALCULO[[#This Row],[72]],$CG$2:$CH$8,$CJ$2:$CJ$8)</f>
        <v>0</v>
      </c>
      <c r="BV782" s="152">
        <f>+LOOKUP(CALCULO[[#This Row],[72]],$CG$2:$CH$8,$CI$2:$CI$8)</f>
        <v>0</v>
      </c>
      <c r="BW782" s="151">
        <f>+LOOKUP(CALCULO[[#This Row],[72]],$CG$2:$CH$8,$CK$2:$CK$8)</f>
        <v>0</v>
      </c>
      <c r="BX782" s="155">
        <f>+(CALCULO[[#This Row],[72]]+CALCULO[[#This Row],[73]])*CALCULO[[#This Row],[74]]+CALCULO[[#This Row],[75]]</f>
        <v>0</v>
      </c>
      <c r="BY782" s="133">
        <f>+ROUND(CALCULO[[#This Row],[76]]*'Versión impresión'!$H$8,-3)</f>
        <v>0</v>
      </c>
      <c r="BZ782" s="180" t="str">
        <f>+IF(LOOKUP(CALCULO[[#This Row],[72]],$CG$2:$CH$8,$CM$2:$CM$8)=0,"",LOOKUP(CALCULO[[#This Row],[72]],$CG$2:$CH$8,$CM$2:$CM$8))</f>
        <v/>
      </c>
    </row>
    <row r="783" spans="1:78" x14ac:dyDescent="0.25">
      <c r="A783" s="78" t="str">
        <f t="shared" si="29"/>
        <v/>
      </c>
      <c r="B783" s="159"/>
      <c r="C783" s="29"/>
      <c r="D783" s="29"/>
      <c r="E783" s="29"/>
      <c r="F783" s="29"/>
      <c r="G783" s="29"/>
      <c r="H783" s="29"/>
      <c r="I783" s="29"/>
      <c r="J783" s="29"/>
      <c r="K783" s="29"/>
      <c r="L783" s="29"/>
      <c r="M783" s="29"/>
      <c r="N783" s="29"/>
      <c r="O783" s="144">
        <f>SUM(CALCULO[[#This Row],[5]:[ 14 ]])</f>
        <v>0</v>
      </c>
      <c r="P783" s="162"/>
      <c r="Q783" s="163">
        <f>+IF(AVERAGEIF(ING_NO_CONST_RENTA[Concepto],'Datos para cálculo'!P$4,ING_NO_CONST_RENTA[Monto Limite])=1,CALCULO[[#This Row],[16]],MIN(CALCULO[ [#This Row],[16] ],AVERAGEIF(ING_NO_CONST_RENTA[Concepto],'Datos para cálculo'!P$4,ING_NO_CONST_RENTA[Monto Limite]),+CALCULO[ [#This Row],[16] ]+1-1,CALCULO[ [#This Row],[16] ]))</f>
        <v>0</v>
      </c>
      <c r="R783" s="29"/>
      <c r="S783" s="163">
        <f>+IF(AVERAGEIF(ING_NO_CONST_RENTA[Concepto],'Datos para cálculo'!R$4,ING_NO_CONST_RENTA[Monto Limite])=1,CALCULO[[#This Row],[18]],MIN(CALCULO[ [#This Row],[18] ],AVERAGEIF(ING_NO_CONST_RENTA[Concepto],'Datos para cálculo'!R$4,ING_NO_CONST_RENTA[Monto Limite]),+CALCULO[ [#This Row],[18] ]+1-1,CALCULO[ [#This Row],[18] ]))</f>
        <v>0</v>
      </c>
      <c r="T783" s="29"/>
      <c r="U783" s="163">
        <f>+IF(AVERAGEIF(ING_NO_CONST_RENTA[Concepto],'Datos para cálculo'!T$4,ING_NO_CONST_RENTA[Monto Limite])=1,CALCULO[[#This Row],[20]],MIN(CALCULO[ [#This Row],[20] ],AVERAGEIF(ING_NO_CONST_RENTA[Concepto],'Datos para cálculo'!T$4,ING_NO_CONST_RENTA[Monto Limite]),+CALCULO[ [#This Row],[20] ]+1-1,CALCULO[ [#This Row],[20] ]))</f>
        <v>0</v>
      </c>
      <c r="V783" s="29"/>
      <c r="W7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3" s="164"/>
      <c r="Y783" s="163">
        <f>+IF(O783&lt;310*'Versión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3" s="165"/>
      <c r="AA783" s="163">
        <f>+IF(AVERAGEIF(ING_NO_CONST_RENTA[Concepto],'Datos para cálculo'!Z$4,ING_NO_CONST_RENTA[Monto Limite])=1,CALCULO[[#This Row],[ 26 ]],MIN(CALCULO[[#This Row],[ 26 ]],AVERAGEIF(ING_NO_CONST_RENTA[Concepto],'Datos para cálculo'!Z$4,ING_NO_CONST_RENTA[Monto Limite]),+CALCULO[[#This Row],[ 26 ]]+1-1,CALCULO[[#This Row],[ 26 ]]))</f>
        <v>0</v>
      </c>
      <c r="AB783" s="165"/>
      <c r="AC7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3" s="147"/>
      <c r="AE7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3" s="144">
        <f>+CALCULO[[#This Row],[ 31 ]]+CALCULO[[#This Row],[ 29 ]]+CALCULO[[#This Row],[ 27 ]]+CALCULO[[#This Row],[ 25 ]]+CALCULO[[#This Row],[ 23 ]]+CALCULO[[#This Row],[ 21 ]]+CALCULO[[#This Row],[ 19 ]]+CALCULO[[#This Row],[ 17 ]]</f>
        <v>0</v>
      </c>
      <c r="AG783" s="148">
        <f>+MAX(0,ROUND(CALCULO[[#This Row],[ 15 ]]-CALCULO[[#This Row],[32]],-3))</f>
        <v>0</v>
      </c>
      <c r="AH783" s="29"/>
      <c r="AI783" s="163">
        <f>+IF(AVERAGEIF(DEDUCCIONES[Concepto],'Datos para cálculo'!AH$4,DEDUCCIONES[Monto Limite])=1,CALCULO[[#This Row],[ 34 ]],MIN(CALCULO[[#This Row],[ 34 ]],AVERAGEIF(DEDUCCIONES[Concepto],'Datos para cálculo'!AH$4,DEDUCCIONES[Monto Limite]),+CALCULO[[#This Row],[ 34 ]]+1-1,CALCULO[[#This Row],[ 34 ]]))</f>
        <v>0</v>
      </c>
      <c r="AJ783" s="167"/>
      <c r="AK783" s="144">
        <f>+IF(CALCULO[[#This Row],[ 36 ]]="SI",MIN(CALCULO[[#This Row],[ 15 ]]*10%,VLOOKUP($AJ$4,DEDUCCIONES[],4,0)),0)</f>
        <v>0</v>
      </c>
      <c r="AL783" s="168"/>
      <c r="AM783" s="145">
        <f>+MIN(AL783+1-1,VLOOKUP($AL$4,DEDUCCIONES[],4,0))</f>
        <v>0</v>
      </c>
      <c r="AN783" s="144">
        <f>+CALCULO[[#This Row],[35]]+CALCULO[[#This Row],[37]]+CALCULO[[#This Row],[ 39 ]]</f>
        <v>0</v>
      </c>
      <c r="AO783" s="148">
        <f>+CALCULO[[#This Row],[33]]-CALCULO[[#This Row],[ 40 ]]</f>
        <v>0</v>
      </c>
      <c r="AP783" s="29"/>
      <c r="AQ783" s="163">
        <f>+MIN(CALCULO[[#This Row],[42]]+1-1,VLOOKUP($AP$4,RENTAS_EXCENTAS[],4,0))</f>
        <v>0</v>
      </c>
      <c r="AR783" s="29"/>
      <c r="AS783" s="163">
        <f>+MIN(CALCULO[[#This Row],[43]]+CALCULO[[#This Row],[ 44 ]]+1-1,VLOOKUP($AP$4,RENTAS_EXCENTAS[],4,0))-CALCULO[[#This Row],[43]]</f>
        <v>0</v>
      </c>
      <c r="AT783" s="163"/>
      <c r="AU783" s="163"/>
      <c r="AV783" s="163">
        <f>+CALCULO[[#This Row],[ 47 ]]</f>
        <v>0</v>
      </c>
      <c r="AW783" s="163"/>
      <c r="AX783" s="163">
        <f>+CALCULO[[#This Row],[ 49 ]]</f>
        <v>0</v>
      </c>
      <c r="AY783" s="163"/>
      <c r="AZ783" s="163">
        <f>+CALCULO[[#This Row],[ 51 ]]</f>
        <v>0</v>
      </c>
      <c r="BA783" s="163"/>
      <c r="BB783" s="163">
        <f>+CALCULO[[#This Row],[ 53 ]]</f>
        <v>0</v>
      </c>
      <c r="BC783" s="163"/>
      <c r="BD783" s="163">
        <f>+CALCULO[[#This Row],[ 55 ]]</f>
        <v>0</v>
      </c>
      <c r="BE783" s="163"/>
      <c r="BF783" s="163">
        <f>+CALCULO[[#This Row],[ 57 ]]</f>
        <v>0</v>
      </c>
      <c r="BG783" s="163"/>
      <c r="BH783" s="163">
        <f>+CALCULO[[#This Row],[ 59 ]]</f>
        <v>0</v>
      </c>
      <c r="BI783" s="163"/>
      <c r="BJ783" s="163"/>
      <c r="BK783" s="163"/>
      <c r="BL783" s="145">
        <f>+CALCULO[[#This Row],[ 63 ]]</f>
        <v>0</v>
      </c>
      <c r="BM783" s="144">
        <f>+CALCULO[[#This Row],[ 64 ]]+CALCULO[[#This Row],[ 62 ]]+CALCULO[[#This Row],[ 60 ]]+CALCULO[[#This Row],[ 58 ]]+CALCULO[[#This Row],[ 56 ]]+CALCULO[[#This Row],[ 54 ]]+CALCULO[[#This Row],[ 52 ]]+CALCULO[[#This Row],[ 50 ]]+CALCULO[[#This Row],[ 48 ]]+CALCULO[[#This Row],[ 45 ]]+CALCULO[[#This Row],[43]]</f>
        <v>0</v>
      </c>
      <c r="BN783" s="148">
        <f>+CALCULO[[#This Row],[ 41 ]]-CALCULO[[#This Row],[65]]</f>
        <v>0</v>
      </c>
      <c r="BO783" s="144">
        <f>+ROUND(MIN(CALCULO[[#This Row],[66]]*25%,240*'Versión impresión'!$H$8),-3)</f>
        <v>0</v>
      </c>
      <c r="BP783" s="148">
        <f>+CALCULO[[#This Row],[66]]-CALCULO[[#This Row],[67]]</f>
        <v>0</v>
      </c>
      <c r="BQ783" s="154">
        <f>+ROUND(CALCULO[[#This Row],[33]]*40%,-3)</f>
        <v>0</v>
      </c>
      <c r="BR783" s="149">
        <f t="shared" si="30"/>
        <v>0</v>
      </c>
      <c r="BS783" s="144">
        <f>+CALCULO[[#This Row],[33]]-MIN(CALCULO[[#This Row],[69]],CALCULO[[#This Row],[68]])</f>
        <v>0</v>
      </c>
      <c r="BT783" s="150">
        <f>+CALCULO[[#This Row],[71]]/'Versión impresión'!$H$8+1-1</f>
        <v>0</v>
      </c>
      <c r="BU783" s="151">
        <f>+LOOKUP(CALCULO[[#This Row],[72]],$CG$2:$CH$8,$CJ$2:$CJ$8)</f>
        <v>0</v>
      </c>
      <c r="BV783" s="152">
        <f>+LOOKUP(CALCULO[[#This Row],[72]],$CG$2:$CH$8,$CI$2:$CI$8)</f>
        <v>0</v>
      </c>
      <c r="BW783" s="151">
        <f>+LOOKUP(CALCULO[[#This Row],[72]],$CG$2:$CH$8,$CK$2:$CK$8)</f>
        <v>0</v>
      </c>
      <c r="BX783" s="155">
        <f>+(CALCULO[[#This Row],[72]]+CALCULO[[#This Row],[73]])*CALCULO[[#This Row],[74]]+CALCULO[[#This Row],[75]]</f>
        <v>0</v>
      </c>
      <c r="BY783" s="133">
        <f>+ROUND(CALCULO[[#This Row],[76]]*'Versión impresión'!$H$8,-3)</f>
        <v>0</v>
      </c>
      <c r="BZ783" s="180" t="str">
        <f>+IF(LOOKUP(CALCULO[[#This Row],[72]],$CG$2:$CH$8,$CM$2:$CM$8)=0,"",LOOKUP(CALCULO[[#This Row],[72]],$CG$2:$CH$8,$CM$2:$CM$8))</f>
        <v/>
      </c>
    </row>
    <row r="784" spans="1:78" x14ac:dyDescent="0.25">
      <c r="A784" s="78" t="str">
        <f t="shared" si="29"/>
        <v/>
      </c>
      <c r="B784" s="159"/>
      <c r="C784" s="29"/>
      <c r="D784" s="29"/>
      <c r="E784" s="29"/>
      <c r="F784" s="29"/>
      <c r="G784" s="29"/>
      <c r="H784" s="29"/>
      <c r="I784" s="29"/>
      <c r="J784" s="29"/>
      <c r="K784" s="29"/>
      <c r="L784" s="29"/>
      <c r="M784" s="29"/>
      <c r="N784" s="29"/>
      <c r="O784" s="144">
        <f>SUM(CALCULO[[#This Row],[5]:[ 14 ]])</f>
        <v>0</v>
      </c>
      <c r="P784" s="162"/>
      <c r="Q784" s="163">
        <f>+IF(AVERAGEIF(ING_NO_CONST_RENTA[Concepto],'Datos para cálculo'!P$4,ING_NO_CONST_RENTA[Monto Limite])=1,CALCULO[[#This Row],[16]],MIN(CALCULO[ [#This Row],[16] ],AVERAGEIF(ING_NO_CONST_RENTA[Concepto],'Datos para cálculo'!P$4,ING_NO_CONST_RENTA[Monto Limite]),+CALCULO[ [#This Row],[16] ]+1-1,CALCULO[ [#This Row],[16] ]))</f>
        <v>0</v>
      </c>
      <c r="R784" s="29"/>
      <c r="S784" s="163">
        <f>+IF(AVERAGEIF(ING_NO_CONST_RENTA[Concepto],'Datos para cálculo'!R$4,ING_NO_CONST_RENTA[Monto Limite])=1,CALCULO[[#This Row],[18]],MIN(CALCULO[ [#This Row],[18] ],AVERAGEIF(ING_NO_CONST_RENTA[Concepto],'Datos para cálculo'!R$4,ING_NO_CONST_RENTA[Monto Limite]),+CALCULO[ [#This Row],[18] ]+1-1,CALCULO[ [#This Row],[18] ]))</f>
        <v>0</v>
      </c>
      <c r="T784" s="29"/>
      <c r="U784" s="163">
        <f>+IF(AVERAGEIF(ING_NO_CONST_RENTA[Concepto],'Datos para cálculo'!T$4,ING_NO_CONST_RENTA[Monto Limite])=1,CALCULO[[#This Row],[20]],MIN(CALCULO[ [#This Row],[20] ],AVERAGEIF(ING_NO_CONST_RENTA[Concepto],'Datos para cálculo'!T$4,ING_NO_CONST_RENTA[Monto Limite]),+CALCULO[ [#This Row],[20] ]+1-1,CALCULO[ [#This Row],[20] ]))</f>
        <v>0</v>
      </c>
      <c r="V784" s="29"/>
      <c r="W7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4" s="164"/>
      <c r="Y784" s="163">
        <f>+IF(O784&lt;310*'Versión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4" s="165"/>
      <c r="AA784" s="163">
        <f>+IF(AVERAGEIF(ING_NO_CONST_RENTA[Concepto],'Datos para cálculo'!Z$4,ING_NO_CONST_RENTA[Monto Limite])=1,CALCULO[[#This Row],[ 26 ]],MIN(CALCULO[[#This Row],[ 26 ]],AVERAGEIF(ING_NO_CONST_RENTA[Concepto],'Datos para cálculo'!Z$4,ING_NO_CONST_RENTA[Monto Limite]),+CALCULO[[#This Row],[ 26 ]]+1-1,CALCULO[[#This Row],[ 26 ]]))</f>
        <v>0</v>
      </c>
      <c r="AB784" s="165"/>
      <c r="AC7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4" s="147"/>
      <c r="AE7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4" s="144">
        <f>+CALCULO[[#This Row],[ 31 ]]+CALCULO[[#This Row],[ 29 ]]+CALCULO[[#This Row],[ 27 ]]+CALCULO[[#This Row],[ 25 ]]+CALCULO[[#This Row],[ 23 ]]+CALCULO[[#This Row],[ 21 ]]+CALCULO[[#This Row],[ 19 ]]+CALCULO[[#This Row],[ 17 ]]</f>
        <v>0</v>
      </c>
      <c r="AG784" s="148">
        <f>+MAX(0,ROUND(CALCULO[[#This Row],[ 15 ]]-CALCULO[[#This Row],[32]],-3))</f>
        <v>0</v>
      </c>
      <c r="AH784" s="29"/>
      <c r="AI784" s="163">
        <f>+IF(AVERAGEIF(DEDUCCIONES[Concepto],'Datos para cálculo'!AH$4,DEDUCCIONES[Monto Limite])=1,CALCULO[[#This Row],[ 34 ]],MIN(CALCULO[[#This Row],[ 34 ]],AVERAGEIF(DEDUCCIONES[Concepto],'Datos para cálculo'!AH$4,DEDUCCIONES[Monto Limite]),+CALCULO[[#This Row],[ 34 ]]+1-1,CALCULO[[#This Row],[ 34 ]]))</f>
        <v>0</v>
      </c>
      <c r="AJ784" s="167"/>
      <c r="AK784" s="144">
        <f>+IF(CALCULO[[#This Row],[ 36 ]]="SI",MIN(CALCULO[[#This Row],[ 15 ]]*10%,VLOOKUP($AJ$4,DEDUCCIONES[],4,0)),0)</f>
        <v>0</v>
      </c>
      <c r="AL784" s="168"/>
      <c r="AM784" s="145">
        <f>+MIN(AL784+1-1,VLOOKUP($AL$4,DEDUCCIONES[],4,0))</f>
        <v>0</v>
      </c>
      <c r="AN784" s="144">
        <f>+CALCULO[[#This Row],[35]]+CALCULO[[#This Row],[37]]+CALCULO[[#This Row],[ 39 ]]</f>
        <v>0</v>
      </c>
      <c r="AO784" s="148">
        <f>+CALCULO[[#This Row],[33]]-CALCULO[[#This Row],[ 40 ]]</f>
        <v>0</v>
      </c>
      <c r="AP784" s="29"/>
      <c r="AQ784" s="163">
        <f>+MIN(CALCULO[[#This Row],[42]]+1-1,VLOOKUP($AP$4,RENTAS_EXCENTAS[],4,0))</f>
        <v>0</v>
      </c>
      <c r="AR784" s="29"/>
      <c r="AS784" s="163">
        <f>+MIN(CALCULO[[#This Row],[43]]+CALCULO[[#This Row],[ 44 ]]+1-1,VLOOKUP($AP$4,RENTAS_EXCENTAS[],4,0))-CALCULO[[#This Row],[43]]</f>
        <v>0</v>
      </c>
      <c r="AT784" s="163"/>
      <c r="AU784" s="163"/>
      <c r="AV784" s="163">
        <f>+CALCULO[[#This Row],[ 47 ]]</f>
        <v>0</v>
      </c>
      <c r="AW784" s="163"/>
      <c r="AX784" s="163">
        <f>+CALCULO[[#This Row],[ 49 ]]</f>
        <v>0</v>
      </c>
      <c r="AY784" s="163"/>
      <c r="AZ784" s="163">
        <f>+CALCULO[[#This Row],[ 51 ]]</f>
        <v>0</v>
      </c>
      <c r="BA784" s="163"/>
      <c r="BB784" s="163">
        <f>+CALCULO[[#This Row],[ 53 ]]</f>
        <v>0</v>
      </c>
      <c r="BC784" s="163"/>
      <c r="BD784" s="163">
        <f>+CALCULO[[#This Row],[ 55 ]]</f>
        <v>0</v>
      </c>
      <c r="BE784" s="163"/>
      <c r="BF784" s="163">
        <f>+CALCULO[[#This Row],[ 57 ]]</f>
        <v>0</v>
      </c>
      <c r="BG784" s="163"/>
      <c r="BH784" s="163">
        <f>+CALCULO[[#This Row],[ 59 ]]</f>
        <v>0</v>
      </c>
      <c r="BI784" s="163"/>
      <c r="BJ784" s="163"/>
      <c r="BK784" s="163"/>
      <c r="BL784" s="145">
        <f>+CALCULO[[#This Row],[ 63 ]]</f>
        <v>0</v>
      </c>
      <c r="BM784" s="144">
        <f>+CALCULO[[#This Row],[ 64 ]]+CALCULO[[#This Row],[ 62 ]]+CALCULO[[#This Row],[ 60 ]]+CALCULO[[#This Row],[ 58 ]]+CALCULO[[#This Row],[ 56 ]]+CALCULO[[#This Row],[ 54 ]]+CALCULO[[#This Row],[ 52 ]]+CALCULO[[#This Row],[ 50 ]]+CALCULO[[#This Row],[ 48 ]]+CALCULO[[#This Row],[ 45 ]]+CALCULO[[#This Row],[43]]</f>
        <v>0</v>
      </c>
      <c r="BN784" s="148">
        <f>+CALCULO[[#This Row],[ 41 ]]-CALCULO[[#This Row],[65]]</f>
        <v>0</v>
      </c>
      <c r="BO784" s="144">
        <f>+ROUND(MIN(CALCULO[[#This Row],[66]]*25%,240*'Versión impresión'!$H$8),-3)</f>
        <v>0</v>
      </c>
      <c r="BP784" s="148">
        <f>+CALCULO[[#This Row],[66]]-CALCULO[[#This Row],[67]]</f>
        <v>0</v>
      </c>
      <c r="BQ784" s="154">
        <f>+ROUND(CALCULO[[#This Row],[33]]*40%,-3)</f>
        <v>0</v>
      </c>
      <c r="BR784" s="149">
        <f t="shared" si="30"/>
        <v>0</v>
      </c>
      <c r="BS784" s="144">
        <f>+CALCULO[[#This Row],[33]]-MIN(CALCULO[[#This Row],[69]],CALCULO[[#This Row],[68]])</f>
        <v>0</v>
      </c>
      <c r="BT784" s="150">
        <f>+CALCULO[[#This Row],[71]]/'Versión impresión'!$H$8+1-1</f>
        <v>0</v>
      </c>
      <c r="BU784" s="151">
        <f>+LOOKUP(CALCULO[[#This Row],[72]],$CG$2:$CH$8,$CJ$2:$CJ$8)</f>
        <v>0</v>
      </c>
      <c r="BV784" s="152">
        <f>+LOOKUP(CALCULO[[#This Row],[72]],$CG$2:$CH$8,$CI$2:$CI$8)</f>
        <v>0</v>
      </c>
      <c r="BW784" s="151">
        <f>+LOOKUP(CALCULO[[#This Row],[72]],$CG$2:$CH$8,$CK$2:$CK$8)</f>
        <v>0</v>
      </c>
      <c r="BX784" s="155">
        <f>+(CALCULO[[#This Row],[72]]+CALCULO[[#This Row],[73]])*CALCULO[[#This Row],[74]]+CALCULO[[#This Row],[75]]</f>
        <v>0</v>
      </c>
      <c r="BY784" s="133">
        <f>+ROUND(CALCULO[[#This Row],[76]]*'Versión impresión'!$H$8,-3)</f>
        <v>0</v>
      </c>
      <c r="BZ784" s="180" t="str">
        <f>+IF(LOOKUP(CALCULO[[#This Row],[72]],$CG$2:$CH$8,$CM$2:$CM$8)=0,"",LOOKUP(CALCULO[[#This Row],[72]],$CG$2:$CH$8,$CM$2:$CM$8))</f>
        <v/>
      </c>
    </row>
    <row r="785" spans="1:78" x14ac:dyDescent="0.25">
      <c r="A785" s="78" t="str">
        <f t="shared" si="29"/>
        <v/>
      </c>
      <c r="B785" s="159"/>
      <c r="C785" s="29"/>
      <c r="D785" s="29"/>
      <c r="E785" s="29"/>
      <c r="F785" s="29"/>
      <c r="G785" s="29"/>
      <c r="H785" s="29"/>
      <c r="I785" s="29"/>
      <c r="J785" s="29"/>
      <c r="K785" s="29"/>
      <c r="L785" s="29"/>
      <c r="M785" s="29"/>
      <c r="N785" s="29"/>
      <c r="O785" s="144">
        <f>SUM(CALCULO[[#This Row],[5]:[ 14 ]])</f>
        <v>0</v>
      </c>
      <c r="P785" s="162"/>
      <c r="Q785" s="163">
        <f>+IF(AVERAGEIF(ING_NO_CONST_RENTA[Concepto],'Datos para cálculo'!P$4,ING_NO_CONST_RENTA[Monto Limite])=1,CALCULO[[#This Row],[16]],MIN(CALCULO[ [#This Row],[16] ],AVERAGEIF(ING_NO_CONST_RENTA[Concepto],'Datos para cálculo'!P$4,ING_NO_CONST_RENTA[Monto Limite]),+CALCULO[ [#This Row],[16] ]+1-1,CALCULO[ [#This Row],[16] ]))</f>
        <v>0</v>
      </c>
      <c r="R785" s="29"/>
      <c r="S785" s="163">
        <f>+IF(AVERAGEIF(ING_NO_CONST_RENTA[Concepto],'Datos para cálculo'!R$4,ING_NO_CONST_RENTA[Monto Limite])=1,CALCULO[[#This Row],[18]],MIN(CALCULO[ [#This Row],[18] ],AVERAGEIF(ING_NO_CONST_RENTA[Concepto],'Datos para cálculo'!R$4,ING_NO_CONST_RENTA[Monto Limite]),+CALCULO[ [#This Row],[18] ]+1-1,CALCULO[ [#This Row],[18] ]))</f>
        <v>0</v>
      </c>
      <c r="T785" s="29"/>
      <c r="U785" s="163">
        <f>+IF(AVERAGEIF(ING_NO_CONST_RENTA[Concepto],'Datos para cálculo'!T$4,ING_NO_CONST_RENTA[Monto Limite])=1,CALCULO[[#This Row],[20]],MIN(CALCULO[ [#This Row],[20] ],AVERAGEIF(ING_NO_CONST_RENTA[Concepto],'Datos para cálculo'!T$4,ING_NO_CONST_RENTA[Monto Limite]),+CALCULO[ [#This Row],[20] ]+1-1,CALCULO[ [#This Row],[20] ]))</f>
        <v>0</v>
      </c>
      <c r="V785" s="29"/>
      <c r="W7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5" s="164"/>
      <c r="Y785" s="163">
        <f>+IF(O785&lt;310*'Versión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5" s="165"/>
      <c r="AA785" s="163">
        <f>+IF(AVERAGEIF(ING_NO_CONST_RENTA[Concepto],'Datos para cálculo'!Z$4,ING_NO_CONST_RENTA[Monto Limite])=1,CALCULO[[#This Row],[ 26 ]],MIN(CALCULO[[#This Row],[ 26 ]],AVERAGEIF(ING_NO_CONST_RENTA[Concepto],'Datos para cálculo'!Z$4,ING_NO_CONST_RENTA[Monto Limite]),+CALCULO[[#This Row],[ 26 ]]+1-1,CALCULO[[#This Row],[ 26 ]]))</f>
        <v>0</v>
      </c>
      <c r="AB785" s="165"/>
      <c r="AC7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5" s="147"/>
      <c r="AE7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5" s="144">
        <f>+CALCULO[[#This Row],[ 31 ]]+CALCULO[[#This Row],[ 29 ]]+CALCULO[[#This Row],[ 27 ]]+CALCULO[[#This Row],[ 25 ]]+CALCULO[[#This Row],[ 23 ]]+CALCULO[[#This Row],[ 21 ]]+CALCULO[[#This Row],[ 19 ]]+CALCULO[[#This Row],[ 17 ]]</f>
        <v>0</v>
      </c>
      <c r="AG785" s="148">
        <f>+MAX(0,ROUND(CALCULO[[#This Row],[ 15 ]]-CALCULO[[#This Row],[32]],-3))</f>
        <v>0</v>
      </c>
      <c r="AH785" s="29"/>
      <c r="AI785" s="163">
        <f>+IF(AVERAGEIF(DEDUCCIONES[Concepto],'Datos para cálculo'!AH$4,DEDUCCIONES[Monto Limite])=1,CALCULO[[#This Row],[ 34 ]],MIN(CALCULO[[#This Row],[ 34 ]],AVERAGEIF(DEDUCCIONES[Concepto],'Datos para cálculo'!AH$4,DEDUCCIONES[Monto Limite]),+CALCULO[[#This Row],[ 34 ]]+1-1,CALCULO[[#This Row],[ 34 ]]))</f>
        <v>0</v>
      </c>
      <c r="AJ785" s="167"/>
      <c r="AK785" s="144">
        <f>+IF(CALCULO[[#This Row],[ 36 ]]="SI",MIN(CALCULO[[#This Row],[ 15 ]]*10%,VLOOKUP($AJ$4,DEDUCCIONES[],4,0)),0)</f>
        <v>0</v>
      </c>
      <c r="AL785" s="168"/>
      <c r="AM785" s="145">
        <f>+MIN(AL785+1-1,VLOOKUP($AL$4,DEDUCCIONES[],4,0))</f>
        <v>0</v>
      </c>
      <c r="AN785" s="144">
        <f>+CALCULO[[#This Row],[35]]+CALCULO[[#This Row],[37]]+CALCULO[[#This Row],[ 39 ]]</f>
        <v>0</v>
      </c>
      <c r="AO785" s="148">
        <f>+CALCULO[[#This Row],[33]]-CALCULO[[#This Row],[ 40 ]]</f>
        <v>0</v>
      </c>
      <c r="AP785" s="29"/>
      <c r="AQ785" s="163">
        <f>+MIN(CALCULO[[#This Row],[42]]+1-1,VLOOKUP($AP$4,RENTAS_EXCENTAS[],4,0))</f>
        <v>0</v>
      </c>
      <c r="AR785" s="29"/>
      <c r="AS785" s="163">
        <f>+MIN(CALCULO[[#This Row],[43]]+CALCULO[[#This Row],[ 44 ]]+1-1,VLOOKUP($AP$4,RENTAS_EXCENTAS[],4,0))-CALCULO[[#This Row],[43]]</f>
        <v>0</v>
      </c>
      <c r="AT785" s="163"/>
      <c r="AU785" s="163"/>
      <c r="AV785" s="163">
        <f>+CALCULO[[#This Row],[ 47 ]]</f>
        <v>0</v>
      </c>
      <c r="AW785" s="163"/>
      <c r="AX785" s="163">
        <f>+CALCULO[[#This Row],[ 49 ]]</f>
        <v>0</v>
      </c>
      <c r="AY785" s="163"/>
      <c r="AZ785" s="163">
        <f>+CALCULO[[#This Row],[ 51 ]]</f>
        <v>0</v>
      </c>
      <c r="BA785" s="163"/>
      <c r="BB785" s="163">
        <f>+CALCULO[[#This Row],[ 53 ]]</f>
        <v>0</v>
      </c>
      <c r="BC785" s="163"/>
      <c r="BD785" s="163">
        <f>+CALCULO[[#This Row],[ 55 ]]</f>
        <v>0</v>
      </c>
      <c r="BE785" s="163"/>
      <c r="BF785" s="163">
        <f>+CALCULO[[#This Row],[ 57 ]]</f>
        <v>0</v>
      </c>
      <c r="BG785" s="163"/>
      <c r="BH785" s="163">
        <f>+CALCULO[[#This Row],[ 59 ]]</f>
        <v>0</v>
      </c>
      <c r="BI785" s="163"/>
      <c r="BJ785" s="163"/>
      <c r="BK785" s="163"/>
      <c r="BL785" s="145">
        <f>+CALCULO[[#This Row],[ 63 ]]</f>
        <v>0</v>
      </c>
      <c r="BM785" s="144">
        <f>+CALCULO[[#This Row],[ 64 ]]+CALCULO[[#This Row],[ 62 ]]+CALCULO[[#This Row],[ 60 ]]+CALCULO[[#This Row],[ 58 ]]+CALCULO[[#This Row],[ 56 ]]+CALCULO[[#This Row],[ 54 ]]+CALCULO[[#This Row],[ 52 ]]+CALCULO[[#This Row],[ 50 ]]+CALCULO[[#This Row],[ 48 ]]+CALCULO[[#This Row],[ 45 ]]+CALCULO[[#This Row],[43]]</f>
        <v>0</v>
      </c>
      <c r="BN785" s="148">
        <f>+CALCULO[[#This Row],[ 41 ]]-CALCULO[[#This Row],[65]]</f>
        <v>0</v>
      </c>
      <c r="BO785" s="144">
        <f>+ROUND(MIN(CALCULO[[#This Row],[66]]*25%,240*'Versión impresión'!$H$8),-3)</f>
        <v>0</v>
      </c>
      <c r="BP785" s="148">
        <f>+CALCULO[[#This Row],[66]]-CALCULO[[#This Row],[67]]</f>
        <v>0</v>
      </c>
      <c r="BQ785" s="154">
        <f>+ROUND(CALCULO[[#This Row],[33]]*40%,-3)</f>
        <v>0</v>
      </c>
      <c r="BR785" s="149">
        <f t="shared" si="30"/>
        <v>0</v>
      </c>
      <c r="BS785" s="144">
        <f>+CALCULO[[#This Row],[33]]-MIN(CALCULO[[#This Row],[69]],CALCULO[[#This Row],[68]])</f>
        <v>0</v>
      </c>
      <c r="BT785" s="150">
        <f>+CALCULO[[#This Row],[71]]/'Versión impresión'!$H$8+1-1</f>
        <v>0</v>
      </c>
      <c r="BU785" s="151">
        <f>+LOOKUP(CALCULO[[#This Row],[72]],$CG$2:$CH$8,$CJ$2:$CJ$8)</f>
        <v>0</v>
      </c>
      <c r="BV785" s="152">
        <f>+LOOKUP(CALCULO[[#This Row],[72]],$CG$2:$CH$8,$CI$2:$CI$8)</f>
        <v>0</v>
      </c>
      <c r="BW785" s="151">
        <f>+LOOKUP(CALCULO[[#This Row],[72]],$CG$2:$CH$8,$CK$2:$CK$8)</f>
        <v>0</v>
      </c>
      <c r="BX785" s="155">
        <f>+(CALCULO[[#This Row],[72]]+CALCULO[[#This Row],[73]])*CALCULO[[#This Row],[74]]+CALCULO[[#This Row],[75]]</f>
        <v>0</v>
      </c>
      <c r="BY785" s="133">
        <f>+ROUND(CALCULO[[#This Row],[76]]*'Versión impresión'!$H$8,-3)</f>
        <v>0</v>
      </c>
      <c r="BZ785" s="180" t="str">
        <f>+IF(LOOKUP(CALCULO[[#This Row],[72]],$CG$2:$CH$8,$CM$2:$CM$8)=0,"",LOOKUP(CALCULO[[#This Row],[72]],$CG$2:$CH$8,$CM$2:$CM$8))</f>
        <v/>
      </c>
    </row>
    <row r="786" spans="1:78" x14ac:dyDescent="0.25">
      <c r="A786" s="78" t="str">
        <f t="shared" si="29"/>
        <v/>
      </c>
      <c r="B786" s="159"/>
      <c r="C786" s="29"/>
      <c r="D786" s="29"/>
      <c r="E786" s="29"/>
      <c r="F786" s="29"/>
      <c r="G786" s="29"/>
      <c r="H786" s="29"/>
      <c r="I786" s="29"/>
      <c r="J786" s="29"/>
      <c r="K786" s="29"/>
      <c r="L786" s="29"/>
      <c r="M786" s="29"/>
      <c r="N786" s="29"/>
      <c r="O786" s="144">
        <f>SUM(CALCULO[[#This Row],[5]:[ 14 ]])</f>
        <v>0</v>
      </c>
      <c r="P786" s="162"/>
      <c r="Q786" s="163">
        <f>+IF(AVERAGEIF(ING_NO_CONST_RENTA[Concepto],'Datos para cálculo'!P$4,ING_NO_CONST_RENTA[Monto Limite])=1,CALCULO[[#This Row],[16]],MIN(CALCULO[ [#This Row],[16] ],AVERAGEIF(ING_NO_CONST_RENTA[Concepto],'Datos para cálculo'!P$4,ING_NO_CONST_RENTA[Monto Limite]),+CALCULO[ [#This Row],[16] ]+1-1,CALCULO[ [#This Row],[16] ]))</f>
        <v>0</v>
      </c>
      <c r="R786" s="29"/>
      <c r="S786" s="163">
        <f>+IF(AVERAGEIF(ING_NO_CONST_RENTA[Concepto],'Datos para cálculo'!R$4,ING_NO_CONST_RENTA[Monto Limite])=1,CALCULO[[#This Row],[18]],MIN(CALCULO[ [#This Row],[18] ],AVERAGEIF(ING_NO_CONST_RENTA[Concepto],'Datos para cálculo'!R$4,ING_NO_CONST_RENTA[Monto Limite]),+CALCULO[ [#This Row],[18] ]+1-1,CALCULO[ [#This Row],[18] ]))</f>
        <v>0</v>
      </c>
      <c r="T786" s="29"/>
      <c r="U786" s="163">
        <f>+IF(AVERAGEIF(ING_NO_CONST_RENTA[Concepto],'Datos para cálculo'!T$4,ING_NO_CONST_RENTA[Monto Limite])=1,CALCULO[[#This Row],[20]],MIN(CALCULO[ [#This Row],[20] ],AVERAGEIF(ING_NO_CONST_RENTA[Concepto],'Datos para cálculo'!T$4,ING_NO_CONST_RENTA[Monto Limite]),+CALCULO[ [#This Row],[20] ]+1-1,CALCULO[ [#This Row],[20] ]))</f>
        <v>0</v>
      </c>
      <c r="V786" s="29"/>
      <c r="W7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6" s="164"/>
      <c r="Y786" s="163">
        <f>+IF(O786&lt;310*'Versión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6" s="165"/>
      <c r="AA786" s="163">
        <f>+IF(AVERAGEIF(ING_NO_CONST_RENTA[Concepto],'Datos para cálculo'!Z$4,ING_NO_CONST_RENTA[Monto Limite])=1,CALCULO[[#This Row],[ 26 ]],MIN(CALCULO[[#This Row],[ 26 ]],AVERAGEIF(ING_NO_CONST_RENTA[Concepto],'Datos para cálculo'!Z$4,ING_NO_CONST_RENTA[Monto Limite]),+CALCULO[[#This Row],[ 26 ]]+1-1,CALCULO[[#This Row],[ 26 ]]))</f>
        <v>0</v>
      </c>
      <c r="AB786" s="165"/>
      <c r="AC7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6" s="147"/>
      <c r="AE7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6" s="144">
        <f>+CALCULO[[#This Row],[ 31 ]]+CALCULO[[#This Row],[ 29 ]]+CALCULO[[#This Row],[ 27 ]]+CALCULO[[#This Row],[ 25 ]]+CALCULO[[#This Row],[ 23 ]]+CALCULO[[#This Row],[ 21 ]]+CALCULO[[#This Row],[ 19 ]]+CALCULO[[#This Row],[ 17 ]]</f>
        <v>0</v>
      </c>
      <c r="AG786" s="148">
        <f>+MAX(0,ROUND(CALCULO[[#This Row],[ 15 ]]-CALCULO[[#This Row],[32]],-3))</f>
        <v>0</v>
      </c>
      <c r="AH786" s="29"/>
      <c r="AI786" s="163">
        <f>+IF(AVERAGEIF(DEDUCCIONES[Concepto],'Datos para cálculo'!AH$4,DEDUCCIONES[Monto Limite])=1,CALCULO[[#This Row],[ 34 ]],MIN(CALCULO[[#This Row],[ 34 ]],AVERAGEIF(DEDUCCIONES[Concepto],'Datos para cálculo'!AH$4,DEDUCCIONES[Monto Limite]),+CALCULO[[#This Row],[ 34 ]]+1-1,CALCULO[[#This Row],[ 34 ]]))</f>
        <v>0</v>
      </c>
      <c r="AJ786" s="167"/>
      <c r="AK786" s="144">
        <f>+IF(CALCULO[[#This Row],[ 36 ]]="SI",MIN(CALCULO[[#This Row],[ 15 ]]*10%,VLOOKUP($AJ$4,DEDUCCIONES[],4,0)),0)</f>
        <v>0</v>
      </c>
      <c r="AL786" s="168"/>
      <c r="AM786" s="145">
        <f>+MIN(AL786+1-1,VLOOKUP($AL$4,DEDUCCIONES[],4,0))</f>
        <v>0</v>
      </c>
      <c r="AN786" s="144">
        <f>+CALCULO[[#This Row],[35]]+CALCULO[[#This Row],[37]]+CALCULO[[#This Row],[ 39 ]]</f>
        <v>0</v>
      </c>
      <c r="AO786" s="148">
        <f>+CALCULO[[#This Row],[33]]-CALCULO[[#This Row],[ 40 ]]</f>
        <v>0</v>
      </c>
      <c r="AP786" s="29"/>
      <c r="AQ786" s="163">
        <f>+MIN(CALCULO[[#This Row],[42]]+1-1,VLOOKUP($AP$4,RENTAS_EXCENTAS[],4,0))</f>
        <v>0</v>
      </c>
      <c r="AR786" s="29"/>
      <c r="AS786" s="163">
        <f>+MIN(CALCULO[[#This Row],[43]]+CALCULO[[#This Row],[ 44 ]]+1-1,VLOOKUP($AP$4,RENTAS_EXCENTAS[],4,0))-CALCULO[[#This Row],[43]]</f>
        <v>0</v>
      </c>
      <c r="AT786" s="163"/>
      <c r="AU786" s="163"/>
      <c r="AV786" s="163">
        <f>+CALCULO[[#This Row],[ 47 ]]</f>
        <v>0</v>
      </c>
      <c r="AW786" s="163"/>
      <c r="AX786" s="163">
        <f>+CALCULO[[#This Row],[ 49 ]]</f>
        <v>0</v>
      </c>
      <c r="AY786" s="163"/>
      <c r="AZ786" s="163">
        <f>+CALCULO[[#This Row],[ 51 ]]</f>
        <v>0</v>
      </c>
      <c r="BA786" s="163"/>
      <c r="BB786" s="163">
        <f>+CALCULO[[#This Row],[ 53 ]]</f>
        <v>0</v>
      </c>
      <c r="BC786" s="163"/>
      <c r="BD786" s="163">
        <f>+CALCULO[[#This Row],[ 55 ]]</f>
        <v>0</v>
      </c>
      <c r="BE786" s="163"/>
      <c r="BF786" s="163">
        <f>+CALCULO[[#This Row],[ 57 ]]</f>
        <v>0</v>
      </c>
      <c r="BG786" s="163"/>
      <c r="BH786" s="163">
        <f>+CALCULO[[#This Row],[ 59 ]]</f>
        <v>0</v>
      </c>
      <c r="BI786" s="163"/>
      <c r="BJ786" s="163"/>
      <c r="BK786" s="163"/>
      <c r="BL786" s="145">
        <f>+CALCULO[[#This Row],[ 63 ]]</f>
        <v>0</v>
      </c>
      <c r="BM786" s="144">
        <f>+CALCULO[[#This Row],[ 64 ]]+CALCULO[[#This Row],[ 62 ]]+CALCULO[[#This Row],[ 60 ]]+CALCULO[[#This Row],[ 58 ]]+CALCULO[[#This Row],[ 56 ]]+CALCULO[[#This Row],[ 54 ]]+CALCULO[[#This Row],[ 52 ]]+CALCULO[[#This Row],[ 50 ]]+CALCULO[[#This Row],[ 48 ]]+CALCULO[[#This Row],[ 45 ]]+CALCULO[[#This Row],[43]]</f>
        <v>0</v>
      </c>
      <c r="BN786" s="148">
        <f>+CALCULO[[#This Row],[ 41 ]]-CALCULO[[#This Row],[65]]</f>
        <v>0</v>
      </c>
      <c r="BO786" s="144">
        <f>+ROUND(MIN(CALCULO[[#This Row],[66]]*25%,240*'Versión impresión'!$H$8),-3)</f>
        <v>0</v>
      </c>
      <c r="BP786" s="148">
        <f>+CALCULO[[#This Row],[66]]-CALCULO[[#This Row],[67]]</f>
        <v>0</v>
      </c>
      <c r="BQ786" s="154">
        <f>+ROUND(CALCULO[[#This Row],[33]]*40%,-3)</f>
        <v>0</v>
      </c>
      <c r="BR786" s="149">
        <f t="shared" si="30"/>
        <v>0</v>
      </c>
      <c r="BS786" s="144">
        <f>+CALCULO[[#This Row],[33]]-MIN(CALCULO[[#This Row],[69]],CALCULO[[#This Row],[68]])</f>
        <v>0</v>
      </c>
      <c r="BT786" s="150">
        <f>+CALCULO[[#This Row],[71]]/'Versión impresión'!$H$8+1-1</f>
        <v>0</v>
      </c>
      <c r="BU786" s="151">
        <f>+LOOKUP(CALCULO[[#This Row],[72]],$CG$2:$CH$8,$CJ$2:$CJ$8)</f>
        <v>0</v>
      </c>
      <c r="BV786" s="152">
        <f>+LOOKUP(CALCULO[[#This Row],[72]],$CG$2:$CH$8,$CI$2:$CI$8)</f>
        <v>0</v>
      </c>
      <c r="BW786" s="151">
        <f>+LOOKUP(CALCULO[[#This Row],[72]],$CG$2:$CH$8,$CK$2:$CK$8)</f>
        <v>0</v>
      </c>
      <c r="BX786" s="155">
        <f>+(CALCULO[[#This Row],[72]]+CALCULO[[#This Row],[73]])*CALCULO[[#This Row],[74]]+CALCULO[[#This Row],[75]]</f>
        <v>0</v>
      </c>
      <c r="BY786" s="133">
        <f>+ROUND(CALCULO[[#This Row],[76]]*'Versión impresión'!$H$8,-3)</f>
        <v>0</v>
      </c>
      <c r="BZ786" s="180" t="str">
        <f>+IF(LOOKUP(CALCULO[[#This Row],[72]],$CG$2:$CH$8,$CM$2:$CM$8)=0,"",LOOKUP(CALCULO[[#This Row],[72]],$CG$2:$CH$8,$CM$2:$CM$8))</f>
        <v/>
      </c>
    </row>
    <row r="787" spans="1:78" x14ac:dyDescent="0.25">
      <c r="A787" s="78" t="str">
        <f t="shared" si="29"/>
        <v/>
      </c>
      <c r="B787" s="159"/>
      <c r="C787" s="29"/>
      <c r="D787" s="29"/>
      <c r="E787" s="29"/>
      <c r="F787" s="29"/>
      <c r="G787" s="29"/>
      <c r="H787" s="29"/>
      <c r="I787" s="29"/>
      <c r="J787" s="29"/>
      <c r="K787" s="29"/>
      <c r="L787" s="29"/>
      <c r="M787" s="29"/>
      <c r="N787" s="29"/>
      <c r="O787" s="144">
        <f>SUM(CALCULO[[#This Row],[5]:[ 14 ]])</f>
        <v>0</v>
      </c>
      <c r="P787" s="162"/>
      <c r="Q787" s="163">
        <f>+IF(AVERAGEIF(ING_NO_CONST_RENTA[Concepto],'Datos para cálculo'!P$4,ING_NO_CONST_RENTA[Monto Limite])=1,CALCULO[[#This Row],[16]],MIN(CALCULO[ [#This Row],[16] ],AVERAGEIF(ING_NO_CONST_RENTA[Concepto],'Datos para cálculo'!P$4,ING_NO_CONST_RENTA[Monto Limite]),+CALCULO[ [#This Row],[16] ]+1-1,CALCULO[ [#This Row],[16] ]))</f>
        <v>0</v>
      </c>
      <c r="R787" s="29"/>
      <c r="S787" s="163">
        <f>+IF(AVERAGEIF(ING_NO_CONST_RENTA[Concepto],'Datos para cálculo'!R$4,ING_NO_CONST_RENTA[Monto Limite])=1,CALCULO[[#This Row],[18]],MIN(CALCULO[ [#This Row],[18] ],AVERAGEIF(ING_NO_CONST_RENTA[Concepto],'Datos para cálculo'!R$4,ING_NO_CONST_RENTA[Monto Limite]),+CALCULO[ [#This Row],[18] ]+1-1,CALCULO[ [#This Row],[18] ]))</f>
        <v>0</v>
      </c>
      <c r="T787" s="29"/>
      <c r="U787" s="163">
        <f>+IF(AVERAGEIF(ING_NO_CONST_RENTA[Concepto],'Datos para cálculo'!T$4,ING_NO_CONST_RENTA[Monto Limite])=1,CALCULO[[#This Row],[20]],MIN(CALCULO[ [#This Row],[20] ],AVERAGEIF(ING_NO_CONST_RENTA[Concepto],'Datos para cálculo'!T$4,ING_NO_CONST_RENTA[Monto Limite]),+CALCULO[ [#This Row],[20] ]+1-1,CALCULO[ [#This Row],[20] ]))</f>
        <v>0</v>
      </c>
      <c r="V787" s="29"/>
      <c r="W7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7" s="164"/>
      <c r="Y787" s="163">
        <f>+IF(O787&lt;310*'Versión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7" s="165"/>
      <c r="AA787" s="163">
        <f>+IF(AVERAGEIF(ING_NO_CONST_RENTA[Concepto],'Datos para cálculo'!Z$4,ING_NO_CONST_RENTA[Monto Limite])=1,CALCULO[[#This Row],[ 26 ]],MIN(CALCULO[[#This Row],[ 26 ]],AVERAGEIF(ING_NO_CONST_RENTA[Concepto],'Datos para cálculo'!Z$4,ING_NO_CONST_RENTA[Monto Limite]),+CALCULO[[#This Row],[ 26 ]]+1-1,CALCULO[[#This Row],[ 26 ]]))</f>
        <v>0</v>
      </c>
      <c r="AB787" s="165"/>
      <c r="AC7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7" s="147"/>
      <c r="AE7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7" s="144">
        <f>+CALCULO[[#This Row],[ 31 ]]+CALCULO[[#This Row],[ 29 ]]+CALCULO[[#This Row],[ 27 ]]+CALCULO[[#This Row],[ 25 ]]+CALCULO[[#This Row],[ 23 ]]+CALCULO[[#This Row],[ 21 ]]+CALCULO[[#This Row],[ 19 ]]+CALCULO[[#This Row],[ 17 ]]</f>
        <v>0</v>
      </c>
      <c r="AG787" s="148">
        <f>+MAX(0,ROUND(CALCULO[[#This Row],[ 15 ]]-CALCULO[[#This Row],[32]],-3))</f>
        <v>0</v>
      </c>
      <c r="AH787" s="29"/>
      <c r="AI787" s="163">
        <f>+IF(AVERAGEIF(DEDUCCIONES[Concepto],'Datos para cálculo'!AH$4,DEDUCCIONES[Monto Limite])=1,CALCULO[[#This Row],[ 34 ]],MIN(CALCULO[[#This Row],[ 34 ]],AVERAGEIF(DEDUCCIONES[Concepto],'Datos para cálculo'!AH$4,DEDUCCIONES[Monto Limite]),+CALCULO[[#This Row],[ 34 ]]+1-1,CALCULO[[#This Row],[ 34 ]]))</f>
        <v>0</v>
      </c>
      <c r="AJ787" s="167"/>
      <c r="AK787" s="144">
        <f>+IF(CALCULO[[#This Row],[ 36 ]]="SI",MIN(CALCULO[[#This Row],[ 15 ]]*10%,VLOOKUP($AJ$4,DEDUCCIONES[],4,0)),0)</f>
        <v>0</v>
      </c>
      <c r="AL787" s="168"/>
      <c r="AM787" s="145">
        <f>+MIN(AL787+1-1,VLOOKUP($AL$4,DEDUCCIONES[],4,0))</f>
        <v>0</v>
      </c>
      <c r="AN787" s="144">
        <f>+CALCULO[[#This Row],[35]]+CALCULO[[#This Row],[37]]+CALCULO[[#This Row],[ 39 ]]</f>
        <v>0</v>
      </c>
      <c r="AO787" s="148">
        <f>+CALCULO[[#This Row],[33]]-CALCULO[[#This Row],[ 40 ]]</f>
        <v>0</v>
      </c>
      <c r="AP787" s="29"/>
      <c r="AQ787" s="163">
        <f>+MIN(CALCULO[[#This Row],[42]]+1-1,VLOOKUP($AP$4,RENTAS_EXCENTAS[],4,0))</f>
        <v>0</v>
      </c>
      <c r="AR787" s="29"/>
      <c r="AS787" s="163">
        <f>+MIN(CALCULO[[#This Row],[43]]+CALCULO[[#This Row],[ 44 ]]+1-1,VLOOKUP($AP$4,RENTAS_EXCENTAS[],4,0))-CALCULO[[#This Row],[43]]</f>
        <v>0</v>
      </c>
      <c r="AT787" s="163"/>
      <c r="AU787" s="163"/>
      <c r="AV787" s="163">
        <f>+CALCULO[[#This Row],[ 47 ]]</f>
        <v>0</v>
      </c>
      <c r="AW787" s="163"/>
      <c r="AX787" s="163">
        <f>+CALCULO[[#This Row],[ 49 ]]</f>
        <v>0</v>
      </c>
      <c r="AY787" s="163"/>
      <c r="AZ787" s="163">
        <f>+CALCULO[[#This Row],[ 51 ]]</f>
        <v>0</v>
      </c>
      <c r="BA787" s="163"/>
      <c r="BB787" s="163">
        <f>+CALCULO[[#This Row],[ 53 ]]</f>
        <v>0</v>
      </c>
      <c r="BC787" s="163"/>
      <c r="BD787" s="163">
        <f>+CALCULO[[#This Row],[ 55 ]]</f>
        <v>0</v>
      </c>
      <c r="BE787" s="163"/>
      <c r="BF787" s="163">
        <f>+CALCULO[[#This Row],[ 57 ]]</f>
        <v>0</v>
      </c>
      <c r="BG787" s="163"/>
      <c r="BH787" s="163">
        <f>+CALCULO[[#This Row],[ 59 ]]</f>
        <v>0</v>
      </c>
      <c r="BI787" s="163"/>
      <c r="BJ787" s="163"/>
      <c r="BK787" s="163"/>
      <c r="BL787" s="145">
        <f>+CALCULO[[#This Row],[ 63 ]]</f>
        <v>0</v>
      </c>
      <c r="BM787" s="144">
        <f>+CALCULO[[#This Row],[ 64 ]]+CALCULO[[#This Row],[ 62 ]]+CALCULO[[#This Row],[ 60 ]]+CALCULO[[#This Row],[ 58 ]]+CALCULO[[#This Row],[ 56 ]]+CALCULO[[#This Row],[ 54 ]]+CALCULO[[#This Row],[ 52 ]]+CALCULO[[#This Row],[ 50 ]]+CALCULO[[#This Row],[ 48 ]]+CALCULO[[#This Row],[ 45 ]]+CALCULO[[#This Row],[43]]</f>
        <v>0</v>
      </c>
      <c r="BN787" s="148">
        <f>+CALCULO[[#This Row],[ 41 ]]-CALCULO[[#This Row],[65]]</f>
        <v>0</v>
      </c>
      <c r="BO787" s="144">
        <f>+ROUND(MIN(CALCULO[[#This Row],[66]]*25%,240*'Versión impresión'!$H$8),-3)</f>
        <v>0</v>
      </c>
      <c r="BP787" s="148">
        <f>+CALCULO[[#This Row],[66]]-CALCULO[[#This Row],[67]]</f>
        <v>0</v>
      </c>
      <c r="BQ787" s="154">
        <f>+ROUND(CALCULO[[#This Row],[33]]*40%,-3)</f>
        <v>0</v>
      </c>
      <c r="BR787" s="149">
        <f t="shared" si="30"/>
        <v>0</v>
      </c>
      <c r="BS787" s="144">
        <f>+CALCULO[[#This Row],[33]]-MIN(CALCULO[[#This Row],[69]],CALCULO[[#This Row],[68]])</f>
        <v>0</v>
      </c>
      <c r="BT787" s="150">
        <f>+CALCULO[[#This Row],[71]]/'Versión impresión'!$H$8+1-1</f>
        <v>0</v>
      </c>
      <c r="BU787" s="151">
        <f>+LOOKUP(CALCULO[[#This Row],[72]],$CG$2:$CH$8,$CJ$2:$CJ$8)</f>
        <v>0</v>
      </c>
      <c r="BV787" s="152">
        <f>+LOOKUP(CALCULO[[#This Row],[72]],$CG$2:$CH$8,$CI$2:$CI$8)</f>
        <v>0</v>
      </c>
      <c r="BW787" s="151">
        <f>+LOOKUP(CALCULO[[#This Row],[72]],$CG$2:$CH$8,$CK$2:$CK$8)</f>
        <v>0</v>
      </c>
      <c r="BX787" s="155">
        <f>+(CALCULO[[#This Row],[72]]+CALCULO[[#This Row],[73]])*CALCULO[[#This Row],[74]]+CALCULO[[#This Row],[75]]</f>
        <v>0</v>
      </c>
      <c r="BY787" s="133">
        <f>+ROUND(CALCULO[[#This Row],[76]]*'Versión impresión'!$H$8,-3)</f>
        <v>0</v>
      </c>
      <c r="BZ787" s="180" t="str">
        <f>+IF(LOOKUP(CALCULO[[#This Row],[72]],$CG$2:$CH$8,$CM$2:$CM$8)=0,"",LOOKUP(CALCULO[[#This Row],[72]],$CG$2:$CH$8,$CM$2:$CM$8))</f>
        <v/>
      </c>
    </row>
    <row r="788" spans="1:78" x14ac:dyDescent="0.25">
      <c r="A788" s="78" t="str">
        <f t="shared" si="29"/>
        <v/>
      </c>
      <c r="B788" s="159"/>
      <c r="C788" s="29"/>
      <c r="D788" s="29"/>
      <c r="E788" s="29"/>
      <c r="F788" s="29"/>
      <c r="G788" s="29"/>
      <c r="H788" s="29"/>
      <c r="I788" s="29"/>
      <c r="J788" s="29"/>
      <c r="K788" s="29"/>
      <c r="L788" s="29"/>
      <c r="M788" s="29"/>
      <c r="N788" s="29"/>
      <c r="O788" s="144">
        <f>SUM(CALCULO[[#This Row],[5]:[ 14 ]])</f>
        <v>0</v>
      </c>
      <c r="P788" s="162"/>
      <c r="Q788" s="163">
        <f>+IF(AVERAGEIF(ING_NO_CONST_RENTA[Concepto],'Datos para cálculo'!P$4,ING_NO_CONST_RENTA[Monto Limite])=1,CALCULO[[#This Row],[16]],MIN(CALCULO[ [#This Row],[16] ],AVERAGEIF(ING_NO_CONST_RENTA[Concepto],'Datos para cálculo'!P$4,ING_NO_CONST_RENTA[Monto Limite]),+CALCULO[ [#This Row],[16] ]+1-1,CALCULO[ [#This Row],[16] ]))</f>
        <v>0</v>
      </c>
      <c r="R788" s="29"/>
      <c r="S788" s="163">
        <f>+IF(AVERAGEIF(ING_NO_CONST_RENTA[Concepto],'Datos para cálculo'!R$4,ING_NO_CONST_RENTA[Monto Limite])=1,CALCULO[[#This Row],[18]],MIN(CALCULO[ [#This Row],[18] ],AVERAGEIF(ING_NO_CONST_RENTA[Concepto],'Datos para cálculo'!R$4,ING_NO_CONST_RENTA[Monto Limite]),+CALCULO[ [#This Row],[18] ]+1-1,CALCULO[ [#This Row],[18] ]))</f>
        <v>0</v>
      </c>
      <c r="T788" s="29"/>
      <c r="U788" s="163">
        <f>+IF(AVERAGEIF(ING_NO_CONST_RENTA[Concepto],'Datos para cálculo'!T$4,ING_NO_CONST_RENTA[Monto Limite])=1,CALCULO[[#This Row],[20]],MIN(CALCULO[ [#This Row],[20] ],AVERAGEIF(ING_NO_CONST_RENTA[Concepto],'Datos para cálculo'!T$4,ING_NO_CONST_RENTA[Monto Limite]),+CALCULO[ [#This Row],[20] ]+1-1,CALCULO[ [#This Row],[20] ]))</f>
        <v>0</v>
      </c>
      <c r="V788" s="29"/>
      <c r="W7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8" s="164"/>
      <c r="Y788" s="163">
        <f>+IF(O788&lt;310*'Versión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8" s="165"/>
      <c r="AA788" s="163">
        <f>+IF(AVERAGEIF(ING_NO_CONST_RENTA[Concepto],'Datos para cálculo'!Z$4,ING_NO_CONST_RENTA[Monto Limite])=1,CALCULO[[#This Row],[ 26 ]],MIN(CALCULO[[#This Row],[ 26 ]],AVERAGEIF(ING_NO_CONST_RENTA[Concepto],'Datos para cálculo'!Z$4,ING_NO_CONST_RENTA[Monto Limite]),+CALCULO[[#This Row],[ 26 ]]+1-1,CALCULO[[#This Row],[ 26 ]]))</f>
        <v>0</v>
      </c>
      <c r="AB788" s="165"/>
      <c r="AC7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8" s="147"/>
      <c r="AE7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8" s="144">
        <f>+CALCULO[[#This Row],[ 31 ]]+CALCULO[[#This Row],[ 29 ]]+CALCULO[[#This Row],[ 27 ]]+CALCULO[[#This Row],[ 25 ]]+CALCULO[[#This Row],[ 23 ]]+CALCULO[[#This Row],[ 21 ]]+CALCULO[[#This Row],[ 19 ]]+CALCULO[[#This Row],[ 17 ]]</f>
        <v>0</v>
      </c>
      <c r="AG788" s="148">
        <f>+MAX(0,ROUND(CALCULO[[#This Row],[ 15 ]]-CALCULO[[#This Row],[32]],-3))</f>
        <v>0</v>
      </c>
      <c r="AH788" s="29"/>
      <c r="AI788" s="163">
        <f>+IF(AVERAGEIF(DEDUCCIONES[Concepto],'Datos para cálculo'!AH$4,DEDUCCIONES[Monto Limite])=1,CALCULO[[#This Row],[ 34 ]],MIN(CALCULO[[#This Row],[ 34 ]],AVERAGEIF(DEDUCCIONES[Concepto],'Datos para cálculo'!AH$4,DEDUCCIONES[Monto Limite]),+CALCULO[[#This Row],[ 34 ]]+1-1,CALCULO[[#This Row],[ 34 ]]))</f>
        <v>0</v>
      </c>
      <c r="AJ788" s="167"/>
      <c r="AK788" s="144">
        <f>+IF(CALCULO[[#This Row],[ 36 ]]="SI",MIN(CALCULO[[#This Row],[ 15 ]]*10%,VLOOKUP($AJ$4,DEDUCCIONES[],4,0)),0)</f>
        <v>0</v>
      </c>
      <c r="AL788" s="168"/>
      <c r="AM788" s="145">
        <f>+MIN(AL788+1-1,VLOOKUP($AL$4,DEDUCCIONES[],4,0))</f>
        <v>0</v>
      </c>
      <c r="AN788" s="144">
        <f>+CALCULO[[#This Row],[35]]+CALCULO[[#This Row],[37]]+CALCULO[[#This Row],[ 39 ]]</f>
        <v>0</v>
      </c>
      <c r="AO788" s="148">
        <f>+CALCULO[[#This Row],[33]]-CALCULO[[#This Row],[ 40 ]]</f>
        <v>0</v>
      </c>
      <c r="AP788" s="29"/>
      <c r="AQ788" s="163">
        <f>+MIN(CALCULO[[#This Row],[42]]+1-1,VLOOKUP($AP$4,RENTAS_EXCENTAS[],4,0))</f>
        <v>0</v>
      </c>
      <c r="AR788" s="29"/>
      <c r="AS788" s="163">
        <f>+MIN(CALCULO[[#This Row],[43]]+CALCULO[[#This Row],[ 44 ]]+1-1,VLOOKUP($AP$4,RENTAS_EXCENTAS[],4,0))-CALCULO[[#This Row],[43]]</f>
        <v>0</v>
      </c>
      <c r="AT788" s="163"/>
      <c r="AU788" s="163"/>
      <c r="AV788" s="163">
        <f>+CALCULO[[#This Row],[ 47 ]]</f>
        <v>0</v>
      </c>
      <c r="AW788" s="163"/>
      <c r="AX788" s="163">
        <f>+CALCULO[[#This Row],[ 49 ]]</f>
        <v>0</v>
      </c>
      <c r="AY788" s="163"/>
      <c r="AZ788" s="163">
        <f>+CALCULO[[#This Row],[ 51 ]]</f>
        <v>0</v>
      </c>
      <c r="BA788" s="163"/>
      <c r="BB788" s="163">
        <f>+CALCULO[[#This Row],[ 53 ]]</f>
        <v>0</v>
      </c>
      <c r="BC788" s="163"/>
      <c r="BD788" s="163">
        <f>+CALCULO[[#This Row],[ 55 ]]</f>
        <v>0</v>
      </c>
      <c r="BE788" s="163"/>
      <c r="BF788" s="163">
        <f>+CALCULO[[#This Row],[ 57 ]]</f>
        <v>0</v>
      </c>
      <c r="BG788" s="163"/>
      <c r="BH788" s="163">
        <f>+CALCULO[[#This Row],[ 59 ]]</f>
        <v>0</v>
      </c>
      <c r="BI788" s="163"/>
      <c r="BJ788" s="163"/>
      <c r="BK788" s="163"/>
      <c r="BL788" s="145">
        <f>+CALCULO[[#This Row],[ 63 ]]</f>
        <v>0</v>
      </c>
      <c r="BM788" s="144">
        <f>+CALCULO[[#This Row],[ 64 ]]+CALCULO[[#This Row],[ 62 ]]+CALCULO[[#This Row],[ 60 ]]+CALCULO[[#This Row],[ 58 ]]+CALCULO[[#This Row],[ 56 ]]+CALCULO[[#This Row],[ 54 ]]+CALCULO[[#This Row],[ 52 ]]+CALCULO[[#This Row],[ 50 ]]+CALCULO[[#This Row],[ 48 ]]+CALCULO[[#This Row],[ 45 ]]+CALCULO[[#This Row],[43]]</f>
        <v>0</v>
      </c>
      <c r="BN788" s="148">
        <f>+CALCULO[[#This Row],[ 41 ]]-CALCULO[[#This Row],[65]]</f>
        <v>0</v>
      </c>
      <c r="BO788" s="144">
        <f>+ROUND(MIN(CALCULO[[#This Row],[66]]*25%,240*'Versión impresión'!$H$8),-3)</f>
        <v>0</v>
      </c>
      <c r="BP788" s="148">
        <f>+CALCULO[[#This Row],[66]]-CALCULO[[#This Row],[67]]</f>
        <v>0</v>
      </c>
      <c r="BQ788" s="154">
        <f>+ROUND(CALCULO[[#This Row],[33]]*40%,-3)</f>
        <v>0</v>
      </c>
      <c r="BR788" s="149">
        <f t="shared" si="30"/>
        <v>0</v>
      </c>
      <c r="BS788" s="144">
        <f>+CALCULO[[#This Row],[33]]-MIN(CALCULO[[#This Row],[69]],CALCULO[[#This Row],[68]])</f>
        <v>0</v>
      </c>
      <c r="BT788" s="150">
        <f>+CALCULO[[#This Row],[71]]/'Versión impresión'!$H$8+1-1</f>
        <v>0</v>
      </c>
      <c r="BU788" s="151">
        <f>+LOOKUP(CALCULO[[#This Row],[72]],$CG$2:$CH$8,$CJ$2:$CJ$8)</f>
        <v>0</v>
      </c>
      <c r="BV788" s="152">
        <f>+LOOKUP(CALCULO[[#This Row],[72]],$CG$2:$CH$8,$CI$2:$CI$8)</f>
        <v>0</v>
      </c>
      <c r="BW788" s="151">
        <f>+LOOKUP(CALCULO[[#This Row],[72]],$CG$2:$CH$8,$CK$2:$CK$8)</f>
        <v>0</v>
      </c>
      <c r="BX788" s="155">
        <f>+(CALCULO[[#This Row],[72]]+CALCULO[[#This Row],[73]])*CALCULO[[#This Row],[74]]+CALCULO[[#This Row],[75]]</f>
        <v>0</v>
      </c>
      <c r="BY788" s="133">
        <f>+ROUND(CALCULO[[#This Row],[76]]*'Versión impresión'!$H$8,-3)</f>
        <v>0</v>
      </c>
      <c r="BZ788" s="180" t="str">
        <f>+IF(LOOKUP(CALCULO[[#This Row],[72]],$CG$2:$CH$8,$CM$2:$CM$8)=0,"",LOOKUP(CALCULO[[#This Row],[72]],$CG$2:$CH$8,$CM$2:$CM$8))</f>
        <v/>
      </c>
    </row>
    <row r="789" spans="1:78" x14ac:dyDescent="0.25">
      <c r="A789" s="78" t="str">
        <f t="shared" si="29"/>
        <v/>
      </c>
      <c r="B789" s="159"/>
      <c r="C789" s="29"/>
      <c r="D789" s="29"/>
      <c r="E789" s="29"/>
      <c r="F789" s="29"/>
      <c r="G789" s="29"/>
      <c r="H789" s="29"/>
      <c r="I789" s="29"/>
      <c r="J789" s="29"/>
      <c r="K789" s="29"/>
      <c r="L789" s="29"/>
      <c r="M789" s="29"/>
      <c r="N789" s="29"/>
      <c r="O789" s="144">
        <f>SUM(CALCULO[[#This Row],[5]:[ 14 ]])</f>
        <v>0</v>
      </c>
      <c r="P789" s="162"/>
      <c r="Q789" s="163">
        <f>+IF(AVERAGEIF(ING_NO_CONST_RENTA[Concepto],'Datos para cálculo'!P$4,ING_NO_CONST_RENTA[Monto Limite])=1,CALCULO[[#This Row],[16]],MIN(CALCULO[ [#This Row],[16] ],AVERAGEIF(ING_NO_CONST_RENTA[Concepto],'Datos para cálculo'!P$4,ING_NO_CONST_RENTA[Monto Limite]),+CALCULO[ [#This Row],[16] ]+1-1,CALCULO[ [#This Row],[16] ]))</f>
        <v>0</v>
      </c>
      <c r="R789" s="29"/>
      <c r="S789" s="163">
        <f>+IF(AVERAGEIF(ING_NO_CONST_RENTA[Concepto],'Datos para cálculo'!R$4,ING_NO_CONST_RENTA[Monto Limite])=1,CALCULO[[#This Row],[18]],MIN(CALCULO[ [#This Row],[18] ],AVERAGEIF(ING_NO_CONST_RENTA[Concepto],'Datos para cálculo'!R$4,ING_NO_CONST_RENTA[Monto Limite]),+CALCULO[ [#This Row],[18] ]+1-1,CALCULO[ [#This Row],[18] ]))</f>
        <v>0</v>
      </c>
      <c r="T789" s="29"/>
      <c r="U789" s="163">
        <f>+IF(AVERAGEIF(ING_NO_CONST_RENTA[Concepto],'Datos para cálculo'!T$4,ING_NO_CONST_RENTA[Monto Limite])=1,CALCULO[[#This Row],[20]],MIN(CALCULO[ [#This Row],[20] ],AVERAGEIF(ING_NO_CONST_RENTA[Concepto],'Datos para cálculo'!T$4,ING_NO_CONST_RENTA[Monto Limite]),+CALCULO[ [#This Row],[20] ]+1-1,CALCULO[ [#This Row],[20] ]))</f>
        <v>0</v>
      </c>
      <c r="V789" s="29"/>
      <c r="W7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89" s="164"/>
      <c r="Y789" s="163">
        <f>+IF(O789&lt;310*'Versión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89" s="165"/>
      <c r="AA789" s="163">
        <f>+IF(AVERAGEIF(ING_NO_CONST_RENTA[Concepto],'Datos para cálculo'!Z$4,ING_NO_CONST_RENTA[Monto Limite])=1,CALCULO[[#This Row],[ 26 ]],MIN(CALCULO[[#This Row],[ 26 ]],AVERAGEIF(ING_NO_CONST_RENTA[Concepto],'Datos para cálculo'!Z$4,ING_NO_CONST_RENTA[Monto Limite]),+CALCULO[[#This Row],[ 26 ]]+1-1,CALCULO[[#This Row],[ 26 ]]))</f>
        <v>0</v>
      </c>
      <c r="AB789" s="165"/>
      <c r="AC7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89" s="147"/>
      <c r="AE7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89" s="144">
        <f>+CALCULO[[#This Row],[ 31 ]]+CALCULO[[#This Row],[ 29 ]]+CALCULO[[#This Row],[ 27 ]]+CALCULO[[#This Row],[ 25 ]]+CALCULO[[#This Row],[ 23 ]]+CALCULO[[#This Row],[ 21 ]]+CALCULO[[#This Row],[ 19 ]]+CALCULO[[#This Row],[ 17 ]]</f>
        <v>0</v>
      </c>
      <c r="AG789" s="148">
        <f>+MAX(0,ROUND(CALCULO[[#This Row],[ 15 ]]-CALCULO[[#This Row],[32]],-3))</f>
        <v>0</v>
      </c>
      <c r="AH789" s="29"/>
      <c r="AI789" s="163">
        <f>+IF(AVERAGEIF(DEDUCCIONES[Concepto],'Datos para cálculo'!AH$4,DEDUCCIONES[Monto Limite])=1,CALCULO[[#This Row],[ 34 ]],MIN(CALCULO[[#This Row],[ 34 ]],AVERAGEIF(DEDUCCIONES[Concepto],'Datos para cálculo'!AH$4,DEDUCCIONES[Monto Limite]),+CALCULO[[#This Row],[ 34 ]]+1-1,CALCULO[[#This Row],[ 34 ]]))</f>
        <v>0</v>
      </c>
      <c r="AJ789" s="167"/>
      <c r="AK789" s="144">
        <f>+IF(CALCULO[[#This Row],[ 36 ]]="SI",MIN(CALCULO[[#This Row],[ 15 ]]*10%,VLOOKUP($AJ$4,DEDUCCIONES[],4,0)),0)</f>
        <v>0</v>
      </c>
      <c r="AL789" s="168"/>
      <c r="AM789" s="145">
        <f>+MIN(AL789+1-1,VLOOKUP($AL$4,DEDUCCIONES[],4,0))</f>
        <v>0</v>
      </c>
      <c r="AN789" s="144">
        <f>+CALCULO[[#This Row],[35]]+CALCULO[[#This Row],[37]]+CALCULO[[#This Row],[ 39 ]]</f>
        <v>0</v>
      </c>
      <c r="AO789" s="148">
        <f>+CALCULO[[#This Row],[33]]-CALCULO[[#This Row],[ 40 ]]</f>
        <v>0</v>
      </c>
      <c r="AP789" s="29"/>
      <c r="AQ789" s="163">
        <f>+MIN(CALCULO[[#This Row],[42]]+1-1,VLOOKUP($AP$4,RENTAS_EXCENTAS[],4,0))</f>
        <v>0</v>
      </c>
      <c r="AR789" s="29"/>
      <c r="AS789" s="163">
        <f>+MIN(CALCULO[[#This Row],[43]]+CALCULO[[#This Row],[ 44 ]]+1-1,VLOOKUP($AP$4,RENTAS_EXCENTAS[],4,0))-CALCULO[[#This Row],[43]]</f>
        <v>0</v>
      </c>
      <c r="AT789" s="163"/>
      <c r="AU789" s="163"/>
      <c r="AV789" s="163">
        <f>+CALCULO[[#This Row],[ 47 ]]</f>
        <v>0</v>
      </c>
      <c r="AW789" s="163"/>
      <c r="AX789" s="163">
        <f>+CALCULO[[#This Row],[ 49 ]]</f>
        <v>0</v>
      </c>
      <c r="AY789" s="163"/>
      <c r="AZ789" s="163">
        <f>+CALCULO[[#This Row],[ 51 ]]</f>
        <v>0</v>
      </c>
      <c r="BA789" s="163"/>
      <c r="BB789" s="163">
        <f>+CALCULO[[#This Row],[ 53 ]]</f>
        <v>0</v>
      </c>
      <c r="BC789" s="163"/>
      <c r="BD789" s="163">
        <f>+CALCULO[[#This Row],[ 55 ]]</f>
        <v>0</v>
      </c>
      <c r="BE789" s="163"/>
      <c r="BF789" s="163">
        <f>+CALCULO[[#This Row],[ 57 ]]</f>
        <v>0</v>
      </c>
      <c r="BG789" s="163"/>
      <c r="BH789" s="163">
        <f>+CALCULO[[#This Row],[ 59 ]]</f>
        <v>0</v>
      </c>
      <c r="BI789" s="163"/>
      <c r="BJ789" s="163"/>
      <c r="BK789" s="163"/>
      <c r="BL789" s="145">
        <f>+CALCULO[[#This Row],[ 63 ]]</f>
        <v>0</v>
      </c>
      <c r="BM789" s="144">
        <f>+CALCULO[[#This Row],[ 64 ]]+CALCULO[[#This Row],[ 62 ]]+CALCULO[[#This Row],[ 60 ]]+CALCULO[[#This Row],[ 58 ]]+CALCULO[[#This Row],[ 56 ]]+CALCULO[[#This Row],[ 54 ]]+CALCULO[[#This Row],[ 52 ]]+CALCULO[[#This Row],[ 50 ]]+CALCULO[[#This Row],[ 48 ]]+CALCULO[[#This Row],[ 45 ]]+CALCULO[[#This Row],[43]]</f>
        <v>0</v>
      </c>
      <c r="BN789" s="148">
        <f>+CALCULO[[#This Row],[ 41 ]]-CALCULO[[#This Row],[65]]</f>
        <v>0</v>
      </c>
      <c r="BO789" s="144">
        <f>+ROUND(MIN(CALCULO[[#This Row],[66]]*25%,240*'Versión impresión'!$H$8),-3)</f>
        <v>0</v>
      </c>
      <c r="BP789" s="148">
        <f>+CALCULO[[#This Row],[66]]-CALCULO[[#This Row],[67]]</f>
        <v>0</v>
      </c>
      <c r="BQ789" s="154">
        <f>+ROUND(CALCULO[[#This Row],[33]]*40%,-3)</f>
        <v>0</v>
      </c>
      <c r="BR789" s="149">
        <f t="shared" si="30"/>
        <v>0</v>
      </c>
      <c r="BS789" s="144">
        <f>+CALCULO[[#This Row],[33]]-MIN(CALCULO[[#This Row],[69]],CALCULO[[#This Row],[68]])</f>
        <v>0</v>
      </c>
      <c r="BT789" s="150">
        <f>+CALCULO[[#This Row],[71]]/'Versión impresión'!$H$8+1-1</f>
        <v>0</v>
      </c>
      <c r="BU789" s="151">
        <f>+LOOKUP(CALCULO[[#This Row],[72]],$CG$2:$CH$8,$CJ$2:$CJ$8)</f>
        <v>0</v>
      </c>
      <c r="BV789" s="152">
        <f>+LOOKUP(CALCULO[[#This Row],[72]],$CG$2:$CH$8,$CI$2:$CI$8)</f>
        <v>0</v>
      </c>
      <c r="BW789" s="151">
        <f>+LOOKUP(CALCULO[[#This Row],[72]],$CG$2:$CH$8,$CK$2:$CK$8)</f>
        <v>0</v>
      </c>
      <c r="BX789" s="155">
        <f>+(CALCULO[[#This Row],[72]]+CALCULO[[#This Row],[73]])*CALCULO[[#This Row],[74]]+CALCULO[[#This Row],[75]]</f>
        <v>0</v>
      </c>
      <c r="BY789" s="133">
        <f>+ROUND(CALCULO[[#This Row],[76]]*'Versión impresión'!$H$8,-3)</f>
        <v>0</v>
      </c>
      <c r="BZ789" s="180" t="str">
        <f>+IF(LOOKUP(CALCULO[[#This Row],[72]],$CG$2:$CH$8,$CM$2:$CM$8)=0,"",LOOKUP(CALCULO[[#This Row],[72]],$CG$2:$CH$8,$CM$2:$CM$8))</f>
        <v/>
      </c>
    </row>
    <row r="790" spans="1:78" x14ac:dyDescent="0.25">
      <c r="A790" s="78" t="str">
        <f t="shared" si="29"/>
        <v/>
      </c>
      <c r="B790" s="159"/>
      <c r="C790" s="29"/>
      <c r="D790" s="29"/>
      <c r="E790" s="29"/>
      <c r="F790" s="29"/>
      <c r="G790" s="29"/>
      <c r="H790" s="29"/>
      <c r="I790" s="29"/>
      <c r="J790" s="29"/>
      <c r="K790" s="29"/>
      <c r="L790" s="29"/>
      <c r="M790" s="29"/>
      <c r="N790" s="29"/>
      <c r="O790" s="144">
        <f>SUM(CALCULO[[#This Row],[5]:[ 14 ]])</f>
        <v>0</v>
      </c>
      <c r="P790" s="162"/>
      <c r="Q790" s="163">
        <f>+IF(AVERAGEIF(ING_NO_CONST_RENTA[Concepto],'Datos para cálculo'!P$4,ING_NO_CONST_RENTA[Monto Limite])=1,CALCULO[[#This Row],[16]],MIN(CALCULO[ [#This Row],[16] ],AVERAGEIF(ING_NO_CONST_RENTA[Concepto],'Datos para cálculo'!P$4,ING_NO_CONST_RENTA[Monto Limite]),+CALCULO[ [#This Row],[16] ]+1-1,CALCULO[ [#This Row],[16] ]))</f>
        <v>0</v>
      </c>
      <c r="R790" s="29"/>
      <c r="S790" s="163">
        <f>+IF(AVERAGEIF(ING_NO_CONST_RENTA[Concepto],'Datos para cálculo'!R$4,ING_NO_CONST_RENTA[Monto Limite])=1,CALCULO[[#This Row],[18]],MIN(CALCULO[ [#This Row],[18] ],AVERAGEIF(ING_NO_CONST_RENTA[Concepto],'Datos para cálculo'!R$4,ING_NO_CONST_RENTA[Monto Limite]),+CALCULO[ [#This Row],[18] ]+1-1,CALCULO[ [#This Row],[18] ]))</f>
        <v>0</v>
      </c>
      <c r="T790" s="29"/>
      <c r="U790" s="163">
        <f>+IF(AVERAGEIF(ING_NO_CONST_RENTA[Concepto],'Datos para cálculo'!T$4,ING_NO_CONST_RENTA[Monto Limite])=1,CALCULO[[#This Row],[20]],MIN(CALCULO[ [#This Row],[20] ],AVERAGEIF(ING_NO_CONST_RENTA[Concepto],'Datos para cálculo'!T$4,ING_NO_CONST_RENTA[Monto Limite]),+CALCULO[ [#This Row],[20] ]+1-1,CALCULO[ [#This Row],[20] ]))</f>
        <v>0</v>
      </c>
      <c r="V790" s="29"/>
      <c r="W7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0" s="164"/>
      <c r="Y790" s="163">
        <f>+IF(O790&lt;310*'Versión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0" s="165"/>
      <c r="AA790" s="163">
        <f>+IF(AVERAGEIF(ING_NO_CONST_RENTA[Concepto],'Datos para cálculo'!Z$4,ING_NO_CONST_RENTA[Monto Limite])=1,CALCULO[[#This Row],[ 26 ]],MIN(CALCULO[[#This Row],[ 26 ]],AVERAGEIF(ING_NO_CONST_RENTA[Concepto],'Datos para cálculo'!Z$4,ING_NO_CONST_RENTA[Monto Limite]),+CALCULO[[#This Row],[ 26 ]]+1-1,CALCULO[[#This Row],[ 26 ]]))</f>
        <v>0</v>
      </c>
      <c r="AB790" s="165"/>
      <c r="AC7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0" s="147"/>
      <c r="AE7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0" s="144">
        <f>+CALCULO[[#This Row],[ 31 ]]+CALCULO[[#This Row],[ 29 ]]+CALCULO[[#This Row],[ 27 ]]+CALCULO[[#This Row],[ 25 ]]+CALCULO[[#This Row],[ 23 ]]+CALCULO[[#This Row],[ 21 ]]+CALCULO[[#This Row],[ 19 ]]+CALCULO[[#This Row],[ 17 ]]</f>
        <v>0</v>
      </c>
      <c r="AG790" s="148">
        <f>+MAX(0,ROUND(CALCULO[[#This Row],[ 15 ]]-CALCULO[[#This Row],[32]],-3))</f>
        <v>0</v>
      </c>
      <c r="AH790" s="29"/>
      <c r="AI790" s="163">
        <f>+IF(AVERAGEIF(DEDUCCIONES[Concepto],'Datos para cálculo'!AH$4,DEDUCCIONES[Monto Limite])=1,CALCULO[[#This Row],[ 34 ]],MIN(CALCULO[[#This Row],[ 34 ]],AVERAGEIF(DEDUCCIONES[Concepto],'Datos para cálculo'!AH$4,DEDUCCIONES[Monto Limite]),+CALCULO[[#This Row],[ 34 ]]+1-1,CALCULO[[#This Row],[ 34 ]]))</f>
        <v>0</v>
      </c>
      <c r="AJ790" s="167"/>
      <c r="AK790" s="144">
        <f>+IF(CALCULO[[#This Row],[ 36 ]]="SI",MIN(CALCULO[[#This Row],[ 15 ]]*10%,VLOOKUP($AJ$4,DEDUCCIONES[],4,0)),0)</f>
        <v>0</v>
      </c>
      <c r="AL790" s="168"/>
      <c r="AM790" s="145">
        <f>+MIN(AL790+1-1,VLOOKUP($AL$4,DEDUCCIONES[],4,0))</f>
        <v>0</v>
      </c>
      <c r="AN790" s="144">
        <f>+CALCULO[[#This Row],[35]]+CALCULO[[#This Row],[37]]+CALCULO[[#This Row],[ 39 ]]</f>
        <v>0</v>
      </c>
      <c r="AO790" s="148">
        <f>+CALCULO[[#This Row],[33]]-CALCULO[[#This Row],[ 40 ]]</f>
        <v>0</v>
      </c>
      <c r="AP790" s="29"/>
      <c r="AQ790" s="163">
        <f>+MIN(CALCULO[[#This Row],[42]]+1-1,VLOOKUP($AP$4,RENTAS_EXCENTAS[],4,0))</f>
        <v>0</v>
      </c>
      <c r="AR790" s="29"/>
      <c r="AS790" s="163">
        <f>+MIN(CALCULO[[#This Row],[43]]+CALCULO[[#This Row],[ 44 ]]+1-1,VLOOKUP($AP$4,RENTAS_EXCENTAS[],4,0))-CALCULO[[#This Row],[43]]</f>
        <v>0</v>
      </c>
      <c r="AT790" s="163"/>
      <c r="AU790" s="163"/>
      <c r="AV790" s="163">
        <f>+CALCULO[[#This Row],[ 47 ]]</f>
        <v>0</v>
      </c>
      <c r="AW790" s="163"/>
      <c r="AX790" s="163">
        <f>+CALCULO[[#This Row],[ 49 ]]</f>
        <v>0</v>
      </c>
      <c r="AY790" s="163"/>
      <c r="AZ790" s="163">
        <f>+CALCULO[[#This Row],[ 51 ]]</f>
        <v>0</v>
      </c>
      <c r="BA790" s="163"/>
      <c r="BB790" s="163">
        <f>+CALCULO[[#This Row],[ 53 ]]</f>
        <v>0</v>
      </c>
      <c r="BC790" s="163"/>
      <c r="BD790" s="163">
        <f>+CALCULO[[#This Row],[ 55 ]]</f>
        <v>0</v>
      </c>
      <c r="BE790" s="163"/>
      <c r="BF790" s="163">
        <f>+CALCULO[[#This Row],[ 57 ]]</f>
        <v>0</v>
      </c>
      <c r="BG790" s="163"/>
      <c r="BH790" s="163">
        <f>+CALCULO[[#This Row],[ 59 ]]</f>
        <v>0</v>
      </c>
      <c r="BI790" s="163"/>
      <c r="BJ790" s="163"/>
      <c r="BK790" s="163"/>
      <c r="BL790" s="145">
        <f>+CALCULO[[#This Row],[ 63 ]]</f>
        <v>0</v>
      </c>
      <c r="BM790" s="144">
        <f>+CALCULO[[#This Row],[ 64 ]]+CALCULO[[#This Row],[ 62 ]]+CALCULO[[#This Row],[ 60 ]]+CALCULO[[#This Row],[ 58 ]]+CALCULO[[#This Row],[ 56 ]]+CALCULO[[#This Row],[ 54 ]]+CALCULO[[#This Row],[ 52 ]]+CALCULO[[#This Row],[ 50 ]]+CALCULO[[#This Row],[ 48 ]]+CALCULO[[#This Row],[ 45 ]]+CALCULO[[#This Row],[43]]</f>
        <v>0</v>
      </c>
      <c r="BN790" s="148">
        <f>+CALCULO[[#This Row],[ 41 ]]-CALCULO[[#This Row],[65]]</f>
        <v>0</v>
      </c>
      <c r="BO790" s="144">
        <f>+ROUND(MIN(CALCULO[[#This Row],[66]]*25%,240*'Versión impresión'!$H$8),-3)</f>
        <v>0</v>
      </c>
      <c r="BP790" s="148">
        <f>+CALCULO[[#This Row],[66]]-CALCULO[[#This Row],[67]]</f>
        <v>0</v>
      </c>
      <c r="BQ790" s="154">
        <f>+ROUND(CALCULO[[#This Row],[33]]*40%,-3)</f>
        <v>0</v>
      </c>
      <c r="BR790" s="149">
        <f t="shared" si="30"/>
        <v>0</v>
      </c>
      <c r="BS790" s="144">
        <f>+CALCULO[[#This Row],[33]]-MIN(CALCULO[[#This Row],[69]],CALCULO[[#This Row],[68]])</f>
        <v>0</v>
      </c>
      <c r="BT790" s="150">
        <f>+CALCULO[[#This Row],[71]]/'Versión impresión'!$H$8+1-1</f>
        <v>0</v>
      </c>
      <c r="BU790" s="151">
        <f>+LOOKUP(CALCULO[[#This Row],[72]],$CG$2:$CH$8,$CJ$2:$CJ$8)</f>
        <v>0</v>
      </c>
      <c r="BV790" s="152">
        <f>+LOOKUP(CALCULO[[#This Row],[72]],$CG$2:$CH$8,$CI$2:$CI$8)</f>
        <v>0</v>
      </c>
      <c r="BW790" s="151">
        <f>+LOOKUP(CALCULO[[#This Row],[72]],$CG$2:$CH$8,$CK$2:$CK$8)</f>
        <v>0</v>
      </c>
      <c r="BX790" s="155">
        <f>+(CALCULO[[#This Row],[72]]+CALCULO[[#This Row],[73]])*CALCULO[[#This Row],[74]]+CALCULO[[#This Row],[75]]</f>
        <v>0</v>
      </c>
      <c r="BY790" s="133">
        <f>+ROUND(CALCULO[[#This Row],[76]]*'Versión impresión'!$H$8,-3)</f>
        <v>0</v>
      </c>
      <c r="BZ790" s="180" t="str">
        <f>+IF(LOOKUP(CALCULO[[#This Row],[72]],$CG$2:$CH$8,$CM$2:$CM$8)=0,"",LOOKUP(CALCULO[[#This Row],[72]],$CG$2:$CH$8,$CM$2:$CM$8))</f>
        <v/>
      </c>
    </row>
    <row r="791" spans="1:78" x14ac:dyDescent="0.25">
      <c r="A791" s="78" t="str">
        <f t="shared" si="29"/>
        <v/>
      </c>
      <c r="B791" s="159"/>
      <c r="C791" s="29"/>
      <c r="D791" s="29"/>
      <c r="E791" s="29"/>
      <c r="F791" s="29"/>
      <c r="G791" s="29"/>
      <c r="H791" s="29"/>
      <c r="I791" s="29"/>
      <c r="J791" s="29"/>
      <c r="K791" s="29"/>
      <c r="L791" s="29"/>
      <c r="M791" s="29"/>
      <c r="N791" s="29"/>
      <c r="O791" s="144">
        <f>SUM(CALCULO[[#This Row],[5]:[ 14 ]])</f>
        <v>0</v>
      </c>
      <c r="P791" s="162"/>
      <c r="Q791" s="163">
        <f>+IF(AVERAGEIF(ING_NO_CONST_RENTA[Concepto],'Datos para cálculo'!P$4,ING_NO_CONST_RENTA[Monto Limite])=1,CALCULO[[#This Row],[16]],MIN(CALCULO[ [#This Row],[16] ],AVERAGEIF(ING_NO_CONST_RENTA[Concepto],'Datos para cálculo'!P$4,ING_NO_CONST_RENTA[Monto Limite]),+CALCULO[ [#This Row],[16] ]+1-1,CALCULO[ [#This Row],[16] ]))</f>
        <v>0</v>
      </c>
      <c r="R791" s="29"/>
      <c r="S791" s="163">
        <f>+IF(AVERAGEIF(ING_NO_CONST_RENTA[Concepto],'Datos para cálculo'!R$4,ING_NO_CONST_RENTA[Monto Limite])=1,CALCULO[[#This Row],[18]],MIN(CALCULO[ [#This Row],[18] ],AVERAGEIF(ING_NO_CONST_RENTA[Concepto],'Datos para cálculo'!R$4,ING_NO_CONST_RENTA[Monto Limite]),+CALCULO[ [#This Row],[18] ]+1-1,CALCULO[ [#This Row],[18] ]))</f>
        <v>0</v>
      </c>
      <c r="T791" s="29"/>
      <c r="U791" s="163">
        <f>+IF(AVERAGEIF(ING_NO_CONST_RENTA[Concepto],'Datos para cálculo'!T$4,ING_NO_CONST_RENTA[Monto Limite])=1,CALCULO[[#This Row],[20]],MIN(CALCULO[ [#This Row],[20] ],AVERAGEIF(ING_NO_CONST_RENTA[Concepto],'Datos para cálculo'!T$4,ING_NO_CONST_RENTA[Monto Limite]),+CALCULO[ [#This Row],[20] ]+1-1,CALCULO[ [#This Row],[20] ]))</f>
        <v>0</v>
      </c>
      <c r="V791" s="29"/>
      <c r="W7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1" s="164"/>
      <c r="Y791" s="163">
        <f>+IF(O791&lt;310*'Versión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1" s="165"/>
      <c r="AA791" s="163">
        <f>+IF(AVERAGEIF(ING_NO_CONST_RENTA[Concepto],'Datos para cálculo'!Z$4,ING_NO_CONST_RENTA[Monto Limite])=1,CALCULO[[#This Row],[ 26 ]],MIN(CALCULO[[#This Row],[ 26 ]],AVERAGEIF(ING_NO_CONST_RENTA[Concepto],'Datos para cálculo'!Z$4,ING_NO_CONST_RENTA[Monto Limite]),+CALCULO[[#This Row],[ 26 ]]+1-1,CALCULO[[#This Row],[ 26 ]]))</f>
        <v>0</v>
      </c>
      <c r="AB791" s="165"/>
      <c r="AC7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1" s="147"/>
      <c r="AE7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1" s="144">
        <f>+CALCULO[[#This Row],[ 31 ]]+CALCULO[[#This Row],[ 29 ]]+CALCULO[[#This Row],[ 27 ]]+CALCULO[[#This Row],[ 25 ]]+CALCULO[[#This Row],[ 23 ]]+CALCULO[[#This Row],[ 21 ]]+CALCULO[[#This Row],[ 19 ]]+CALCULO[[#This Row],[ 17 ]]</f>
        <v>0</v>
      </c>
      <c r="AG791" s="148">
        <f>+MAX(0,ROUND(CALCULO[[#This Row],[ 15 ]]-CALCULO[[#This Row],[32]],-3))</f>
        <v>0</v>
      </c>
      <c r="AH791" s="29"/>
      <c r="AI791" s="163">
        <f>+IF(AVERAGEIF(DEDUCCIONES[Concepto],'Datos para cálculo'!AH$4,DEDUCCIONES[Monto Limite])=1,CALCULO[[#This Row],[ 34 ]],MIN(CALCULO[[#This Row],[ 34 ]],AVERAGEIF(DEDUCCIONES[Concepto],'Datos para cálculo'!AH$4,DEDUCCIONES[Monto Limite]),+CALCULO[[#This Row],[ 34 ]]+1-1,CALCULO[[#This Row],[ 34 ]]))</f>
        <v>0</v>
      </c>
      <c r="AJ791" s="167"/>
      <c r="AK791" s="144">
        <f>+IF(CALCULO[[#This Row],[ 36 ]]="SI",MIN(CALCULO[[#This Row],[ 15 ]]*10%,VLOOKUP($AJ$4,DEDUCCIONES[],4,0)),0)</f>
        <v>0</v>
      </c>
      <c r="AL791" s="168"/>
      <c r="AM791" s="145">
        <f>+MIN(AL791+1-1,VLOOKUP($AL$4,DEDUCCIONES[],4,0))</f>
        <v>0</v>
      </c>
      <c r="AN791" s="144">
        <f>+CALCULO[[#This Row],[35]]+CALCULO[[#This Row],[37]]+CALCULO[[#This Row],[ 39 ]]</f>
        <v>0</v>
      </c>
      <c r="AO791" s="148">
        <f>+CALCULO[[#This Row],[33]]-CALCULO[[#This Row],[ 40 ]]</f>
        <v>0</v>
      </c>
      <c r="AP791" s="29"/>
      <c r="AQ791" s="163">
        <f>+MIN(CALCULO[[#This Row],[42]]+1-1,VLOOKUP($AP$4,RENTAS_EXCENTAS[],4,0))</f>
        <v>0</v>
      </c>
      <c r="AR791" s="29"/>
      <c r="AS791" s="163">
        <f>+MIN(CALCULO[[#This Row],[43]]+CALCULO[[#This Row],[ 44 ]]+1-1,VLOOKUP($AP$4,RENTAS_EXCENTAS[],4,0))-CALCULO[[#This Row],[43]]</f>
        <v>0</v>
      </c>
      <c r="AT791" s="163"/>
      <c r="AU791" s="163"/>
      <c r="AV791" s="163">
        <f>+CALCULO[[#This Row],[ 47 ]]</f>
        <v>0</v>
      </c>
      <c r="AW791" s="163"/>
      <c r="AX791" s="163">
        <f>+CALCULO[[#This Row],[ 49 ]]</f>
        <v>0</v>
      </c>
      <c r="AY791" s="163"/>
      <c r="AZ791" s="163">
        <f>+CALCULO[[#This Row],[ 51 ]]</f>
        <v>0</v>
      </c>
      <c r="BA791" s="163"/>
      <c r="BB791" s="163">
        <f>+CALCULO[[#This Row],[ 53 ]]</f>
        <v>0</v>
      </c>
      <c r="BC791" s="163"/>
      <c r="BD791" s="163">
        <f>+CALCULO[[#This Row],[ 55 ]]</f>
        <v>0</v>
      </c>
      <c r="BE791" s="163"/>
      <c r="BF791" s="163">
        <f>+CALCULO[[#This Row],[ 57 ]]</f>
        <v>0</v>
      </c>
      <c r="BG791" s="163"/>
      <c r="BH791" s="163">
        <f>+CALCULO[[#This Row],[ 59 ]]</f>
        <v>0</v>
      </c>
      <c r="BI791" s="163"/>
      <c r="BJ791" s="163"/>
      <c r="BK791" s="163"/>
      <c r="BL791" s="145">
        <f>+CALCULO[[#This Row],[ 63 ]]</f>
        <v>0</v>
      </c>
      <c r="BM791" s="144">
        <f>+CALCULO[[#This Row],[ 64 ]]+CALCULO[[#This Row],[ 62 ]]+CALCULO[[#This Row],[ 60 ]]+CALCULO[[#This Row],[ 58 ]]+CALCULO[[#This Row],[ 56 ]]+CALCULO[[#This Row],[ 54 ]]+CALCULO[[#This Row],[ 52 ]]+CALCULO[[#This Row],[ 50 ]]+CALCULO[[#This Row],[ 48 ]]+CALCULO[[#This Row],[ 45 ]]+CALCULO[[#This Row],[43]]</f>
        <v>0</v>
      </c>
      <c r="BN791" s="148">
        <f>+CALCULO[[#This Row],[ 41 ]]-CALCULO[[#This Row],[65]]</f>
        <v>0</v>
      </c>
      <c r="BO791" s="144">
        <f>+ROUND(MIN(CALCULO[[#This Row],[66]]*25%,240*'Versión impresión'!$H$8),-3)</f>
        <v>0</v>
      </c>
      <c r="BP791" s="148">
        <f>+CALCULO[[#This Row],[66]]-CALCULO[[#This Row],[67]]</f>
        <v>0</v>
      </c>
      <c r="BQ791" s="154">
        <f>+ROUND(CALCULO[[#This Row],[33]]*40%,-3)</f>
        <v>0</v>
      </c>
      <c r="BR791" s="149">
        <f t="shared" si="30"/>
        <v>0</v>
      </c>
      <c r="BS791" s="144">
        <f>+CALCULO[[#This Row],[33]]-MIN(CALCULO[[#This Row],[69]],CALCULO[[#This Row],[68]])</f>
        <v>0</v>
      </c>
      <c r="BT791" s="150">
        <f>+CALCULO[[#This Row],[71]]/'Versión impresión'!$H$8+1-1</f>
        <v>0</v>
      </c>
      <c r="BU791" s="151">
        <f>+LOOKUP(CALCULO[[#This Row],[72]],$CG$2:$CH$8,$CJ$2:$CJ$8)</f>
        <v>0</v>
      </c>
      <c r="BV791" s="152">
        <f>+LOOKUP(CALCULO[[#This Row],[72]],$CG$2:$CH$8,$CI$2:$CI$8)</f>
        <v>0</v>
      </c>
      <c r="BW791" s="151">
        <f>+LOOKUP(CALCULO[[#This Row],[72]],$CG$2:$CH$8,$CK$2:$CK$8)</f>
        <v>0</v>
      </c>
      <c r="BX791" s="155">
        <f>+(CALCULO[[#This Row],[72]]+CALCULO[[#This Row],[73]])*CALCULO[[#This Row],[74]]+CALCULO[[#This Row],[75]]</f>
        <v>0</v>
      </c>
      <c r="BY791" s="133">
        <f>+ROUND(CALCULO[[#This Row],[76]]*'Versión impresión'!$H$8,-3)</f>
        <v>0</v>
      </c>
      <c r="BZ791" s="180" t="str">
        <f>+IF(LOOKUP(CALCULO[[#This Row],[72]],$CG$2:$CH$8,$CM$2:$CM$8)=0,"",LOOKUP(CALCULO[[#This Row],[72]],$CG$2:$CH$8,$CM$2:$CM$8))</f>
        <v/>
      </c>
    </row>
    <row r="792" spans="1:78" x14ac:dyDescent="0.25">
      <c r="A792" s="78" t="str">
        <f t="shared" si="29"/>
        <v/>
      </c>
      <c r="B792" s="159"/>
      <c r="C792" s="29"/>
      <c r="D792" s="29"/>
      <c r="E792" s="29"/>
      <c r="F792" s="29"/>
      <c r="G792" s="29"/>
      <c r="H792" s="29"/>
      <c r="I792" s="29"/>
      <c r="J792" s="29"/>
      <c r="K792" s="29"/>
      <c r="L792" s="29"/>
      <c r="M792" s="29"/>
      <c r="N792" s="29"/>
      <c r="O792" s="144">
        <f>SUM(CALCULO[[#This Row],[5]:[ 14 ]])</f>
        <v>0</v>
      </c>
      <c r="P792" s="162"/>
      <c r="Q792" s="163">
        <f>+IF(AVERAGEIF(ING_NO_CONST_RENTA[Concepto],'Datos para cálculo'!P$4,ING_NO_CONST_RENTA[Monto Limite])=1,CALCULO[[#This Row],[16]],MIN(CALCULO[ [#This Row],[16] ],AVERAGEIF(ING_NO_CONST_RENTA[Concepto],'Datos para cálculo'!P$4,ING_NO_CONST_RENTA[Monto Limite]),+CALCULO[ [#This Row],[16] ]+1-1,CALCULO[ [#This Row],[16] ]))</f>
        <v>0</v>
      </c>
      <c r="R792" s="29"/>
      <c r="S792" s="163">
        <f>+IF(AVERAGEIF(ING_NO_CONST_RENTA[Concepto],'Datos para cálculo'!R$4,ING_NO_CONST_RENTA[Monto Limite])=1,CALCULO[[#This Row],[18]],MIN(CALCULO[ [#This Row],[18] ],AVERAGEIF(ING_NO_CONST_RENTA[Concepto],'Datos para cálculo'!R$4,ING_NO_CONST_RENTA[Monto Limite]),+CALCULO[ [#This Row],[18] ]+1-1,CALCULO[ [#This Row],[18] ]))</f>
        <v>0</v>
      </c>
      <c r="T792" s="29"/>
      <c r="U792" s="163">
        <f>+IF(AVERAGEIF(ING_NO_CONST_RENTA[Concepto],'Datos para cálculo'!T$4,ING_NO_CONST_RENTA[Monto Limite])=1,CALCULO[[#This Row],[20]],MIN(CALCULO[ [#This Row],[20] ],AVERAGEIF(ING_NO_CONST_RENTA[Concepto],'Datos para cálculo'!T$4,ING_NO_CONST_RENTA[Monto Limite]),+CALCULO[ [#This Row],[20] ]+1-1,CALCULO[ [#This Row],[20] ]))</f>
        <v>0</v>
      </c>
      <c r="V792" s="29"/>
      <c r="W7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2" s="164"/>
      <c r="Y792" s="163">
        <f>+IF(O792&lt;310*'Versión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2" s="165"/>
      <c r="AA792" s="163">
        <f>+IF(AVERAGEIF(ING_NO_CONST_RENTA[Concepto],'Datos para cálculo'!Z$4,ING_NO_CONST_RENTA[Monto Limite])=1,CALCULO[[#This Row],[ 26 ]],MIN(CALCULO[[#This Row],[ 26 ]],AVERAGEIF(ING_NO_CONST_RENTA[Concepto],'Datos para cálculo'!Z$4,ING_NO_CONST_RENTA[Monto Limite]),+CALCULO[[#This Row],[ 26 ]]+1-1,CALCULO[[#This Row],[ 26 ]]))</f>
        <v>0</v>
      </c>
      <c r="AB792" s="165"/>
      <c r="AC7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2" s="147"/>
      <c r="AE7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2" s="144">
        <f>+CALCULO[[#This Row],[ 31 ]]+CALCULO[[#This Row],[ 29 ]]+CALCULO[[#This Row],[ 27 ]]+CALCULO[[#This Row],[ 25 ]]+CALCULO[[#This Row],[ 23 ]]+CALCULO[[#This Row],[ 21 ]]+CALCULO[[#This Row],[ 19 ]]+CALCULO[[#This Row],[ 17 ]]</f>
        <v>0</v>
      </c>
      <c r="AG792" s="148">
        <f>+MAX(0,ROUND(CALCULO[[#This Row],[ 15 ]]-CALCULO[[#This Row],[32]],-3))</f>
        <v>0</v>
      </c>
      <c r="AH792" s="29"/>
      <c r="AI792" s="163">
        <f>+IF(AVERAGEIF(DEDUCCIONES[Concepto],'Datos para cálculo'!AH$4,DEDUCCIONES[Monto Limite])=1,CALCULO[[#This Row],[ 34 ]],MIN(CALCULO[[#This Row],[ 34 ]],AVERAGEIF(DEDUCCIONES[Concepto],'Datos para cálculo'!AH$4,DEDUCCIONES[Monto Limite]),+CALCULO[[#This Row],[ 34 ]]+1-1,CALCULO[[#This Row],[ 34 ]]))</f>
        <v>0</v>
      </c>
      <c r="AJ792" s="167"/>
      <c r="AK792" s="144">
        <f>+IF(CALCULO[[#This Row],[ 36 ]]="SI",MIN(CALCULO[[#This Row],[ 15 ]]*10%,VLOOKUP($AJ$4,DEDUCCIONES[],4,0)),0)</f>
        <v>0</v>
      </c>
      <c r="AL792" s="168"/>
      <c r="AM792" s="145">
        <f>+MIN(AL792+1-1,VLOOKUP($AL$4,DEDUCCIONES[],4,0))</f>
        <v>0</v>
      </c>
      <c r="AN792" s="144">
        <f>+CALCULO[[#This Row],[35]]+CALCULO[[#This Row],[37]]+CALCULO[[#This Row],[ 39 ]]</f>
        <v>0</v>
      </c>
      <c r="AO792" s="148">
        <f>+CALCULO[[#This Row],[33]]-CALCULO[[#This Row],[ 40 ]]</f>
        <v>0</v>
      </c>
      <c r="AP792" s="29"/>
      <c r="AQ792" s="163">
        <f>+MIN(CALCULO[[#This Row],[42]]+1-1,VLOOKUP($AP$4,RENTAS_EXCENTAS[],4,0))</f>
        <v>0</v>
      </c>
      <c r="AR792" s="29"/>
      <c r="AS792" s="163">
        <f>+MIN(CALCULO[[#This Row],[43]]+CALCULO[[#This Row],[ 44 ]]+1-1,VLOOKUP($AP$4,RENTAS_EXCENTAS[],4,0))-CALCULO[[#This Row],[43]]</f>
        <v>0</v>
      </c>
      <c r="AT792" s="163"/>
      <c r="AU792" s="163"/>
      <c r="AV792" s="163">
        <f>+CALCULO[[#This Row],[ 47 ]]</f>
        <v>0</v>
      </c>
      <c r="AW792" s="163"/>
      <c r="AX792" s="163">
        <f>+CALCULO[[#This Row],[ 49 ]]</f>
        <v>0</v>
      </c>
      <c r="AY792" s="163"/>
      <c r="AZ792" s="163">
        <f>+CALCULO[[#This Row],[ 51 ]]</f>
        <v>0</v>
      </c>
      <c r="BA792" s="163"/>
      <c r="BB792" s="163">
        <f>+CALCULO[[#This Row],[ 53 ]]</f>
        <v>0</v>
      </c>
      <c r="BC792" s="163"/>
      <c r="BD792" s="163">
        <f>+CALCULO[[#This Row],[ 55 ]]</f>
        <v>0</v>
      </c>
      <c r="BE792" s="163"/>
      <c r="BF792" s="163">
        <f>+CALCULO[[#This Row],[ 57 ]]</f>
        <v>0</v>
      </c>
      <c r="BG792" s="163"/>
      <c r="BH792" s="163">
        <f>+CALCULO[[#This Row],[ 59 ]]</f>
        <v>0</v>
      </c>
      <c r="BI792" s="163"/>
      <c r="BJ792" s="163"/>
      <c r="BK792" s="163"/>
      <c r="BL792" s="145">
        <f>+CALCULO[[#This Row],[ 63 ]]</f>
        <v>0</v>
      </c>
      <c r="BM792" s="144">
        <f>+CALCULO[[#This Row],[ 64 ]]+CALCULO[[#This Row],[ 62 ]]+CALCULO[[#This Row],[ 60 ]]+CALCULO[[#This Row],[ 58 ]]+CALCULO[[#This Row],[ 56 ]]+CALCULO[[#This Row],[ 54 ]]+CALCULO[[#This Row],[ 52 ]]+CALCULO[[#This Row],[ 50 ]]+CALCULO[[#This Row],[ 48 ]]+CALCULO[[#This Row],[ 45 ]]+CALCULO[[#This Row],[43]]</f>
        <v>0</v>
      </c>
      <c r="BN792" s="148">
        <f>+CALCULO[[#This Row],[ 41 ]]-CALCULO[[#This Row],[65]]</f>
        <v>0</v>
      </c>
      <c r="BO792" s="144">
        <f>+ROUND(MIN(CALCULO[[#This Row],[66]]*25%,240*'Versión impresión'!$H$8),-3)</f>
        <v>0</v>
      </c>
      <c r="BP792" s="148">
        <f>+CALCULO[[#This Row],[66]]-CALCULO[[#This Row],[67]]</f>
        <v>0</v>
      </c>
      <c r="BQ792" s="154">
        <f>+ROUND(CALCULO[[#This Row],[33]]*40%,-3)</f>
        <v>0</v>
      </c>
      <c r="BR792" s="149">
        <f t="shared" si="30"/>
        <v>0</v>
      </c>
      <c r="BS792" s="144">
        <f>+CALCULO[[#This Row],[33]]-MIN(CALCULO[[#This Row],[69]],CALCULO[[#This Row],[68]])</f>
        <v>0</v>
      </c>
      <c r="BT792" s="150">
        <f>+CALCULO[[#This Row],[71]]/'Versión impresión'!$H$8+1-1</f>
        <v>0</v>
      </c>
      <c r="BU792" s="151">
        <f>+LOOKUP(CALCULO[[#This Row],[72]],$CG$2:$CH$8,$CJ$2:$CJ$8)</f>
        <v>0</v>
      </c>
      <c r="BV792" s="152">
        <f>+LOOKUP(CALCULO[[#This Row],[72]],$CG$2:$CH$8,$CI$2:$CI$8)</f>
        <v>0</v>
      </c>
      <c r="BW792" s="151">
        <f>+LOOKUP(CALCULO[[#This Row],[72]],$CG$2:$CH$8,$CK$2:$CK$8)</f>
        <v>0</v>
      </c>
      <c r="BX792" s="155">
        <f>+(CALCULO[[#This Row],[72]]+CALCULO[[#This Row],[73]])*CALCULO[[#This Row],[74]]+CALCULO[[#This Row],[75]]</f>
        <v>0</v>
      </c>
      <c r="BY792" s="133">
        <f>+ROUND(CALCULO[[#This Row],[76]]*'Versión impresión'!$H$8,-3)</f>
        <v>0</v>
      </c>
      <c r="BZ792" s="180" t="str">
        <f>+IF(LOOKUP(CALCULO[[#This Row],[72]],$CG$2:$CH$8,$CM$2:$CM$8)=0,"",LOOKUP(CALCULO[[#This Row],[72]],$CG$2:$CH$8,$CM$2:$CM$8))</f>
        <v/>
      </c>
    </row>
    <row r="793" spans="1:78" x14ac:dyDescent="0.25">
      <c r="A793" s="78" t="str">
        <f t="shared" si="29"/>
        <v/>
      </c>
      <c r="B793" s="159"/>
      <c r="C793" s="29"/>
      <c r="D793" s="29"/>
      <c r="E793" s="29"/>
      <c r="F793" s="29"/>
      <c r="G793" s="29"/>
      <c r="H793" s="29"/>
      <c r="I793" s="29"/>
      <c r="J793" s="29"/>
      <c r="K793" s="29"/>
      <c r="L793" s="29"/>
      <c r="M793" s="29"/>
      <c r="N793" s="29"/>
      <c r="O793" s="144">
        <f>SUM(CALCULO[[#This Row],[5]:[ 14 ]])</f>
        <v>0</v>
      </c>
      <c r="P793" s="162"/>
      <c r="Q793" s="163">
        <f>+IF(AVERAGEIF(ING_NO_CONST_RENTA[Concepto],'Datos para cálculo'!P$4,ING_NO_CONST_RENTA[Monto Limite])=1,CALCULO[[#This Row],[16]],MIN(CALCULO[ [#This Row],[16] ],AVERAGEIF(ING_NO_CONST_RENTA[Concepto],'Datos para cálculo'!P$4,ING_NO_CONST_RENTA[Monto Limite]),+CALCULO[ [#This Row],[16] ]+1-1,CALCULO[ [#This Row],[16] ]))</f>
        <v>0</v>
      </c>
      <c r="R793" s="29"/>
      <c r="S793" s="163">
        <f>+IF(AVERAGEIF(ING_NO_CONST_RENTA[Concepto],'Datos para cálculo'!R$4,ING_NO_CONST_RENTA[Monto Limite])=1,CALCULO[[#This Row],[18]],MIN(CALCULO[ [#This Row],[18] ],AVERAGEIF(ING_NO_CONST_RENTA[Concepto],'Datos para cálculo'!R$4,ING_NO_CONST_RENTA[Monto Limite]),+CALCULO[ [#This Row],[18] ]+1-1,CALCULO[ [#This Row],[18] ]))</f>
        <v>0</v>
      </c>
      <c r="T793" s="29"/>
      <c r="U793" s="163">
        <f>+IF(AVERAGEIF(ING_NO_CONST_RENTA[Concepto],'Datos para cálculo'!T$4,ING_NO_CONST_RENTA[Monto Limite])=1,CALCULO[[#This Row],[20]],MIN(CALCULO[ [#This Row],[20] ],AVERAGEIF(ING_NO_CONST_RENTA[Concepto],'Datos para cálculo'!T$4,ING_NO_CONST_RENTA[Monto Limite]),+CALCULO[ [#This Row],[20] ]+1-1,CALCULO[ [#This Row],[20] ]))</f>
        <v>0</v>
      </c>
      <c r="V793" s="29"/>
      <c r="W7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3" s="164"/>
      <c r="Y793" s="163">
        <f>+IF(O793&lt;310*'Versión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3" s="165"/>
      <c r="AA793" s="163">
        <f>+IF(AVERAGEIF(ING_NO_CONST_RENTA[Concepto],'Datos para cálculo'!Z$4,ING_NO_CONST_RENTA[Monto Limite])=1,CALCULO[[#This Row],[ 26 ]],MIN(CALCULO[[#This Row],[ 26 ]],AVERAGEIF(ING_NO_CONST_RENTA[Concepto],'Datos para cálculo'!Z$4,ING_NO_CONST_RENTA[Monto Limite]),+CALCULO[[#This Row],[ 26 ]]+1-1,CALCULO[[#This Row],[ 26 ]]))</f>
        <v>0</v>
      </c>
      <c r="AB793" s="165"/>
      <c r="AC7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3" s="147"/>
      <c r="AE7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3" s="144">
        <f>+CALCULO[[#This Row],[ 31 ]]+CALCULO[[#This Row],[ 29 ]]+CALCULO[[#This Row],[ 27 ]]+CALCULO[[#This Row],[ 25 ]]+CALCULO[[#This Row],[ 23 ]]+CALCULO[[#This Row],[ 21 ]]+CALCULO[[#This Row],[ 19 ]]+CALCULO[[#This Row],[ 17 ]]</f>
        <v>0</v>
      </c>
      <c r="AG793" s="148">
        <f>+MAX(0,ROUND(CALCULO[[#This Row],[ 15 ]]-CALCULO[[#This Row],[32]],-3))</f>
        <v>0</v>
      </c>
      <c r="AH793" s="29"/>
      <c r="AI793" s="163">
        <f>+IF(AVERAGEIF(DEDUCCIONES[Concepto],'Datos para cálculo'!AH$4,DEDUCCIONES[Monto Limite])=1,CALCULO[[#This Row],[ 34 ]],MIN(CALCULO[[#This Row],[ 34 ]],AVERAGEIF(DEDUCCIONES[Concepto],'Datos para cálculo'!AH$4,DEDUCCIONES[Monto Limite]),+CALCULO[[#This Row],[ 34 ]]+1-1,CALCULO[[#This Row],[ 34 ]]))</f>
        <v>0</v>
      </c>
      <c r="AJ793" s="167"/>
      <c r="AK793" s="144">
        <f>+IF(CALCULO[[#This Row],[ 36 ]]="SI",MIN(CALCULO[[#This Row],[ 15 ]]*10%,VLOOKUP($AJ$4,DEDUCCIONES[],4,0)),0)</f>
        <v>0</v>
      </c>
      <c r="AL793" s="168"/>
      <c r="AM793" s="145">
        <f>+MIN(AL793+1-1,VLOOKUP($AL$4,DEDUCCIONES[],4,0))</f>
        <v>0</v>
      </c>
      <c r="AN793" s="144">
        <f>+CALCULO[[#This Row],[35]]+CALCULO[[#This Row],[37]]+CALCULO[[#This Row],[ 39 ]]</f>
        <v>0</v>
      </c>
      <c r="AO793" s="148">
        <f>+CALCULO[[#This Row],[33]]-CALCULO[[#This Row],[ 40 ]]</f>
        <v>0</v>
      </c>
      <c r="AP793" s="29"/>
      <c r="AQ793" s="163">
        <f>+MIN(CALCULO[[#This Row],[42]]+1-1,VLOOKUP($AP$4,RENTAS_EXCENTAS[],4,0))</f>
        <v>0</v>
      </c>
      <c r="AR793" s="29"/>
      <c r="AS793" s="163">
        <f>+MIN(CALCULO[[#This Row],[43]]+CALCULO[[#This Row],[ 44 ]]+1-1,VLOOKUP($AP$4,RENTAS_EXCENTAS[],4,0))-CALCULO[[#This Row],[43]]</f>
        <v>0</v>
      </c>
      <c r="AT793" s="163"/>
      <c r="AU793" s="163"/>
      <c r="AV793" s="163">
        <f>+CALCULO[[#This Row],[ 47 ]]</f>
        <v>0</v>
      </c>
      <c r="AW793" s="163"/>
      <c r="AX793" s="163">
        <f>+CALCULO[[#This Row],[ 49 ]]</f>
        <v>0</v>
      </c>
      <c r="AY793" s="163"/>
      <c r="AZ793" s="163">
        <f>+CALCULO[[#This Row],[ 51 ]]</f>
        <v>0</v>
      </c>
      <c r="BA793" s="163"/>
      <c r="BB793" s="163">
        <f>+CALCULO[[#This Row],[ 53 ]]</f>
        <v>0</v>
      </c>
      <c r="BC793" s="163"/>
      <c r="BD793" s="163">
        <f>+CALCULO[[#This Row],[ 55 ]]</f>
        <v>0</v>
      </c>
      <c r="BE793" s="163"/>
      <c r="BF793" s="163">
        <f>+CALCULO[[#This Row],[ 57 ]]</f>
        <v>0</v>
      </c>
      <c r="BG793" s="163"/>
      <c r="BH793" s="163">
        <f>+CALCULO[[#This Row],[ 59 ]]</f>
        <v>0</v>
      </c>
      <c r="BI793" s="163"/>
      <c r="BJ793" s="163"/>
      <c r="BK793" s="163"/>
      <c r="BL793" s="145">
        <f>+CALCULO[[#This Row],[ 63 ]]</f>
        <v>0</v>
      </c>
      <c r="BM793" s="144">
        <f>+CALCULO[[#This Row],[ 64 ]]+CALCULO[[#This Row],[ 62 ]]+CALCULO[[#This Row],[ 60 ]]+CALCULO[[#This Row],[ 58 ]]+CALCULO[[#This Row],[ 56 ]]+CALCULO[[#This Row],[ 54 ]]+CALCULO[[#This Row],[ 52 ]]+CALCULO[[#This Row],[ 50 ]]+CALCULO[[#This Row],[ 48 ]]+CALCULO[[#This Row],[ 45 ]]+CALCULO[[#This Row],[43]]</f>
        <v>0</v>
      </c>
      <c r="BN793" s="148">
        <f>+CALCULO[[#This Row],[ 41 ]]-CALCULO[[#This Row],[65]]</f>
        <v>0</v>
      </c>
      <c r="BO793" s="144">
        <f>+ROUND(MIN(CALCULO[[#This Row],[66]]*25%,240*'Versión impresión'!$H$8),-3)</f>
        <v>0</v>
      </c>
      <c r="BP793" s="148">
        <f>+CALCULO[[#This Row],[66]]-CALCULO[[#This Row],[67]]</f>
        <v>0</v>
      </c>
      <c r="BQ793" s="154">
        <f>+ROUND(CALCULO[[#This Row],[33]]*40%,-3)</f>
        <v>0</v>
      </c>
      <c r="BR793" s="149">
        <f t="shared" si="30"/>
        <v>0</v>
      </c>
      <c r="BS793" s="144">
        <f>+CALCULO[[#This Row],[33]]-MIN(CALCULO[[#This Row],[69]],CALCULO[[#This Row],[68]])</f>
        <v>0</v>
      </c>
      <c r="BT793" s="150">
        <f>+CALCULO[[#This Row],[71]]/'Versión impresión'!$H$8+1-1</f>
        <v>0</v>
      </c>
      <c r="BU793" s="151">
        <f>+LOOKUP(CALCULO[[#This Row],[72]],$CG$2:$CH$8,$CJ$2:$CJ$8)</f>
        <v>0</v>
      </c>
      <c r="BV793" s="152">
        <f>+LOOKUP(CALCULO[[#This Row],[72]],$CG$2:$CH$8,$CI$2:$CI$8)</f>
        <v>0</v>
      </c>
      <c r="BW793" s="151">
        <f>+LOOKUP(CALCULO[[#This Row],[72]],$CG$2:$CH$8,$CK$2:$CK$8)</f>
        <v>0</v>
      </c>
      <c r="BX793" s="155">
        <f>+(CALCULO[[#This Row],[72]]+CALCULO[[#This Row],[73]])*CALCULO[[#This Row],[74]]+CALCULO[[#This Row],[75]]</f>
        <v>0</v>
      </c>
      <c r="BY793" s="133">
        <f>+ROUND(CALCULO[[#This Row],[76]]*'Versión impresión'!$H$8,-3)</f>
        <v>0</v>
      </c>
      <c r="BZ793" s="180" t="str">
        <f>+IF(LOOKUP(CALCULO[[#This Row],[72]],$CG$2:$CH$8,$CM$2:$CM$8)=0,"",LOOKUP(CALCULO[[#This Row],[72]],$CG$2:$CH$8,$CM$2:$CM$8))</f>
        <v/>
      </c>
    </row>
    <row r="794" spans="1:78" x14ac:dyDescent="0.25">
      <c r="A794" s="78" t="str">
        <f t="shared" si="29"/>
        <v/>
      </c>
      <c r="B794" s="159"/>
      <c r="C794" s="29"/>
      <c r="D794" s="29"/>
      <c r="E794" s="29"/>
      <c r="F794" s="29"/>
      <c r="G794" s="29"/>
      <c r="H794" s="29"/>
      <c r="I794" s="29"/>
      <c r="J794" s="29"/>
      <c r="K794" s="29"/>
      <c r="L794" s="29"/>
      <c r="M794" s="29"/>
      <c r="N794" s="29"/>
      <c r="O794" s="144">
        <f>SUM(CALCULO[[#This Row],[5]:[ 14 ]])</f>
        <v>0</v>
      </c>
      <c r="P794" s="162"/>
      <c r="Q794" s="163">
        <f>+IF(AVERAGEIF(ING_NO_CONST_RENTA[Concepto],'Datos para cálculo'!P$4,ING_NO_CONST_RENTA[Monto Limite])=1,CALCULO[[#This Row],[16]],MIN(CALCULO[ [#This Row],[16] ],AVERAGEIF(ING_NO_CONST_RENTA[Concepto],'Datos para cálculo'!P$4,ING_NO_CONST_RENTA[Monto Limite]),+CALCULO[ [#This Row],[16] ]+1-1,CALCULO[ [#This Row],[16] ]))</f>
        <v>0</v>
      </c>
      <c r="R794" s="29"/>
      <c r="S794" s="163">
        <f>+IF(AVERAGEIF(ING_NO_CONST_RENTA[Concepto],'Datos para cálculo'!R$4,ING_NO_CONST_RENTA[Monto Limite])=1,CALCULO[[#This Row],[18]],MIN(CALCULO[ [#This Row],[18] ],AVERAGEIF(ING_NO_CONST_RENTA[Concepto],'Datos para cálculo'!R$4,ING_NO_CONST_RENTA[Monto Limite]),+CALCULO[ [#This Row],[18] ]+1-1,CALCULO[ [#This Row],[18] ]))</f>
        <v>0</v>
      </c>
      <c r="T794" s="29"/>
      <c r="U794" s="163">
        <f>+IF(AVERAGEIF(ING_NO_CONST_RENTA[Concepto],'Datos para cálculo'!T$4,ING_NO_CONST_RENTA[Monto Limite])=1,CALCULO[[#This Row],[20]],MIN(CALCULO[ [#This Row],[20] ],AVERAGEIF(ING_NO_CONST_RENTA[Concepto],'Datos para cálculo'!T$4,ING_NO_CONST_RENTA[Monto Limite]),+CALCULO[ [#This Row],[20] ]+1-1,CALCULO[ [#This Row],[20] ]))</f>
        <v>0</v>
      </c>
      <c r="V794" s="29"/>
      <c r="W7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4" s="164"/>
      <c r="Y794" s="163">
        <f>+IF(O794&lt;310*'Versión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4" s="165"/>
      <c r="AA794" s="163">
        <f>+IF(AVERAGEIF(ING_NO_CONST_RENTA[Concepto],'Datos para cálculo'!Z$4,ING_NO_CONST_RENTA[Monto Limite])=1,CALCULO[[#This Row],[ 26 ]],MIN(CALCULO[[#This Row],[ 26 ]],AVERAGEIF(ING_NO_CONST_RENTA[Concepto],'Datos para cálculo'!Z$4,ING_NO_CONST_RENTA[Monto Limite]),+CALCULO[[#This Row],[ 26 ]]+1-1,CALCULO[[#This Row],[ 26 ]]))</f>
        <v>0</v>
      </c>
      <c r="AB794" s="165"/>
      <c r="AC7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4" s="147"/>
      <c r="AE7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4" s="144">
        <f>+CALCULO[[#This Row],[ 31 ]]+CALCULO[[#This Row],[ 29 ]]+CALCULO[[#This Row],[ 27 ]]+CALCULO[[#This Row],[ 25 ]]+CALCULO[[#This Row],[ 23 ]]+CALCULO[[#This Row],[ 21 ]]+CALCULO[[#This Row],[ 19 ]]+CALCULO[[#This Row],[ 17 ]]</f>
        <v>0</v>
      </c>
      <c r="AG794" s="148">
        <f>+MAX(0,ROUND(CALCULO[[#This Row],[ 15 ]]-CALCULO[[#This Row],[32]],-3))</f>
        <v>0</v>
      </c>
      <c r="AH794" s="29"/>
      <c r="AI794" s="163">
        <f>+IF(AVERAGEIF(DEDUCCIONES[Concepto],'Datos para cálculo'!AH$4,DEDUCCIONES[Monto Limite])=1,CALCULO[[#This Row],[ 34 ]],MIN(CALCULO[[#This Row],[ 34 ]],AVERAGEIF(DEDUCCIONES[Concepto],'Datos para cálculo'!AH$4,DEDUCCIONES[Monto Limite]),+CALCULO[[#This Row],[ 34 ]]+1-1,CALCULO[[#This Row],[ 34 ]]))</f>
        <v>0</v>
      </c>
      <c r="AJ794" s="167"/>
      <c r="AK794" s="144">
        <f>+IF(CALCULO[[#This Row],[ 36 ]]="SI",MIN(CALCULO[[#This Row],[ 15 ]]*10%,VLOOKUP($AJ$4,DEDUCCIONES[],4,0)),0)</f>
        <v>0</v>
      </c>
      <c r="AL794" s="168"/>
      <c r="AM794" s="145">
        <f>+MIN(AL794+1-1,VLOOKUP($AL$4,DEDUCCIONES[],4,0))</f>
        <v>0</v>
      </c>
      <c r="AN794" s="144">
        <f>+CALCULO[[#This Row],[35]]+CALCULO[[#This Row],[37]]+CALCULO[[#This Row],[ 39 ]]</f>
        <v>0</v>
      </c>
      <c r="AO794" s="148">
        <f>+CALCULO[[#This Row],[33]]-CALCULO[[#This Row],[ 40 ]]</f>
        <v>0</v>
      </c>
      <c r="AP794" s="29"/>
      <c r="AQ794" s="163">
        <f>+MIN(CALCULO[[#This Row],[42]]+1-1,VLOOKUP($AP$4,RENTAS_EXCENTAS[],4,0))</f>
        <v>0</v>
      </c>
      <c r="AR794" s="29"/>
      <c r="AS794" s="163">
        <f>+MIN(CALCULO[[#This Row],[43]]+CALCULO[[#This Row],[ 44 ]]+1-1,VLOOKUP($AP$4,RENTAS_EXCENTAS[],4,0))-CALCULO[[#This Row],[43]]</f>
        <v>0</v>
      </c>
      <c r="AT794" s="163"/>
      <c r="AU794" s="163"/>
      <c r="AV794" s="163">
        <f>+CALCULO[[#This Row],[ 47 ]]</f>
        <v>0</v>
      </c>
      <c r="AW794" s="163"/>
      <c r="AX794" s="163">
        <f>+CALCULO[[#This Row],[ 49 ]]</f>
        <v>0</v>
      </c>
      <c r="AY794" s="163"/>
      <c r="AZ794" s="163">
        <f>+CALCULO[[#This Row],[ 51 ]]</f>
        <v>0</v>
      </c>
      <c r="BA794" s="163"/>
      <c r="BB794" s="163">
        <f>+CALCULO[[#This Row],[ 53 ]]</f>
        <v>0</v>
      </c>
      <c r="BC794" s="163"/>
      <c r="BD794" s="163">
        <f>+CALCULO[[#This Row],[ 55 ]]</f>
        <v>0</v>
      </c>
      <c r="BE794" s="163"/>
      <c r="BF794" s="163">
        <f>+CALCULO[[#This Row],[ 57 ]]</f>
        <v>0</v>
      </c>
      <c r="BG794" s="163"/>
      <c r="BH794" s="163">
        <f>+CALCULO[[#This Row],[ 59 ]]</f>
        <v>0</v>
      </c>
      <c r="BI794" s="163"/>
      <c r="BJ794" s="163"/>
      <c r="BK794" s="163"/>
      <c r="BL794" s="145">
        <f>+CALCULO[[#This Row],[ 63 ]]</f>
        <v>0</v>
      </c>
      <c r="BM794" s="144">
        <f>+CALCULO[[#This Row],[ 64 ]]+CALCULO[[#This Row],[ 62 ]]+CALCULO[[#This Row],[ 60 ]]+CALCULO[[#This Row],[ 58 ]]+CALCULO[[#This Row],[ 56 ]]+CALCULO[[#This Row],[ 54 ]]+CALCULO[[#This Row],[ 52 ]]+CALCULO[[#This Row],[ 50 ]]+CALCULO[[#This Row],[ 48 ]]+CALCULO[[#This Row],[ 45 ]]+CALCULO[[#This Row],[43]]</f>
        <v>0</v>
      </c>
      <c r="BN794" s="148">
        <f>+CALCULO[[#This Row],[ 41 ]]-CALCULO[[#This Row],[65]]</f>
        <v>0</v>
      </c>
      <c r="BO794" s="144">
        <f>+ROUND(MIN(CALCULO[[#This Row],[66]]*25%,240*'Versión impresión'!$H$8),-3)</f>
        <v>0</v>
      </c>
      <c r="BP794" s="148">
        <f>+CALCULO[[#This Row],[66]]-CALCULO[[#This Row],[67]]</f>
        <v>0</v>
      </c>
      <c r="BQ794" s="154">
        <f>+ROUND(CALCULO[[#This Row],[33]]*40%,-3)</f>
        <v>0</v>
      </c>
      <c r="BR794" s="149">
        <f t="shared" si="30"/>
        <v>0</v>
      </c>
      <c r="BS794" s="144">
        <f>+CALCULO[[#This Row],[33]]-MIN(CALCULO[[#This Row],[69]],CALCULO[[#This Row],[68]])</f>
        <v>0</v>
      </c>
      <c r="BT794" s="150">
        <f>+CALCULO[[#This Row],[71]]/'Versión impresión'!$H$8+1-1</f>
        <v>0</v>
      </c>
      <c r="BU794" s="151">
        <f>+LOOKUP(CALCULO[[#This Row],[72]],$CG$2:$CH$8,$CJ$2:$CJ$8)</f>
        <v>0</v>
      </c>
      <c r="BV794" s="152">
        <f>+LOOKUP(CALCULO[[#This Row],[72]],$CG$2:$CH$8,$CI$2:$CI$8)</f>
        <v>0</v>
      </c>
      <c r="BW794" s="151">
        <f>+LOOKUP(CALCULO[[#This Row],[72]],$CG$2:$CH$8,$CK$2:$CK$8)</f>
        <v>0</v>
      </c>
      <c r="BX794" s="155">
        <f>+(CALCULO[[#This Row],[72]]+CALCULO[[#This Row],[73]])*CALCULO[[#This Row],[74]]+CALCULO[[#This Row],[75]]</f>
        <v>0</v>
      </c>
      <c r="BY794" s="133">
        <f>+ROUND(CALCULO[[#This Row],[76]]*'Versión impresión'!$H$8,-3)</f>
        <v>0</v>
      </c>
      <c r="BZ794" s="180" t="str">
        <f>+IF(LOOKUP(CALCULO[[#This Row],[72]],$CG$2:$CH$8,$CM$2:$CM$8)=0,"",LOOKUP(CALCULO[[#This Row],[72]],$CG$2:$CH$8,$CM$2:$CM$8))</f>
        <v/>
      </c>
    </row>
    <row r="795" spans="1:78" x14ac:dyDescent="0.25">
      <c r="A795" s="78" t="str">
        <f t="shared" si="29"/>
        <v/>
      </c>
      <c r="B795" s="159"/>
      <c r="C795" s="29"/>
      <c r="D795" s="29"/>
      <c r="E795" s="29"/>
      <c r="F795" s="29"/>
      <c r="G795" s="29"/>
      <c r="H795" s="29"/>
      <c r="I795" s="29"/>
      <c r="J795" s="29"/>
      <c r="K795" s="29"/>
      <c r="L795" s="29"/>
      <c r="M795" s="29"/>
      <c r="N795" s="29"/>
      <c r="O795" s="144">
        <f>SUM(CALCULO[[#This Row],[5]:[ 14 ]])</f>
        <v>0</v>
      </c>
      <c r="P795" s="162"/>
      <c r="Q795" s="163">
        <f>+IF(AVERAGEIF(ING_NO_CONST_RENTA[Concepto],'Datos para cálculo'!P$4,ING_NO_CONST_RENTA[Monto Limite])=1,CALCULO[[#This Row],[16]],MIN(CALCULO[ [#This Row],[16] ],AVERAGEIF(ING_NO_CONST_RENTA[Concepto],'Datos para cálculo'!P$4,ING_NO_CONST_RENTA[Monto Limite]),+CALCULO[ [#This Row],[16] ]+1-1,CALCULO[ [#This Row],[16] ]))</f>
        <v>0</v>
      </c>
      <c r="R795" s="29"/>
      <c r="S795" s="163">
        <f>+IF(AVERAGEIF(ING_NO_CONST_RENTA[Concepto],'Datos para cálculo'!R$4,ING_NO_CONST_RENTA[Monto Limite])=1,CALCULO[[#This Row],[18]],MIN(CALCULO[ [#This Row],[18] ],AVERAGEIF(ING_NO_CONST_RENTA[Concepto],'Datos para cálculo'!R$4,ING_NO_CONST_RENTA[Monto Limite]),+CALCULO[ [#This Row],[18] ]+1-1,CALCULO[ [#This Row],[18] ]))</f>
        <v>0</v>
      </c>
      <c r="T795" s="29"/>
      <c r="U795" s="163">
        <f>+IF(AVERAGEIF(ING_NO_CONST_RENTA[Concepto],'Datos para cálculo'!T$4,ING_NO_CONST_RENTA[Monto Limite])=1,CALCULO[[#This Row],[20]],MIN(CALCULO[ [#This Row],[20] ],AVERAGEIF(ING_NO_CONST_RENTA[Concepto],'Datos para cálculo'!T$4,ING_NO_CONST_RENTA[Monto Limite]),+CALCULO[ [#This Row],[20] ]+1-1,CALCULO[ [#This Row],[20] ]))</f>
        <v>0</v>
      </c>
      <c r="V795" s="29"/>
      <c r="W7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5" s="164"/>
      <c r="Y795" s="163">
        <f>+IF(O795&lt;310*'Versión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5" s="165"/>
      <c r="AA795" s="163">
        <f>+IF(AVERAGEIF(ING_NO_CONST_RENTA[Concepto],'Datos para cálculo'!Z$4,ING_NO_CONST_RENTA[Monto Limite])=1,CALCULO[[#This Row],[ 26 ]],MIN(CALCULO[[#This Row],[ 26 ]],AVERAGEIF(ING_NO_CONST_RENTA[Concepto],'Datos para cálculo'!Z$4,ING_NO_CONST_RENTA[Monto Limite]),+CALCULO[[#This Row],[ 26 ]]+1-1,CALCULO[[#This Row],[ 26 ]]))</f>
        <v>0</v>
      </c>
      <c r="AB795" s="165"/>
      <c r="AC7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5" s="147"/>
      <c r="AE7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5" s="144">
        <f>+CALCULO[[#This Row],[ 31 ]]+CALCULO[[#This Row],[ 29 ]]+CALCULO[[#This Row],[ 27 ]]+CALCULO[[#This Row],[ 25 ]]+CALCULO[[#This Row],[ 23 ]]+CALCULO[[#This Row],[ 21 ]]+CALCULO[[#This Row],[ 19 ]]+CALCULO[[#This Row],[ 17 ]]</f>
        <v>0</v>
      </c>
      <c r="AG795" s="148">
        <f>+MAX(0,ROUND(CALCULO[[#This Row],[ 15 ]]-CALCULO[[#This Row],[32]],-3))</f>
        <v>0</v>
      </c>
      <c r="AH795" s="29"/>
      <c r="AI795" s="163">
        <f>+IF(AVERAGEIF(DEDUCCIONES[Concepto],'Datos para cálculo'!AH$4,DEDUCCIONES[Monto Limite])=1,CALCULO[[#This Row],[ 34 ]],MIN(CALCULO[[#This Row],[ 34 ]],AVERAGEIF(DEDUCCIONES[Concepto],'Datos para cálculo'!AH$4,DEDUCCIONES[Monto Limite]),+CALCULO[[#This Row],[ 34 ]]+1-1,CALCULO[[#This Row],[ 34 ]]))</f>
        <v>0</v>
      </c>
      <c r="AJ795" s="167"/>
      <c r="AK795" s="144">
        <f>+IF(CALCULO[[#This Row],[ 36 ]]="SI",MIN(CALCULO[[#This Row],[ 15 ]]*10%,VLOOKUP($AJ$4,DEDUCCIONES[],4,0)),0)</f>
        <v>0</v>
      </c>
      <c r="AL795" s="168"/>
      <c r="AM795" s="145">
        <f>+MIN(AL795+1-1,VLOOKUP($AL$4,DEDUCCIONES[],4,0))</f>
        <v>0</v>
      </c>
      <c r="AN795" s="144">
        <f>+CALCULO[[#This Row],[35]]+CALCULO[[#This Row],[37]]+CALCULO[[#This Row],[ 39 ]]</f>
        <v>0</v>
      </c>
      <c r="AO795" s="148">
        <f>+CALCULO[[#This Row],[33]]-CALCULO[[#This Row],[ 40 ]]</f>
        <v>0</v>
      </c>
      <c r="AP795" s="29"/>
      <c r="AQ795" s="163">
        <f>+MIN(CALCULO[[#This Row],[42]]+1-1,VLOOKUP($AP$4,RENTAS_EXCENTAS[],4,0))</f>
        <v>0</v>
      </c>
      <c r="AR795" s="29"/>
      <c r="AS795" s="163">
        <f>+MIN(CALCULO[[#This Row],[43]]+CALCULO[[#This Row],[ 44 ]]+1-1,VLOOKUP($AP$4,RENTAS_EXCENTAS[],4,0))-CALCULO[[#This Row],[43]]</f>
        <v>0</v>
      </c>
      <c r="AT795" s="163"/>
      <c r="AU795" s="163"/>
      <c r="AV795" s="163">
        <f>+CALCULO[[#This Row],[ 47 ]]</f>
        <v>0</v>
      </c>
      <c r="AW795" s="163"/>
      <c r="AX795" s="163">
        <f>+CALCULO[[#This Row],[ 49 ]]</f>
        <v>0</v>
      </c>
      <c r="AY795" s="163"/>
      <c r="AZ795" s="163">
        <f>+CALCULO[[#This Row],[ 51 ]]</f>
        <v>0</v>
      </c>
      <c r="BA795" s="163"/>
      <c r="BB795" s="163">
        <f>+CALCULO[[#This Row],[ 53 ]]</f>
        <v>0</v>
      </c>
      <c r="BC795" s="163"/>
      <c r="BD795" s="163">
        <f>+CALCULO[[#This Row],[ 55 ]]</f>
        <v>0</v>
      </c>
      <c r="BE795" s="163"/>
      <c r="BF795" s="163">
        <f>+CALCULO[[#This Row],[ 57 ]]</f>
        <v>0</v>
      </c>
      <c r="BG795" s="163"/>
      <c r="BH795" s="163">
        <f>+CALCULO[[#This Row],[ 59 ]]</f>
        <v>0</v>
      </c>
      <c r="BI795" s="163"/>
      <c r="BJ795" s="163"/>
      <c r="BK795" s="163"/>
      <c r="BL795" s="145">
        <f>+CALCULO[[#This Row],[ 63 ]]</f>
        <v>0</v>
      </c>
      <c r="BM795" s="144">
        <f>+CALCULO[[#This Row],[ 64 ]]+CALCULO[[#This Row],[ 62 ]]+CALCULO[[#This Row],[ 60 ]]+CALCULO[[#This Row],[ 58 ]]+CALCULO[[#This Row],[ 56 ]]+CALCULO[[#This Row],[ 54 ]]+CALCULO[[#This Row],[ 52 ]]+CALCULO[[#This Row],[ 50 ]]+CALCULO[[#This Row],[ 48 ]]+CALCULO[[#This Row],[ 45 ]]+CALCULO[[#This Row],[43]]</f>
        <v>0</v>
      </c>
      <c r="BN795" s="148">
        <f>+CALCULO[[#This Row],[ 41 ]]-CALCULO[[#This Row],[65]]</f>
        <v>0</v>
      </c>
      <c r="BO795" s="144">
        <f>+ROUND(MIN(CALCULO[[#This Row],[66]]*25%,240*'Versión impresión'!$H$8),-3)</f>
        <v>0</v>
      </c>
      <c r="BP795" s="148">
        <f>+CALCULO[[#This Row],[66]]-CALCULO[[#This Row],[67]]</f>
        <v>0</v>
      </c>
      <c r="BQ795" s="154">
        <f>+ROUND(CALCULO[[#This Row],[33]]*40%,-3)</f>
        <v>0</v>
      </c>
      <c r="BR795" s="149">
        <f t="shared" si="30"/>
        <v>0</v>
      </c>
      <c r="BS795" s="144">
        <f>+CALCULO[[#This Row],[33]]-MIN(CALCULO[[#This Row],[69]],CALCULO[[#This Row],[68]])</f>
        <v>0</v>
      </c>
      <c r="BT795" s="150">
        <f>+CALCULO[[#This Row],[71]]/'Versión impresión'!$H$8+1-1</f>
        <v>0</v>
      </c>
      <c r="BU795" s="151">
        <f>+LOOKUP(CALCULO[[#This Row],[72]],$CG$2:$CH$8,$CJ$2:$CJ$8)</f>
        <v>0</v>
      </c>
      <c r="BV795" s="152">
        <f>+LOOKUP(CALCULO[[#This Row],[72]],$CG$2:$CH$8,$CI$2:$CI$8)</f>
        <v>0</v>
      </c>
      <c r="BW795" s="151">
        <f>+LOOKUP(CALCULO[[#This Row],[72]],$CG$2:$CH$8,$CK$2:$CK$8)</f>
        <v>0</v>
      </c>
      <c r="BX795" s="155">
        <f>+(CALCULO[[#This Row],[72]]+CALCULO[[#This Row],[73]])*CALCULO[[#This Row],[74]]+CALCULO[[#This Row],[75]]</f>
        <v>0</v>
      </c>
      <c r="BY795" s="133">
        <f>+ROUND(CALCULO[[#This Row],[76]]*'Versión impresión'!$H$8,-3)</f>
        <v>0</v>
      </c>
      <c r="BZ795" s="180" t="str">
        <f>+IF(LOOKUP(CALCULO[[#This Row],[72]],$CG$2:$CH$8,$CM$2:$CM$8)=0,"",LOOKUP(CALCULO[[#This Row],[72]],$CG$2:$CH$8,$CM$2:$CM$8))</f>
        <v/>
      </c>
    </row>
    <row r="796" spans="1:78" x14ac:dyDescent="0.25">
      <c r="A796" s="78" t="str">
        <f t="shared" si="29"/>
        <v/>
      </c>
      <c r="B796" s="159"/>
      <c r="C796" s="29"/>
      <c r="D796" s="29"/>
      <c r="E796" s="29"/>
      <c r="F796" s="29"/>
      <c r="G796" s="29"/>
      <c r="H796" s="29"/>
      <c r="I796" s="29"/>
      <c r="J796" s="29"/>
      <c r="K796" s="29"/>
      <c r="L796" s="29"/>
      <c r="M796" s="29"/>
      <c r="N796" s="29"/>
      <c r="O796" s="144">
        <f>SUM(CALCULO[[#This Row],[5]:[ 14 ]])</f>
        <v>0</v>
      </c>
      <c r="P796" s="162"/>
      <c r="Q796" s="163">
        <f>+IF(AVERAGEIF(ING_NO_CONST_RENTA[Concepto],'Datos para cálculo'!P$4,ING_NO_CONST_RENTA[Monto Limite])=1,CALCULO[[#This Row],[16]],MIN(CALCULO[ [#This Row],[16] ],AVERAGEIF(ING_NO_CONST_RENTA[Concepto],'Datos para cálculo'!P$4,ING_NO_CONST_RENTA[Monto Limite]),+CALCULO[ [#This Row],[16] ]+1-1,CALCULO[ [#This Row],[16] ]))</f>
        <v>0</v>
      </c>
      <c r="R796" s="29"/>
      <c r="S796" s="163">
        <f>+IF(AVERAGEIF(ING_NO_CONST_RENTA[Concepto],'Datos para cálculo'!R$4,ING_NO_CONST_RENTA[Monto Limite])=1,CALCULO[[#This Row],[18]],MIN(CALCULO[ [#This Row],[18] ],AVERAGEIF(ING_NO_CONST_RENTA[Concepto],'Datos para cálculo'!R$4,ING_NO_CONST_RENTA[Monto Limite]),+CALCULO[ [#This Row],[18] ]+1-1,CALCULO[ [#This Row],[18] ]))</f>
        <v>0</v>
      </c>
      <c r="T796" s="29"/>
      <c r="U796" s="163">
        <f>+IF(AVERAGEIF(ING_NO_CONST_RENTA[Concepto],'Datos para cálculo'!T$4,ING_NO_CONST_RENTA[Monto Limite])=1,CALCULO[[#This Row],[20]],MIN(CALCULO[ [#This Row],[20] ],AVERAGEIF(ING_NO_CONST_RENTA[Concepto],'Datos para cálculo'!T$4,ING_NO_CONST_RENTA[Monto Limite]),+CALCULO[ [#This Row],[20] ]+1-1,CALCULO[ [#This Row],[20] ]))</f>
        <v>0</v>
      </c>
      <c r="V796" s="29"/>
      <c r="W7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6" s="164"/>
      <c r="Y796" s="163">
        <f>+IF(O796&lt;310*'Versión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6" s="165"/>
      <c r="AA796" s="163">
        <f>+IF(AVERAGEIF(ING_NO_CONST_RENTA[Concepto],'Datos para cálculo'!Z$4,ING_NO_CONST_RENTA[Monto Limite])=1,CALCULO[[#This Row],[ 26 ]],MIN(CALCULO[[#This Row],[ 26 ]],AVERAGEIF(ING_NO_CONST_RENTA[Concepto],'Datos para cálculo'!Z$4,ING_NO_CONST_RENTA[Monto Limite]),+CALCULO[[#This Row],[ 26 ]]+1-1,CALCULO[[#This Row],[ 26 ]]))</f>
        <v>0</v>
      </c>
      <c r="AB796" s="165"/>
      <c r="AC7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6" s="147"/>
      <c r="AE7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6" s="144">
        <f>+CALCULO[[#This Row],[ 31 ]]+CALCULO[[#This Row],[ 29 ]]+CALCULO[[#This Row],[ 27 ]]+CALCULO[[#This Row],[ 25 ]]+CALCULO[[#This Row],[ 23 ]]+CALCULO[[#This Row],[ 21 ]]+CALCULO[[#This Row],[ 19 ]]+CALCULO[[#This Row],[ 17 ]]</f>
        <v>0</v>
      </c>
      <c r="AG796" s="148">
        <f>+MAX(0,ROUND(CALCULO[[#This Row],[ 15 ]]-CALCULO[[#This Row],[32]],-3))</f>
        <v>0</v>
      </c>
      <c r="AH796" s="29"/>
      <c r="AI796" s="163">
        <f>+IF(AVERAGEIF(DEDUCCIONES[Concepto],'Datos para cálculo'!AH$4,DEDUCCIONES[Monto Limite])=1,CALCULO[[#This Row],[ 34 ]],MIN(CALCULO[[#This Row],[ 34 ]],AVERAGEIF(DEDUCCIONES[Concepto],'Datos para cálculo'!AH$4,DEDUCCIONES[Monto Limite]),+CALCULO[[#This Row],[ 34 ]]+1-1,CALCULO[[#This Row],[ 34 ]]))</f>
        <v>0</v>
      </c>
      <c r="AJ796" s="167"/>
      <c r="AK796" s="144">
        <f>+IF(CALCULO[[#This Row],[ 36 ]]="SI",MIN(CALCULO[[#This Row],[ 15 ]]*10%,VLOOKUP($AJ$4,DEDUCCIONES[],4,0)),0)</f>
        <v>0</v>
      </c>
      <c r="AL796" s="168"/>
      <c r="AM796" s="145">
        <f>+MIN(AL796+1-1,VLOOKUP($AL$4,DEDUCCIONES[],4,0))</f>
        <v>0</v>
      </c>
      <c r="AN796" s="144">
        <f>+CALCULO[[#This Row],[35]]+CALCULO[[#This Row],[37]]+CALCULO[[#This Row],[ 39 ]]</f>
        <v>0</v>
      </c>
      <c r="AO796" s="148">
        <f>+CALCULO[[#This Row],[33]]-CALCULO[[#This Row],[ 40 ]]</f>
        <v>0</v>
      </c>
      <c r="AP796" s="29"/>
      <c r="AQ796" s="163">
        <f>+MIN(CALCULO[[#This Row],[42]]+1-1,VLOOKUP($AP$4,RENTAS_EXCENTAS[],4,0))</f>
        <v>0</v>
      </c>
      <c r="AR796" s="29"/>
      <c r="AS796" s="163">
        <f>+MIN(CALCULO[[#This Row],[43]]+CALCULO[[#This Row],[ 44 ]]+1-1,VLOOKUP($AP$4,RENTAS_EXCENTAS[],4,0))-CALCULO[[#This Row],[43]]</f>
        <v>0</v>
      </c>
      <c r="AT796" s="163"/>
      <c r="AU796" s="163"/>
      <c r="AV796" s="163">
        <f>+CALCULO[[#This Row],[ 47 ]]</f>
        <v>0</v>
      </c>
      <c r="AW796" s="163"/>
      <c r="AX796" s="163">
        <f>+CALCULO[[#This Row],[ 49 ]]</f>
        <v>0</v>
      </c>
      <c r="AY796" s="163"/>
      <c r="AZ796" s="163">
        <f>+CALCULO[[#This Row],[ 51 ]]</f>
        <v>0</v>
      </c>
      <c r="BA796" s="163"/>
      <c r="BB796" s="163">
        <f>+CALCULO[[#This Row],[ 53 ]]</f>
        <v>0</v>
      </c>
      <c r="BC796" s="163"/>
      <c r="BD796" s="163">
        <f>+CALCULO[[#This Row],[ 55 ]]</f>
        <v>0</v>
      </c>
      <c r="BE796" s="163"/>
      <c r="BF796" s="163">
        <f>+CALCULO[[#This Row],[ 57 ]]</f>
        <v>0</v>
      </c>
      <c r="BG796" s="163"/>
      <c r="BH796" s="163">
        <f>+CALCULO[[#This Row],[ 59 ]]</f>
        <v>0</v>
      </c>
      <c r="BI796" s="163"/>
      <c r="BJ796" s="163"/>
      <c r="BK796" s="163"/>
      <c r="BL796" s="145">
        <f>+CALCULO[[#This Row],[ 63 ]]</f>
        <v>0</v>
      </c>
      <c r="BM796" s="144">
        <f>+CALCULO[[#This Row],[ 64 ]]+CALCULO[[#This Row],[ 62 ]]+CALCULO[[#This Row],[ 60 ]]+CALCULO[[#This Row],[ 58 ]]+CALCULO[[#This Row],[ 56 ]]+CALCULO[[#This Row],[ 54 ]]+CALCULO[[#This Row],[ 52 ]]+CALCULO[[#This Row],[ 50 ]]+CALCULO[[#This Row],[ 48 ]]+CALCULO[[#This Row],[ 45 ]]+CALCULO[[#This Row],[43]]</f>
        <v>0</v>
      </c>
      <c r="BN796" s="148">
        <f>+CALCULO[[#This Row],[ 41 ]]-CALCULO[[#This Row],[65]]</f>
        <v>0</v>
      </c>
      <c r="BO796" s="144">
        <f>+ROUND(MIN(CALCULO[[#This Row],[66]]*25%,240*'Versión impresión'!$H$8),-3)</f>
        <v>0</v>
      </c>
      <c r="BP796" s="148">
        <f>+CALCULO[[#This Row],[66]]-CALCULO[[#This Row],[67]]</f>
        <v>0</v>
      </c>
      <c r="BQ796" s="154">
        <f>+ROUND(CALCULO[[#This Row],[33]]*40%,-3)</f>
        <v>0</v>
      </c>
      <c r="BR796" s="149">
        <f t="shared" si="30"/>
        <v>0</v>
      </c>
      <c r="BS796" s="144">
        <f>+CALCULO[[#This Row],[33]]-MIN(CALCULO[[#This Row],[69]],CALCULO[[#This Row],[68]])</f>
        <v>0</v>
      </c>
      <c r="BT796" s="150">
        <f>+CALCULO[[#This Row],[71]]/'Versión impresión'!$H$8+1-1</f>
        <v>0</v>
      </c>
      <c r="BU796" s="151">
        <f>+LOOKUP(CALCULO[[#This Row],[72]],$CG$2:$CH$8,$CJ$2:$CJ$8)</f>
        <v>0</v>
      </c>
      <c r="BV796" s="152">
        <f>+LOOKUP(CALCULO[[#This Row],[72]],$CG$2:$CH$8,$CI$2:$CI$8)</f>
        <v>0</v>
      </c>
      <c r="BW796" s="151">
        <f>+LOOKUP(CALCULO[[#This Row],[72]],$CG$2:$CH$8,$CK$2:$CK$8)</f>
        <v>0</v>
      </c>
      <c r="BX796" s="155">
        <f>+(CALCULO[[#This Row],[72]]+CALCULO[[#This Row],[73]])*CALCULO[[#This Row],[74]]+CALCULO[[#This Row],[75]]</f>
        <v>0</v>
      </c>
      <c r="BY796" s="133">
        <f>+ROUND(CALCULO[[#This Row],[76]]*'Versión impresión'!$H$8,-3)</f>
        <v>0</v>
      </c>
      <c r="BZ796" s="180" t="str">
        <f>+IF(LOOKUP(CALCULO[[#This Row],[72]],$CG$2:$CH$8,$CM$2:$CM$8)=0,"",LOOKUP(CALCULO[[#This Row],[72]],$CG$2:$CH$8,$CM$2:$CM$8))</f>
        <v/>
      </c>
    </row>
    <row r="797" spans="1:78" x14ac:dyDescent="0.25">
      <c r="A797" s="78" t="str">
        <f t="shared" ref="A797:A860" si="31">+CONCATENATE(B797,D797)</f>
        <v/>
      </c>
      <c r="B797" s="159"/>
      <c r="C797" s="29"/>
      <c r="D797" s="29"/>
      <c r="E797" s="29"/>
      <c r="F797" s="29"/>
      <c r="G797" s="29"/>
      <c r="H797" s="29"/>
      <c r="I797" s="29"/>
      <c r="J797" s="29"/>
      <c r="K797" s="29"/>
      <c r="L797" s="29"/>
      <c r="M797" s="29"/>
      <c r="N797" s="29"/>
      <c r="O797" s="144">
        <f>SUM(CALCULO[[#This Row],[5]:[ 14 ]])</f>
        <v>0</v>
      </c>
      <c r="P797" s="162"/>
      <c r="Q797" s="163">
        <f>+IF(AVERAGEIF(ING_NO_CONST_RENTA[Concepto],'Datos para cálculo'!P$4,ING_NO_CONST_RENTA[Monto Limite])=1,CALCULO[[#This Row],[16]],MIN(CALCULO[ [#This Row],[16] ],AVERAGEIF(ING_NO_CONST_RENTA[Concepto],'Datos para cálculo'!P$4,ING_NO_CONST_RENTA[Monto Limite]),+CALCULO[ [#This Row],[16] ]+1-1,CALCULO[ [#This Row],[16] ]))</f>
        <v>0</v>
      </c>
      <c r="R797" s="29"/>
      <c r="S797" s="163">
        <f>+IF(AVERAGEIF(ING_NO_CONST_RENTA[Concepto],'Datos para cálculo'!R$4,ING_NO_CONST_RENTA[Monto Limite])=1,CALCULO[[#This Row],[18]],MIN(CALCULO[ [#This Row],[18] ],AVERAGEIF(ING_NO_CONST_RENTA[Concepto],'Datos para cálculo'!R$4,ING_NO_CONST_RENTA[Monto Limite]),+CALCULO[ [#This Row],[18] ]+1-1,CALCULO[ [#This Row],[18] ]))</f>
        <v>0</v>
      </c>
      <c r="T797" s="29"/>
      <c r="U797" s="163">
        <f>+IF(AVERAGEIF(ING_NO_CONST_RENTA[Concepto],'Datos para cálculo'!T$4,ING_NO_CONST_RENTA[Monto Limite])=1,CALCULO[[#This Row],[20]],MIN(CALCULO[ [#This Row],[20] ],AVERAGEIF(ING_NO_CONST_RENTA[Concepto],'Datos para cálculo'!T$4,ING_NO_CONST_RENTA[Monto Limite]),+CALCULO[ [#This Row],[20] ]+1-1,CALCULO[ [#This Row],[20] ]))</f>
        <v>0</v>
      </c>
      <c r="V797" s="29"/>
      <c r="W7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7" s="164"/>
      <c r="Y797" s="163">
        <f>+IF(O797&lt;310*'Versión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7" s="165"/>
      <c r="AA797" s="163">
        <f>+IF(AVERAGEIF(ING_NO_CONST_RENTA[Concepto],'Datos para cálculo'!Z$4,ING_NO_CONST_RENTA[Monto Limite])=1,CALCULO[[#This Row],[ 26 ]],MIN(CALCULO[[#This Row],[ 26 ]],AVERAGEIF(ING_NO_CONST_RENTA[Concepto],'Datos para cálculo'!Z$4,ING_NO_CONST_RENTA[Monto Limite]),+CALCULO[[#This Row],[ 26 ]]+1-1,CALCULO[[#This Row],[ 26 ]]))</f>
        <v>0</v>
      </c>
      <c r="AB797" s="165"/>
      <c r="AC7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7" s="147"/>
      <c r="AE7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7" s="144">
        <f>+CALCULO[[#This Row],[ 31 ]]+CALCULO[[#This Row],[ 29 ]]+CALCULO[[#This Row],[ 27 ]]+CALCULO[[#This Row],[ 25 ]]+CALCULO[[#This Row],[ 23 ]]+CALCULO[[#This Row],[ 21 ]]+CALCULO[[#This Row],[ 19 ]]+CALCULO[[#This Row],[ 17 ]]</f>
        <v>0</v>
      </c>
      <c r="AG797" s="148">
        <f>+MAX(0,ROUND(CALCULO[[#This Row],[ 15 ]]-CALCULO[[#This Row],[32]],-3))</f>
        <v>0</v>
      </c>
      <c r="AH797" s="29"/>
      <c r="AI797" s="163">
        <f>+IF(AVERAGEIF(DEDUCCIONES[Concepto],'Datos para cálculo'!AH$4,DEDUCCIONES[Monto Limite])=1,CALCULO[[#This Row],[ 34 ]],MIN(CALCULO[[#This Row],[ 34 ]],AVERAGEIF(DEDUCCIONES[Concepto],'Datos para cálculo'!AH$4,DEDUCCIONES[Monto Limite]),+CALCULO[[#This Row],[ 34 ]]+1-1,CALCULO[[#This Row],[ 34 ]]))</f>
        <v>0</v>
      </c>
      <c r="AJ797" s="167"/>
      <c r="AK797" s="144">
        <f>+IF(CALCULO[[#This Row],[ 36 ]]="SI",MIN(CALCULO[[#This Row],[ 15 ]]*10%,VLOOKUP($AJ$4,DEDUCCIONES[],4,0)),0)</f>
        <v>0</v>
      </c>
      <c r="AL797" s="168"/>
      <c r="AM797" s="145">
        <f>+MIN(AL797+1-1,VLOOKUP($AL$4,DEDUCCIONES[],4,0))</f>
        <v>0</v>
      </c>
      <c r="AN797" s="144">
        <f>+CALCULO[[#This Row],[35]]+CALCULO[[#This Row],[37]]+CALCULO[[#This Row],[ 39 ]]</f>
        <v>0</v>
      </c>
      <c r="AO797" s="148">
        <f>+CALCULO[[#This Row],[33]]-CALCULO[[#This Row],[ 40 ]]</f>
        <v>0</v>
      </c>
      <c r="AP797" s="29"/>
      <c r="AQ797" s="163">
        <f>+MIN(CALCULO[[#This Row],[42]]+1-1,VLOOKUP($AP$4,RENTAS_EXCENTAS[],4,0))</f>
        <v>0</v>
      </c>
      <c r="AR797" s="29"/>
      <c r="AS797" s="163">
        <f>+MIN(CALCULO[[#This Row],[43]]+CALCULO[[#This Row],[ 44 ]]+1-1,VLOOKUP($AP$4,RENTAS_EXCENTAS[],4,0))-CALCULO[[#This Row],[43]]</f>
        <v>0</v>
      </c>
      <c r="AT797" s="163"/>
      <c r="AU797" s="163"/>
      <c r="AV797" s="163">
        <f>+CALCULO[[#This Row],[ 47 ]]</f>
        <v>0</v>
      </c>
      <c r="AW797" s="163"/>
      <c r="AX797" s="163">
        <f>+CALCULO[[#This Row],[ 49 ]]</f>
        <v>0</v>
      </c>
      <c r="AY797" s="163"/>
      <c r="AZ797" s="163">
        <f>+CALCULO[[#This Row],[ 51 ]]</f>
        <v>0</v>
      </c>
      <c r="BA797" s="163"/>
      <c r="BB797" s="163">
        <f>+CALCULO[[#This Row],[ 53 ]]</f>
        <v>0</v>
      </c>
      <c r="BC797" s="163"/>
      <c r="BD797" s="163">
        <f>+CALCULO[[#This Row],[ 55 ]]</f>
        <v>0</v>
      </c>
      <c r="BE797" s="163"/>
      <c r="BF797" s="163">
        <f>+CALCULO[[#This Row],[ 57 ]]</f>
        <v>0</v>
      </c>
      <c r="BG797" s="163"/>
      <c r="BH797" s="163">
        <f>+CALCULO[[#This Row],[ 59 ]]</f>
        <v>0</v>
      </c>
      <c r="BI797" s="163"/>
      <c r="BJ797" s="163"/>
      <c r="BK797" s="163"/>
      <c r="BL797" s="145">
        <f>+CALCULO[[#This Row],[ 63 ]]</f>
        <v>0</v>
      </c>
      <c r="BM797" s="144">
        <f>+CALCULO[[#This Row],[ 64 ]]+CALCULO[[#This Row],[ 62 ]]+CALCULO[[#This Row],[ 60 ]]+CALCULO[[#This Row],[ 58 ]]+CALCULO[[#This Row],[ 56 ]]+CALCULO[[#This Row],[ 54 ]]+CALCULO[[#This Row],[ 52 ]]+CALCULO[[#This Row],[ 50 ]]+CALCULO[[#This Row],[ 48 ]]+CALCULO[[#This Row],[ 45 ]]+CALCULO[[#This Row],[43]]</f>
        <v>0</v>
      </c>
      <c r="BN797" s="148">
        <f>+CALCULO[[#This Row],[ 41 ]]-CALCULO[[#This Row],[65]]</f>
        <v>0</v>
      </c>
      <c r="BO797" s="144">
        <f>+ROUND(MIN(CALCULO[[#This Row],[66]]*25%,240*'Versión impresión'!$H$8),-3)</f>
        <v>0</v>
      </c>
      <c r="BP797" s="148">
        <f>+CALCULO[[#This Row],[66]]-CALCULO[[#This Row],[67]]</f>
        <v>0</v>
      </c>
      <c r="BQ797" s="154">
        <f>+ROUND(CALCULO[[#This Row],[33]]*40%,-3)</f>
        <v>0</v>
      </c>
      <c r="BR797" s="149">
        <f t="shared" ref="BR797:BR860" si="32">1-1</f>
        <v>0</v>
      </c>
      <c r="BS797" s="144">
        <f>+CALCULO[[#This Row],[33]]-MIN(CALCULO[[#This Row],[69]],CALCULO[[#This Row],[68]])</f>
        <v>0</v>
      </c>
      <c r="BT797" s="150">
        <f>+CALCULO[[#This Row],[71]]/'Versión impresión'!$H$8+1-1</f>
        <v>0</v>
      </c>
      <c r="BU797" s="151">
        <f>+LOOKUP(CALCULO[[#This Row],[72]],$CG$2:$CH$8,$CJ$2:$CJ$8)</f>
        <v>0</v>
      </c>
      <c r="BV797" s="152">
        <f>+LOOKUP(CALCULO[[#This Row],[72]],$CG$2:$CH$8,$CI$2:$CI$8)</f>
        <v>0</v>
      </c>
      <c r="BW797" s="151">
        <f>+LOOKUP(CALCULO[[#This Row],[72]],$CG$2:$CH$8,$CK$2:$CK$8)</f>
        <v>0</v>
      </c>
      <c r="BX797" s="155">
        <f>+(CALCULO[[#This Row],[72]]+CALCULO[[#This Row],[73]])*CALCULO[[#This Row],[74]]+CALCULO[[#This Row],[75]]</f>
        <v>0</v>
      </c>
      <c r="BY797" s="133">
        <f>+ROUND(CALCULO[[#This Row],[76]]*'Versión impresión'!$H$8,-3)</f>
        <v>0</v>
      </c>
      <c r="BZ797" s="180" t="str">
        <f>+IF(LOOKUP(CALCULO[[#This Row],[72]],$CG$2:$CH$8,$CM$2:$CM$8)=0,"",LOOKUP(CALCULO[[#This Row],[72]],$CG$2:$CH$8,$CM$2:$CM$8))</f>
        <v/>
      </c>
    </row>
    <row r="798" spans="1:78" x14ac:dyDescent="0.25">
      <c r="A798" s="78" t="str">
        <f t="shared" si="31"/>
        <v/>
      </c>
      <c r="B798" s="159"/>
      <c r="C798" s="29"/>
      <c r="D798" s="29"/>
      <c r="E798" s="29"/>
      <c r="F798" s="29"/>
      <c r="G798" s="29"/>
      <c r="H798" s="29"/>
      <c r="I798" s="29"/>
      <c r="J798" s="29"/>
      <c r="K798" s="29"/>
      <c r="L798" s="29"/>
      <c r="M798" s="29"/>
      <c r="N798" s="29"/>
      <c r="O798" s="144">
        <f>SUM(CALCULO[[#This Row],[5]:[ 14 ]])</f>
        <v>0</v>
      </c>
      <c r="P798" s="162"/>
      <c r="Q798" s="163">
        <f>+IF(AVERAGEIF(ING_NO_CONST_RENTA[Concepto],'Datos para cálculo'!P$4,ING_NO_CONST_RENTA[Monto Limite])=1,CALCULO[[#This Row],[16]],MIN(CALCULO[ [#This Row],[16] ],AVERAGEIF(ING_NO_CONST_RENTA[Concepto],'Datos para cálculo'!P$4,ING_NO_CONST_RENTA[Monto Limite]),+CALCULO[ [#This Row],[16] ]+1-1,CALCULO[ [#This Row],[16] ]))</f>
        <v>0</v>
      </c>
      <c r="R798" s="29"/>
      <c r="S798" s="163">
        <f>+IF(AVERAGEIF(ING_NO_CONST_RENTA[Concepto],'Datos para cálculo'!R$4,ING_NO_CONST_RENTA[Monto Limite])=1,CALCULO[[#This Row],[18]],MIN(CALCULO[ [#This Row],[18] ],AVERAGEIF(ING_NO_CONST_RENTA[Concepto],'Datos para cálculo'!R$4,ING_NO_CONST_RENTA[Monto Limite]),+CALCULO[ [#This Row],[18] ]+1-1,CALCULO[ [#This Row],[18] ]))</f>
        <v>0</v>
      </c>
      <c r="T798" s="29"/>
      <c r="U798" s="163">
        <f>+IF(AVERAGEIF(ING_NO_CONST_RENTA[Concepto],'Datos para cálculo'!T$4,ING_NO_CONST_RENTA[Monto Limite])=1,CALCULO[[#This Row],[20]],MIN(CALCULO[ [#This Row],[20] ],AVERAGEIF(ING_NO_CONST_RENTA[Concepto],'Datos para cálculo'!T$4,ING_NO_CONST_RENTA[Monto Limite]),+CALCULO[ [#This Row],[20] ]+1-1,CALCULO[ [#This Row],[20] ]))</f>
        <v>0</v>
      </c>
      <c r="V798" s="29"/>
      <c r="W7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8" s="164"/>
      <c r="Y798" s="163">
        <f>+IF(O798&lt;310*'Versión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8" s="165"/>
      <c r="AA798" s="163">
        <f>+IF(AVERAGEIF(ING_NO_CONST_RENTA[Concepto],'Datos para cálculo'!Z$4,ING_NO_CONST_RENTA[Monto Limite])=1,CALCULO[[#This Row],[ 26 ]],MIN(CALCULO[[#This Row],[ 26 ]],AVERAGEIF(ING_NO_CONST_RENTA[Concepto],'Datos para cálculo'!Z$4,ING_NO_CONST_RENTA[Monto Limite]),+CALCULO[[#This Row],[ 26 ]]+1-1,CALCULO[[#This Row],[ 26 ]]))</f>
        <v>0</v>
      </c>
      <c r="AB798" s="165"/>
      <c r="AC7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8" s="147"/>
      <c r="AE7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8" s="144">
        <f>+CALCULO[[#This Row],[ 31 ]]+CALCULO[[#This Row],[ 29 ]]+CALCULO[[#This Row],[ 27 ]]+CALCULO[[#This Row],[ 25 ]]+CALCULO[[#This Row],[ 23 ]]+CALCULO[[#This Row],[ 21 ]]+CALCULO[[#This Row],[ 19 ]]+CALCULO[[#This Row],[ 17 ]]</f>
        <v>0</v>
      </c>
      <c r="AG798" s="148">
        <f>+MAX(0,ROUND(CALCULO[[#This Row],[ 15 ]]-CALCULO[[#This Row],[32]],-3))</f>
        <v>0</v>
      </c>
      <c r="AH798" s="29"/>
      <c r="AI798" s="163">
        <f>+IF(AVERAGEIF(DEDUCCIONES[Concepto],'Datos para cálculo'!AH$4,DEDUCCIONES[Monto Limite])=1,CALCULO[[#This Row],[ 34 ]],MIN(CALCULO[[#This Row],[ 34 ]],AVERAGEIF(DEDUCCIONES[Concepto],'Datos para cálculo'!AH$4,DEDUCCIONES[Monto Limite]),+CALCULO[[#This Row],[ 34 ]]+1-1,CALCULO[[#This Row],[ 34 ]]))</f>
        <v>0</v>
      </c>
      <c r="AJ798" s="167"/>
      <c r="AK798" s="144">
        <f>+IF(CALCULO[[#This Row],[ 36 ]]="SI",MIN(CALCULO[[#This Row],[ 15 ]]*10%,VLOOKUP($AJ$4,DEDUCCIONES[],4,0)),0)</f>
        <v>0</v>
      </c>
      <c r="AL798" s="168"/>
      <c r="AM798" s="145">
        <f>+MIN(AL798+1-1,VLOOKUP($AL$4,DEDUCCIONES[],4,0))</f>
        <v>0</v>
      </c>
      <c r="AN798" s="144">
        <f>+CALCULO[[#This Row],[35]]+CALCULO[[#This Row],[37]]+CALCULO[[#This Row],[ 39 ]]</f>
        <v>0</v>
      </c>
      <c r="AO798" s="148">
        <f>+CALCULO[[#This Row],[33]]-CALCULO[[#This Row],[ 40 ]]</f>
        <v>0</v>
      </c>
      <c r="AP798" s="29"/>
      <c r="AQ798" s="163">
        <f>+MIN(CALCULO[[#This Row],[42]]+1-1,VLOOKUP($AP$4,RENTAS_EXCENTAS[],4,0))</f>
        <v>0</v>
      </c>
      <c r="AR798" s="29"/>
      <c r="AS798" s="163">
        <f>+MIN(CALCULO[[#This Row],[43]]+CALCULO[[#This Row],[ 44 ]]+1-1,VLOOKUP($AP$4,RENTAS_EXCENTAS[],4,0))-CALCULO[[#This Row],[43]]</f>
        <v>0</v>
      </c>
      <c r="AT798" s="163"/>
      <c r="AU798" s="163"/>
      <c r="AV798" s="163">
        <f>+CALCULO[[#This Row],[ 47 ]]</f>
        <v>0</v>
      </c>
      <c r="AW798" s="163"/>
      <c r="AX798" s="163">
        <f>+CALCULO[[#This Row],[ 49 ]]</f>
        <v>0</v>
      </c>
      <c r="AY798" s="163"/>
      <c r="AZ798" s="163">
        <f>+CALCULO[[#This Row],[ 51 ]]</f>
        <v>0</v>
      </c>
      <c r="BA798" s="163"/>
      <c r="BB798" s="163">
        <f>+CALCULO[[#This Row],[ 53 ]]</f>
        <v>0</v>
      </c>
      <c r="BC798" s="163"/>
      <c r="BD798" s="163">
        <f>+CALCULO[[#This Row],[ 55 ]]</f>
        <v>0</v>
      </c>
      <c r="BE798" s="163"/>
      <c r="BF798" s="163">
        <f>+CALCULO[[#This Row],[ 57 ]]</f>
        <v>0</v>
      </c>
      <c r="BG798" s="163"/>
      <c r="BH798" s="163">
        <f>+CALCULO[[#This Row],[ 59 ]]</f>
        <v>0</v>
      </c>
      <c r="BI798" s="163"/>
      <c r="BJ798" s="163"/>
      <c r="BK798" s="163"/>
      <c r="BL798" s="145">
        <f>+CALCULO[[#This Row],[ 63 ]]</f>
        <v>0</v>
      </c>
      <c r="BM798" s="144">
        <f>+CALCULO[[#This Row],[ 64 ]]+CALCULO[[#This Row],[ 62 ]]+CALCULO[[#This Row],[ 60 ]]+CALCULO[[#This Row],[ 58 ]]+CALCULO[[#This Row],[ 56 ]]+CALCULO[[#This Row],[ 54 ]]+CALCULO[[#This Row],[ 52 ]]+CALCULO[[#This Row],[ 50 ]]+CALCULO[[#This Row],[ 48 ]]+CALCULO[[#This Row],[ 45 ]]+CALCULO[[#This Row],[43]]</f>
        <v>0</v>
      </c>
      <c r="BN798" s="148">
        <f>+CALCULO[[#This Row],[ 41 ]]-CALCULO[[#This Row],[65]]</f>
        <v>0</v>
      </c>
      <c r="BO798" s="144">
        <f>+ROUND(MIN(CALCULO[[#This Row],[66]]*25%,240*'Versión impresión'!$H$8),-3)</f>
        <v>0</v>
      </c>
      <c r="BP798" s="148">
        <f>+CALCULO[[#This Row],[66]]-CALCULO[[#This Row],[67]]</f>
        <v>0</v>
      </c>
      <c r="BQ798" s="154">
        <f>+ROUND(CALCULO[[#This Row],[33]]*40%,-3)</f>
        <v>0</v>
      </c>
      <c r="BR798" s="149">
        <f t="shared" si="32"/>
        <v>0</v>
      </c>
      <c r="BS798" s="144">
        <f>+CALCULO[[#This Row],[33]]-MIN(CALCULO[[#This Row],[69]],CALCULO[[#This Row],[68]])</f>
        <v>0</v>
      </c>
      <c r="BT798" s="150">
        <f>+CALCULO[[#This Row],[71]]/'Versión impresión'!$H$8+1-1</f>
        <v>0</v>
      </c>
      <c r="BU798" s="151">
        <f>+LOOKUP(CALCULO[[#This Row],[72]],$CG$2:$CH$8,$CJ$2:$CJ$8)</f>
        <v>0</v>
      </c>
      <c r="BV798" s="152">
        <f>+LOOKUP(CALCULO[[#This Row],[72]],$CG$2:$CH$8,$CI$2:$CI$8)</f>
        <v>0</v>
      </c>
      <c r="BW798" s="151">
        <f>+LOOKUP(CALCULO[[#This Row],[72]],$CG$2:$CH$8,$CK$2:$CK$8)</f>
        <v>0</v>
      </c>
      <c r="BX798" s="155">
        <f>+(CALCULO[[#This Row],[72]]+CALCULO[[#This Row],[73]])*CALCULO[[#This Row],[74]]+CALCULO[[#This Row],[75]]</f>
        <v>0</v>
      </c>
      <c r="BY798" s="133">
        <f>+ROUND(CALCULO[[#This Row],[76]]*'Versión impresión'!$H$8,-3)</f>
        <v>0</v>
      </c>
      <c r="BZ798" s="180" t="str">
        <f>+IF(LOOKUP(CALCULO[[#This Row],[72]],$CG$2:$CH$8,$CM$2:$CM$8)=0,"",LOOKUP(CALCULO[[#This Row],[72]],$CG$2:$CH$8,$CM$2:$CM$8))</f>
        <v/>
      </c>
    </row>
    <row r="799" spans="1:78" x14ac:dyDescent="0.25">
      <c r="A799" s="78" t="str">
        <f t="shared" si="31"/>
        <v/>
      </c>
      <c r="B799" s="159"/>
      <c r="C799" s="29"/>
      <c r="D799" s="29"/>
      <c r="E799" s="29"/>
      <c r="F799" s="29"/>
      <c r="G799" s="29"/>
      <c r="H799" s="29"/>
      <c r="I799" s="29"/>
      <c r="J799" s="29"/>
      <c r="K799" s="29"/>
      <c r="L799" s="29"/>
      <c r="M799" s="29"/>
      <c r="N799" s="29"/>
      <c r="O799" s="144">
        <f>SUM(CALCULO[[#This Row],[5]:[ 14 ]])</f>
        <v>0</v>
      </c>
      <c r="P799" s="162"/>
      <c r="Q799" s="163">
        <f>+IF(AVERAGEIF(ING_NO_CONST_RENTA[Concepto],'Datos para cálculo'!P$4,ING_NO_CONST_RENTA[Monto Limite])=1,CALCULO[[#This Row],[16]],MIN(CALCULO[ [#This Row],[16] ],AVERAGEIF(ING_NO_CONST_RENTA[Concepto],'Datos para cálculo'!P$4,ING_NO_CONST_RENTA[Monto Limite]),+CALCULO[ [#This Row],[16] ]+1-1,CALCULO[ [#This Row],[16] ]))</f>
        <v>0</v>
      </c>
      <c r="R799" s="29"/>
      <c r="S799" s="163">
        <f>+IF(AVERAGEIF(ING_NO_CONST_RENTA[Concepto],'Datos para cálculo'!R$4,ING_NO_CONST_RENTA[Monto Limite])=1,CALCULO[[#This Row],[18]],MIN(CALCULO[ [#This Row],[18] ],AVERAGEIF(ING_NO_CONST_RENTA[Concepto],'Datos para cálculo'!R$4,ING_NO_CONST_RENTA[Monto Limite]),+CALCULO[ [#This Row],[18] ]+1-1,CALCULO[ [#This Row],[18] ]))</f>
        <v>0</v>
      </c>
      <c r="T799" s="29"/>
      <c r="U799" s="163">
        <f>+IF(AVERAGEIF(ING_NO_CONST_RENTA[Concepto],'Datos para cálculo'!T$4,ING_NO_CONST_RENTA[Monto Limite])=1,CALCULO[[#This Row],[20]],MIN(CALCULO[ [#This Row],[20] ],AVERAGEIF(ING_NO_CONST_RENTA[Concepto],'Datos para cálculo'!T$4,ING_NO_CONST_RENTA[Monto Limite]),+CALCULO[ [#This Row],[20] ]+1-1,CALCULO[ [#This Row],[20] ]))</f>
        <v>0</v>
      </c>
      <c r="V799" s="29"/>
      <c r="W7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799" s="164"/>
      <c r="Y799" s="163">
        <f>+IF(O799&lt;310*'Versión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799" s="165"/>
      <c r="AA799" s="163">
        <f>+IF(AVERAGEIF(ING_NO_CONST_RENTA[Concepto],'Datos para cálculo'!Z$4,ING_NO_CONST_RENTA[Monto Limite])=1,CALCULO[[#This Row],[ 26 ]],MIN(CALCULO[[#This Row],[ 26 ]],AVERAGEIF(ING_NO_CONST_RENTA[Concepto],'Datos para cálculo'!Z$4,ING_NO_CONST_RENTA[Monto Limite]),+CALCULO[[#This Row],[ 26 ]]+1-1,CALCULO[[#This Row],[ 26 ]]))</f>
        <v>0</v>
      </c>
      <c r="AB799" s="165"/>
      <c r="AC7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799" s="147"/>
      <c r="AE7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799" s="144">
        <f>+CALCULO[[#This Row],[ 31 ]]+CALCULO[[#This Row],[ 29 ]]+CALCULO[[#This Row],[ 27 ]]+CALCULO[[#This Row],[ 25 ]]+CALCULO[[#This Row],[ 23 ]]+CALCULO[[#This Row],[ 21 ]]+CALCULO[[#This Row],[ 19 ]]+CALCULO[[#This Row],[ 17 ]]</f>
        <v>0</v>
      </c>
      <c r="AG799" s="148">
        <f>+MAX(0,ROUND(CALCULO[[#This Row],[ 15 ]]-CALCULO[[#This Row],[32]],-3))</f>
        <v>0</v>
      </c>
      <c r="AH799" s="29"/>
      <c r="AI799" s="163">
        <f>+IF(AVERAGEIF(DEDUCCIONES[Concepto],'Datos para cálculo'!AH$4,DEDUCCIONES[Monto Limite])=1,CALCULO[[#This Row],[ 34 ]],MIN(CALCULO[[#This Row],[ 34 ]],AVERAGEIF(DEDUCCIONES[Concepto],'Datos para cálculo'!AH$4,DEDUCCIONES[Monto Limite]),+CALCULO[[#This Row],[ 34 ]]+1-1,CALCULO[[#This Row],[ 34 ]]))</f>
        <v>0</v>
      </c>
      <c r="AJ799" s="167"/>
      <c r="AK799" s="144">
        <f>+IF(CALCULO[[#This Row],[ 36 ]]="SI",MIN(CALCULO[[#This Row],[ 15 ]]*10%,VLOOKUP($AJ$4,DEDUCCIONES[],4,0)),0)</f>
        <v>0</v>
      </c>
      <c r="AL799" s="168"/>
      <c r="AM799" s="145">
        <f>+MIN(AL799+1-1,VLOOKUP($AL$4,DEDUCCIONES[],4,0))</f>
        <v>0</v>
      </c>
      <c r="AN799" s="144">
        <f>+CALCULO[[#This Row],[35]]+CALCULO[[#This Row],[37]]+CALCULO[[#This Row],[ 39 ]]</f>
        <v>0</v>
      </c>
      <c r="AO799" s="148">
        <f>+CALCULO[[#This Row],[33]]-CALCULO[[#This Row],[ 40 ]]</f>
        <v>0</v>
      </c>
      <c r="AP799" s="29"/>
      <c r="AQ799" s="163">
        <f>+MIN(CALCULO[[#This Row],[42]]+1-1,VLOOKUP($AP$4,RENTAS_EXCENTAS[],4,0))</f>
        <v>0</v>
      </c>
      <c r="AR799" s="29"/>
      <c r="AS799" s="163">
        <f>+MIN(CALCULO[[#This Row],[43]]+CALCULO[[#This Row],[ 44 ]]+1-1,VLOOKUP($AP$4,RENTAS_EXCENTAS[],4,0))-CALCULO[[#This Row],[43]]</f>
        <v>0</v>
      </c>
      <c r="AT799" s="163"/>
      <c r="AU799" s="163"/>
      <c r="AV799" s="163">
        <f>+CALCULO[[#This Row],[ 47 ]]</f>
        <v>0</v>
      </c>
      <c r="AW799" s="163"/>
      <c r="AX799" s="163">
        <f>+CALCULO[[#This Row],[ 49 ]]</f>
        <v>0</v>
      </c>
      <c r="AY799" s="163"/>
      <c r="AZ799" s="163">
        <f>+CALCULO[[#This Row],[ 51 ]]</f>
        <v>0</v>
      </c>
      <c r="BA799" s="163"/>
      <c r="BB799" s="163">
        <f>+CALCULO[[#This Row],[ 53 ]]</f>
        <v>0</v>
      </c>
      <c r="BC799" s="163"/>
      <c r="BD799" s="163">
        <f>+CALCULO[[#This Row],[ 55 ]]</f>
        <v>0</v>
      </c>
      <c r="BE799" s="163"/>
      <c r="BF799" s="163">
        <f>+CALCULO[[#This Row],[ 57 ]]</f>
        <v>0</v>
      </c>
      <c r="BG799" s="163"/>
      <c r="BH799" s="163">
        <f>+CALCULO[[#This Row],[ 59 ]]</f>
        <v>0</v>
      </c>
      <c r="BI799" s="163"/>
      <c r="BJ799" s="163"/>
      <c r="BK799" s="163"/>
      <c r="BL799" s="145">
        <f>+CALCULO[[#This Row],[ 63 ]]</f>
        <v>0</v>
      </c>
      <c r="BM799" s="144">
        <f>+CALCULO[[#This Row],[ 64 ]]+CALCULO[[#This Row],[ 62 ]]+CALCULO[[#This Row],[ 60 ]]+CALCULO[[#This Row],[ 58 ]]+CALCULO[[#This Row],[ 56 ]]+CALCULO[[#This Row],[ 54 ]]+CALCULO[[#This Row],[ 52 ]]+CALCULO[[#This Row],[ 50 ]]+CALCULO[[#This Row],[ 48 ]]+CALCULO[[#This Row],[ 45 ]]+CALCULO[[#This Row],[43]]</f>
        <v>0</v>
      </c>
      <c r="BN799" s="148">
        <f>+CALCULO[[#This Row],[ 41 ]]-CALCULO[[#This Row],[65]]</f>
        <v>0</v>
      </c>
      <c r="BO799" s="144">
        <f>+ROUND(MIN(CALCULO[[#This Row],[66]]*25%,240*'Versión impresión'!$H$8),-3)</f>
        <v>0</v>
      </c>
      <c r="BP799" s="148">
        <f>+CALCULO[[#This Row],[66]]-CALCULO[[#This Row],[67]]</f>
        <v>0</v>
      </c>
      <c r="BQ799" s="154">
        <f>+ROUND(CALCULO[[#This Row],[33]]*40%,-3)</f>
        <v>0</v>
      </c>
      <c r="BR799" s="149">
        <f t="shared" si="32"/>
        <v>0</v>
      </c>
      <c r="BS799" s="144">
        <f>+CALCULO[[#This Row],[33]]-MIN(CALCULO[[#This Row],[69]],CALCULO[[#This Row],[68]])</f>
        <v>0</v>
      </c>
      <c r="BT799" s="150">
        <f>+CALCULO[[#This Row],[71]]/'Versión impresión'!$H$8+1-1</f>
        <v>0</v>
      </c>
      <c r="BU799" s="151">
        <f>+LOOKUP(CALCULO[[#This Row],[72]],$CG$2:$CH$8,$CJ$2:$CJ$8)</f>
        <v>0</v>
      </c>
      <c r="BV799" s="152">
        <f>+LOOKUP(CALCULO[[#This Row],[72]],$CG$2:$CH$8,$CI$2:$CI$8)</f>
        <v>0</v>
      </c>
      <c r="BW799" s="151">
        <f>+LOOKUP(CALCULO[[#This Row],[72]],$CG$2:$CH$8,$CK$2:$CK$8)</f>
        <v>0</v>
      </c>
      <c r="BX799" s="155">
        <f>+(CALCULO[[#This Row],[72]]+CALCULO[[#This Row],[73]])*CALCULO[[#This Row],[74]]+CALCULO[[#This Row],[75]]</f>
        <v>0</v>
      </c>
      <c r="BY799" s="133">
        <f>+ROUND(CALCULO[[#This Row],[76]]*'Versión impresión'!$H$8,-3)</f>
        <v>0</v>
      </c>
      <c r="BZ799" s="180" t="str">
        <f>+IF(LOOKUP(CALCULO[[#This Row],[72]],$CG$2:$CH$8,$CM$2:$CM$8)=0,"",LOOKUP(CALCULO[[#This Row],[72]],$CG$2:$CH$8,$CM$2:$CM$8))</f>
        <v/>
      </c>
    </row>
    <row r="800" spans="1:78" x14ac:dyDescent="0.25">
      <c r="A800" s="78" t="str">
        <f t="shared" si="31"/>
        <v/>
      </c>
      <c r="B800" s="159"/>
      <c r="C800" s="29"/>
      <c r="D800" s="29"/>
      <c r="E800" s="29"/>
      <c r="F800" s="29"/>
      <c r="G800" s="29"/>
      <c r="H800" s="29"/>
      <c r="I800" s="29"/>
      <c r="J800" s="29"/>
      <c r="K800" s="29"/>
      <c r="L800" s="29"/>
      <c r="M800" s="29"/>
      <c r="N800" s="29"/>
      <c r="O800" s="144">
        <f>SUM(CALCULO[[#This Row],[5]:[ 14 ]])</f>
        <v>0</v>
      </c>
      <c r="P800" s="162"/>
      <c r="Q800" s="163">
        <f>+IF(AVERAGEIF(ING_NO_CONST_RENTA[Concepto],'Datos para cálculo'!P$4,ING_NO_CONST_RENTA[Monto Limite])=1,CALCULO[[#This Row],[16]],MIN(CALCULO[ [#This Row],[16] ],AVERAGEIF(ING_NO_CONST_RENTA[Concepto],'Datos para cálculo'!P$4,ING_NO_CONST_RENTA[Monto Limite]),+CALCULO[ [#This Row],[16] ]+1-1,CALCULO[ [#This Row],[16] ]))</f>
        <v>0</v>
      </c>
      <c r="R800" s="29"/>
      <c r="S800" s="163">
        <f>+IF(AVERAGEIF(ING_NO_CONST_RENTA[Concepto],'Datos para cálculo'!R$4,ING_NO_CONST_RENTA[Monto Limite])=1,CALCULO[[#This Row],[18]],MIN(CALCULO[ [#This Row],[18] ],AVERAGEIF(ING_NO_CONST_RENTA[Concepto],'Datos para cálculo'!R$4,ING_NO_CONST_RENTA[Monto Limite]),+CALCULO[ [#This Row],[18] ]+1-1,CALCULO[ [#This Row],[18] ]))</f>
        <v>0</v>
      </c>
      <c r="T800" s="29"/>
      <c r="U800" s="163">
        <f>+IF(AVERAGEIF(ING_NO_CONST_RENTA[Concepto],'Datos para cálculo'!T$4,ING_NO_CONST_RENTA[Monto Limite])=1,CALCULO[[#This Row],[20]],MIN(CALCULO[ [#This Row],[20] ],AVERAGEIF(ING_NO_CONST_RENTA[Concepto],'Datos para cálculo'!T$4,ING_NO_CONST_RENTA[Monto Limite]),+CALCULO[ [#This Row],[20] ]+1-1,CALCULO[ [#This Row],[20] ]))</f>
        <v>0</v>
      </c>
      <c r="V800" s="29"/>
      <c r="W8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0" s="164"/>
      <c r="Y800" s="163">
        <f>+IF(O800&lt;310*'Versión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0" s="165"/>
      <c r="AA800" s="163">
        <f>+IF(AVERAGEIF(ING_NO_CONST_RENTA[Concepto],'Datos para cálculo'!Z$4,ING_NO_CONST_RENTA[Monto Limite])=1,CALCULO[[#This Row],[ 26 ]],MIN(CALCULO[[#This Row],[ 26 ]],AVERAGEIF(ING_NO_CONST_RENTA[Concepto],'Datos para cálculo'!Z$4,ING_NO_CONST_RENTA[Monto Limite]),+CALCULO[[#This Row],[ 26 ]]+1-1,CALCULO[[#This Row],[ 26 ]]))</f>
        <v>0</v>
      </c>
      <c r="AB800" s="165"/>
      <c r="AC8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0" s="147"/>
      <c r="AE8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0" s="144">
        <f>+CALCULO[[#This Row],[ 31 ]]+CALCULO[[#This Row],[ 29 ]]+CALCULO[[#This Row],[ 27 ]]+CALCULO[[#This Row],[ 25 ]]+CALCULO[[#This Row],[ 23 ]]+CALCULO[[#This Row],[ 21 ]]+CALCULO[[#This Row],[ 19 ]]+CALCULO[[#This Row],[ 17 ]]</f>
        <v>0</v>
      </c>
      <c r="AG800" s="148">
        <f>+MAX(0,ROUND(CALCULO[[#This Row],[ 15 ]]-CALCULO[[#This Row],[32]],-3))</f>
        <v>0</v>
      </c>
      <c r="AH800" s="29"/>
      <c r="AI800" s="163">
        <f>+IF(AVERAGEIF(DEDUCCIONES[Concepto],'Datos para cálculo'!AH$4,DEDUCCIONES[Monto Limite])=1,CALCULO[[#This Row],[ 34 ]],MIN(CALCULO[[#This Row],[ 34 ]],AVERAGEIF(DEDUCCIONES[Concepto],'Datos para cálculo'!AH$4,DEDUCCIONES[Monto Limite]),+CALCULO[[#This Row],[ 34 ]]+1-1,CALCULO[[#This Row],[ 34 ]]))</f>
        <v>0</v>
      </c>
      <c r="AJ800" s="167"/>
      <c r="AK800" s="144">
        <f>+IF(CALCULO[[#This Row],[ 36 ]]="SI",MIN(CALCULO[[#This Row],[ 15 ]]*10%,VLOOKUP($AJ$4,DEDUCCIONES[],4,0)),0)</f>
        <v>0</v>
      </c>
      <c r="AL800" s="168"/>
      <c r="AM800" s="145">
        <f>+MIN(AL800+1-1,VLOOKUP($AL$4,DEDUCCIONES[],4,0))</f>
        <v>0</v>
      </c>
      <c r="AN800" s="144">
        <f>+CALCULO[[#This Row],[35]]+CALCULO[[#This Row],[37]]+CALCULO[[#This Row],[ 39 ]]</f>
        <v>0</v>
      </c>
      <c r="AO800" s="148">
        <f>+CALCULO[[#This Row],[33]]-CALCULO[[#This Row],[ 40 ]]</f>
        <v>0</v>
      </c>
      <c r="AP800" s="29"/>
      <c r="AQ800" s="163">
        <f>+MIN(CALCULO[[#This Row],[42]]+1-1,VLOOKUP($AP$4,RENTAS_EXCENTAS[],4,0))</f>
        <v>0</v>
      </c>
      <c r="AR800" s="29"/>
      <c r="AS800" s="163">
        <f>+MIN(CALCULO[[#This Row],[43]]+CALCULO[[#This Row],[ 44 ]]+1-1,VLOOKUP($AP$4,RENTAS_EXCENTAS[],4,0))-CALCULO[[#This Row],[43]]</f>
        <v>0</v>
      </c>
      <c r="AT800" s="163"/>
      <c r="AU800" s="163"/>
      <c r="AV800" s="163">
        <f>+CALCULO[[#This Row],[ 47 ]]</f>
        <v>0</v>
      </c>
      <c r="AW800" s="163"/>
      <c r="AX800" s="163">
        <f>+CALCULO[[#This Row],[ 49 ]]</f>
        <v>0</v>
      </c>
      <c r="AY800" s="163"/>
      <c r="AZ800" s="163">
        <f>+CALCULO[[#This Row],[ 51 ]]</f>
        <v>0</v>
      </c>
      <c r="BA800" s="163"/>
      <c r="BB800" s="163">
        <f>+CALCULO[[#This Row],[ 53 ]]</f>
        <v>0</v>
      </c>
      <c r="BC800" s="163"/>
      <c r="BD800" s="163">
        <f>+CALCULO[[#This Row],[ 55 ]]</f>
        <v>0</v>
      </c>
      <c r="BE800" s="163"/>
      <c r="BF800" s="163">
        <f>+CALCULO[[#This Row],[ 57 ]]</f>
        <v>0</v>
      </c>
      <c r="BG800" s="163"/>
      <c r="BH800" s="163">
        <f>+CALCULO[[#This Row],[ 59 ]]</f>
        <v>0</v>
      </c>
      <c r="BI800" s="163"/>
      <c r="BJ800" s="163"/>
      <c r="BK800" s="163"/>
      <c r="BL800" s="145">
        <f>+CALCULO[[#This Row],[ 63 ]]</f>
        <v>0</v>
      </c>
      <c r="BM800" s="144">
        <f>+CALCULO[[#This Row],[ 64 ]]+CALCULO[[#This Row],[ 62 ]]+CALCULO[[#This Row],[ 60 ]]+CALCULO[[#This Row],[ 58 ]]+CALCULO[[#This Row],[ 56 ]]+CALCULO[[#This Row],[ 54 ]]+CALCULO[[#This Row],[ 52 ]]+CALCULO[[#This Row],[ 50 ]]+CALCULO[[#This Row],[ 48 ]]+CALCULO[[#This Row],[ 45 ]]+CALCULO[[#This Row],[43]]</f>
        <v>0</v>
      </c>
      <c r="BN800" s="148">
        <f>+CALCULO[[#This Row],[ 41 ]]-CALCULO[[#This Row],[65]]</f>
        <v>0</v>
      </c>
      <c r="BO800" s="144">
        <f>+ROUND(MIN(CALCULO[[#This Row],[66]]*25%,240*'Versión impresión'!$H$8),-3)</f>
        <v>0</v>
      </c>
      <c r="BP800" s="148">
        <f>+CALCULO[[#This Row],[66]]-CALCULO[[#This Row],[67]]</f>
        <v>0</v>
      </c>
      <c r="BQ800" s="154">
        <f>+ROUND(CALCULO[[#This Row],[33]]*40%,-3)</f>
        <v>0</v>
      </c>
      <c r="BR800" s="149">
        <f t="shared" si="32"/>
        <v>0</v>
      </c>
      <c r="BS800" s="144">
        <f>+CALCULO[[#This Row],[33]]-MIN(CALCULO[[#This Row],[69]],CALCULO[[#This Row],[68]])</f>
        <v>0</v>
      </c>
      <c r="BT800" s="150">
        <f>+CALCULO[[#This Row],[71]]/'Versión impresión'!$H$8+1-1</f>
        <v>0</v>
      </c>
      <c r="BU800" s="151">
        <f>+LOOKUP(CALCULO[[#This Row],[72]],$CG$2:$CH$8,$CJ$2:$CJ$8)</f>
        <v>0</v>
      </c>
      <c r="BV800" s="152">
        <f>+LOOKUP(CALCULO[[#This Row],[72]],$CG$2:$CH$8,$CI$2:$CI$8)</f>
        <v>0</v>
      </c>
      <c r="BW800" s="151">
        <f>+LOOKUP(CALCULO[[#This Row],[72]],$CG$2:$CH$8,$CK$2:$CK$8)</f>
        <v>0</v>
      </c>
      <c r="BX800" s="155">
        <f>+(CALCULO[[#This Row],[72]]+CALCULO[[#This Row],[73]])*CALCULO[[#This Row],[74]]+CALCULO[[#This Row],[75]]</f>
        <v>0</v>
      </c>
      <c r="BY800" s="133">
        <f>+ROUND(CALCULO[[#This Row],[76]]*'Versión impresión'!$H$8,-3)</f>
        <v>0</v>
      </c>
      <c r="BZ800" s="180" t="str">
        <f>+IF(LOOKUP(CALCULO[[#This Row],[72]],$CG$2:$CH$8,$CM$2:$CM$8)=0,"",LOOKUP(CALCULO[[#This Row],[72]],$CG$2:$CH$8,$CM$2:$CM$8))</f>
        <v/>
      </c>
    </row>
    <row r="801" spans="1:78" x14ac:dyDescent="0.25">
      <c r="A801" s="78" t="str">
        <f t="shared" si="31"/>
        <v/>
      </c>
      <c r="B801" s="159"/>
      <c r="C801" s="29"/>
      <c r="D801" s="29"/>
      <c r="E801" s="29"/>
      <c r="F801" s="29"/>
      <c r="G801" s="29"/>
      <c r="H801" s="29"/>
      <c r="I801" s="29"/>
      <c r="J801" s="29"/>
      <c r="K801" s="29"/>
      <c r="L801" s="29"/>
      <c r="M801" s="29"/>
      <c r="N801" s="29"/>
      <c r="O801" s="144">
        <f>SUM(CALCULO[[#This Row],[5]:[ 14 ]])</f>
        <v>0</v>
      </c>
      <c r="P801" s="162"/>
      <c r="Q801" s="163">
        <f>+IF(AVERAGEIF(ING_NO_CONST_RENTA[Concepto],'Datos para cálculo'!P$4,ING_NO_CONST_RENTA[Monto Limite])=1,CALCULO[[#This Row],[16]],MIN(CALCULO[ [#This Row],[16] ],AVERAGEIF(ING_NO_CONST_RENTA[Concepto],'Datos para cálculo'!P$4,ING_NO_CONST_RENTA[Monto Limite]),+CALCULO[ [#This Row],[16] ]+1-1,CALCULO[ [#This Row],[16] ]))</f>
        <v>0</v>
      </c>
      <c r="R801" s="29"/>
      <c r="S801" s="163">
        <f>+IF(AVERAGEIF(ING_NO_CONST_RENTA[Concepto],'Datos para cálculo'!R$4,ING_NO_CONST_RENTA[Monto Limite])=1,CALCULO[[#This Row],[18]],MIN(CALCULO[ [#This Row],[18] ],AVERAGEIF(ING_NO_CONST_RENTA[Concepto],'Datos para cálculo'!R$4,ING_NO_CONST_RENTA[Monto Limite]),+CALCULO[ [#This Row],[18] ]+1-1,CALCULO[ [#This Row],[18] ]))</f>
        <v>0</v>
      </c>
      <c r="T801" s="29"/>
      <c r="U801" s="163">
        <f>+IF(AVERAGEIF(ING_NO_CONST_RENTA[Concepto],'Datos para cálculo'!T$4,ING_NO_CONST_RENTA[Monto Limite])=1,CALCULO[[#This Row],[20]],MIN(CALCULO[ [#This Row],[20] ],AVERAGEIF(ING_NO_CONST_RENTA[Concepto],'Datos para cálculo'!T$4,ING_NO_CONST_RENTA[Monto Limite]),+CALCULO[ [#This Row],[20] ]+1-1,CALCULO[ [#This Row],[20] ]))</f>
        <v>0</v>
      </c>
      <c r="V801" s="29"/>
      <c r="W8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1" s="164"/>
      <c r="Y801" s="163">
        <f>+IF(O801&lt;310*'Versión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1" s="165"/>
      <c r="AA801" s="163">
        <f>+IF(AVERAGEIF(ING_NO_CONST_RENTA[Concepto],'Datos para cálculo'!Z$4,ING_NO_CONST_RENTA[Monto Limite])=1,CALCULO[[#This Row],[ 26 ]],MIN(CALCULO[[#This Row],[ 26 ]],AVERAGEIF(ING_NO_CONST_RENTA[Concepto],'Datos para cálculo'!Z$4,ING_NO_CONST_RENTA[Monto Limite]),+CALCULO[[#This Row],[ 26 ]]+1-1,CALCULO[[#This Row],[ 26 ]]))</f>
        <v>0</v>
      </c>
      <c r="AB801" s="165"/>
      <c r="AC8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1" s="147"/>
      <c r="AE8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1" s="144">
        <f>+CALCULO[[#This Row],[ 31 ]]+CALCULO[[#This Row],[ 29 ]]+CALCULO[[#This Row],[ 27 ]]+CALCULO[[#This Row],[ 25 ]]+CALCULO[[#This Row],[ 23 ]]+CALCULO[[#This Row],[ 21 ]]+CALCULO[[#This Row],[ 19 ]]+CALCULO[[#This Row],[ 17 ]]</f>
        <v>0</v>
      </c>
      <c r="AG801" s="148">
        <f>+MAX(0,ROUND(CALCULO[[#This Row],[ 15 ]]-CALCULO[[#This Row],[32]],-3))</f>
        <v>0</v>
      </c>
      <c r="AH801" s="29"/>
      <c r="AI801" s="163">
        <f>+IF(AVERAGEIF(DEDUCCIONES[Concepto],'Datos para cálculo'!AH$4,DEDUCCIONES[Monto Limite])=1,CALCULO[[#This Row],[ 34 ]],MIN(CALCULO[[#This Row],[ 34 ]],AVERAGEIF(DEDUCCIONES[Concepto],'Datos para cálculo'!AH$4,DEDUCCIONES[Monto Limite]),+CALCULO[[#This Row],[ 34 ]]+1-1,CALCULO[[#This Row],[ 34 ]]))</f>
        <v>0</v>
      </c>
      <c r="AJ801" s="167"/>
      <c r="AK801" s="144">
        <f>+IF(CALCULO[[#This Row],[ 36 ]]="SI",MIN(CALCULO[[#This Row],[ 15 ]]*10%,VLOOKUP($AJ$4,DEDUCCIONES[],4,0)),0)</f>
        <v>0</v>
      </c>
      <c r="AL801" s="168"/>
      <c r="AM801" s="145">
        <f>+MIN(AL801+1-1,VLOOKUP($AL$4,DEDUCCIONES[],4,0))</f>
        <v>0</v>
      </c>
      <c r="AN801" s="144">
        <f>+CALCULO[[#This Row],[35]]+CALCULO[[#This Row],[37]]+CALCULO[[#This Row],[ 39 ]]</f>
        <v>0</v>
      </c>
      <c r="AO801" s="148">
        <f>+CALCULO[[#This Row],[33]]-CALCULO[[#This Row],[ 40 ]]</f>
        <v>0</v>
      </c>
      <c r="AP801" s="29"/>
      <c r="AQ801" s="163">
        <f>+MIN(CALCULO[[#This Row],[42]]+1-1,VLOOKUP($AP$4,RENTAS_EXCENTAS[],4,0))</f>
        <v>0</v>
      </c>
      <c r="AR801" s="29"/>
      <c r="AS801" s="163">
        <f>+MIN(CALCULO[[#This Row],[43]]+CALCULO[[#This Row],[ 44 ]]+1-1,VLOOKUP($AP$4,RENTAS_EXCENTAS[],4,0))-CALCULO[[#This Row],[43]]</f>
        <v>0</v>
      </c>
      <c r="AT801" s="163"/>
      <c r="AU801" s="163"/>
      <c r="AV801" s="163">
        <f>+CALCULO[[#This Row],[ 47 ]]</f>
        <v>0</v>
      </c>
      <c r="AW801" s="163"/>
      <c r="AX801" s="163">
        <f>+CALCULO[[#This Row],[ 49 ]]</f>
        <v>0</v>
      </c>
      <c r="AY801" s="163"/>
      <c r="AZ801" s="163">
        <f>+CALCULO[[#This Row],[ 51 ]]</f>
        <v>0</v>
      </c>
      <c r="BA801" s="163"/>
      <c r="BB801" s="163">
        <f>+CALCULO[[#This Row],[ 53 ]]</f>
        <v>0</v>
      </c>
      <c r="BC801" s="163"/>
      <c r="BD801" s="163">
        <f>+CALCULO[[#This Row],[ 55 ]]</f>
        <v>0</v>
      </c>
      <c r="BE801" s="163"/>
      <c r="BF801" s="163">
        <f>+CALCULO[[#This Row],[ 57 ]]</f>
        <v>0</v>
      </c>
      <c r="BG801" s="163"/>
      <c r="BH801" s="163">
        <f>+CALCULO[[#This Row],[ 59 ]]</f>
        <v>0</v>
      </c>
      <c r="BI801" s="163"/>
      <c r="BJ801" s="163"/>
      <c r="BK801" s="163"/>
      <c r="BL801" s="145">
        <f>+CALCULO[[#This Row],[ 63 ]]</f>
        <v>0</v>
      </c>
      <c r="BM801" s="144">
        <f>+CALCULO[[#This Row],[ 64 ]]+CALCULO[[#This Row],[ 62 ]]+CALCULO[[#This Row],[ 60 ]]+CALCULO[[#This Row],[ 58 ]]+CALCULO[[#This Row],[ 56 ]]+CALCULO[[#This Row],[ 54 ]]+CALCULO[[#This Row],[ 52 ]]+CALCULO[[#This Row],[ 50 ]]+CALCULO[[#This Row],[ 48 ]]+CALCULO[[#This Row],[ 45 ]]+CALCULO[[#This Row],[43]]</f>
        <v>0</v>
      </c>
      <c r="BN801" s="148">
        <f>+CALCULO[[#This Row],[ 41 ]]-CALCULO[[#This Row],[65]]</f>
        <v>0</v>
      </c>
      <c r="BO801" s="144">
        <f>+ROUND(MIN(CALCULO[[#This Row],[66]]*25%,240*'Versión impresión'!$H$8),-3)</f>
        <v>0</v>
      </c>
      <c r="BP801" s="148">
        <f>+CALCULO[[#This Row],[66]]-CALCULO[[#This Row],[67]]</f>
        <v>0</v>
      </c>
      <c r="BQ801" s="154">
        <f>+ROUND(CALCULO[[#This Row],[33]]*40%,-3)</f>
        <v>0</v>
      </c>
      <c r="BR801" s="149">
        <f t="shared" si="32"/>
        <v>0</v>
      </c>
      <c r="BS801" s="144">
        <f>+CALCULO[[#This Row],[33]]-MIN(CALCULO[[#This Row],[69]],CALCULO[[#This Row],[68]])</f>
        <v>0</v>
      </c>
      <c r="BT801" s="150">
        <f>+CALCULO[[#This Row],[71]]/'Versión impresión'!$H$8+1-1</f>
        <v>0</v>
      </c>
      <c r="BU801" s="151">
        <f>+LOOKUP(CALCULO[[#This Row],[72]],$CG$2:$CH$8,$CJ$2:$CJ$8)</f>
        <v>0</v>
      </c>
      <c r="BV801" s="152">
        <f>+LOOKUP(CALCULO[[#This Row],[72]],$CG$2:$CH$8,$CI$2:$CI$8)</f>
        <v>0</v>
      </c>
      <c r="BW801" s="151">
        <f>+LOOKUP(CALCULO[[#This Row],[72]],$CG$2:$CH$8,$CK$2:$CK$8)</f>
        <v>0</v>
      </c>
      <c r="BX801" s="155">
        <f>+(CALCULO[[#This Row],[72]]+CALCULO[[#This Row],[73]])*CALCULO[[#This Row],[74]]+CALCULO[[#This Row],[75]]</f>
        <v>0</v>
      </c>
      <c r="BY801" s="133">
        <f>+ROUND(CALCULO[[#This Row],[76]]*'Versión impresión'!$H$8,-3)</f>
        <v>0</v>
      </c>
      <c r="BZ801" s="180" t="str">
        <f>+IF(LOOKUP(CALCULO[[#This Row],[72]],$CG$2:$CH$8,$CM$2:$CM$8)=0,"",LOOKUP(CALCULO[[#This Row],[72]],$CG$2:$CH$8,$CM$2:$CM$8))</f>
        <v/>
      </c>
    </row>
    <row r="802" spans="1:78" x14ac:dyDescent="0.25">
      <c r="A802" s="78" t="str">
        <f t="shared" si="31"/>
        <v/>
      </c>
      <c r="B802" s="159"/>
      <c r="C802" s="29"/>
      <c r="D802" s="29"/>
      <c r="E802" s="29"/>
      <c r="F802" s="29"/>
      <c r="G802" s="29"/>
      <c r="H802" s="29"/>
      <c r="I802" s="29"/>
      <c r="J802" s="29"/>
      <c r="K802" s="29"/>
      <c r="L802" s="29"/>
      <c r="M802" s="29"/>
      <c r="N802" s="29"/>
      <c r="O802" s="144">
        <f>SUM(CALCULO[[#This Row],[5]:[ 14 ]])</f>
        <v>0</v>
      </c>
      <c r="P802" s="162"/>
      <c r="Q802" s="163">
        <f>+IF(AVERAGEIF(ING_NO_CONST_RENTA[Concepto],'Datos para cálculo'!P$4,ING_NO_CONST_RENTA[Monto Limite])=1,CALCULO[[#This Row],[16]],MIN(CALCULO[ [#This Row],[16] ],AVERAGEIF(ING_NO_CONST_RENTA[Concepto],'Datos para cálculo'!P$4,ING_NO_CONST_RENTA[Monto Limite]),+CALCULO[ [#This Row],[16] ]+1-1,CALCULO[ [#This Row],[16] ]))</f>
        <v>0</v>
      </c>
      <c r="R802" s="29"/>
      <c r="S802" s="163">
        <f>+IF(AVERAGEIF(ING_NO_CONST_RENTA[Concepto],'Datos para cálculo'!R$4,ING_NO_CONST_RENTA[Monto Limite])=1,CALCULO[[#This Row],[18]],MIN(CALCULO[ [#This Row],[18] ],AVERAGEIF(ING_NO_CONST_RENTA[Concepto],'Datos para cálculo'!R$4,ING_NO_CONST_RENTA[Monto Limite]),+CALCULO[ [#This Row],[18] ]+1-1,CALCULO[ [#This Row],[18] ]))</f>
        <v>0</v>
      </c>
      <c r="T802" s="29"/>
      <c r="U802" s="163">
        <f>+IF(AVERAGEIF(ING_NO_CONST_RENTA[Concepto],'Datos para cálculo'!T$4,ING_NO_CONST_RENTA[Monto Limite])=1,CALCULO[[#This Row],[20]],MIN(CALCULO[ [#This Row],[20] ],AVERAGEIF(ING_NO_CONST_RENTA[Concepto],'Datos para cálculo'!T$4,ING_NO_CONST_RENTA[Monto Limite]),+CALCULO[ [#This Row],[20] ]+1-1,CALCULO[ [#This Row],[20] ]))</f>
        <v>0</v>
      </c>
      <c r="V802" s="29"/>
      <c r="W8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2" s="164"/>
      <c r="Y802" s="163">
        <f>+IF(O802&lt;310*'Versión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2" s="165"/>
      <c r="AA802" s="163">
        <f>+IF(AVERAGEIF(ING_NO_CONST_RENTA[Concepto],'Datos para cálculo'!Z$4,ING_NO_CONST_RENTA[Monto Limite])=1,CALCULO[[#This Row],[ 26 ]],MIN(CALCULO[[#This Row],[ 26 ]],AVERAGEIF(ING_NO_CONST_RENTA[Concepto],'Datos para cálculo'!Z$4,ING_NO_CONST_RENTA[Monto Limite]),+CALCULO[[#This Row],[ 26 ]]+1-1,CALCULO[[#This Row],[ 26 ]]))</f>
        <v>0</v>
      </c>
      <c r="AB802" s="165"/>
      <c r="AC8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2" s="147"/>
      <c r="AE8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2" s="144">
        <f>+CALCULO[[#This Row],[ 31 ]]+CALCULO[[#This Row],[ 29 ]]+CALCULO[[#This Row],[ 27 ]]+CALCULO[[#This Row],[ 25 ]]+CALCULO[[#This Row],[ 23 ]]+CALCULO[[#This Row],[ 21 ]]+CALCULO[[#This Row],[ 19 ]]+CALCULO[[#This Row],[ 17 ]]</f>
        <v>0</v>
      </c>
      <c r="AG802" s="148">
        <f>+MAX(0,ROUND(CALCULO[[#This Row],[ 15 ]]-CALCULO[[#This Row],[32]],-3))</f>
        <v>0</v>
      </c>
      <c r="AH802" s="29"/>
      <c r="AI802" s="163">
        <f>+IF(AVERAGEIF(DEDUCCIONES[Concepto],'Datos para cálculo'!AH$4,DEDUCCIONES[Monto Limite])=1,CALCULO[[#This Row],[ 34 ]],MIN(CALCULO[[#This Row],[ 34 ]],AVERAGEIF(DEDUCCIONES[Concepto],'Datos para cálculo'!AH$4,DEDUCCIONES[Monto Limite]),+CALCULO[[#This Row],[ 34 ]]+1-1,CALCULO[[#This Row],[ 34 ]]))</f>
        <v>0</v>
      </c>
      <c r="AJ802" s="167"/>
      <c r="AK802" s="144">
        <f>+IF(CALCULO[[#This Row],[ 36 ]]="SI",MIN(CALCULO[[#This Row],[ 15 ]]*10%,VLOOKUP($AJ$4,DEDUCCIONES[],4,0)),0)</f>
        <v>0</v>
      </c>
      <c r="AL802" s="168"/>
      <c r="AM802" s="145">
        <f>+MIN(AL802+1-1,VLOOKUP($AL$4,DEDUCCIONES[],4,0))</f>
        <v>0</v>
      </c>
      <c r="AN802" s="144">
        <f>+CALCULO[[#This Row],[35]]+CALCULO[[#This Row],[37]]+CALCULO[[#This Row],[ 39 ]]</f>
        <v>0</v>
      </c>
      <c r="AO802" s="148">
        <f>+CALCULO[[#This Row],[33]]-CALCULO[[#This Row],[ 40 ]]</f>
        <v>0</v>
      </c>
      <c r="AP802" s="29"/>
      <c r="AQ802" s="163">
        <f>+MIN(CALCULO[[#This Row],[42]]+1-1,VLOOKUP($AP$4,RENTAS_EXCENTAS[],4,0))</f>
        <v>0</v>
      </c>
      <c r="AR802" s="29"/>
      <c r="AS802" s="163">
        <f>+MIN(CALCULO[[#This Row],[43]]+CALCULO[[#This Row],[ 44 ]]+1-1,VLOOKUP($AP$4,RENTAS_EXCENTAS[],4,0))-CALCULO[[#This Row],[43]]</f>
        <v>0</v>
      </c>
      <c r="AT802" s="163"/>
      <c r="AU802" s="163"/>
      <c r="AV802" s="163">
        <f>+CALCULO[[#This Row],[ 47 ]]</f>
        <v>0</v>
      </c>
      <c r="AW802" s="163"/>
      <c r="AX802" s="163">
        <f>+CALCULO[[#This Row],[ 49 ]]</f>
        <v>0</v>
      </c>
      <c r="AY802" s="163"/>
      <c r="AZ802" s="163">
        <f>+CALCULO[[#This Row],[ 51 ]]</f>
        <v>0</v>
      </c>
      <c r="BA802" s="163"/>
      <c r="BB802" s="163">
        <f>+CALCULO[[#This Row],[ 53 ]]</f>
        <v>0</v>
      </c>
      <c r="BC802" s="163"/>
      <c r="BD802" s="163">
        <f>+CALCULO[[#This Row],[ 55 ]]</f>
        <v>0</v>
      </c>
      <c r="BE802" s="163"/>
      <c r="BF802" s="163">
        <f>+CALCULO[[#This Row],[ 57 ]]</f>
        <v>0</v>
      </c>
      <c r="BG802" s="163"/>
      <c r="BH802" s="163">
        <f>+CALCULO[[#This Row],[ 59 ]]</f>
        <v>0</v>
      </c>
      <c r="BI802" s="163"/>
      <c r="BJ802" s="163"/>
      <c r="BK802" s="163"/>
      <c r="BL802" s="145">
        <f>+CALCULO[[#This Row],[ 63 ]]</f>
        <v>0</v>
      </c>
      <c r="BM802" s="144">
        <f>+CALCULO[[#This Row],[ 64 ]]+CALCULO[[#This Row],[ 62 ]]+CALCULO[[#This Row],[ 60 ]]+CALCULO[[#This Row],[ 58 ]]+CALCULO[[#This Row],[ 56 ]]+CALCULO[[#This Row],[ 54 ]]+CALCULO[[#This Row],[ 52 ]]+CALCULO[[#This Row],[ 50 ]]+CALCULO[[#This Row],[ 48 ]]+CALCULO[[#This Row],[ 45 ]]+CALCULO[[#This Row],[43]]</f>
        <v>0</v>
      </c>
      <c r="BN802" s="148">
        <f>+CALCULO[[#This Row],[ 41 ]]-CALCULO[[#This Row],[65]]</f>
        <v>0</v>
      </c>
      <c r="BO802" s="144">
        <f>+ROUND(MIN(CALCULO[[#This Row],[66]]*25%,240*'Versión impresión'!$H$8),-3)</f>
        <v>0</v>
      </c>
      <c r="BP802" s="148">
        <f>+CALCULO[[#This Row],[66]]-CALCULO[[#This Row],[67]]</f>
        <v>0</v>
      </c>
      <c r="BQ802" s="154">
        <f>+ROUND(CALCULO[[#This Row],[33]]*40%,-3)</f>
        <v>0</v>
      </c>
      <c r="BR802" s="149">
        <f t="shared" si="32"/>
        <v>0</v>
      </c>
      <c r="BS802" s="144">
        <f>+CALCULO[[#This Row],[33]]-MIN(CALCULO[[#This Row],[69]],CALCULO[[#This Row],[68]])</f>
        <v>0</v>
      </c>
      <c r="BT802" s="150">
        <f>+CALCULO[[#This Row],[71]]/'Versión impresión'!$H$8+1-1</f>
        <v>0</v>
      </c>
      <c r="BU802" s="151">
        <f>+LOOKUP(CALCULO[[#This Row],[72]],$CG$2:$CH$8,$CJ$2:$CJ$8)</f>
        <v>0</v>
      </c>
      <c r="BV802" s="152">
        <f>+LOOKUP(CALCULO[[#This Row],[72]],$CG$2:$CH$8,$CI$2:$CI$8)</f>
        <v>0</v>
      </c>
      <c r="BW802" s="151">
        <f>+LOOKUP(CALCULO[[#This Row],[72]],$CG$2:$CH$8,$CK$2:$CK$8)</f>
        <v>0</v>
      </c>
      <c r="BX802" s="155">
        <f>+(CALCULO[[#This Row],[72]]+CALCULO[[#This Row],[73]])*CALCULO[[#This Row],[74]]+CALCULO[[#This Row],[75]]</f>
        <v>0</v>
      </c>
      <c r="BY802" s="133">
        <f>+ROUND(CALCULO[[#This Row],[76]]*'Versión impresión'!$H$8,-3)</f>
        <v>0</v>
      </c>
      <c r="BZ802" s="180" t="str">
        <f>+IF(LOOKUP(CALCULO[[#This Row],[72]],$CG$2:$CH$8,$CM$2:$CM$8)=0,"",LOOKUP(CALCULO[[#This Row],[72]],$CG$2:$CH$8,$CM$2:$CM$8))</f>
        <v/>
      </c>
    </row>
    <row r="803" spans="1:78" x14ac:dyDescent="0.25">
      <c r="A803" s="78" t="str">
        <f t="shared" si="31"/>
        <v/>
      </c>
      <c r="B803" s="159"/>
      <c r="C803" s="29"/>
      <c r="D803" s="29"/>
      <c r="E803" s="29"/>
      <c r="F803" s="29"/>
      <c r="G803" s="29"/>
      <c r="H803" s="29"/>
      <c r="I803" s="29"/>
      <c r="J803" s="29"/>
      <c r="K803" s="29"/>
      <c r="L803" s="29"/>
      <c r="M803" s="29"/>
      <c r="N803" s="29"/>
      <c r="O803" s="144">
        <f>SUM(CALCULO[[#This Row],[5]:[ 14 ]])</f>
        <v>0</v>
      </c>
      <c r="P803" s="162"/>
      <c r="Q803" s="163">
        <f>+IF(AVERAGEIF(ING_NO_CONST_RENTA[Concepto],'Datos para cálculo'!P$4,ING_NO_CONST_RENTA[Monto Limite])=1,CALCULO[[#This Row],[16]],MIN(CALCULO[ [#This Row],[16] ],AVERAGEIF(ING_NO_CONST_RENTA[Concepto],'Datos para cálculo'!P$4,ING_NO_CONST_RENTA[Monto Limite]),+CALCULO[ [#This Row],[16] ]+1-1,CALCULO[ [#This Row],[16] ]))</f>
        <v>0</v>
      </c>
      <c r="R803" s="29"/>
      <c r="S803" s="163">
        <f>+IF(AVERAGEIF(ING_NO_CONST_RENTA[Concepto],'Datos para cálculo'!R$4,ING_NO_CONST_RENTA[Monto Limite])=1,CALCULO[[#This Row],[18]],MIN(CALCULO[ [#This Row],[18] ],AVERAGEIF(ING_NO_CONST_RENTA[Concepto],'Datos para cálculo'!R$4,ING_NO_CONST_RENTA[Monto Limite]),+CALCULO[ [#This Row],[18] ]+1-1,CALCULO[ [#This Row],[18] ]))</f>
        <v>0</v>
      </c>
      <c r="T803" s="29"/>
      <c r="U803" s="163">
        <f>+IF(AVERAGEIF(ING_NO_CONST_RENTA[Concepto],'Datos para cálculo'!T$4,ING_NO_CONST_RENTA[Monto Limite])=1,CALCULO[[#This Row],[20]],MIN(CALCULO[ [#This Row],[20] ],AVERAGEIF(ING_NO_CONST_RENTA[Concepto],'Datos para cálculo'!T$4,ING_NO_CONST_RENTA[Monto Limite]),+CALCULO[ [#This Row],[20] ]+1-1,CALCULO[ [#This Row],[20] ]))</f>
        <v>0</v>
      </c>
      <c r="V803" s="29"/>
      <c r="W8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3" s="164"/>
      <c r="Y803" s="163">
        <f>+IF(O803&lt;310*'Versión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3" s="165"/>
      <c r="AA803" s="163">
        <f>+IF(AVERAGEIF(ING_NO_CONST_RENTA[Concepto],'Datos para cálculo'!Z$4,ING_NO_CONST_RENTA[Monto Limite])=1,CALCULO[[#This Row],[ 26 ]],MIN(CALCULO[[#This Row],[ 26 ]],AVERAGEIF(ING_NO_CONST_RENTA[Concepto],'Datos para cálculo'!Z$4,ING_NO_CONST_RENTA[Monto Limite]),+CALCULO[[#This Row],[ 26 ]]+1-1,CALCULO[[#This Row],[ 26 ]]))</f>
        <v>0</v>
      </c>
      <c r="AB803" s="165"/>
      <c r="AC8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3" s="147"/>
      <c r="AE8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3" s="144">
        <f>+CALCULO[[#This Row],[ 31 ]]+CALCULO[[#This Row],[ 29 ]]+CALCULO[[#This Row],[ 27 ]]+CALCULO[[#This Row],[ 25 ]]+CALCULO[[#This Row],[ 23 ]]+CALCULO[[#This Row],[ 21 ]]+CALCULO[[#This Row],[ 19 ]]+CALCULO[[#This Row],[ 17 ]]</f>
        <v>0</v>
      </c>
      <c r="AG803" s="148">
        <f>+MAX(0,ROUND(CALCULO[[#This Row],[ 15 ]]-CALCULO[[#This Row],[32]],-3))</f>
        <v>0</v>
      </c>
      <c r="AH803" s="29"/>
      <c r="AI803" s="163">
        <f>+IF(AVERAGEIF(DEDUCCIONES[Concepto],'Datos para cálculo'!AH$4,DEDUCCIONES[Monto Limite])=1,CALCULO[[#This Row],[ 34 ]],MIN(CALCULO[[#This Row],[ 34 ]],AVERAGEIF(DEDUCCIONES[Concepto],'Datos para cálculo'!AH$4,DEDUCCIONES[Monto Limite]),+CALCULO[[#This Row],[ 34 ]]+1-1,CALCULO[[#This Row],[ 34 ]]))</f>
        <v>0</v>
      </c>
      <c r="AJ803" s="167"/>
      <c r="AK803" s="144">
        <f>+IF(CALCULO[[#This Row],[ 36 ]]="SI",MIN(CALCULO[[#This Row],[ 15 ]]*10%,VLOOKUP($AJ$4,DEDUCCIONES[],4,0)),0)</f>
        <v>0</v>
      </c>
      <c r="AL803" s="168"/>
      <c r="AM803" s="145">
        <f>+MIN(AL803+1-1,VLOOKUP($AL$4,DEDUCCIONES[],4,0))</f>
        <v>0</v>
      </c>
      <c r="AN803" s="144">
        <f>+CALCULO[[#This Row],[35]]+CALCULO[[#This Row],[37]]+CALCULO[[#This Row],[ 39 ]]</f>
        <v>0</v>
      </c>
      <c r="AO803" s="148">
        <f>+CALCULO[[#This Row],[33]]-CALCULO[[#This Row],[ 40 ]]</f>
        <v>0</v>
      </c>
      <c r="AP803" s="29"/>
      <c r="AQ803" s="163">
        <f>+MIN(CALCULO[[#This Row],[42]]+1-1,VLOOKUP($AP$4,RENTAS_EXCENTAS[],4,0))</f>
        <v>0</v>
      </c>
      <c r="AR803" s="29"/>
      <c r="AS803" s="163">
        <f>+MIN(CALCULO[[#This Row],[43]]+CALCULO[[#This Row],[ 44 ]]+1-1,VLOOKUP($AP$4,RENTAS_EXCENTAS[],4,0))-CALCULO[[#This Row],[43]]</f>
        <v>0</v>
      </c>
      <c r="AT803" s="163"/>
      <c r="AU803" s="163"/>
      <c r="AV803" s="163">
        <f>+CALCULO[[#This Row],[ 47 ]]</f>
        <v>0</v>
      </c>
      <c r="AW803" s="163"/>
      <c r="AX803" s="163">
        <f>+CALCULO[[#This Row],[ 49 ]]</f>
        <v>0</v>
      </c>
      <c r="AY803" s="163"/>
      <c r="AZ803" s="163">
        <f>+CALCULO[[#This Row],[ 51 ]]</f>
        <v>0</v>
      </c>
      <c r="BA803" s="163"/>
      <c r="BB803" s="163">
        <f>+CALCULO[[#This Row],[ 53 ]]</f>
        <v>0</v>
      </c>
      <c r="BC803" s="163"/>
      <c r="BD803" s="163">
        <f>+CALCULO[[#This Row],[ 55 ]]</f>
        <v>0</v>
      </c>
      <c r="BE803" s="163"/>
      <c r="BF803" s="163">
        <f>+CALCULO[[#This Row],[ 57 ]]</f>
        <v>0</v>
      </c>
      <c r="BG803" s="163"/>
      <c r="BH803" s="163">
        <f>+CALCULO[[#This Row],[ 59 ]]</f>
        <v>0</v>
      </c>
      <c r="BI803" s="163"/>
      <c r="BJ803" s="163"/>
      <c r="BK803" s="163"/>
      <c r="BL803" s="145">
        <f>+CALCULO[[#This Row],[ 63 ]]</f>
        <v>0</v>
      </c>
      <c r="BM803" s="144">
        <f>+CALCULO[[#This Row],[ 64 ]]+CALCULO[[#This Row],[ 62 ]]+CALCULO[[#This Row],[ 60 ]]+CALCULO[[#This Row],[ 58 ]]+CALCULO[[#This Row],[ 56 ]]+CALCULO[[#This Row],[ 54 ]]+CALCULO[[#This Row],[ 52 ]]+CALCULO[[#This Row],[ 50 ]]+CALCULO[[#This Row],[ 48 ]]+CALCULO[[#This Row],[ 45 ]]+CALCULO[[#This Row],[43]]</f>
        <v>0</v>
      </c>
      <c r="BN803" s="148">
        <f>+CALCULO[[#This Row],[ 41 ]]-CALCULO[[#This Row],[65]]</f>
        <v>0</v>
      </c>
      <c r="BO803" s="144">
        <f>+ROUND(MIN(CALCULO[[#This Row],[66]]*25%,240*'Versión impresión'!$H$8),-3)</f>
        <v>0</v>
      </c>
      <c r="BP803" s="148">
        <f>+CALCULO[[#This Row],[66]]-CALCULO[[#This Row],[67]]</f>
        <v>0</v>
      </c>
      <c r="BQ803" s="154">
        <f>+ROUND(CALCULO[[#This Row],[33]]*40%,-3)</f>
        <v>0</v>
      </c>
      <c r="BR803" s="149">
        <f t="shared" si="32"/>
        <v>0</v>
      </c>
      <c r="BS803" s="144">
        <f>+CALCULO[[#This Row],[33]]-MIN(CALCULO[[#This Row],[69]],CALCULO[[#This Row],[68]])</f>
        <v>0</v>
      </c>
      <c r="BT803" s="150">
        <f>+CALCULO[[#This Row],[71]]/'Versión impresión'!$H$8+1-1</f>
        <v>0</v>
      </c>
      <c r="BU803" s="151">
        <f>+LOOKUP(CALCULO[[#This Row],[72]],$CG$2:$CH$8,$CJ$2:$CJ$8)</f>
        <v>0</v>
      </c>
      <c r="BV803" s="152">
        <f>+LOOKUP(CALCULO[[#This Row],[72]],$CG$2:$CH$8,$CI$2:$CI$8)</f>
        <v>0</v>
      </c>
      <c r="BW803" s="151">
        <f>+LOOKUP(CALCULO[[#This Row],[72]],$CG$2:$CH$8,$CK$2:$CK$8)</f>
        <v>0</v>
      </c>
      <c r="BX803" s="155">
        <f>+(CALCULO[[#This Row],[72]]+CALCULO[[#This Row],[73]])*CALCULO[[#This Row],[74]]+CALCULO[[#This Row],[75]]</f>
        <v>0</v>
      </c>
      <c r="BY803" s="133">
        <f>+ROUND(CALCULO[[#This Row],[76]]*'Versión impresión'!$H$8,-3)</f>
        <v>0</v>
      </c>
      <c r="BZ803" s="180" t="str">
        <f>+IF(LOOKUP(CALCULO[[#This Row],[72]],$CG$2:$CH$8,$CM$2:$CM$8)=0,"",LOOKUP(CALCULO[[#This Row],[72]],$CG$2:$CH$8,$CM$2:$CM$8))</f>
        <v/>
      </c>
    </row>
    <row r="804" spans="1:78" x14ac:dyDescent="0.25">
      <c r="A804" s="78" t="str">
        <f t="shared" si="31"/>
        <v/>
      </c>
      <c r="B804" s="159"/>
      <c r="C804" s="29"/>
      <c r="D804" s="29"/>
      <c r="E804" s="29"/>
      <c r="F804" s="29"/>
      <c r="G804" s="29"/>
      <c r="H804" s="29"/>
      <c r="I804" s="29"/>
      <c r="J804" s="29"/>
      <c r="K804" s="29"/>
      <c r="L804" s="29"/>
      <c r="M804" s="29"/>
      <c r="N804" s="29"/>
      <c r="O804" s="144">
        <f>SUM(CALCULO[[#This Row],[5]:[ 14 ]])</f>
        <v>0</v>
      </c>
      <c r="P804" s="162"/>
      <c r="Q804" s="163">
        <f>+IF(AVERAGEIF(ING_NO_CONST_RENTA[Concepto],'Datos para cálculo'!P$4,ING_NO_CONST_RENTA[Monto Limite])=1,CALCULO[[#This Row],[16]],MIN(CALCULO[ [#This Row],[16] ],AVERAGEIF(ING_NO_CONST_RENTA[Concepto],'Datos para cálculo'!P$4,ING_NO_CONST_RENTA[Monto Limite]),+CALCULO[ [#This Row],[16] ]+1-1,CALCULO[ [#This Row],[16] ]))</f>
        <v>0</v>
      </c>
      <c r="R804" s="29"/>
      <c r="S804" s="163">
        <f>+IF(AVERAGEIF(ING_NO_CONST_RENTA[Concepto],'Datos para cálculo'!R$4,ING_NO_CONST_RENTA[Monto Limite])=1,CALCULO[[#This Row],[18]],MIN(CALCULO[ [#This Row],[18] ],AVERAGEIF(ING_NO_CONST_RENTA[Concepto],'Datos para cálculo'!R$4,ING_NO_CONST_RENTA[Monto Limite]),+CALCULO[ [#This Row],[18] ]+1-1,CALCULO[ [#This Row],[18] ]))</f>
        <v>0</v>
      </c>
      <c r="T804" s="29"/>
      <c r="U804" s="163">
        <f>+IF(AVERAGEIF(ING_NO_CONST_RENTA[Concepto],'Datos para cálculo'!T$4,ING_NO_CONST_RENTA[Monto Limite])=1,CALCULO[[#This Row],[20]],MIN(CALCULO[ [#This Row],[20] ],AVERAGEIF(ING_NO_CONST_RENTA[Concepto],'Datos para cálculo'!T$4,ING_NO_CONST_RENTA[Monto Limite]),+CALCULO[ [#This Row],[20] ]+1-1,CALCULO[ [#This Row],[20] ]))</f>
        <v>0</v>
      </c>
      <c r="V804" s="29"/>
      <c r="W8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4" s="164"/>
      <c r="Y804" s="163">
        <f>+IF(O804&lt;310*'Versión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4" s="165"/>
      <c r="AA804" s="163">
        <f>+IF(AVERAGEIF(ING_NO_CONST_RENTA[Concepto],'Datos para cálculo'!Z$4,ING_NO_CONST_RENTA[Monto Limite])=1,CALCULO[[#This Row],[ 26 ]],MIN(CALCULO[[#This Row],[ 26 ]],AVERAGEIF(ING_NO_CONST_RENTA[Concepto],'Datos para cálculo'!Z$4,ING_NO_CONST_RENTA[Monto Limite]),+CALCULO[[#This Row],[ 26 ]]+1-1,CALCULO[[#This Row],[ 26 ]]))</f>
        <v>0</v>
      </c>
      <c r="AB804" s="165"/>
      <c r="AC8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4" s="147"/>
      <c r="AE8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4" s="144">
        <f>+CALCULO[[#This Row],[ 31 ]]+CALCULO[[#This Row],[ 29 ]]+CALCULO[[#This Row],[ 27 ]]+CALCULO[[#This Row],[ 25 ]]+CALCULO[[#This Row],[ 23 ]]+CALCULO[[#This Row],[ 21 ]]+CALCULO[[#This Row],[ 19 ]]+CALCULO[[#This Row],[ 17 ]]</f>
        <v>0</v>
      </c>
      <c r="AG804" s="148">
        <f>+MAX(0,ROUND(CALCULO[[#This Row],[ 15 ]]-CALCULO[[#This Row],[32]],-3))</f>
        <v>0</v>
      </c>
      <c r="AH804" s="29"/>
      <c r="AI804" s="163">
        <f>+IF(AVERAGEIF(DEDUCCIONES[Concepto],'Datos para cálculo'!AH$4,DEDUCCIONES[Monto Limite])=1,CALCULO[[#This Row],[ 34 ]],MIN(CALCULO[[#This Row],[ 34 ]],AVERAGEIF(DEDUCCIONES[Concepto],'Datos para cálculo'!AH$4,DEDUCCIONES[Monto Limite]),+CALCULO[[#This Row],[ 34 ]]+1-1,CALCULO[[#This Row],[ 34 ]]))</f>
        <v>0</v>
      </c>
      <c r="AJ804" s="167"/>
      <c r="AK804" s="144">
        <f>+IF(CALCULO[[#This Row],[ 36 ]]="SI",MIN(CALCULO[[#This Row],[ 15 ]]*10%,VLOOKUP($AJ$4,DEDUCCIONES[],4,0)),0)</f>
        <v>0</v>
      </c>
      <c r="AL804" s="168"/>
      <c r="AM804" s="145">
        <f>+MIN(AL804+1-1,VLOOKUP($AL$4,DEDUCCIONES[],4,0))</f>
        <v>0</v>
      </c>
      <c r="AN804" s="144">
        <f>+CALCULO[[#This Row],[35]]+CALCULO[[#This Row],[37]]+CALCULO[[#This Row],[ 39 ]]</f>
        <v>0</v>
      </c>
      <c r="AO804" s="148">
        <f>+CALCULO[[#This Row],[33]]-CALCULO[[#This Row],[ 40 ]]</f>
        <v>0</v>
      </c>
      <c r="AP804" s="29"/>
      <c r="AQ804" s="163">
        <f>+MIN(CALCULO[[#This Row],[42]]+1-1,VLOOKUP($AP$4,RENTAS_EXCENTAS[],4,0))</f>
        <v>0</v>
      </c>
      <c r="AR804" s="29"/>
      <c r="AS804" s="163">
        <f>+MIN(CALCULO[[#This Row],[43]]+CALCULO[[#This Row],[ 44 ]]+1-1,VLOOKUP($AP$4,RENTAS_EXCENTAS[],4,0))-CALCULO[[#This Row],[43]]</f>
        <v>0</v>
      </c>
      <c r="AT804" s="163"/>
      <c r="AU804" s="163"/>
      <c r="AV804" s="163">
        <f>+CALCULO[[#This Row],[ 47 ]]</f>
        <v>0</v>
      </c>
      <c r="AW804" s="163"/>
      <c r="AX804" s="163">
        <f>+CALCULO[[#This Row],[ 49 ]]</f>
        <v>0</v>
      </c>
      <c r="AY804" s="163"/>
      <c r="AZ804" s="163">
        <f>+CALCULO[[#This Row],[ 51 ]]</f>
        <v>0</v>
      </c>
      <c r="BA804" s="163"/>
      <c r="BB804" s="163">
        <f>+CALCULO[[#This Row],[ 53 ]]</f>
        <v>0</v>
      </c>
      <c r="BC804" s="163"/>
      <c r="BD804" s="163">
        <f>+CALCULO[[#This Row],[ 55 ]]</f>
        <v>0</v>
      </c>
      <c r="BE804" s="163"/>
      <c r="BF804" s="163">
        <f>+CALCULO[[#This Row],[ 57 ]]</f>
        <v>0</v>
      </c>
      <c r="BG804" s="163"/>
      <c r="BH804" s="163">
        <f>+CALCULO[[#This Row],[ 59 ]]</f>
        <v>0</v>
      </c>
      <c r="BI804" s="163"/>
      <c r="BJ804" s="163"/>
      <c r="BK804" s="163"/>
      <c r="BL804" s="145">
        <f>+CALCULO[[#This Row],[ 63 ]]</f>
        <v>0</v>
      </c>
      <c r="BM804" s="144">
        <f>+CALCULO[[#This Row],[ 64 ]]+CALCULO[[#This Row],[ 62 ]]+CALCULO[[#This Row],[ 60 ]]+CALCULO[[#This Row],[ 58 ]]+CALCULO[[#This Row],[ 56 ]]+CALCULO[[#This Row],[ 54 ]]+CALCULO[[#This Row],[ 52 ]]+CALCULO[[#This Row],[ 50 ]]+CALCULO[[#This Row],[ 48 ]]+CALCULO[[#This Row],[ 45 ]]+CALCULO[[#This Row],[43]]</f>
        <v>0</v>
      </c>
      <c r="BN804" s="148">
        <f>+CALCULO[[#This Row],[ 41 ]]-CALCULO[[#This Row],[65]]</f>
        <v>0</v>
      </c>
      <c r="BO804" s="144">
        <f>+ROUND(MIN(CALCULO[[#This Row],[66]]*25%,240*'Versión impresión'!$H$8),-3)</f>
        <v>0</v>
      </c>
      <c r="BP804" s="148">
        <f>+CALCULO[[#This Row],[66]]-CALCULO[[#This Row],[67]]</f>
        <v>0</v>
      </c>
      <c r="BQ804" s="154">
        <f>+ROUND(CALCULO[[#This Row],[33]]*40%,-3)</f>
        <v>0</v>
      </c>
      <c r="BR804" s="149">
        <f t="shared" si="32"/>
        <v>0</v>
      </c>
      <c r="BS804" s="144">
        <f>+CALCULO[[#This Row],[33]]-MIN(CALCULO[[#This Row],[69]],CALCULO[[#This Row],[68]])</f>
        <v>0</v>
      </c>
      <c r="BT804" s="150">
        <f>+CALCULO[[#This Row],[71]]/'Versión impresión'!$H$8+1-1</f>
        <v>0</v>
      </c>
      <c r="BU804" s="151">
        <f>+LOOKUP(CALCULO[[#This Row],[72]],$CG$2:$CH$8,$CJ$2:$CJ$8)</f>
        <v>0</v>
      </c>
      <c r="BV804" s="152">
        <f>+LOOKUP(CALCULO[[#This Row],[72]],$CG$2:$CH$8,$CI$2:$CI$8)</f>
        <v>0</v>
      </c>
      <c r="BW804" s="151">
        <f>+LOOKUP(CALCULO[[#This Row],[72]],$CG$2:$CH$8,$CK$2:$CK$8)</f>
        <v>0</v>
      </c>
      <c r="BX804" s="155">
        <f>+(CALCULO[[#This Row],[72]]+CALCULO[[#This Row],[73]])*CALCULO[[#This Row],[74]]+CALCULO[[#This Row],[75]]</f>
        <v>0</v>
      </c>
      <c r="BY804" s="133">
        <f>+ROUND(CALCULO[[#This Row],[76]]*'Versión impresión'!$H$8,-3)</f>
        <v>0</v>
      </c>
      <c r="BZ804" s="180" t="str">
        <f>+IF(LOOKUP(CALCULO[[#This Row],[72]],$CG$2:$CH$8,$CM$2:$CM$8)=0,"",LOOKUP(CALCULO[[#This Row],[72]],$CG$2:$CH$8,$CM$2:$CM$8))</f>
        <v/>
      </c>
    </row>
    <row r="805" spans="1:78" x14ac:dyDescent="0.25">
      <c r="A805" s="78" t="str">
        <f t="shared" si="31"/>
        <v/>
      </c>
      <c r="B805" s="159"/>
      <c r="C805" s="29"/>
      <c r="D805" s="29"/>
      <c r="E805" s="29"/>
      <c r="F805" s="29"/>
      <c r="G805" s="29"/>
      <c r="H805" s="29"/>
      <c r="I805" s="29"/>
      <c r="J805" s="29"/>
      <c r="K805" s="29"/>
      <c r="L805" s="29"/>
      <c r="M805" s="29"/>
      <c r="N805" s="29"/>
      <c r="O805" s="144">
        <f>SUM(CALCULO[[#This Row],[5]:[ 14 ]])</f>
        <v>0</v>
      </c>
      <c r="P805" s="162"/>
      <c r="Q805" s="163">
        <f>+IF(AVERAGEIF(ING_NO_CONST_RENTA[Concepto],'Datos para cálculo'!P$4,ING_NO_CONST_RENTA[Monto Limite])=1,CALCULO[[#This Row],[16]],MIN(CALCULO[ [#This Row],[16] ],AVERAGEIF(ING_NO_CONST_RENTA[Concepto],'Datos para cálculo'!P$4,ING_NO_CONST_RENTA[Monto Limite]),+CALCULO[ [#This Row],[16] ]+1-1,CALCULO[ [#This Row],[16] ]))</f>
        <v>0</v>
      </c>
      <c r="R805" s="29"/>
      <c r="S805" s="163">
        <f>+IF(AVERAGEIF(ING_NO_CONST_RENTA[Concepto],'Datos para cálculo'!R$4,ING_NO_CONST_RENTA[Monto Limite])=1,CALCULO[[#This Row],[18]],MIN(CALCULO[ [#This Row],[18] ],AVERAGEIF(ING_NO_CONST_RENTA[Concepto],'Datos para cálculo'!R$4,ING_NO_CONST_RENTA[Monto Limite]),+CALCULO[ [#This Row],[18] ]+1-1,CALCULO[ [#This Row],[18] ]))</f>
        <v>0</v>
      </c>
      <c r="T805" s="29"/>
      <c r="U805" s="163">
        <f>+IF(AVERAGEIF(ING_NO_CONST_RENTA[Concepto],'Datos para cálculo'!T$4,ING_NO_CONST_RENTA[Monto Limite])=1,CALCULO[[#This Row],[20]],MIN(CALCULO[ [#This Row],[20] ],AVERAGEIF(ING_NO_CONST_RENTA[Concepto],'Datos para cálculo'!T$4,ING_NO_CONST_RENTA[Monto Limite]),+CALCULO[ [#This Row],[20] ]+1-1,CALCULO[ [#This Row],[20] ]))</f>
        <v>0</v>
      </c>
      <c r="V805" s="29"/>
      <c r="W8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5" s="164"/>
      <c r="Y805" s="163">
        <f>+IF(O805&lt;310*'Versión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5" s="165"/>
      <c r="AA805" s="163">
        <f>+IF(AVERAGEIF(ING_NO_CONST_RENTA[Concepto],'Datos para cálculo'!Z$4,ING_NO_CONST_RENTA[Monto Limite])=1,CALCULO[[#This Row],[ 26 ]],MIN(CALCULO[[#This Row],[ 26 ]],AVERAGEIF(ING_NO_CONST_RENTA[Concepto],'Datos para cálculo'!Z$4,ING_NO_CONST_RENTA[Monto Limite]),+CALCULO[[#This Row],[ 26 ]]+1-1,CALCULO[[#This Row],[ 26 ]]))</f>
        <v>0</v>
      </c>
      <c r="AB805" s="165"/>
      <c r="AC8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5" s="147"/>
      <c r="AE8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5" s="144">
        <f>+CALCULO[[#This Row],[ 31 ]]+CALCULO[[#This Row],[ 29 ]]+CALCULO[[#This Row],[ 27 ]]+CALCULO[[#This Row],[ 25 ]]+CALCULO[[#This Row],[ 23 ]]+CALCULO[[#This Row],[ 21 ]]+CALCULO[[#This Row],[ 19 ]]+CALCULO[[#This Row],[ 17 ]]</f>
        <v>0</v>
      </c>
      <c r="AG805" s="148">
        <f>+MAX(0,ROUND(CALCULO[[#This Row],[ 15 ]]-CALCULO[[#This Row],[32]],-3))</f>
        <v>0</v>
      </c>
      <c r="AH805" s="29"/>
      <c r="AI805" s="163">
        <f>+IF(AVERAGEIF(DEDUCCIONES[Concepto],'Datos para cálculo'!AH$4,DEDUCCIONES[Monto Limite])=1,CALCULO[[#This Row],[ 34 ]],MIN(CALCULO[[#This Row],[ 34 ]],AVERAGEIF(DEDUCCIONES[Concepto],'Datos para cálculo'!AH$4,DEDUCCIONES[Monto Limite]),+CALCULO[[#This Row],[ 34 ]]+1-1,CALCULO[[#This Row],[ 34 ]]))</f>
        <v>0</v>
      </c>
      <c r="AJ805" s="167"/>
      <c r="AK805" s="144">
        <f>+IF(CALCULO[[#This Row],[ 36 ]]="SI",MIN(CALCULO[[#This Row],[ 15 ]]*10%,VLOOKUP($AJ$4,DEDUCCIONES[],4,0)),0)</f>
        <v>0</v>
      </c>
      <c r="AL805" s="168"/>
      <c r="AM805" s="145">
        <f>+MIN(AL805+1-1,VLOOKUP($AL$4,DEDUCCIONES[],4,0))</f>
        <v>0</v>
      </c>
      <c r="AN805" s="144">
        <f>+CALCULO[[#This Row],[35]]+CALCULO[[#This Row],[37]]+CALCULO[[#This Row],[ 39 ]]</f>
        <v>0</v>
      </c>
      <c r="AO805" s="148">
        <f>+CALCULO[[#This Row],[33]]-CALCULO[[#This Row],[ 40 ]]</f>
        <v>0</v>
      </c>
      <c r="AP805" s="29"/>
      <c r="AQ805" s="163">
        <f>+MIN(CALCULO[[#This Row],[42]]+1-1,VLOOKUP($AP$4,RENTAS_EXCENTAS[],4,0))</f>
        <v>0</v>
      </c>
      <c r="AR805" s="29"/>
      <c r="AS805" s="163">
        <f>+MIN(CALCULO[[#This Row],[43]]+CALCULO[[#This Row],[ 44 ]]+1-1,VLOOKUP($AP$4,RENTAS_EXCENTAS[],4,0))-CALCULO[[#This Row],[43]]</f>
        <v>0</v>
      </c>
      <c r="AT805" s="163"/>
      <c r="AU805" s="163"/>
      <c r="AV805" s="163">
        <f>+CALCULO[[#This Row],[ 47 ]]</f>
        <v>0</v>
      </c>
      <c r="AW805" s="163"/>
      <c r="AX805" s="163">
        <f>+CALCULO[[#This Row],[ 49 ]]</f>
        <v>0</v>
      </c>
      <c r="AY805" s="163"/>
      <c r="AZ805" s="163">
        <f>+CALCULO[[#This Row],[ 51 ]]</f>
        <v>0</v>
      </c>
      <c r="BA805" s="163"/>
      <c r="BB805" s="163">
        <f>+CALCULO[[#This Row],[ 53 ]]</f>
        <v>0</v>
      </c>
      <c r="BC805" s="163"/>
      <c r="BD805" s="163">
        <f>+CALCULO[[#This Row],[ 55 ]]</f>
        <v>0</v>
      </c>
      <c r="BE805" s="163"/>
      <c r="BF805" s="163">
        <f>+CALCULO[[#This Row],[ 57 ]]</f>
        <v>0</v>
      </c>
      <c r="BG805" s="163"/>
      <c r="BH805" s="163">
        <f>+CALCULO[[#This Row],[ 59 ]]</f>
        <v>0</v>
      </c>
      <c r="BI805" s="163"/>
      <c r="BJ805" s="163"/>
      <c r="BK805" s="163"/>
      <c r="BL805" s="145">
        <f>+CALCULO[[#This Row],[ 63 ]]</f>
        <v>0</v>
      </c>
      <c r="BM805" s="144">
        <f>+CALCULO[[#This Row],[ 64 ]]+CALCULO[[#This Row],[ 62 ]]+CALCULO[[#This Row],[ 60 ]]+CALCULO[[#This Row],[ 58 ]]+CALCULO[[#This Row],[ 56 ]]+CALCULO[[#This Row],[ 54 ]]+CALCULO[[#This Row],[ 52 ]]+CALCULO[[#This Row],[ 50 ]]+CALCULO[[#This Row],[ 48 ]]+CALCULO[[#This Row],[ 45 ]]+CALCULO[[#This Row],[43]]</f>
        <v>0</v>
      </c>
      <c r="BN805" s="148">
        <f>+CALCULO[[#This Row],[ 41 ]]-CALCULO[[#This Row],[65]]</f>
        <v>0</v>
      </c>
      <c r="BO805" s="144">
        <f>+ROUND(MIN(CALCULO[[#This Row],[66]]*25%,240*'Versión impresión'!$H$8),-3)</f>
        <v>0</v>
      </c>
      <c r="BP805" s="148">
        <f>+CALCULO[[#This Row],[66]]-CALCULO[[#This Row],[67]]</f>
        <v>0</v>
      </c>
      <c r="BQ805" s="154">
        <f>+ROUND(CALCULO[[#This Row],[33]]*40%,-3)</f>
        <v>0</v>
      </c>
      <c r="BR805" s="149">
        <f t="shared" si="32"/>
        <v>0</v>
      </c>
      <c r="BS805" s="144">
        <f>+CALCULO[[#This Row],[33]]-MIN(CALCULO[[#This Row],[69]],CALCULO[[#This Row],[68]])</f>
        <v>0</v>
      </c>
      <c r="BT805" s="150">
        <f>+CALCULO[[#This Row],[71]]/'Versión impresión'!$H$8+1-1</f>
        <v>0</v>
      </c>
      <c r="BU805" s="151">
        <f>+LOOKUP(CALCULO[[#This Row],[72]],$CG$2:$CH$8,$CJ$2:$CJ$8)</f>
        <v>0</v>
      </c>
      <c r="BV805" s="152">
        <f>+LOOKUP(CALCULO[[#This Row],[72]],$CG$2:$CH$8,$CI$2:$CI$8)</f>
        <v>0</v>
      </c>
      <c r="BW805" s="151">
        <f>+LOOKUP(CALCULO[[#This Row],[72]],$CG$2:$CH$8,$CK$2:$CK$8)</f>
        <v>0</v>
      </c>
      <c r="BX805" s="155">
        <f>+(CALCULO[[#This Row],[72]]+CALCULO[[#This Row],[73]])*CALCULO[[#This Row],[74]]+CALCULO[[#This Row],[75]]</f>
        <v>0</v>
      </c>
      <c r="BY805" s="133">
        <f>+ROUND(CALCULO[[#This Row],[76]]*'Versión impresión'!$H$8,-3)</f>
        <v>0</v>
      </c>
      <c r="BZ805" s="180" t="str">
        <f>+IF(LOOKUP(CALCULO[[#This Row],[72]],$CG$2:$CH$8,$CM$2:$CM$8)=0,"",LOOKUP(CALCULO[[#This Row],[72]],$CG$2:$CH$8,$CM$2:$CM$8))</f>
        <v/>
      </c>
    </row>
    <row r="806" spans="1:78" x14ac:dyDescent="0.25">
      <c r="A806" s="78" t="str">
        <f t="shared" si="31"/>
        <v/>
      </c>
      <c r="B806" s="159"/>
      <c r="C806" s="29"/>
      <c r="D806" s="29"/>
      <c r="E806" s="29"/>
      <c r="F806" s="29"/>
      <c r="G806" s="29"/>
      <c r="H806" s="29"/>
      <c r="I806" s="29"/>
      <c r="J806" s="29"/>
      <c r="K806" s="29"/>
      <c r="L806" s="29"/>
      <c r="M806" s="29"/>
      <c r="N806" s="29"/>
      <c r="O806" s="144">
        <f>SUM(CALCULO[[#This Row],[5]:[ 14 ]])</f>
        <v>0</v>
      </c>
      <c r="P806" s="162"/>
      <c r="Q806" s="163">
        <f>+IF(AVERAGEIF(ING_NO_CONST_RENTA[Concepto],'Datos para cálculo'!P$4,ING_NO_CONST_RENTA[Monto Limite])=1,CALCULO[[#This Row],[16]],MIN(CALCULO[ [#This Row],[16] ],AVERAGEIF(ING_NO_CONST_RENTA[Concepto],'Datos para cálculo'!P$4,ING_NO_CONST_RENTA[Monto Limite]),+CALCULO[ [#This Row],[16] ]+1-1,CALCULO[ [#This Row],[16] ]))</f>
        <v>0</v>
      </c>
      <c r="R806" s="29"/>
      <c r="S806" s="163">
        <f>+IF(AVERAGEIF(ING_NO_CONST_RENTA[Concepto],'Datos para cálculo'!R$4,ING_NO_CONST_RENTA[Monto Limite])=1,CALCULO[[#This Row],[18]],MIN(CALCULO[ [#This Row],[18] ],AVERAGEIF(ING_NO_CONST_RENTA[Concepto],'Datos para cálculo'!R$4,ING_NO_CONST_RENTA[Monto Limite]),+CALCULO[ [#This Row],[18] ]+1-1,CALCULO[ [#This Row],[18] ]))</f>
        <v>0</v>
      </c>
      <c r="T806" s="29"/>
      <c r="U806" s="163">
        <f>+IF(AVERAGEIF(ING_NO_CONST_RENTA[Concepto],'Datos para cálculo'!T$4,ING_NO_CONST_RENTA[Monto Limite])=1,CALCULO[[#This Row],[20]],MIN(CALCULO[ [#This Row],[20] ],AVERAGEIF(ING_NO_CONST_RENTA[Concepto],'Datos para cálculo'!T$4,ING_NO_CONST_RENTA[Monto Limite]),+CALCULO[ [#This Row],[20] ]+1-1,CALCULO[ [#This Row],[20] ]))</f>
        <v>0</v>
      </c>
      <c r="V806" s="29"/>
      <c r="W8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6" s="164"/>
      <c r="Y806" s="163">
        <f>+IF(O806&lt;310*'Versión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6" s="165"/>
      <c r="AA806" s="163">
        <f>+IF(AVERAGEIF(ING_NO_CONST_RENTA[Concepto],'Datos para cálculo'!Z$4,ING_NO_CONST_RENTA[Monto Limite])=1,CALCULO[[#This Row],[ 26 ]],MIN(CALCULO[[#This Row],[ 26 ]],AVERAGEIF(ING_NO_CONST_RENTA[Concepto],'Datos para cálculo'!Z$4,ING_NO_CONST_RENTA[Monto Limite]),+CALCULO[[#This Row],[ 26 ]]+1-1,CALCULO[[#This Row],[ 26 ]]))</f>
        <v>0</v>
      </c>
      <c r="AB806" s="165"/>
      <c r="AC8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6" s="147"/>
      <c r="AE8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6" s="144">
        <f>+CALCULO[[#This Row],[ 31 ]]+CALCULO[[#This Row],[ 29 ]]+CALCULO[[#This Row],[ 27 ]]+CALCULO[[#This Row],[ 25 ]]+CALCULO[[#This Row],[ 23 ]]+CALCULO[[#This Row],[ 21 ]]+CALCULO[[#This Row],[ 19 ]]+CALCULO[[#This Row],[ 17 ]]</f>
        <v>0</v>
      </c>
      <c r="AG806" s="148">
        <f>+MAX(0,ROUND(CALCULO[[#This Row],[ 15 ]]-CALCULO[[#This Row],[32]],-3))</f>
        <v>0</v>
      </c>
      <c r="AH806" s="29"/>
      <c r="AI806" s="163">
        <f>+IF(AVERAGEIF(DEDUCCIONES[Concepto],'Datos para cálculo'!AH$4,DEDUCCIONES[Monto Limite])=1,CALCULO[[#This Row],[ 34 ]],MIN(CALCULO[[#This Row],[ 34 ]],AVERAGEIF(DEDUCCIONES[Concepto],'Datos para cálculo'!AH$4,DEDUCCIONES[Monto Limite]),+CALCULO[[#This Row],[ 34 ]]+1-1,CALCULO[[#This Row],[ 34 ]]))</f>
        <v>0</v>
      </c>
      <c r="AJ806" s="167"/>
      <c r="AK806" s="144">
        <f>+IF(CALCULO[[#This Row],[ 36 ]]="SI",MIN(CALCULO[[#This Row],[ 15 ]]*10%,VLOOKUP($AJ$4,DEDUCCIONES[],4,0)),0)</f>
        <v>0</v>
      </c>
      <c r="AL806" s="168"/>
      <c r="AM806" s="145">
        <f>+MIN(AL806+1-1,VLOOKUP($AL$4,DEDUCCIONES[],4,0))</f>
        <v>0</v>
      </c>
      <c r="AN806" s="144">
        <f>+CALCULO[[#This Row],[35]]+CALCULO[[#This Row],[37]]+CALCULO[[#This Row],[ 39 ]]</f>
        <v>0</v>
      </c>
      <c r="AO806" s="148">
        <f>+CALCULO[[#This Row],[33]]-CALCULO[[#This Row],[ 40 ]]</f>
        <v>0</v>
      </c>
      <c r="AP806" s="29"/>
      <c r="AQ806" s="163">
        <f>+MIN(CALCULO[[#This Row],[42]]+1-1,VLOOKUP($AP$4,RENTAS_EXCENTAS[],4,0))</f>
        <v>0</v>
      </c>
      <c r="AR806" s="29"/>
      <c r="AS806" s="163">
        <f>+MIN(CALCULO[[#This Row],[43]]+CALCULO[[#This Row],[ 44 ]]+1-1,VLOOKUP($AP$4,RENTAS_EXCENTAS[],4,0))-CALCULO[[#This Row],[43]]</f>
        <v>0</v>
      </c>
      <c r="AT806" s="163"/>
      <c r="AU806" s="163"/>
      <c r="AV806" s="163">
        <f>+CALCULO[[#This Row],[ 47 ]]</f>
        <v>0</v>
      </c>
      <c r="AW806" s="163"/>
      <c r="AX806" s="163">
        <f>+CALCULO[[#This Row],[ 49 ]]</f>
        <v>0</v>
      </c>
      <c r="AY806" s="163"/>
      <c r="AZ806" s="163">
        <f>+CALCULO[[#This Row],[ 51 ]]</f>
        <v>0</v>
      </c>
      <c r="BA806" s="163"/>
      <c r="BB806" s="163">
        <f>+CALCULO[[#This Row],[ 53 ]]</f>
        <v>0</v>
      </c>
      <c r="BC806" s="163"/>
      <c r="BD806" s="163">
        <f>+CALCULO[[#This Row],[ 55 ]]</f>
        <v>0</v>
      </c>
      <c r="BE806" s="163"/>
      <c r="BF806" s="163">
        <f>+CALCULO[[#This Row],[ 57 ]]</f>
        <v>0</v>
      </c>
      <c r="BG806" s="163"/>
      <c r="BH806" s="163">
        <f>+CALCULO[[#This Row],[ 59 ]]</f>
        <v>0</v>
      </c>
      <c r="BI806" s="163"/>
      <c r="BJ806" s="163"/>
      <c r="BK806" s="163"/>
      <c r="BL806" s="145">
        <f>+CALCULO[[#This Row],[ 63 ]]</f>
        <v>0</v>
      </c>
      <c r="BM806" s="144">
        <f>+CALCULO[[#This Row],[ 64 ]]+CALCULO[[#This Row],[ 62 ]]+CALCULO[[#This Row],[ 60 ]]+CALCULO[[#This Row],[ 58 ]]+CALCULO[[#This Row],[ 56 ]]+CALCULO[[#This Row],[ 54 ]]+CALCULO[[#This Row],[ 52 ]]+CALCULO[[#This Row],[ 50 ]]+CALCULO[[#This Row],[ 48 ]]+CALCULO[[#This Row],[ 45 ]]+CALCULO[[#This Row],[43]]</f>
        <v>0</v>
      </c>
      <c r="BN806" s="148">
        <f>+CALCULO[[#This Row],[ 41 ]]-CALCULO[[#This Row],[65]]</f>
        <v>0</v>
      </c>
      <c r="BO806" s="144">
        <f>+ROUND(MIN(CALCULO[[#This Row],[66]]*25%,240*'Versión impresión'!$H$8),-3)</f>
        <v>0</v>
      </c>
      <c r="BP806" s="148">
        <f>+CALCULO[[#This Row],[66]]-CALCULO[[#This Row],[67]]</f>
        <v>0</v>
      </c>
      <c r="BQ806" s="154">
        <f>+ROUND(CALCULO[[#This Row],[33]]*40%,-3)</f>
        <v>0</v>
      </c>
      <c r="BR806" s="149">
        <f t="shared" si="32"/>
        <v>0</v>
      </c>
      <c r="BS806" s="144">
        <f>+CALCULO[[#This Row],[33]]-MIN(CALCULO[[#This Row],[69]],CALCULO[[#This Row],[68]])</f>
        <v>0</v>
      </c>
      <c r="BT806" s="150">
        <f>+CALCULO[[#This Row],[71]]/'Versión impresión'!$H$8+1-1</f>
        <v>0</v>
      </c>
      <c r="BU806" s="151">
        <f>+LOOKUP(CALCULO[[#This Row],[72]],$CG$2:$CH$8,$CJ$2:$CJ$8)</f>
        <v>0</v>
      </c>
      <c r="BV806" s="152">
        <f>+LOOKUP(CALCULO[[#This Row],[72]],$CG$2:$CH$8,$CI$2:$CI$8)</f>
        <v>0</v>
      </c>
      <c r="BW806" s="151">
        <f>+LOOKUP(CALCULO[[#This Row],[72]],$CG$2:$CH$8,$CK$2:$CK$8)</f>
        <v>0</v>
      </c>
      <c r="BX806" s="155">
        <f>+(CALCULO[[#This Row],[72]]+CALCULO[[#This Row],[73]])*CALCULO[[#This Row],[74]]+CALCULO[[#This Row],[75]]</f>
        <v>0</v>
      </c>
      <c r="BY806" s="133">
        <f>+ROUND(CALCULO[[#This Row],[76]]*'Versión impresión'!$H$8,-3)</f>
        <v>0</v>
      </c>
      <c r="BZ806" s="180" t="str">
        <f>+IF(LOOKUP(CALCULO[[#This Row],[72]],$CG$2:$CH$8,$CM$2:$CM$8)=0,"",LOOKUP(CALCULO[[#This Row],[72]],$CG$2:$CH$8,$CM$2:$CM$8))</f>
        <v/>
      </c>
    </row>
    <row r="807" spans="1:78" x14ac:dyDescent="0.25">
      <c r="A807" s="78" t="str">
        <f t="shared" si="31"/>
        <v/>
      </c>
      <c r="B807" s="159"/>
      <c r="C807" s="29"/>
      <c r="D807" s="29"/>
      <c r="E807" s="29"/>
      <c r="F807" s="29"/>
      <c r="G807" s="29"/>
      <c r="H807" s="29"/>
      <c r="I807" s="29"/>
      <c r="J807" s="29"/>
      <c r="K807" s="29"/>
      <c r="L807" s="29"/>
      <c r="M807" s="29"/>
      <c r="N807" s="29"/>
      <c r="O807" s="144">
        <f>SUM(CALCULO[[#This Row],[5]:[ 14 ]])</f>
        <v>0</v>
      </c>
      <c r="P807" s="162"/>
      <c r="Q807" s="163">
        <f>+IF(AVERAGEIF(ING_NO_CONST_RENTA[Concepto],'Datos para cálculo'!P$4,ING_NO_CONST_RENTA[Monto Limite])=1,CALCULO[[#This Row],[16]],MIN(CALCULO[ [#This Row],[16] ],AVERAGEIF(ING_NO_CONST_RENTA[Concepto],'Datos para cálculo'!P$4,ING_NO_CONST_RENTA[Monto Limite]),+CALCULO[ [#This Row],[16] ]+1-1,CALCULO[ [#This Row],[16] ]))</f>
        <v>0</v>
      </c>
      <c r="R807" s="29"/>
      <c r="S807" s="163">
        <f>+IF(AVERAGEIF(ING_NO_CONST_RENTA[Concepto],'Datos para cálculo'!R$4,ING_NO_CONST_RENTA[Monto Limite])=1,CALCULO[[#This Row],[18]],MIN(CALCULO[ [#This Row],[18] ],AVERAGEIF(ING_NO_CONST_RENTA[Concepto],'Datos para cálculo'!R$4,ING_NO_CONST_RENTA[Monto Limite]),+CALCULO[ [#This Row],[18] ]+1-1,CALCULO[ [#This Row],[18] ]))</f>
        <v>0</v>
      </c>
      <c r="T807" s="29"/>
      <c r="U807" s="163">
        <f>+IF(AVERAGEIF(ING_NO_CONST_RENTA[Concepto],'Datos para cálculo'!T$4,ING_NO_CONST_RENTA[Monto Limite])=1,CALCULO[[#This Row],[20]],MIN(CALCULO[ [#This Row],[20] ],AVERAGEIF(ING_NO_CONST_RENTA[Concepto],'Datos para cálculo'!T$4,ING_NO_CONST_RENTA[Monto Limite]),+CALCULO[ [#This Row],[20] ]+1-1,CALCULO[ [#This Row],[20] ]))</f>
        <v>0</v>
      </c>
      <c r="V807" s="29"/>
      <c r="W8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7" s="164"/>
      <c r="Y807" s="163">
        <f>+IF(O807&lt;310*'Versión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7" s="165"/>
      <c r="AA807" s="163">
        <f>+IF(AVERAGEIF(ING_NO_CONST_RENTA[Concepto],'Datos para cálculo'!Z$4,ING_NO_CONST_RENTA[Monto Limite])=1,CALCULO[[#This Row],[ 26 ]],MIN(CALCULO[[#This Row],[ 26 ]],AVERAGEIF(ING_NO_CONST_RENTA[Concepto],'Datos para cálculo'!Z$4,ING_NO_CONST_RENTA[Monto Limite]),+CALCULO[[#This Row],[ 26 ]]+1-1,CALCULO[[#This Row],[ 26 ]]))</f>
        <v>0</v>
      </c>
      <c r="AB807" s="165"/>
      <c r="AC8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7" s="147"/>
      <c r="AE8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7" s="144">
        <f>+CALCULO[[#This Row],[ 31 ]]+CALCULO[[#This Row],[ 29 ]]+CALCULO[[#This Row],[ 27 ]]+CALCULO[[#This Row],[ 25 ]]+CALCULO[[#This Row],[ 23 ]]+CALCULO[[#This Row],[ 21 ]]+CALCULO[[#This Row],[ 19 ]]+CALCULO[[#This Row],[ 17 ]]</f>
        <v>0</v>
      </c>
      <c r="AG807" s="148">
        <f>+MAX(0,ROUND(CALCULO[[#This Row],[ 15 ]]-CALCULO[[#This Row],[32]],-3))</f>
        <v>0</v>
      </c>
      <c r="AH807" s="29"/>
      <c r="AI807" s="163">
        <f>+IF(AVERAGEIF(DEDUCCIONES[Concepto],'Datos para cálculo'!AH$4,DEDUCCIONES[Monto Limite])=1,CALCULO[[#This Row],[ 34 ]],MIN(CALCULO[[#This Row],[ 34 ]],AVERAGEIF(DEDUCCIONES[Concepto],'Datos para cálculo'!AH$4,DEDUCCIONES[Monto Limite]),+CALCULO[[#This Row],[ 34 ]]+1-1,CALCULO[[#This Row],[ 34 ]]))</f>
        <v>0</v>
      </c>
      <c r="AJ807" s="167"/>
      <c r="AK807" s="144">
        <f>+IF(CALCULO[[#This Row],[ 36 ]]="SI",MIN(CALCULO[[#This Row],[ 15 ]]*10%,VLOOKUP($AJ$4,DEDUCCIONES[],4,0)),0)</f>
        <v>0</v>
      </c>
      <c r="AL807" s="168"/>
      <c r="AM807" s="145">
        <f>+MIN(AL807+1-1,VLOOKUP($AL$4,DEDUCCIONES[],4,0))</f>
        <v>0</v>
      </c>
      <c r="AN807" s="144">
        <f>+CALCULO[[#This Row],[35]]+CALCULO[[#This Row],[37]]+CALCULO[[#This Row],[ 39 ]]</f>
        <v>0</v>
      </c>
      <c r="AO807" s="148">
        <f>+CALCULO[[#This Row],[33]]-CALCULO[[#This Row],[ 40 ]]</f>
        <v>0</v>
      </c>
      <c r="AP807" s="29"/>
      <c r="AQ807" s="163">
        <f>+MIN(CALCULO[[#This Row],[42]]+1-1,VLOOKUP($AP$4,RENTAS_EXCENTAS[],4,0))</f>
        <v>0</v>
      </c>
      <c r="AR807" s="29"/>
      <c r="AS807" s="163">
        <f>+MIN(CALCULO[[#This Row],[43]]+CALCULO[[#This Row],[ 44 ]]+1-1,VLOOKUP($AP$4,RENTAS_EXCENTAS[],4,0))-CALCULO[[#This Row],[43]]</f>
        <v>0</v>
      </c>
      <c r="AT807" s="163"/>
      <c r="AU807" s="163"/>
      <c r="AV807" s="163">
        <f>+CALCULO[[#This Row],[ 47 ]]</f>
        <v>0</v>
      </c>
      <c r="AW807" s="163"/>
      <c r="AX807" s="163">
        <f>+CALCULO[[#This Row],[ 49 ]]</f>
        <v>0</v>
      </c>
      <c r="AY807" s="163"/>
      <c r="AZ807" s="163">
        <f>+CALCULO[[#This Row],[ 51 ]]</f>
        <v>0</v>
      </c>
      <c r="BA807" s="163"/>
      <c r="BB807" s="163">
        <f>+CALCULO[[#This Row],[ 53 ]]</f>
        <v>0</v>
      </c>
      <c r="BC807" s="163"/>
      <c r="BD807" s="163">
        <f>+CALCULO[[#This Row],[ 55 ]]</f>
        <v>0</v>
      </c>
      <c r="BE807" s="163"/>
      <c r="BF807" s="163">
        <f>+CALCULO[[#This Row],[ 57 ]]</f>
        <v>0</v>
      </c>
      <c r="BG807" s="163"/>
      <c r="BH807" s="163">
        <f>+CALCULO[[#This Row],[ 59 ]]</f>
        <v>0</v>
      </c>
      <c r="BI807" s="163"/>
      <c r="BJ807" s="163"/>
      <c r="BK807" s="163"/>
      <c r="BL807" s="145">
        <f>+CALCULO[[#This Row],[ 63 ]]</f>
        <v>0</v>
      </c>
      <c r="BM807" s="144">
        <f>+CALCULO[[#This Row],[ 64 ]]+CALCULO[[#This Row],[ 62 ]]+CALCULO[[#This Row],[ 60 ]]+CALCULO[[#This Row],[ 58 ]]+CALCULO[[#This Row],[ 56 ]]+CALCULO[[#This Row],[ 54 ]]+CALCULO[[#This Row],[ 52 ]]+CALCULO[[#This Row],[ 50 ]]+CALCULO[[#This Row],[ 48 ]]+CALCULO[[#This Row],[ 45 ]]+CALCULO[[#This Row],[43]]</f>
        <v>0</v>
      </c>
      <c r="BN807" s="148">
        <f>+CALCULO[[#This Row],[ 41 ]]-CALCULO[[#This Row],[65]]</f>
        <v>0</v>
      </c>
      <c r="BO807" s="144">
        <f>+ROUND(MIN(CALCULO[[#This Row],[66]]*25%,240*'Versión impresión'!$H$8),-3)</f>
        <v>0</v>
      </c>
      <c r="BP807" s="148">
        <f>+CALCULO[[#This Row],[66]]-CALCULO[[#This Row],[67]]</f>
        <v>0</v>
      </c>
      <c r="BQ807" s="154">
        <f>+ROUND(CALCULO[[#This Row],[33]]*40%,-3)</f>
        <v>0</v>
      </c>
      <c r="BR807" s="149">
        <f t="shared" si="32"/>
        <v>0</v>
      </c>
      <c r="BS807" s="144">
        <f>+CALCULO[[#This Row],[33]]-MIN(CALCULO[[#This Row],[69]],CALCULO[[#This Row],[68]])</f>
        <v>0</v>
      </c>
      <c r="BT807" s="150">
        <f>+CALCULO[[#This Row],[71]]/'Versión impresión'!$H$8+1-1</f>
        <v>0</v>
      </c>
      <c r="BU807" s="151">
        <f>+LOOKUP(CALCULO[[#This Row],[72]],$CG$2:$CH$8,$CJ$2:$CJ$8)</f>
        <v>0</v>
      </c>
      <c r="BV807" s="152">
        <f>+LOOKUP(CALCULO[[#This Row],[72]],$CG$2:$CH$8,$CI$2:$CI$8)</f>
        <v>0</v>
      </c>
      <c r="BW807" s="151">
        <f>+LOOKUP(CALCULO[[#This Row],[72]],$CG$2:$CH$8,$CK$2:$CK$8)</f>
        <v>0</v>
      </c>
      <c r="BX807" s="155">
        <f>+(CALCULO[[#This Row],[72]]+CALCULO[[#This Row],[73]])*CALCULO[[#This Row],[74]]+CALCULO[[#This Row],[75]]</f>
        <v>0</v>
      </c>
      <c r="BY807" s="133">
        <f>+ROUND(CALCULO[[#This Row],[76]]*'Versión impresión'!$H$8,-3)</f>
        <v>0</v>
      </c>
      <c r="BZ807" s="180" t="str">
        <f>+IF(LOOKUP(CALCULO[[#This Row],[72]],$CG$2:$CH$8,$CM$2:$CM$8)=0,"",LOOKUP(CALCULO[[#This Row],[72]],$CG$2:$CH$8,$CM$2:$CM$8))</f>
        <v/>
      </c>
    </row>
    <row r="808" spans="1:78" x14ac:dyDescent="0.25">
      <c r="A808" s="78" t="str">
        <f t="shared" si="31"/>
        <v/>
      </c>
      <c r="B808" s="159"/>
      <c r="C808" s="29"/>
      <c r="D808" s="29"/>
      <c r="E808" s="29"/>
      <c r="F808" s="29"/>
      <c r="G808" s="29"/>
      <c r="H808" s="29"/>
      <c r="I808" s="29"/>
      <c r="J808" s="29"/>
      <c r="K808" s="29"/>
      <c r="L808" s="29"/>
      <c r="M808" s="29"/>
      <c r="N808" s="29"/>
      <c r="O808" s="144">
        <f>SUM(CALCULO[[#This Row],[5]:[ 14 ]])</f>
        <v>0</v>
      </c>
      <c r="P808" s="162"/>
      <c r="Q808" s="163">
        <f>+IF(AVERAGEIF(ING_NO_CONST_RENTA[Concepto],'Datos para cálculo'!P$4,ING_NO_CONST_RENTA[Monto Limite])=1,CALCULO[[#This Row],[16]],MIN(CALCULO[ [#This Row],[16] ],AVERAGEIF(ING_NO_CONST_RENTA[Concepto],'Datos para cálculo'!P$4,ING_NO_CONST_RENTA[Monto Limite]),+CALCULO[ [#This Row],[16] ]+1-1,CALCULO[ [#This Row],[16] ]))</f>
        <v>0</v>
      </c>
      <c r="R808" s="29"/>
      <c r="S808" s="163">
        <f>+IF(AVERAGEIF(ING_NO_CONST_RENTA[Concepto],'Datos para cálculo'!R$4,ING_NO_CONST_RENTA[Monto Limite])=1,CALCULO[[#This Row],[18]],MIN(CALCULO[ [#This Row],[18] ],AVERAGEIF(ING_NO_CONST_RENTA[Concepto],'Datos para cálculo'!R$4,ING_NO_CONST_RENTA[Monto Limite]),+CALCULO[ [#This Row],[18] ]+1-1,CALCULO[ [#This Row],[18] ]))</f>
        <v>0</v>
      </c>
      <c r="T808" s="29"/>
      <c r="U808" s="163">
        <f>+IF(AVERAGEIF(ING_NO_CONST_RENTA[Concepto],'Datos para cálculo'!T$4,ING_NO_CONST_RENTA[Monto Limite])=1,CALCULO[[#This Row],[20]],MIN(CALCULO[ [#This Row],[20] ],AVERAGEIF(ING_NO_CONST_RENTA[Concepto],'Datos para cálculo'!T$4,ING_NO_CONST_RENTA[Monto Limite]),+CALCULO[ [#This Row],[20] ]+1-1,CALCULO[ [#This Row],[20] ]))</f>
        <v>0</v>
      </c>
      <c r="V808" s="29"/>
      <c r="W8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8" s="164"/>
      <c r="Y808" s="163">
        <f>+IF(O808&lt;310*'Versión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8" s="165"/>
      <c r="AA808" s="163">
        <f>+IF(AVERAGEIF(ING_NO_CONST_RENTA[Concepto],'Datos para cálculo'!Z$4,ING_NO_CONST_RENTA[Monto Limite])=1,CALCULO[[#This Row],[ 26 ]],MIN(CALCULO[[#This Row],[ 26 ]],AVERAGEIF(ING_NO_CONST_RENTA[Concepto],'Datos para cálculo'!Z$4,ING_NO_CONST_RENTA[Monto Limite]),+CALCULO[[#This Row],[ 26 ]]+1-1,CALCULO[[#This Row],[ 26 ]]))</f>
        <v>0</v>
      </c>
      <c r="AB808" s="165"/>
      <c r="AC8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8" s="147"/>
      <c r="AE8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8" s="144">
        <f>+CALCULO[[#This Row],[ 31 ]]+CALCULO[[#This Row],[ 29 ]]+CALCULO[[#This Row],[ 27 ]]+CALCULO[[#This Row],[ 25 ]]+CALCULO[[#This Row],[ 23 ]]+CALCULO[[#This Row],[ 21 ]]+CALCULO[[#This Row],[ 19 ]]+CALCULO[[#This Row],[ 17 ]]</f>
        <v>0</v>
      </c>
      <c r="AG808" s="148">
        <f>+MAX(0,ROUND(CALCULO[[#This Row],[ 15 ]]-CALCULO[[#This Row],[32]],-3))</f>
        <v>0</v>
      </c>
      <c r="AH808" s="29"/>
      <c r="AI808" s="163">
        <f>+IF(AVERAGEIF(DEDUCCIONES[Concepto],'Datos para cálculo'!AH$4,DEDUCCIONES[Monto Limite])=1,CALCULO[[#This Row],[ 34 ]],MIN(CALCULO[[#This Row],[ 34 ]],AVERAGEIF(DEDUCCIONES[Concepto],'Datos para cálculo'!AH$4,DEDUCCIONES[Monto Limite]),+CALCULO[[#This Row],[ 34 ]]+1-1,CALCULO[[#This Row],[ 34 ]]))</f>
        <v>0</v>
      </c>
      <c r="AJ808" s="167"/>
      <c r="AK808" s="144">
        <f>+IF(CALCULO[[#This Row],[ 36 ]]="SI",MIN(CALCULO[[#This Row],[ 15 ]]*10%,VLOOKUP($AJ$4,DEDUCCIONES[],4,0)),0)</f>
        <v>0</v>
      </c>
      <c r="AL808" s="168"/>
      <c r="AM808" s="145">
        <f>+MIN(AL808+1-1,VLOOKUP($AL$4,DEDUCCIONES[],4,0))</f>
        <v>0</v>
      </c>
      <c r="AN808" s="144">
        <f>+CALCULO[[#This Row],[35]]+CALCULO[[#This Row],[37]]+CALCULO[[#This Row],[ 39 ]]</f>
        <v>0</v>
      </c>
      <c r="AO808" s="148">
        <f>+CALCULO[[#This Row],[33]]-CALCULO[[#This Row],[ 40 ]]</f>
        <v>0</v>
      </c>
      <c r="AP808" s="29"/>
      <c r="AQ808" s="163">
        <f>+MIN(CALCULO[[#This Row],[42]]+1-1,VLOOKUP($AP$4,RENTAS_EXCENTAS[],4,0))</f>
        <v>0</v>
      </c>
      <c r="AR808" s="29"/>
      <c r="AS808" s="163">
        <f>+MIN(CALCULO[[#This Row],[43]]+CALCULO[[#This Row],[ 44 ]]+1-1,VLOOKUP($AP$4,RENTAS_EXCENTAS[],4,0))-CALCULO[[#This Row],[43]]</f>
        <v>0</v>
      </c>
      <c r="AT808" s="163"/>
      <c r="AU808" s="163"/>
      <c r="AV808" s="163">
        <f>+CALCULO[[#This Row],[ 47 ]]</f>
        <v>0</v>
      </c>
      <c r="AW808" s="163"/>
      <c r="AX808" s="163">
        <f>+CALCULO[[#This Row],[ 49 ]]</f>
        <v>0</v>
      </c>
      <c r="AY808" s="163"/>
      <c r="AZ808" s="163">
        <f>+CALCULO[[#This Row],[ 51 ]]</f>
        <v>0</v>
      </c>
      <c r="BA808" s="163"/>
      <c r="BB808" s="163">
        <f>+CALCULO[[#This Row],[ 53 ]]</f>
        <v>0</v>
      </c>
      <c r="BC808" s="163"/>
      <c r="BD808" s="163">
        <f>+CALCULO[[#This Row],[ 55 ]]</f>
        <v>0</v>
      </c>
      <c r="BE808" s="163"/>
      <c r="BF808" s="163">
        <f>+CALCULO[[#This Row],[ 57 ]]</f>
        <v>0</v>
      </c>
      <c r="BG808" s="163"/>
      <c r="BH808" s="163">
        <f>+CALCULO[[#This Row],[ 59 ]]</f>
        <v>0</v>
      </c>
      <c r="BI808" s="163"/>
      <c r="BJ808" s="163"/>
      <c r="BK808" s="163"/>
      <c r="BL808" s="145">
        <f>+CALCULO[[#This Row],[ 63 ]]</f>
        <v>0</v>
      </c>
      <c r="BM808" s="144">
        <f>+CALCULO[[#This Row],[ 64 ]]+CALCULO[[#This Row],[ 62 ]]+CALCULO[[#This Row],[ 60 ]]+CALCULO[[#This Row],[ 58 ]]+CALCULO[[#This Row],[ 56 ]]+CALCULO[[#This Row],[ 54 ]]+CALCULO[[#This Row],[ 52 ]]+CALCULO[[#This Row],[ 50 ]]+CALCULO[[#This Row],[ 48 ]]+CALCULO[[#This Row],[ 45 ]]+CALCULO[[#This Row],[43]]</f>
        <v>0</v>
      </c>
      <c r="BN808" s="148">
        <f>+CALCULO[[#This Row],[ 41 ]]-CALCULO[[#This Row],[65]]</f>
        <v>0</v>
      </c>
      <c r="BO808" s="144">
        <f>+ROUND(MIN(CALCULO[[#This Row],[66]]*25%,240*'Versión impresión'!$H$8),-3)</f>
        <v>0</v>
      </c>
      <c r="BP808" s="148">
        <f>+CALCULO[[#This Row],[66]]-CALCULO[[#This Row],[67]]</f>
        <v>0</v>
      </c>
      <c r="BQ808" s="154">
        <f>+ROUND(CALCULO[[#This Row],[33]]*40%,-3)</f>
        <v>0</v>
      </c>
      <c r="BR808" s="149">
        <f t="shared" si="32"/>
        <v>0</v>
      </c>
      <c r="BS808" s="144">
        <f>+CALCULO[[#This Row],[33]]-MIN(CALCULO[[#This Row],[69]],CALCULO[[#This Row],[68]])</f>
        <v>0</v>
      </c>
      <c r="BT808" s="150">
        <f>+CALCULO[[#This Row],[71]]/'Versión impresión'!$H$8+1-1</f>
        <v>0</v>
      </c>
      <c r="BU808" s="151">
        <f>+LOOKUP(CALCULO[[#This Row],[72]],$CG$2:$CH$8,$CJ$2:$CJ$8)</f>
        <v>0</v>
      </c>
      <c r="BV808" s="152">
        <f>+LOOKUP(CALCULO[[#This Row],[72]],$CG$2:$CH$8,$CI$2:$CI$8)</f>
        <v>0</v>
      </c>
      <c r="BW808" s="151">
        <f>+LOOKUP(CALCULO[[#This Row],[72]],$CG$2:$CH$8,$CK$2:$CK$8)</f>
        <v>0</v>
      </c>
      <c r="BX808" s="155">
        <f>+(CALCULO[[#This Row],[72]]+CALCULO[[#This Row],[73]])*CALCULO[[#This Row],[74]]+CALCULO[[#This Row],[75]]</f>
        <v>0</v>
      </c>
      <c r="BY808" s="133">
        <f>+ROUND(CALCULO[[#This Row],[76]]*'Versión impresión'!$H$8,-3)</f>
        <v>0</v>
      </c>
      <c r="BZ808" s="180" t="str">
        <f>+IF(LOOKUP(CALCULO[[#This Row],[72]],$CG$2:$CH$8,$CM$2:$CM$8)=0,"",LOOKUP(CALCULO[[#This Row],[72]],$CG$2:$CH$8,$CM$2:$CM$8))</f>
        <v/>
      </c>
    </row>
    <row r="809" spans="1:78" x14ac:dyDescent="0.25">
      <c r="A809" s="78" t="str">
        <f t="shared" si="31"/>
        <v/>
      </c>
      <c r="B809" s="159"/>
      <c r="C809" s="29"/>
      <c r="D809" s="29"/>
      <c r="E809" s="29"/>
      <c r="F809" s="29"/>
      <c r="G809" s="29"/>
      <c r="H809" s="29"/>
      <c r="I809" s="29"/>
      <c r="J809" s="29"/>
      <c r="K809" s="29"/>
      <c r="L809" s="29"/>
      <c r="M809" s="29"/>
      <c r="N809" s="29"/>
      <c r="O809" s="144">
        <f>SUM(CALCULO[[#This Row],[5]:[ 14 ]])</f>
        <v>0</v>
      </c>
      <c r="P809" s="162"/>
      <c r="Q809" s="163">
        <f>+IF(AVERAGEIF(ING_NO_CONST_RENTA[Concepto],'Datos para cálculo'!P$4,ING_NO_CONST_RENTA[Monto Limite])=1,CALCULO[[#This Row],[16]],MIN(CALCULO[ [#This Row],[16] ],AVERAGEIF(ING_NO_CONST_RENTA[Concepto],'Datos para cálculo'!P$4,ING_NO_CONST_RENTA[Monto Limite]),+CALCULO[ [#This Row],[16] ]+1-1,CALCULO[ [#This Row],[16] ]))</f>
        <v>0</v>
      </c>
      <c r="R809" s="29"/>
      <c r="S809" s="163">
        <f>+IF(AVERAGEIF(ING_NO_CONST_RENTA[Concepto],'Datos para cálculo'!R$4,ING_NO_CONST_RENTA[Monto Limite])=1,CALCULO[[#This Row],[18]],MIN(CALCULO[ [#This Row],[18] ],AVERAGEIF(ING_NO_CONST_RENTA[Concepto],'Datos para cálculo'!R$4,ING_NO_CONST_RENTA[Monto Limite]),+CALCULO[ [#This Row],[18] ]+1-1,CALCULO[ [#This Row],[18] ]))</f>
        <v>0</v>
      </c>
      <c r="T809" s="29"/>
      <c r="U809" s="163">
        <f>+IF(AVERAGEIF(ING_NO_CONST_RENTA[Concepto],'Datos para cálculo'!T$4,ING_NO_CONST_RENTA[Monto Limite])=1,CALCULO[[#This Row],[20]],MIN(CALCULO[ [#This Row],[20] ],AVERAGEIF(ING_NO_CONST_RENTA[Concepto],'Datos para cálculo'!T$4,ING_NO_CONST_RENTA[Monto Limite]),+CALCULO[ [#This Row],[20] ]+1-1,CALCULO[ [#This Row],[20] ]))</f>
        <v>0</v>
      </c>
      <c r="V809" s="29"/>
      <c r="W8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09" s="164"/>
      <c r="Y809" s="163">
        <f>+IF(O809&lt;310*'Versión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09" s="165"/>
      <c r="AA809" s="163">
        <f>+IF(AVERAGEIF(ING_NO_CONST_RENTA[Concepto],'Datos para cálculo'!Z$4,ING_NO_CONST_RENTA[Monto Limite])=1,CALCULO[[#This Row],[ 26 ]],MIN(CALCULO[[#This Row],[ 26 ]],AVERAGEIF(ING_NO_CONST_RENTA[Concepto],'Datos para cálculo'!Z$4,ING_NO_CONST_RENTA[Monto Limite]),+CALCULO[[#This Row],[ 26 ]]+1-1,CALCULO[[#This Row],[ 26 ]]))</f>
        <v>0</v>
      </c>
      <c r="AB809" s="165"/>
      <c r="AC8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09" s="147"/>
      <c r="AE8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09" s="144">
        <f>+CALCULO[[#This Row],[ 31 ]]+CALCULO[[#This Row],[ 29 ]]+CALCULO[[#This Row],[ 27 ]]+CALCULO[[#This Row],[ 25 ]]+CALCULO[[#This Row],[ 23 ]]+CALCULO[[#This Row],[ 21 ]]+CALCULO[[#This Row],[ 19 ]]+CALCULO[[#This Row],[ 17 ]]</f>
        <v>0</v>
      </c>
      <c r="AG809" s="148">
        <f>+MAX(0,ROUND(CALCULO[[#This Row],[ 15 ]]-CALCULO[[#This Row],[32]],-3))</f>
        <v>0</v>
      </c>
      <c r="AH809" s="29"/>
      <c r="AI809" s="163">
        <f>+IF(AVERAGEIF(DEDUCCIONES[Concepto],'Datos para cálculo'!AH$4,DEDUCCIONES[Monto Limite])=1,CALCULO[[#This Row],[ 34 ]],MIN(CALCULO[[#This Row],[ 34 ]],AVERAGEIF(DEDUCCIONES[Concepto],'Datos para cálculo'!AH$4,DEDUCCIONES[Monto Limite]),+CALCULO[[#This Row],[ 34 ]]+1-1,CALCULO[[#This Row],[ 34 ]]))</f>
        <v>0</v>
      </c>
      <c r="AJ809" s="167"/>
      <c r="AK809" s="144">
        <f>+IF(CALCULO[[#This Row],[ 36 ]]="SI",MIN(CALCULO[[#This Row],[ 15 ]]*10%,VLOOKUP($AJ$4,DEDUCCIONES[],4,0)),0)</f>
        <v>0</v>
      </c>
      <c r="AL809" s="168"/>
      <c r="AM809" s="145">
        <f>+MIN(AL809+1-1,VLOOKUP($AL$4,DEDUCCIONES[],4,0))</f>
        <v>0</v>
      </c>
      <c r="AN809" s="144">
        <f>+CALCULO[[#This Row],[35]]+CALCULO[[#This Row],[37]]+CALCULO[[#This Row],[ 39 ]]</f>
        <v>0</v>
      </c>
      <c r="AO809" s="148">
        <f>+CALCULO[[#This Row],[33]]-CALCULO[[#This Row],[ 40 ]]</f>
        <v>0</v>
      </c>
      <c r="AP809" s="29"/>
      <c r="AQ809" s="163">
        <f>+MIN(CALCULO[[#This Row],[42]]+1-1,VLOOKUP($AP$4,RENTAS_EXCENTAS[],4,0))</f>
        <v>0</v>
      </c>
      <c r="AR809" s="29"/>
      <c r="AS809" s="163">
        <f>+MIN(CALCULO[[#This Row],[43]]+CALCULO[[#This Row],[ 44 ]]+1-1,VLOOKUP($AP$4,RENTAS_EXCENTAS[],4,0))-CALCULO[[#This Row],[43]]</f>
        <v>0</v>
      </c>
      <c r="AT809" s="163"/>
      <c r="AU809" s="163"/>
      <c r="AV809" s="163">
        <f>+CALCULO[[#This Row],[ 47 ]]</f>
        <v>0</v>
      </c>
      <c r="AW809" s="163"/>
      <c r="AX809" s="163">
        <f>+CALCULO[[#This Row],[ 49 ]]</f>
        <v>0</v>
      </c>
      <c r="AY809" s="163"/>
      <c r="AZ809" s="163">
        <f>+CALCULO[[#This Row],[ 51 ]]</f>
        <v>0</v>
      </c>
      <c r="BA809" s="163"/>
      <c r="BB809" s="163">
        <f>+CALCULO[[#This Row],[ 53 ]]</f>
        <v>0</v>
      </c>
      <c r="BC809" s="163"/>
      <c r="BD809" s="163">
        <f>+CALCULO[[#This Row],[ 55 ]]</f>
        <v>0</v>
      </c>
      <c r="BE809" s="163"/>
      <c r="BF809" s="163">
        <f>+CALCULO[[#This Row],[ 57 ]]</f>
        <v>0</v>
      </c>
      <c r="BG809" s="163"/>
      <c r="BH809" s="163">
        <f>+CALCULO[[#This Row],[ 59 ]]</f>
        <v>0</v>
      </c>
      <c r="BI809" s="163"/>
      <c r="BJ809" s="163"/>
      <c r="BK809" s="163"/>
      <c r="BL809" s="145">
        <f>+CALCULO[[#This Row],[ 63 ]]</f>
        <v>0</v>
      </c>
      <c r="BM809" s="144">
        <f>+CALCULO[[#This Row],[ 64 ]]+CALCULO[[#This Row],[ 62 ]]+CALCULO[[#This Row],[ 60 ]]+CALCULO[[#This Row],[ 58 ]]+CALCULO[[#This Row],[ 56 ]]+CALCULO[[#This Row],[ 54 ]]+CALCULO[[#This Row],[ 52 ]]+CALCULO[[#This Row],[ 50 ]]+CALCULO[[#This Row],[ 48 ]]+CALCULO[[#This Row],[ 45 ]]+CALCULO[[#This Row],[43]]</f>
        <v>0</v>
      </c>
      <c r="BN809" s="148">
        <f>+CALCULO[[#This Row],[ 41 ]]-CALCULO[[#This Row],[65]]</f>
        <v>0</v>
      </c>
      <c r="BO809" s="144">
        <f>+ROUND(MIN(CALCULO[[#This Row],[66]]*25%,240*'Versión impresión'!$H$8),-3)</f>
        <v>0</v>
      </c>
      <c r="BP809" s="148">
        <f>+CALCULO[[#This Row],[66]]-CALCULO[[#This Row],[67]]</f>
        <v>0</v>
      </c>
      <c r="BQ809" s="154">
        <f>+ROUND(CALCULO[[#This Row],[33]]*40%,-3)</f>
        <v>0</v>
      </c>
      <c r="BR809" s="149">
        <f t="shared" si="32"/>
        <v>0</v>
      </c>
      <c r="BS809" s="144">
        <f>+CALCULO[[#This Row],[33]]-MIN(CALCULO[[#This Row],[69]],CALCULO[[#This Row],[68]])</f>
        <v>0</v>
      </c>
      <c r="BT809" s="150">
        <f>+CALCULO[[#This Row],[71]]/'Versión impresión'!$H$8+1-1</f>
        <v>0</v>
      </c>
      <c r="BU809" s="151">
        <f>+LOOKUP(CALCULO[[#This Row],[72]],$CG$2:$CH$8,$CJ$2:$CJ$8)</f>
        <v>0</v>
      </c>
      <c r="BV809" s="152">
        <f>+LOOKUP(CALCULO[[#This Row],[72]],$CG$2:$CH$8,$CI$2:$CI$8)</f>
        <v>0</v>
      </c>
      <c r="BW809" s="151">
        <f>+LOOKUP(CALCULO[[#This Row],[72]],$CG$2:$CH$8,$CK$2:$CK$8)</f>
        <v>0</v>
      </c>
      <c r="BX809" s="155">
        <f>+(CALCULO[[#This Row],[72]]+CALCULO[[#This Row],[73]])*CALCULO[[#This Row],[74]]+CALCULO[[#This Row],[75]]</f>
        <v>0</v>
      </c>
      <c r="BY809" s="133">
        <f>+ROUND(CALCULO[[#This Row],[76]]*'Versión impresión'!$H$8,-3)</f>
        <v>0</v>
      </c>
      <c r="BZ809" s="180" t="str">
        <f>+IF(LOOKUP(CALCULO[[#This Row],[72]],$CG$2:$CH$8,$CM$2:$CM$8)=0,"",LOOKUP(CALCULO[[#This Row],[72]],$CG$2:$CH$8,$CM$2:$CM$8))</f>
        <v/>
      </c>
    </row>
    <row r="810" spans="1:78" x14ac:dyDescent="0.25">
      <c r="A810" s="78" t="str">
        <f t="shared" si="31"/>
        <v/>
      </c>
      <c r="B810" s="159"/>
      <c r="C810" s="29"/>
      <c r="D810" s="29"/>
      <c r="E810" s="29"/>
      <c r="F810" s="29"/>
      <c r="G810" s="29"/>
      <c r="H810" s="29"/>
      <c r="I810" s="29"/>
      <c r="J810" s="29"/>
      <c r="K810" s="29"/>
      <c r="L810" s="29"/>
      <c r="M810" s="29"/>
      <c r="N810" s="29"/>
      <c r="O810" s="144">
        <f>SUM(CALCULO[[#This Row],[5]:[ 14 ]])</f>
        <v>0</v>
      </c>
      <c r="P810" s="162"/>
      <c r="Q810" s="163">
        <f>+IF(AVERAGEIF(ING_NO_CONST_RENTA[Concepto],'Datos para cálculo'!P$4,ING_NO_CONST_RENTA[Monto Limite])=1,CALCULO[[#This Row],[16]],MIN(CALCULO[ [#This Row],[16] ],AVERAGEIF(ING_NO_CONST_RENTA[Concepto],'Datos para cálculo'!P$4,ING_NO_CONST_RENTA[Monto Limite]),+CALCULO[ [#This Row],[16] ]+1-1,CALCULO[ [#This Row],[16] ]))</f>
        <v>0</v>
      </c>
      <c r="R810" s="29"/>
      <c r="S810" s="163">
        <f>+IF(AVERAGEIF(ING_NO_CONST_RENTA[Concepto],'Datos para cálculo'!R$4,ING_NO_CONST_RENTA[Monto Limite])=1,CALCULO[[#This Row],[18]],MIN(CALCULO[ [#This Row],[18] ],AVERAGEIF(ING_NO_CONST_RENTA[Concepto],'Datos para cálculo'!R$4,ING_NO_CONST_RENTA[Monto Limite]),+CALCULO[ [#This Row],[18] ]+1-1,CALCULO[ [#This Row],[18] ]))</f>
        <v>0</v>
      </c>
      <c r="T810" s="29"/>
      <c r="U810" s="163">
        <f>+IF(AVERAGEIF(ING_NO_CONST_RENTA[Concepto],'Datos para cálculo'!T$4,ING_NO_CONST_RENTA[Monto Limite])=1,CALCULO[[#This Row],[20]],MIN(CALCULO[ [#This Row],[20] ],AVERAGEIF(ING_NO_CONST_RENTA[Concepto],'Datos para cálculo'!T$4,ING_NO_CONST_RENTA[Monto Limite]),+CALCULO[ [#This Row],[20] ]+1-1,CALCULO[ [#This Row],[20] ]))</f>
        <v>0</v>
      </c>
      <c r="V810" s="29"/>
      <c r="W8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0" s="164"/>
      <c r="Y810" s="163">
        <f>+IF(O810&lt;310*'Versión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0" s="165"/>
      <c r="AA810" s="163">
        <f>+IF(AVERAGEIF(ING_NO_CONST_RENTA[Concepto],'Datos para cálculo'!Z$4,ING_NO_CONST_RENTA[Monto Limite])=1,CALCULO[[#This Row],[ 26 ]],MIN(CALCULO[[#This Row],[ 26 ]],AVERAGEIF(ING_NO_CONST_RENTA[Concepto],'Datos para cálculo'!Z$4,ING_NO_CONST_RENTA[Monto Limite]),+CALCULO[[#This Row],[ 26 ]]+1-1,CALCULO[[#This Row],[ 26 ]]))</f>
        <v>0</v>
      </c>
      <c r="AB810" s="165"/>
      <c r="AC8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0" s="147"/>
      <c r="AE8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0" s="144">
        <f>+CALCULO[[#This Row],[ 31 ]]+CALCULO[[#This Row],[ 29 ]]+CALCULO[[#This Row],[ 27 ]]+CALCULO[[#This Row],[ 25 ]]+CALCULO[[#This Row],[ 23 ]]+CALCULO[[#This Row],[ 21 ]]+CALCULO[[#This Row],[ 19 ]]+CALCULO[[#This Row],[ 17 ]]</f>
        <v>0</v>
      </c>
      <c r="AG810" s="148">
        <f>+MAX(0,ROUND(CALCULO[[#This Row],[ 15 ]]-CALCULO[[#This Row],[32]],-3))</f>
        <v>0</v>
      </c>
      <c r="AH810" s="29"/>
      <c r="AI810" s="163">
        <f>+IF(AVERAGEIF(DEDUCCIONES[Concepto],'Datos para cálculo'!AH$4,DEDUCCIONES[Monto Limite])=1,CALCULO[[#This Row],[ 34 ]],MIN(CALCULO[[#This Row],[ 34 ]],AVERAGEIF(DEDUCCIONES[Concepto],'Datos para cálculo'!AH$4,DEDUCCIONES[Monto Limite]),+CALCULO[[#This Row],[ 34 ]]+1-1,CALCULO[[#This Row],[ 34 ]]))</f>
        <v>0</v>
      </c>
      <c r="AJ810" s="167"/>
      <c r="AK810" s="144">
        <f>+IF(CALCULO[[#This Row],[ 36 ]]="SI",MIN(CALCULO[[#This Row],[ 15 ]]*10%,VLOOKUP($AJ$4,DEDUCCIONES[],4,0)),0)</f>
        <v>0</v>
      </c>
      <c r="AL810" s="168"/>
      <c r="AM810" s="145">
        <f>+MIN(AL810+1-1,VLOOKUP($AL$4,DEDUCCIONES[],4,0))</f>
        <v>0</v>
      </c>
      <c r="AN810" s="144">
        <f>+CALCULO[[#This Row],[35]]+CALCULO[[#This Row],[37]]+CALCULO[[#This Row],[ 39 ]]</f>
        <v>0</v>
      </c>
      <c r="AO810" s="148">
        <f>+CALCULO[[#This Row],[33]]-CALCULO[[#This Row],[ 40 ]]</f>
        <v>0</v>
      </c>
      <c r="AP810" s="29"/>
      <c r="AQ810" s="163">
        <f>+MIN(CALCULO[[#This Row],[42]]+1-1,VLOOKUP($AP$4,RENTAS_EXCENTAS[],4,0))</f>
        <v>0</v>
      </c>
      <c r="AR810" s="29"/>
      <c r="AS810" s="163">
        <f>+MIN(CALCULO[[#This Row],[43]]+CALCULO[[#This Row],[ 44 ]]+1-1,VLOOKUP($AP$4,RENTAS_EXCENTAS[],4,0))-CALCULO[[#This Row],[43]]</f>
        <v>0</v>
      </c>
      <c r="AT810" s="163"/>
      <c r="AU810" s="163"/>
      <c r="AV810" s="163">
        <f>+CALCULO[[#This Row],[ 47 ]]</f>
        <v>0</v>
      </c>
      <c r="AW810" s="163"/>
      <c r="AX810" s="163">
        <f>+CALCULO[[#This Row],[ 49 ]]</f>
        <v>0</v>
      </c>
      <c r="AY810" s="163"/>
      <c r="AZ810" s="163">
        <f>+CALCULO[[#This Row],[ 51 ]]</f>
        <v>0</v>
      </c>
      <c r="BA810" s="163"/>
      <c r="BB810" s="163">
        <f>+CALCULO[[#This Row],[ 53 ]]</f>
        <v>0</v>
      </c>
      <c r="BC810" s="163"/>
      <c r="BD810" s="163">
        <f>+CALCULO[[#This Row],[ 55 ]]</f>
        <v>0</v>
      </c>
      <c r="BE810" s="163"/>
      <c r="BF810" s="163">
        <f>+CALCULO[[#This Row],[ 57 ]]</f>
        <v>0</v>
      </c>
      <c r="BG810" s="163"/>
      <c r="BH810" s="163">
        <f>+CALCULO[[#This Row],[ 59 ]]</f>
        <v>0</v>
      </c>
      <c r="BI810" s="163"/>
      <c r="BJ810" s="163"/>
      <c r="BK810" s="163"/>
      <c r="BL810" s="145">
        <f>+CALCULO[[#This Row],[ 63 ]]</f>
        <v>0</v>
      </c>
      <c r="BM810" s="144">
        <f>+CALCULO[[#This Row],[ 64 ]]+CALCULO[[#This Row],[ 62 ]]+CALCULO[[#This Row],[ 60 ]]+CALCULO[[#This Row],[ 58 ]]+CALCULO[[#This Row],[ 56 ]]+CALCULO[[#This Row],[ 54 ]]+CALCULO[[#This Row],[ 52 ]]+CALCULO[[#This Row],[ 50 ]]+CALCULO[[#This Row],[ 48 ]]+CALCULO[[#This Row],[ 45 ]]+CALCULO[[#This Row],[43]]</f>
        <v>0</v>
      </c>
      <c r="BN810" s="148">
        <f>+CALCULO[[#This Row],[ 41 ]]-CALCULO[[#This Row],[65]]</f>
        <v>0</v>
      </c>
      <c r="BO810" s="144">
        <f>+ROUND(MIN(CALCULO[[#This Row],[66]]*25%,240*'Versión impresión'!$H$8),-3)</f>
        <v>0</v>
      </c>
      <c r="BP810" s="148">
        <f>+CALCULO[[#This Row],[66]]-CALCULO[[#This Row],[67]]</f>
        <v>0</v>
      </c>
      <c r="BQ810" s="154">
        <f>+ROUND(CALCULO[[#This Row],[33]]*40%,-3)</f>
        <v>0</v>
      </c>
      <c r="BR810" s="149">
        <f t="shared" si="32"/>
        <v>0</v>
      </c>
      <c r="BS810" s="144">
        <f>+CALCULO[[#This Row],[33]]-MIN(CALCULO[[#This Row],[69]],CALCULO[[#This Row],[68]])</f>
        <v>0</v>
      </c>
      <c r="BT810" s="150">
        <f>+CALCULO[[#This Row],[71]]/'Versión impresión'!$H$8+1-1</f>
        <v>0</v>
      </c>
      <c r="BU810" s="151">
        <f>+LOOKUP(CALCULO[[#This Row],[72]],$CG$2:$CH$8,$CJ$2:$CJ$8)</f>
        <v>0</v>
      </c>
      <c r="BV810" s="152">
        <f>+LOOKUP(CALCULO[[#This Row],[72]],$CG$2:$CH$8,$CI$2:$CI$8)</f>
        <v>0</v>
      </c>
      <c r="BW810" s="151">
        <f>+LOOKUP(CALCULO[[#This Row],[72]],$CG$2:$CH$8,$CK$2:$CK$8)</f>
        <v>0</v>
      </c>
      <c r="BX810" s="155">
        <f>+(CALCULO[[#This Row],[72]]+CALCULO[[#This Row],[73]])*CALCULO[[#This Row],[74]]+CALCULO[[#This Row],[75]]</f>
        <v>0</v>
      </c>
      <c r="BY810" s="133">
        <f>+ROUND(CALCULO[[#This Row],[76]]*'Versión impresión'!$H$8,-3)</f>
        <v>0</v>
      </c>
      <c r="BZ810" s="180" t="str">
        <f>+IF(LOOKUP(CALCULO[[#This Row],[72]],$CG$2:$CH$8,$CM$2:$CM$8)=0,"",LOOKUP(CALCULO[[#This Row],[72]],$CG$2:$CH$8,$CM$2:$CM$8))</f>
        <v/>
      </c>
    </row>
    <row r="811" spans="1:78" x14ac:dyDescent="0.25">
      <c r="A811" s="78" t="str">
        <f t="shared" si="31"/>
        <v/>
      </c>
      <c r="B811" s="159"/>
      <c r="C811" s="29"/>
      <c r="D811" s="29"/>
      <c r="E811" s="29"/>
      <c r="F811" s="29"/>
      <c r="G811" s="29"/>
      <c r="H811" s="29"/>
      <c r="I811" s="29"/>
      <c r="J811" s="29"/>
      <c r="K811" s="29"/>
      <c r="L811" s="29"/>
      <c r="M811" s="29"/>
      <c r="N811" s="29"/>
      <c r="O811" s="144">
        <f>SUM(CALCULO[[#This Row],[5]:[ 14 ]])</f>
        <v>0</v>
      </c>
      <c r="P811" s="162"/>
      <c r="Q811" s="163">
        <f>+IF(AVERAGEIF(ING_NO_CONST_RENTA[Concepto],'Datos para cálculo'!P$4,ING_NO_CONST_RENTA[Monto Limite])=1,CALCULO[[#This Row],[16]],MIN(CALCULO[ [#This Row],[16] ],AVERAGEIF(ING_NO_CONST_RENTA[Concepto],'Datos para cálculo'!P$4,ING_NO_CONST_RENTA[Monto Limite]),+CALCULO[ [#This Row],[16] ]+1-1,CALCULO[ [#This Row],[16] ]))</f>
        <v>0</v>
      </c>
      <c r="R811" s="29"/>
      <c r="S811" s="163">
        <f>+IF(AVERAGEIF(ING_NO_CONST_RENTA[Concepto],'Datos para cálculo'!R$4,ING_NO_CONST_RENTA[Monto Limite])=1,CALCULO[[#This Row],[18]],MIN(CALCULO[ [#This Row],[18] ],AVERAGEIF(ING_NO_CONST_RENTA[Concepto],'Datos para cálculo'!R$4,ING_NO_CONST_RENTA[Monto Limite]),+CALCULO[ [#This Row],[18] ]+1-1,CALCULO[ [#This Row],[18] ]))</f>
        <v>0</v>
      </c>
      <c r="T811" s="29"/>
      <c r="U811" s="163">
        <f>+IF(AVERAGEIF(ING_NO_CONST_RENTA[Concepto],'Datos para cálculo'!T$4,ING_NO_CONST_RENTA[Monto Limite])=1,CALCULO[[#This Row],[20]],MIN(CALCULO[ [#This Row],[20] ],AVERAGEIF(ING_NO_CONST_RENTA[Concepto],'Datos para cálculo'!T$4,ING_NO_CONST_RENTA[Monto Limite]),+CALCULO[ [#This Row],[20] ]+1-1,CALCULO[ [#This Row],[20] ]))</f>
        <v>0</v>
      </c>
      <c r="V811" s="29"/>
      <c r="W8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1" s="164"/>
      <c r="Y811" s="163">
        <f>+IF(O811&lt;310*'Versión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1" s="165"/>
      <c r="AA811" s="163">
        <f>+IF(AVERAGEIF(ING_NO_CONST_RENTA[Concepto],'Datos para cálculo'!Z$4,ING_NO_CONST_RENTA[Monto Limite])=1,CALCULO[[#This Row],[ 26 ]],MIN(CALCULO[[#This Row],[ 26 ]],AVERAGEIF(ING_NO_CONST_RENTA[Concepto],'Datos para cálculo'!Z$4,ING_NO_CONST_RENTA[Monto Limite]),+CALCULO[[#This Row],[ 26 ]]+1-1,CALCULO[[#This Row],[ 26 ]]))</f>
        <v>0</v>
      </c>
      <c r="AB811" s="165"/>
      <c r="AC8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1" s="147"/>
      <c r="AE8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1" s="144">
        <f>+CALCULO[[#This Row],[ 31 ]]+CALCULO[[#This Row],[ 29 ]]+CALCULO[[#This Row],[ 27 ]]+CALCULO[[#This Row],[ 25 ]]+CALCULO[[#This Row],[ 23 ]]+CALCULO[[#This Row],[ 21 ]]+CALCULO[[#This Row],[ 19 ]]+CALCULO[[#This Row],[ 17 ]]</f>
        <v>0</v>
      </c>
      <c r="AG811" s="148">
        <f>+MAX(0,ROUND(CALCULO[[#This Row],[ 15 ]]-CALCULO[[#This Row],[32]],-3))</f>
        <v>0</v>
      </c>
      <c r="AH811" s="29"/>
      <c r="AI811" s="163">
        <f>+IF(AVERAGEIF(DEDUCCIONES[Concepto],'Datos para cálculo'!AH$4,DEDUCCIONES[Monto Limite])=1,CALCULO[[#This Row],[ 34 ]],MIN(CALCULO[[#This Row],[ 34 ]],AVERAGEIF(DEDUCCIONES[Concepto],'Datos para cálculo'!AH$4,DEDUCCIONES[Monto Limite]),+CALCULO[[#This Row],[ 34 ]]+1-1,CALCULO[[#This Row],[ 34 ]]))</f>
        <v>0</v>
      </c>
      <c r="AJ811" s="167"/>
      <c r="AK811" s="144">
        <f>+IF(CALCULO[[#This Row],[ 36 ]]="SI",MIN(CALCULO[[#This Row],[ 15 ]]*10%,VLOOKUP($AJ$4,DEDUCCIONES[],4,0)),0)</f>
        <v>0</v>
      </c>
      <c r="AL811" s="168"/>
      <c r="AM811" s="145">
        <f>+MIN(AL811+1-1,VLOOKUP($AL$4,DEDUCCIONES[],4,0))</f>
        <v>0</v>
      </c>
      <c r="AN811" s="144">
        <f>+CALCULO[[#This Row],[35]]+CALCULO[[#This Row],[37]]+CALCULO[[#This Row],[ 39 ]]</f>
        <v>0</v>
      </c>
      <c r="AO811" s="148">
        <f>+CALCULO[[#This Row],[33]]-CALCULO[[#This Row],[ 40 ]]</f>
        <v>0</v>
      </c>
      <c r="AP811" s="29"/>
      <c r="AQ811" s="163">
        <f>+MIN(CALCULO[[#This Row],[42]]+1-1,VLOOKUP($AP$4,RENTAS_EXCENTAS[],4,0))</f>
        <v>0</v>
      </c>
      <c r="AR811" s="29"/>
      <c r="AS811" s="163">
        <f>+MIN(CALCULO[[#This Row],[43]]+CALCULO[[#This Row],[ 44 ]]+1-1,VLOOKUP($AP$4,RENTAS_EXCENTAS[],4,0))-CALCULO[[#This Row],[43]]</f>
        <v>0</v>
      </c>
      <c r="AT811" s="163"/>
      <c r="AU811" s="163"/>
      <c r="AV811" s="163">
        <f>+CALCULO[[#This Row],[ 47 ]]</f>
        <v>0</v>
      </c>
      <c r="AW811" s="163"/>
      <c r="AX811" s="163">
        <f>+CALCULO[[#This Row],[ 49 ]]</f>
        <v>0</v>
      </c>
      <c r="AY811" s="163"/>
      <c r="AZ811" s="163">
        <f>+CALCULO[[#This Row],[ 51 ]]</f>
        <v>0</v>
      </c>
      <c r="BA811" s="163"/>
      <c r="BB811" s="163">
        <f>+CALCULO[[#This Row],[ 53 ]]</f>
        <v>0</v>
      </c>
      <c r="BC811" s="163"/>
      <c r="BD811" s="163">
        <f>+CALCULO[[#This Row],[ 55 ]]</f>
        <v>0</v>
      </c>
      <c r="BE811" s="163"/>
      <c r="BF811" s="163">
        <f>+CALCULO[[#This Row],[ 57 ]]</f>
        <v>0</v>
      </c>
      <c r="BG811" s="163"/>
      <c r="BH811" s="163">
        <f>+CALCULO[[#This Row],[ 59 ]]</f>
        <v>0</v>
      </c>
      <c r="BI811" s="163"/>
      <c r="BJ811" s="163"/>
      <c r="BK811" s="163"/>
      <c r="BL811" s="145">
        <f>+CALCULO[[#This Row],[ 63 ]]</f>
        <v>0</v>
      </c>
      <c r="BM811" s="144">
        <f>+CALCULO[[#This Row],[ 64 ]]+CALCULO[[#This Row],[ 62 ]]+CALCULO[[#This Row],[ 60 ]]+CALCULO[[#This Row],[ 58 ]]+CALCULO[[#This Row],[ 56 ]]+CALCULO[[#This Row],[ 54 ]]+CALCULO[[#This Row],[ 52 ]]+CALCULO[[#This Row],[ 50 ]]+CALCULO[[#This Row],[ 48 ]]+CALCULO[[#This Row],[ 45 ]]+CALCULO[[#This Row],[43]]</f>
        <v>0</v>
      </c>
      <c r="BN811" s="148">
        <f>+CALCULO[[#This Row],[ 41 ]]-CALCULO[[#This Row],[65]]</f>
        <v>0</v>
      </c>
      <c r="BO811" s="144">
        <f>+ROUND(MIN(CALCULO[[#This Row],[66]]*25%,240*'Versión impresión'!$H$8),-3)</f>
        <v>0</v>
      </c>
      <c r="BP811" s="148">
        <f>+CALCULO[[#This Row],[66]]-CALCULO[[#This Row],[67]]</f>
        <v>0</v>
      </c>
      <c r="BQ811" s="154">
        <f>+ROUND(CALCULO[[#This Row],[33]]*40%,-3)</f>
        <v>0</v>
      </c>
      <c r="BR811" s="149">
        <f t="shared" si="32"/>
        <v>0</v>
      </c>
      <c r="BS811" s="144">
        <f>+CALCULO[[#This Row],[33]]-MIN(CALCULO[[#This Row],[69]],CALCULO[[#This Row],[68]])</f>
        <v>0</v>
      </c>
      <c r="BT811" s="150">
        <f>+CALCULO[[#This Row],[71]]/'Versión impresión'!$H$8+1-1</f>
        <v>0</v>
      </c>
      <c r="BU811" s="151">
        <f>+LOOKUP(CALCULO[[#This Row],[72]],$CG$2:$CH$8,$CJ$2:$CJ$8)</f>
        <v>0</v>
      </c>
      <c r="BV811" s="152">
        <f>+LOOKUP(CALCULO[[#This Row],[72]],$CG$2:$CH$8,$CI$2:$CI$8)</f>
        <v>0</v>
      </c>
      <c r="BW811" s="151">
        <f>+LOOKUP(CALCULO[[#This Row],[72]],$CG$2:$CH$8,$CK$2:$CK$8)</f>
        <v>0</v>
      </c>
      <c r="BX811" s="155">
        <f>+(CALCULO[[#This Row],[72]]+CALCULO[[#This Row],[73]])*CALCULO[[#This Row],[74]]+CALCULO[[#This Row],[75]]</f>
        <v>0</v>
      </c>
      <c r="BY811" s="133">
        <f>+ROUND(CALCULO[[#This Row],[76]]*'Versión impresión'!$H$8,-3)</f>
        <v>0</v>
      </c>
      <c r="BZ811" s="180" t="str">
        <f>+IF(LOOKUP(CALCULO[[#This Row],[72]],$CG$2:$CH$8,$CM$2:$CM$8)=0,"",LOOKUP(CALCULO[[#This Row],[72]],$CG$2:$CH$8,$CM$2:$CM$8))</f>
        <v/>
      </c>
    </row>
    <row r="812" spans="1:78" x14ac:dyDescent="0.25">
      <c r="A812" s="78" t="str">
        <f t="shared" si="31"/>
        <v/>
      </c>
      <c r="B812" s="159"/>
      <c r="C812" s="29"/>
      <c r="D812" s="29"/>
      <c r="E812" s="29"/>
      <c r="F812" s="29"/>
      <c r="G812" s="29"/>
      <c r="H812" s="29"/>
      <c r="I812" s="29"/>
      <c r="J812" s="29"/>
      <c r="K812" s="29"/>
      <c r="L812" s="29"/>
      <c r="M812" s="29"/>
      <c r="N812" s="29"/>
      <c r="O812" s="144">
        <f>SUM(CALCULO[[#This Row],[5]:[ 14 ]])</f>
        <v>0</v>
      </c>
      <c r="P812" s="162"/>
      <c r="Q812" s="163">
        <f>+IF(AVERAGEIF(ING_NO_CONST_RENTA[Concepto],'Datos para cálculo'!P$4,ING_NO_CONST_RENTA[Monto Limite])=1,CALCULO[[#This Row],[16]],MIN(CALCULO[ [#This Row],[16] ],AVERAGEIF(ING_NO_CONST_RENTA[Concepto],'Datos para cálculo'!P$4,ING_NO_CONST_RENTA[Monto Limite]),+CALCULO[ [#This Row],[16] ]+1-1,CALCULO[ [#This Row],[16] ]))</f>
        <v>0</v>
      </c>
      <c r="R812" s="29"/>
      <c r="S812" s="163">
        <f>+IF(AVERAGEIF(ING_NO_CONST_RENTA[Concepto],'Datos para cálculo'!R$4,ING_NO_CONST_RENTA[Monto Limite])=1,CALCULO[[#This Row],[18]],MIN(CALCULO[ [#This Row],[18] ],AVERAGEIF(ING_NO_CONST_RENTA[Concepto],'Datos para cálculo'!R$4,ING_NO_CONST_RENTA[Monto Limite]),+CALCULO[ [#This Row],[18] ]+1-1,CALCULO[ [#This Row],[18] ]))</f>
        <v>0</v>
      </c>
      <c r="T812" s="29"/>
      <c r="U812" s="163">
        <f>+IF(AVERAGEIF(ING_NO_CONST_RENTA[Concepto],'Datos para cálculo'!T$4,ING_NO_CONST_RENTA[Monto Limite])=1,CALCULO[[#This Row],[20]],MIN(CALCULO[ [#This Row],[20] ],AVERAGEIF(ING_NO_CONST_RENTA[Concepto],'Datos para cálculo'!T$4,ING_NO_CONST_RENTA[Monto Limite]),+CALCULO[ [#This Row],[20] ]+1-1,CALCULO[ [#This Row],[20] ]))</f>
        <v>0</v>
      </c>
      <c r="V812" s="29"/>
      <c r="W8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2" s="164"/>
      <c r="Y812" s="163">
        <f>+IF(O812&lt;310*'Versión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2" s="165"/>
      <c r="AA812" s="163">
        <f>+IF(AVERAGEIF(ING_NO_CONST_RENTA[Concepto],'Datos para cálculo'!Z$4,ING_NO_CONST_RENTA[Monto Limite])=1,CALCULO[[#This Row],[ 26 ]],MIN(CALCULO[[#This Row],[ 26 ]],AVERAGEIF(ING_NO_CONST_RENTA[Concepto],'Datos para cálculo'!Z$4,ING_NO_CONST_RENTA[Monto Limite]),+CALCULO[[#This Row],[ 26 ]]+1-1,CALCULO[[#This Row],[ 26 ]]))</f>
        <v>0</v>
      </c>
      <c r="AB812" s="165"/>
      <c r="AC8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2" s="147"/>
      <c r="AE8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2" s="144">
        <f>+CALCULO[[#This Row],[ 31 ]]+CALCULO[[#This Row],[ 29 ]]+CALCULO[[#This Row],[ 27 ]]+CALCULO[[#This Row],[ 25 ]]+CALCULO[[#This Row],[ 23 ]]+CALCULO[[#This Row],[ 21 ]]+CALCULO[[#This Row],[ 19 ]]+CALCULO[[#This Row],[ 17 ]]</f>
        <v>0</v>
      </c>
      <c r="AG812" s="148">
        <f>+MAX(0,ROUND(CALCULO[[#This Row],[ 15 ]]-CALCULO[[#This Row],[32]],-3))</f>
        <v>0</v>
      </c>
      <c r="AH812" s="29"/>
      <c r="AI812" s="163">
        <f>+IF(AVERAGEIF(DEDUCCIONES[Concepto],'Datos para cálculo'!AH$4,DEDUCCIONES[Monto Limite])=1,CALCULO[[#This Row],[ 34 ]],MIN(CALCULO[[#This Row],[ 34 ]],AVERAGEIF(DEDUCCIONES[Concepto],'Datos para cálculo'!AH$4,DEDUCCIONES[Monto Limite]),+CALCULO[[#This Row],[ 34 ]]+1-1,CALCULO[[#This Row],[ 34 ]]))</f>
        <v>0</v>
      </c>
      <c r="AJ812" s="167"/>
      <c r="AK812" s="144">
        <f>+IF(CALCULO[[#This Row],[ 36 ]]="SI",MIN(CALCULO[[#This Row],[ 15 ]]*10%,VLOOKUP($AJ$4,DEDUCCIONES[],4,0)),0)</f>
        <v>0</v>
      </c>
      <c r="AL812" s="168"/>
      <c r="AM812" s="145">
        <f>+MIN(AL812+1-1,VLOOKUP($AL$4,DEDUCCIONES[],4,0))</f>
        <v>0</v>
      </c>
      <c r="AN812" s="144">
        <f>+CALCULO[[#This Row],[35]]+CALCULO[[#This Row],[37]]+CALCULO[[#This Row],[ 39 ]]</f>
        <v>0</v>
      </c>
      <c r="AO812" s="148">
        <f>+CALCULO[[#This Row],[33]]-CALCULO[[#This Row],[ 40 ]]</f>
        <v>0</v>
      </c>
      <c r="AP812" s="29"/>
      <c r="AQ812" s="163">
        <f>+MIN(CALCULO[[#This Row],[42]]+1-1,VLOOKUP($AP$4,RENTAS_EXCENTAS[],4,0))</f>
        <v>0</v>
      </c>
      <c r="AR812" s="29"/>
      <c r="AS812" s="163">
        <f>+MIN(CALCULO[[#This Row],[43]]+CALCULO[[#This Row],[ 44 ]]+1-1,VLOOKUP($AP$4,RENTAS_EXCENTAS[],4,0))-CALCULO[[#This Row],[43]]</f>
        <v>0</v>
      </c>
      <c r="AT812" s="163"/>
      <c r="AU812" s="163"/>
      <c r="AV812" s="163">
        <f>+CALCULO[[#This Row],[ 47 ]]</f>
        <v>0</v>
      </c>
      <c r="AW812" s="163"/>
      <c r="AX812" s="163">
        <f>+CALCULO[[#This Row],[ 49 ]]</f>
        <v>0</v>
      </c>
      <c r="AY812" s="163"/>
      <c r="AZ812" s="163">
        <f>+CALCULO[[#This Row],[ 51 ]]</f>
        <v>0</v>
      </c>
      <c r="BA812" s="163"/>
      <c r="BB812" s="163">
        <f>+CALCULO[[#This Row],[ 53 ]]</f>
        <v>0</v>
      </c>
      <c r="BC812" s="163"/>
      <c r="BD812" s="163">
        <f>+CALCULO[[#This Row],[ 55 ]]</f>
        <v>0</v>
      </c>
      <c r="BE812" s="163"/>
      <c r="BF812" s="163">
        <f>+CALCULO[[#This Row],[ 57 ]]</f>
        <v>0</v>
      </c>
      <c r="BG812" s="163"/>
      <c r="BH812" s="163">
        <f>+CALCULO[[#This Row],[ 59 ]]</f>
        <v>0</v>
      </c>
      <c r="BI812" s="163"/>
      <c r="BJ812" s="163"/>
      <c r="BK812" s="163"/>
      <c r="BL812" s="145">
        <f>+CALCULO[[#This Row],[ 63 ]]</f>
        <v>0</v>
      </c>
      <c r="BM812" s="144">
        <f>+CALCULO[[#This Row],[ 64 ]]+CALCULO[[#This Row],[ 62 ]]+CALCULO[[#This Row],[ 60 ]]+CALCULO[[#This Row],[ 58 ]]+CALCULO[[#This Row],[ 56 ]]+CALCULO[[#This Row],[ 54 ]]+CALCULO[[#This Row],[ 52 ]]+CALCULO[[#This Row],[ 50 ]]+CALCULO[[#This Row],[ 48 ]]+CALCULO[[#This Row],[ 45 ]]+CALCULO[[#This Row],[43]]</f>
        <v>0</v>
      </c>
      <c r="BN812" s="148">
        <f>+CALCULO[[#This Row],[ 41 ]]-CALCULO[[#This Row],[65]]</f>
        <v>0</v>
      </c>
      <c r="BO812" s="144">
        <f>+ROUND(MIN(CALCULO[[#This Row],[66]]*25%,240*'Versión impresión'!$H$8),-3)</f>
        <v>0</v>
      </c>
      <c r="BP812" s="148">
        <f>+CALCULO[[#This Row],[66]]-CALCULO[[#This Row],[67]]</f>
        <v>0</v>
      </c>
      <c r="BQ812" s="154">
        <f>+ROUND(CALCULO[[#This Row],[33]]*40%,-3)</f>
        <v>0</v>
      </c>
      <c r="BR812" s="149">
        <f t="shared" si="32"/>
        <v>0</v>
      </c>
      <c r="BS812" s="144">
        <f>+CALCULO[[#This Row],[33]]-MIN(CALCULO[[#This Row],[69]],CALCULO[[#This Row],[68]])</f>
        <v>0</v>
      </c>
      <c r="BT812" s="150">
        <f>+CALCULO[[#This Row],[71]]/'Versión impresión'!$H$8+1-1</f>
        <v>0</v>
      </c>
      <c r="BU812" s="151">
        <f>+LOOKUP(CALCULO[[#This Row],[72]],$CG$2:$CH$8,$CJ$2:$CJ$8)</f>
        <v>0</v>
      </c>
      <c r="BV812" s="152">
        <f>+LOOKUP(CALCULO[[#This Row],[72]],$CG$2:$CH$8,$CI$2:$CI$8)</f>
        <v>0</v>
      </c>
      <c r="BW812" s="151">
        <f>+LOOKUP(CALCULO[[#This Row],[72]],$CG$2:$CH$8,$CK$2:$CK$8)</f>
        <v>0</v>
      </c>
      <c r="BX812" s="155">
        <f>+(CALCULO[[#This Row],[72]]+CALCULO[[#This Row],[73]])*CALCULO[[#This Row],[74]]+CALCULO[[#This Row],[75]]</f>
        <v>0</v>
      </c>
      <c r="BY812" s="133">
        <f>+ROUND(CALCULO[[#This Row],[76]]*'Versión impresión'!$H$8,-3)</f>
        <v>0</v>
      </c>
      <c r="BZ812" s="180" t="str">
        <f>+IF(LOOKUP(CALCULO[[#This Row],[72]],$CG$2:$CH$8,$CM$2:$CM$8)=0,"",LOOKUP(CALCULO[[#This Row],[72]],$CG$2:$CH$8,$CM$2:$CM$8))</f>
        <v/>
      </c>
    </row>
    <row r="813" spans="1:78" x14ac:dyDescent="0.25">
      <c r="A813" s="78" t="str">
        <f t="shared" si="31"/>
        <v/>
      </c>
      <c r="B813" s="159"/>
      <c r="C813" s="29"/>
      <c r="D813" s="29"/>
      <c r="E813" s="29"/>
      <c r="F813" s="29"/>
      <c r="G813" s="29"/>
      <c r="H813" s="29"/>
      <c r="I813" s="29"/>
      <c r="J813" s="29"/>
      <c r="K813" s="29"/>
      <c r="L813" s="29"/>
      <c r="M813" s="29"/>
      <c r="N813" s="29"/>
      <c r="O813" s="144">
        <f>SUM(CALCULO[[#This Row],[5]:[ 14 ]])</f>
        <v>0</v>
      </c>
      <c r="P813" s="162"/>
      <c r="Q813" s="163">
        <f>+IF(AVERAGEIF(ING_NO_CONST_RENTA[Concepto],'Datos para cálculo'!P$4,ING_NO_CONST_RENTA[Monto Limite])=1,CALCULO[[#This Row],[16]],MIN(CALCULO[ [#This Row],[16] ],AVERAGEIF(ING_NO_CONST_RENTA[Concepto],'Datos para cálculo'!P$4,ING_NO_CONST_RENTA[Monto Limite]),+CALCULO[ [#This Row],[16] ]+1-1,CALCULO[ [#This Row],[16] ]))</f>
        <v>0</v>
      </c>
      <c r="R813" s="29"/>
      <c r="S813" s="163">
        <f>+IF(AVERAGEIF(ING_NO_CONST_RENTA[Concepto],'Datos para cálculo'!R$4,ING_NO_CONST_RENTA[Monto Limite])=1,CALCULO[[#This Row],[18]],MIN(CALCULO[ [#This Row],[18] ],AVERAGEIF(ING_NO_CONST_RENTA[Concepto],'Datos para cálculo'!R$4,ING_NO_CONST_RENTA[Monto Limite]),+CALCULO[ [#This Row],[18] ]+1-1,CALCULO[ [#This Row],[18] ]))</f>
        <v>0</v>
      </c>
      <c r="T813" s="29"/>
      <c r="U813" s="163">
        <f>+IF(AVERAGEIF(ING_NO_CONST_RENTA[Concepto],'Datos para cálculo'!T$4,ING_NO_CONST_RENTA[Monto Limite])=1,CALCULO[[#This Row],[20]],MIN(CALCULO[ [#This Row],[20] ],AVERAGEIF(ING_NO_CONST_RENTA[Concepto],'Datos para cálculo'!T$4,ING_NO_CONST_RENTA[Monto Limite]),+CALCULO[ [#This Row],[20] ]+1-1,CALCULO[ [#This Row],[20] ]))</f>
        <v>0</v>
      </c>
      <c r="V813" s="29"/>
      <c r="W8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3" s="164"/>
      <c r="Y813" s="163">
        <f>+IF(O813&lt;310*'Versión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3" s="165"/>
      <c r="AA813" s="163">
        <f>+IF(AVERAGEIF(ING_NO_CONST_RENTA[Concepto],'Datos para cálculo'!Z$4,ING_NO_CONST_RENTA[Monto Limite])=1,CALCULO[[#This Row],[ 26 ]],MIN(CALCULO[[#This Row],[ 26 ]],AVERAGEIF(ING_NO_CONST_RENTA[Concepto],'Datos para cálculo'!Z$4,ING_NO_CONST_RENTA[Monto Limite]),+CALCULO[[#This Row],[ 26 ]]+1-1,CALCULO[[#This Row],[ 26 ]]))</f>
        <v>0</v>
      </c>
      <c r="AB813" s="165"/>
      <c r="AC8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3" s="147"/>
      <c r="AE8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3" s="144">
        <f>+CALCULO[[#This Row],[ 31 ]]+CALCULO[[#This Row],[ 29 ]]+CALCULO[[#This Row],[ 27 ]]+CALCULO[[#This Row],[ 25 ]]+CALCULO[[#This Row],[ 23 ]]+CALCULO[[#This Row],[ 21 ]]+CALCULO[[#This Row],[ 19 ]]+CALCULO[[#This Row],[ 17 ]]</f>
        <v>0</v>
      </c>
      <c r="AG813" s="148">
        <f>+MAX(0,ROUND(CALCULO[[#This Row],[ 15 ]]-CALCULO[[#This Row],[32]],-3))</f>
        <v>0</v>
      </c>
      <c r="AH813" s="29"/>
      <c r="AI813" s="163">
        <f>+IF(AVERAGEIF(DEDUCCIONES[Concepto],'Datos para cálculo'!AH$4,DEDUCCIONES[Monto Limite])=1,CALCULO[[#This Row],[ 34 ]],MIN(CALCULO[[#This Row],[ 34 ]],AVERAGEIF(DEDUCCIONES[Concepto],'Datos para cálculo'!AH$4,DEDUCCIONES[Monto Limite]),+CALCULO[[#This Row],[ 34 ]]+1-1,CALCULO[[#This Row],[ 34 ]]))</f>
        <v>0</v>
      </c>
      <c r="AJ813" s="167"/>
      <c r="AK813" s="144">
        <f>+IF(CALCULO[[#This Row],[ 36 ]]="SI",MIN(CALCULO[[#This Row],[ 15 ]]*10%,VLOOKUP($AJ$4,DEDUCCIONES[],4,0)),0)</f>
        <v>0</v>
      </c>
      <c r="AL813" s="168"/>
      <c r="AM813" s="145">
        <f>+MIN(AL813+1-1,VLOOKUP($AL$4,DEDUCCIONES[],4,0))</f>
        <v>0</v>
      </c>
      <c r="AN813" s="144">
        <f>+CALCULO[[#This Row],[35]]+CALCULO[[#This Row],[37]]+CALCULO[[#This Row],[ 39 ]]</f>
        <v>0</v>
      </c>
      <c r="AO813" s="148">
        <f>+CALCULO[[#This Row],[33]]-CALCULO[[#This Row],[ 40 ]]</f>
        <v>0</v>
      </c>
      <c r="AP813" s="29"/>
      <c r="AQ813" s="163">
        <f>+MIN(CALCULO[[#This Row],[42]]+1-1,VLOOKUP($AP$4,RENTAS_EXCENTAS[],4,0))</f>
        <v>0</v>
      </c>
      <c r="AR813" s="29"/>
      <c r="AS813" s="163">
        <f>+MIN(CALCULO[[#This Row],[43]]+CALCULO[[#This Row],[ 44 ]]+1-1,VLOOKUP($AP$4,RENTAS_EXCENTAS[],4,0))-CALCULO[[#This Row],[43]]</f>
        <v>0</v>
      </c>
      <c r="AT813" s="163"/>
      <c r="AU813" s="163"/>
      <c r="AV813" s="163">
        <f>+CALCULO[[#This Row],[ 47 ]]</f>
        <v>0</v>
      </c>
      <c r="AW813" s="163"/>
      <c r="AX813" s="163">
        <f>+CALCULO[[#This Row],[ 49 ]]</f>
        <v>0</v>
      </c>
      <c r="AY813" s="163"/>
      <c r="AZ813" s="163">
        <f>+CALCULO[[#This Row],[ 51 ]]</f>
        <v>0</v>
      </c>
      <c r="BA813" s="163"/>
      <c r="BB813" s="163">
        <f>+CALCULO[[#This Row],[ 53 ]]</f>
        <v>0</v>
      </c>
      <c r="BC813" s="163"/>
      <c r="BD813" s="163">
        <f>+CALCULO[[#This Row],[ 55 ]]</f>
        <v>0</v>
      </c>
      <c r="BE813" s="163"/>
      <c r="BF813" s="163">
        <f>+CALCULO[[#This Row],[ 57 ]]</f>
        <v>0</v>
      </c>
      <c r="BG813" s="163"/>
      <c r="BH813" s="163">
        <f>+CALCULO[[#This Row],[ 59 ]]</f>
        <v>0</v>
      </c>
      <c r="BI813" s="163"/>
      <c r="BJ813" s="163"/>
      <c r="BK813" s="163"/>
      <c r="BL813" s="145">
        <f>+CALCULO[[#This Row],[ 63 ]]</f>
        <v>0</v>
      </c>
      <c r="BM813" s="144">
        <f>+CALCULO[[#This Row],[ 64 ]]+CALCULO[[#This Row],[ 62 ]]+CALCULO[[#This Row],[ 60 ]]+CALCULO[[#This Row],[ 58 ]]+CALCULO[[#This Row],[ 56 ]]+CALCULO[[#This Row],[ 54 ]]+CALCULO[[#This Row],[ 52 ]]+CALCULO[[#This Row],[ 50 ]]+CALCULO[[#This Row],[ 48 ]]+CALCULO[[#This Row],[ 45 ]]+CALCULO[[#This Row],[43]]</f>
        <v>0</v>
      </c>
      <c r="BN813" s="148">
        <f>+CALCULO[[#This Row],[ 41 ]]-CALCULO[[#This Row],[65]]</f>
        <v>0</v>
      </c>
      <c r="BO813" s="144">
        <f>+ROUND(MIN(CALCULO[[#This Row],[66]]*25%,240*'Versión impresión'!$H$8),-3)</f>
        <v>0</v>
      </c>
      <c r="BP813" s="148">
        <f>+CALCULO[[#This Row],[66]]-CALCULO[[#This Row],[67]]</f>
        <v>0</v>
      </c>
      <c r="BQ813" s="154">
        <f>+ROUND(CALCULO[[#This Row],[33]]*40%,-3)</f>
        <v>0</v>
      </c>
      <c r="BR813" s="149">
        <f t="shared" si="32"/>
        <v>0</v>
      </c>
      <c r="BS813" s="144">
        <f>+CALCULO[[#This Row],[33]]-MIN(CALCULO[[#This Row],[69]],CALCULO[[#This Row],[68]])</f>
        <v>0</v>
      </c>
      <c r="BT813" s="150">
        <f>+CALCULO[[#This Row],[71]]/'Versión impresión'!$H$8+1-1</f>
        <v>0</v>
      </c>
      <c r="BU813" s="151">
        <f>+LOOKUP(CALCULO[[#This Row],[72]],$CG$2:$CH$8,$CJ$2:$CJ$8)</f>
        <v>0</v>
      </c>
      <c r="BV813" s="152">
        <f>+LOOKUP(CALCULO[[#This Row],[72]],$CG$2:$CH$8,$CI$2:$CI$8)</f>
        <v>0</v>
      </c>
      <c r="BW813" s="151">
        <f>+LOOKUP(CALCULO[[#This Row],[72]],$CG$2:$CH$8,$CK$2:$CK$8)</f>
        <v>0</v>
      </c>
      <c r="BX813" s="155">
        <f>+(CALCULO[[#This Row],[72]]+CALCULO[[#This Row],[73]])*CALCULO[[#This Row],[74]]+CALCULO[[#This Row],[75]]</f>
        <v>0</v>
      </c>
      <c r="BY813" s="133">
        <f>+ROUND(CALCULO[[#This Row],[76]]*'Versión impresión'!$H$8,-3)</f>
        <v>0</v>
      </c>
      <c r="BZ813" s="180" t="str">
        <f>+IF(LOOKUP(CALCULO[[#This Row],[72]],$CG$2:$CH$8,$CM$2:$CM$8)=0,"",LOOKUP(CALCULO[[#This Row],[72]],$CG$2:$CH$8,$CM$2:$CM$8))</f>
        <v/>
      </c>
    </row>
    <row r="814" spans="1:78" x14ac:dyDescent="0.25">
      <c r="A814" s="78" t="str">
        <f t="shared" si="31"/>
        <v/>
      </c>
      <c r="B814" s="159"/>
      <c r="C814" s="29"/>
      <c r="D814" s="29"/>
      <c r="E814" s="29"/>
      <c r="F814" s="29"/>
      <c r="G814" s="29"/>
      <c r="H814" s="29"/>
      <c r="I814" s="29"/>
      <c r="J814" s="29"/>
      <c r="K814" s="29"/>
      <c r="L814" s="29"/>
      <c r="M814" s="29"/>
      <c r="N814" s="29"/>
      <c r="O814" s="144">
        <f>SUM(CALCULO[[#This Row],[5]:[ 14 ]])</f>
        <v>0</v>
      </c>
      <c r="P814" s="162"/>
      <c r="Q814" s="163">
        <f>+IF(AVERAGEIF(ING_NO_CONST_RENTA[Concepto],'Datos para cálculo'!P$4,ING_NO_CONST_RENTA[Monto Limite])=1,CALCULO[[#This Row],[16]],MIN(CALCULO[ [#This Row],[16] ],AVERAGEIF(ING_NO_CONST_RENTA[Concepto],'Datos para cálculo'!P$4,ING_NO_CONST_RENTA[Monto Limite]),+CALCULO[ [#This Row],[16] ]+1-1,CALCULO[ [#This Row],[16] ]))</f>
        <v>0</v>
      </c>
      <c r="R814" s="29"/>
      <c r="S814" s="163">
        <f>+IF(AVERAGEIF(ING_NO_CONST_RENTA[Concepto],'Datos para cálculo'!R$4,ING_NO_CONST_RENTA[Monto Limite])=1,CALCULO[[#This Row],[18]],MIN(CALCULO[ [#This Row],[18] ],AVERAGEIF(ING_NO_CONST_RENTA[Concepto],'Datos para cálculo'!R$4,ING_NO_CONST_RENTA[Monto Limite]),+CALCULO[ [#This Row],[18] ]+1-1,CALCULO[ [#This Row],[18] ]))</f>
        <v>0</v>
      </c>
      <c r="T814" s="29"/>
      <c r="U814" s="163">
        <f>+IF(AVERAGEIF(ING_NO_CONST_RENTA[Concepto],'Datos para cálculo'!T$4,ING_NO_CONST_RENTA[Monto Limite])=1,CALCULO[[#This Row],[20]],MIN(CALCULO[ [#This Row],[20] ],AVERAGEIF(ING_NO_CONST_RENTA[Concepto],'Datos para cálculo'!T$4,ING_NO_CONST_RENTA[Monto Limite]),+CALCULO[ [#This Row],[20] ]+1-1,CALCULO[ [#This Row],[20] ]))</f>
        <v>0</v>
      </c>
      <c r="V814" s="29"/>
      <c r="W8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4" s="164"/>
      <c r="Y814" s="163">
        <f>+IF(O814&lt;310*'Versión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4" s="165"/>
      <c r="AA814" s="163">
        <f>+IF(AVERAGEIF(ING_NO_CONST_RENTA[Concepto],'Datos para cálculo'!Z$4,ING_NO_CONST_RENTA[Monto Limite])=1,CALCULO[[#This Row],[ 26 ]],MIN(CALCULO[[#This Row],[ 26 ]],AVERAGEIF(ING_NO_CONST_RENTA[Concepto],'Datos para cálculo'!Z$4,ING_NO_CONST_RENTA[Monto Limite]),+CALCULO[[#This Row],[ 26 ]]+1-1,CALCULO[[#This Row],[ 26 ]]))</f>
        <v>0</v>
      </c>
      <c r="AB814" s="165"/>
      <c r="AC8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4" s="147"/>
      <c r="AE8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4" s="144">
        <f>+CALCULO[[#This Row],[ 31 ]]+CALCULO[[#This Row],[ 29 ]]+CALCULO[[#This Row],[ 27 ]]+CALCULO[[#This Row],[ 25 ]]+CALCULO[[#This Row],[ 23 ]]+CALCULO[[#This Row],[ 21 ]]+CALCULO[[#This Row],[ 19 ]]+CALCULO[[#This Row],[ 17 ]]</f>
        <v>0</v>
      </c>
      <c r="AG814" s="148">
        <f>+MAX(0,ROUND(CALCULO[[#This Row],[ 15 ]]-CALCULO[[#This Row],[32]],-3))</f>
        <v>0</v>
      </c>
      <c r="AH814" s="29"/>
      <c r="AI814" s="163">
        <f>+IF(AVERAGEIF(DEDUCCIONES[Concepto],'Datos para cálculo'!AH$4,DEDUCCIONES[Monto Limite])=1,CALCULO[[#This Row],[ 34 ]],MIN(CALCULO[[#This Row],[ 34 ]],AVERAGEIF(DEDUCCIONES[Concepto],'Datos para cálculo'!AH$4,DEDUCCIONES[Monto Limite]),+CALCULO[[#This Row],[ 34 ]]+1-1,CALCULO[[#This Row],[ 34 ]]))</f>
        <v>0</v>
      </c>
      <c r="AJ814" s="167"/>
      <c r="AK814" s="144">
        <f>+IF(CALCULO[[#This Row],[ 36 ]]="SI",MIN(CALCULO[[#This Row],[ 15 ]]*10%,VLOOKUP($AJ$4,DEDUCCIONES[],4,0)),0)</f>
        <v>0</v>
      </c>
      <c r="AL814" s="168"/>
      <c r="AM814" s="145">
        <f>+MIN(AL814+1-1,VLOOKUP($AL$4,DEDUCCIONES[],4,0))</f>
        <v>0</v>
      </c>
      <c r="AN814" s="144">
        <f>+CALCULO[[#This Row],[35]]+CALCULO[[#This Row],[37]]+CALCULO[[#This Row],[ 39 ]]</f>
        <v>0</v>
      </c>
      <c r="AO814" s="148">
        <f>+CALCULO[[#This Row],[33]]-CALCULO[[#This Row],[ 40 ]]</f>
        <v>0</v>
      </c>
      <c r="AP814" s="29"/>
      <c r="AQ814" s="163">
        <f>+MIN(CALCULO[[#This Row],[42]]+1-1,VLOOKUP($AP$4,RENTAS_EXCENTAS[],4,0))</f>
        <v>0</v>
      </c>
      <c r="AR814" s="29"/>
      <c r="AS814" s="163">
        <f>+MIN(CALCULO[[#This Row],[43]]+CALCULO[[#This Row],[ 44 ]]+1-1,VLOOKUP($AP$4,RENTAS_EXCENTAS[],4,0))-CALCULO[[#This Row],[43]]</f>
        <v>0</v>
      </c>
      <c r="AT814" s="163"/>
      <c r="AU814" s="163"/>
      <c r="AV814" s="163">
        <f>+CALCULO[[#This Row],[ 47 ]]</f>
        <v>0</v>
      </c>
      <c r="AW814" s="163"/>
      <c r="AX814" s="163">
        <f>+CALCULO[[#This Row],[ 49 ]]</f>
        <v>0</v>
      </c>
      <c r="AY814" s="163"/>
      <c r="AZ814" s="163">
        <f>+CALCULO[[#This Row],[ 51 ]]</f>
        <v>0</v>
      </c>
      <c r="BA814" s="163"/>
      <c r="BB814" s="163">
        <f>+CALCULO[[#This Row],[ 53 ]]</f>
        <v>0</v>
      </c>
      <c r="BC814" s="163"/>
      <c r="BD814" s="163">
        <f>+CALCULO[[#This Row],[ 55 ]]</f>
        <v>0</v>
      </c>
      <c r="BE814" s="163"/>
      <c r="BF814" s="163">
        <f>+CALCULO[[#This Row],[ 57 ]]</f>
        <v>0</v>
      </c>
      <c r="BG814" s="163"/>
      <c r="BH814" s="163">
        <f>+CALCULO[[#This Row],[ 59 ]]</f>
        <v>0</v>
      </c>
      <c r="BI814" s="163"/>
      <c r="BJ814" s="163"/>
      <c r="BK814" s="163"/>
      <c r="BL814" s="145">
        <f>+CALCULO[[#This Row],[ 63 ]]</f>
        <v>0</v>
      </c>
      <c r="BM814" s="144">
        <f>+CALCULO[[#This Row],[ 64 ]]+CALCULO[[#This Row],[ 62 ]]+CALCULO[[#This Row],[ 60 ]]+CALCULO[[#This Row],[ 58 ]]+CALCULO[[#This Row],[ 56 ]]+CALCULO[[#This Row],[ 54 ]]+CALCULO[[#This Row],[ 52 ]]+CALCULO[[#This Row],[ 50 ]]+CALCULO[[#This Row],[ 48 ]]+CALCULO[[#This Row],[ 45 ]]+CALCULO[[#This Row],[43]]</f>
        <v>0</v>
      </c>
      <c r="BN814" s="148">
        <f>+CALCULO[[#This Row],[ 41 ]]-CALCULO[[#This Row],[65]]</f>
        <v>0</v>
      </c>
      <c r="BO814" s="144">
        <f>+ROUND(MIN(CALCULO[[#This Row],[66]]*25%,240*'Versión impresión'!$H$8),-3)</f>
        <v>0</v>
      </c>
      <c r="BP814" s="148">
        <f>+CALCULO[[#This Row],[66]]-CALCULO[[#This Row],[67]]</f>
        <v>0</v>
      </c>
      <c r="BQ814" s="154">
        <f>+ROUND(CALCULO[[#This Row],[33]]*40%,-3)</f>
        <v>0</v>
      </c>
      <c r="BR814" s="149">
        <f t="shared" si="32"/>
        <v>0</v>
      </c>
      <c r="BS814" s="144">
        <f>+CALCULO[[#This Row],[33]]-MIN(CALCULO[[#This Row],[69]],CALCULO[[#This Row],[68]])</f>
        <v>0</v>
      </c>
      <c r="BT814" s="150">
        <f>+CALCULO[[#This Row],[71]]/'Versión impresión'!$H$8+1-1</f>
        <v>0</v>
      </c>
      <c r="BU814" s="151">
        <f>+LOOKUP(CALCULO[[#This Row],[72]],$CG$2:$CH$8,$CJ$2:$CJ$8)</f>
        <v>0</v>
      </c>
      <c r="BV814" s="152">
        <f>+LOOKUP(CALCULO[[#This Row],[72]],$CG$2:$CH$8,$CI$2:$CI$8)</f>
        <v>0</v>
      </c>
      <c r="BW814" s="151">
        <f>+LOOKUP(CALCULO[[#This Row],[72]],$CG$2:$CH$8,$CK$2:$CK$8)</f>
        <v>0</v>
      </c>
      <c r="BX814" s="155">
        <f>+(CALCULO[[#This Row],[72]]+CALCULO[[#This Row],[73]])*CALCULO[[#This Row],[74]]+CALCULO[[#This Row],[75]]</f>
        <v>0</v>
      </c>
      <c r="BY814" s="133">
        <f>+ROUND(CALCULO[[#This Row],[76]]*'Versión impresión'!$H$8,-3)</f>
        <v>0</v>
      </c>
      <c r="BZ814" s="180" t="str">
        <f>+IF(LOOKUP(CALCULO[[#This Row],[72]],$CG$2:$CH$8,$CM$2:$CM$8)=0,"",LOOKUP(CALCULO[[#This Row],[72]],$CG$2:$CH$8,$CM$2:$CM$8))</f>
        <v/>
      </c>
    </row>
    <row r="815" spans="1:78" x14ac:dyDescent="0.25">
      <c r="A815" s="78" t="str">
        <f t="shared" si="31"/>
        <v/>
      </c>
      <c r="B815" s="159"/>
      <c r="C815" s="29"/>
      <c r="D815" s="29"/>
      <c r="E815" s="29"/>
      <c r="F815" s="29"/>
      <c r="G815" s="29"/>
      <c r="H815" s="29"/>
      <c r="I815" s="29"/>
      <c r="J815" s="29"/>
      <c r="K815" s="29"/>
      <c r="L815" s="29"/>
      <c r="M815" s="29"/>
      <c r="N815" s="29"/>
      <c r="O815" s="144">
        <f>SUM(CALCULO[[#This Row],[5]:[ 14 ]])</f>
        <v>0</v>
      </c>
      <c r="P815" s="162"/>
      <c r="Q815" s="163">
        <f>+IF(AVERAGEIF(ING_NO_CONST_RENTA[Concepto],'Datos para cálculo'!P$4,ING_NO_CONST_RENTA[Monto Limite])=1,CALCULO[[#This Row],[16]],MIN(CALCULO[ [#This Row],[16] ],AVERAGEIF(ING_NO_CONST_RENTA[Concepto],'Datos para cálculo'!P$4,ING_NO_CONST_RENTA[Monto Limite]),+CALCULO[ [#This Row],[16] ]+1-1,CALCULO[ [#This Row],[16] ]))</f>
        <v>0</v>
      </c>
      <c r="R815" s="29"/>
      <c r="S815" s="163">
        <f>+IF(AVERAGEIF(ING_NO_CONST_RENTA[Concepto],'Datos para cálculo'!R$4,ING_NO_CONST_RENTA[Monto Limite])=1,CALCULO[[#This Row],[18]],MIN(CALCULO[ [#This Row],[18] ],AVERAGEIF(ING_NO_CONST_RENTA[Concepto],'Datos para cálculo'!R$4,ING_NO_CONST_RENTA[Monto Limite]),+CALCULO[ [#This Row],[18] ]+1-1,CALCULO[ [#This Row],[18] ]))</f>
        <v>0</v>
      </c>
      <c r="T815" s="29"/>
      <c r="U815" s="163">
        <f>+IF(AVERAGEIF(ING_NO_CONST_RENTA[Concepto],'Datos para cálculo'!T$4,ING_NO_CONST_RENTA[Monto Limite])=1,CALCULO[[#This Row],[20]],MIN(CALCULO[ [#This Row],[20] ],AVERAGEIF(ING_NO_CONST_RENTA[Concepto],'Datos para cálculo'!T$4,ING_NO_CONST_RENTA[Monto Limite]),+CALCULO[ [#This Row],[20] ]+1-1,CALCULO[ [#This Row],[20] ]))</f>
        <v>0</v>
      </c>
      <c r="V815" s="29"/>
      <c r="W8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5" s="164"/>
      <c r="Y815" s="163">
        <f>+IF(O815&lt;310*'Versión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5" s="165"/>
      <c r="AA815" s="163">
        <f>+IF(AVERAGEIF(ING_NO_CONST_RENTA[Concepto],'Datos para cálculo'!Z$4,ING_NO_CONST_RENTA[Monto Limite])=1,CALCULO[[#This Row],[ 26 ]],MIN(CALCULO[[#This Row],[ 26 ]],AVERAGEIF(ING_NO_CONST_RENTA[Concepto],'Datos para cálculo'!Z$4,ING_NO_CONST_RENTA[Monto Limite]),+CALCULO[[#This Row],[ 26 ]]+1-1,CALCULO[[#This Row],[ 26 ]]))</f>
        <v>0</v>
      </c>
      <c r="AB815" s="165"/>
      <c r="AC8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5" s="147"/>
      <c r="AE8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5" s="144">
        <f>+CALCULO[[#This Row],[ 31 ]]+CALCULO[[#This Row],[ 29 ]]+CALCULO[[#This Row],[ 27 ]]+CALCULO[[#This Row],[ 25 ]]+CALCULO[[#This Row],[ 23 ]]+CALCULO[[#This Row],[ 21 ]]+CALCULO[[#This Row],[ 19 ]]+CALCULO[[#This Row],[ 17 ]]</f>
        <v>0</v>
      </c>
      <c r="AG815" s="148">
        <f>+MAX(0,ROUND(CALCULO[[#This Row],[ 15 ]]-CALCULO[[#This Row],[32]],-3))</f>
        <v>0</v>
      </c>
      <c r="AH815" s="29"/>
      <c r="AI815" s="163">
        <f>+IF(AVERAGEIF(DEDUCCIONES[Concepto],'Datos para cálculo'!AH$4,DEDUCCIONES[Monto Limite])=1,CALCULO[[#This Row],[ 34 ]],MIN(CALCULO[[#This Row],[ 34 ]],AVERAGEIF(DEDUCCIONES[Concepto],'Datos para cálculo'!AH$4,DEDUCCIONES[Monto Limite]),+CALCULO[[#This Row],[ 34 ]]+1-1,CALCULO[[#This Row],[ 34 ]]))</f>
        <v>0</v>
      </c>
      <c r="AJ815" s="167"/>
      <c r="AK815" s="144">
        <f>+IF(CALCULO[[#This Row],[ 36 ]]="SI",MIN(CALCULO[[#This Row],[ 15 ]]*10%,VLOOKUP($AJ$4,DEDUCCIONES[],4,0)),0)</f>
        <v>0</v>
      </c>
      <c r="AL815" s="168"/>
      <c r="AM815" s="145">
        <f>+MIN(AL815+1-1,VLOOKUP($AL$4,DEDUCCIONES[],4,0))</f>
        <v>0</v>
      </c>
      <c r="AN815" s="144">
        <f>+CALCULO[[#This Row],[35]]+CALCULO[[#This Row],[37]]+CALCULO[[#This Row],[ 39 ]]</f>
        <v>0</v>
      </c>
      <c r="AO815" s="148">
        <f>+CALCULO[[#This Row],[33]]-CALCULO[[#This Row],[ 40 ]]</f>
        <v>0</v>
      </c>
      <c r="AP815" s="29"/>
      <c r="AQ815" s="163">
        <f>+MIN(CALCULO[[#This Row],[42]]+1-1,VLOOKUP($AP$4,RENTAS_EXCENTAS[],4,0))</f>
        <v>0</v>
      </c>
      <c r="AR815" s="29"/>
      <c r="AS815" s="163">
        <f>+MIN(CALCULO[[#This Row],[43]]+CALCULO[[#This Row],[ 44 ]]+1-1,VLOOKUP($AP$4,RENTAS_EXCENTAS[],4,0))-CALCULO[[#This Row],[43]]</f>
        <v>0</v>
      </c>
      <c r="AT815" s="163"/>
      <c r="AU815" s="163"/>
      <c r="AV815" s="163">
        <f>+CALCULO[[#This Row],[ 47 ]]</f>
        <v>0</v>
      </c>
      <c r="AW815" s="163"/>
      <c r="AX815" s="163">
        <f>+CALCULO[[#This Row],[ 49 ]]</f>
        <v>0</v>
      </c>
      <c r="AY815" s="163"/>
      <c r="AZ815" s="163">
        <f>+CALCULO[[#This Row],[ 51 ]]</f>
        <v>0</v>
      </c>
      <c r="BA815" s="163"/>
      <c r="BB815" s="163">
        <f>+CALCULO[[#This Row],[ 53 ]]</f>
        <v>0</v>
      </c>
      <c r="BC815" s="163"/>
      <c r="BD815" s="163">
        <f>+CALCULO[[#This Row],[ 55 ]]</f>
        <v>0</v>
      </c>
      <c r="BE815" s="163"/>
      <c r="BF815" s="163">
        <f>+CALCULO[[#This Row],[ 57 ]]</f>
        <v>0</v>
      </c>
      <c r="BG815" s="163"/>
      <c r="BH815" s="163">
        <f>+CALCULO[[#This Row],[ 59 ]]</f>
        <v>0</v>
      </c>
      <c r="BI815" s="163"/>
      <c r="BJ815" s="163"/>
      <c r="BK815" s="163"/>
      <c r="BL815" s="145">
        <f>+CALCULO[[#This Row],[ 63 ]]</f>
        <v>0</v>
      </c>
      <c r="BM815" s="144">
        <f>+CALCULO[[#This Row],[ 64 ]]+CALCULO[[#This Row],[ 62 ]]+CALCULO[[#This Row],[ 60 ]]+CALCULO[[#This Row],[ 58 ]]+CALCULO[[#This Row],[ 56 ]]+CALCULO[[#This Row],[ 54 ]]+CALCULO[[#This Row],[ 52 ]]+CALCULO[[#This Row],[ 50 ]]+CALCULO[[#This Row],[ 48 ]]+CALCULO[[#This Row],[ 45 ]]+CALCULO[[#This Row],[43]]</f>
        <v>0</v>
      </c>
      <c r="BN815" s="148">
        <f>+CALCULO[[#This Row],[ 41 ]]-CALCULO[[#This Row],[65]]</f>
        <v>0</v>
      </c>
      <c r="BO815" s="144">
        <f>+ROUND(MIN(CALCULO[[#This Row],[66]]*25%,240*'Versión impresión'!$H$8),-3)</f>
        <v>0</v>
      </c>
      <c r="BP815" s="148">
        <f>+CALCULO[[#This Row],[66]]-CALCULO[[#This Row],[67]]</f>
        <v>0</v>
      </c>
      <c r="BQ815" s="154">
        <f>+ROUND(CALCULO[[#This Row],[33]]*40%,-3)</f>
        <v>0</v>
      </c>
      <c r="BR815" s="149">
        <f t="shared" si="32"/>
        <v>0</v>
      </c>
      <c r="BS815" s="144">
        <f>+CALCULO[[#This Row],[33]]-MIN(CALCULO[[#This Row],[69]],CALCULO[[#This Row],[68]])</f>
        <v>0</v>
      </c>
      <c r="BT815" s="150">
        <f>+CALCULO[[#This Row],[71]]/'Versión impresión'!$H$8+1-1</f>
        <v>0</v>
      </c>
      <c r="BU815" s="151">
        <f>+LOOKUP(CALCULO[[#This Row],[72]],$CG$2:$CH$8,$CJ$2:$CJ$8)</f>
        <v>0</v>
      </c>
      <c r="BV815" s="152">
        <f>+LOOKUP(CALCULO[[#This Row],[72]],$CG$2:$CH$8,$CI$2:$CI$8)</f>
        <v>0</v>
      </c>
      <c r="BW815" s="151">
        <f>+LOOKUP(CALCULO[[#This Row],[72]],$CG$2:$CH$8,$CK$2:$CK$8)</f>
        <v>0</v>
      </c>
      <c r="BX815" s="155">
        <f>+(CALCULO[[#This Row],[72]]+CALCULO[[#This Row],[73]])*CALCULO[[#This Row],[74]]+CALCULO[[#This Row],[75]]</f>
        <v>0</v>
      </c>
      <c r="BY815" s="133">
        <f>+ROUND(CALCULO[[#This Row],[76]]*'Versión impresión'!$H$8,-3)</f>
        <v>0</v>
      </c>
      <c r="BZ815" s="180" t="str">
        <f>+IF(LOOKUP(CALCULO[[#This Row],[72]],$CG$2:$CH$8,$CM$2:$CM$8)=0,"",LOOKUP(CALCULO[[#This Row],[72]],$CG$2:$CH$8,$CM$2:$CM$8))</f>
        <v/>
      </c>
    </row>
    <row r="816" spans="1:78" x14ac:dyDescent="0.25">
      <c r="A816" s="78" t="str">
        <f t="shared" si="31"/>
        <v/>
      </c>
      <c r="B816" s="159"/>
      <c r="C816" s="29"/>
      <c r="D816" s="29"/>
      <c r="E816" s="29"/>
      <c r="F816" s="29"/>
      <c r="G816" s="29"/>
      <c r="H816" s="29"/>
      <c r="I816" s="29"/>
      <c r="J816" s="29"/>
      <c r="K816" s="29"/>
      <c r="L816" s="29"/>
      <c r="M816" s="29"/>
      <c r="N816" s="29"/>
      <c r="O816" s="144">
        <f>SUM(CALCULO[[#This Row],[5]:[ 14 ]])</f>
        <v>0</v>
      </c>
      <c r="P816" s="162"/>
      <c r="Q816" s="163">
        <f>+IF(AVERAGEIF(ING_NO_CONST_RENTA[Concepto],'Datos para cálculo'!P$4,ING_NO_CONST_RENTA[Monto Limite])=1,CALCULO[[#This Row],[16]],MIN(CALCULO[ [#This Row],[16] ],AVERAGEIF(ING_NO_CONST_RENTA[Concepto],'Datos para cálculo'!P$4,ING_NO_CONST_RENTA[Monto Limite]),+CALCULO[ [#This Row],[16] ]+1-1,CALCULO[ [#This Row],[16] ]))</f>
        <v>0</v>
      </c>
      <c r="R816" s="29"/>
      <c r="S816" s="163">
        <f>+IF(AVERAGEIF(ING_NO_CONST_RENTA[Concepto],'Datos para cálculo'!R$4,ING_NO_CONST_RENTA[Monto Limite])=1,CALCULO[[#This Row],[18]],MIN(CALCULO[ [#This Row],[18] ],AVERAGEIF(ING_NO_CONST_RENTA[Concepto],'Datos para cálculo'!R$4,ING_NO_CONST_RENTA[Monto Limite]),+CALCULO[ [#This Row],[18] ]+1-1,CALCULO[ [#This Row],[18] ]))</f>
        <v>0</v>
      </c>
      <c r="T816" s="29"/>
      <c r="U816" s="163">
        <f>+IF(AVERAGEIF(ING_NO_CONST_RENTA[Concepto],'Datos para cálculo'!T$4,ING_NO_CONST_RENTA[Monto Limite])=1,CALCULO[[#This Row],[20]],MIN(CALCULO[ [#This Row],[20] ],AVERAGEIF(ING_NO_CONST_RENTA[Concepto],'Datos para cálculo'!T$4,ING_NO_CONST_RENTA[Monto Limite]),+CALCULO[ [#This Row],[20] ]+1-1,CALCULO[ [#This Row],[20] ]))</f>
        <v>0</v>
      </c>
      <c r="V816" s="29"/>
      <c r="W8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6" s="164"/>
      <c r="Y816" s="163">
        <f>+IF(O816&lt;310*'Versión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6" s="165"/>
      <c r="AA816" s="163">
        <f>+IF(AVERAGEIF(ING_NO_CONST_RENTA[Concepto],'Datos para cálculo'!Z$4,ING_NO_CONST_RENTA[Monto Limite])=1,CALCULO[[#This Row],[ 26 ]],MIN(CALCULO[[#This Row],[ 26 ]],AVERAGEIF(ING_NO_CONST_RENTA[Concepto],'Datos para cálculo'!Z$4,ING_NO_CONST_RENTA[Monto Limite]),+CALCULO[[#This Row],[ 26 ]]+1-1,CALCULO[[#This Row],[ 26 ]]))</f>
        <v>0</v>
      </c>
      <c r="AB816" s="165"/>
      <c r="AC8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6" s="147"/>
      <c r="AE8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6" s="144">
        <f>+CALCULO[[#This Row],[ 31 ]]+CALCULO[[#This Row],[ 29 ]]+CALCULO[[#This Row],[ 27 ]]+CALCULO[[#This Row],[ 25 ]]+CALCULO[[#This Row],[ 23 ]]+CALCULO[[#This Row],[ 21 ]]+CALCULO[[#This Row],[ 19 ]]+CALCULO[[#This Row],[ 17 ]]</f>
        <v>0</v>
      </c>
      <c r="AG816" s="148">
        <f>+MAX(0,ROUND(CALCULO[[#This Row],[ 15 ]]-CALCULO[[#This Row],[32]],-3))</f>
        <v>0</v>
      </c>
      <c r="AH816" s="29"/>
      <c r="AI816" s="163">
        <f>+IF(AVERAGEIF(DEDUCCIONES[Concepto],'Datos para cálculo'!AH$4,DEDUCCIONES[Monto Limite])=1,CALCULO[[#This Row],[ 34 ]],MIN(CALCULO[[#This Row],[ 34 ]],AVERAGEIF(DEDUCCIONES[Concepto],'Datos para cálculo'!AH$4,DEDUCCIONES[Monto Limite]),+CALCULO[[#This Row],[ 34 ]]+1-1,CALCULO[[#This Row],[ 34 ]]))</f>
        <v>0</v>
      </c>
      <c r="AJ816" s="167"/>
      <c r="AK816" s="144">
        <f>+IF(CALCULO[[#This Row],[ 36 ]]="SI",MIN(CALCULO[[#This Row],[ 15 ]]*10%,VLOOKUP($AJ$4,DEDUCCIONES[],4,0)),0)</f>
        <v>0</v>
      </c>
      <c r="AL816" s="168"/>
      <c r="AM816" s="145">
        <f>+MIN(AL816+1-1,VLOOKUP($AL$4,DEDUCCIONES[],4,0))</f>
        <v>0</v>
      </c>
      <c r="AN816" s="144">
        <f>+CALCULO[[#This Row],[35]]+CALCULO[[#This Row],[37]]+CALCULO[[#This Row],[ 39 ]]</f>
        <v>0</v>
      </c>
      <c r="AO816" s="148">
        <f>+CALCULO[[#This Row],[33]]-CALCULO[[#This Row],[ 40 ]]</f>
        <v>0</v>
      </c>
      <c r="AP816" s="29"/>
      <c r="AQ816" s="163">
        <f>+MIN(CALCULO[[#This Row],[42]]+1-1,VLOOKUP($AP$4,RENTAS_EXCENTAS[],4,0))</f>
        <v>0</v>
      </c>
      <c r="AR816" s="29"/>
      <c r="AS816" s="163">
        <f>+MIN(CALCULO[[#This Row],[43]]+CALCULO[[#This Row],[ 44 ]]+1-1,VLOOKUP($AP$4,RENTAS_EXCENTAS[],4,0))-CALCULO[[#This Row],[43]]</f>
        <v>0</v>
      </c>
      <c r="AT816" s="163"/>
      <c r="AU816" s="163"/>
      <c r="AV816" s="163">
        <f>+CALCULO[[#This Row],[ 47 ]]</f>
        <v>0</v>
      </c>
      <c r="AW816" s="163"/>
      <c r="AX816" s="163">
        <f>+CALCULO[[#This Row],[ 49 ]]</f>
        <v>0</v>
      </c>
      <c r="AY816" s="163"/>
      <c r="AZ816" s="163">
        <f>+CALCULO[[#This Row],[ 51 ]]</f>
        <v>0</v>
      </c>
      <c r="BA816" s="163"/>
      <c r="BB816" s="163">
        <f>+CALCULO[[#This Row],[ 53 ]]</f>
        <v>0</v>
      </c>
      <c r="BC816" s="163"/>
      <c r="BD816" s="163">
        <f>+CALCULO[[#This Row],[ 55 ]]</f>
        <v>0</v>
      </c>
      <c r="BE816" s="163"/>
      <c r="BF816" s="163">
        <f>+CALCULO[[#This Row],[ 57 ]]</f>
        <v>0</v>
      </c>
      <c r="BG816" s="163"/>
      <c r="BH816" s="163">
        <f>+CALCULO[[#This Row],[ 59 ]]</f>
        <v>0</v>
      </c>
      <c r="BI816" s="163"/>
      <c r="BJ816" s="163"/>
      <c r="BK816" s="163"/>
      <c r="BL816" s="145">
        <f>+CALCULO[[#This Row],[ 63 ]]</f>
        <v>0</v>
      </c>
      <c r="BM816" s="144">
        <f>+CALCULO[[#This Row],[ 64 ]]+CALCULO[[#This Row],[ 62 ]]+CALCULO[[#This Row],[ 60 ]]+CALCULO[[#This Row],[ 58 ]]+CALCULO[[#This Row],[ 56 ]]+CALCULO[[#This Row],[ 54 ]]+CALCULO[[#This Row],[ 52 ]]+CALCULO[[#This Row],[ 50 ]]+CALCULO[[#This Row],[ 48 ]]+CALCULO[[#This Row],[ 45 ]]+CALCULO[[#This Row],[43]]</f>
        <v>0</v>
      </c>
      <c r="BN816" s="148">
        <f>+CALCULO[[#This Row],[ 41 ]]-CALCULO[[#This Row],[65]]</f>
        <v>0</v>
      </c>
      <c r="BO816" s="144">
        <f>+ROUND(MIN(CALCULO[[#This Row],[66]]*25%,240*'Versión impresión'!$H$8),-3)</f>
        <v>0</v>
      </c>
      <c r="BP816" s="148">
        <f>+CALCULO[[#This Row],[66]]-CALCULO[[#This Row],[67]]</f>
        <v>0</v>
      </c>
      <c r="BQ816" s="154">
        <f>+ROUND(CALCULO[[#This Row],[33]]*40%,-3)</f>
        <v>0</v>
      </c>
      <c r="BR816" s="149">
        <f t="shared" si="32"/>
        <v>0</v>
      </c>
      <c r="BS816" s="144">
        <f>+CALCULO[[#This Row],[33]]-MIN(CALCULO[[#This Row],[69]],CALCULO[[#This Row],[68]])</f>
        <v>0</v>
      </c>
      <c r="BT816" s="150">
        <f>+CALCULO[[#This Row],[71]]/'Versión impresión'!$H$8+1-1</f>
        <v>0</v>
      </c>
      <c r="BU816" s="151">
        <f>+LOOKUP(CALCULO[[#This Row],[72]],$CG$2:$CH$8,$CJ$2:$CJ$8)</f>
        <v>0</v>
      </c>
      <c r="BV816" s="152">
        <f>+LOOKUP(CALCULO[[#This Row],[72]],$CG$2:$CH$8,$CI$2:$CI$8)</f>
        <v>0</v>
      </c>
      <c r="BW816" s="151">
        <f>+LOOKUP(CALCULO[[#This Row],[72]],$CG$2:$CH$8,$CK$2:$CK$8)</f>
        <v>0</v>
      </c>
      <c r="BX816" s="155">
        <f>+(CALCULO[[#This Row],[72]]+CALCULO[[#This Row],[73]])*CALCULO[[#This Row],[74]]+CALCULO[[#This Row],[75]]</f>
        <v>0</v>
      </c>
      <c r="BY816" s="133">
        <f>+ROUND(CALCULO[[#This Row],[76]]*'Versión impresión'!$H$8,-3)</f>
        <v>0</v>
      </c>
      <c r="BZ816" s="180" t="str">
        <f>+IF(LOOKUP(CALCULO[[#This Row],[72]],$CG$2:$CH$8,$CM$2:$CM$8)=0,"",LOOKUP(CALCULO[[#This Row],[72]],$CG$2:$CH$8,$CM$2:$CM$8))</f>
        <v/>
      </c>
    </row>
    <row r="817" spans="1:78" x14ac:dyDescent="0.25">
      <c r="A817" s="78" t="str">
        <f t="shared" si="31"/>
        <v/>
      </c>
      <c r="B817" s="159"/>
      <c r="C817" s="29"/>
      <c r="D817" s="29"/>
      <c r="E817" s="29"/>
      <c r="F817" s="29"/>
      <c r="G817" s="29"/>
      <c r="H817" s="29"/>
      <c r="I817" s="29"/>
      <c r="J817" s="29"/>
      <c r="K817" s="29"/>
      <c r="L817" s="29"/>
      <c r="M817" s="29"/>
      <c r="N817" s="29"/>
      <c r="O817" s="144">
        <f>SUM(CALCULO[[#This Row],[5]:[ 14 ]])</f>
        <v>0</v>
      </c>
      <c r="P817" s="162"/>
      <c r="Q817" s="163">
        <f>+IF(AVERAGEIF(ING_NO_CONST_RENTA[Concepto],'Datos para cálculo'!P$4,ING_NO_CONST_RENTA[Monto Limite])=1,CALCULO[[#This Row],[16]],MIN(CALCULO[ [#This Row],[16] ],AVERAGEIF(ING_NO_CONST_RENTA[Concepto],'Datos para cálculo'!P$4,ING_NO_CONST_RENTA[Monto Limite]),+CALCULO[ [#This Row],[16] ]+1-1,CALCULO[ [#This Row],[16] ]))</f>
        <v>0</v>
      </c>
      <c r="R817" s="29"/>
      <c r="S817" s="163">
        <f>+IF(AVERAGEIF(ING_NO_CONST_RENTA[Concepto],'Datos para cálculo'!R$4,ING_NO_CONST_RENTA[Monto Limite])=1,CALCULO[[#This Row],[18]],MIN(CALCULO[ [#This Row],[18] ],AVERAGEIF(ING_NO_CONST_RENTA[Concepto],'Datos para cálculo'!R$4,ING_NO_CONST_RENTA[Monto Limite]),+CALCULO[ [#This Row],[18] ]+1-1,CALCULO[ [#This Row],[18] ]))</f>
        <v>0</v>
      </c>
      <c r="T817" s="29"/>
      <c r="U817" s="163">
        <f>+IF(AVERAGEIF(ING_NO_CONST_RENTA[Concepto],'Datos para cálculo'!T$4,ING_NO_CONST_RENTA[Monto Limite])=1,CALCULO[[#This Row],[20]],MIN(CALCULO[ [#This Row],[20] ],AVERAGEIF(ING_NO_CONST_RENTA[Concepto],'Datos para cálculo'!T$4,ING_NO_CONST_RENTA[Monto Limite]),+CALCULO[ [#This Row],[20] ]+1-1,CALCULO[ [#This Row],[20] ]))</f>
        <v>0</v>
      </c>
      <c r="V817" s="29"/>
      <c r="W8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7" s="164"/>
      <c r="Y817" s="163">
        <f>+IF(O817&lt;310*'Versión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7" s="165"/>
      <c r="AA817" s="163">
        <f>+IF(AVERAGEIF(ING_NO_CONST_RENTA[Concepto],'Datos para cálculo'!Z$4,ING_NO_CONST_RENTA[Monto Limite])=1,CALCULO[[#This Row],[ 26 ]],MIN(CALCULO[[#This Row],[ 26 ]],AVERAGEIF(ING_NO_CONST_RENTA[Concepto],'Datos para cálculo'!Z$4,ING_NO_CONST_RENTA[Monto Limite]),+CALCULO[[#This Row],[ 26 ]]+1-1,CALCULO[[#This Row],[ 26 ]]))</f>
        <v>0</v>
      </c>
      <c r="AB817" s="165"/>
      <c r="AC8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7" s="147"/>
      <c r="AE8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7" s="144">
        <f>+CALCULO[[#This Row],[ 31 ]]+CALCULO[[#This Row],[ 29 ]]+CALCULO[[#This Row],[ 27 ]]+CALCULO[[#This Row],[ 25 ]]+CALCULO[[#This Row],[ 23 ]]+CALCULO[[#This Row],[ 21 ]]+CALCULO[[#This Row],[ 19 ]]+CALCULO[[#This Row],[ 17 ]]</f>
        <v>0</v>
      </c>
      <c r="AG817" s="148">
        <f>+MAX(0,ROUND(CALCULO[[#This Row],[ 15 ]]-CALCULO[[#This Row],[32]],-3))</f>
        <v>0</v>
      </c>
      <c r="AH817" s="29"/>
      <c r="AI817" s="163">
        <f>+IF(AVERAGEIF(DEDUCCIONES[Concepto],'Datos para cálculo'!AH$4,DEDUCCIONES[Monto Limite])=1,CALCULO[[#This Row],[ 34 ]],MIN(CALCULO[[#This Row],[ 34 ]],AVERAGEIF(DEDUCCIONES[Concepto],'Datos para cálculo'!AH$4,DEDUCCIONES[Monto Limite]),+CALCULO[[#This Row],[ 34 ]]+1-1,CALCULO[[#This Row],[ 34 ]]))</f>
        <v>0</v>
      </c>
      <c r="AJ817" s="167"/>
      <c r="AK817" s="144">
        <f>+IF(CALCULO[[#This Row],[ 36 ]]="SI",MIN(CALCULO[[#This Row],[ 15 ]]*10%,VLOOKUP($AJ$4,DEDUCCIONES[],4,0)),0)</f>
        <v>0</v>
      </c>
      <c r="AL817" s="168"/>
      <c r="AM817" s="145">
        <f>+MIN(AL817+1-1,VLOOKUP($AL$4,DEDUCCIONES[],4,0))</f>
        <v>0</v>
      </c>
      <c r="AN817" s="144">
        <f>+CALCULO[[#This Row],[35]]+CALCULO[[#This Row],[37]]+CALCULO[[#This Row],[ 39 ]]</f>
        <v>0</v>
      </c>
      <c r="AO817" s="148">
        <f>+CALCULO[[#This Row],[33]]-CALCULO[[#This Row],[ 40 ]]</f>
        <v>0</v>
      </c>
      <c r="AP817" s="29"/>
      <c r="AQ817" s="163">
        <f>+MIN(CALCULO[[#This Row],[42]]+1-1,VLOOKUP($AP$4,RENTAS_EXCENTAS[],4,0))</f>
        <v>0</v>
      </c>
      <c r="AR817" s="29"/>
      <c r="AS817" s="163">
        <f>+MIN(CALCULO[[#This Row],[43]]+CALCULO[[#This Row],[ 44 ]]+1-1,VLOOKUP($AP$4,RENTAS_EXCENTAS[],4,0))-CALCULO[[#This Row],[43]]</f>
        <v>0</v>
      </c>
      <c r="AT817" s="163"/>
      <c r="AU817" s="163"/>
      <c r="AV817" s="163">
        <f>+CALCULO[[#This Row],[ 47 ]]</f>
        <v>0</v>
      </c>
      <c r="AW817" s="163"/>
      <c r="AX817" s="163">
        <f>+CALCULO[[#This Row],[ 49 ]]</f>
        <v>0</v>
      </c>
      <c r="AY817" s="163"/>
      <c r="AZ817" s="163">
        <f>+CALCULO[[#This Row],[ 51 ]]</f>
        <v>0</v>
      </c>
      <c r="BA817" s="163"/>
      <c r="BB817" s="163">
        <f>+CALCULO[[#This Row],[ 53 ]]</f>
        <v>0</v>
      </c>
      <c r="BC817" s="163"/>
      <c r="BD817" s="163">
        <f>+CALCULO[[#This Row],[ 55 ]]</f>
        <v>0</v>
      </c>
      <c r="BE817" s="163"/>
      <c r="BF817" s="163">
        <f>+CALCULO[[#This Row],[ 57 ]]</f>
        <v>0</v>
      </c>
      <c r="BG817" s="163"/>
      <c r="BH817" s="163">
        <f>+CALCULO[[#This Row],[ 59 ]]</f>
        <v>0</v>
      </c>
      <c r="BI817" s="163"/>
      <c r="BJ817" s="163"/>
      <c r="BK817" s="163"/>
      <c r="BL817" s="145">
        <f>+CALCULO[[#This Row],[ 63 ]]</f>
        <v>0</v>
      </c>
      <c r="BM817" s="144">
        <f>+CALCULO[[#This Row],[ 64 ]]+CALCULO[[#This Row],[ 62 ]]+CALCULO[[#This Row],[ 60 ]]+CALCULO[[#This Row],[ 58 ]]+CALCULO[[#This Row],[ 56 ]]+CALCULO[[#This Row],[ 54 ]]+CALCULO[[#This Row],[ 52 ]]+CALCULO[[#This Row],[ 50 ]]+CALCULO[[#This Row],[ 48 ]]+CALCULO[[#This Row],[ 45 ]]+CALCULO[[#This Row],[43]]</f>
        <v>0</v>
      </c>
      <c r="BN817" s="148">
        <f>+CALCULO[[#This Row],[ 41 ]]-CALCULO[[#This Row],[65]]</f>
        <v>0</v>
      </c>
      <c r="BO817" s="144">
        <f>+ROUND(MIN(CALCULO[[#This Row],[66]]*25%,240*'Versión impresión'!$H$8),-3)</f>
        <v>0</v>
      </c>
      <c r="BP817" s="148">
        <f>+CALCULO[[#This Row],[66]]-CALCULO[[#This Row],[67]]</f>
        <v>0</v>
      </c>
      <c r="BQ817" s="154">
        <f>+ROUND(CALCULO[[#This Row],[33]]*40%,-3)</f>
        <v>0</v>
      </c>
      <c r="BR817" s="149">
        <f t="shared" si="32"/>
        <v>0</v>
      </c>
      <c r="BS817" s="144">
        <f>+CALCULO[[#This Row],[33]]-MIN(CALCULO[[#This Row],[69]],CALCULO[[#This Row],[68]])</f>
        <v>0</v>
      </c>
      <c r="BT817" s="150">
        <f>+CALCULO[[#This Row],[71]]/'Versión impresión'!$H$8+1-1</f>
        <v>0</v>
      </c>
      <c r="BU817" s="151">
        <f>+LOOKUP(CALCULO[[#This Row],[72]],$CG$2:$CH$8,$CJ$2:$CJ$8)</f>
        <v>0</v>
      </c>
      <c r="BV817" s="152">
        <f>+LOOKUP(CALCULO[[#This Row],[72]],$CG$2:$CH$8,$CI$2:$CI$8)</f>
        <v>0</v>
      </c>
      <c r="BW817" s="151">
        <f>+LOOKUP(CALCULO[[#This Row],[72]],$CG$2:$CH$8,$CK$2:$CK$8)</f>
        <v>0</v>
      </c>
      <c r="BX817" s="155">
        <f>+(CALCULO[[#This Row],[72]]+CALCULO[[#This Row],[73]])*CALCULO[[#This Row],[74]]+CALCULO[[#This Row],[75]]</f>
        <v>0</v>
      </c>
      <c r="BY817" s="133">
        <f>+ROUND(CALCULO[[#This Row],[76]]*'Versión impresión'!$H$8,-3)</f>
        <v>0</v>
      </c>
      <c r="BZ817" s="180" t="str">
        <f>+IF(LOOKUP(CALCULO[[#This Row],[72]],$CG$2:$CH$8,$CM$2:$CM$8)=0,"",LOOKUP(CALCULO[[#This Row],[72]],$CG$2:$CH$8,$CM$2:$CM$8))</f>
        <v/>
      </c>
    </row>
    <row r="818" spans="1:78" x14ac:dyDescent="0.25">
      <c r="A818" s="78" t="str">
        <f t="shared" si="31"/>
        <v/>
      </c>
      <c r="B818" s="159"/>
      <c r="C818" s="29"/>
      <c r="D818" s="29"/>
      <c r="E818" s="29"/>
      <c r="F818" s="29"/>
      <c r="G818" s="29"/>
      <c r="H818" s="29"/>
      <c r="I818" s="29"/>
      <c r="J818" s="29"/>
      <c r="K818" s="29"/>
      <c r="L818" s="29"/>
      <c r="M818" s="29"/>
      <c r="N818" s="29"/>
      <c r="O818" s="144">
        <f>SUM(CALCULO[[#This Row],[5]:[ 14 ]])</f>
        <v>0</v>
      </c>
      <c r="P818" s="162"/>
      <c r="Q818" s="163">
        <f>+IF(AVERAGEIF(ING_NO_CONST_RENTA[Concepto],'Datos para cálculo'!P$4,ING_NO_CONST_RENTA[Monto Limite])=1,CALCULO[[#This Row],[16]],MIN(CALCULO[ [#This Row],[16] ],AVERAGEIF(ING_NO_CONST_RENTA[Concepto],'Datos para cálculo'!P$4,ING_NO_CONST_RENTA[Monto Limite]),+CALCULO[ [#This Row],[16] ]+1-1,CALCULO[ [#This Row],[16] ]))</f>
        <v>0</v>
      </c>
      <c r="R818" s="29"/>
      <c r="S818" s="163">
        <f>+IF(AVERAGEIF(ING_NO_CONST_RENTA[Concepto],'Datos para cálculo'!R$4,ING_NO_CONST_RENTA[Monto Limite])=1,CALCULO[[#This Row],[18]],MIN(CALCULO[ [#This Row],[18] ],AVERAGEIF(ING_NO_CONST_RENTA[Concepto],'Datos para cálculo'!R$4,ING_NO_CONST_RENTA[Monto Limite]),+CALCULO[ [#This Row],[18] ]+1-1,CALCULO[ [#This Row],[18] ]))</f>
        <v>0</v>
      </c>
      <c r="T818" s="29"/>
      <c r="U818" s="163">
        <f>+IF(AVERAGEIF(ING_NO_CONST_RENTA[Concepto],'Datos para cálculo'!T$4,ING_NO_CONST_RENTA[Monto Limite])=1,CALCULO[[#This Row],[20]],MIN(CALCULO[ [#This Row],[20] ],AVERAGEIF(ING_NO_CONST_RENTA[Concepto],'Datos para cálculo'!T$4,ING_NO_CONST_RENTA[Monto Limite]),+CALCULO[ [#This Row],[20] ]+1-1,CALCULO[ [#This Row],[20] ]))</f>
        <v>0</v>
      </c>
      <c r="V818" s="29"/>
      <c r="W8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8" s="164"/>
      <c r="Y818" s="163">
        <f>+IF(O818&lt;310*'Versión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8" s="165"/>
      <c r="AA818" s="163">
        <f>+IF(AVERAGEIF(ING_NO_CONST_RENTA[Concepto],'Datos para cálculo'!Z$4,ING_NO_CONST_RENTA[Monto Limite])=1,CALCULO[[#This Row],[ 26 ]],MIN(CALCULO[[#This Row],[ 26 ]],AVERAGEIF(ING_NO_CONST_RENTA[Concepto],'Datos para cálculo'!Z$4,ING_NO_CONST_RENTA[Monto Limite]),+CALCULO[[#This Row],[ 26 ]]+1-1,CALCULO[[#This Row],[ 26 ]]))</f>
        <v>0</v>
      </c>
      <c r="AB818" s="165"/>
      <c r="AC8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8" s="147"/>
      <c r="AE8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8" s="144">
        <f>+CALCULO[[#This Row],[ 31 ]]+CALCULO[[#This Row],[ 29 ]]+CALCULO[[#This Row],[ 27 ]]+CALCULO[[#This Row],[ 25 ]]+CALCULO[[#This Row],[ 23 ]]+CALCULO[[#This Row],[ 21 ]]+CALCULO[[#This Row],[ 19 ]]+CALCULO[[#This Row],[ 17 ]]</f>
        <v>0</v>
      </c>
      <c r="AG818" s="148">
        <f>+MAX(0,ROUND(CALCULO[[#This Row],[ 15 ]]-CALCULO[[#This Row],[32]],-3))</f>
        <v>0</v>
      </c>
      <c r="AH818" s="29"/>
      <c r="AI818" s="163">
        <f>+IF(AVERAGEIF(DEDUCCIONES[Concepto],'Datos para cálculo'!AH$4,DEDUCCIONES[Monto Limite])=1,CALCULO[[#This Row],[ 34 ]],MIN(CALCULO[[#This Row],[ 34 ]],AVERAGEIF(DEDUCCIONES[Concepto],'Datos para cálculo'!AH$4,DEDUCCIONES[Monto Limite]),+CALCULO[[#This Row],[ 34 ]]+1-1,CALCULO[[#This Row],[ 34 ]]))</f>
        <v>0</v>
      </c>
      <c r="AJ818" s="167"/>
      <c r="AK818" s="144">
        <f>+IF(CALCULO[[#This Row],[ 36 ]]="SI",MIN(CALCULO[[#This Row],[ 15 ]]*10%,VLOOKUP($AJ$4,DEDUCCIONES[],4,0)),0)</f>
        <v>0</v>
      </c>
      <c r="AL818" s="168"/>
      <c r="AM818" s="145">
        <f>+MIN(AL818+1-1,VLOOKUP($AL$4,DEDUCCIONES[],4,0))</f>
        <v>0</v>
      </c>
      <c r="AN818" s="144">
        <f>+CALCULO[[#This Row],[35]]+CALCULO[[#This Row],[37]]+CALCULO[[#This Row],[ 39 ]]</f>
        <v>0</v>
      </c>
      <c r="AO818" s="148">
        <f>+CALCULO[[#This Row],[33]]-CALCULO[[#This Row],[ 40 ]]</f>
        <v>0</v>
      </c>
      <c r="AP818" s="29"/>
      <c r="AQ818" s="163">
        <f>+MIN(CALCULO[[#This Row],[42]]+1-1,VLOOKUP($AP$4,RENTAS_EXCENTAS[],4,0))</f>
        <v>0</v>
      </c>
      <c r="AR818" s="29"/>
      <c r="AS818" s="163">
        <f>+MIN(CALCULO[[#This Row],[43]]+CALCULO[[#This Row],[ 44 ]]+1-1,VLOOKUP($AP$4,RENTAS_EXCENTAS[],4,0))-CALCULO[[#This Row],[43]]</f>
        <v>0</v>
      </c>
      <c r="AT818" s="163"/>
      <c r="AU818" s="163"/>
      <c r="AV818" s="163">
        <f>+CALCULO[[#This Row],[ 47 ]]</f>
        <v>0</v>
      </c>
      <c r="AW818" s="163"/>
      <c r="AX818" s="163">
        <f>+CALCULO[[#This Row],[ 49 ]]</f>
        <v>0</v>
      </c>
      <c r="AY818" s="163"/>
      <c r="AZ818" s="163">
        <f>+CALCULO[[#This Row],[ 51 ]]</f>
        <v>0</v>
      </c>
      <c r="BA818" s="163"/>
      <c r="BB818" s="163">
        <f>+CALCULO[[#This Row],[ 53 ]]</f>
        <v>0</v>
      </c>
      <c r="BC818" s="163"/>
      <c r="BD818" s="163">
        <f>+CALCULO[[#This Row],[ 55 ]]</f>
        <v>0</v>
      </c>
      <c r="BE818" s="163"/>
      <c r="BF818" s="163">
        <f>+CALCULO[[#This Row],[ 57 ]]</f>
        <v>0</v>
      </c>
      <c r="BG818" s="163"/>
      <c r="BH818" s="163">
        <f>+CALCULO[[#This Row],[ 59 ]]</f>
        <v>0</v>
      </c>
      <c r="BI818" s="163"/>
      <c r="BJ818" s="163"/>
      <c r="BK818" s="163"/>
      <c r="BL818" s="145">
        <f>+CALCULO[[#This Row],[ 63 ]]</f>
        <v>0</v>
      </c>
      <c r="BM818" s="144">
        <f>+CALCULO[[#This Row],[ 64 ]]+CALCULO[[#This Row],[ 62 ]]+CALCULO[[#This Row],[ 60 ]]+CALCULO[[#This Row],[ 58 ]]+CALCULO[[#This Row],[ 56 ]]+CALCULO[[#This Row],[ 54 ]]+CALCULO[[#This Row],[ 52 ]]+CALCULO[[#This Row],[ 50 ]]+CALCULO[[#This Row],[ 48 ]]+CALCULO[[#This Row],[ 45 ]]+CALCULO[[#This Row],[43]]</f>
        <v>0</v>
      </c>
      <c r="BN818" s="148">
        <f>+CALCULO[[#This Row],[ 41 ]]-CALCULO[[#This Row],[65]]</f>
        <v>0</v>
      </c>
      <c r="BO818" s="144">
        <f>+ROUND(MIN(CALCULO[[#This Row],[66]]*25%,240*'Versión impresión'!$H$8),-3)</f>
        <v>0</v>
      </c>
      <c r="BP818" s="148">
        <f>+CALCULO[[#This Row],[66]]-CALCULO[[#This Row],[67]]</f>
        <v>0</v>
      </c>
      <c r="BQ818" s="154">
        <f>+ROUND(CALCULO[[#This Row],[33]]*40%,-3)</f>
        <v>0</v>
      </c>
      <c r="BR818" s="149">
        <f t="shared" si="32"/>
        <v>0</v>
      </c>
      <c r="BS818" s="144">
        <f>+CALCULO[[#This Row],[33]]-MIN(CALCULO[[#This Row],[69]],CALCULO[[#This Row],[68]])</f>
        <v>0</v>
      </c>
      <c r="BT818" s="150">
        <f>+CALCULO[[#This Row],[71]]/'Versión impresión'!$H$8+1-1</f>
        <v>0</v>
      </c>
      <c r="BU818" s="151">
        <f>+LOOKUP(CALCULO[[#This Row],[72]],$CG$2:$CH$8,$CJ$2:$CJ$8)</f>
        <v>0</v>
      </c>
      <c r="BV818" s="152">
        <f>+LOOKUP(CALCULO[[#This Row],[72]],$CG$2:$CH$8,$CI$2:$CI$8)</f>
        <v>0</v>
      </c>
      <c r="BW818" s="151">
        <f>+LOOKUP(CALCULO[[#This Row],[72]],$CG$2:$CH$8,$CK$2:$CK$8)</f>
        <v>0</v>
      </c>
      <c r="BX818" s="155">
        <f>+(CALCULO[[#This Row],[72]]+CALCULO[[#This Row],[73]])*CALCULO[[#This Row],[74]]+CALCULO[[#This Row],[75]]</f>
        <v>0</v>
      </c>
      <c r="BY818" s="133">
        <f>+ROUND(CALCULO[[#This Row],[76]]*'Versión impresión'!$H$8,-3)</f>
        <v>0</v>
      </c>
      <c r="BZ818" s="180" t="str">
        <f>+IF(LOOKUP(CALCULO[[#This Row],[72]],$CG$2:$CH$8,$CM$2:$CM$8)=0,"",LOOKUP(CALCULO[[#This Row],[72]],$CG$2:$CH$8,$CM$2:$CM$8))</f>
        <v/>
      </c>
    </row>
    <row r="819" spans="1:78" x14ac:dyDescent="0.25">
      <c r="A819" s="78" t="str">
        <f t="shared" si="31"/>
        <v/>
      </c>
      <c r="B819" s="159"/>
      <c r="C819" s="29"/>
      <c r="D819" s="29"/>
      <c r="E819" s="29"/>
      <c r="F819" s="29"/>
      <c r="G819" s="29"/>
      <c r="H819" s="29"/>
      <c r="I819" s="29"/>
      <c r="J819" s="29"/>
      <c r="K819" s="29"/>
      <c r="L819" s="29"/>
      <c r="M819" s="29"/>
      <c r="N819" s="29"/>
      <c r="O819" s="144">
        <f>SUM(CALCULO[[#This Row],[5]:[ 14 ]])</f>
        <v>0</v>
      </c>
      <c r="P819" s="162"/>
      <c r="Q819" s="163">
        <f>+IF(AVERAGEIF(ING_NO_CONST_RENTA[Concepto],'Datos para cálculo'!P$4,ING_NO_CONST_RENTA[Monto Limite])=1,CALCULO[[#This Row],[16]],MIN(CALCULO[ [#This Row],[16] ],AVERAGEIF(ING_NO_CONST_RENTA[Concepto],'Datos para cálculo'!P$4,ING_NO_CONST_RENTA[Monto Limite]),+CALCULO[ [#This Row],[16] ]+1-1,CALCULO[ [#This Row],[16] ]))</f>
        <v>0</v>
      </c>
      <c r="R819" s="29"/>
      <c r="S819" s="163">
        <f>+IF(AVERAGEIF(ING_NO_CONST_RENTA[Concepto],'Datos para cálculo'!R$4,ING_NO_CONST_RENTA[Monto Limite])=1,CALCULO[[#This Row],[18]],MIN(CALCULO[ [#This Row],[18] ],AVERAGEIF(ING_NO_CONST_RENTA[Concepto],'Datos para cálculo'!R$4,ING_NO_CONST_RENTA[Monto Limite]),+CALCULO[ [#This Row],[18] ]+1-1,CALCULO[ [#This Row],[18] ]))</f>
        <v>0</v>
      </c>
      <c r="T819" s="29"/>
      <c r="U819" s="163">
        <f>+IF(AVERAGEIF(ING_NO_CONST_RENTA[Concepto],'Datos para cálculo'!T$4,ING_NO_CONST_RENTA[Monto Limite])=1,CALCULO[[#This Row],[20]],MIN(CALCULO[ [#This Row],[20] ],AVERAGEIF(ING_NO_CONST_RENTA[Concepto],'Datos para cálculo'!T$4,ING_NO_CONST_RENTA[Monto Limite]),+CALCULO[ [#This Row],[20] ]+1-1,CALCULO[ [#This Row],[20] ]))</f>
        <v>0</v>
      </c>
      <c r="V819" s="29"/>
      <c r="W8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19" s="164"/>
      <c r="Y819" s="163">
        <f>+IF(O819&lt;310*'Versión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19" s="165"/>
      <c r="AA819" s="163">
        <f>+IF(AVERAGEIF(ING_NO_CONST_RENTA[Concepto],'Datos para cálculo'!Z$4,ING_NO_CONST_RENTA[Monto Limite])=1,CALCULO[[#This Row],[ 26 ]],MIN(CALCULO[[#This Row],[ 26 ]],AVERAGEIF(ING_NO_CONST_RENTA[Concepto],'Datos para cálculo'!Z$4,ING_NO_CONST_RENTA[Monto Limite]),+CALCULO[[#This Row],[ 26 ]]+1-1,CALCULO[[#This Row],[ 26 ]]))</f>
        <v>0</v>
      </c>
      <c r="AB819" s="165"/>
      <c r="AC8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19" s="147"/>
      <c r="AE8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19" s="144">
        <f>+CALCULO[[#This Row],[ 31 ]]+CALCULO[[#This Row],[ 29 ]]+CALCULO[[#This Row],[ 27 ]]+CALCULO[[#This Row],[ 25 ]]+CALCULO[[#This Row],[ 23 ]]+CALCULO[[#This Row],[ 21 ]]+CALCULO[[#This Row],[ 19 ]]+CALCULO[[#This Row],[ 17 ]]</f>
        <v>0</v>
      </c>
      <c r="AG819" s="148">
        <f>+MAX(0,ROUND(CALCULO[[#This Row],[ 15 ]]-CALCULO[[#This Row],[32]],-3))</f>
        <v>0</v>
      </c>
      <c r="AH819" s="29"/>
      <c r="AI819" s="163">
        <f>+IF(AVERAGEIF(DEDUCCIONES[Concepto],'Datos para cálculo'!AH$4,DEDUCCIONES[Monto Limite])=1,CALCULO[[#This Row],[ 34 ]],MIN(CALCULO[[#This Row],[ 34 ]],AVERAGEIF(DEDUCCIONES[Concepto],'Datos para cálculo'!AH$4,DEDUCCIONES[Monto Limite]),+CALCULO[[#This Row],[ 34 ]]+1-1,CALCULO[[#This Row],[ 34 ]]))</f>
        <v>0</v>
      </c>
      <c r="AJ819" s="167"/>
      <c r="AK819" s="144">
        <f>+IF(CALCULO[[#This Row],[ 36 ]]="SI",MIN(CALCULO[[#This Row],[ 15 ]]*10%,VLOOKUP($AJ$4,DEDUCCIONES[],4,0)),0)</f>
        <v>0</v>
      </c>
      <c r="AL819" s="168"/>
      <c r="AM819" s="145">
        <f>+MIN(AL819+1-1,VLOOKUP($AL$4,DEDUCCIONES[],4,0))</f>
        <v>0</v>
      </c>
      <c r="AN819" s="144">
        <f>+CALCULO[[#This Row],[35]]+CALCULO[[#This Row],[37]]+CALCULO[[#This Row],[ 39 ]]</f>
        <v>0</v>
      </c>
      <c r="AO819" s="148">
        <f>+CALCULO[[#This Row],[33]]-CALCULO[[#This Row],[ 40 ]]</f>
        <v>0</v>
      </c>
      <c r="AP819" s="29"/>
      <c r="AQ819" s="163">
        <f>+MIN(CALCULO[[#This Row],[42]]+1-1,VLOOKUP($AP$4,RENTAS_EXCENTAS[],4,0))</f>
        <v>0</v>
      </c>
      <c r="AR819" s="29"/>
      <c r="AS819" s="163">
        <f>+MIN(CALCULO[[#This Row],[43]]+CALCULO[[#This Row],[ 44 ]]+1-1,VLOOKUP($AP$4,RENTAS_EXCENTAS[],4,0))-CALCULO[[#This Row],[43]]</f>
        <v>0</v>
      </c>
      <c r="AT819" s="163"/>
      <c r="AU819" s="163"/>
      <c r="AV819" s="163">
        <f>+CALCULO[[#This Row],[ 47 ]]</f>
        <v>0</v>
      </c>
      <c r="AW819" s="163"/>
      <c r="AX819" s="163">
        <f>+CALCULO[[#This Row],[ 49 ]]</f>
        <v>0</v>
      </c>
      <c r="AY819" s="163"/>
      <c r="AZ819" s="163">
        <f>+CALCULO[[#This Row],[ 51 ]]</f>
        <v>0</v>
      </c>
      <c r="BA819" s="163"/>
      <c r="BB819" s="163">
        <f>+CALCULO[[#This Row],[ 53 ]]</f>
        <v>0</v>
      </c>
      <c r="BC819" s="163"/>
      <c r="BD819" s="163">
        <f>+CALCULO[[#This Row],[ 55 ]]</f>
        <v>0</v>
      </c>
      <c r="BE819" s="163"/>
      <c r="BF819" s="163">
        <f>+CALCULO[[#This Row],[ 57 ]]</f>
        <v>0</v>
      </c>
      <c r="BG819" s="163"/>
      <c r="BH819" s="163">
        <f>+CALCULO[[#This Row],[ 59 ]]</f>
        <v>0</v>
      </c>
      <c r="BI819" s="163"/>
      <c r="BJ819" s="163"/>
      <c r="BK819" s="163"/>
      <c r="BL819" s="145">
        <f>+CALCULO[[#This Row],[ 63 ]]</f>
        <v>0</v>
      </c>
      <c r="BM819" s="144">
        <f>+CALCULO[[#This Row],[ 64 ]]+CALCULO[[#This Row],[ 62 ]]+CALCULO[[#This Row],[ 60 ]]+CALCULO[[#This Row],[ 58 ]]+CALCULO[[#This Row],[ 56 ]]+CALCULO[[#This Row],[ 54 ]]+CALCULO[[#This Row],[ 52 ]]+CALCULO[[#This Row],[ 50 ]]+CALCULO[[#This Row],[ 48 ]]+CALCULO[[#This Row],[ 45 ]]+CALCULO[[#This Row],[43]]</f>
        <v>0</v>
      </c>
      <c r="BN819" s="148">
        <f>+CALCULO[[#This Row],[ 41 ]]-CALCULO[[#This Row],[65]]</f>
        <v>0</v>
      </c>
      <c r="BO819" s="144">
        <f>+ROUND(MIN(CALCULO[[#This Row],[66]]*25%,240*'Versión impresión'!$H$8),-3)</f>
        <v>0</v>
      </c>
      <c r="BP819" s="148">
        <f>+CALCULO[[#This Row],[66]]-CALCULO[[#This Row],[67]]</f>
        <v>0</v>
      </c>
      <c r="BQ819" s="154">
        <f>+ROUND(CALCULO[[#This Row],[33]]*40%,-3)</f>
        <v>0</v>
      </c>
      <c r="BR819" s="149">
        <f t="shared" si="32"/>
        <v>0</v>
      </c>
      <c r="BS819" s="144">
        <f>+CALCULO[[#This Row],[33]]-MIN(CALCULO[[#This Row],[69]],CALCULO[[#This Row],[68]])</f>
        <v>0</v>
      </c>
      <c r="BT819" s="150">
        <f>+CALCULO[[#This Row],[71]]/'Versión impresión'!$H$8+1-1</f>
        <v>0</v>
      </c>
      <c r="BU819" s="151">
        <f>+LOOKUP(CALCULO[[#This Row],[72]],$CG$2:$CH$8,$CJ$2:$CJ$8)</f>
        <v>0</v>
      </c>
      <c r="BV819" s="152">
        <f>+LOOKUP(CALCULO[[#This Row],[72]],$CG$2:$CH$8,$CI$2:$CI$8)</f>
        <v>0</v>
      </c>
      <c r="BW819" s="151">
        <f>+LOOKUP(CALCULO[[#This Row],[72]],$CG$2:$CH$8,$CK$2:$CK$8)</f>
        <v>0</v>
      </c>
      <c r="BX819" s="155">
        <f>+(CALCULO[[#This Row],[72]]+CALCULO[[#This Row],[73]])*CALCULO[[#This Row],[74]]+CALCULO[[#This Row],[75]]</f>
        <v>0</v>
      </c>
      <c r="BY819" s="133">
        <f>+ROUND(CALCULO[[#This Row],[76]]*'Versión impresión'!$H$8,-3)</f>
        <v>0</v>
      </c>
      <c r="BZ819" s="180" t="str">
        <f>+IF(LOOKUP(CALCULO[[#This Row],[72]],$CG$2:$CH$8,$CM$2:$CM$8)=0,"",LOOKUP(CALCULO[[#This Row],[72]],$CG$2:$CH$8,$CM$2:$CM$8))</f>
        <v/>
      </c>
    </row>
    <row r="820" spans="1:78" x14ac:dyDescent="0.25">
      <c r="A820" s="78" t="str">
        <f t="shared" si="31"/>
        <v/>
      </c>
      <c r="B820" s="159"/>
      <c r="C820" s="29"/>
      <c r="D820" s="29"/>
      <c r="E820" s="29"/>
      <c r="F820" s="29"/>
      <c r="G820" s="29"/>
      <c r="H820" s="29"/>
      <c r="I820" s="29"/>
      <c r="J820" s="29"/>
      <c r="K820" s="29"/>
      <c r="L820" s="29"/>
      <c r="M820" s="29"/>
      <c r="N820" s="29"/>
      <c r="O820" s="144">
        <f>SUM(CALCULO[[#This Row],[5]:[ 14 ]])</f>
        <v>0</v>
      </c>
      <c r="P820" s="162"/>
      <c r="Q820" s="163">
        <f>+IF(AVERAGEIF(ING_NO_CONST_RENTA[Concepto],'Datos para cálculo'!P$4,ING_NO_CONST_RENTA[Monto Limite])=1,CALCULO[[#This Row],[16]],MIN(CALCULO[ [#This Row],[16] ],AVERAGEIF(ING_NO_CONST_RENTA[Concepto],'Datos para cálculo'!P$4,ING_NO_CONST_RENTA[Monto Limite]),+CALCULO[ [#This Row],[16] ]+1-1,CALCULO[ [#This Row],[16] ]))</f>
        <v>0</v>
      </c>
      <c r="R820" s="29"/>
      <c r="S820" s="163">
        <f>+IF(AVERAGEIF(ING_NO_CONST_RENTA[Concepto],'Datos para cálculo'!R$4,ING_NO_CONST_RENTA[Monto Limite])=1,CALCULO[[#This Row],[18]],MIN(CALCULO[ [#This Row],[18] ],AVERAGEIF(ING_NO_CONST_RENTA[Concepto],'Datos para cálculo'!R$4,ING_NO_CONST_RENTA[Monto Limite]),+CALCULO[ [#This Row],[18] ]+1-1,CALCULO[ [#This Row],[18] ]))</f>
        <v>0</v>
      </c>
      <c r="T820" s="29"/>
      <c r="U820" s="163">
        <f>+IF(AVERAGEIF(ING_NO_CONST_RENTA[Concepto],'Datos para cálculo'!T$4,ING_NO_CONST_RENTA[Monto Limite])=1,CALCULO[[#This Row],[20]],MIN(CALCULO[ [#This Row],[20] ],AVERAGEIF(ING_NO_CONST_RENTA[Concepto],'Datos para cálculo'!T$4,ING_NO_CONST_RENTA[Monto Limite]),+CALCULO[ [#This Row],[20] ]+1-1,CALCULO[ [#This Row],[20] ]))</f>
        <v>0</v>
      </c>
      <c r="V820" s="29"/>
      <c r="W8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0" s="164"/>
      <c r="Y820" s="163">
        <f>+IF(O820&lt;310*'Versión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0" s="165"/>
      <c r="AA820" s="163">
        <f>+IF(AVERAGEIF(ING_NO_CONST_RENTA[Concepto],'Datos para cálculo'!Z$4,ING_NO_CONST_RENTA[Monto Limite])=1,CALCULO[[#This Row],[ 26 ]],MIN(CALCULO[[#This Row],[ 26 ]],AVERAGEIF(ING_NO_CONST_RENTA[Concepto],'Datos para cálculo'!Z$4,ING_NO_CONST_RENTA[Monto Limite]),+CALCULO[[#This Row],[ 26 ]]+1-1,CALCULO[[#This Row],[ 26 ]]))</f>
        <v>0</v>
      </c>
      <c r="AB820" s="165"/>
      <c r="AC8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0" s="147"/>
      <c r="AE8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0" s="144">
        <f>+CALCULO[[#This Row],[ 31 ]]+CALCULO[[#This Row],[ 29 ]]+CALCULO[[#This Row],[ 27 ]]+CALCULO[[#This Row],[ 25 ]]+CALCULO[[#This Row],[ 23 ]]+CALCULO[[#This Row],[ 21 ]]+CALCULO[[#This Row],[ 19 ]]+CALCULO[[#This Row],[ 17 ]]</f>
        <v>0</v>
      </c>
      <c r="AG820" s="148">
        <f>+MAX(0,ROUND(CALCULO[[#This Row],[ 15 ]]-CALCULO[[#This Row],[32]],-3))</f>
        <v>0</v>
      </c>
      <c r="AH820" s="29"/>
      <c r="AI820" s="163">
        <f>+IF(AVERAGEIF(DEDUCCIONES[Concepto],'Datos para cálculo'!AH$4,DEDUCCIONES[Monto Limite])=1,CALCULO[[#This Row],[ 34 ]],MIN(CALCULO[[#This Row],[ 34 ]],AVERAGEIF(DEDUCCIONES[Concepto],'Datos para cálculo'!AH$4,DEDUCCIONES[Monto Limite]),+CALCULO[[#This Row],[ 34 ]]+1-1,CALCULO[[#This Row],[ 34 ]]))</f>
        <v>0</v>
      </c>
      <c r="AJ820" s="167"/>
      <c r="AK820" s="144">
        <f>+IF(CALCULO[[#This Row],[ 36 ]]="SI",MIN(CALCULO[[#This Row],[ 15 ]]*10%,VLOOKUP($AJ$4,DEDUCCIONES[],4,0)),0)</f>
        <v>0</v>
      </c>
      <c r="AL820" s="168"/>
      <c r="AM820" s="145">
        <f>+MIN(AL820+1-1,VLOOKUP($AL$4,DEDUCCIONES[],4,0))</f>
        <v>0</v>
      </c>
      <c r="AN820" s="144">
        <f>+CALCULO[[#This Row],[35]]+CALCULO[[#This Row],[37]]+CALCULO[[#This Row],[ 39 ]]</f>
        <v>0</v>
      </c>
      <c r="AO820" s="148">
        <f>+CALCULO[[#This Row],[33]]-CALCULO[[#This Row],[ 40 ]]</f>
        <v>0</v>
      </c>
      <c r="AP820" s="29"/>
      <c r="AQ820" s="163">
        <f>+MIN(CALCULO[[#This Row],[42]]+1-1,VLOOKUP($AP$4,RENTAS_EXCENTAS[],4,0))</f>
        <v>0</v>
      </c>
      <c r="AR820" s="29"/>
      <c r="AS820" s="163">
        <f>+MIN(CALCULO[[#This Row],[43]]+CALCULO[[#This Row],[ 44 ]]+1-1,VLOOKUP($AP$4,RENTAS_EXCENTAS[],4,0))-CALCULO[[#This Row],[43]]</f>
        <v>0</v>
      </c>
      <c r="AT820" s="163"/>
      <c r="AU820" s="163"/>
      <c r="AV820" s="163">
        <f>+CALCULO[[#This Row],[ 47 ]]</f>
        <v>0</v>
      </c>
      <c r="AW820" s="163"/>
      <c r="AX820" s="163">
        <f>+CALCULO[[#This Row],[ 49 ]]</f>
        <v>0</v>
      </c>
      <c r="AY820" s="163"/>
      <c r="AZ820" s="163">
        <f>+CALCULO[[#This Row],[ 51 ]]</f>
        <v>0</v>
      </c>
      <c r="BA820" s="163"/>
      <c r="BB820" s="163">
        <f>+CALCULO[[#This Row],[ 53 ]]</f>
        <v>0</v>
      </c>
      <c r="BC820" s="163"/>
      <c r="BD820" s="163">
        <f>+CALCULO[[#This Row],[ 55 ]]</f>
        <v>0</v>
      </c>
      <c r="BE820" s="163"/>
      <c r="BF820" s="163">
        <f>+CALCULO[[#This Row],[ 57 ]]</f>
        <v>0</v>
      </c>
      <c r="BG820" s="163"/>
      <c r="BH820" s="163">
        <f>+CALCULO[[#This Row],[ 59 ]]</f>
        <v>0</v>
      </c>
      <c r="BI820" s="163"/>
      <c r="BJ820" s="163"/>
      <c r="BK820" s="163"/>
      <c r="BL820" s="145">
        <f>+CALCULO[[#This Row],[ 63 ]]</f>
        <v>0</v>
      </c>
      <c r="BM820" s="144">
        <f>+CALCULO[[#This Row],[ 64 ]]+CALCULO[[#This Row],[ 62 ]]+CALCULO[[#This Row],[ 60 ]]+CALCULO[[#This Row],[ 58 ]]+CALCULO[[#This Row],[ 56 ]]+CALCULO[[#This Row],[ 54 ]]+CALCULO[[#This Row],[ 52 ]]+CALCULO[[#This Row],[ 50 ]]+CALCULO[[#This Row],[ 48 ]]+CALCULO[[#This Row],[ 45 ]]+CALCULO[[#This Row],[43]]</f>
        <v>0</v>
      </c>
      <c r="BN820" s="148">
        <f>+CALCULO[[#This Row],[ 41 ]]-CALCULO[[#This Row],[65]]</f>
        <v>0</v>
      </c>
      <c r="BO820" s="144">
        <f>+ROUND(MIN(CALCULO[[#This Row],[66]]*25%,240*'Versión impresión'!$H$8),-3)</f>
        <v>0</v>
      </c>
      <c r="BP820" s="148">
        <f>+CALCULO[[#This Row],[66]]-CALCULO[[#This Row],[67]]</f>
        <v>0</v>
      </c>
      <c r="BQ820" s="154">
        <f>+ROUND(CALCULO[[#This Row],[33]]*40%,-3)</f>
        <v>0</v>
      </c>
      <c r="BR820" s="149">
        <f t="shared" si="32"/>
        <v>0</v>
      </c>
      <c r="BS820" s="144">
        <f>+CALCULO[[#This Row],[33]]-MIN(CALCULO[[#This Row],[69]],CALCULO[[#This Row],[68]])</f>
        <v>0</v>
      </c>
      <c r="BT820" s="150">
        <f>+CALCULO[[#This Row],[71]]/'Versión impresión'!$H$8+1-1</f>
        <v>0</v>
      </c>
      <c r="BU820" s="151">
        <f>+LOOKUP(CALCULO[[#This Row],[72]],$CG$2:$CH$8,$CJ$2:$CJ$8)</f>
        <v>0</v>
      </c>
      <c r="BV820" s="152">
        <f>+LOOKUP(CALCULO[[#This Row],[72]],$CG$2:$CH$8,$CI$2:$CI$8)</f>
        <v>0</v>
      </c>
      <c r="BW820" s="151">
        <f>+LOOKUP(CALCULO[[#This Row],[72]],$CG$2:$CH$8,$CK$2:$CK$8)</f>
        <v>0</v>
      </c>
      <c r="BX820" s="155">
        <f>+(CALCULO[[#This Row],[72]]+CALCULO[[#This Row],[73]])*CALCULO[[#This Row],[74]]+CALCULO[[#This Row],[75]]</f>
        <v>0</v>
      </c>
      <c r="BY820" s="133">
        <f>+ROUND(CALCULO[[#This Row],[76]]*'Versión impresión'!$H$8,-3)</f>
        <v>0</v>
      </c>
      <c r="BZ820" s="180" t="str">
        <f>+IF(LOOKUP(CALCULO[[#This Row],[72]],$CG$2:$CH$8,$CM$2:$CM$8)=0,"",LOOKUP(CALCULO[[#This Row],[72]],$CG$2:$CH$8,$CM$2:$CM$8))</f>
        <v/>
      </c>
    </row>
    <row r="821" spans="1:78" x14ac:dyDescent="0.25">
      <c r="A821" s="78" t="str">
        <f t="shared" si="31"/>
        <v/>
      </c>
      <c r="B821" s="159"/>
      <c r="C821" s="29"/>
      <c r="D821" s="29"/>
      <c r="E821" s="29"/>
      <c r="F821" s="29"/>
      <c r="G821" s="29"/>
      <c r="H821" s="29"/>
      <c r="I821" s="29"/>
      <c r="J821" s="29"/>
      <c r="K821" s="29"/>
      <c r="L821" s="29"/>
      <c r="M821" s="29"/>
      <c r="N821" s="29"/>
      <c r="O821" s="144">
        <f>SUM(CALCULO[[#This Row],[5]:[ 14 ]])</f>
        <v>0</v>
      </c>
      <c r="P821" s="162"/>
      <c r="Q821" s="163">
        <f>+IF(AVERAGEIF(ING_NO_CONST_RENTA[Concepto],'Datos para cálculo'!P$4,ING_NO_CONST_RENTA[Monto Limite])=1,CALCULO[[#This Row],[16]],MIN(CALCULO[ [#This Row],[16] ],AVERAGEIF(ING_NO_CONST_RENTA[Concepto],'Datos para cálculo'!P$4,ING_NO_CONST_RENTA[Monto Limite]),+CALCULO[ [#This Row],[16] ]+1-1,CALCULO[ [#This Row],[16] ]))</f>
        <v>0</v>
      </c>
      <c r="R821" s="29"/>
      <c r="S821" s="163">
        <f>+IF(AVERAGEIF(ING_NO_CONST_RENTA[Concepto],'Datos para cálculo'!R$4,ING_NO_CONST_RENTA[Monto Limite])=1,CALCULO[[#This Row],[18]],MIN(CALCULO[ [#This Row],[18] ],AVERAGEIF(ING_NO_CONST_RENTA[Concepto],'Datos para cálculo'!R$4,ING_NO_CONST_RENTA[Monto Limite]),+CALCULO[ [#This Row],[18] ]+1-1,CALCULO[ [#This Row],[18] ]))</f>
        <v>0</v>
      </c>
      <c r="T821" s="29"/>
      <c r="U821" s="163">
        <f>+IF(AVERAGEIF(ING_NO_CONST_RENTA[Concepto],'Datos para cálculo'!T$4,ING_NO_CONST_RENTA[Monto Limite])=1,CALCULO[[#This Row],[20]],MIN(CALCULO[ [#This Row],[20] ],AVERAGEIF(ING_NO_CONST_RENTA[Concepto],'Datos para cálculo'!T$4,ING_NO_CONST_RENTA[Monto Limite]),+CALCULO[ [#This Row],[20] ]+1-1,CALCULO[ [#This Row],[20] ]))</f>
        <v>0</v>
      </c>
      <c r="V821" s="29"/>
      <c r="W8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1" s="164"/>
      <c r="Y821" s="163">
        <f>+IF(O821&lt;310*'Versión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1" s="165"/>
      <c r="AA821" s="163">
        <f>+IF(AVERAGEIF(ING_NO_CONST_RENTA[Concepto],'Datos para cálculo'!Z$4,ING_NO_CONST_RENTA[Monto Limite])=1,CALCULO[[#This Row],[ 26 ]],MIN(CALCULO[[#This Row],[ 26 ]],AVERAGEIF(ING_NO_CONST_RENTA[Concepto],'Datos para cálculo'!Z$4,ING_NO_CONST_RENTA[Monto Limite]),+CALCULO[[#This Row],[ 26 ]]+1-1,CALCULO[[#This Row],[ 26 ]]))</f>
        <v>0</v>
      </c>
      <c r="AB821" s="165"/>
      <c r="AC8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1" s="147"/>
      <c r="AE8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1" s="144">
        <f>+CALCULO[[#This Row],[ 31 ]]+CALCULO[[#This Row],[ 29 ]]+CALCULO[[#This Row],[ 27 ]]+CALCULO[[#This Row],[ 25 ]]+CALCULO[[#This Row],[ 23 ]]+CALCULO[[#This Row],[ 21 ]]+CALCULO[[#This Row],[ 19 ]]+CALCULO[[#This Row],[ 17 ]]</f>
        <v>0</v>
      </c>
      <c r="AG821" s="148">
        <f>+MAX(0,ROUND(CALCULO[[#This Row],[ 15 ]]-CALCULO[[#This Row],[32]],-3))</f>
        <v>0</v>
      </c>
      <c r="AH821" s="29"/>
      <c r="AI821" s="163">
        <f>+IF(AVERAGEIF(DEDUCCIONES[Concepto],'Datos para cálculo'!AH$4,DEDUCCIONES[Monto Limite])=1,CALCULO[[#This Row],[ 34 ]],MIN(CALCULO[[#This Row],[ 34 ]],AVERAGEIF(DEDUCCIONES[Concepto],'Datos para cálculo'!AH$4,DEDUCCIONES[Monto Limite]),+CALCULO[[#This Row],[ 34 ]]+1-1,CALCULO[[#This Row],[ 34 ]]))</f>
        <v>0</v>
      </c>
      <c r="AJ821" s="167"/>
      <c r="AK821" s="144">
        <f>+IF(CALCULO[[#This Row],[ 36 ]]="SI",MIN(CALCULO[[#This Row],[ 15 ]]*10%,VLOOKUP($AJ$4,DEDUCCIONES[],4,0)),0)</f>
        <v>0</v>
      </c>
      <c r="AL821" s="168"/>
      <c r="AM821" s="145">
        <f>+MIN(AL821+1-1,VLOOKUP($AL$4,DEDUCCIONES[],4,0))</f>
        <v>0</v>
      </c>
      <c r="AN821" s="144">
        <f>+CALCULO[[#This Row],[35]]+CALCULO[[#This Row],[37]]+CALCULO[[#This Row],[ 39 ]]</f>
        <v>0</v>
      </c>
      <c r="AO821" s="148">
        <f>+CALCULO[[#This Row],[33]]-CALCULO[[#This Row],[ 40 ]]</f>
        <v>0</v>
      </c>
      <c r="AP821" s="29"/>
      <c r="AQ821" s="163">
        <f>+MIN(CALCULO[[#This Row],[42]]+1-1,VLOOKUP($AP$4,RENTAS_EXCENTAS[],4,0))</f>
        <v>0</v>
      </c>
      <c r="AR821" s="29"/>
      <c r="AS821" s="163">
        <f>+MIN(CALCULO[[#This Row],[43]]+CALCULO[[#This Row],[ 44 ]]+1-1,VLOOKUP($AP$4,RENTAS_EXCENTAS[],4,0))-CALCULO[[#This Row],[43]]</f>
        <v>0</v>
      </c>
      <c r="AT821" s="163"/>
      <c r="AU821" s="163"/>
      <c r="AV821" s="163">
        <f>+CALCULO[[#This Row],[ 47 ]]</f>
        <v>0</v>
      </c>
      <c r="AW821" s="163"/>
      <c r="AX821" s="163">
        <f>+CALCULO[[#This Row],[ 49 ]]</f>
        <v>0</v>
      </c>
      <c r="AY821" s="163"/>
      <c r="AZ821" s="163">
        <f>+CALCULO[[#This Row],[ 51 ]]</f>
        <v>0</v>
      </c>
      <c r="BA821" s="163"/>
      <c r="BB821" s="163">
        <f>+CALCULO[[#This Row],[ 53 ]]</f>
        <v>0</v>
      </c>
      <c r="BC821" s="163"/>
      <c r="BD821" s="163">
        <f>+CALCULO[[#This Row],[ 55 ]]</f>
        <v>0</v>
      </c>
      <c r="BE821" s="163"/>
      <c r="BF821" s="163">
        <f>+CALCULO[[#This Row],[ 57 ]]</f>
        <v>0</v>
      </c>
      <c r="BG821" s="163"/>
      <c r="BH821" s="163">
        <f>+CALCULO[[#This Row],[ 59 ]]</f>
        <v>0</v>
      </c>
      <c r="BI821" s="163"/>
      <c r="BJ821" s="163"/>
      <c r="BK821" s="163"/>
      <c r="BL821" s="145">
        <f>+CALCULO[[#This Row],[ 63 ]]</f>
        <v>0</v>
      </c>
      <c r="BM821" s="144">
        <f>+CALCULO[[#This Row],[ 64 ]]+CALCULO[[#This Row],[ 62 ]]+CALCULO[[#This Row],[ 60 ]]+CALCULO[[#This Row],[ 58 ]]+CALCULO[[#This Row],[ 56 ]]+CALCULO[[#This Row],[ 54 ]]+CALCULO[[#This Row],[ 52 ]]+CALCULO[[#This Row],[ 50 ]]+CALCULO[[#This Row],[ 48 ]]+CALCULO[[#This Row],[ 45 ]]+CALCULO[[#This Row],[43]]</f>
        <v>0</v>
      </c>
      <c r="BN821" s="148">
        <f>+CALCULO[[#This Row],[ 41 ]]-CALCULO[[#This Row],[65]]</f>
        <v>0</v>
      </c>
      <c r="BO821" s="144">
        <f>+ROUND(MIN(CALCULO[[#This Row],[66]]*25%,240*'Versión impresión'!$H$8),-3)</f>
        <v>0</v>
      </c>
      <c r="BP821" s="148">
        <f>+CALCULO[[#This Row],[66]]-CALCULO[[#This Row],[67]]</f>
        <v>0</v>
      </c>
      <c r="BQ821" s="154">
        <f>+ROUND(CALCULO[[#This Row],[33]]*40%,-3)</f>
        <v>0</v>
      </c>
      <c r="BR821" s="149">
        <f t="shared" si="32"/>
        <v>0</v>
      </c>
      <c r="BS821" s="144">
        <f>+CALCULO[[#This Row],[33]]-MIN(CALCULO[[#This Row],[69]],CALCULO[[#This Row],[68]])</f>
        <v>0</v>
      </c>
      <c r="BT821" s="150">
        <f>+CALCULO[[#This Row],[71]]/'Versión impresión'!$H$8+1-1</f>
        <v>0</v>
      </c>
      <c r="BU821" s="151">
        <f>+LOOKUP(CALCULO[[#This Row],[72]],$CG$2:$CH$8,$CJ$2:$CJ$8)</f>
        <v>0</v>
      </c>
      <c r="BV821" s="152">
        <f>+LOOKUP(CALCULO[[#This Row],[72]],$CG$2:$CH$8,$CI$2:$CI$8)</f>
        <v>0</v>
      </c>
      <c r="BW821" s="151">
        <f>+LOOKUP(CALCULO[[#This Row],[72]],$CG$2:$CH$8,$CK$2:$CK$8)</f>
        <v>0</v>
      </c>
      <c r="BX821" s="155">
        <f>+(CALCULO[[#This Row],[72]]+CALCULO[[#This Row],[73]])*CALCULO[[#This Row],[74]]+CALCULO[[#This Row],[75]]</f>
        <v>0</v>
      </c>
      <c r="BY821" s="133">
        <f>+ROUND(CALCULO[[#This Row],[76]]*'Versión impresión'!$H$8,-3)</f>
        <v>0</v>
      </c>
      <c r="BZ821" s="180" t="str">
        <f>+IF(LOOKUP(CALCULO[[#This Row],[72]],$CG$2:$CH$8,$CM$2:$CM$8)=0,"",LOOKUP(CALCULO[[#This Row],[72]],$CG$2:$CH$8,$CM$2:$CM$8))</f>
        <v/>
      </c>
    </row>
    <row r="822" spans="1:78" x14ac:dyDescent="0.25">
      <c r="A822" s="78" t="str">
        <f t="shared" si="31"/>
        <v/>
      </c>
      <c r="B822" s="159"/>
      <c r="C822" s="29"/>
      <c r="D822" s="29"/>
      <c r="E822" s="29"/>
      <c r="F822" s="29"/>
      <c r="G822" s="29"/>
      <c r="H822" s="29"/>
      <c r="I822" s="29"/>
      <c r="J822" s="29"/>
      <c r="K822" s="29"/>
      <c r="L822" s="29"/>
      <c r="M822" s="29"/>
      <c r="N822" s="29"/>
      <c r="O822" s="144">
        <f>SUM(CALCULO[[#This Row],[5]:[ 14 ]])</f>
        <v>0</v>
      </c>
      <c r="P822" s="162"/>
      <c r="Q822" s="163">
        <f>+IF(AVERAGEIF(ING_NO_CONST_RENTA[Concepto],'Datos para cálculo'!P$4,ING_NO_CONST_RENTA[Monto Limite])=1,CALCULO[[#This Row],[16]],MIN(CALCULO[ [#This Row],[16] ],AVERAGEIF(ING_NO_CONST_RENTA[Concepto],'Datos para cálculo'!P$4,ING_NO_CONST_RENTA[Monto Limite]),+CALCULO[ [#This Row],[16] ]+1-1,CALCULO[ [#This Row],[16] ]))</f>
        <v>0</v>
      </c>
      <c r="R822" s="29"/>
      <c r="S822" s="163">
        <f>+IF(AVERAGEIF(ING_NO_CONST_RENTA[Concepto],'Datos para cálculo'!R$4,ING_NO_CONST_RENTA[Monto Limite])=1,CALCULO[[#This Row],[18]],MIN(CALCULO[ [#This Row],[18] ],AVERAGEIF(ING_NO_CONST_RENTA[Concepto],'Datos para cálculo'!R$4,ING_NO_CONST_RENTA[Monto Limite]),+CALCULO[ [#This Row],[18] ]+1-1,CALCULO[ [#This Row],[18] ]))</f>
        <v>0</v>
      </c>
      <c r="T822" s="29"/>
      <c r="U822" s="163">
        <f>+IF(AVERAGEIF(ING_NO_CONST_RENTA[Concepto],'Datos para cálculo'!T$4,ING_NO_CONST_RENTA[Monto Limite])=1,CALCULO[[#This Row],[20]],MIN(CALCULO[ [#This Row],[20] ],AVERAGEIF(ING_NO_CONST_RENTA[Concepto],'Datos para cálculo'!T$4,ING_NO_CONST_RENTA[Monto Limite]),+CALCULO[ [#This Row],[20] ]+1-1,CALCULO[ [#This Row],[20] ]))</f>
        <v>0</v>
      </c>
      <c r="V822" s="29"/>
      <c r="W8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2" s="164"/>
      <c r="Y822" s="163">
        <f>+IF(O822&lt;310*'Versión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2" s="165"/>
      <c r="AA822" s="163">
        <f>+IF(AVERAGEIF(ING_NO_CONST_RENTA[Concepto],'Datos para cálculo'!Z$4,ING_NO_CONST_RENTA[Monto Limite])=1,CALCULO[[#This Row],[ 26 ]],MIN(CALCULO[[#This Row],[ 26 ]],AVERAGEIF(ING_NO_CONST_RENTA[Concepto],'Datos para cálculo'!Z$4,ING_NO_CONST_RENTA[Monto Limite]),+CALCULO[[#This Row],[ 26 ]]+1-1,CALCULO[[#This Row],[ 26 ]]))</f>
        <v>0</v>
      </c>
      <c r="AB822" s="165"/>
      <c r="AC8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2" s="147"/>
      <c r="AE8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2" s="144">
        <f>+CALCULO[[#This Row],[ 31 ]]+CALCULO[[#This Row],[ 29 ]]+CALCULO[[#This Row],[ 27 ]]+CALCULO[[#This Row],[ 25 ]]+CALCULO[[#This Row],[ 23 ]]+CALCULO[[#This Row],[ 21 ]]+CALCULO[[#This Row],[ 19 ]]+CALCULO[[#This Row],[ 17 ]]</f>
        <v>0</v>
      </c>
      <c r="AG822" s="148">
        <f>+MAX(0,ROUND(CALCULO[[#This Row],[ 15 ]]-CALCULO[[#This Row],[32]],-3))</f>
        <v>0</v>
      </c>
      <c r="AH822" s="29"/>
      <c r="AI822" s="163">
        <f>+IF(AVERAGEIF(DEDUCCIONES[Concepto],'Datos para cálculo'!AH$4,DEDUCCIONES[Monto Limite])=1,CALCULO[[#This Row],[ 34 ]],MIN(CALCULO[[#This Row],[ 34 ]],AVERAGEIF(DEDUCCIONES[Concepto],'Datos para cálculo'!AH$4,DEDUCCIONES[Monto Limite]),+CALCULO[[#This Row],[ 34 ]]+1-1,CALCULO[[#This Row],[ 34 ]]))</f>
        <v>0</v>
      </c>
      <c r="AJ822" s="167"/>
      <c r="AK822" s="144">
        <f>+IF(CALCULO[[#This Row],[ 36 ]]="SI",MIN(CALCULO[[#This Row],[ 15 ]]*10%,VLOOKUP($AJ$4,DEDUCCIONES[],4,0)),0)</f>
        <v>0</v>
      </c>
      <c r="AL822" s="168"/>
      <c r="AM822" s="145">
        <f>+MIN(AL822+1-1,VLOOKUP($AL$4,DEDUCCIONES[],4,0))</f>
        <v>0</v>
      </c>
      <c r="AN822" s="144">
        <f>+CALCULO[[#This Row],[35]]+CALCULO[[#This Row],[37]]+CALCULO[[#This Row],[ 39 ]]</f>
        <v>0</v>
      </c>
      <c r="AO822" s="148">
        <f>+CALCULO[[#This Row],[33]]-CALCULO[[#This Row],[ 40 ]]</f>
        <v>0</v>
      </c>
      <c r="AP822" s="29"/>
      <c r="AQ822" s="163">
        <f>+MIN(CALCULO[[#This Row],[42]]+1-1,VLOOKUP($AP$4,RENTAS_EXCENTAS[],4,0))</f>
        <v>0</v>
      </c>
      <c r="AR822" s="29"/>
      <c r="AS822" s="163">
        <f>+MIN(CALCULO[[#This Row],[43]]+CALCULO[[#This Row],[ 44 ]]+1-1,VLOOKUP($AP$4,RENTAS_EXCENTAS[],4,0))-CALCULO[[#This Row],[43]]</f>
        <v>0</v>
      </c>
      <c r="AT822" s="163"/>
      <c r="AU822" s="163"/>
      <c r="AV822" s="163">
        <f>+CALCULO[[#This Row],[ 47 ]]</f>
        <v>0</v>
      </c>
      <c r="AW822" s="163"/>
      <c r="AX822" s="163">
        <f>+CALCULO[[#This Row],[ 49 ]]</f>
        <v>0</v>
      </c>
      <c r="AY822" s="163"/>
      <c r="AZ822" s="163">
        <f>+CALCULO[[#This Row],[ 51 ]]</f>
        <v>0</v>
      </c>
      <c r="BA822" s="163"/>
      <c r="BB822" s="163">
        <f>+CALCULO[[#This Row],[ 53 ]]</f>
        <v>0</v>
      </c>
      <c r="BC822" s="163"/>
      <c r="BD822" s="163">
        <f>+CALCULO[[#This Row],[ 55 ]]</f>
        <v>0</v>
      </c>
      <c r="BE822" s="163"/>
      <c r="BF822" s="163">
        <f>+CALCULO[[#This Row],[ 57 ]]</f>
        <v>0</v>
      </c>
      <c r="BG822" s="163"/>
      <c r="BH822" s="163">
        <f>+CALCULO[[#This Row],[ 59 ]]</f>
        <v>0</v>
      </c>
      <c r="BI822" s="163"/>
      <c r="BJ822" s="163"/>
      <c r="BK822" s="163"/>
      <c r="BL822" s="145">
        <f>+CALCULO[[#This Row],[ 63 ]]</f>
        <v>0</v>
      </c>
      <c r="BM822" s="144">
        <f>+CALCULO[[#This Row],[ 64 ]]+CALCULO[[#This Row],[ 62 ]]+CALCULO[[#This Row],[ 60 ]]+CALCULO[[#This Row],[ 58 ]]+CALCULO[[#This Row],[ 56 ]]+CALCULO[[#This Row],[ 54 ]]+CALCULO[[#This Row],[ 52 ]]+CALCULO[[#This Row],[ 50 ]]+CALCULO[[#This Row],[ 48 ]]+CALCULO[[#This Row],[ 45 ]]+CALCULO[[#This Row],[43]]</f>
        <v>0</v>
      </c>
      <c r="BN822" s="148">
        <f>+CALCULO[[#This Row],[ 41 ]]-CALCULO[[#This Row],[65]]</f>
        <v>0</v>
      </c>
      <c r="BO822" s="144">
        <f>+ROUND(MIN(CALCULO[[#This Row],[66]]*25%,240*'Versión impresión'!$H$8),-3)</f>
        <v>0</v>
      </c>
      <c r="BP822" s="148">
        <f>+CALCULO[[#This Row],[66]]-CALCULO[[#This Row],[67]]</f>
        <v>0</v>
      </c>
      <c r="BQ822" s="154">
        <f>+ROUND(CALCULO[[#This Row],[33]]*40%,-3)</f>
        <v>0</v>
      </c>
      <c r="BR822" s="149">
        <f t="shared" si="32"/>
        <v>0</v>
      </c>
      <c r="BS822" s="144">
        <f>+CALCULO[[#This Row],[33]]-MIN(CALCULO[[#This Row],[69]],CALCULO[[#This Row],[68]])</f>
        <v>0</v>
      </c>
      <c r="BT822" s="150">
        <f>+CALCULO[[#This Row],[71]]/'Versión impresión'!$H$8+1-1</f>
        <v>0</v>
      </c>
      <c r="BU822" s="151">
        <f>+LOOKUP(CALCULO[[#This Row],[72]],$CG$2:$CH$8,$CJ$2:$CJ$8)</f>
        <v>0</v>
      </c>
      <c r="BV822" s="152">
        <f>+LOOKUP(CALCULO[[#This Row],[72]],$CG$2:$CH$8,$CI$2:$CI$8)</f>
        <v>0</v>
      </c>
      <c r="BW822" s="151">
        <f>+LOOKUP(CALCULO[[#This Row],[72]],$CG$2:$CH$8,$CK$2:$CK$8)</f>
        <v>0</v>
      </c>
      <c r="BX822" s="155">
        <f>+(CALCULO[[#This Row],[72]]+CALCULO[[#This Row],[73]])*CALCULO[[#This Row],[74]]+CALCULO[[#This Row],[75]]</f>
        <v>0</v>
      </c>
      <c r="BY822" s="133">
        <f>+ROUND(CALCULO[[#This Row],[76]]*'Versión impresión'!$H$8,-3)</f>
        <v>0</v>
      </c>
      <c r="BZ822" s="180" t="str">
        <f>+IF(LOOKUP(CALCULO[[#This Row],[72]],$CG$2:$CH$8,$CM$2:$CM$8)=0,"",LOOKUP(CALCULO[[#This Row],[72]],$CG$2:$CH$8,$CM$2:$CM$8))</f>
        <v/>
      </c>
    </row>
    <row r="823" spans="1:78" x14ac:dyDescent="0.25">
      <c r="A823" s="78" t="str">
        <f t="shared" si="31"/>
        <v/>
      </c>
      <c r="B823" s="159"/>
      <c r="C823" s="29"/>
      <c r="D823" s="29"/>
      <c r="E823" s="29"/>
      <c r="F823" s="29"/>
      <c r="G823" s="29"/>
      <c r="H823" s="29"/>
      <c r="I823" s="29"/>
      <c r="J823" s="29"/>
      <c r="K823" s="29"/>
      <c r="L823" s="29"/>
      <c r="M823" s="29"/>
      <c r="N823" s="29"/>
      <c r="O823" s="144">
        <f>SUM(CALCULO[[#This Row],[5]:[ 14 ]])</f>
        <v>0</v>
      </c>
      <c r="P823" s="162"/>
      <c r="Q823" s="163">
        <f>+IF(AVERAGEIF(ING_NO_CONST_RENTA[Concepto],'Datos para cálculo'!P$4,ING_NO_CONST_RENTA[Monto Limite])=1,CALCULO[[#This Row],[16]],MIN(CALCULO[ [#This Row],[16] ],AVERAGEIF(ING_NO_CONST_RENTA[Concepto],'Datos para cálculo'!P$4,ING_NO_CONST_RENTA[Monto Limite]),+CALCULO[ [#This Row],[16] ]+1-1,CALCULO[ [#This Row],[16] ]))</f>
        <v>0</v>
      </c>
      <c r="R823" s="29"/>
      <c r="S823" s="163">
        <f>+IF(AVERAGEIF(ING_NO_CONST_RENTA[Concepto],'Datos para cálculo'!R$4,ING_NO_CONST_RENTA[Monto Limite])=1,CALCULO[[#This Row],[18]],MIN(CALCULO[ [#This Row],[18] ],AVERAGEIF(ING_NO_CONST_RENTA[Concepto],'Datos para cálculo'!R$4,ING_NO_CONST_RENTA[Monto Limite]),+CALCULO[ [#This Row],[18] ]+1-1,CALCULO[ [#This Row],[18] ]))</f>
        <v>0</v>
      </c>
      <c r="T823" s="29"/>
      <c r="U823" s="163">
        <f>+IF(AVERAGEIF(ING_NO_CONST_RENTA[Concepto],'Datos para cálculo'!T$4,ING_NO_CONST_RENTA[Monto Limite])=1,CALCULO[[#This Row],[20]],MIN(CALCULO[ [#This Row],[20] ],AVERAGEIF(ING_NO_CONST_RENTA[Concepto],'Datos para cálculo'!T$4,ING_NO_CONST_RENTA[Monto Limite]),+CALCULO[ [#This Row],[20] ]+1-1,CALCULO[ [#This Row],[20] ]))</f>
        <v>0</v>
      </c>
      <c r="V823" s="29"/>
      <c r="W8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3" s="164"/>
      <c r="Y823" s="163">
        <f>+IF(O823&lt;310*'Versión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3" s="165"/>
      <c r="AA823" s="163">
        <f>+IF(AVERAGEIF(ING_NO_CONST_RENTA[Concepto],'Datos para cálculo'!Z$4,ING_NO_CONST_RENTA[Monto Limite])=1,CALCULO[[#This Row],[ 26 ]],MIN(CALCULO[[#This Row],[ 26 ]],AVERAGEIF(ING_NO_CONST_RENTA[Concepto],'Datos para cálculo'!Z$4,ING_NO_CONST_RENTA[Monto Limite]),+CALCULO[[#This Row],[ 26 ]]+1-1,CALCULO[[#This Row],[ 26 ]]))</f>
        <v>0</v>
      </c>
      <c r="AB823" s="165"/>
      <c r="AC8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3" s="147"/>
      <c r="AE8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3" s="144">
        <f>+CALCULO[[#This Row],[ 31 ]]+CALCULO[[#This Row],[ 29 ]]+CALCULO[[#This Row],[ 27 ]]+CALCULO[[#This Row],[ 25 ]]+CALCULO[[#This Row],[ 23 ]]+CALCULO[[#This Row],[ 21 ]]+CALCULO[[#This Row],[ 19 ]]+CALCULO[[#This Row],[ 17 ]]</f>
        <v>0</v>
      </c>
      <c r="AG823" s="148">
        <f>+MAX(0,ROUND(CALCULO[[#This Row],[ 15 ]]-CALCULO[[#This Row],[32]],-3))</f>
        <v>0</v>
      </c>
      <c r="AH823" s="29"/>
      <c r="AI823" s="163">
        <f>+IF(AVERAGEIF(DEDUCCIONES[Concepto],'Datos para cálculo'!AH$4,DEDUCCIONES[Monto Limite])=1,CALCULO[[#This Row],[ 34 ]],MIN(CALCULO[[#This Row],[ 34 ]],AVERAGEIF(DEDUCCIONES[Concepto],'Datos para cálculo'!AH$4,DEDUCCIONES[Monto Limite]),+CALCULO[[#This Row],[ 34 ]]+1-1,CALCULO[[#This Row],[ 34 ]]))</f>
        <v>0</v>
      </c>
      <c r="AJ823" s="167"/>
      <c r="AK823" s="144">
        <f>+IF(CALCULO[[#This Row],[ 36 ]]="SI",MIN(CALCULO[[#This Row],[ 15 ]]*10%,VLOOKUP($AJ$4,DEDUCCIONES[],4,0)),0)</f>
        <v>0</v>
      </c>
      <c r="AL823" s="168"/>
      <c r="AM823" s="145">
        <f>+MIN(AL823+1-1,VLOOKUP($AL$4,DEDUCCIONES[],4,0))</f>
        <v>0</v>
      </c>
      <c r="AN823" s="144">
        <f>+CALCULO[[#This Row],[35]]+CALCULO[[#This Row],[37]]+CALCULO[[#This Row],[ 39 ]]</f>
        <v>0</v>
      </c>
      <c r="AO823" s="148">
        <f>+CALCULO[[#This Row],[33]]-CALCULO[[#This Row],[ 40 ]]</f>
        <v>0</v>
      </c>
      <c r="AP823" s="29"/>
      <c r="AQ823" s="163">
        <f>+MIN(CALCULO[[#This Row],[42]]+1-1,VLOOKUP($AP$4,RENTAS_EXCENTAS[],4,0))</f>
        <v>0</v>
      </c>
      <c r="AR823" s="29"/>
      <c r="AS823" s="163">
        <f>+MIN(CALCULO[[#This Row],[43]]+CALCULO[[#This Row],[ 44 ]]+1-1,VLOOKUP($AP$4,RENTAS_EXCENTAS[],4,0))-CALCULO[[#This Row],[43]]</f>
        <v>0</v>
      </c>
      <c r="AT823" s="163"/>
      <c r="AU823" s="163"/>
      <c r="AV823" s="163">
        <f>+CALCULO[[#This Row],[ 47 ]]</f>
        <v>0</v>
      </c>
      <c r="AW823" s="163"/>
      <c r="AX823" s="163">
        <f>+CALCULO[[#This Row],[ 49 ]]</f>
        <v>0</v>
      </c>
      <c r="AY823" s="163"/>
      <c r="AZ823" s="163">
        <f>+CALCULO[[#This Row],[ 51 ]]</f>
        <v>0</v>
      </c>
      <c r="BA823" s="163"/>
      <c r="BB823" s="163">
        <f>+CALCULO[[#This Row],[ 53 ]]</f>
        <v>0</v>
      </c>
      <c r="BC823" s="163"/>
      <c r="BD823" s="163">
        <f>+CALCULO[[#This Row],[ 55 ]]</f>
        <v>0</v>
      </c>
      <c r="BE823" s="163"/>
      <c r="BF823" s="163">
        <f>+CALCULO[[#This Row],[ 57 ]]</f>
        <v>0</v>
      </c>
      <c r="BG823" s="163"/>
      <c r="BH823" s="163">
        <f>+CALCULO[[#This Row],[ 59 ]]</f>
        <v>0</v>
      </c>
      <c r="BI823" s="163"/>
      <c r="BJ823" s="163"/>
      <c r="BK823" s="163"/>
      <c r="BL823" s="145">
        <f>+CALCULO[[#This Row],[ 63 ]]</f>
        <v>0</v>
      </c>
      <c r="BM823" s="144">
        <f>+CALCULO[[#This Row],[ 64 ]]+CALCULO[[#This Row],[ 62 ]]+CALCULO[[#This Row],[ 60 ]]+CALCULO[[#This Row],[ 58 ]]+CALCULO[[#This Row],[ 56 ]]+CALCULO[[#This Row],[ 54 ]]+CALCULO[[#This Row],[ 52 ]]+CALCULO[[#This Row],[ 50 ]]+CALCULO[[#This Row],[ 48 ]]+CALCULO[[#This Row],[ 45 ]]+CALCULO[[#This Row],[43]]</f>
        <v>0</v>
      </c>
      <c r="BN823" s="148">
        <f>+CALCULO[[#This Row],[ 41 ]]-CALCULO[[#This Row],[65]]</f>
        <v>0</v>
      </c>
      <c r="BO823" s="144">
        <f>+ROUND(MIN(CALCULO[[#This Row],[66]]*25%,240*'Versión impresión'!$H$8),-3)</f>
        <v>0</v>
      </c>
      <c r="BP823" s="148">
        <f>+CALCULO[[#This Row],[66]]-CALCULO[[#This Row],[67]]</f>
        <v>0</v>
      </c>
      <c r="BQ823" s="154">
        <f>+ROUND(CALCULO[[#This Row],[33]]*40%,-3)</f>
        <v>0</v>
      </c>
      <c r="BR823" s="149">
        <f t="shared" si="32"/>
        <v>0</v>
      </c>
      <c r="BS823" s="144">
        <f>+CALCULO[[#This Row],[33]]-MIN(CALCULO[[#This Row],[69]],CALCULO[[#This Row],[68]])</f>
        <v>0</v>
      </c>
      <c r="BT823" s="150">
        <f>+CALCULO[[#This Row],[71]]/'Versión impresión'!$H$8+1-1</f>
        <v>0</v>
      </c>
      <c r="BU823" s="151">
        <f>+LOOKUP(CALCULO[[#This Row],[72]],$CG$2:$CH$8,$CJ$2:$CJ$8)</f>
        <v>0</v>
      </c>
      <c r="BV823" s="152">
        <f>+LOOKUP(CALCULO[[#This Row],[72]],$CG$2:$CH$8,$CI$2:$CI$8)</f>
        <v>0</v>
      </c>
      <c r="BW823" s="151">
        <f>+LOOKUP(CALCULO[[#This Row],[72]],$CG$2:$CH$8,$CK$2:$CK$8)</f>
        <v>0</v>
      </c>
      <c r="BX823" s="155">
        <f>+(CALCULO[[#This Row],[72]]+CALCULO[[#This Row],[73]])*CALCULO[[#This Row],[74]]+CALCULO[[#This Row],[75]]</f>
        <v>0</v>
      </c>
      <c r="BY823" s="133">
        <f>+ROUND(CALCULO[[#This Row],[76]]*'Versión impresión'!$H$8,-3)</f>
        <v>0</v>
      </c>
      <c r="BZ823" s="180" t="str">
        <f>+IF(LOOKUP(CALCULO[[#This Row],[72]],$CG$2:$CH$8,$CM$2:$CM$8)=0,"",LOOKUP(CALCULO[[#This Row],[72]],$CG$2:$CH$8,$CM$2:$CM$8))</f>
        <v/>
      </c>
    </row>
    <row r="824" spans="1:78" x14ac:dyDescent="0.25">
      <c r="A824" s="78" t="str">
        <f t="shared" si="31"/>
        <v/>
      </c>
      <c r="B824" s="159"/>
      <c r="C824" s="29"/>
      <c r="D824" s="29"/>
      <c r="E824" s="29"/>
      <c r="F824" s="29"/>
      <c r="G824" s="29"/>
      <c r="H824" s="29"/>
      <c r="I824" s="29"/>
      <c r="J824" s="29"/>
      <c r="K824" s="29"/>
      <c r="L824" s="29"/>
      <c r="M824" s="29"/>
      <c r="N824" s="29"/>
      <c r="O824" s="144">
        <f>SUM(CALCULO[[#This Row],[5]:[ 14 ]])</f>
        <v>0</v>
      </c>
      <c r="P824" s="162"/>
      <c r="Q824" s="163">
        <f>+IF(AVERAGEIF(ING_NO_CONST_RENTA[Concepto],'Datos para cálculo'!P$4,ING_NO_CONST_RENTA[Monto Limite])=1,CALCULO[[#This Row],[16]],MIN(CALCULO[ [#This Row],[16] ],AVERAGEIF(ING_NO_CONST_RENTA[Concepto],'Datos para cálculo'!P$4,ING_NO_CONST_RENTA[Monto Limite]),+CALCULO[ [#This Row],[16] ]+1-1,CALCULO[ [#This Row],[16] ]))</f>
        <v>0</v>
      </c>
      <c r="R824" s="29"/>
      <c r="S824" s="163">
        <f>+IF(AVERAGEIF(ING_NO_CONST_RENTA[Concepto],'Datos para cálculo'!R$4,ING_NO_CONST_RENTA[Monto Limite])=1,CALCULO[[#This Row],[18]],MIN(CALCULO[ [#This Row],[18] ],AVERAGEIF(ING_NO_CONST_RENTA[Concepto],'Datos para cálculo'!R$4,ING_NO_CONST_RENTA[Monto Limite]),+CALCULO[ [#This Row],[18] ]+1-1,CALCULO[ [#This Row],[18] ]))</f>
        <v>0</v>
      </c>
      <c r="T824" s="29"/>
      <c r="U824" s="163">
        <f>+IF(AVERAGEIF(ING_NO_CONST_RENTA[Concepto],'Datos para cálculo'!T$4,ING_NO_CONST_RENTA[Monto Limite])=1,CALCULO[[#This Row],[20]],MIN(CALCULO[ [#This Row],[20] ],AVERAGEIF(ING_NO_CONST_RENTA[Concepto],'Datos para cálculo'!T$4,ING_NO_CONST_RENTA[Monto Limite]),+CALCULO[ [#This Row],[20] ]+1-1,CALCULO[ [#This Row],[20] ]))</f>
        <v>0</v>
      </c>
      <c r="V824" s="29"/>
      <c r="W8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4" s="164"/>
      <c r="Y824" s="163">
        <f>+IF(O824&lt;310*'Versión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4" s="165"/>
      <c r="AA824" s="163">
        <f>+IF(AVERAGEIF(ING_NO_CONST_RENTA[Concepto],'Datos para cálculo'!Z$4,ING_NO_CONST_RENTA[Monto Limite])=1,CALCULO[[#This Row],[ 26 ]],MIN(CALCULO[[#This Row],[ 26 ]],AVERAGEIF(ING_NO_CONST_RENTA[Concepto],'Datos para cálculo'!Z$4,ING_NO_CONST_RENTA[Monto Limite]),+CALCULO[[#This Row],[ 26 ]]+1-1,CALCULO[[#This Row],[ 26 ]]))</f>
        <v>0</v>
      </c>
      <c r="AB824" s="165"/>
      <c r="AC8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4" s="147"/>
      <c r="AE8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4" s="144">
        <f>+CALCULO[[#This Row],[ 31 ]]+CALCULO[[#This Row],[ 29 ]]+CALCULO[[#This Row],[ 27 ]]+CALCULO[[#This Row],[ 25 ]]+CALCULO[[#This Row],[ 23 ]]+CALCULO[[#This Row],[ 21 ]]+CALCULO[[#This Row],[ 19 ]]+CALCULO[[#This Row],[ 17 ]]</f>
        <v>0</v>
      </c>
      <c r="AG824" s="148">
        <f>+MAX(0,ROUND(CALCULO[[#This Row],[ 15 ]]-CALCULO[[#This Row],[32]],-3))</f>
        <v>0</v>
      </c>
      <c r="AH824" s="29"/>
      <c r="AI824" s="163">
        <f>+IF(AVERAGEIF(DEDUCCIONES[Concepto],'Datos para cálculo'!AH$4,DEDUCCIONES[Monto Limite])=1,CALCULO[[#This Row],[ 34 ]],MIN(CALCULO[[#This Row],[ 34 ]],AVERAGEIF(DEDUCCIONES[Concepto],'Datos para cálculo'!AH$4,DEDUCCIONES[Monto Limite]),+CALCULO[[#This Row],[ 34 ]]+1-1,CALCULO[[#This Row],[ 34 ]]))</f>
        <v>0</v>
      </c>
      <c r="AJ824" s="167"/>
      <c r="AK824" s="144">
        <f>+IF(CALCULO[[#This Row],[ 36 ]]="SI",MIN(CALCULO[[#This Row],[ 15 ]]*10%,VLOOKUP($AJ$4,DEDUCCIONES[],4,0)),0)</f>
        <v>0</v>
      </c>
      <c r="AL824" s="168"/>
      <c r="AM824" s="145">
        <f>+MIN(AL824+1-1,VLOOKUP($AL$4,DEDUCCIONES[],4,0))</f>
        <v>0</v>
      </c>
      <c r="AN824" s="144">
        <f>+CALCULO[[#This Row],[35]]+CALCULO[[#This Row],[37]]+CALCULO[[#This Row],[ 39 ]]</f>
        <v>0</v>
      </c>
      <c r="AO824" s="148">
        <f>+CALCULO[[#This Row],[33]]-CALCULO[[#This Row],[ 40 ]]</f>
        <v>0</v>
      </c>
      <c r="AP824" s="29"/>
      <c r="AQ824" s="163">
        <f>+MIN(CALCULO[[#This Row],[42]]+1-1,VLOOKUP($AP$4,RENTAS_EXCENTAS[],4,0))</f>
        <v>0</v>
      </c>
      <c r="AR824" s="29"/>
      <c r="AS824" s="163">
        <f>+MIN(CALCULO[[#This Row],[43]]+CALCULO[[#This Row],[ 44 ]]+1-1,VLOOKUP($AP$4,RENTAS_EXCENTAS[],4,0))-CALCULO[[#This Row],[43]]</f>
        <v>0</v>
      </c>
      <c r="AT824" s="163"/>
      <c r="AU824" s="163"/>
      <c r="AV824" s="163">
        <f>+CALCULO[[#This Row],[ 47 ]]</f>
        <v>0</v>
      </c>
      <c r="AW824" s="163"/>
      <c r="AX824" s="163">
        <f>+CALCULO[[#This Row],[ 49 ]]</f>
        <v>0</v>
      </c>
      <c r="AY824" s="163"/>
      <c r="AZ824" s="163">
        <f>+CALCULO[[#This Row],[ 51 ]]</f>
        <v>0</v>
      </c>
      <c r="BA824" s="163"/>
      <c r="BB824" s="163">
        <f>+CALCULO[[#This Row],[ 53 ]]</f>
        <v>0</v>
      </c>
      <c r="BC824" s="163"/>
      <c r="BD824" s="163">
        <f>+CALCULO[[#This Row],[ 55 ]]</f>
        <v>0</v>
      </c>
      <c r="BE824" s="163"/>
      <c r="BF824" s="163">
        <f>+CALCULO[[#This Row],[ 57 ]]</f>
        <v>0</v>
      </c>
      <c r="BG824" s="163"/>
      <c r="BH824" s="163">
        <f>+CALCULO[[#This Row],[ 59 ]]</f>
        <v>0</v>
      </c>
      <c r="BI824" s="163"/>
      <c r="BJ824" s="163"/>
      <c r="BK824" s="163"/>
      <c r="BL824" s="145">
        <f>+CALCULO[[#This Row],[ 63 ]]</f>
        <v>0</v>
      </c>
      <c r="BM824" s="144">
        <f>+CALCULO[[#This Row],[ 64 ]]+CALCULO[[#This Row],[ 62 ]]+CALCULO[[#This Row],[ 60 ]]+CALCULO[[#This Row],[ 58 ]]+CALCULO[[#This Row],[ 56 ]]+CALCULO[[#This Row],[ 54 ]]+CALCULO[[#This Row],[ 52 ]]+CALCULO[[#This Row],[ 50 ]]+CALCULO[[#This Row],[ 48 ]]+CALCULO[[#This Row],[ 45 ]]+CALCULO[[#This Row],[43]]</f>
        <v>0</v>
      </c>
      <c r="BN824" s="148">
        <f>+CALCULO[[#This Row],[ 41 ]]-CALCULO[[#This Row],[65]]</f>
        <v>0</v>
      </c>
      <c r="BO824" s="144">
        <f>+ROUND(MIN(CALCULO[[#This Row],[66]]*25%,240*'Versión impresión'!$H$8),-3)</f>
        <v>0</v>
      </c>
      <c r="BP824" s="148">
        <f>+CALCULO[[#This Row],[66]]-CALCULO[[#This Row],[67]]</f>
        <v>0</v>
      </c>
      <c r="BQ824" s="154">
        <f>+ROUND(CALCULO[[#This Row],[33]]*40%,-3)</f>
        <v>0</v>
      </c>
      <c r="BR824" s="149">
        <f t="shared" si="32"/>
        <v>0</v>
      </c>
      <c r="BS824" s="144">
        <f>+CALCULO[[#This Row],[33]]-MIN(CALCULO[[#This Row],[69]],CALCULO[[#This Row],[68]])</f>
        <v>0</v>
      </c>
      <c r="BT824" s="150">
        <f>+CALCULO[[#This Row],[71]]/'Versión impresión'!$H$8+1-1</f>
        <v>0</v>
      </c>
      <c r="BU824" s="151">
        <f>+LOOKUP(CALCULO[[#This Row],[72]],$CG$2:$CH$8,$CJ$2:$CJ$8)</f>
        <v>0</v>
      </c>
      <c r="BV824" s="152">
        <f>+LOOKUP(CALCULO[[#This Row],[72]],$CG$2:$CH$8,$CI$2:$CI$8)</f>
        <v>0</v>
      </c>
      <c r="BW824" s="151">
        <f>+LOOKUP(CALCULO[[#This Row],[72]],$CG$2:$CH$8,$CK$2:$CK$8)</f>
        <v>0</v>
      </c>
      <c r="BX824" s="155">
        <f>+(CALCULO[[#This Row],[72]]+CALCULO[[#This Row],[73]])*CALCULO[[#This Row],[74]]+CALCULO[[#This Row],[75]]</f>
        <v>0</v>
      </c>
      <c r="BY824" s="133">
        <f>+ROUND(CALCULO[[#This Row],[76]]*'Versión impresión'!$H$8,-3)</f>
        <v>0</v>
      </c>
      <c r="BZ824" s="180" t="str">
        <f>+IF(LOOKUP(CALCULO[[#This Row],[72]],$CG$2:$CH$8,$CM$2:$CM$8)=0,"",LOOKUP(CALCULO[[#This Row],[72]],$CG$2:$CH$8,$CM$2:$CM$8))</f>
        <v/>
      </c>
    </row>
    <row r="825" spans="1:78" x14ac:dyDescent="0.25">
      <c r="A825" s="78" t="str">
        <f t="shared" si="31"/>
        <v/>
      </c>
      <c r="B825" s="159"/>
      <c r="C825" s="29"/>
      <c r="D825" s="29"/>
      <c r="E825" s="29"/>
      <c r="F825" s="29"/>
      <c r="G825" s="29"/>
      <c r="H825" s="29"/>
      <c r="I825" s="29"/>
      <c r="J825" s="29"/>
      <c r="K825" s="29"/>
      <c r="L825" s="29"/>
      <c r="M825" s="29"/>
      <c r="N825" s="29"/>
      <c r="O825" s="144">
        <f>SUM(CALCULO[[#This Row],[5]:[ 14 ]])</f>
        <v>0</v>
      </c>
      <c r="P825" s="162"/>
      <c r="Q825" s="163">
        <f>+IF(AVERAGEIF(ING_NO_CONST_RENTA[Concepto],'Datos para cálculo'!P$4,ING_NO_CONST_RENTA[Monto Limite])=1,CALCULO[[#This Row],[16]],MIN(CALCULO[ [#This Row],[16] ],AVERAGEIF(ING_NO_CONST_RENTA[Concepto],'Datos para cálculo'!P$4,ING_NO_CONST_RENTA[Monto Limite]),+CALCULO[ [#This Row],[16] ]+1-1,CALCULO[ [#This Row],[16] ]))</f>
        <v>0</v>
      </c>
      <c r="R825" s="29"/>
      <c r="S825" s="163">
        <f>+IF(AVERAGEIF(ING_NO_CONST_RENTA[Concepto],'Datos para cálculo'!R$4,ING_NO_CONST_RENTA[Monto Limite])=1,CALCULO[[#This Row],[18]],MIN(CALCULO[ [#This Row],[18] ],AVERAGEIF(ING_NO_CONST_RENTA[Concepto],'Datos para cálculo'!R$4,ING_NO_CONST_RENTA[Monto Limite]),+CALCULO[ [#This Row],[18] ]+1-1,CALCULO[ [#This Row],[18] ]))</f>
        <v>0</v>
      </c>
      <c r="T825" s="29"/>
      <c r="U825" s="163">
        <f>+IF(AVERAGEIF(ING_NO_CONST_RENTA[Concepto],'Datos para cálculo'!T$4,ING_NO_CONST_RENTA[Monto Limite])=1,CALCULO[[#This Row],[20]],MIN(CALCULO[ [#This Row],[20] ],AVERAGEIF(ING_NO_CONST_RENTA[Concepto],'Datos para cálculo'!T$4,ING_NO_CONST_RENTA[Monto Limite]),+CALCULO[ [#This Row],[20] ]+1-1,CALCULO[ [#This Row],[20] ]))</f>
        <v>0</v>
      </c>
      <c r="V825" s="29"/>
      <c r="W8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5" s="164"/>
      <c r="Y825" s="163">
        <f>+IF(O825&lt;310*'Versión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5" s="165"/>
      <c r="AA825" s="163">
        <f>+IF(AVERAGEIF(ING_NO_CONST_RENTA[Concepto],'Datos para cálculo'!Z$4,ING_NO_CONST_RENTA[Monto Limite])=1,CALCULO[[#This Row],[ 26 ]],MIN(CALCULO[[#This Row],[ 26 ]],AVERAGEIF(ING_NO_CONST_RENTA[Concepto],'Datos para cálculo'!Z$4,ING_NO_CONST_RENTA[Monto Limite]),+CALCULO[[#This Row],[ 26 ]]+1-1,CALCULO[[#This Row],[ 26 ]]))</f>
        <v>0</v>
      </c>
      <c r="AB825" s="165"/>
      <c r="AC8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5" s="147"/>
      <c r="AE8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5" s="144">
        <f>+CALCULO[[#This Row],[ 31 ]]+CALCULO[[#This Row],[ 29 ]]+CALCULO[[#This Row],[ 27 ]]+CALCULO[[#This Row],[ 25 ]]+CALCULO[[#This Row],[ 23 ]]+CALCULO[[#This Row],[ 21 ]]+CALCULO[[#This Row],[ 19 ]]+CALCULO[[#This Row],[ 17 ]]</f>
        <v>0</v>
      </c>
      <c r="AG825" s="148">
        <f>+MAX(0,ROUND(CALCULO[[#This Row],[ 15 ]]-CALCULO[[#This Row],[32]],-3))</f>
        <v>0</v>
      </c>
      <c r="AH825" s="29"/>
      <c r="AI825" s="163">
        <f>+IF(AVERAGEIF(DEDUCCIONES[Concepto],'Datos para cálculo'!AH$4,DEDUCCIONES[Monto Limite])=1,CALCULO[[#This Row],[ 34 ]],MIN(CALCULO[[#This Row],[ 34 ]],AVERAGEIF(DEDUCCIONES[Concepto],'Datos para cálculo'!AH$4,DEDUCCIONES[Monto Limite]),+CALCULO[[#This Row],[ 34 ]]+1-1,CALCULO[[#This Row],[ 34 ]]))</f>
        <v>0</v>
      </c>
      <c r="AJ825" s="167"/>
      <c r="AK825" s="144">
        <f>+IF(CALCULO[[#This Row],[ 36 ]]="SI",MIN(CALCULO[[#This Row],[ 15 ]]*10%,VLOOKUP($AJ$4,DEDUCCIONES[],4,0)),0)</f>
        <v>0</v>
      </c>
      <c r="AL825" s="168"/>
      <c r="AM825" s="145">
        <f>+MIN(AL825+1-1,VLOOKUP($AL$4,DEDUCCIONES[],4,0))</f>
        <v>0</v>
      </c>
      <c r="AN825" s="144">
        <f>+CALCULO[[#This Row],[35]]+CALCULO[[#This Row],[37]]+CALCULO[[#This Row],[ 39 ]]</f>
        <v>0</v>
      </c>
      <c r="AO825" s="148">
        <f>+CALCULO[[#This Row],[33]]-CALCULO[[#This Row],[ 40 ]]</f>
        <v>0</v>
      </c>
      <c r="AP825" s="29"/>
      <c r="AQ825" s="163">
        <f>+MIN(CALCULO[[#This Row],[42]]+1-1,VLOOKUP($AP$4,RENTAS_EXCENTAS[],4,0))</f>
        <v>0</v>
      </c>
      <c r="AR825" s="29"/>
      <c r="AS825" s="163">
        <f>+MIN(CALCULO[[#This Row],[43]]+CALCULO[[#This Row],[ 44 ]]+1-1,VLOOKUP($AP$4,RENTAS_EXCENTAS[],4,0))-CALCULO[[#This Row],[43]]</f>
        <v>0</v>
      </c>
      <c r="AT825" s="163"/>
      <c r="AU825" s="163"/>
      <c r="AV825" s="163">
        <f>+CALCULO[[#This Row],[ 47 ]]</f>
        <v>0</v>
      </c>
      <c r="AW825" s="163"/>
      <c r="AX825" s="163">
        <f>+CALCULO[[#This Row],[ 49 ]]</f>
        <v>0</v>
      </c>
      <c r="AY825" s="163"/>
      <c r="AZ825" s="163">
        <f>+CALCULO[[#This Row],[ 51 ]]</f>
        <v>0</v>
      </c>
      <c r="BA825" s="163"/>
      <c r="BB825" s="163">
        <f>+CALCULO[[#This Row],[ 53 ]]</f>
        <v>0</v>
      </c>
      <c r="BC825" s="163"/>
      <c r="BD825" s="163">
        <f>+CALCULO[[#This Row],[ 55 ]]</f>
        <v>0</v>
      </c>
      <c r="BE825" s="163"/>
      <c r="BF825" s="163">
        <f>+CALCULO[[#This Row],[ 57 ]]</f>
        <v>0</v>
      </c>
      <c r="BG825" s="163"/>
      <c r="BH825" s="163">
        <f>+CALCULO[[#This Row],[ 59 ]]</f>
        <v>0</v>
      </c>
      <c r="BI825" s="163"/>
      <c r="BJ825" s="163"/>
      <c r="BK825" s="163"/>
      <c r="BL825" s="145">
        <f>+CALCULO[[#This Row],[ 63 ]]</f>
        <v>0</v>
      </c>
      <c r="BM825" s="144">
        <f>+CALCULO[[#This Row],[ 64 ]]+CALCULO[[#This Row],[ 62 ]]+CALCULO[[#This Row],[ 60 ]]+CALCULO[[#This Row],[ 58 ]]+CALCULO[[#This Row],[ 56 ]]+CALCULO[[#This Row],[ 54 ]]+CALCULO[[#This Row],[ 52 ]]+CALCULO[[#This Row],[ 50 ]]+CALCULO[[#This Row],[ 48 ]]+CALCULO[[#This Row],[ 45 ]]+CALCULO[[#This Row],[43]]</f>
        <v>0</v>
      </c>
      <c r="BN825" s="148">
        <f>+CALCULO[[#This Row],[ 41 ]]-CALCULO[[#This Row],[65]]</f>
        <v>0</v>
      </c>
      <c r="BO825" s="144">
        <f>+ROUND(MIN(CALCULO[[#This Row],[66]]*25%,240*'Versión impresión'!$H$8),-3)</f>
        <v>0</v>
      </c>
      <c r="BP825" s="148">
        <f>+CALCULO[[#This Row],[66]]-CALCULO[[#This Row],[67]]</f>
        <v>0</v>
      </c>
      <c r="BQ825" s="154">
        <f>+ROUND(CALCULO[[#This Row],[33]]*40%,-3)</f>
        <v>0</v>
      </c>
      <c r="BR825" s="149">
        <f t="shared" si="32"/>
        <v>0</v>
      </c>
      <c r="BS825" s="144">
        <f>+CALCULO[[#This Row],[33]]-MIN(CALCULO[[#This Row],[69]],CALCULO[[#This Row],[68]])</f>
        <v>0</v>
      </c>
      <c r="BT825" s="150">
        <f>+CALCULO[[#This Row],[71]]/'Versión impresión'!$H$8+1-1</f>
        <v>0</v>
      </c>
      <c r="BU825" s="151">
        <f>+LOOKUP(CALCULO[[#This Row],[72]],$CG$2:$CH$8,$CJ$2:$CJ$8)</f>
        <v>0</v>
      </c>
      <c r="BV825" s="152">
        <f>+LOOKUP(CALCULO[[#This Row],[72]],$CG$2:$CH$8,$CI$2:$CI$8)</f>
        <v>0</v>
      </c>
      <c r="BW825" s="151">
        <f>+LOOKUP(CALCULO[[#This Row],[72]],$CG$2:$CH$8,$CK$2:$CK$8)</f>
        <v>0</v>
      </c>
      <c r="BX825" s="155">
        <f>+(CALCULO[[#This Row],[72]]+CALCULO[[#This Row],[73]])*CALCULO[[#This Row],[74]]+CALCULO[[#This Row],[75]]</f>
        <v>0</v>
      </c>
      <c r="BY825" s="133">
        <f>+ROUND(CALCULO[[#This Row],[76]]*'Versión impresión'!$H$8,-3)</f>
        <v>0</v>
      </c>
      <c r="BZ825" s="180" t="str">
        <f>+IF(LOOKUP(CALCULO[[#This Row],[72]],$CG$2:$CH$8,$CM$2:$CM$8)=0,"",LOOKUP(CALCULO[[#This Row],[72]],$CG$2:$CH$8,$CM$2:$CM$8))</f>
        <v/>
      </c>
    </row>
    <row r="826" spans="1:78" x14ac:dyDescent="0.25">
      <c r="A826" s="78" t="str">
        <f t="shared" si="31"/>
        <v/>
      </c>
      <c r="B826" s="159"/>
      <c r="C826" s="29"/>
      <c r="D826" s="29"/>
      <c r="E826" s="29"/>
      <c r="F826" s="29"/>
      <c r="G826" s="29"/>
      <c r="H826" s="29"/>
      <c r="I826" s="29"/>
      <c r="J826" s="29"/>
      <c r="K826" s="29"/>
      <c r="L826" s="29"/>
      <c r="M826" s="29"/>
      <c r="N826" s="29"/>
      <c r="O826" s="144">
        <f>SUM(CALCULO[[#This Row],[5]:[ 14 ]])</f>
        <v>0</v>
      </c>
      <c r="P826" s="162"/>
      <c r="Q826" s="163">
        <f>+IF(AVERAGEIF(ING_NO_CONST_RENTA[Concepto],'Datos para cálculo'!P$4,ING_NO_CONST_RENTA[Monto Limite])=1,CALCULO[[#This Row],[16]],MIN(CALCULO[ [#This Row],[16] ],AVERAGEIF(ING_NO_CONST_RENTA[Concepto],'Datos para cálculo'!P$4,ING_NO_CONST_RENTA[Monto Limite]),+CALCULO[ [#This Row],[16] ]+1-1,CALCULO[ [#This Row],[16] ]))</f>
        <v>0</v>
      </c>
      <c r="R826" s="29"/>
      <c r="S826" s="163">
        <f>+IF(AVERAGEIF(ING_NO_CONST_RENTA[Concepto],'Datos para cálculo'!R$4,ING_NO_CONST_RENTA[Monto Limite])=1,CALCULO[[#This Row],[18]],MIN(CALCULO[ [#This Row],[18] ],AVERAGEIF(ING_NO_CONST_RENTA[Concepto],'Datos para cálculo'!R$4,ING_NO_CONST_RENTA[Monto Limite]),+CALCULO[ [#This Row],[18] ]+1-1,CALCULO[ [#This Row],[18] ]))</f>
        <v>0</v>
      </c>
      <c r="T826" s="29"/>
      <c r="U826" s="163">
        <f>+IF(AVERAGEIF(ING_NO_CONST_RENTA[Concepto],'Datos para cálculo'!T$4,ING_NO_CONST_RENTA[Monto Limite])=1,CALCULO[[#This Row],[20]],MIN(CALCULO[ [#This Row],[20] ],AVERAGEIF(ING_NO_CONST_RENTA[Concepto],'Datos para cálculo'!T$4,ING_NO_CONST_RENTA[Monto Limite]),+CALCULO[ [#This Row],[20] ]+1-1,CALCULO[ [#This Row],[20] ]))</f>
        <v>0</v>
      </c>
      <c r="V826" s="29"/>
      <c r="W8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6" s="164"/>
      <c r="Y826" s="163">
        <f>+IF(O826&lt;310*'Versión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6" s="165"/>
      <c r="AA826" s="163">
        <f>+IF(AVERAGEIF(ING_NO_CONST_RENTA[Concepto],'Datos para cálculo'!Z$4,ING_NO_CONST_RENTA[Monto Limite])=1,CALCULO[[#This Row],[ 26 ]],MIN(CALCULO[[#This Row],[ 26 ]],AVERAGEIF(ING_NO_CONST_RENTA[Concepto],'Datos para cálculo'!Z$4,ING_NO_CONST_RENTA[Monto Limite]),+CALCULO[[#This Row],[ 26 ]]+1-1,CALCULO[[#This Row],[ 26 ]]))</f>
        <v>0</v>
      </c>
      <c r="AB826" s="165"/>
      <c r="AC8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6" s="147"/>
      <c r="AE8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6" s="144">
        <f>+CALCULO[[#This Row],[ 31 ]]+CALCULO[[#This Row],[ 29 ]]+CALCULO[[#This Row],[ 27 ]]+CALCULO[[#This Row],[ 25 ]]+CALCULO[[#This Row],[ 23 ]]+CALCULO[[#This Row],[ 21 ]]+CALCULO[[#This Row],[ 19 ]]+CALCULO[[#This Row],[ 17 ]]</f>
        <v>0</v>
      </c>
      <c r="AG826" s="148">
        <f>+MAX(0,ROUND(CALCULO[[#This Row],[ 15 ]]-CALCULO[[#This Row],[32]],-3))</f>
        <v>0</v>
      </c>
      <c r="AH826" s="29"/>
      <c r="AI826" s="163">
        <f>+IF(AVERAGEIF(DEDUCCIONES[Concepto],'Datos para cálculo'!AH$4,DEDUCCIONES[Monto Limite])=1,CALCULO[[#This Row],[ 34 ]],MIN(CALCULO[[#This Row],[ 34 ]],AVERAGEIF(DEDUCCIONES[Concepto],'Datos para cálculo'!AH$4,DEDUCCIONES[Monto Limite]),+CALCULO[[#This Row],[ 34 ]]+1-1,CALCULO[[#This Row],[ 34 ]]))</f>
        <v>0</v>
      </c>
      <c r="AJ826" s="167"/>
      <c r="AK826" s="144">
        <f>+IF(CALCULO[[#This Row],[ 36 ]]="SI",MIN(CALCULO[[#This Row],[ 15 ]]*10%,VLOOKUP($AJ$4,DEDUCCIONES[],4,0)),0)</f>
        <v>0</v>
      </c>
      <c r="AL826" s="168"/>
      <c r="AM826" s="145">
        <f>+MIN(AL826+1-1,VLOOKUP($AL$4,DEDUCCIONES[],4,0))</f>
        <v>0</v>
      </c>
      <c r="AN826" s="144">
        <f>+CALCULO[[#This Row],[35]]+CALCULO[[#This Row],[37]]+CALCULO[[#This Row],[ 39 ]]</f>
        <v>0</v>
      </c>
      <c r="AO826" s="148">
        <f>+CALCULO[[#This Row],[33]]-CALCULO[[#This Row],[ 40 ]]</f>
        <v>0</v>
      </c>
      <c r="AP826" s="29"/>
      <c r="AQ826" s="163">
        <f>+MIN(CALCULO[[#This Row],[42]]+1-1,VLOOKUP($AP$4,RENTAS_EXCENTAS[],4,0))</f>
        <v>0</v>
      </c>
      <c r="AR826" s="29"/>
      <c r="AS826" s="163">
        <f>+MIN(CALCULO[[#This Row],[43]]+CALCULO[[#This Row],[ 44 ]]+1-1,VLOOKUP($AP$4,RENTAS_EXCENTAS[],4,0))-CALCULO[[#This Row],[43]]</f>
        <v>0</v>
      </c>
      <c r="AT826" s="163"/>
      <c r="AU826" s="163"/>
      <c r="AV826" s="163">
        <f>+CALCULO[[#This Row],[ 47 ]]</f>
        <v>0</v>
      </c>
      <c r="AW826" s="163"/>
      <c r="AX826" s="163">
        <f>+CALCULO[[#This Row],[ 49 ]]</f>
        <v>0</v>
      </c>
      <c r="AY826" s="163"/>
      <c r="AZ826" s="163">
        <f>+CALCULO[[#This Row],[ 51 ]]</f>
        <v>0</v>
      </c>
      <c r="BA826" s="163"/>
      <c r="BB826" s="163">
        <f>+CALCULO[[#This Row],[ 53 ]]</f>
        <v>0</v>
      </c>
      <c r="BC826" s="163"/>
      <c r="BD826" s="163">
        <f>+CALCULO[[#This Row],[ 55 ]]</f>
        <v>0</v>
      </c>
      <c r="BE826" s="163"/>
      <c r="BF826" s="163">
        <f>+CALCULO[[#This Row],[ 57 ]]</f>
        <v>0</v>
      </c>
      <c r="BG826" s="163"/>
      <c r="BH826" s="163">
        <f>+CALCULO[[#This Row],[ 59 ]]</f>
        <v>0</v>
      </c>
      <c r="BI826" s="163"/>
      <c r="BJ826" s="163"/>
      <c r="BK826" s="163"/>
      <c r="BL826" s="145">
        <f>+CALCULO[[#This Row],[ 63 ]]</f>
        <v>0</v>
      </c>
      <c r="BM826" s="144">
        <f>+CALCULO[[#This Row],[ 64 ]]+CALCULO[[#This Row],[ 62 ]]+CALCULO[[#This Row],[ 60 ]]+CALCULO[[#This Row],[ 58 ]]+CALCULO[[#This Row],[ 56 ]]+CALCULO[[#This Row],[ 54 ]]+CALCULO[[#This Row],[ 52 ]]+CALCULO[[#This Row],[ 50 ]]+CALCULO[[#This Row],[ 48 ]]+CALCULO[[#This Row],[ 45 ]]+CALCULO[[#This Row],[43]]</f>
        <v>0</v>
      </c>
      <c r="BN826" s="148">
        <f>+CALCULO[[#This Row],[ 41 ]]-CALCULO[[#This Row],[65]]</f>
        <v>0</v>
      </c>
      <c r="BO826" s="144">
        <f>+ROUND(MIN(CALCULO[[#This Row],[66]]*25%,240*'Versión impresión'!$H$8),-3)</f>
        <v>0</v>
      </c>
      <c r="BP826" s="148">
        <f>+CALCULO[[#This Row],[66]]-CALCULO[[#This Row],[67]]</f>
        <v>0</v>
      </c>
      <c r="BQ826" s="154">
        <f>+ROUND(CALCULO[[#This Row],[33]]*40%,-3)</f>
        <v>0</v>
      </c>
      <c r="BR826" s="149">
        <f t="shared" si="32"/>
        <v>0</v>
      </c>
      <c r="BS826" s="144">
        <f>+CALCULO[[#This Row],[33]]-MIN(CALCULO[[#This Row],[69]],CALCULO[[#This Row],[68]])</f>
        <v>0</v>
      </c>
      <c r="BT826" s="150">
        <f>+CALCULO[[#This Row],[71]]/'Versión impresión'!$H$8+1-1</f>
        <v>0</v>
      </c>
      <c r="BU826" s="151">
        <f>+LOOKUP(CALCULO[[#This Row],[72]],$CG$2:$CH$8,$CJ$2:$CJ$8)</f>
        <v>0</v>
      </c>
      <c r="BV826" s="152">
        <f>+LOOKUP(CALCULO[[#This Row],[72]],$CG$2:$CH$8,$CI$2:$CI$8)</f>
        <v>0</v>
      </c>
      <c r="BW826" s="151">
        <f>+LOOKUP(CALCULO[[#This Row],[72]],$CG$2:$CH$8,$CK$2:$CK$8)</f>
        <v>0</v>
      </c>
      <c r="BX826" s="155">
        <f>+(CALCULO[[#This Row],[72]]+CALCULO[[#This Row],[73]])*CALCULO[[#This Row],[74]]+CALCULO[[#This Row],[75]]</f>
        <v>0</v>
      </c>
      <c r="BY826" s="133">
        <f>+ROUND(CALCULO[[#This Row],[76]]*'Versión impresión'!$H$8,-3)</f>
        <v>0</v>
      </c>
      <c r="BZ826" s="180" t="str">
        <f>+IF(LOOKUP(CALCULO[[#This Row],[72]],$CG$2:$CH$8,$CM$2:$CM$8)=0,"",LOOKUP(CALCULO[[#This Row],[72]],$CG$2:$CH$8,$CM$2:$CM$8))</f>
        <v/>
      </c>
    </row>
    <row r="827" spans="1:78" x14ac:dyDescent="0.25">
      <c r="A827" s="78" t="str">
        <f t="shared" si="31"/>
        <v/>
      </c>
      <c r="B827" s="159"/>
      <c r="C827" s="29"/>
      <c r="D827" s="29"/>
      <c r="E827" s="29"/>
      <c r="F827" s="29"/>
      <c r="G827" s="29"/>
      <c r="H827" s="29"/>
      <c r="I827" s="29"/>
      <c r="J827" s="29"/>
      <c r="K827" s="29"/>
      <c r="L827" s="29"/>
      <c r="M827" s="29"/>
      <c r="N827" s="29"/>
      <c r="O827" s="144">
        <f>SUM(CALCULO[[#This Row],[5]:[ 14 ]])</f>
        <v>0</v>
      </c>
      <c r="P827" s="162"/>
      <c r="Q827" s="163">
        <f>+IF(AVERAGEIF(ING_NO_CONST_RENTA[Concepto],'Datos para cálculo'!P$4,ING_NO_CONST_RENTA[Monto Limite])=1,CALCULO[[#This Row],[16]],MIN(CALCULO[ [#This Row],[16] ],AVERAGEIF(ING_NO_CONST_RENTA[Concepto],'Datos para cálculo'!P$4,ING_NO_CONST_RENTA[Monto Limite]),+CALCULO[ [#This Row],[16] ]+1-1,CALCULO[ [#This Row],[16] ]))</f>
        <v>0</v>
      </c>
      <c r="R827" s="29"/>
      <c r="S827" s="163">
        <f>+IF(AVERAGEIF(ING_NO_CONST_RENTA[Concepto],'Datos para cálculo'!R$4,ING_NO_CONST_RENTA[Monto Limite])=1,CALCULO[[#This Row],[18]],MIN(CALCULO[ [#This Row],[18] ],AVERAGEIF(ING_NO_CONST_RENTA[Concepto],'Datos para cálculo'!R$4,ING_NO_CONST_RENTA[Monto Limite]),+CALCULO[ [#This Row],[18] ]+1-1,CALCULO[ [#This Row],[18] ]))</f>
        <v>0</v>
      </c>
      <c r="T827" s="29"/>
      <c r="U827" s="163">
        <f>+IF(AVERAGEIF(ING_NO_CONST_RENTA[Concepto],'Datos para cálculo'!T$4,ING_NO_CONST_RENTA[Monto Limite])=1,CALCULO[[#This Row],[20]],MIN(CALCULO[ [#This Row],[20] ],AVERAGEIF(ING_NO_CONST_RENTA[Concepto],'Datos para cálculo'!T$4,ING_NO_CONST_RENTA[Monto Limite]),+CALCULO[ [#This Row],[20] ]+1-1,CALCULO[ [#This Row],[20] ]))</f>
        <v>0</v>
      </c>
      <c r="V827" s="29"/>
      <c r="W8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7" s="164"/>
      <c r="Y827" s="163">
        <f>+IF(O827&lt;310*'Versión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7" s="165"/>
      <c r="AA827" s="163">
        <f>+IF(AVERAGEIF(ING_NO_CONST_RENTA[Concepto],'Datos para cálculo'!Z$4,ING_NO_CONST_RENTA[Monto Limite])=1,CALCULO[[#This Row],[ 26 ]],MIN(CALCULO[[#This Row],[ 26 ]],AVERAGEIF(ING_NO_CONST_RENTA[Concepto],'Datos para cálculo'!Z$4,ING_NO_CONST_RENTA[Monto Limite]),+CALCULO[[#This Row],[ 26 ]]+1-1,CALCULO[[#This Row],[ 26 ]]))</f>
        <v>0</v>
      </c>
      <c r="AB827" s="165"/>
      <c r="AC8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7" s="147"/>
      <c r="AE8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7" s="144">
        <f>+CALCULO[[#This Row],[ 31 ]]+CALCULO[[#This Row],[ 29 ]]+CALCULO[[#This Row],[ 27 ]]+CALCULO[[#This Row],[ 25 ]]+CALCULO[[#This Row],[ 23 ]]+CALCULO[[#This Row],[ 21 ]]+CALCULO[[#This Row],[ 19 ]]+CALCULO[[#This Row],[ 17 ]]</f>
        <v>0</v>
      </c>
      <c r="AG827" s="148">
        <f>+MAX(0,ROUND(CALCULO[[#This Row],[ 15 ]]-CALCULO[[#This Row],[32]],-3))</f>
        <v>0</v>
      </c>
      <c r="AH827" s="29"/>
      <c r="AI827" s="163">
        <f>+IF(AVERAGEIF(DEDUCCIONES[Concepto],'Datos para cálculo'!AH$4,DEDUCCIONES[Monto Limite])=1,CALCULO[[#This Row],[ 34 ]],MIN(CALCULO[[#This Row],[ 34 ]],AVERAGEIF(DEDUCCIONES[Concepto],'Datos para cálculo'!AH$4,DEDUCCIONES[Monto Limite]),+CALCULO[[#This Row],[ 34 ]]+1-1,CALCULO[[#This Row],[ 34 ]]))</f>
        <v>0</v>
      </c>
      <c r="AJ827" s="167"/>
      <c r="AK827" s="144">
        <f>+IF(CALCULO[[#This Row],[ 36 ]]="SI",MIN(CALCULO[[#This Row],[ 15 ]]*10%,VLOOKUP($AJ$4,DEDUCCIONES[],4,0)),0)</f>
        <v>0</v>
      </c>
      <c r="AL827" s="168"/>
      <c r="AM827" s="145">
        <f>+MIN(AL827+1-1,VLOOKUP($AL$4,DEDUCCIONES[],4,0))</f>
        <v>0</v>
      </c>
      <c r="AN827" s="144">
        <f>+CALCULO[[#This Row],[35]]+CALCULO[[#This Row],[37]]+CALCULO[[#This Row],[ 39 ]]</f>
        <v>0</v>
      </c>
      <c r="AO827" s="148">
        <f>+CALCULO[[#This Row],[33]]-CALCULO[[#This Row],[ 40 ]]</f>
        <v>0</v>
      </c>
      <c r="AP827" s="29"/>
      <c r="AQ827" s="163">
        <f>+MIN(CALCULO[[#This Row],[42]]+1-1,VLOOKUP($AP$4,RENTAS_EXCENTAS[],4,0))</f>
        <v>0</v>
      </c>
      <c r="AR827" s="29"/>
      <c r="AS827" s="163">
        <f>+MIN(CALCULO[[#This Row],[43]]+CALCULO[[#This Row],[ 44 ]]+1-1,VLOOKUP($AP$4,RENTAS_EXCENTAS[],4,0))-CALCULO[[#This Row],[43]]</f>
        <v>0</v>
      </c>
      <c r="AT827" s="163"/>
      <c r="AU827" s="163"/>
      <c r="AV827" s="163">
        <f>+CALCULO[[#This Row],[ 47 ]]</f>
        <v>0</v>
      </c>
      <c r="AW827" s="163"/>
      <c r="AX827" s="163">
        <f>+CALCULO[[#This Row],[ 49 ]]</f>
        <v>0</v>
      </c>
      <c r="AY827" s="163"/>
      <c r="AZ827" s="163">
        <f>+CALCULO[[#This Row],[ 51 ]]</f>
        <v>0</v>
      </c>
      <c r="BA827" s="163"/>
      <c r="BB827" s="163">
        <f>+CALCULO[[#This Row],[ 53 ]]</f>
        <v>0</v>
      </c>
      <c r="BC827" s="163"/>
      <c r="BD827" s="163">
        <f>+CALCULO[[#This Row],[ 55 ]]</f>
        <v>0</v>
      </c>
      <c r="BE827" s="163"/>
      <c r="BF827" s="163">
        <f>+CALCULO[[#This Row],[ 57 ]]</f>
        <v>0</v>
      </c>
      <c r="BG827" s="163"/>
      <c r="BH827" s="163">
        <f>+CALCULO[[#This Row],[ 59 ]]</f>
        <v>0</v>
      </c>
      <c r="BI827" s="163"/>
      <c r="BJ827" s="163"/>
      <c r="BK827" s="163"/>
      <c r="BL827" s="145">
        <f>+CALCULO[[#This Row],[ 63 ]]</f>
        <v>0</v>
      </c>
      <c r="BM827" s="144">
        <f>+CALCULO[[#This Row],[ 64 ]]+CALCULO[[#This Row],[ 62 ]]+CALCULO[[#This Row],[ 60 ]]+CALCULO[[#This Row],[ 58 ]]+CALCULO[[#This Row],[ 56 ]]+CALCULO[[#This Row],[ 54 ]]+CALCULO[[#This Row],[ 52 ]]+CALCULO[[#This Row],[ 50 ]]+CALCULO[[#This Row],[ 48 ]]+CALCULO[[#This Row],[ 45 ]]+CALCULO[[#This Row],[43]]</f>
        <v>0</v>
      </c>
      <c r="BN827" s="148">
        <f>+CALCULO[[#This Row],[ 41 ]]-CALCULO[[#This Row],[65]]</f>
        <v>0</v>
      </c>
      <c r="BO827" s="144">
        <f>+ROUND(MIN(CALCULO[[#This Row],[66]]*25%,240*'Versión impresión'!$H$8),-3)</f>
        <v>0</v>
      </c>
      <c r="BP827" s="148">
        <f>+CALCULO[[#This Row],[66]]-CALCULO[[#This Row],[67]]</f>
        <v>0</v>
      </c>
      <c r="BQ827" s="154">
        <f>+ROUND(CALCULO[[#This Row],[33]]*40%,-3)</f>
        <v>0</v>
      </c>
      <c r="BR827" s="149">
        <f t="shared" si="32"/>
        <v>0</v>
      </c>
      <c r="BS827" s="144">
        <f>+CALCULO[[#This Row],[33]]-MIN(CALCULO[[#This Row],[69]],CALCULO[[#This Row],[68]])</f>
        <v>0</v>
      </c>
      <c r="BT827" s="150">
        <f>+CALCULO[[#This Row],[71]]/'Versión impresión'!$H$8+1-1</f>
        <v>0</v>
      </c>
      <c r="BU827" s="151">
        <f>+LOOKUP(CALCULO[[#This Row],[72]],$CG$2:$CH$8,$CJ$2:$CJ$8)</f>
        <v>0</v>
      </c>
      <c r="BV827" s="152">
        <f>+LOOKUP(CALCULO[[#This Row],[72]],$CG$2:$CH$8,$CI$2:$CI$8)</f>
        <v>0</v>
      </c>
      <c r="BW827" s="151">
        <f>+LOOKUP(CALCULO[[#This Row],[72]],$CG$2:$CH$8,$CK$2:$CK$8)</f>
        <v>0</v>
      </c>
      <c r="BX827" s="155">
        <f>+(CALCULO[[#This Row],[72]]+CALCULO[[#This Row],[73]])*CALCULO[[#This Row],[74]]+CALCULO[[#This Row],[75]]</f>
        <v>0</v>
      </c>
      <c r="BY827" s="133">
        <f>+ROUND(CALCULO[[#This Row],[76]]*'Versión impresión'!$H$8,-3)</f>
        <v>0</v>
      </c>
      <c r="BZ827" s="180" t="str">
        <f>+IF(LOOKUP(CALCULO[[#This Row],[72]],$CG$2:$CH$8,$CM$2:$CM$8)=0,"",LOOKUP(CALCULO[[#This Row],[72]],$CG$2:$CH$8,$CM$2:$CM$8))</f>
        <v/>
      </c>
    </row>
    <row r="828" spans="1:78" x14ac:dyDescent="0.25">
      <c r="A828" s="78" t="str">
        <f t="shared" si="31"/>
        <v/>
      </c>
      <c r="B828" s="159"/>
      <c r="C828" s="29"/>
      <c r="D828" s="29"/>
      <c r="E828" s="29"/>
      <c r="F828" s="29"/>
      <c r="G828" s="29"/>
      <c r="H828" s="29"/>
      <c r="I828" s="29"/>
      <c r="J828" s="29"/>
      <c r="K828" s="29"/>
      <c r="L828" s="29"/>
      <c r="M828" s="29"/>
      <c r="N828" s="29"/>
      <c r="O828" s="144">
        <f>SUM(CALCULO[[#This Row],[5]:[ 14 ]])</f>
        <v>0</v>
      </c>
      <c r="P828" s="162"/>
      <c r="Q828" s="163">
        <f>+IF(AVERAGEIF(ING_NO_CONST_RENTA[Concepto],'Datos para cálculo'!P$4,ING_NO_CONST_RENTA[Monto Limite])=1,CALCULO[[#This Row],[16]],MIN(CALCULO[ [#This Row],[16] ],AVERAGEIF(ING_NO_CONST_RENTA[Concepto],'Datos para cálculo'!P$4,ING_NO_CONST_RENTA[Monto Limite]),+CALCULO[ [#This Row],[16] ]+1-1,CALCULO[ [#This Row],[16] ]))</f>
        <v>0</v>
      </c>
      <c r="R828" s="29"/>
      <c r="S828" s="163">
        <f>+IF(AVERAGEIF(ING_NO_CONST_RENTA[Concepto],'Datos para cálculo'!R$4,ING_NO_CONST_RENTA[Monto Limite])=1,CALCULO[[#This Row],[18]],MIN(CALCULO[ [#This Row],[18] ],AVERAGEIF(ING_NO_CONST_RENTA[Concepto],'Datos para cálculo'!R$4,ING_NO_CONST_RENTA[Monto Limite]),+CALCULO[ [#This Row],[18] ]+1-1,CALCULO[ [#This Row],[18] ]))</f>
        <v>0</v>
      </c>
      <c r="T828" s="29"/>
      <c r="U828" s="163">
        <f>+IF(AVERAGEIF(ING_NO_CONST_RENTA[Concepto],'Datos para cálculo'!T$4,ING_NO_CONST_RENTA[Monto Limite])=1,CALCULO[[#This Row],[20]],MIN(CALCULO[ [#This Row],[20] ],AVERAGEIF(ING_NO_CONST_RENTA[Concepto],'Datos para cálculo'!T$4,ING_NO_CONST_RENTA[Monto Limite]),+CALCULO[ [#This Row],[20] ]+1-1,CALCULO[ [#This Row],[20] ]))</f>
        <v>0</v>
      </c>
      <c r="V828" s="29"/>
      <c r="W8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8" s="164"/>
      <c r="Y828" s="163">
        <f>+IF(O828&lt;310*'Versión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8" s="165"/>
      <c r="AA828" s="163">
        <f>+IF(AVERAGEIF(ING_NO_CONST_RENTA[Concepto],'Datos para cálculo'!Z$4,ING_NO_CONST_RENTA[Monto Limite])=1,CALCULO[[#This Row],[ 26 ]],MIN(CALCULO[[#This Row],[ 26 ]],AVERAGEIF(ING_NO_CONST_RENTA[Concepto],'Datos para cálculo'!Z$4,ING_NO_CONST_RENTA[Monto Limite]),+CALCULO[[#This Row],[ 26 ]]+1-1,CALCULO[[#This Row],[ 26 ]]))</f>
        <v>0</v>
      </c>
      <c r="AB828" s="165"/>
      <c r="AC8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8" s="147"/>
      <c r="AE8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8" s="144">
        <f>+CALCULO[[#This Row],[ 31 ]]+CALCULO[[#This Row],[ 29 ]]+CALCULO[[#This Row],[ 27 ]]+CALCULO[[#This Row],[ 25 ]]+CALCULO[[#This Row],[ 23 ]]+CALCULO[[#This Row],[ 21 ]]+CALCULO[[#This Row],[ 19 ]]+CALCULO[[#This Row],[ 17 ]]</f>
        <v>0</v>
      </c>
      <c r="AG828" s="148">
        <f>+MAX(0,ROUND(CALCULO[[#This Row],[ 15 ]]-CALCULO[[#This Row],[32]],-3))</f>
        <v>0</v>
      </c>
      <c r="AH828" s="29"/>
      <c r="AI828" s="163">
        <f>+IF(AVERAGEIF(DEDUCCIONES[Concepto],'Datos para cálculo'!AH$4,DEDUCCIONES[Monto Limite])=1,CALCULO[[#This Row],[ 34 ]],MIN(CALCULO[[#This Row],[ 34 ]],AVERAGEIF(DEDUCCIONES[Concepto],'Datos para cálculo'!AH$4,DEDUCCIONES[Monto Limite]),+CALCULO[[#This Row],[ 34 ]]+1-1,CALCULO[[#This Row],[ 34 ]]))</f>
        <v>0</v>
      </c>
      <c r="AJ828" s="167"/>
      <c r="AK828" s="144">
        <f>+IF(CALCULO[[#This Row],[ 36 ]]="SI",MIN(CALCULO[[#This Row],[ 15 ]]*10%,VLOOKUP($AJ$4,DEDUCCIONES[],4,0)),0)</f>
        <v>0</v>
      </c>
      <c r="AL828" s="168"/>
      <c r="AM828" s="145">
        <f>+MIN(AL828+1-1,VLOOKUP($AL$4,DEDUCCIONES[],4,0))</f>
        <v>0</v>
      </c>
      <c r="AN828" s="144">
        <f>+CALCULO[[#This Row],[35]]+CALCULO[[#This Row],[37]]+CALCULO[[#This Row],[ 39 ]]</f>
        <v>0</v>
      </c>
      <c r="AO828" s="148">
        <f>+CALCULO[[#This Row],[33]]-CALCULO[[#This Row],[ 40 ]]</f>
        <v>0</v>
      </c>
      <c r="AP828" s="29"/>
      <c r="AQ828" s="163">
        <f>+MIN(CALCULO[[#This Row],[42]]+1-1,VLOOKUP($AP$4,RENTAS_EXCENTAS[],4,0))</f>
        <v>0</v>
      </c>
      <c r="AR828" s="29"/>
      <c r="AS828" s="163">
        <f>+MIN(CALCULO[[#This Row],[43]]+CALCULO[[#This Row],[ 44 ]]+1-1,VLOOKUP($AP$4,RENTAS_EXCENTAS[],4,0))-CALCULO[[#This Row],[43]]</f>
        <v>0</v>
      </c>
      <c r="AT828" s="163"/>
      <c r="AU828" s="163"/>
      <c r="AV828" s="163">
        <f>+CALCULO[[#This Row],[ 47 ]]</f>
        <v>0</v>
      </c>
      <c r="AW828" s="163"/>
      <c r="AX828" s="163">
        <f>+CALCULO[[#This Row],[ 49 ]]</f>
        <v>0</v>
      </c>
      <c r="AY828" s="163"/>
      <c r="AZ828" s="163">
        <f>+CALCULO[[#This Row],[ 51 ]]</f>
        <v>0</v>
      </c>
      <c r="BA828" s="163"/>
      <c r="BB828" s="163">
        <f>+CALCULO[[#This Row],[ 53 ]]</f>
        <v>0</v>
      </c>
      <c r="BC828" s="163"/>
      <c r="BD828" s="163">
        <f>+CALCULO[[#This Row],[ 55 ]]</f>
        <v>0</v>
      </c>
      <c r="BE828" s="163"/>
      <c r="BF828" s="163">
        <f>+CALCULO[[#This Row],[ 57 ]]</f>
        <v>0</v>
      </c>
      <c r="BG828" s="163"/>
      <c r="BH828" s="163">
        <f>+CALCULO[[#This Row],[ 59 ]]</f>
        <v>0</v>
      </c>
      <c r="BI828" s="163"/>
      <c r="BJ828" s="163"/>
      <c r="BK828" s="163"/>
      <c r="BL828" s="145">
        <f>+CALCULO[[#This Row],[ 63 ]]</f>
        <v>0</v>
      </c>
      <c r="BM828" s="144">
        <f>+CALCULO[[#This Row],[ 64 ]]+CALCULO[[#This Row],[ 62 ]]+CALCULO[[#This Row],[ 60 ]]+CALCULO[[#This Row],[ 58 ]]+CALCULO[[#This Row],[ 56 ]]+CALCULO[[#This Row],[ 54 ]]+CALCULO[[#This Row],[ 52 ]]+CALCULO[[#This Row],[ 50 ]]+CALCULO[[#This Row],[ 48 ]]+CALCULO[[#This Row],[ 45 ]]+CALCULO[[#This Row],[43]]</f>
        <v>0</v>
      </c>
      <c r="BN828" s="148">
        <f>+CALCULO[[#This Row],[ 41 ]]-CALCULO[[#This Row],[65]]</f>
        <v>0</v>
      </c>
      <c r="BO828" s="144">
        <f>+ROUND(MIN(CALCULO[[#This Row],[66]]*25%,240*'Versión impresión'!$H$8),-3)</f>
        <v>0</v>
      </c>
      <c r="BP828" s="148">
        <f>+CALCULO[[#This Row],[66]]-CALCULO[[#This Row],[67]]</f>
        <v>0</v>
      </c>
      <c r="BQ828" s="154">
        <f>+ROUND(CALCULO[[#This Row],[33]]*40%,-3)</f>
        <v>0</v>
      </c>
      <c r="BR828" s="149">
        <f t="shared" si="32"/>
        <v>0</v>
      </c>
      <c r="BS828" s="144">
        <f>+CALCULO[[#This Row],[33]]-MIN(CALCULO[[#This Row],[69]],CALCULO[[#This Row],[68]])</f>
        <v>0</v>
      </c>
      <c r="BT828" s="150">
        <f>+CALCULO[[#This Row],[71]]/'Versión impresión'!$H$8+1-1</f>
        <v>0</v>
      </c>
      <c r="BU828" s="151">
        <f>+LOOKUP(CALCULO[[#This Row],[72]],$CG$2:$CH$8,$CJ$2:$CJ$8)</f>
        <v>0</v>
      </c>
      <c r="BV828" s="152">
        <f>+LOOKUP(CALCULO[[#This Row],[72]],$CG$2:$CH$8,$CI$2:$CI$8)</f>
        <v>0</v>
      </c>
      <c r="BW828" s="151">
        <f>+LOOKUP(CALCULO[[#This Row],[72]],$CG$2:$CH$8,$CK$2:$CK$8)</f>
        <v>0</v>
      </c>
      <c r="BX828" s="155">
        <f>+(CALCULO[[#This Row],[72]]+CALCULO[[#This Row],[73]])*CALCULO[[#This Row],[74]]+CALCULO[[#This Row],[75]]</f>
        <v>0</v>
      </c>
      <c r="BY828" s="133">
        <f>+ROUND(CALCULO[[#This Row],[76]]*'Versión impresión'!$H$8,-3)</f>
        <v>0</v>
      </c>
      <c r="BZ828" s="180" t="str">
        <f>+IF(LOOKUP(CALCULO[[#This Row],[72]],$CG$2:$CH$8,$CM$2:$CM$8)=0,"",LOOKUP(CALCULO[[#This Row],[72]],$CG$2:$CH$8,$CM$2:$CM$8))</f>
        <v/>
      </c>
    </row>
    <row r="829" spans="1:78" x14ac:dyDescent="0.25">
      <c r="A829" s="78" t="str">
        <f t="shared" si="31"/>
        <v/>
      </c>
      <c r="B829" s="159"/>
      <c r="C829" s="29"/>
      <c r="D829" s="29"/>
      <c r="E829" s="29"/>
      <c r="F829" s="29"/>
      <c r="G829" s="29"/>
      <c r="H829" s="29"/>
      <c r="I829" s="29"/>
      <c r="J829" s="29"/>
      <c r="K829" s="29"/>
      <c r="L829" s="29"/>
      <c r="M829" s="29"/>
      <c r="N829" s="29"/>
      <c r="O829" s="144">
        <f>SUM(CALCULO[[#This Row],[5]:[ 14 ]])</f>
        <v>0</v>
      </c>
      <c r="P829" s="162"/>
      <c r="Q829" s="163">
        <f>+IF(AVERAGEIF(ING_NO_CONST_RENTA[Concepto],'Datos para cálculo'!P$4,ING_NO_CONST_RENTA[Monto Limite])=1,CALCULO[[#This Row],[16]],MIN(CALCULO[ [#This Row],[16] ],AVERAGEIF(ING_NO_CONST_RENTA[Concepto],'Datos para cálculo'!P$4,ING_NO_CONST_RENTA[Monto Limite]),+CALCULO[ [#This Row],[16] ]+1-1,CALCULO[ [#This Row],[16] ]))</f>
        <v>0</v>
      </c>
      <c r="R829" s="29"/>
      <c r="S829" s="163">
        <f>+IF(AVERAGEIF(ING_NO_CONST_RENTA[Concepto],'Datos para cálculo'!R$4,ING_NO_CONST_RENTA[Monto Limite])=1,CALCULO[[#This Row],[18]],MIN(CALCULO[ [#This Row],[18] ],AVERAGEIF(ING_NO_CONST_RENTA[Concepto],'Datos para cálculo'!R$4,ING_NO_CONST_RENTA[Monto Limite]),+CALCULO[ [#This Row],[18] ]+1-1,CALCULO[ [#This Row],[18] ]))</f>
        <v>0</v>
      </c>
      <c r="T829" s="29"/>
      <c r="U829" s="163">
        <f>+IF(AVERAGEIF(ING_NO_CONST_RENTA[Concepto],'Datos para cálculo'!T$4,ING_NO_CONST_RENTA[Monto Limite])=1,CALCULO[[#This Row],[20]],MIN(CALCULO[ [#This Row],[20] ],AVERAGEIF(ING_NO_CONST_RENTA[Concepto],'Datos para cálculo'!T$4,ING_NO_CONST_RENTA[Monto Limite]),+CALCULO[ [#This Row],[20] ]+1-1,CALCULO[ [#This Row],[20] ]))</f>
        <v>0</v>
      </c>
      <c r="V829" s="29"/>
      <c r="W8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29" s="164"/>
      <c r="Y829" s="163">
        <f>+IF(O829&lt;310*'Versión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29" s="165"/>
      <c r="AA829" s="163">
        <f>+IF(AVERAGEIF(ING_NO_CONST_RENTA[Concepto],'Datos para cálculo'!Z$4,ING_NO_CONST_RENTA[Monto Limite])=1,CALCULO[[#This Row],[ 26 ]],MIN(CALCULO[[#This Row],[ 26 ]],AVERAGEIF(ING_NO_CONST_RENTA[Concepto],'Datos para cálculo'!Z$4,ING_NO_CONST_RENTA[Monto Limite]),+CALCULO[[#This Row],[ 26 ]]+1-1,CALCULO[[#This Row],[ 26 ]]))</f>
        <v>0</v>
      </c>
      <c r="AB829" s="165"/>
      <c r="AC8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29" s="147"/>
      <c r="AE8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29" s="144">
        <f>+CALCULO[[#This Row],[ 31 ]]+CALCULO[[#This Row],[ 29 ]]+CALCULO[[#This Row],[ 27 ]]+CALCULO[[#This Row],[ 25 ]]+CALCULO[[#This Row],[ 23 ]]+CALCULO[[#This Row],[ 21 ]]+CALCULO[[#This Row],[ 19 ]]+CALCULO[[#This Row],[ 17 ]]</f>
        <v>0</v>
      </c>
      <c r="AG829" s="148">
        <f>+MAX(0,ROUND(CALCULO[[#This Row],[ 15 ]]-CALCULO[[#This Row],[32]],-3))</f>
        <v>0</v>
      </c>
      <c r="AH829" s="29"/>
      <c r="AI829" s="163">
        <f>+IF(AVERAGEIF(DEDUCCIONES[Concepto],'Datos para cálculo'!AH$4,DEDUCCIONES[Monto Limite])=1,CALCULO[[#This Row],[ 34 ]],MIN(CALCULO[[#This Row],[ 34 ]],AVERAGEIF(DEDUCCIONES[Concepto],'Datos para cálculo'!AH$4,DEDUCCIONES[Monto Limite]),+CALCULO[[#This Row],[ 34 ]]+1-1,CALCULO[[#This Row],[ 34 ]]))</f>
        <v>0</v>
      </c>
      <c r="AJ829" s="167"/>
      <c r="AK829" s="144">
        <f>+IF(CALCULO[[#This Row],[ 36 ]]="SI",MIN(CALCULO[[#This Row],[ 15 ]]*10%,VLOOKUP($AJ$4,DEDUCCIONES[],4,0)),0)</f>
        <v>0</v>
      </c>
      <c r="AL829" s="168"/>
      <c r="AM829" s="145">
        <f>+MIN(AL829+1-1,VLOOKUP($AL$4,DEDUCCIONES[],4,0))</f>
        <v>0</v>
      </c>
      <c r="AN829" s="144">
        <f>+CALCULO[[#This Row],[35]]+CALCULO[[#This Row],[37]]+CALCULO[[#This Row],[ 39 ]]</f>
        <v>0</v>
      </c>
      <c r="AO829" s="148">
        <f>+CALCULO[[#This Row],[33]]-CALCULO[[#This Row],[ 40 ]]</f>
        <v>0</v>
      </c>
      <c r="AP829" s="29"/>
      <c r="AQ829" s="163">
        <f>+MIN(CALCULO[[#This Row],[42]]+1-1,VLOOKUP($AP$4,RENTAS_EXCENTAS[],4,0))</f>
        <v>0</v>
      </c>
      <c r="AR829" s="29"/>
      <c r="AS829" s="163">
        <f>+MIN(CALCULO[[#This Row],[43]]+CALCULO[[#This Row],[ 44 ]]+1-1,VLOOKUP($AP$4,RENTAS_EXCENTAS[],4,0))-CALCULO[[#This Row],[43]]</f>
        <v>0</v>
      </c>
      <c r="AT829" s="163"/>
      <c r="AU829" s="163"/>
      <c r="AV829" s="163">
        <f>+CALCULO[[#This Row],[ 47 ]]</f>
        <v>0</v>
      </c>
      <c r="AW829" s="163"/>
      <c r="AX829" s="163">
        <f>+CALCULO[[#This Row],[ 49 ]]</f>
        <v>0</v>
      </c>
      <c r="AY829" s="163"/>
      <c r="AZ829" s="163">
        <f>+CALCULO[[#This Row],[ 51 ]]</f>
        <v>0</v>
      </c>
      <c r="BA829" s="163"/>
      <c r="BB829" s="163">
        <f>+CALCULO[[#This Row],[ 53 ]]</f>
        <v>0</v>
      </c>
      <c r="BC829" s="163"/>
      <c r="BD829" s="163">
        <f>+CALCULO[[#This Row],[ 55 ]]</f>
        <v>0</v>
      </c>
      <c r="BE829" s="163"/>
      <c r="BF829" s="163">
        <f>+CALCULO[[#This Row],[ 57 ]]</f>
        <v>0</v>
      </c>
      <c r="BG829" s="163"/>
      <c r="BH829" s="163">
        <f>+CALCULO[[#This Row],[ 59 ]]</f>
        <v>0</v>
      </c>
      <c r="BI829" s="163"/>
      <c r="BJ829" s="163"/>
      <c r="BK829" s="163"/>
      <c r="BL829" s="145">
        <f>+CALCULO[[#This Row],[ 63 ]]</f>
        <v>0</v>
      </c>
      <c r="BM829" s="144">
        <f>+CALCULO[[#This Row],[ 64 ]]+CALCULO[[#This Row],[ 62 ]]+CALCULO[[#This Row],[ 60 ]]+CALCULO[[#This Row],[ 58 ]]+CALCULO[[#This Row],[ 56 ]]+CALCULO[[#This Row],[ 54 ]]+CALCULO[[#This Row],[ 52 ]]+CALCULO[[#This Row],[ 50 ]]+CALCULO[[#This Row],[ 48 ]]+CALCULO[[#This Row],[ 45 ]]+CALCULO[[#This Row],[43]]</f>
        <v>0</v>
      </c>
      <c r="BN829" s="148">
        <f>+CALCULO[[#This Row],[ 41 ]]-CALCULO[[#This Row],[65]]</f>
        <v>0</v>
      </c>
      <c r="BO829" s="144">
        <f>+ROUND(MIN(CALCULO[[#This Row],[66]]*25%,240*'Versión impresión'!$H$8),-3)</f>
        <v>0</v>
      </c>
      <c r="BP829" s="148">
        <f>+CALCULO[[#This Row],[66]]-CALCULO[[#This Row],[67]]</f>
        <v>0</v>
      </c>
      <c r="BQ829" s="154">
        <f>+ROUND(CALCULO[[#This Row],[33]]*40%,-3)</f>
        <v>0</v>
      </c>
      <c r="BR829" s="149">
        <f t="shared" si="32"/>
        <v>0</v>
      </c>
      <c r="BS829" s="144">
        <f>+CALCULO[[#This Row],[33]]-MIN(CALCULO[[#This Row],[69]],CALCULO[[#This Row],[68]])</f>
        <v>0</v>
      </c>
      <c r="BT829" s="150">
        <f>+CALCULO[[#This Row],[71]]/'Versión impresión'!$H$8+1-1</f>
        <v>0</v>
      </c>
      <c r="BU829" s="151">
        <f>+LOOKUP(CALCULO[[#This Row],[72]],$CG$2:$CH$8,$CJ$2:$CJ$8)</f>
        <v>0</v>
      </c>
      <c r="BV829" s="152">
        <f>+LOOKUP(CALCULO[[#This Row],[72]],$CG$2:$CH$8,$CI$2:$CI$8)</f>
        <v>0</v>
      </c>
      <c r="BW829" s="151">
        <f>+LOOKUP(CALCULO[[#This Row],[72]],$CG$2:$CH$8,$CK$2:$CK$8)</f>
        <v>0</v>
      </c>
      <c r="BX829" s="155">
        <f>+(CALCULO[[#This Row],[72]]+CALCULO[[#This Row],[73]])*CALCULO[[#This Row],[74]]+CALCULO[[#This Row],[75]]</f>
        <v>0</v>
      </c>
      <c r="BY829" s="133">
        <f>+ROUND(CALCULO[[#This Row],[76]]*'Versión impresión'!$H$8,-3)</f>
        <v>0</v>
      </c>
      <c r="BZ829" s="180" t="str">
        <f>+IF(LOOKUP(CALCULO[[#This Row],[72]],$CG$2:$CH$8,$CM$2:$CM$8)=0,"",LOOKUP(CALCULO[[#This Row],[72]],$CG$2:$CH$8,$CM$2:$CM$8))</f>
        <v/>
      </c>
    </row>
    <row r="830" spans="1:78" x14ac:dyDescent="0.25">
      <c r="A830" s="78" t="str">
        <f t="shared" si="31"/>
        <v/>
      </c>
      <c r="B830" s="159"/>
      <c r="C830" s="29"/>
      <c r="D830" s="29"/>
      <c r="E830" s="29"/>
      <c r="F830" s="29"/>
      <c r="G830" s="29"/>
      <c r="H830" s="29"/>
      <c r="I830" s="29"/>
      <c r="J830" s="29"/>
      <c r="K830" s="29"/>
      <c r="L830" s="29"/>
      <c r="M830" s="29"/>
      <c r="N830" s="29"/>
      <c r="O830" s="144">
        <f>SUM(CALCULO[[#This Row],[5]:[ 14 ]])</f>
        <v>0</v>
      </c>
      <c r="P830" s="162"/>
      <c r="Q830" s="163">
        <f>+IF(AVERAGEIF(ING_NO_CONST_RENTA[Concepto],'Datos para cálculo'!P$4,ING_NO_CONST_RENTA[Monto Limite])=1,CALCULO[[#This Row],[16]],MIN(CALCULO[ [#This Row],[16] ],AVERAGEIF(ING_NO_CONST_RENTA[Concepto],'Datos para cálculo'!P$4,ING_NO_CONST_RENTA[Monto Limite]),+CALCULO[ [#This Row],[16] ]+1-1,CALCULO[ [#This Row],[16] ]))</f>
        <v>0</v>
      </c>
      <c r="R830" s="29"/>
      <c r="S830" s="163">
        <f>+IF(AVERAGEIF(ING_NO_CONST_RENTA[Concepto],'Datos para cálculo'!R$4,ING_NO_CONST_RENTA[Monto Limite])=1,CALCULO[[#This Row],[18]],MIN(CALCULO[ [#This Row],[18] ],AVERAGEIF(ING_NO_CONST_RENTA[Concepto],'Datos para cálculo'!R$4,ING_NO_CONST_RENTA[Monto Limite]),+CALCULO[ [#This Row],[18] ]+1-1,CALCULO[ [#This Row],[18] ]))</f>
        <v>0</v>
      </c>
      <c r="T830" s="29"/>
      <c r="U830" s="163">
        <f>+IF(AVERAGEIF(ING_NO_CONST_RENTA[Concepto],'Datos para cálculo'!T$4,ING_NO_CONST_RENTA[Monto Limite])=1,CALCULO[[#This Row],[20]],MIN(CALCULO[ [#This Row],[20] ],AVERAGEIF(ING_NO_CONST_RENTA[Concepto],'Datos para cálculo'!T$4,ING_NO_CONST_RENTA[Monto Limite]),+CALCULO[ [#This Row],[20] ]+1-1,CALCULO[ [#This Row],[20] ]))</f>
        <v>0</v>
      </c>
      <c r="V830" s="29"/>
      <c r="W8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0" s="164"/>
      <c r="Y830" s="163">
        <f>+IF(O830&lt;310*'Versión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0" s="165"/>
      <c r="AA830" s="163">
        <f>+IF(AVERAGEIF(ING_NO_CONST_RENTA[Concepto],'Datos para cálculo'!Z$4,ING_NO_CONST_RENTA[Monto Limite])=1,CALCULO[[#This Row],[ 26 ]],MIN(CALCULO[[#This Row],[ 26 ]],AVERAGEIF(ING_NO_CONST_RENTA[Concepto],'Datos para cálculo'!Z$4,ING_NO_CONST_RENTA[Monto Limite]),+CALCULO[[#This Row],[ 26 ]]+1-1,CALCULO[[#This Row],[ 26 ]]))</f>
        <v>0</v>
      </c>
      <c r="AB830" s="165"/>
      <c r="AC8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0" s="147"/>
      <c r="AE8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0" s="144">
        <f>+CALCULO[[#This Row],[ 31 ]]+CALCULO[[#This Row],[ 29 ]]+CALCULO[[#This Row],[ 27 ]]+CALCULO[[#This Row],[ 25 ]]+CALCULO[[#This Row],[ 23 ]]+CALCULO[[#This Row],[ 21 ]]+CALCULO[[#This Row],[ 19 ]]+CALCULO[[#This Row],[ 17 ]]</f>
        <v>0</v>
      </c>
      <c r="AG830" s="148">
        <f>+MAX(0,ROUND(CALCULO[[#This Row],[ 15 ]]-CALCULO[[#This Row],[32]],-3))</f>
        <v>0</v>
      </c>
      <c r="AH830" s="29"/>
      <c r="AI830" s="163">
        <f>+IF(AVERAGEIF(DEDUCCIONES[Concepto],'Datos para cálculo'!AH$4,DEDUCCIONES[Monto Limite])=1,CALCULO[[#This Row],[ 34 ]],MIN(CALCULO[[#This Row],[ 34 ]],AVERAGEIF(DEDUCCIONES[Concepto],'Datos para cálculo'!AH$4,DEDUCCIONES[Monto Limite]),+CALCULO[[#This Row],[ 34 ]]+1-1,CALCULO[[#This Row],[ 34 ]]))</f>
        <v>0</v>
      </c>
      <c r="AJ830" s="167"/>
      <c r="AK830" s="144">
        <f>+IF(CALCULO[[#This Row],[ 36 ]]="SI",MIN(CALCULO[[#This Row],[ 15 ]]*10%,VLOOKUP($AJ$4,DEDUCCIONES[],4,0)),0)</f>
        <v>0</v>
      </c>
      <c r="AL830" s="168"/>
      <c r="AM830" s="145">
        <f>+MIN(AL830+1-1,VLOOKUP($AL$4,DEDUCCIONES[],4,0))</f>
        <v>0</v>
      </c>
      <c r="AN830" s="144">
        <f>+CALCULO[[#This Row],[35]]+CALCULO[[#This Row],[37]]+CALCULO[[#This Row],[ 39 ]]</f>
        <v>0</v>
      </c>
      <c r="AO830" s="148">
        <f>+CALCULO[[#This Row],[33]]-CALCULO[[#This Row],[ 40 ]]</f>
        <v>0</v>
      </c>
      <c r="AP830" s="29"/>
      <c r="AQ830" s="163">
        <f>+MIN(CALCULO[[#This Row],[42]]+1-1,VLOOKUP($AP$4,RENTAS_EXCENTAS[],4,0))</f>
        <v>0</v>
      </c>
      <c r="AR830" s="29"/>
      <c r="AS830" s="163">
        <f>+MIN(CALCULO[[#This Row],[43]]+CALCULO[[#This Row],[ 44 ]]+1-1,VLOOKUP($AP$4,RENTAS_EXCENTAS[],4,0))-CALCULO[[#This Row],[43]]</f>
        <v>0</v>
      </c>
      <c r="AT830" s="163"/>
      <c r="AU830" s="163"/>
      <c r="AV830" s="163">
        <f>+CALCULO[[#This Row],[ 47 ]]</f>
        <v>0</v>
      </c>
      <c r="AW830" s="163"/>
      <c r="AX830" s="163">
        <f>+CALCULO[[#This Row],[ 49 ]]</f>
        <v>0</v>
      </c>
      <c r="AY830" s="163"/>
      <c r="AZ830" s="163">
        <f>+CALCULO[[#This Row],[ 51 ]]</f>
        <v>0</v>
      </c>
      <c r="BA830" s="163"/>
      <c r="BB830" s="163">
        <f>+CALCULO[[#This Row],[ 53 ]]</f>
        <v>0</v>
      </c>
      <c r="BC830" s="163"/>
      <c r="BD830" s="163">
        <f>+CALCULO[[#This Row],[ 55 ]]</f>
        <v>0</v>
      </c>
      <c r="BE830" s="163"/>
      <c r="BF830" s="163">
        <f>+CALCULO[[#This Row],[ 57 ]]</f>
        <v>0</v>
      </c>
      <c r="BG830" s="163"/>
      <c r="BH830" s="163">
        <f>+CALCULO[[#This Row],[ 59 ]]</f>
        <v>0</v>
      </c>
      <c r="BI830" s="163"/>
      <c r="BJ830" s="163"/>
      <c r="BK830" s="163"/>
      <c r="BL830" s="145">
        <f>+CALCULO[[#This Row],[ 63 ]]</f>
        <v>0</v>
      </c>
      <c r="BM830" s="144">
        <f>+CALCULO[[#This Row],[ 64 ]]+CALCULO[[#This Row],[ 62 ]]+CALCULO[[#This Row],[ 60 ]]+CALCULO[[#This Row],[ 58 ]]+CALCULO[[#This Row],[ 56 ]]+CALCULO[[#This Row],[ 54 ]]+CALCULO[[#This Row],[ 52 ]]+CALCULO[[#This Row],[ 50 ]]+CALCULO[[#This Row],[ 48 ]]+CALCULO[[#This Row],[ 45 ]]+CALCULO[[#This Row],[43]]</f>
        <v>0</v>
      </c>
      <c r="BN830" s="148">
        <f>+CALCULO[[#This Row],[ 41 ]]-CALCULO[[#This Row],[65]]</f>
        <v>0</v>
      </c>
      <c r="BO830" s="144">
        <f>+ROUND(MIN(CALCULO[[#This Row],[66]]*25%,240*'Versión impresión'!$H$8),-3)</f>
        <v>0</v>
      </c>
      <c r="BP830" s="148">
        <f>+CALCULO[[#This Row],[66]]-CALCULO[[#This Row],[67]]</f>
        <v>0</v>
      </c>
      <c r="BQ830" s="154">
        <f>+ROUND(CALCULO[[#This Row],[33]]*40%,-3)</f>
        <v>0</v>
      </c>
      <c r="BR830" s="149">
        <f t="shared" si="32"/>
        <v>0</v>
      </c>
      <c r="BS830" s="144">
        <f>+CALCULO[[#This Row],[33]]-MIN(CALCULO[[#This Row],[69]],CALCULO[[#This Row],[68]])</f>
        <v>0</v>
      </c>
      <c r="BT830" s="150">
        <f>+CALCULO[[#This Row],[71]]/'Versión impresión'!$H$8+1-1</f>
        <v>0</v>
      </c>
      <c r="BU830" s="151">
        <f>+LOOKUP(CALCULO[[#This Row],[72]],$CG$2:$CH$8,$CJ$2:$CJ$8)</f>
        <v>0</v>
      </c>
      <c r="BV830" s="152">
        <f>+LOOKUP(CALCULO[[#This Row],[72]],$CG$2:$CH$8,$CI$2:$CI$8)</f>
        <v>0</v>
      </c>
      <c r="BW830" s="151">
        <f>+LOOKUP(CALCULO[[#This Row],[72]],$CG$2:$CH$8,$CK$2:$CK$8)</f>
        <v>0</v>
      </c>
      <c r="BX830" s="155">
        <f>+(CALCULO[[#This Row],[72]]+CALCULO[[#This Row],[73]])*CALCULO[[#This Row],[74]]+CALCULO[[#This Row],[75]]</f>
        <v>0</v>
      </c>
      <c r="BY830" s="133">
        <f>+ROUND(CALCULO[[#This Row],[76]]*'Versión impresión'!$H$8,-3)</f>
        <v>0</v>
      </c>
      <c r="BZ830" s="180" t="str">
        <f>+IF(LOOKUP(CALCULO[[#This Row],[72]],$CG$2:$CH$8,$CM$2:$CM$8)=0,"",LOOKUP(CALCULO[[#This Row],[72]],$CG$2:$CH$8,$CM$2:$CM$8))</f>
        <v/>
      </c>
    </row>
    <row r="831" spans="1:78" x14ac:dyDescent="0.25">
      <c r="A831" s="78" t="str">
        <f t="shared" si="31"/>
        <v/>
      </c>
      <c r="B831" s="159"/>
      <c r="C831" s="29"/>
      <c r="D831" s="29"/>
      <c r="E831" s="29"/>
      <c r="F831" s="29"/>
      <c r="G831" s="29"/>
      <c r="H831" s="29"/>
      <c r="I831" s="29"/>
      <c r="J831" s="29"/>
      <c r="K831" s="29"/>
      <c r="L831" s="29"/>
      <c r="M831" s="29"/>
      <c r="N831" s="29"/>
      <c r="O831" s="144">
        <f>SUM(CALCULO[[#This Row],[5]:[ 14 ]])</f>
        <v>0</v>
      </c>
      <c r="P831" s="162"/>
      <c r="Q831" s="163">
        <f>+IF(AVERAGEIF(ING_NO_CONST_RENTA[Concepto],'Datos para cálculo'!P$4,ING_NO_CONST_RENTA[Monto Limite])=1,CALCULO[[#This Row],[16]],MIN(CALCULO[ [#This Row],[16] ],AVERAGEIF(ING_NO_CONST_RENTA[Concepto],'Datos para cálculo'!P$4,ING_NO_CONST_RENTA[Monto Limite]),+CALCULO[ [#This Row],[16] ]+1-1,CALCULO[ [#This Row],[16] ]))</f>
        <v>0</v>
      </c>
      <c r="R831" s="29"/>
      <c r="S831" s="163">
        <f>+IF(AVERAGEIF(ING_NO_CONST_RENTA[Concepto],'Datos para cálculo'!R$4,ING_NO_CONST_RENTA[Monto Limite])=1,CALCULO[[#This Row],[18]],MIN(CALCULO[ [#This Row],[18] ],AVERAGEIF(ING_NO_CONST_RENTA[Concepto],'Datos para cálculo'!R$4,ING_NO_CONST_RENTA[Monto Limite]),+CALCULO[ [#This Row],[18] ]+1-1,CALCULO[ [#This Row],[18] ]))</f>
        <v>0</v>
      </c>
      <c r="T831" s="29"/>
      <c r="U831" s="163">
        <f>+IF(AVERAGEIF(ING_NO_CONST_RENTA[Concepto],'Datos para cálculo'!T$4,ING_NO_CONST_RENTA[Monto Limite])=1,CALCULO[[#This Row],[20]],MIN(CALCULO[ [#This Row],[20] ],AVERAGEIF(ING_NO_CONST_RENTA[Concepto],'Datos para cálculo'!T$4,ING_NO_CONST_RENTA[Monto Limite]),+CALCULO[ [#This Row],[20] ]+1-1,CALCULO[ [#This Row],[20] ]))</f>
        <v>0</v>
      </c>
      <c r="V831" s="29"/>
      <c r="W8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1" s="164"/>
      <c r="Y831" s="163">
        <f>+IF(O831&lt;310*'Versión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1" s="165"/>
      <c r="AA831" s="163">
        <f>+IF(AVERAGEIF(ING_NO_CONST_RENTA[Concepto],'Datos para cálculo'!Z$4,ING_NO_CONST_RENTA[Monto Limite])=1,CALCULO[[#This Row],[ 26 ]],MIN(CALCULO[[#This Row],[ 26 ]],AVERAGEIF(ING_NO_CONST_RENTA[Concepto],'Datos para cálculo'!Z$4,ING_NO_CONST_RENTA[Monto Limite]),+CALCULO[[#This Row],[ 26 ]]+1-1,CALCULO[[#This Row],[ 26 ]]))</f>
        <v>0</v>
      </c>
      <c r="AB831" s="165"/>
      <c r="AC8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1" s="147"/>
      <c r="AE8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1" s="144">
        <f>+CALCULO[[#This Row],[ 31 ]]+CALCULO[[#This Row],[ 29 ]]+CALCULO[[#This Row],[ 27 ]]+CALCULO[[#This Row],[ 25 ]]+CALCULO[[#This Row],[ 23 ]]+CALCULO[[#This Row],[ 21 ]]+CALCULO[[#This Row],[ 19 ]]+CALCULO[[#This Row],[ 17 ]]</f>
        <v>0</v>
      </c>
      <c r="AG831" s="148">
        <f>+MAX(0,ROUND(CALCULO[[#This Row],[ 15 ]]-CALCULO[[#This Row],[32]],-3))</f>
        <v>0</v>
      </c>
      <c r="AH831" s="29"/>
      <c r="AI831" s="163">
        <f>+IF(AVERAGEIF(DEDUCCIONES[Concepto],'Datos para cálculo'!AH$4,DEDUCCIONES[Monto Limite])=1,CALCULO[[#This Row],[ 34 ]],MIN(CALCULO[[#This Row],[ 34 ]],AVERAGEIF(DEDUCCIONES[Concepto],'Datos para cálculo'!AH$4,DEDUCCIONES[Monto Limite]),+CALCULO[[#This Row],[ 34 ]]+1-1,CALCULO[[#This Row],[ 34 ]]))</f>
        <v>0</v>
      </c>
      <c r="AJ831" s="167"/>
      <c r="AK831" s="144">
        <f>+IF(CALCULO[[#This Row],[ 36 ]]="SI",MIN(CALCULO[[#This Row],[ 15 ]]*10%,VLOOKUP($AJ$4,DEDUCCIONES[],4,0)),0)</f>
        <v>0</v>
      </c>
      <c r="AL831" s="168"/>
      <c r="AM831" s="145">
        <f>+MIN(AL831+1-1,VLOOKUP($AL$4,DEDUCCIONES[],4,0))</f>
        <v>0</v>
      </c>
      <c r="AN831" s="144">
        <f>+CALCULO[[#This Row],[35]]+CALCULO[[#This Row],[37]]+CALCULO[[#This Row],[ 39 ]]</f>
        <v>0</v>
      </c>
      <c r="AO831" s="148">
        <f>+CALCULO[[#This Row],[33]]-CALCULO[[#This Row],[ 40 ]]</f>
        <v>0</v>
      </c>
      <c r="AP831" s="29"/>
      <c r="AQ831" s="163">
        <f>+MIN(CALCULO[[#This Row],[42]]+1-1,VLOOKUP($AP$4,RENTAS_EXCENTAS[],4,0))</f>
        <v>0</v>
      </c>
      <c r="AR831" s="29"/>
      <c r="AS831" s="163">
        <f>+MIN(CALCULO[[#This Row],[43]]+CALCULO[[#This Row],[ 44 ]]+1-1,VLOOKUP($AP$4,RENTAS_EXCENTAS[],4,0))-CALCULO[[#This Row],[43]]</f>
        <v>0</v>
      </c>
      <c r="AT831" s="163"/>
      <c r="AU831" s="163"/>
      <c r="AV831" s="163">
        <f>+CALCULO[[#This Row],[ 47 ]]</f>
        <v>0</v>
      </c>
      <c r="AW831" s="163"/>
      <c r="AX831" s="163">
        <f>+CALCULO[[#This Row],[ 49 ]]</f>
        <v>0</v>
      </c>
      <c r="AY831" s="163"/>
      <c r="AZ831" s="163">
        <f>+CALCULO[[#This Row],[ 51 ]]</f>
        <v>0</v>
      </c>
      <c r="BA831" s="163"/>
      <c r="BB831" s="163">
        <f>+CALCULO[[#This Row],[ 53 ]]</f>
        <v>0</v>
      </c>
      <c r="BC831" s="163"/>
      <c r="BD831" s="163">
        <f>+CALCULO[[#This Row],[ 55 ]]</f>
        <v>0</v>
      </c>
      <c r="BE831" s="163"/>
      <c r="BF831" s="163">
        <f>+CALCULO[[#This Row],[ 57 ]]</f>
        <v>0</v>
      </c>
      <c r="BG831" s="163"/>
      <c r="BH831" s="163">
        <f>+CALCULO[[#This Row],[ 59 ]]</f>
        <v>0</v>
      </c>
      <c r="BI831" s="163"/>
      <c r="BJ831" s="163"/>
      <c r="BK831" s="163"/>
      <c r="BL831" s="145">
        <f>+CALCULO[[#This Row],[ 63 ]]</f>
        <v>0</v>
      </c>
      <c r="BM831" s="144">
        <f>+CALCULO[[#This Row],[ 64 ]]+CALCULO[[#This Row],[ 62 ]]+CALCULO[[#This Row],[ 60 ]]+CALCULO[[#This Row],[ 58 ]]+CALCULO[[#This Row],[ 56 ]]+CALCULO[[#This Row],[ 54 ]]+CALCULO[[#This Row],[ 52 ]]+CALCULO[[#This Row],[ 50 ]]+CALCULO[[#This Row],[ 48 ]]+CALCULO[[#This Row],[ 45 ]]+CALCULO[[#This Row],[43]]</f>
        <v>0</v>
      </c>
      <c r="BN831" s="148">
        <f>+CALCULO[[#This Row],[ 41 ]]-CALCULO[[#This Row],[65]]</f>
        <v>0</v>
      </c>
      <c r="BO831" s="144">
        <f>+ROUND(MIN(CALCULO[[#This Row],[66]]*25%,240*'Versión impresión'!$H$8),-3)</f>
        <v>0</v>
      </c>
      <c r="BP831" s="148">
        <f>+CALCULO[[#This Row],[66]]-CALCULO[[#This Row],[67]]</f>
        <v>0</v>
      </c>
      <c r="BQ831" s="154">
        <f>+ROUND(CALCULO[[#This Row],[33]]*40%,-3)</f>
        <v>0</v>
      </c>
      <c r="BR831" s="149">
        <f t="shared" si="32"/>
        <v>0</v>
      </c>
      <c r="BS831" s="144">
        <f>+CALCULO[[#This Row],[33]]-MIN(CALCULO[[#This Row],[69]],CALCULO[[#This Row],[68]])</f>
        <v>0</v>
      </c>
      <c r="BT831" s="150">
        <f>+CALCULO[[#This Row],[71]]/'Versión impresión'!$H$8+1-1</f>
        <v>0</v>
      </c>
      <c r="BU831" s="151">
        <f>+LOOKUP(CALCULO[[#This Row],[72]],$CG$2:$CH$8,$CJ$2:$CJ$8)</f>
        <v>0</v>
      </c>
      <c r="BV831" s="152">
        <f>+LOOKUP(CALCULO[[#This Row],[72]],$CG$2:$CH$8,$CI$2:$CI$8)</f>
        <v>0</v>
      </c>
      <c r="BW831" s="151">
        <f>+LOOKUP(CALCULO[[#This Row],[72]],$CG$2:$CH$8,$CK$2:$CK$8)</f>
        <v>0</v>
      </c>
      <c r="BX831" s="155">
        <f>+(CALCULO[[#This Row],[72]]+CALCULO[[#This Row],[73]])*CALCULO[[#This Row],[74]]+CALCULO[[#This Row],[75]]</f>
        <v>0</v>
      </c>
      <c r="BY831" s="133">
        <f>+ROUND(CALCULO[[#This Row],[76]]*'Versión impresión'!$H$8,-3)</f>
        <v>0</v>
      </c>
      <c r="BZ831" s="180" t="str">
        <f>+IF(LOOKUP(CALCULO[[#This Row],[72]],$CG$2:$CH$8,$CM$2:$CM$8)=0,"",LOOKUP(CALCULO[[#This Row],[72]],$CG$2:$CH$8,$CM$2:$CM$8))</f>
        <v/>
      </c>
    </row>
    <row r="832" spans="1:78" x14ac:dyDescent="0.25">
      <c r="A832" s="78" t="str">
        <f t="shared" si="31"/>
        <v/>
      </c>
      <c r="B832" s="159"/>
      <c r="C832" s="29"/>
      <c r="D832" s="29"/>
      <c r="E832" s="29"/>
      <c r="F832" s="29"/>
      <c r="G832" s="29"/>
      <c r="H832" s="29"/>
      <c r="I832" s="29"/>
      <c r="J832" s="29"/>
      <c r="K832" s="29"/>
      <c r="L832" s="29"/>
      <c r="M832" s="29"/>
      <c r="N832" s="29"/>
      <c r="O832" s="144">
        <f>SUM(CALCULO[[#This Row],[5]:[ 14 ]])</f>
        <v>0</v>
      </c>
      <c r="P832" s="162"/>
      <c r="Q832" s="163">
        <f>+IF(AVERAGEIF(ING_NO_CONST_RENTA[Concepto],'Datos para cálculo'!P$4,ING_NO_CONST_RENTA[Monto Limite])=1,CALCULO[[#This Row],[16]],MIN(CALCULO[ [#This Row],[16] ],AVERAGEIF(ING_NO_CONST_RENTA[Concepto],'Datos para cálculo'!P$4,ING_NO_CONST_RENTA[Monto Limite]),+CALCULO[ [#This Row],[16] ]+1-1,CALCULO[ [#This Row],[16] ]))</f>
        <v>0</v>
      </c>
      <c r="R832" s="29"/>
      <c r="S832" s="163">
        <f>+IF(AVERAGEIF(ING_NO_CONST_RENTA[Concepto],'Datos para cálculo'!R$4,ING_NO_CONST_RENTA[Monto Limite])=1,CALCULO[[#This Row],[18]],MIN(CALCULO[ [#This Row],[18] ],AVERAGEIF(ING_NO_CONST_RENTA[Concepto],'Datos para cálculo'!R$4,ING_NO_CONST_RENTA[Monto Limite]),+CALCULO[ [#This Row],[18] ]+1-1,CALCULO[ [#This Row],[18] ]))</f>
        <v>0</v>
      </c>
      <c r="T832" s="29"/>
      <c r="U832" s="163">
        <f>+IF(AVERAGEIF(ING_NO_CONST_RENTA[Concepto],'Datos para cálculo'!T$4,ING_NO_CONST_RENTA[Monto Limite])=1,CALCULO[[#This Row],[20]],MIN(CALCULO[ [#This Row],[20] ],AVERAGEIF(ING_NO_CONST_RENTA[Concepto],'Datos para cálculo'!T$4,ING_NO_CONST_RENTA[Monto Limite]),+CALCULO[ [#This Row],[20] ]+1-1,CALCULO[ [#This Row],[20] ]))</f>
        <v>0</v>
      </c>
      <c r="V832" s="29"/>
      <c r="W8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2" s="164"/>
      <c r="Y832" s="163">
        <f>+IF(O832&lt;310*'Versión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2" s="165"/>
      <c r="AA832" s="163">
        <f>+IF(AVERAGEIF(ING_NO_CONST_RENTA[Concepto],'Datos para cálculo'!Z$4,ING_NO_CONST_RENTA[Monto Limite])=1,CALCULO[[#This Row],[ 26 ]],MIN(CALCULO[[#This Row],[ 26 ]],AVERAGEIF(ING_NO_CONST_RENTA[Concepto],'Datos para cálculo'!Z$4,ING_NO_CONST_RENTA[Monto Limite]),+CALCULO[[#This Row],[ 26 ]]+1-1,CALCULO[[#This Row],[ 26 ]]))</f>
        <v>0</v>
      </c>
      <c r="AB832" s="165"/>
      <c r="AC8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2" s="147"/>
      <c r="AE8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2" s="144">
        <f>+CALCULO[[#This Row],[ 31 ]]+CALCULO[[#This Row],[ 29 ]]+CALCULO[[#This Row],[ 27 ]]+CALCULO[[#This Row],[ 25 ]]+CALCULO[[#This Row],[ 23 ]]+CALCULO[[#This Row],[ 21 ]]+CALCULO[[#This Row],[ 19 ]]+CALCULO[[#This Row],[ 17 ]]</f>
        <v>0</v>
      </c>
      <c r="AG832" s="148">
        <f>+MAX(0,ROUND(CALCULO[[#This Row],[ 15 ]]-CALCULO[[#This Row],[32]],-3))</f>
        <v>0</v>
      </c>
      <c r="AH832" s="29"/>
      <c r="AI832" s="163">
        <f>+IF(AVERAGEIF(DEDUCCIONES[Concepto],'Datos para cálculo'!AH$4,DEDUCCIONES[Monto Limite])=1,CALCULO[[#This Row],[ 34 ]],MIN(CALCULO[[#This Row],[ 34 ]],AVERAGEIF(DEDUCCIONES[Concepto],'Datos para cálculo'!AH$4,DEDUCCIONES[Monto Limite]),+CALCULO[[#This Row],[ 34 ]]+1-1,CALCULO[[#This Row],[ 34 ]]))</f>
        <v>0</v>
      </c>
      <c r="AJ832" s="167"/>
      <c r="AK832" s="144">
        <f>+IF(CALCULO[[#This Row],[ 36 ]]="SI",MIN(CALCULO[[#This Row],[ 15 ]]*10%,VLOOKUP($AJ$4,DEDUCCIONES[],4,0)),0)</f>
        <v>0</v>
      </c>
      <c r="AL832" s="168"/>
      <c r="AM832" s="145">
        <f>+MIN(AL832+1-1,VLOOKUP($AL$4,DEDUCCIONES[],4,0))</f>
        <v>0</v>
      </c>
      <c r="AN832" s="144">
        <f>+CALCULO[[#This Row],[35]]+CALCULO[[#This Row],[37]]+CALCULO[[#This Row],[ 39 ]]</f>
        <v>0</v>
      </c>
      <c r="AO832" s="148">
        <f>+CALCULO[[#This Row],[33]]-CALCULO[[#This Row],[ 40 ]]</f>
        <v>0</v>
      </c>
      <c r="AP832" s="29"/>
      <c r="AQ832" s="163">
        <f>+MIN(CALCULO[[#This Row],[42]]+1-1,VLOOKUP($AP$4,RENTAS_EXCENTAS[],4,0))</f>
        <v>0</v>
      </c>
      <c r="AR832" s="29"/>
      <c r="AS832" s="163">
        <f>+MIN(CALCULO[[#This Row],[43]]+CALCULO[[#This Row],[ 44 ]]+1-1,VLOOKUP($AP$4,RENTAS_EXCENTAS[],4,0))-CALCULO[[#This Row],[43]]</f>
        <v>0</v>
      </c>
      <c r="AT832" s="163"/>
      <c r="AU832" s="163"/>
      <c r="AV832" s="163">
        <f>+CALCULO[[#This Row],[ 47 ]]</f>
        <v>0</v>
      </c>
      <c r="AW832" s="163"/>
      <c r="AX832" s="163">
        <f>+CALCULO[[#This Row],[ 49 ]]</f>
        <v>0</v>
      </c>
      <c r="AY832" s="163"/>
      <c r="AZ832" s="163">
        <f>+CALCULO[[#This Row],[ 51 ]]</f>
        <v>0</v>
      </c>
      <c r="BA832" s="163"/>
      <c r="BB832" s="163">
        <f>+CALCULO[[#This Row],[ 53 ]]</f>
        <v>0</v>
      </c>
      <c r="BC832" s="163"/>
      <c r="BD832" s="163">
        <f>+CALCULO[[#This Row],[ 55 ]]</f>
        <v>0</v>
      </c>
      <c r="BE832" s="163"/>
      <c r="BF832" s="163">
        <f>+CALCULO[[#This Row],[ 57 ]]</f>
        <v>0</v>
      </c>
      <c r="BG832" s="163"/>
      <c r="BH832" s="163">
        <f>+CALCULO[[#This Row],[ 59 ]]</f>
        <v>0</v>
      </c>
      <c r="BI832" s="163"/>
      <c r="BJ832" s="163"/>
      <c r="BK832" s="163"/>
      <c r="BL832" s="145">
        <f>+CALCULO[[#This Row],[ 63 ]]</f>
        <v>0</v>
      </c>
      <c r="BM832" s="144">
        <f>+CALCULO[[#This Row],[ 64 ]]+CALCULO[[#This Row],[ 62 ]]+CALCULO[[#This Row],[ 60 ]]+CALCULO[[#This Row],[ 58 ]]+CALCULO[[#This Row],[ 56 ]]+CALCULO[[#This Row],[ 54 ]]+CALCULO[[#This Row],[ 52 ]]+CALCULO[[#This Row],[ 50 ]]+CALCULO[[#This Row],[ 48 ]]+CALCULO[[#This Row],[ 45 ]]+CALCULO[[#This Row],[43]]</f>
        <v>0</v>
      </c>
      <c r="BN832" s="148">
        <f>+CALCULO[[#This Row],[ 41 ]]-CALCULO[[#This Row],[65]]</f>
        <v>0</v>
      </c>
      <c r="BO832" s="144">
        <f>+ROUND(MIN(CALCULO[[#This Row],[66]]*25%,240*'Versión impresión'!$H$8),-3)</f>
        <v>0</v>
      </c>
      <c r="BP832" s="148">
        <f>+CALCULO[[#This Row],[66]]-CALCULO[[#This Row],[67]]</f>
        <v>0</v>
      </c>
      <c r="BQ832" s="154">
        <f>+ROUND(CALCULO[[#This Row],[33]]*40%,-3)</f>
        <v>0</v>
      </c>
      <c r="BR832" s="149">
        <f t="shared" si="32"/>
        <v>0</v>
      </c>
      <c r="BS832" s="144">
        <f>+CALCULO[[#This Row],[33]]-MIN(CALCULO[[#This Row],[69]],CALCULO[[#This Row],[68]])</f>
        <v>0</v>
      </c>
      <c r="BT832" s="150">
        <f>+CALCULO[[#This Row],[71]]/'Versión impresión'!$H$8+1-1</f>
        <v>0</v>
      </c>
      <c r="BU832" s="151">
        <f>+LOOKUP(CALCULO[[#This Row],[72]],$CG$2:$CH$8,$CJ$2:$CJ$8)</f>
        <v>0</v>
      </c>
      <c r="BV832" s="152">
        <f>+LOOKUP(CALCULO[[#This Row],[72]],$CG$2:$CH$8,$CI$2:$CI$8)</f>
        <v>0</v>
      </c>
      <c r="BW832" s="151">
        <f>+LOOKUP(CALCULO[[#This Row],[72]],$CG$2:$CH$8,$CK$2:$CK$8)</f>
        <v>0</v>
      </c>
      <c r="BX832" s="155">
        <f>+(CALCULO[[#This Row],[72]]+CALCULO[[#This Row],[73]])*CALCULO[[#This Row],[74]]+CALCULO[[#This Row],[75]]</f>
        <v>0</v>
      </c>
      <c r="BY832" s="133">
        <f>+ROUND(CALCULO[[#This Row],[76]]*'Versión impresión'!$H$8,-3)</f>
        <v>0</v>
      </c>
      <c r="BZ832" s="180" t="str">
        <f>+IF(LOOKUP(CALCULO[[#This Row],[72]],$CG$2:$CH$8,$CM$2:$CM$8)=0,"",LOOKUP(CALCULO[[#This Row],[72]],$CG$2:$CH$8,$CM$2:$CM$8))</f>
        <v/>
      </c>
    </row>
    <row r="833" spans="1:78" x14ac:dyDescent="0.25">
      <c r="A833" s="78" t="str">
        <f t="shared" si="31"/>
        <v/>
      </c>
      <c r="B833" s="159"/>
      <c r="C833" s="29"/>
      <c r="D833" s="29"/>
      <c r="E833" s="29"/>
      <c r="F833" s="29"/>
      <c r="G833" s="29"/>
      <c r="H833" s="29"/>
      <c r="I833" s="29"/>
      <c r="J833" s="29"/>
      <c r="K833" s="29"/>
      <c r="L833" s="29"/>
      <c r="M833" s="29"/>
      <c r="N833" s="29"/>
      <c r="O833" s="144">
        <f>SUM(CALCULO[[#This Row],[5]:[ 14 ]])</f>
        <v>0</v>
      </c>
      <c r="P833" s="162"/>
      <c r="Q833" s="163">
        <f>+IF(AVERAGEIF(ING_NO_CONST_RENTA[Concepto],'Datos para cálculo'!P$4,ING_NO_CONST_RENTA[Monto Limite])=1,CALCULO[[#This Row],[16]],MIN(CALCULO[ [#This Row],[16] ],AVERAGEIF(ING_NO_CONST_RENTA[Concepto],'Datos para cálculo'!P$4,ING_NO_CONST_RENTA[Monto Limite]),+CALCULO[ [#This Row],[16] ]+1-1,CALCULO[ [#This Row],[16] ]))</f>
        <v>0</v>
      </c>
      <c r="R833" s="29"/>
      <c r="S833" s="163">
        <f>+IF(AVERAGEIF(ING_NO_CONST_RENTA[Concepto],'Datos para cálculo'!R$4,ING_NO_CONST_RENTA[Monto Limite])=1,CALCULO[[#This Row],[18]],MIN(CALCULO[ [#This Row],[18] ],AVERAGEIF(ING_NO_CONST_RENTA[Concepto],'Datos para cálculo'!R$4,ING_NO_CONST_RENTA[Monto Limite]),+CALCULO[ [#This Row],[18] ]+1-1,CALCULO[ [#This Row],[18] ]))</f>
        <v>0</v>
      </c>
      <c r="T833" s="29"/>
      <c r="U833" s="163">
        <f>+IF(AVERAGEIF(ING_NO_CONST_RENTA[Concepto],'Datos para cálculo'!T$4,ING_NO_CONST_RENTA[Monto Limite])=1,CALCULO[[#This Row],[20]],MIN(CALCULO[ [#This Row],[20] ],AVERAGEIF(ING_NO_CONST_RENTA[Concepto],'Datos para cálculo'!T$4,ING_NO_CONST_RENTA[Monto Limite]),+CALCULO[ [#This Row],[20] ]+1-1,CALCULO[ [#This Row],[20] ]))</f>
        <v>0</v>
      </c>
      <c r="V833" s="29"/>
      <c r="W8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3" s="164"/>
      <c r="Y833" s="163">
        <f>+IF(O833&lt;310*'Versión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3" s="165"/>
      <c r="AA833" s="163">
        <f>+IF(AVERAGEIF(ING_NO_CONST_RENTA[Concepto],'Datos para cálculo'!Z$4,ING_NO_CONST_RENTA[Monto Limite])=1,CALCULO[[#This Row],[ 26 ]],MIN(CALCULO[[#This Row],[ 26 ]],AVERAGEIF(ING_NO_CONST_RENTA[Concepto],'Datos para cálculo'!Z$4,ING_NO_CONST_RENTA[Monto Limite]),+CALCULO[[#This Row],[ 26 ]]+1-1,CALCULO[[#This Row],[ 26 ]]))</f>
        <v>0</v>
      </c>
      <c r="AB833" s="165"/>
      <c r="AC8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3" s="147"/>
      <c r="AE8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3" s="144">
        <f>+CALCULO[[#This Row],[ 31 ]]+CALCULO[[#This Row],[ 29 ]]+CALCULO[[#This Row],[ 27 ]]+CALCULO[[#This Row],[ 25 ]]+CALCULO[[#This Row],[ 23 ]]+CALCULO[[#This Row],[ 21 ]]+CALCULO[[#This Row],[ 19 ]]+CALCULO[[#This Row],[ 17 ]]</f>
        <v>0</v>
      </c>
      <c r="AG833" s="148">
        <f>+MAX(0,ROUND(CALCULO[[#This Row],[ 15 ]]-CALCULO[[#This Row],[32]],-3))</f>
        <v>0</v>
      </c>
      <c r="AH833" s="29"/>
      <c r="AI833" s="163">
        <f>+IF(AVERAGEIF(DEDUCCIONES[Concepto],'Datos para cálculo'!AH$4,DEDUCCIONES[Monto Limite])=1,CALCULO[[#This Row],[ 34 ]],MIN(CALCULO[[#This Row],[ 34 ]],AVERAGEIF(DEDUCCIONES[Concepto],'Datos para cálculo'!AH$4,DEDUCCIONES[Monto Limite]),+CALCULO[[#This Row],[ 34 ]]+1-1,CALCULO[[#This Row],[ 34 ]]))</f>
        <v>0</v>
      </c>
      <c r="AJ833" s="167"/>
      <c r="AK833" s="144">
        <f>+IF(CALCULO[[#This Row],[ 36 ]]="SI",MIN(CALCULO[[#This Row],[ 15 ]]*10%,VLOOKUP($AJ$4,DEDUCCIONES[],4,0)),0)</f>
        <v>0</v>
      </c>
      <c r="AL833" s="168"/>
      <c r="AM833" s="145">
        <f>+MIN(AL833+1-1,VLOOKUP($AL$4,DEDUCCIONES[],4,0))</f>
        <v>0</v>
      </c>
      <c r="AN833" s="144">
        <f>+CALCULO[[#This Row],[35]]+CALCULO[[#This Row],[37]]+CALCULO[[#This Row],[ 39 ]]</f>
        <v>0</v>
      </c>
      <c r="AO833" s="148">
        <f>+CALCULO[[#This Row],[33]]-CALCULO[[#This Row],[ 40 ]]</f>
        <v>0</v>
      </c>
      <c r="AP833" s="29"/>
      <c r="AQ833" s="163">
        <f>+MIN(CALCULO[[#This Row],[42]]+1-1,VLOOKUP($AP$4,RENTAS_EXCENTAS[],4,0))</f>
        <v>0</v>
      </c>
      <c r="AR833" s="29"/>
      <c r="AS833" s="163">
        <f>+MIN(CALCULO[[#This Row],[43]]+CALCULO[[#This Row],[ 44 ]]+1-1,VLOOKUP($AP$4,RENTAS_EXCENTAS[],4,0))-CALCULO[[#This Row],[43]]</f>
        <v>0</v>
      </c>
      <c r="AT833" s="163"/>
      <c r="AU833" s="163"/>
      <c r="AV833" s="163">
        <f>+CALCULO[[#This Row],[ 47 ]]</f>
        <v>0</v>
      </c>
      <c r="AW833" s="163"/>
      <c r="AX833" s="163">
        <f>+CALCULO[[#This Row],[ 49 ]]</f>
        <v>0</v>
      </c>
      <c r="AY833" s="163"/>
      <c r="AZ833" s="163">
        <f>+CALCULO[[#This Row],[ 51 ]]</f>
        <v>0</v>
      </c>
      <c r="BA833" s="163"/>
      <c r="BB833" s="163">
        <f>+CALCULO[[#This Row],[ 53 ]]</f>
        <v>0</v>
      </c>
      <c r="BC833" s="163"/>
      <c r="BD833" s="163">
        <f>+CALCULO[[#This Row],[ 55 ]]</f>
        <v>0</v>
      </c>
      <c r="BE833" s="163"/>
      <c r="BF833" s="163">
        <f>+CALCULO[[#This Row],[ 57 ]]</f>
        <v>0</v>
      </c>
      <c r="BG833" s="163"/>
      <c r="BH833" s="163">
        <f>+CALCULO[[#This Row],[ 59 ]]</f>
        <v>0</v>
      </c>
      <c r="BI833" s="163"/>
      <c r="BJ833" s="163"/>
      <c r="BK833" s="163"/>
      <c r="BL833" s="145">
        <f>+CALCULO[[#This Row],[ 63 ]]</f>
        <v>0</v>
      </c>
      <c r="BM833" s="144">
        <f>+CALCULO[[#This Row],[ 64 ]]+CALCULO[[#This Row],[ 62 ]]+CALCULO[[#This Row],[ 60 ]]+CALCULO[[#This Row],[ 58 ]]+CALCULO[[#This Row],[ 56 ]]+CALCULO[[#This Row],[ 54 ]]+CALCULO[[#This Row],[ 52 ]]+CALCULO[[#This Row],[ 50 ]]+CALCULO[[#This Row],[ 48 ]]+CALCULO[[#This Row],[ 45 ]]+CALCULO[[#This Row],[43]]</f>
        <v>0</v>
      </c>
      <c r="BN833" s="148">
        <f>+CALCULO[[#This Row],[ 41 ]]-CALCULO[[#This Row],[65]]</f>
        <v>0</v>
      </c>
      <c r="BO833" s="144">
        <f>+ROUND(MIN(CALCULO[[#This Row],[66]]*25%,240*'Versión impresión'!$H$8),-3)</f>
        <v>0</v>
      </c>
      <c r="BP833" s="148">
        <f>+CALCULO[[#This Row],[66]]-CALCULO[[#This Row],[67]]</f>
        <v>0</v>
      </c>
      <c r="BQ833" s="154">
        <f>+ROUND(CALCULO[[#This Row],[33]]*40%,-3)</f>
        <v>0</v>
      </c>
      <c r="BR833" s="149">
        <f t="shared" si="32"/>
        <v>0</v>
      </c>
      <c r="BS833" s="144">
        <f>+CALCULO[[#This Row],[33]]-MIN(CALCULO[[#This Row],[69]],CALCULO[[#This Row],[68]])</f>
        <v>0</v>
      </c>
      <c r="BT833" s="150">
        <f>+CALCULO[[#This Row],[71]]/'Versión impresión'!$H$8+1-1</f>
        <v>0</v>
      </c>
      <c r="BU833" s="151">
        <f>+LOOKUP(CALCULO[[#This Row],[72]],$CG$2:$CH$8,$CJ$2:$CJ$8)</f>
        <v>0</v>
      </c>
      <c r="BV833" s="152">
        <f>+LOOKUP(CALCULO[[#This Row],[72]],$CG$2:$CH$8,$CI$2:$CI$8)</f>
        <v>0</v>
      </c>
      <c r="BW833" s="151">
        <f>+LOOKUP(CALCULO[[#This Row],[72]],$CG$2:$CH$8,$CK$2:$CK$8)</f>
        <v>0</v>
      </c>
      <c r="BX833" s="155">
        <f>+(CALCULO[[#This Row],[72]]+CALCULO[[#This Row],[73]])*CALCULO[[#This Row],[74]]+CALCULO[[#This Row],[75]]</f>
        <v>0</v>
      </c>
      <c r="BY833" s="133">
        <f>+ROUND(CALCULO[[#This Row],[76]]*'Versión impresión'!$H$8,-3)</f>
        <v>0</v>
      </c>
      <c r="BZ833" s="180" t="str">
        <f>+IF(LOOKUP(CALCULO[[#This Row],[72]],$CG$2:$CH$8,$CM$2:$CM$8)=0,"",LOOKUP(CALCULO[[#This Row],[72]],$CG$2:$CH$8,$CM$2:$CM$8))</f>
        <v/>
      </c>
    </row>
    <row r="834" spans="1:78" x14ac:dyDescent="0.25">
      <c r="A834" s="78" t="str">
        <f t="shared" si="31"/>
        <v/>
      </c>
      <c r="B834" s="159"/>
      <c r="C834" s="29"/>
      <c r="D834" s="29"/>
      <c r="E834" s="29"/>
      <c r="F834" s="29"/>
      <c r="G834" s="29"/>
      <c r="H834" s="29"/>
      <c r="I834" s="29"/>
      <c r="J834" s="29"/>
      <c r="K834" s="29"/>
      <c r="L834" s="29"/>
      <c r="M834" s="29"/>
      <c r="N834" s="29"/>
      <c r="O834" s="144">
        <f>SUM(CALCULO[[#This Row],[5]:[ 14 ]])</f>
        <v>0</v>
      </c>
      <c r="P834" s="162"/>
      <c r="Q834" s="163">
        <f>+IF(AVERAGEIF(ING_NO_CONST_RENTA[Concepto],'Datos para cálculo'!P$4,ING_NO_CONST_RENTA[Monto Limite])=1,CALCULO[[#This Row],[16]],MIN(CALCULO[ [#This Row],[16] ],AVERAGEIF(ING_NO_CONST_RENTA[Concepto],'Datos para cálculo'!P$4,ING_NO_CONST_RENTA[Monto Limite]),+CALCULO[ [#This Row],[16] ]+1-1,CALCULO[ [#This Row],[16] ]))</f>
        <v>0</v>
      </c>
      <c r="R834" s="29"/>
      <c r="S834" s="163">
        <f>+IF(AVERAGEIF(ING_NO_CONST_RENTA[Concepto],'Datos para cálculo'!R$4,ING_NO_CONST_RENTA[Monto Limite])=1,CALCULO[[#This Row],[18]],MIN(CALCULO[ [#This Row],[18] ],AVERAGEIF(ING_NO_CONST_RENTA[Concepto],'Datos para cálculo'!R$4,ING_NO_CONST_RENTA[Monto Limite]),+CALCULO[ [#This Row],[18] ]+1-1,CALCULO[ [#This Row],[18] ]))</f>
        <v>0</v>
      </c>
      <c r="T834" s="29"/>
      <c r="U834" s="163">
        <f>+IF(AVERAGEIF(ING_NO_CONST_RENTA[Concepto],'Datos para cálculo'!T$4,ING_NO_CONST_RENTA[Monto Limite])=1,CALCULO[[#This Row],[20]],MIN(CALCULO[ [#This Row],[20] ],AVERAGEIF(ING_NO_CONST_RENTA[Concepto],'Datos para cálculo'!T$4,ING_NO_CONST_RENTA[Monto Limite]),+CALCULO[ [#This Row],[20] ]+1-1,CALCULO[ [#This Row],[20] ]))</f>
        <v>0</v>
      </c>
      <c r="V834" s="29"/>
      <c r="W8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4" s="164"/>
      <c r="Y834" s="163">
        <f>+IF(O834&lt;310*'Versión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4" s="165"/>
      <c r="AA834" s="163">
        <f>+IF(AVERAGEIF(ING_NO_CONST_RENTA[Concepto],'Datos para cálculo'!Z$4,ING_NO_CONST_RENTA[Monto Limite])=1,CALCULO[[#This Row],[ 26 ]],MIN(CALCULO[[#This Row],[ 26 ]],AVERAGEIF(ING_NO_CONST_RENTA[Concepto],'Datos para cálculo'!Z$4,ING_NO_CONST_RENTA[Monto Limite]),+CALCULO[[#This Row],[ 26 ]]+1-1,CALCULO[[#This Row],[ 26 ]]))</f>
        <v>0</v>
      </c>
      <c r="AB834" s="165"/>
      <c r="AC8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4" s="147"/>
      <c r="AE8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4" s="144">
        <f>+CALCULO[[#This Row],[ 31 ]]+CALCULO[[#This Row],[ 29 ]]+CALCULO[[#This Row],[ 27 ]]+CALCULO[[#This Row],[ 25 ]]+CALCULO[[#This Row],[ 23 ]]+CALCULO[[#This Row],[ 21 ]]+CALCULO[[#This Row],[ 19 ]]+CALCULO[[#This Row],[ 17 ]]</f>
        <v>0</v>
      </c>
      <c r="AG834" s="148">
        <f>+MAX(0,ROUND(CALCULO[[#This Row],[ 15 ]]-CALCULO[[#This Row],[32]],-3))</f>
        <v>0</v>
      </c>
      <c r="AH834" s="29"/>
      <c r="AI834" s="163">
        <f>+IF(AVERAGEIF(DEDUCCIONES[Concepto],'Datos para cálculo'!AH$4,DEDUCCIONES[Monto Limite])=1,CALCULO[[#This Row],[ 34 ]],MIN(CALCULO[[#This Row],[ 34 ]],AVERAGEIF(DEDUCCIONES[Concepto],'Datos para cálculo'!AH$4,DEDUCCIONES[Monto Limite]),+CALCULO[[#This Row],[ 34 ]]+1-1,CALCULO[[#This Row],[ 34 ]]))</f>
        <v>0</v>
      </c>
      <c r="AJ834" s="167"/>
      <c r="AK834" s="144">
        <f>+IF(CALCULO[[#This Row],[ 36 ]]="SI",MIN(CALCULO[[#This Row],[ 15 ]]*10%,VLOOKUP($AJ$4,DEDUCCIONES[],4,0)),0)</f>
        <v>0</v>
      </c>
      <c r="AL834" s="168"/>
      <c r="AM834" s="145">
        <f>+MIN(AL834+1-1,VLOOKUP($AL$4,DEDUCCIONES[],4,0))</f>
        <v>0</v>
      </c>
      <c r="AN834" s="144">
        <f>+CALCULO[[#This Row],[35]]+CALCULO[[#This Row],[37]]+CALCULO[[#This Row],[ 39 ]]</f>
        <v>0</v>
      </c>
      <c r="AO834" s="148">
        <f>+CALCULO[[#This Row],[33]]-CALCULO[[#This Row],[ 40 ]]</f>
        <v>0</v>
      </c>
      <c r="AP834" s="29"/>
      <c r="AQ834" s="163">
        <f>+MIN(CALCULO[[#This Row],[42]]+1-1,VLOOKUP($AP$4,RENTAS_EXCENTAS[],4,0))</f>
        <v>0</v>
      </c>
      <c r="AR834" s="29"/>
      <c r="AS834" s="163">
        <f>+MIN(CALCULO[[#This Row],[43]]+CALCULO[[#This Row],[ 44 ]]+1-1,VLOOKUP($AP$4,RENTAS_EXCENTAS[],4,0))-CALCULO[[#This Row],[43]]</f>
        <v>0</v>
      </c>
      <c r="AT834" s="163"/>
      <c r="AU834" s="163"/>
      <c r="AV834" s="163">
        <f>+CALCULO[[#This Row],[ 47 ]]</f>
        <v>0</v>
      </c>
      <c r="AW834" s="163"/>
      <c r="AX834" s="163">
        <f>+CALCULO[[#This Row],[ 49 ]]</f>
        <v>0</v>
      </c>
      <c r="AY834" s="163"/>
      <c r="AZ834" s="163">
        <f>+CALCULO[[#This Row],[ 51 ]]</f>
        <v>0</v>
      </c>
      <c r="BA834" s="163"/>
      <c r="BB834" s="163">
        <f>+CALCULO[[#This Row],[ 53 ]]</f>
        <v>0</v>
      </c>
      <c r="BC834" s="163"/>
      <c r="BD834" s="163">
        <f>+CALCULO[[#This Row],[ 55 ]]</f>
        <v>0</v>
      </c>
      <c r="BE834" s="163"/>
      <c r="BF834" s="163">
        <f>+CALCULO[[#This Row],[ 57 ]]</f>
        <v>0</v>
      </c>
      <c r="BG834" s="163"/>
      <c r="BH834" s="163">
        <f>+CALCULO[[#This Row],[ 59 ]]</f>
        <v>0</v>
      </c>
      <c r="BI834" s="163"/>
      <c r="BJ834" s="163"/>
      <c r="BK834" s="163"/>
      <c r="BL834" s="145">
        <f>+CALCULO[[#This Row],[ 63 ]]</f>
        <v>0</v>
      </c>
      <c r="BM834" s="144">
        <f>+CALCULO[[#This Row],[ 64 ]]+CALCULO[[#This Row],[ 62 ]]+CALCULO[[#This Row],[ 60 ]]+CALCULO[[#This Row],[ 58 ]]+CALCULO[[#This Row],[ 56 ]]+CALCULO[[#This Row],[ 54 ]]+CALCULO[[#This Row],[ 52 ]]+CALCULO[[#This Row],[ 50 ]]+CALCULO[[#This Row],[ 48 ]]+CALCULO[[#This Row],[ 45 ]]+CALCULO[[#This Row],[43]]</f>
        <v>0</v>
      </c>
      <c r="BN834" s="148">
        <f>+CALCULO[[#This Row],[ 41 ]]-CALCULO[[#This Row],[65]]</f>
        <v>0</v>
      </c>
      <c r="BO834" s="144">
        <f>+ROUND(MIN(CALCULO[[#This Row],[66]]*25%,240*'Versión impresión'!$H$8),-3)</f>
        <v>0</v>
      </c>
      <c r="BP834" s="148">
        <f>+CALCULO[[#This Row],[66]]-CALCULO[[#This Row],[67]]</f>
        <v>0</v>
      </c>
      <c r="BQ834" s="154">
        <f>+ROUND(CALCULO[[#This Row],[33]]*40%,-3)</f>
        <v>0</v>
      </c>
      <c r="BR834" s="149">
        <f t="shared" si="32"/>
        <v>0</v>
      </c>
      <c r="BS834" s="144">
        <f>+CALCULO[[#This Row],[33]]-MIN(CALCULO[[#This Row],[69]],CALCULO[[#This Row],[68]])</f>
        <v>0</v>
      </c>
      <c r="BT834" s="150">
        <f>+CALCULO[[#This Row],[71]]/'Versión impresión'!$H$8+1-1</f>
        <v>0</v>
      </c>
      <c r="BU834" s="151">
        <f>+LOOKUP(CALCULO[[#This Row],[72]],$CG$2:$CH$8,$CJ$2:$CJ$8)</f>
        <v>0</v>
      </c>
      <c r="BV834" s="152">
        <f>+LOOKUP(CALCULO[[#This Row],[72]],$CG$2:$CH$8,$CI$2:$CI$8)</f>
        <v>0</v>
      </c>
      <c r="BW834" s="151">
        <f>+LOOKUP(CALCULO[[#This Row],[72]],$CG$2:$CH$8,$CK$2:$CK$8)</f>
        <v>0</v>
      </c>
      <c r="BX834" s="155">
        <f>+(CALCULO[[#This Row],[72]]+CALCULO[[#This Row],[73]])*CALCULO[[#This Row],[74]]+CALCULO[[#This Row],[75]]</f>
        <v>0</v>
      </c>
      <c r="BY834" s="133">
        <f>+ROUND(CALCULO[[#This Row],[76]]*'Versión impresión'!$H$8,-3)</f>
        <v>0</v>
      </c>
      <c r="BZ834" s="180" t="str">
        <f>+IF(LOOKUP(CALCULO[[#This Row],[72]],$CG$2:$CH$8,$CM$2:$CM$8)=0,"",LOOKUP(CALCULO[[#This Row],[72]],$CG$2:$CH$8,$CM$2:$CM$8))</f>
        <v/>
      </c>
    </row>
    <row r="835" spans="1:78" x14ac:dyDescent="0.25">
      <c r="A835" s="78" t="str">
        <f t="shared" si="31"/>
        <v/>
      </c>
      <c r="B835" s="159"/>
      <c r="C835" s="29"/>
      <c r="D835" s="29"/>
      <c r="E835" s="29"/>
      <c r="F835" s="29"/>
      <c r="G835" s="29"/>
      <c r="H835" s="29"/>
      <c r="I835" s="29"/>
      <c r="J835" s="29"/>
      <c r="K835" s="29"/>
      <c r="L835" s="29"/>
      <c r="M835" s="29"/>
      <c r="N835" s="29"/>
      <c r="O835" s="144">
        <f>SUM(CALCULO[[#This Row],[5]:[ 14 ]])</f>
        <v>0</v>
      </c>
      <c r="P835" s="162"/>
      <c r="Q835" s="163">
        <f>+IF(AVERAGEIF(ING_NO_CONST_RENTA[Concepto],'Datos para cálculo'!P$4,ING_NO_CONST_RENTA[Monto Limite])=1,CALCULO[[#This Row],[16]],MIN(CALCULO[ [#This Row],[16] ],AVERAGEIF(ING_NO_CONST_RENTA[Concepto],'Datos para cálculo'!P$4,ING_NO_CONST_RENTA[Monto Limite]),+CALCULO[ [#This Row],[16] ]+1-1,CALCULO[ [#This Row],[16] ]))</f>
        <v>0</v>
      </c>
      <c r="R835" s="29"/>
      <c r="S835" s="163">
        <f>+IF(AVERAGEIF(ING_NO_CONST_RENTA[Concepto],'Datos para cálculo'!R$4,ING_NO_CONST_RENTA[Monto Limite])=1,CALCULO[[#This Row],[18]],MIN(CALCULO[ [#This Row],[18] ],AVERAGEIF(ING_NO_CONST_RENTA[Concepto],'Datos para cálculo'!R$4,ING_NO_CONST_RENTA[Monto Limite]),+CALCULO[ [#This Row],[18] ]+1-1,CALCULO[ [#This Row],[18] ]))</f>
        <v>0</v>
      </c>
      <c r="T835" s="29"/>
      <c r="U835" s="163">
        <f>+IF(AVERAGEIF(ING_NO_CONST_RENTA[Concepto],'Datos para cálculo'!T$4,ING_NO_CONST_RENTA[Monto Limite])=1,CALCULO[[#This Row],[20]],MIN(CALCULO[ [#This Row],[20] ],AVERAGEIF(ING_NO_CONST_RENTA[Concepto],'Datos para cálculo'!T$4,ING_NO_CONST_RENTA[Monto Limite]),+CALCULO[ [#This Row],[20] ]+1-1,CALCULO[ [#This Row],[20] ]))</f>
        <v>0</v>
      </c>
      <c r="V835" s="29"/>
      <c r="W8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5" s="164"/>
      <c r="Y835" s="163">
        <f>+IF(O835&lt;310*'Versión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5" s="165"/>
      <c r="AA835" s="163">
        <f>+IF(AVERAGEIF(ING_NO_CONST_RENTA[Concepto],'Datos para cálculo'!Z$4,ING_NO_CONST_RENTA[Monto Limite])=1,CALCULO[[#This Row],[ 26 ]],MIN(CALCULO[[#This Row],[ 26 ]],AVERAGEIF(ING_NO_CONST_RENTA[Concepto],'Datos para cálculo'!Z$4,ING_NO_CONST_RENTA[Monto Limite]),+CALCULO[[#This Row],[ 26 ]]+1-1,CALCULO[[#This Row],[ 26 ]]))</f>
        <v>0</v>
      </c>
      <c r="AB835" s="165"/>
      <c r="AC8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5" s="147"/>
      <c r="AE8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5" s="144">
        <f>+CALCULO[[#This Row],[ 31 ]]+CALCULO[[#This Row],[ 29 ]]+CALCULO[[#This Row],[ 27 ]]+CALCULO[[#This Row],[ 25 ]]+CALCULO[[#This Row],[ 23 ]]+CALCULO[[#This Row],[ 21 ]]+CALCULO[[#This Row],[ 19 ]]+CALCULO[[#This Row],[ 17 ]]</f>
        <v>0</v>
      </c>
      <c r="AG835" s="148">
        <f>+MAX(0,ROUND(CALCULO[[#This Row],[ 15 ]]-CALCULO[[#This Row],[32]],-3))</f>
        <v>0</v>
      </c>
      <c r="AH835" s="29"/>
      <c r="AI835" s="163">
        <f>+IF(AVERAGEIF(DEDUCCIONES[Concepto],'Datos para cálculo'!AH$4,DEDUCCIONES[Monto Limite])=1,CALCULO[[#This Row],[ 34 ]],MIN(CALCULO[[#This Row],[ 34 ]],AVERAGEIF(DEDUCCIONES[Concepto],'Datos para cálculo'!AH$4,DEDUCCIONES[Monto Limite]),+CALCULO[[#This Row],[ 34 ]]+1-1,CALCULO[[#This Row],[ 34 ]]))</f>
        <v>0</v>
      </c>
      <c r="AJ835" s="167"/>
      <c r="AK835" s="144">
        <f>+IF(CALCULO[[#This Row],[ 36 ]]="SI",MIN(CALCULO[[#This Row],[ 15 ]]*10%,VLOOKUP($AJ$4,DEDUCCIONES[],4,0)),0)</f>
        <v>0</v>
      </c>
      <c r="AL835" s="168"/>
      <c r="AM835" s="145">
        <f>+MIN(AL835+1-1,VLOOKUP($AL$4,DEDUCCIONES[],4,0))</f>
        <v>0</v>
      </c>
      <c r="AN835" s="144">
        <f>+CALCULO[[#This Row],[35]]+CALCULO[[#This Row],[37]]+CALCULO[[#This Row],[ 39 ]]</f>
        <v>0</v>
      </c>
      <c r="AO835" s="148">
        <f>+CALCULO[[#This Row],[33]]-CALCULO[[#This Row],[ 40 ]]</f>
        <v>0</v>
      </c>
      <c r="AP835" s="29"/>
      <c r="AQ835" s="163">
        <f>+MIN(CALCULO[[#This Row],[42]]+1-1,VLOOKUP($AP$4,RENTAS_EXCENTAS[],4,0))</f>
        <v>0</v>
      </c>
      <c r="AR835" s="29"/>
      <c r="AS835" s="163">
        <f>+MIN(CALCULO[[#This Row],[43]]+CALCULO[[#This Row],[ 44 ]]+1-1,VLOOKUP($AP$4,RENTAS_EXCENTAS[],4,0))-CALCULO[[#This Row],[43]]</f>
        <v>0</v>
      </c>
      <c r="AT835" s="163"/>
      <c r="AU835" s="163"/>
      <c r="AV835" s="163">
        <f>+CALCULO[[#This Row],[ 47 ]]</f>
        <v>0</v>
      </c>
      <c r="AW835" s="163"/>
      <c r="AX835" s="163">
        <f>+CALCULO[[#This Row],[ 49 ]]</f>
        <v>0</v>
      </c>
      <c r="AY835" s="163"/>
      <c r="AZ835" s="163">
        <f>+CALCULO[[#This Row],[ 51 ]]</f>
        <v>0</v>
      </c>
      <c r="BA835" s="163"/>
      <c r="BB835" s="163">
        <f>+CALCULO[[#This Row],[ 53 ]]</f>
        <v>0</v>
      </c>
      <c r="BC835" s="163"/>
      <c r="BD835" s="163">
        <f>+CALCULO[[#This Row],[ 55 ]]</f>
        <v>0</v>
      </c>
      <c r="BE835" s="163"/>
      <c r="BF835" s="163">
        <f>+CALCULO[[#This Row],[ 57 ]]</f>
        <v>0</v>
      </c>
      <c r="BG835" s="163"/>
      <c r="BH835" s="163">
        <f>+CALCULO[[#This Row],[ 59 ]]</f>
        <v>0</v>
      </c>
      <c r="BI835" s="163"/>
      <c r="BJ835" s="163"/>
      <c r="BK835" s="163"/>
      <c r="BL835" s="145">
        <f>+CALCULO[[#This Row],[ 63 ]]</f>
        <v>0</v>
      </c>
      <c r="BM835" s="144">
        <f>+CALCULO[[#This Row],[ 64 ]]+CALCULO[[#This Row],[ 62 ]]+CALCULO[[#This Row],[ 60 ]]+CALCULO[[#This Row],[ 58 ]]+CALCULO[[#This Row],[ 56 ]]+CALCULO[[#This Row],[ 54 ]]+CALCULO[[#This Row],[ 52 ]]+CALCULO[[#This Row],[ 50 ]]+CALCULO[[#This Row],[ 48 ]]+CALCULO[[#This Row],[ 45 ]]+CALCULO[[#This Row],[43]]</f>
        <v>0</v>
      </c>
      <c r="BN835" s="148">
        <f>+CALCULO[[#This Row],[ 41 ]]-CALCULO[[#This Row],[65]]</f>
        <v>0</v>
      </c>
      <c r="BO835" s="144">
        <f>+ROUND(MIN(CALCULO[[#This Row],[66]]*25%,240*'Versión impresión'!$H$8),-3)</f>
        <v>0</v>
      </c>
      <c r="BP835" s="148">
        <f>+CALCULO[[#This Row],[66]]-CALCULO[[#This Row],[67]]</f>
        <v>0</v>
      </c>
      <c r="BQ835" s="154">
        <f>+ROUND(CALCULO[[#This Row],[33]]*40%,-3)</f>
        <v>0</v>
      </c>
      <c r="BR835" s="149">
        <f t="shared" si="32"/>
        <v>0</v>
      </c>
      <c r="BS835" s="144">
        <f>+CALCULO[[#This Row],[33]]-MIN(CALCULO[[#This Row],[69]],CALCULO[[#This Row],[68]])</f>
        <v>0</v>
      </c>
      <c r="BT835" s="150">
        <f>+CALCULO[[#This Row],[71]]/'Versión impresión'!$H$8+1-1</f>
        <v>0</v>
      </c>
      <c r="BU835" s="151">
        <f>+LOOKUP(CALCULO[[#This Row],[72]],$CG$2:$CH$8,$CJ$2:$CJ$8)</f>
        <v>0</v>
      </c>
      <c r="BV835" s="152">
        <f>+LOOKUP(CALCULO[[#This Row],[72]],$CG$2:$CH$8,$CI$2:$CI$8)</f>
        <v>0</v>
      </c>
      <c r="BW835" s="151">
        <f>+LOOKUP(CALCULO[[#This Row],[72]],$CG$2:$CH$8,$CK$2:$CK$8)</f>
        <v>0</v>
      </c>
      <c r="BX835" s="155">
        <f>+(CALCULO[[#This Row],[72]]+CALCULO[[#This Row],[73]])*CALCULO[[#This Row],[74]]+CALCULO[[#This Row],[75]]</f>
        <v>0</v>
      </c>
      <c r="BY835" s="133">
        <f>+ROUND(CALCULO[[#This Row],[76]]*'Versión impresión'!$H$8,-3)</f>
        <v>0</v>
      </c>
      <c r="BZ835" s="180" t="str">
        <f>+IF(LOOKUP(CALCULO[[#This Row],[72]],$CG$2:$CH$8,$CM$2:$CM$8)=0,"",LOOKUP(CALCULO[[#This Row],[72]],$CG$2:$CH$8,$CM$2:$CM$8))</f>
        <v/>
      </c>
    </row>
    <row r="836" spans="1:78" x14ac:dyDescent="0.25">
      <c r="A836" s="78" t="str">
        <f t="shared" si="31"/>
        <v/>
      </c>
      <c r="B836" s="159"/>
      <c r="C836" s="29"/>
      <c r="D836" s="29"/>
      <c r="E836" s="29"/>
      <c r="F836" s="29"/>
      <c r="G836" s="29"/>
      <c r="H836" s="29"/>
      <c r="I836" s="29"/>
      <c r="J836" s="29"/>
      <c r="K836" s="29"/>
      <c r="L836" s="29"/>
      <c r="M836" s="29"/>
      <c r="N836" s="29"/>
      <c r="O836" s="144">
        <f>SUM(CALCULO[[#This Row],[5]:[ 14 ]])</f>
        <v>0</v>
      </c>
      <c r="P836" s="162"/>
      <c r="Q836" s="163">
        <f>+IF(AVERAGEIF(ING_NO_CONST_RENTA[Concepto],'Datos para cálculo'!P$4,ING_NO_CONST_RENTA[Monto Limite])=1,CALCULO[[#This Row],[16]],MIN(CALCULO[ [#This Row],[16] ],AVERAGEIF(ING_NO_CONST_RENTA[Concepto],'Datos para cálculo'!P$4,ING_NO_CONST_RENTA[Monto Limite]),+CALCULO[ [#This Row],[16] ]+1-1,CALCULO[ [#This Row],[16] ]))</f>
        <v>0</v>
      </c>
      <c r="R836" s="29"/>
      <c r="S836" s="163">
        <f>+IF(AVERAGEIF(ING_NO_CONST_RENTA[Concepto],'Datos para cálculo'!R$4,ING_NO_CONST_RENTA[Monto Limite])=1,CALCULO[[#This Row],[18]],MIN(CALCULO[ [#This Row],[18] ],AVERAGEIF(ING_NO_CONST_RENTA[Concepto],'Datos para cálculo'!R$4,ING_NO_CONST_RENTA[Monto Limite]),+CALCULO[ [#This Row],[18] ]+1-1,CALCULO[ [#This Row],[18] ]))</f>
        <v>0</v>
      </c>
      <c r="T836" s="29"/>
      <c r="U836" s="163">
        <f>+IF(AVERAGEIF(ING_NO_CONST_RENTA[Concepto],'Datos para cálculo'!T$4,ING_NO_CONST_RENTA[Monto Limite])=1,CALCULO[[#This Row],[20]],MIN(CALCULO[ [#This Row],[20] ],AVERAGEIF(ING_NO_CONST_RENTA[Concepto],'Datos para cálculo'!T$4,ING_NO_CONST_RENTA[Monto Limite]),+CALCULO[ [#This Row],[20] ]+1-1,CALCULO[ [#This Row],[20] ]))</f>
        <v>0</v>
      </c>
      <c r="V836" s="29"/>
      <c r="W8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6" s="164"/>
      <c r="Y836" s="163">
        <f>+IF(O836&lt;310*'Versión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6" s="165"/>
      <c r="AA836" s="163">
        <f>+IF(AVERAGEIF(ING_NO_CONST_RENTA[Concepto],'Datos para cálculo'!Z$4,ING_NO_CONST_RENTA[Monto Limite])=1,CALCULO[[#This Row],[ 26 ]],MIN(CALCULO[[#This Row],[ 26 ]],AVERAGEIF(ING_NO_CONST_RENTA[Concepto],'Datos para cálculo'!Z$4,ING_NO_CONST_RENTA[Monto Limite]),+CALCULO[[#This Row],[ 26 ]]+1-1,CALCULO[[#This Row],[ 26 ]]))</f>
        <v>0</v>
      </c>
      <c r="AB836" s="165"/>
      <c r="AC8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6" s="147"/>
      <c r="AE8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6" s="144">
        <f>+CALCULO[[#This Row],[ 31 ]]+CALCULO[[#This Row],[ 29 ]]+CALCULO[[#This Row],[ 27 ]]+CALCULO[[#This Row],[ 25 ]]+CALCULO[[#This Row],[ 23 ]]+CALCULO[[#This Row],[ 21 ]]+CALCULO[[#This Row],[ 19 ]]+CALCULO[[#This Row],[ 17 ]]</f>
        <v>0</v>
      </c>
      <c r="AG836" s="148">
        <f>+MAX(0,ROUND(CALCULO[[#This Row],[ 15 ]]-CALCULO[[#This Row],[32]],-3))</f>
        <v>0</v>
      </c>
      <c r="AH836" s="29"/>
      <c r="AI836" s="163">
        <f>+IF(AVERAGEIF(DEDUCCIONES[Concepto],'Datos para cálculo'!AH$4,DEDUCCIONES[Monto Limite])=1,CALCULO[[#This Row],[ 34 ]],MIN(CALCULO[[#This Row],[ 34 ]],AVERAGEIF(DEDUCCIONES[Concepto],'Datos para cálculo'!AH$4,DEDUCCIONES[Monto Limite]),+CALCULO[[#This Row],[ 34 ]]+1-1,CALCULO[[#This Row],[ 34 ]]))</f>
        <v>0</v>
      </c>
      <c r="AJ836" s="167"/>
      <c r="AK836" s="144">
        <f>+IF(CALCULO[[#This Row],[ 36 ]]="SI",MIN(CALCULO[[#This Row],[ 15 ]]*10%,VLOOKUP($AJ$4,DEDUCCIONES[],4,0)),0)</f>
        <v>0</v>
      </c>
      <c r="AL836" s="168"/>
      <c r="AM836" s="145">
        <f>+MIN(AL836+1-1,VLOOKUP($AL$4,DEDUCCIONES[],4,0))</f>
        <v>0</v>
      </c>
      <c r="AN836" s="144">
        <f>+CALCULO[[#This Row],[35]]+CALCULO[[#This Row],[37]]+CALCULO[[#This Row],[ 39 ]]</f>
        <v>0</v>
      </c>
      <c r="AO836" s="148">
        <f>+CALCULO[[#This Row],[33]]-CALCULO[[#This Row],[ 40 ]]</f>
        <v>0</v>
      </c>
      <c r="AP836" s="29"/>
      <c r="AQ836" s="163">
        <f>+MIN(CALCULO[[#This Row],[42]]+1-1,VLOOKUP($AP$4,RENTAS_EXCENTAS[],4,0))</f>
        <v>0</v>
      </c>
      <c r="AR836" s="29"/>
      <c r="AS836" s="163">
        <f>+MIN(CALCULO[[#This Row],[43]]+CALCULO[[#This Row],[ 44 ]]+1-1,VLOOKUP($AP$4,RENTAS_EXCENTAS[],4,0))-CALCULO[[#This Row],[43]]</f>
        <v>0</v>
      </c>
      <c r="AT836" s="163"/>
      <c r="AU836" s="163"/>
      <c r="AV836" s="163">
        <f>+CALCULO[[#This Row],[ 47 ]]</f>
        <v>0</v>
      </c>
      <c r="AW836" s="163"/>
      <c r="AX836" s="163">
        <f>+CALCULO[[#This Row],[ 49 ]]</f>
        <v>0</v>
      </c>
      <c r="AY836" s="163"/>
      <c r="AZ836" s="163">
        <f>+CALCULO[[#This Row],[ 51 ]]</f>
        <v>0</v>
      </c>
      <c r="BA836" s="163"/>
      <c r="BB836" s="163">
        <f>+CALCULO[[#This Row],[ 53 ]]</f>
        <v>0</v>
      </c>
      <c r="BC836" s="163"/>
      <c r="BD836" s="163">
        <f>+CALCULO[[#This Row],[ 55 ]]</f>
        <v>0</v>
      </c>
      <c r="BE836" s="163"/>
      <c r="BF836" s="163">
        <f>+CALCULO[[#This Row],[ 57 ]]</f>
        <v>0</v>
      </c>
      <c r="BG836" s="163"/>
      <c r="BH836" s="163">
        <f>+CALCULO[[#This Row],[ 59 ]]</f>
        <v>0</v>
      </c>
      <c r="BI836" s="163"/>
      <c r="BJ836" s="163"/>
      <c r="BK836" s="163"/>
      <c r="BL836" s="145">
        <f>+CALCULO[[#This Row],[ 63 ]]</f>
        <v>0</v>
      </c>
      <c r="BM836" s="144">
        <f>+CALCULO[[#This Row],[ 64 ]]+CALCULO[[#This Row],[ 62 ]]+CALCULO[[#This Row],[ 60 ]]+CALCULO[[#This Row],[ 58 ]]+CALCULO[[#This Row],[ 56 ]]+CALCULO[[#This Row],[ 54 ]]+CALCULO[[#This Row],[ 52 ]]+CALCULO[[#This Row],[ 50 ]]+CALCULO[[#This Row],[ 48 ]]+CALCULO[[#This Row],[ 45 ]]+CALCULO[[#This Row],[43]]</f>
        <v>0</v>
      </c>
      <c r="BN836" s="148">
        <f>+CALCULO[[#This Row],[ 41 ]]-CALCULO[[#This Row],[65]]</f>
        <v>0</v>
      </c>
      <c r="BO836" s="144">
        <f>+ROUND(MIN(CALCULO[[#This Row],[66]]*25%,240*'Versión impresión'!$H$8),-3)</f>
        <v>0</v>
      </c>
      <c r="BP836" s="148">
        <f>+CALCULO[[#This Row],[66]]-CALCULO[[#This Row],[67]]</f>
        <v>0</v>
      </c>
      <c r="BQ836" s="154">
        <f>+ROUND(CALCULO[[#This Row],[33]]*40%,-3)</f>
        <v>0</v>
      </c>
      <c r="BR836" s="149">
        <f t="shared" si="32"/>
        <v>0</v>
      </c>
      <c r="BS836" s="144">
        <f>+CALCULO[[#This Row],[33]]-MIN(CALCULO[[#This Row],[69]],CALCULO[[#This Row],[68]])</f>
        <v>0</v>
      </c>
      <c r="BT836" s="150">
        <f>+CALCULO[[#This Row],[71]]/'Versión impresión'!$H$8+1-1</f>
        <v>0</v>
      </c>
      <c r="BU836" s="151">
        <f>+LOOKUP(CALCULO[[#This Row],[72]],$CG$2:$CH$8,$CJ$2:$CJ$8)</f>
        <v>0</v>
      </c>
      <c r="BV836" s="152">
        <f>+LOOKUP(CALCULO[[#This Row],[72]],$CG$2:$CH$8,$CI$2:$CI$8)</f>
        <v>0</v>
      </c>
      <c r="BW836" s="151">
        <f>+LOOKUP(CALCULO[[#This Row],[72]],$CG$2:$CH$8,$CK$2:$CK$8)</f>
        <v>0</v>
      </c>
      <c r="BX836" s="155">
        <f>+(CALCULO[[#This Row],[72]]+CALCULO[[#This Row],[73]])*CALCULO[[#This Row],[74]]+CALCULO[[#This Row],[75]]</f>
        <v>0</v>
      </c>
      <c r="BY836" s="133">
        <f>+ROUND(CALCULO[[#This Row],[76]]*'Versión impresión'!$H$8,-3)</f>
        <v>0</v>
      </c>
      <c r="BZ836" s="180" t="str">
        <f>+IF(LOOKUP(CALCULO[[#This Row],[72]],$CG$2:$CH$8,$CM$2:$CM$8)=0,"",LOOKUP(CALCULO[[#This Row],[72]],$CG$2:$CH$8,$CM$2:$CM$8))</f>
        <v/>
      </c>
    </row>
    <row r="837" spans="1:78" x14ac:dyDescent="0.25">
      <c r="A837" s="78" t="str">
        <f t="shared" si="31"/>
        <v/>
      </c>
      <c r="B837" s="159"/>
      <c r="C837" s="29"/>
      <c r="D837" s="29"/>
      <c r="E837" s="29"/>
      <c r="F837" s="29"/>
      <c r="G837" s="29"/>
      <c r="H837" s="29"/>
      <c r="I837" s="29"/>
      <c r="J837" s="29"/>
      <c r="K837" s="29"/>
      <c r="L837" s="29"/>
      <c r="M837" s="29"/>
      <c r="N837" s="29"/>
      <c r="O837" s="144">
        <f>SUM(CALCULO[[#This Row],[5]:[ 14 ]])</f>
        <v>0</v>
      </c>
      <c r="P837" s="162"/>
      <c r="Q837" s="163">
        <f>+IF(AVERAGEIF(ING_NO_CONST_RENTA[Concepto],'Datos para cálculo'!P$4,ING_NO_CONST_RENTA[Monto Limite])=1,CALCULO[[#This Row],[16]],MIN(CALCULO[ [#This Row],[16] ],AVERAGEIF(ING_NO_CONST_RENTA[Concepto],'Datos para cálculo'!P$4,ING_NO_CONST_RENTA[Monto Limite]),+CALCULO[ [#This Row],[16] ]+1-1,CALCULO[ [#This Row],[16] ]))</f>
        <v>0</v>
      </c>
      <c r="R837" s="29"/>
      <c r="S837" s="163">
        <f>+IF(AVERAGEIF(ING_NO_CONST_RENTA[Concepto],'Datos para cálculo'!R$4,ING_NO_CONST_RENTA[Monto Limite])=1,CALCULO[[#This Row],[18]],MIN(CALCULO[ [#This Row],[18] ],AVERAGEIF(ING_NO_CONST_RENTA[Concepto],'Datos para cálculo'!R$4,ING_NO_CONST_RENTA[Monto Limite]),+CALCULO[ [#This Row],[18] ]+1-1,CALCULO[ [#This Row],[18] ]))</f>
        <v>0</v>
      </c>
      <c r="T837" s="29"/>
      <c r="U837" s="163">
        <f>+IF(AVERAGEIF(ING_NO_CONST_RENTA[Concepto],'Datos para cálculo'!T$4,ING_NO_CONST_RENTA[Monto Limite])=1,CALCULO[[#This Row],[20]],MIN(CALCULO[ [#This Row],[20] ],AVERAGEIF(ING_NO_CONST_RENTA[Concepto],'Datos para cálculo'!T$4,ING_NO_CONST_RENTA[Monto Limite]),+CALCULO[ [#This Row],[20] ]+1-1,CALCULO[ [#This Row],[20] ]))</f>
        <v>0</v>
      </c>
      <c r="V837" s="29"/>
      <c r="W8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7" s="164"/>
      <c r="Y837" s="163">
        <f>+IF(O837&lt;310*'Versión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7" s="165"/>
      <c r="AA837" s="163">
        <f>+IF(AVERAGEIF(ING_NO_CONST_RENTA[Concepto],'Datos para cálculo'!Z$4,ING_NO_CONST_RENTA[Monto Limite])=1,CALCULO[[#This Row],[ 26 ]],MIN(CALCULO[[#This Row],[ 26 ]],AVERAGEIF(ING_NO_CONST_RENTA[Concepto],'Datos para cálculo'!Z$4,ING_NO_CONST_RENTA[Monto Limite]),+CALCULO[[#This Row],[ 26 ]]+1-1,CALCULO[[#This Row],[ 26 ]]))</f>
        <v>0</v>
      </c>
      <c r="AB837" s="165"/>
      <c r="AC8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7" s="147"/>
      <c r="AE8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7" s="144">
        <f>+CALCULO[[#This Row],[ 31 ]]+CALCULO[[#This Row],[ 29 ]]+CALCULO[[#This Row],[ 27 ]]+CALCULO[[#This Row],[ 25 ]]+CALCULO[[#This Row],[ 23 ]]+CALCULO[[#This Row],[ 21 ]]+CALCULO[[#This Row],[ 19 ]]+CALCULO[[#This Row],[ 17 ]]</f>
        <v>0</v>
      </c>
      <c r="AG837" s="148">
        <f>+MAX(0,ROUND(CALCULO[[#This Row],[ 15 ]]-CALCULO[[#This Row],[32]],-3))</f>
        <v>0</v>
      </c>
      <c r="AH837" s="29"/>
      <c r="AI837" s="163">
        <f>+IF(AVERAGEIF(DEDUCCIONES[Concepto],'Datos para cálculo'!AH$4,DEDUCCIONES[Monto Limite])=1,CALCULO[[#This Row],[ 34 ]],MIN(CALCULO[[#This Row],[ 34 ]],AVERAGEIF(DEDUCCIONES[Concepto],'Datos para cálculo'!AH$4,DEDUCCIONES[Monto Limite]),+CALCULO[[#This Row],[ 34 ]]+1-1,CALCULO[[#This Row],[ 34 ]]))</f>
        <v>0</v>
      </c>
      <c r="AJ837" s="167"/>
      <c r="AK837" s="144">
        <f>+IF(CALCULO[[#This Row],[ 36 ]]="SI",MIN(CALCULO[[#This Row],[ 15 ]]*10%,VLOOKUP($AJ$4,DEDUCCIONES[],4,0)),0)</f>
        <v>0</v>
      </c>
      <c r="AL837" s="168"/>
      <c r="AM837" s="145">
        <f>+MIN(AL837+1-1,VLOOKUP($AL$4,DEDUCCIONES[],4,0))</f>
        <v>0</v>
      </c>
      <c r="AN837" s="144">
        <f>+CALCULO[[#This Row],[35]]+CALCULO[[#This Row],[37]]+CALCULO[[#This Row],[ 39 ]]</f>
        <v>0</v>
      </c>
      <c r="AO837" s="148">
        <f>+CALCULO[[#This Row],[33]]-CALCULO[[#This Row],[ 40 ]]</f>
        <v>0</v>
      </c>
      <c r="AP837" s="29"/>
      <c r="AQ837" s="163">
        <f>+MIN(CALCULO[[#This Row],[42]]+1-1,VLOOKUP($AP$4,RENTAS_EXCENTAS[],4,0))</f>
        <v>0</v>
      </c>
      <c r="AR837" s="29"/>
      <c r="AS837" s="163">
        <f>+MIN(CALCULO[[#This Row],[43]]+CALCULO[[#This Row],[ 44 ]]+1-1,VLOOKUP($AP$4,RENTAS_EXCENTAS[],4,0))-CALCULO[[#This Row],[43]]</f>
        <v>0</v>
      </c>
      <c r="AT837" s="163"/>
      <c r="AU837" s="163"/>
      <c r="AV837" s="163">
        <f>+CALCULO[[#This Row],[ 47 ]]</f>
        <v>0</v>
      </c>
      <c r="AW837" s="163"/>
      <c r="AX837" s="163">
        <f>+CALCULO[[#This Row],[ 49 ]]</f>
        <v>0</v>
      </c>
      <c r="AY837" s="163"/>
      <c r="AZ837" s="163">
        <f>+CALCULO[[#This Row],[ 51 ]]</f>
        <v>0</v>
      </c>
      <c r="BA837" s="163"/>
      <c r="BB837" s="163">
        <f>+CALCULO[[#This Row],[ 53 ]]</f>
        <v>0</v>
      </c>
      <c r="BC837" s="163"/>
      <c r="BD837" s="163">
        <f>+CALCULO[[#This Row],[ 55 ]]</f>
        <v>0</v>
      </c>
      <c r="BE837" s="163"/>
      <c r="BF837" s="163">
        <f>+CALCULO[[#This Row],[ 57 ]]</f>
        <v>0</v>
      </c>
      <c r="BG837" s="163"/>
      <c r="BH837" s="163">
        <f>+CALCULO[[#This Row],[ 59 ]]</f>
        <v>0</v>
      </c>
      <c r="BI837" s="163"/>
      <c r="BJ837" s="163"/>
      <c r="BK837" s="163"/>
      <c r="BL837" s="145">
        <f>+CALCULO[[#This Row],[ 63 ]]</f>
        <v>0</v>
      </c>
      <c r="BM837" s="144">
        <f>+CALCULO[[#This Row],[ 64 ]]+CALCULO[[#This Row],[ 62 ]]+CALCULO[[#This Row],[ 60 ]]+CALCULO[[#This Row],[ 58 ]]+CALCULO[[#This Row],[ 56 ]]+CALCULO[[#This Row],[ 54 ]]+CALCULO[[#This Row],[ 52 ]]+CALCULO[[#This Row],[ 50 ]]+CALCULO[[#This Row],[ 48 ]]+CALCULO[[#This Row],[ 45 ]]+CALCULO[[#This Row],[43]]</f>
        <v>0</v>
      </c>
      <c r="BN837" s="148">
        <f>+CALCULO[[#This Row],[ 41 ]]-CALCULO[[#This Row],[65]]</f>
        <v>0</v>
      </c>
      <c r="BO837" s="144">
        <f>+ROUND(MIN(CALCULO[[#This Row],[66]]*25%,240*'Versión impresión'!$H$8),-3)</f>
        <v>0</v>
      </c>
      <c r="BP837" s="148">
        <f>+CALCULO[[#This Row],[66]]-CALCULO[[#This Row],[67]]</f>
        <v>0</v>
      </c>
      <c r="BQ837" s="154">
        <f>+ROUND(CALCULO[[#This Row],[33]]*40%,-3)</f>
        <v>0</v>
      </c>
      <c r="BR837" s="149">
        <f t="shared" si="32"/>
        <v>0</v>
      </c>
      <c r="BS837" s="144">
        <f>+CALCULO[[#This Row],[33]]-MIN(CALCULO[[#This Row],[69]],CALCULO[[#This Row],[68]])</f>
        <v>0</v>
      </c>
      <c r="BT837" s="150">
        <f>+CALCULO[[#This Row],[71]]/'Versión impresión'!$H$8+1-1</f>
        <v>0</v>
      </c>
      <c r="BU837" s="151">
        <f>+LOOKUP(CALCULO[[#This Row],[72]],$CG$2:$CH$8,$CJ$2:$CJ$8)</f>
        <v>0</v>
      </c>
      <c r="BV837" s="152">
        <f>+LOOKUP(CALCULO[[#This Row],[72]],$CG$2:$CH$8,$CI$2:$CI$8)</f>
        <v>0</v>
      </c>
      <c r="BW837" s="151">
        <f>+LOOKUP(CALCULO[[#This Row],[72]],$CG$2:$CH$8,$CK$2:$CK$8)</f>
        <v>0</v>
      </c>
      <c r="BX837" s="155">
        <f>+(CALCULO[[#This Row],[72]]+CALCULO[[#This Row],[73]])*CALCULO[[#This Row],[74]]+CALCULO[[#This Row],[75]]</f>
        <v>0</v>
      </c>
      <c r="BY837" s="133">
        <f>+ROUND(CALCULO[[#This Row],[76]]*'Versión impresión'!$H$8,-3)</f>
        <v>0</v>
      </c>
      <c r="BZ837" s="180" t="str">
        <f>+IF(LOOKUP(CALCULO[[#This Row],[72]],$CG$2:$CH$8,$CM$2:$CM$8)=0,"",LOOKUP(CALCULO[[#This Row],[72]],$CG$2:$CH$8,$CM$2:$CM$8))</f>
        <v/>
      </c>
    </row>
    <row r="838" spans="1:78" x14ac:dyDescent="0.25">
      <c r="A838" s="78" t="str">
        <f t="shared" si="31"/>
        <v/>
      </c>
      <c r="B838" s="159"/>
      <c r="C838" s="29"/>
      <c r="D838" s="29"/>
      <c r="E838" s="29"/>
      <c r="F838" s="29"/>
      <c r="G838" s="29"/>
      <c r="H838" s="29"/>
      <c r="I838" s="29"/>
      <c r="J838" s="29"/>
      <c r="K838" s="29"/>
      <c r="L838" s="29"/>
      <c r="M838" s="29"/>
      <c r="N838" s="29"/>
      <c r="O838" s="144">
        <f>SUM(CALCULO[[#This Row],[5]:[ 14 ]])</f>
        <v>0</v>
      </c>
      <c r="P838" s="162"/>
      <c r="Q838" s="163">
        <f>+IF(AVERAGEIF(ING_NO_CONST_RENTA[Concepto],'Datos para cálculo'!P$4,ING_NO_CONST_RENTA[Monto Limite])=1,CALCULO[[#This Row],[16]],MIN(CALCULO[ [#This Row],[16] ],AVERAGEIF(ING_NO_CONST_RENTA[Concepto],'Datos para cálculo'!P$4,ING_NO_CONST_RENTA[Monto Limite]),+CALCULO[ [#This Row],[16] ]+1-1,CALCULO[ [#This Row],[16] ]))</f>
        <v>0</v>
      </c>
      <c r="R838" s="29"/>
      <c r="S838" s="163">
        <f>+IF(AVERAGEIF(ING_NO_CONST_RENTA[Concepto],'Datos para cálculo'!R$4,ING_NO_CONST_RENTA[Monto Limite])=1,CALCULO[[#This Row],[18]],MIN(CALCULO[ [#This Row],[18] ],AVERAGEIF(ING_NO_CONST_RENTA[Concepto],'Datos para cálculo'!R$4,ING_NO_CONST_RENTA[Monto Limite]),+CALCULO[ [#This Row],[18] ]+1-1,CALCULO[ [#This Row],[18] ]))</f>
        <v>0</v>
      </c>
      <c r="T838" s="29"/>
      <c r="U838" s="163">
        <f>+IF(AVERAGEIF(ING_NO_CONST_RENTA[Concepto],'Datos para cálculo'!T$4,ING_NO_CONST_RENTA[Monto Limite])=1,CALCULO[[#This Row],[20]],MIN(CALCULO[ [#This Row],[20] ],AVERAGEIF(ING_NO_CONST_RENTA[Concepto],'Datos para cálculo'!T$4,ING_NO_CONST_RENTA[Monto Limite]),+CALCULO[ [#This Row],[20] ]+1-1,CALCULO[ [#This Row],[20] ]))</f>
        <v>0</v>
      </c>
      <c r="V838" s="29"/>
      <c r="W8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8" s="164"/>
      <c r="Y838" s="163">
        <f>+IF(O838&lt;310*'Versión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8" s="165"/>
      <c r="AA838" s="163">
        <f>+IF(AVERAGEIF(ING_NO_CONST_RENTA[Concepto],'Datos para cálculo'!Z$4,ING_NO_CONST_RENTA[Monto Limite])=1,CALCULO[[#This Row],[ 26 ]],MIN(CALCULO[[#This Row],[ 26 ]],AVERAGEIF(ING_NO_CONST_RENTA[Concepto],'Datos para cálculo'!Z$4,ING_NO_CONST_RENTA[Monto Limite]),+CALCULO[[#This Row],[ 26 ]]+1-1,CALCULO[[#This Row],[ 26 ]]))</f>
        <v>0</v>
      </c>
      <c r="AB838" s="165"/>
      <c r="AC8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8" s="147"/>
      <c r="AE8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8" s="144">
        <f>+CALCULO[[#This Row],[ 31 ]]+CALCULO[[#This Row],[ 29 ]]+CALCULO[[#This Row],[ 27 ]]+CALCULO[[#This Row],[ 25 ]]+CALCULO[[#This Row],[ 23 ]]+CALCULO[[#This Row],[ 21 ]]+CALCULO[[#This Row],[ 19 ]]+CALCULO[[#This Row],[ 17 ]]</f>
        <v>0</v>
      </c>
      <c r="AG838" s="148">
        <f>+MAX(0,ROUND(CALCULO[[#This Row],[ 15 ]]-CALCULO[[#This Row],[32]],-3))</f>
        <v>0</v>
      </c>
      <c r="AH838" s="29"/>
      <c r="AI838" s="163">
        <f>+IF(AVERAGEIF(DEDUCCIONES[Concepto],'Datos para cálculo'!AH$4,DEDUCCIONES[Monto Limite])=1,CALCULO[[#This Row],[ 34 ]],MIN(CALCULO[[#This Row],[ 34 ]],AVERAGEIF(DEDUCCIONES[Concepto],'Datos para cálculo'!AH$4,DEDUCCIONES[Monto Limite]),+CALCULO[[#This Row],[ 34 ]]+1-1,CALCULO[[#This Row],[ 34 ]]))</f>
        <v>0</v>
      </c>
      <c r="AJ838" s="167"/>
      <c r="AK838" s="144">
        <f>+IF(CALCULO[[#This Row],[ 36 ]]="SI",MIN(CALCULO[[#This Row],[ 15 ]]*10%,VLOOKUP($AJ$4,DEDUCCIONES[],4,0)),0)</f>
        <v>0</v>
      </c>
      <c r="AL838" s="168"/>
      <c r="AM838" s="145">
        <f>+MIN(AL838+1-1,VLOOKUP($AL$4,DEDUCCIONES[],4,0))</f>
        <v>0</v>
      </c>
      <c r="AN838" s="144">
        <f>+CALCULO[[#This Row],[35]]+CALCULO[[#This Row],[37]]+CALCULO[[#This Row],[ 39 ]]</f>
        <v>0</v>
      </c>
      <c r="AO838" s="148">
        <f>+CALCULO[[#This Row],[33]]-CALCULO[[#This Row],[ 40 ]]</f>
        <v>0</v>
      </c>
      <c r="AP838" s="29"/>
      <c r="AQ838" s="163">
        <f>+MIN(CALCULO[[#This Row],[42]]+1-1,VLOOKUP($AP$4,RENTAS_EXCENTAS[],4,0))</f>
        <v>0</v>
      </c>
      <c r="AR838" s="29"/>
      <c r="AS838" s="163">
        <f>+MIN(CALCULO[[#This Row],[43]]+CALCULO[[#This Row],[ 44 ]]+1-1,VLOOKUP($AP$4,RENTAS_EXCENTAS[],4,0))-CALCULO[[#This Row],[43]]</f>
        <v>0</v>
      </c>
      <c r="AT838" s="163"/>
      <c r="AU838" s="163"/>
      <c r="AV838" s="163">
        <f>+CALCULO[[#This Row],[ 47 ]]</f>
        <v>0</v>
      </c>
      <c r="AW838" s="163"/>
      <c r="AX838" s="163">
        <f>+CALCULO[[#This Row],[ 49 ]]</f>
        <v>0</v>
      </c>
      <c r="AY838" s="163"/>
      <c r="AZ838" s="163">
        <f>+CALCULO[[#This Row],[ 51 ]]</f>
        <v>0</v>
      </c>
      <c r="BA838" s="163"/>
      <c r="BB838" s="163">
        <f>+CALCULO[[#This Row],[ 53 ]]</f>
        <v>0</v>
      </c>
      <c r="BC838" s="163"/>
      <c r="BD838" s="163">
        <f>+CALCULO[[#This Row],[ 55 ]]</f>
        <v>0</v>
      </c>
      <c r="BE838" s="163"/>
      <c r="BF838" s="163">
        <f>+CALCULO[[#This Row],[ 57 ]]</f>
        <v>0</v>
      </c>
      <c r="BG838" s="163"/>
      <c r="BH838" s="163">
        <f>+CALCULO[[#This Row],[ 59 ]]</f>
        <v>0</v>
      </c>
      <c r="BI838" s="163"/>
      <c r="BJ838" s="163"/>
      <c r="BK838" s="163"/>
      <c r="BL838" s="145">
        <f>+CALCULO[[#This Row],[ 63 ]]</f>
        <v>0</v>
      </c>
      <c r="BM838" s="144">
        <f>+CALCULO[[#This Row],[ 64 ]]+CALCULO[[#This Row],[ 62 ]]+CALCULO[[#This Row],[ 60 ]]+CALCULO[[#This Row],[ 58 ]]+CALCULO[[#This Row],[ 56 ]]+CALCULO[[#This Row],[ 54 ]]+CALCULO[[#This Row],[ 52 ]]+CALCULO[[#This Row],[ 50 ]]+CALCULO[[#This Row],[ 48 ]]+CALCULO[[#This Row],[ 45 ]]+CALCULO[[#This Row],[43]]</f>
        <v>0</v>
      </c>
      <c r="BN838" s="148">
        <f>+CALCULO[[#This Row],[ 41 ]]-CALCULO[[#This Row],[65]]</f>
        <v>0</v>
      </c>
      <c r="BO838" s="144">
        <f>+ROUND(MIN(CALCULO[[#This Row],[66]]*25%,240*'Versión impresión'!$H$8),-3)</f>
        <v>0</v>
      </c>
      <c r="BP838" s="148">
        <f>+CALCULO[[#This Row],[66]]-CALCULO[[#This Row],[67]]</f>
        <v>0</v>
      </c>
      <c r="BQ838" s="154">
        <f>+ROUND(CALCULO[[#This Row],[33]]*40%,-3)</f>
        <v>0</v>
      </c>
      <c r="BR838" s="149">
        <f t="shared" si="32"/>
        <v>0</v>
      </c>
      <c r="BS838" s="144">
        <f>+CALCULO[[#This Row],[33]]-MIN(CALCULO[[#This Row],[69]],CALCULO[[#This Row],[68]])</f>
        <v>0</v>
      </c>
      <c r="BT838" s="150">
        <f>+CALCULO[[#This Row],[71]]/'Versión impresión'!$H$8+1-1</f>
        <v>0</v>
      </c>
      <c r="BU838" s="151">
        <f>+LOOKUP(CALCULO[[#This Row],[72]],$CG$2:$CH$8,$CJ$2:$CJ$8)</f>
        <v>0</v>
      </c>
      <c r="BV838" s="152">
        <f>+LOOKUP(CALCULO[[#This Row],[72]],$CG$2:$CH$8,$CI$2:$CI$8)</f>
        <v>0</v>
      </c>
      <c r="BW838" s="151">
        <f>+LOOKUP(CALCULO[[#This Row],[72]],$CG$2:$CH$8,$CK$2:$CK$8)</f>
        <v>0</v>
      </c>
      <c r="BX838" s="155">
        <f>+(CALCULO[[#This Row],[72]]+CALCULO[[#This Row],[73]])*CALCULO[[#This Row],[74]]+CALCULO[[#This Row],[75]]</f>
        <v>0</v>
      </c>
      <c r="BY838" s="133">
        <f>+ROUND(CALCULO[[#This Row],[76]]*'Versión impresión'!$H$8,-3)</f>
        <v>0</v>
      </c>
      <c r="BZ838" s="180" t="str">
        <f>+IF(LOOKUP(CALCULO[[#This Row],[72]],$CG$2:$CH$8,$CM$2:$CM$8)=0,"",LOOKUP(CALCULO[[#This Row],[72]],$CG$2:$CH$8,$CM$2:$CM$8))</f>
        <v/>
      </c>
    </row>
    <row r="839" spans="1:78" x14ac:dyDescent="0.25">
      <c r="A839" s="78" t="str">
        <f t="shared" si="31"/>
        <v/>
      </c>
      <c r="B839" s="159"/>
      <c r="C839" s="29"/>
      <c r="D839" s="29"/>
      <c r="E839" s="29"/>
      <c r="F839" s="29"/>
      <c r="G839" s="29"/>
      <c r="H839" s="29"/>
      <c r="I839" s="29"/>
      <c r="J839" s="29"/>
      <c r="K839" s="29"/>
      <c r="L839" s="29"/>
      <c r="M839" s="29"/>
      <c r="N839" s="29"/>
      <c r="O839" s="144">
        <f>SUM(CALCULO[[#This Row],[5]:[ 14 ]])</f>
        <v>0</v>
      </c>
      <c r="P839" s="162"/>
      <c r="Q839" s="163">
        <f>+IF(AVERAGEIF(ING_NO_CONST_RENTA[Concepto],'Datos para cálculo'!P$4,ING_NO_CONST_RENTA[Monto Limite])=1,CALCULO[[#This Row],[16]],MIN(CALCULO[ [#This Row],[16] ],AVERAGEIF(ING_NO_CONST_RENTA[Concepto],'Datos para cálculo'!P$4,ING_NO_CONST_RENTA[Monto Limite]),+CALCULO[ [#This Row],[16] ]+1-1,CALCULO[ [#This Row],[16] ]))</f>
        <v>0</v>
      </c>
      <c r="R839" s="29"/>
      <c r="S839" s="163">
        <f>+IF(AVERAGEIF(ING_NO_CONST_RENTA[Concepto],'Datos para cálculo'!R$4,ING_NO_CONST_RENTA[Monto Limite])=1,CALCULO[[#This Row],[18]],MIN(CALCULO[ [#This Row],[18] ],AVERAGEIF(ING_NO_CONST_RENTA[Concepto],'Datos para cálculo'!R$4,ING_NO_CONST_RENTA[Monto Limite]),+CALCULO[ [#This Row],[18] ]+1-1,CALCULO[ [#This Row],[18] ]))</f>
        <v>0</v>
      </c>
      <c r="T839" s="29"/>
      <c r="U839" s="163">
        <f>+IF(AVERAGEIF(ING_NO_CONST_RENTA[Concepto],'Datos para cálculo'!T$4,ING_NO_CONST_RENTA[Monto Limite])=1,CALCULO[[#This Row],[20]],MIN(CALCULO[ [#This Row],[20] ],AVERAGEIF(ING_NO_CONST_RENTA[Concepto],'Datos para cálculo'!T$4,ING_NO_CONST_RENTA[Monto Limite]),+CALCULO[ [#This Row],[20] ]+1-1,CALCULO[ [#This Row],[20] ]))</f>
        <v>0</v>
      </c>
      <c r="V839" s="29"/>
      <c r="W8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39" s="164"/>
      <c r="Y839" s="163">
        <f>+IF(O839&lt;310*'Versión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39" s="165"/>
      <c r="AA839" s="163">
        <f>+IF(AVERAGEIF(ING_NO_CONST_RENTA[Concepto],'Datos para cálculo'!Z$4,ING_NO_CONST_RENTA[Monto Limite])=1,CALCULO[[#This Row],[ 26 ]],MIN(CALCULO[[#This Row],[ 26 ]],AVERAGEIF(ING_NO_CONST_RENTA[Concepto],'Datos para cálculo'!Z$4,ING_NO_CONST_RENTA[Monto Limite]),+CALCULO[[#This Row],[ 26 ]]+1-1,CALCULO[[#This Row],[ 26 ]]))</f>
        <v>0</v>
      </c>
      <c r="AB839" s="165"/>
      <c r="AC8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39" s="147"/>
      <c r="AE8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39" s="144">
        <f>+CALCULO[[#This Row],[ 31 ]]+CALCULO[[#This Row],[ 29 ]]+CALCULO[[#This Row],[ 27 ]]+CALCULO[[#This Row],[ 25 ]]+CALCULO[[#This Row],[ 23 ]]+CALCULO[[#This Row],[ 21 ]]+CALCULO[[#This Row],[ 19 ]]+CALCULO[[#This Row],[ 17 ]]</f>
        <v>0</v>
      </c>
      <c r="AG839" s="148">
        <f>+MAX(0,ROUND(CALCULO[[#This Row],[ 15 ]]-CALCULO[[#This Row],[32]],-3))</f>
        <v>0</v>
      </c>
      <c r="AH839" s="29"/>
      <c r="AI839" s="163">
        <f>+IF(AVERAGEIF(DEDUCCIONES[Concepto],'Datos para cálculo'!AH$4,DEDUCCIONES[Monto Limite])=1,CALCULO[[#This Row],[ 34 ]],MIN(CALCULO[[#This Row],[ 34 ]],AVERAGEIF(DEDUCCIONES[Concepto],'Datos para cálculo'!AH$4,DEDUCCIONES[Monto Limite]),+CALCULO[[#This Row],[ 34 ]]+1-1,CALCULO[[#This Row],[ 34 ]]))</f>
        <v>0</v>
      </c>
      <c r="AJ839" s="167"/>
      <c r="AK839" s="144">
        <f>+IF(CALCULO[[#This Row],[ 36 ]]="SI",MIN(CALCULO[[#This Row],[ 15 ]]*10%,VLOOKUP($AJ$4,DEDUCCIONES[],4,0)),0)</f>
        <v>0</v>
      </c>
      <c r="AL839" s="168"/>
      <c r="AM839" s="145">
        <f>+MIN(AL839+1-1,VLOOKUP($AL$4,DEDUCCIONES[],4,0))</f>
        <v>0</v>
      </c>
      <c r="AN839" s="144">
        <f>+CALCULO[[#This Row],[35]]+CALCULO[[#This Row],[37]]+CALCULO[[#This Row],[ 39 ]]</f>
        <v>0</v>
      </c>
      <c r="AO839" s="148">
        <f>+CALCULO[[#This Row],[33]]-CALCULO[[#This Row],[ 40 ]]</f>
        <v>0</v>
      </c>
      <c r="AP839" s="29"/>
      <c r="AQ839" s="163">
        <f>+MIN(CALCULO[[#This Row],[42]]+1-1,VLOOKUP($AP$4,RENTAS_EXCENTAS[],4,0))</f>
        <v>0</v>
      </c>
      <c r="AR839" s="29"/>
      <c r="AS839" s="163">
        <f>+MIN(CALCULO[[#This Row],[43]]+CALCULO[[#This Row],[ 44 ]]+1-1,VLOOKUP($AP$4,RENTAS_EXCENTAS[],4,0))-CALCULO[[#This Row],[43]]</f>
        <v>0</v>
      </c>
      <c r="AT839" s="163"/>
      <c r="AU839" s="163"/>
      <c r="AV839" s="163">
        <f>+CALCULO[[#This Row],[ 47 ]]</f>
        <v>0</v>
      </c>
      <c r="AW839" s="163"/>
      <c r="AX839" s="163">
        <f>+CALCULO[[#This Row],[ 49 ]]</f>
        <v>0</v>
      </c>
      <c r="AY839" s="163"/>
      <c r="AZ839" s="163">
        <f>+CALCULO[[#This Row],[ 51 ]]</f>
        <v>0</v>
      </c>
      <c r="BA839" s="163"/>
      <c r="BB839" s="163">
        <f>+CALCULO[[#This Row],[ 53 ]]</f>
        <v>0</v>
      </c>
      <c r="BC839" s="163"/>
      <c r="BD839" s="163">
        <f>+CALCULO[[#This Row],[ 55 ]]</f>
        <v>0</v>
      </c>
      <c r="BE839" s="163"/>
      <c r="BF839" s="163">
        <f>+CALCULO[[#This Row],[ 57 ]]</f>
        <v>0</v>
      </c>
      <c r="BG839" s="163"/>
      <c r="BH839" s="163">
        <f>+CALCULO[[#This Row],[ 59 ]]</f>
        <v>0</v>
      </c>
      <c r="BI839" s="163"/>
      <c r="BJ839" s="163"/>
      <c r="BK839" s="163"/>
      <c r="BL839" s="145">
        <f>+CALCULO[[#This Row],[ 63 ]]</f>
        <v>0</v>
      </c>
      <c r="BM839" s="144">
        <f>+CALCULO[[#This Row],[ 64 ]]+CALCULO[[#This Row],[ 62 ]]+CALCULO[[#This Row],[ 60 ]]+CALCULO[[#This Row],[ 58 ]]+CALCULO[[#This Row],[ 56 ]]+CALCULO[[#This Row],[ 54 ]]+CALCULO[[#This Row],[ 52 ]]+CALCULO[[#This Row],[ 50 ]]+CALCULO[[#This Row],[ 48 ]]+CALCULO[[#This Row],[ 45 ]]+CALCULO[[#This Row],[43]]</f>
        <v>0</v>
      </c>
      <c r="BN839" s="148">
        <f>+CALCULO[[#This Row],[ 41 ]]-CALCULO[[#This Row],[65]]</f>
        <v>0</v>
      </c>
      <c r="BO839" s="144">
        <f>+ROUND(MIN(CALCULO[[#This Row],[66]]*25%,240*'Versión impresión'!$H$8),-3)</f>
        <v>0</v>
      </c>
      <c r="BP839" s="148">
        <f>+CALCULO[[#This Row],[66]]-CALCULO[[#This Row],[67]]</f>
        <v>0</v>
      </c>
      <c r="BQ839" s="154">
        <f>+ROUND(CALCULO[[#This Row],[33]]*40%,-3)</f>
        <v>0</v>
      </c>
      <c r="BR839" s="149">
        <f t="shared" si="32"/>
        <v>0</v>
      </c>
      <c r="BS839" s="144">
        <f>+CALCULO[[#This Row],[33]]-MIN(CALCULO[[#This Row],[69]],CALCULO[[#This Row],[68]])</f>
        <v>0</v>
      </c>
      <c r="BT839" s="150">
        <f>+CALCULO[[#This Row],[71]]/'Versión impresión'!$H$8+1-1</f>
        <v>0</v>
      </c>
      <c r="BU839" s="151">
        <f>+LOOKUP(CALCULO[[#This Row],[72]],$CG$2:$CH$8,$CJ$2:$CJ$8)</f>
        <v>0</v>
      </c>
      <c r="BV839" s="152">
        <f>+LOOKUP(CALCULO[[#This Row],[72]],$CG$2:$CH$8,$CI$2:$CI$8)</f>
        <v>0</v>
      </c>
      <c r="BW839" s="151">
        <f>+LOOKUP(CALCULO[[#This Row],[72]],$CG$2:$CH$8,$CK$2:$CK$8)</f>
        <v>0</v>
      </c>
      <c r="BX839" s="155">
        <f>+(CALCULO[[#This Row],[72]]+CALCULO[[#This Row],[73]])*CALCULO[[#This Row],[74]]+CALCULO[[#This Row],[75]]</f>
        <v>0</v>
      </c>
      <c r="BY839" s="133">
        <f>+ROUND(CALCULO[[#This Row],[76]]*'Versión impresión'!$H$8,-3)</f>
        <v>0</v>
      </c>
      <c r="BZ839" s="180" t="str">
        <f>+IF(LOOKUP(CALCULO[[#This Row],[72]],$CG$2:$CH$8,$CM$2:$CM$8)=0,"",LOOKUP(CALCULO[[#This Row],[72]],$CG$2:$CH$8,$CM$2:$CM$8))</f>
        <v/>
      </c>
    </row>
    <row r="840" spans="1:78" x14ac:dyDescent="0.25">
      <c r="A840" s="78" t="str">
        <f t="shared" si="31"/>
        <v/>
      </c>
      <c r="B840" s="159"/>
      <c r="C840" s="29"/>
      <c r="D840" s="29"/>
      <c r="E840" s="29"/>
      <c r="F840" s="29"/>
      <c r="G840" s="29"/>
      <c r="H840" s="29"/>
      <c r="I840" s="29"/>
      <c r="J840" s="29"/>
      <c r="K840" s="29"/>
      <c r="L840" s="29"/>
      <c r="M840" s="29"/>
      <c r="N840" s="29"/>
      <c r="O840" s="144">
        <f>SUM(CALCULO[[#This Row],[5]:[ 14 ]])</f>
        <v>0</v>
      </c>
      <c r="P840" s="162"/>
      <c r="Q840" s="163">
        <f>+IF(AVERAGEIF(ING_NO_CONST_RENTA[Concepto],'Datos para cálculo'!P$4,ING_NO_CONST_RENTA[Monto Limite])=1,CALCULO[[#This Row],[16]],MIN(CALCULO[ [#This Row],[16] ],AVERAGEIF(ING_NO_CONST_RENTA[Concepto],'Datos para cálculo'!P$4,ING_NO_CONST_RENTA[Monto Limite]),+CALCULO[ [#This Row],[16] ]+1-1,CALCULO[ [#This Row],[16] ]))</f>
        <v>0</v>
      </c>
      <c r="R840" s="29"/>
      <c r="S840" s="163">
        <f>+IF(AVERAGEIF(ING_NO_CONST_RENTA[Concepto],'Datos para cálculo'!R$4,ING_NO_CONST_RENTA[Monto Limite])=1,CALCULO[[#This Row],[18]],MIN(CALCULO[ [#This Row],[18] ],AVERAGEIF(ING_NO_CONST_RENTA[Concepto],'Datos para cálculo'!R$4,ING_NO_CONST_RENTA[Monto Limite]),+CALCULO[ [#This Row],[18] ]+1-1,CALCULO[ [#This Row],[18] ]))</f>
        <v>0</v>
      </c>
      <c r="T840" s="29"/>
      <c r="U840" s="163">
        <f>+IF(AVERAGEIF(ING_NO_CONST_RENTA[Concepto],'Datos para cálculo'!T$4,ING_NO_CONST_RENTA[Monto Limite])=1,CALCULO[[#This Row],[20]],MIN(CALCULO[ [#This Row],[20] ],AVERAGEIF(ING_NO_CONST_RENTA[Concepto],'Datos para cálculo'!T$4,ING_NO_CONST_RENTA[Monto Limite]),+CALCULO[ [#This Row],[20] ]+1-1,CALCULO[ [#This Row],[20] ]))</f>
        <v>0</v>
      </c>
      <c r="V840" s="29"/>
      <c r="W8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0" s="164"/>
      <c r="Y840" s="163">
        <f>+IF(O840&lt;310*'Versión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0" s="165"/>
      <c r="AA840" s="163">
        <f>+IF(AVERAGEIF(ING_NO_CONST_RENTA[Concepto],'Datos para cálculo'!Z$4,ING_NO_CONST_RENTA[Monto Limite])=1,CALCULO[[#This Row],[ 26 ]],MIN(CALCULO[[#This Row],[ 26 ]],AVERAGEIF(ING_NO_CONST_RENTA[Concepto],'Datos para cálculo'!Z$4,ING_NO_CONST_RENTA[Monto Limite]),+CALCULO[[#This Row],[ 26 ]]+1-1,CALCULO[[#This Row],[ 26 ]]))</f>
        <v>0</v>
      </c>
      <c r="AB840" s="165"/>
      <c r="AC8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0" s="147"/>
      <c r="AE8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0" s="144">
        <f>+CALCULO[[#This Row],[ 31 ]]+CALCULO[[#This Row],[ 29 ]]+CALCULO[[#This Row],[ 27 ]]+CALCULO[[#This Row],[ 25 ]]+CALCULO[[#This Row],[ 23 ]]+CALCULO[[#This Row],[ 21 ]]+CALCULO[[#This Row],[ 19 ]]+CALCULO[[#This Row],[ 17 ]]</f>
        <v>0</v>
      </c>
      <c r="AG840" s="148">
        <f>+MAX(0,ROUND(CALCULO[[#This Row],[ 15 ]]-CALCULO[[#This Row],[32]],-3))</f>
        <v>0</v>
      </c>
      <c r="AH840" s="29"/>
      <c r="AI840" s="163">
        <f>+IF(AVERAGEIF(DEDUCCIONES[Concepto],'Datos para cálculo'!AH$4,DEDUCCIONES[Monto Limite])=1,CALCULO[[#This Row],[ 34 ]],MIN(CALCULO[[#This Row],[ 34 ]],AVERAGEIF(DEDUCCIONES[Concepto],'Datos para cálculo'!AH$4,DEDUCCIONES[Monto Limite]),+CALCULO[[#This Row],[ 34 ]]+1-1,CALCULO[[#This Row],[ 34 ]]))</f>
        <v>0</v>
      </c>
      <c r="AJ840" s="167"/>
      <c r="AK840" s="144">
        <f>+IF(CALCULO[[#This Row],[ 36 ]]="SI",MIN(CALCULO[[#This Row],[ 15 ]]*10%,VLOOKUP($AJ$4,DEDUCCIONES[],4,0)),0)</f>
        <v>0</v>
      </c>
      <c r="AL840" s="168"/>
      <c r="AM840" s="145">
        <f>+MIN(AL840+1-1,VLOOKUP($AL$4,DEDUCCIONES[],4,0))</f>
        <v>0</v>
      </c>
      <c r="AN840" s="144">
        <f>+CALCULO[[#This Row],[35]]+CALCULO[[#This Row],[37]]+CALCULO[[#This Row],[ 39 ]]</f>
        <v>0</v>
      </c>
      <c r="AO840" s="148">
        <f>+CALCULO[[#This Row],[33]]-CALCULO[[#This Row],[ 40 ]]</f>
        <v>0</v>
      </c>
      <c r="AP840" s="29"/>
      <c r="AQ840" s="163">
        <f>+MIN(CALCULO[[#This Row],[42]]+1-1,VLOOKUP($AP$4,RENTAS_EXCENTAS[],4,0))</f>
        <v>0</v>
      </c>
      <c r="AR840" s="29"/>
      <c r="AS840" s="163">
        <f>+MIN(CALCULO[[#This Row],[43]]+CALCULO[[#This Row],[ 44 ]]+1-1,VLOOKUP($AP$4,RENTAS_EXCENTAS[],4,0))-CALCULO[[#This Row],[43]]</f>
        <v>0</v>
      </c>
      <c r="AT840" s="163"/>
      <c r="AU840" s="163"/>
      <c r="AV840" s="163">
        <f>+CALCULO[[#This Row],[ 47 ]]</f>
        <v>0</v>
      </c>
      <c r="AW840" s="163"/>
      <c r="AX840" s="163">
        <f>+CALCULO[[#This Row],[ 49 ]]</f>
        <v>0</v>
      </c>
      <c r="AY840" s="163"/>
      <c r="AZ840" s="163">
        <f>+CALCULO[[#This Row],[ 51 ]]</f>
        <v>0</v>
      </c>
      <c r="BA840" s="163"/>
      <c r="BB840" s="163">
        <f>+CALCULO[[#This Row],[ 53 ]]</f>
        <v>0</v>
      </c>
      <c r="BC840" s="163"/>
      <c r="BD840" s="163">
        <f>+CALCULO[[#This Row],[ 55 ]]</f>
        <v>0</v>
      </c>
      <c r="BE840" s="163"/>
      <c r="BF840" s="163">
        <f>+CALCULO[[#This Row],[ 57 ]]</f>
        <v>0</v>
      </c>
      <c r="BG840" s="163"/>
      <c r="BH840" s="163">
        <f>+CALCULO[[#This Row],[ 59 ]]</f>
        <v>0</v>
      </c>
      <c r="BI840" s="163"/>
      <c r="BJ840" s="163"/>
      <c r="BK840" s="163"/>
      <c r="BL840" s="145">
        <f>+CALCULO[[#This Row],[ 63 ]]</f>
        <v>0</v>
      </c>
      <c r="BM840" s="144">
        <f>+CALCULO[[#This Row],[ 64 ]]+CALCULO[[#This Row],[ 62 ]]+CALCULO[[#This Row],[ 60 ]]+CALCULO[[#This Row],[ 58 ]]+CALCULO[[#This Row],[ 56 ]]+CALCULO[[#This Row],[ 54 ]]+CALCULO[[#This Row],[ 52 ]]+CALCULO[[#This Row],[ 50 ]]+CALCULO[[#This Row],[ 48 ]]+CALCULO[[#This Row],[ 45 ]]+CALCULO[[#This Row],[43]]</f>
        <v>0</v>
      </c>
      <c r="BN840" s="148">
        <f>+CALCULO[[#This Row],[ 41 ]]-CALCULO[[#This Row],[65]]</f>
        <v>0</v>
      </c>
      <c r="BO840" s="144">
        <f>+ROUND(MIN(CALCULO[[#This Row],[66]]*25%,240*'Versión impresión'!$H$8),-3)</f>
        <v>0</v>
      </c>
      <c r="BP840" s="148">
        <f>+CALCULO[[#This Row],[66]]-CALCULO[[#This Row],[67]]</f>
        <v>0</v>
      </c>
      <c r="BQ840" s="154">
        <f>+ROUND(CALCULO[[#This Row],[33]]*40%,-3)</f>
        <v>0</v>
      </c>
      <c r="BR840" s="149">
        <f t="shared" si="32"/>
        <v>0</v>
      </c>
      <c r="BS840" s="144">
        <f>+CALCULO[[#This Row],[33]]-MIN(CALCULO[[#This Row],[69]],CALCULO[[#This Row],[68]])</f>
        <v>0</v>
      </c>
      <c r="BT840" s="150">
        <f>+CALCULO[[#This Row],[71]]/'Versión impresión'!$H$8+1-1</f>
        <v>0</v>
      </c>
      <c r="BU840" s="151">
        <f>+LOOKUP(CALCULO[[#This Row],[72]],$CG$2:$CH$8,$CJ$2:$CJ$8)</f>
        <v>0</v>
      </c>
      <c r="BV840" s="152">
        <f>+LOOKUP(CALCULO[[#This Row],[72]],$CG$2:$CH$8,$CI$2:$CI$8)</f>
        <v>0</v>
      </c>
      <c r="BW840" s="151">
        <f>+LOOKUP(CALCULO[[#This Row],[72]],$CG$2:$CH$8,$CK$2:$CK$8)</f>
        <v>0</v>
      </c>
      <c r="BX840" s="155">
        <f>+(CALCULO[[#This Row],[72]]+CALCULO[[#This Row],[73]])*CALCULO[[#This Row],[74]]+CALCULO[[#This Row],[75]]</f>
        <v>0</v>
      </c>
      <c r="BY840" s="133">
        <f>+ROUND(CALCULO[[#This Row],[76]]*'Versión impresión'!$H$8,-3)</f>
        <v>0</v>
      </c>
      <c r="BZ840" s="180" t="str">
        <f>+IF(LOOKUP(CALCULO[[#This Row],[72]],$CG$2:$CH$8,$CM$2:$CM$8)=0,"",LOOKUP(CALCULO[[#This Row],[72]],$CG$2:$CH$8,$CM$2:$CM$8))</f>
        <v/>
      </c>
    </row>
    <row r="841" spans="1:78" x14ac:dyDescent="0.25">
      <c r="A841" s="78" t="str">
        <f t="shared" si="31"/>
        <v/>
      </c>
      <c r="B841" s="159"/>
      <c r="C841" s="29"/>
      <c r="D841" s="29"/>
      <c r="E841" s="29"/>
      <c r="F841" s="29"/>
      <c r="G841" s="29"/>
      <c r="H841" s="29"/>
      <c r="I841" s="29"/>
      <c r="J841" s="29"/>
      <c r="K841" s="29"/>
      <c r="L841" s="29"/>
      <c r="M841" s="29"/>
      <c r="N841" s="29"/>
      <c r="O841" s="144">
        <f>SUM(CALCULO[[#This Row],[5]:[ 14 ]])</f>
        <v>0</v>
      </c>
      <c r="P841" s="162"/>
      <c r="Q841" s="163">
        <f>+IF(AVERAGEIF(ING_NO_CONST_RENTA[Concepto],'Datos para cálculo'!P$4,ING_NO_CONST_RENTA[Monto Limite])=1,CALCULO[[#This Row],[16]],MIN(CALCULO[ [#This Row],[16] ],AVERAGEIF(ING_NO_CONST_RENTA[Concepto],'Datos para cálculo'!P$4,ING_NO_CONST_RENTA[Monto Limite]),+CALCULO[ [#This Row],[16] ]+1-1,CALCULO[ [#This Row],[16] ]))</f>
        <v>0</v>
      </c>
      <c r="R841" s="29"/>
      <c r="S841" s="163">
        <f>+IF(AVERAGEIF(ING_NO_CONST_RENTA[Concepto],'Datos para cálculo'!R$4,ING_NO_CONST_RENTA[Monto Limite])=1,CALCULO[[#This Row],[18]],MIN(CALCULO[ [#This Row],[18] ],AVERAGEIF(ING_NO_CONST_RENTA[Concepto],'Datos para cálculo'!R$4,ING_NO_CONST_RENTA[Monto Limite]),+CALCULO[ [#This Row],[18] ]+1-1,CALCULO[ [#This Row],[18] ]))</f>
        <v>0</v>
      </c>
      <c r="T841" s="29"/>
      <c r="U841" s="163">
        <f>+IF(AVERAGEIF(ING_NO_CONST_RENTA[Concepto],'Datos para cálculo'!T$4,ING_NO_CONST_RENTA[Monto Limite])=1,CALCULO[[#This Row],[20]],MIN(CALCULO[ [#This Row],[20] ],AVERAGEIF(ING_NO_CONST_RENTA[Concepto],'Datos para cálculo'!T$4,ING_NO_CONST_RENTA[Monto Limite]),+CALCULO[ [#This Row],[20] ]+1-1,CALCULO[ [#This Row],[20] ]))</f>
        <v>0</v>
      </c>
      <c r="V841" s="29"/>
      <c r="W8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1" s="164"/>
      <c r="Y841" s="163">
        <f>+IF(O841&lt;310*'Versión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1" s="165"/>
      <c r="AA841" s="163">
        <f>+IF(AVERAGEIF(ING_NO_CONST_RENTA[Concepto],'Datos para cálculo'!Z$4,ING_NO_CONST_RENTA[Monto Limite])=1,CALCULO[[#This Row],[ 26 ]],MIN(CALCULO[[#This Row],[ 26 ]],AVERAGEIF(ING_NO_CONST_RENTA[Concepto],'Datos para cálculo'!Z$4,ING_NO_CONST_RENTA[Monto Limite]),+CALCULO[[#This Row],[ 26 ]]+1-1,CALCULO[[#This Row],[ 26 ]]))</f>
        <v>0</v>
      </c>
      <c r="AB841" s="165"/>
      <c r="AC8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1" s="147"/>
      <c r="AE8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1" s="144">
        <f>+CALCULO[[#This Row],[ 31 ]]+CALCULO[[#This Row],[ 29 ]]+CALCULO[[#This Row],[ 27 ]]+CALCULO[[#This Row],[ 25 ]]+CALCULO[[#This Row],[ 23 ]]+CALCULO[[#This Row],[ 21 ]]+CALCULO[[#This Row],[ 19 ]]+CALCULO[[#This Row],[ 17 ]]</f>
        <v>0</v>
      </c>
      <c r="AG841" s="148">
        <f>+MAX(0,ROUND(CALCULO[[#This Row],[ 15 ]]-CALCULO[[#This Row],[32]],-3))</f>
        <v>0</v>
      </c>
      <c r="AH841" s="29"/>
      <c r="AI841" s="163">
        <f>+IF(AVERAGEIF(DEDUCCIONES[Concepto],'Datos para cálculo'!AH$4,DEDUCCIONES[Monto Limite])=1,CALCULO[[#This Row],[ 34 ]],MIN(CALCULO[[#This Row],[ 34 ]],AVERAGEIF(DEDUCCIONES[Concepto],'Datos para cálculo'!AH$4,DEDUCCIONES[Monto Limite]),+CALCULO[[#This Row],[ 34 ]]+1-1,CALCULO[[#This Row],[ 34 ]]))</f>
        <v>0</v>
      </c>
      <c r="AJ841" s="167"/>
      <c r="AK841" s="144">
        <f>+IF(CALCULO[[#This Row],[ 36 ]]="SI",MIN(CALCULO[[#This Row],[ 15 ]]*10%,VLOOKUP($AJ$4,DEDUCCIONES[],4,0)),0)</f>
        <v>0</v>
      </c>
      <c r="AL841" s="168"/>
      <c r="AM841" s="145">
        <f>+MIN(AL841+1-1,VLOOKUP($AL$4,DEDUCCIONES[],4,0))</f>
        <v>0</v>
      </c>
      <c r="AN841" s="144">
        <f>+CALCULO[[#This Row],[35]]+CALCULO[[#This Row],[37]]+CALCULO[[#This Row],[ 39 ]]</f>
        <v>0</v>
      </c>
      <c r="AO841" s="148">
        <f>+CALCULO[[#This Row],[33]]-CALCULO[[#This Row],[ 40 ]]</f>
        <v>0</v>
      </c>
      <c r="AP841" s="29"/>
      <c r="AQ841" s="163">
        <f>+MIN(CALCULO[[#This Row],[42]]+1-1,VLOOKUP($AP$4,RENTAS_EXCENTAS[],4,0))</f>
        <v>0</v>
      </c>
      <c r="AR841" s="29"/>
      <c r="AS841" s="163">
        <f>+MIN(CALCULO[[#This Row],[43]]+CALCULO[[#This Row],[ 44 ]]+1-1,VLOOKUP($AP$4,RENTAS_EXCENTAS[],4,0))-CALCULO[[#This Row],[43]]</f>
        <v>0</v>
      </c>
      <c r="AT841" s="163"/>
      <c r="AU841" s="163"/>
      <c r="AV841" s="163">
        <f>+CALCULO[[#This Row],[ 47 ]]</f>
        <v>0</v>
      </c>
      <c r="AW841" s="163"/>
      <c r="AX841" s="163">
        <f>+CALCULO[[#This Row],[ 49 ]]</f>
        <v>0</v>
      </c>
      <c r="AY841" s="163"/>
      <c r="AZ841" s="163">
        <f>+CALCULO[[#This Row],[ 51 ]]</f>
        <v>0</v>
      </c>
      <c r="BA841" s="163"/>
      <c r="BB841" s="163">
        <f>+CALCULO[[#This Row],[ 53 ]]</f>
        <v>0</v>
      </c>
      <c r="BC841" s="163"/>
      <c r="BD841" s="163">
        <f>+CALCULO[[#This Row],[ 55 ]]</f>
        <v>0</v>
      </c>
      <c r="BE841" s="163"/>
      <c r="BF841" s="163">
        <f>+CALCULO[[#This Row],[ 57 ]]</f>
        <v>0</v>
      </c>
      <c r="BG841" s="163"/>
      <c r="BH841" s="163">
        <f>+CALCULO[[#This Row],[ 59 ]]</f>
        <v>0</v>
      </c>
      <c r="BI841" s="163"/>
      <c r="BJ841" s="163"/>
      <c r="BK841" s="163"/>
      <c r="BL841" s="145">
        <f>+CALCULO[[#This Row],[ 63 ]]</f>
        <v>0</v>
      </c>
      <c r="BM841" s="144">
        <f>+CALCULO[[#This Row],[ 64 ]]+CALCULO[[#This Row],[ 62 ]]+CALCULO[[#This Row],[ 60 ]]+CALCULO[[#This Row],[ 58 ]]+CALCULO[[#This Row],[ 56 ]]+CALCULO[[#This Row],[ 54 ]]+CALCULO[[#This Row],[ 52 ]]+CALCULO[[#This Row],[ 50 ]]+CALCULO[[#This Row],[ 48 ]]+CALCULO[[#This Row],[ 45 ]]+CALCULO[[#This Row],[43]]</f>
        <v>0</v>
      </c>
      <c r="BN841" s="148">
        <f>+CALCULO[[#This Row],[ 41 ]]-CALCULO[[#This Row],[65]]</f>
        <v>0</v>
      </c>
      <c r="BO841" s="144">
        <f>+ROUND(MIN(CALCULO[[#This Row],[66]]*25%,240*'Versión impresión'!$H$8),-3)</f>
        <v>0</v>
      </c>
      <c r="BP841" s="148">
        <f>+CALCULO[[#This Row],[66]]-CALCULO[[#This Row],[67]]</f>
        <v>0</v>
      </c>
      <c r="BQ841" s="154">
        <f>+ROUND(CALCULO[[#This Row],[33]]*40%,-3)</f>
        <v>0</v>
      </c>
      <c r="BR841" s="149">
        <f t="shared" si="32"/>
        <v>0</v>
      </c>
      <c r="BS841" s="144">
        <f>+CALCULO[[#This Row],[33]]-MIN(CALCULO[[#This Row],[69]],CALCULO[[#This Row],[68]])</f>
        <v>0</v>
      </c>
      <c r="BT841" s="150">
        <f>+CALCULO[[#This Row],[71]]/'Versión impresión'!$H$8+1-1</f>
        <v>0</v>
      </c>
      <c r="BU841" s="151">
        <f>+LOOKUP(CALCULO[[#This Row],[72]],$CG$2:$CH$8,$CJ$2:$CJ$8)</f>
        <v>0</v>
      </c>
      <c r="BV841" s="152">
        <f>+LOOKUP(CALCULO[[#This Row],[72]],$CG$2:$CH$8,$CI$2:$CI$8)</f>
        <v>0</v>
      </c>
      <c r="BW841" s="151">
        <f>+LOOKUP(CALCULO[[#This Row],[72]],$CG$2:$CH$8,$CK$2:$CK$8)</f>
        <v>0</v>
      </c>
      <c r="BX841" s="155">
        <f>+(CALCULO[[#This Row],[72]]+CALCULO[[#This Row],[73]])*CALCULO[[#This Row],[74]]+CALCULO[[#This Row],[75]]</f>
        <v>0</v>
      </c>
      <c r="BY841" s="133">
        <f>+ROUND(CALCULO[[#This Row],[76]]*'Versión impresión'!$H$8,-3)</f>
        <v>0</v>
      </c>
      <c r="BZ841" s="180" t="str">
        <f>+IF(LOOKUP(CALCULO[[#This Row],[72]],$CG$2:$CH$8,$CM$2:$CM$8)=0,"",LOOKUP(CALCULO[[#This Row],[72]],$CG$2:$CH$8,$CM$2:$CM$8))</f>
        <v/>
      </c>
    </row>
    <row r="842" spans="1:78" x14ac:dyDescent="0.25">
      <c r="A842" s="78" t="str">
        <f t="shared" si="31"/>
        <v/>
      </c>
      <c r="B842" s="159"/>
      <c r="C842" s="29"/>
      <c r="D842" s="29"/>
      <c r="E842" s="29"/>
      <c r="F842" s="29"/>
      <c r="G842" s="29"/>
      <c r="H842" s="29"/>
      <c r="I842" s="29"/>
      <c r="J842" s="29"/>
      <c r="K842" s="29"/>
      <c r="L842" s="29"/>
      <c r="M842" s="29"/>
      <c r="N842" s="29"/>
      <c r="O842" s="144">
        <f>SUM(CALCULO[[#This Row],[5]:[ 14 ]])</f>
        <v>0</v>
      </c>
      <c r="P842" s="162"/>
      <c r="Q842" s="163">
        <f>+IF(AVERAGEIF(ING_NO_CONST_RENTA[Concepto],'Datos para cálculo'!P$4,ING_NO_CONST_RENTA[Monto Limite])=1,CALCULO[[#This Row],[16]],MIN(CALCULO[ [#This Row],[16] ],AVERAGEIF(ING_NO_CONST_RENTA[Concepto],'Datos para cálculo'!P$4,ING_NO_CONST_RENTA[Monto Limite]),+CALCULO[ [#This Row],[16] ]+1-1,CALCULO[ [#This Row],[16] ]))</f>
        <v>0</v>
      </c>
      <c r="R842" s="29"/>
      <c r="S842" s="163">
        <f>+IF(AVERAGEIF(ING_NO_CONST_RENTA[Concepto],'Datos para cálculo'!R$4,ING_NO_CONST_RENTA[Monto Limite])=1,CALCULO[[#This Row],[18]],MIN(CALCULO[ [#This Row],[18] ],AVERAGEIF(ING_NO_CONST_RENTA[Concepto],'Datos para cálculo'!R$4,ING_NO_CONST_RENTA[Monto Limite]),+CALCULO[ [#This Row],[18] ]+1-1,CALCULO[ [#This Row],[18] ]))</f>
        <v>0</v>
      </c>
      <c r="T842" s="29"/>
      <c r="U842" s="163">
        <f>+IF(AVERAGEIF(ING_NO_CONST_RENTA[Concepto],'Datos para cálculo'!T$4,ING_NO_CONST_RENTA[Monto Limite])=1,CALCULO[[#This Row],[20]],MIN(CALCULO[ [#This Row],[20] ],AVERAGEIF(ING_NO_CONST_RENTA[Concepto],'Datos para cálculo'!T$4,ING_NO_CONST_RENTA[Monto Limite]),+CALCULO[ [#This Row],[20] ]+1-1,CALCULO[ [#This Row],[20] ]))</f>
        <v>0</v>
      </c>
      <c r="V842" s="29"/>
      <c r="W8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2" s="164"/>
      <c r="Y842" s="163">
        <f>+IF(O842&lt;310*'Versión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2" s="165"/>
      <c r="AA842" s="163">
        <f>+IF(AVERAGEIF(ING_NO_CONST_RENTA[Concepto],'Datos para cálculo'!Z$4,ING_NO_CONST_RENTA[Monto Limite])=1,CALCULO[[#This Row],[ 26 ]],MIN(CALCULO[[#This Row],[ 26 ]],AVERAGEIF(ING_NO_CONST_RENTA[Concepto],'Datos para cálculo'!Z$4,ING_NO_CONST_RENTA[Monto Limite]),+CALCULO[[#This Row],[ 26 ]]+1-1,CALCULO[[#This Row],[ 26 ]]))</f>
        <v>0</v>
      </c>
      <c r="AB842" s="165"/>
      <c r="AC8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2" s="147"/>
      <c r="AE8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2" s="144">
        <f>+CALCULO[[#This Row],[ 31 ]]+CALCULO[[#This Row],[ 29 ]]+CALCULO[[#This Row],[ 27 ]]+CALCULO[[#This Row],[ 25 ]]+CALCULO[[#This Row],[ 23 ]]+CALCULO[[#This Row],[ 21 ]]+CALCULO[[#This Row],[ 19 ]]+CALCULO[[#This Row],[ 17 ]]</f>
        <v>0</v>
      </c>
      <c r="AG842" s="148">
        <f>+MAX(0,ROUND(CALCULO[[#This Row],[ 15 ]]-CALCULO[[#This Row],[32]],-3))</f>
        <v>0</v>
      </c>
      <c r="AH842" s="29"/>
      <c r="AI842" s="163">
        <f>+IF(AVERAGEIF(DEDUCCIONES[Concepto],'Datos para cálculo'!AH$4,DEDUCCIONES[Monto Limite])=1,CALCULO[[#This Row],[ 34 ]],MIN(CALCULO[[#This Row],[ 34 ]],AVERAGEIF(DEDUCCIONES[Concepto],'Datos para cálculo'!AH$4,DEDUCCIONES[Monto Limite]),+CALCULO[[#This Row],[ 34 ]]+1-1,CALCULO[[#This Row],[ 34 ]]))</f>
        <v>0</v>
      </c>
      <c r="AJ842" s="167"/>
      <c r="AK842" s="144">
        <f>+IF(CALCULO[[#This Row],[ 36 ]]="SI",MIN(CALCULO[[#This Row],[ 15 ]]*10%,VLOOKUP($AJ$4,DEDUCCIONES[],4,0)),0)</f>
        <v>0</v>
      </c>
      <c r="AL842" s="168"/>
      <c r="AM842" s="145">
        <f>+MIN(AL842+1-1,VLOOKUP($AL$4,DEDUCCIONES[],4,0))</f>
        <v>0</v>
      </c>
      <c r="AN842" s="144">
        <f>+CALCULO[[#This Row],[35]]+CALCULO[[#This Row],[37]]+CALCULO[[#This Row],[ 39 ]]</f>
        <v>0</v>
      </c>
      <c r="AO842" s="148">
        <f>+CALCULO[[#This Row],[33]]-CALCULO[[#This Row],[ 40 ]]</f>
        <v>0</v>
      </c>
      <c r="AP842" s="29"/>
      <c r="AQ842" s="163">
        <f>+MIN(CALCULO[[#This Row],[42]]+1-1,VLOOKUP($AP$4,RENTAS_EXCENTAS[],4,0))</f>
        <v>0</v>
      </c>
      <c r="AR842" s="29"/>
      <c r="AS842" s="163">
        <f>+MIN(CALCULO[[#This Row],[43]]+CALCULO[[#This Row],[ 44 ]]+1-1,VLOOKUP($AP$4,RENTAS_EXCENTAS[],4,0))-CALCULO[[#This Row],[43]]</f>
        <v>0</v>
      </c>
      <c r="AT842" s="163"/>
      <c r="AU842" s="163"/>
      <c r="AV842" s="163">
        <f>+CALCULO[[#This Row],[ 47 ]]</f>
        <v>0</v>
      </c>
      <c r="AW842" s="163"/>
      <c r="AX842" s="163">
        <f>+CALCULO[[#This Row],[ 49 ]]</f>
        <v>0</v>
      </c>
      <c r="AY842" s="163"/>
      <c r="AZ842" s="163">
        <f>+CALCULO[[#This Row],[ 51 ]]</f>
        <v>0</v>
      </c>
      <c r="BA842" s="163"/>
      <c r="BB842" s="163">
        <f>+CALCULO[[#This Row],[ 53 ]]</f>
        <v>0</v>
      </c>
      <c r="BC842" s="163"/>
      <c r="BD842" s="163">
        <f>+CALCULO[[#This Row],[ 55 ]]</f>
        <v>0</v>
      </c>
      <c r="BE842" s="163"/>
      <c r="BF842" s="163">
        <f>+CALCULO[[#This Row],[ 57 ]]</f>
        <v>0</v>
      </c>
      <c r="BG842" s="163"/>
      <c r="BH842" s="163">
        <f>+CALCULO[[#This Row],[ 59 ]]</f>
        <v>0</v>
      </c>
      <c r="BI842" s="163"/>
      <c r="BJ842" s="163"/>
      <c r="BK842" s="163"/>
      <c r="BL842" s="145">
        <f>+CALCULO[[#This Row],[ 63 ]]</f>
        <v>0</v>
      </c>
      <c r="BM842" s="144">
        <f>+CALCULO[[#This Row],[ 64 ]]+CALCULO[[#This Row],[ 62 ]]+CALCULO[[#This Row],[ 60 ]]+CALCULO[[#This Row],[ 58 ]]+CALCULO[[#This Row],[ 56 ]]+CALCULO[[#This Row],[ 54 ]]+CALCULO[[#This Row],[ 52 ]]+CALCULO[[#This Row],[ 50 ]]+CALCULO[[#This Row],[ 48 ]]+CALCULO[[#This Row],[ 45 ]]+CALCULO[[#This Row],[43]]</f>
        <v>0</v>
      </c>
      <c r="BN842" s="148">
        <f>+CALCULO[[#This Row],[ 41 ]]-CALCULO[[#This Row],[65]]</f>
        <v>0</v>
      </c>
      <c r="BO842" s="144">
        <f>+ROUND(MIN(CALCULO[[#This Row],[66]]*25%,240*'Versión impresión'!$H$8),-3)</f>
        <v>0</v>
      </c>
      <c r="BP842" s="148">
        <f>+CALCULO[[#This Row],[66]]-CALCULO[[#This Row],[67]]</f>
        <v>0</v>
      </c>
      <c r="BQ842" s="154">
        <f>+ROUND(CALCULO[[#This Row],[33]]*40%,-3)</f>
        <v>0</v>
      </c>
      <c r="BR842" s="149">
        <f t="shared" si="32"/>
        <v>0</v>
      </c>
      <c r="BS842" s="144">
        <f>+CALCULO[[#This Row],[33]]-MIN(CALCULO[[#This Row],[69]],CALCULO[[#This Row],[68]])</f>
        <v>0</v>
      </c>
      <c r="BT842" s="150">
        <f>+CALCULO[[#This Row],[71]]/'Versión impresión'!$H$8+1-1</f>
        <v>0</v>
      </c>
      <c r="BU842" s="151">
        <f>+LOOKUP(CALCULO[[#This Row],[72]],$CG$2:$CH$8,$CJ$2:$CJ$8)</f>
        <v>0</v>
      </c>
      <c r="BV842" s="152">
        <f>+LOOKUP(CALCULO[[#This Row],[72]],$CG$2:$CH$8,$CI$2:$CI$8)</f>
        <v>0</v>
      </c>
      <c r="BW842" s="151">
        <f>+LOOKUP(CALCULO[[#This Row],[72]],$CG$2:$CH$8,$CK$2:$CK$8)</f>
        <v>0</v>
      </c>
      <c r="BX842" s="155">
        <f>+(CALCULO[[#This Row],[72]]+CALCULO[[#This Row],[73]])*CALCULO[[#This Row],[74]]+CALCULO[[#This Row],[75]]</f>
        <v>0</v>
      </c>
      <c r="BY842" s="133">
        <f>+ROUND(CALCULO[[#This Row],[76]]*'Versión impresión'!$H$8,-3)</f>
        <v>0</v>
      </c>
      <c r="BZ842" s="180" t="str">
        <f>+IF(LOOKUP(CALCULO[[#This Row],[72]],$CG$2:$CH$8,$CM$2:$CM$8)=0,"",LOOKUP(CALCULO[[#This Row],[72]],$CG$2:$CH$8,$CM$2:$CM$8))</f>
        <v/>
      </c>
    </row>
    <row r="843" spans="1:78" x14ac:dyDescent="0.25">
      <c r="A843" s="78" t="str">
        <f t="shared" si="31"/>
        <v/>
      </c>
      <c r="B843" s="159"/>
      <c r="C843" s="29"/>
      <c r="D843" s="29"/>
      <c r="E843" s="29"/>
      <c r="F843" s="29"/>
      <c r="G843" s="29"/>
      <c r="H843" s="29"/>
      <c r="I843" s="29"/>
      <c r="J843" s="29"/>
      <c r="K843" s="29"/>
      <c r="L843" s="29"/>
      <c r="M843" s="29"/>
      <c r="N843" s="29"/>
      <c r="O843" s="144">
        <f>SUM(CALCULO[[#This Row],[5]:[ 14 ]])</f>
        <v>0</v>
      </c>
      <c r="P843" s="162"/>
      <c r="Q843" s="163">
        <f>+IF(AVERAGEIF(ING_NO_CONST_RENTA[Concepto],'Datos para cálculo'!P$4,ING_NO_CONST_RENTA[Monto Limite])=1,CALCULO[[#This Row],[16]],MIN(CALCULO[ [#This Row],[16] ],AVERAGEIF(ING_NO_CONST_RENTA[Concepto],'Datos para cálculo'!P$4,ING_NO_CONST_RENTA[Monto Limite]),+CALCULO[ [#This Row],[16] ]+1-1,CALCULO[ [#This Row],[16] ]))</f>
        <v>0</v>
      </c>
      <c r="R843" s="29"/>
      <c r="S843" s="163">
        <f>+IF(AVERAGEIF(ING_NO_CONST_RENTA[Concepto],'Datos para cálculo'!R$4,ING_NO_CONST_RENTA[Monto Limite])=1,CALCULO[[#This Row],[18]],MIN(CALCULO[ [#This Row],[18] ],AVERAGEIF(ING_NO_CONST_RENTA[Concepto],'Datos para cálculo'!R$4,ING_NO_CONST_RENTA[Monto Limite]),+CALCULO[ [#This Row],[18] ]+1-1,CALCULO[ [#This Row],[18] ]))</f>
        <v>0</v>
      </c>
      <c r="T843" s="29"/>
      <c r="U843" s="163">
        <f>+IF(AVERAGEIF(ING_NO_CONST_RENTA[Concepto],'Datos para cálculo'!T$4,ING_NO_CONST_RENTA[Monto Limite])=1,CALCULO[[#This Row],[20]],MIN(CALCULO[ [#This Row],[20] ],AVERAGEIF(ING_NO_CONST_RENTA[Concepto],'Datos para cálculo'!T$4,ING_NO_CONST_RENTA[Monto Limite]),+CALCULO[ [#This Row],[20] ]+1-1,CALCULO[ [#This Row],[20] ]))</f>
        <v>0</v>
      </c>
      <c r="V843" s="29"/>
      <c r="W8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3" s="164"/>
      <c r="Y843" s="163">
        <f>+IF(O843&lt;310*'Versión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3" s="165"/>
      <c r="AA843" s="163">
        <f>+IF(AVERAGEIF(ING_NO_CONST_RENTA[Concepto],'Datos para cálculo'!Z$4,ING_NO_CONST_RENTA[Monto Limite])=1,CALCULO[[#This Row],[ 26 ]],MIN(CALCULO[[#This Row],[ 26 ]],AVERAGEIF(ING_NO_CONST_RENTA[Concepto],'Datos para cálculo'!Z$4,ING_NO_CONST_RENTA[Monto Limite]),+CALCULO[[#This Row],[ 26 ]]+1-1,CALCULO[[#This Row],[ 26 ]]))</f>
        <v>0</v>
      </c>
      <c r="AB843" s="165"/>
      <c r="AC8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3" s="147"/>
      <c r="AE8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3" s="144">
        <f>+CALCULO[[#This Row],[ 31 ]]+CALCULO[[#This Row],[ 29 ]]+CALCULO[[#This Row],[ 27 ]]+CALCULO[[#This Row],[ 25 ]]+CALCULO[[#This Row],[ 23 ]]+CALCULO[[#This Row],[ 21 ]]+CALCULO[[#This Row],[ 19 ]]+CALCULO[[#This Row],[ 17 ]]</f>
        <v>0</v>
      </c>
      <c r="AG843" s="148">
        <f>+MAX(0,ROUND(CALCULO[[#This Row],[ 15 ]]-CALCULO[[#This Row],[32]],-3))</f>
        <v>0</v>
      </c>
      <c r="AH843" s="29"/>
      <c r="AI843" s="163">
        <f>+IF(AVERAGEIF(DEDUCCIONES[Concepto],'Datos para cálculo'!AH$4,DEDUCCIONES[Monto Limite])=1,CALCULO[[#This Row],[ 34 ]],MIN(CALCULO[[#This Row],[ 34 ]],AVERAGEIF(DEDUCCIONES[Concepto],'Datos para cálculo'!AH$4,DEDUCCIONES[Monto Limite]),+CALCULO[[#This Row],[ 34 ]]+1-1,CALCULO[[#This Row],[ 34 ]]))</f>
        <v>0</v>
      </c>
      <c r="AJ843" s="167"/>
      <c r="AK843" s="144">
        <f>+IF(CALCULO[[#This Row],[ 36 ]]="SI",MIN(CALCULO[[#This Row],[ 15 ]]*10%,VLOOKUP($AJ$4,DEDUCCIONES[],4,0)),0)</f>
        <v>0</v>
      </c>
      <c r="AL843" s="168"/>
      <c r="AM843" s="145">
        <f>+MIN(AL843+1-1,VLOOKUP($AL$4,DEDUCCIONES[],4,0))</f>
        <v>0</v>
      </c>
      <c r="AN843" s="144">
        <f>+CALCULO[[#This Row],[35]]+CALCULO[[#This Row],[37]]+CALCULO[[#This Row],[ 39 ]]</f>
        <v>0</v>
      </c>
      <c r="AO843" s="148">
        <f>+CALCULO[[#This Row],[33]]-CALCULO[[#This Row],[ 40 ]]</f>
        <v>0</v>
      </c>
      <c r="AP843" s="29"/>
      <c r="AQ843" s="163">
        <f>+MIN(CALCULO[[#This Row],[42]]+1-1,VLOOKUP($AP$4,RENTAS_EXCENTAS[],4,0))</f>
        <v>0</v>
      </c>
      <c r="AR843" s="29"/>
      <c r="AS843" s="163">
        <f>+MIN(CALCULO[[#This Row],[43]]+CALCULO[[#This Row],[ 44 ]]+1-1,VLOOKUP($AP$4,RENTAS_EXCENTAS[],4,0))-CALCULO[[#This Row],[43]]</f>
        <v>0</v>
      </c>
      <c r="AT843" s="163"/>
      <c r="AU843" s="163"/>
      <c r="AV843" s="163">
        <f>+CALCULO[[#This Row],[ 47 ]]</f>
        <v>0</v>
      </c>
      <c r="AW843" s="163"/>
      <c r="AX843" s="163">
        <f>+CALCULO[[#This Row],[ 49 ]]</f>
        <v>0</v>
      </c>
      <c r="AY843" s="163"/>
      <c r="AZ843" s="163">
        <f>+CALCULO[[#This Row],[ 51 ]]</f>
        <v>0</v>
      </c>
      <c r="BA843" s="163"/>
      <c r="BB843" s="163">
        <f>+CALCULO[[#This Row],[ 53 ]]</f>
        <v>0</v>
      </c>
      <c r="BC843" s="163"/>
      <c r="BD843" s="163">
        <f>+CALCULO[[#This Row],[ 55 ]]</f>
        <v>0</v>
      </c>
      <c r="BE843" s="163"/>
      <c r="BF843" s="163">
        <f>+CALCULO[[#This Row],[ 57 ]]</f>
        <v>0</v>
      </c>
      <c r="BG843" s="163"/>
      <c r="BH843" s="163">
        <f>+CALCULO[[#This Row],[ 59 ]]</f>
        <v>0</v>
      </c>
      <c r="BI843" s="163"/>
      <c r="BJ843" s="163"/>
      <c r="BK843" s="163"/>
      <c r="BL843" s="145">
        <f>+CALCULO[[#This Row],[ 63 ]]</f>
        <v>0</v>
      </c>
      <c r="BM843" s="144">
        <f>+CALCULO[[#This Row],[ 64 ]]+CALCULO[[#This Row],[ 62 ]]+CALCULO[[#This Row],[ 60 ]]+CALCULO[[#This Row],[ 58 ]]+CALCULO[[#This Row],[ 56 ]]+CALCULO[[#This Row],[ 54 ]]+CALCULO[[#This Row],[ 52 ]]+CALCULO[[#This Row],[ 50 ]]+CALCULO[[#This Row],[ 48 ]]+CALCULO[[#This Row],[ 45 ]]+CALCULO[[#This Row],[43]]</f>
        <v>0</v>
      </c>
      <c r="BN843" s="148">
        <f>+CALCULO[[#This Row],[ 41 ]]-CALCULO[[#This Row],[65]]</f>
        <v>0</v>
      </c>
      <c r="BO843" s="144">
        <f>+ROUND(MIN(CALCULO[[#This Row],[66]]*25%,240*'Versión impresión'!$H$8),-3)</f>
        <v>0</v>
      </c>
      <c r="BP843" s="148">
        <f>+CALCULO[[#This Row],[66]]-CALCULO[[#This Row],[67]]</f>
        <v>0</v>
      </c>
      <c r="BQ843" s="154">
        <f>+ROUND(CALCULO[[#This Row],[33]]*40%,-3)</f>
        <v>0</v>
      </c>
      <c r="BR843" s="149">
        <f t="shared" si="32"/>
        <v>0</v>
      </c>
      <c r="BS843" s="144">
        <f>+CALCULO[[#This Row],[33]]-MIN(CALCULO[[#This Row],[69]],CALCULO[[#This Row],[68]])</f>
        <v>0</v>
      </c>
      <c r="BT843" s="150">
        <f>+CALCULO[[#This Row],[71]]/'Versión impresión'!$H$8+1-1</f>
        <v>0</v>
      </c>
      <c r="BU843" s="151">
        <f>+LOOKUP(CALCULO[[#This Row],[72]],$CG$2:$CH$8,$CJ$2:$CJ$8)</f>
        <v>0</v>
      </c>
      <c r="BV843" s="152">
        <f>+LOOKUP(CALCULO[[#This Row],[72]],$CG$2:$CH$8,$CI$2:$CI$8)</f>
        <v>0</v>
      </c>
      <c r="BW843" s="151">
        <f>+LOOKUP(CALCULO[[#This Row],[72]],$CG$2:$CH$8,$CK$2:$CK$8)</f>
        <v>0</v>
      </c>
      <c r="BX843" s="155">
        <f>+(CALCULO[[#This Row],[72]]+CALCULO[[#This Row],[73]])*CALCULO[[#This Row],[74]]+CALCULO[[#This Row],[75]]</f>
        <v>0</v>
      </c>
      <c r="BY843" s="133">
        <f>+ROUND(CALCULO[[#This Row],[76]]*'Versión impresión'!$H$8,-3)</f>
        <v>0</v>
      </c>
      <c r="BZ843" s="180" t="str">
        <f>+IF(LOOKUP(CALCULO[[#This Row],[72]],$CG$2:$CH$8,$CM$2:$CM$8)=0,"",LOOKUP(CALCULO[[#This Row],[72]],$CG$2:$CH$8,$CM$2:$CM$8))</f>
        <v/>
      </c>
    </row>
    <row r="844" spans="1:78" x14ac:dyDescent="0.25">
      <c r="A844" s="78" t="str">
        <f t="shared" si="31"/>
        <v/>
      </c>
      <c r="B844" s="159"/>
      <c r="C844" s="29"/>
      <c r="D844" s="29"/>
      <c r="E844" s="29"/>
      <c r="F844" s="29"/>
      <c r="G844" s="29"/>
      <c r="H844" s="29"/>
      <c r="I844" s="29"/>
      <c r="J844" s="29"/>
      <c r="K844" s="29"/>
      <c r="L844" s="29"/>
      <c r="M844" s="29"/>
      <c r="N844" s="29"/>
      <c r="O844" s="144">
        <f>SUM(CALCULO[[#This Row],[5]:[ 14 ]])</f>
        <v>0</v>
      </c>
      <c r="P844" s="162"/>
      <c r="Q844" s="163">
        <f>+IF(AVERAGEIF(ING_NO_CONST_RENTA[Concepto],'Datos para cálculo'!P$4,ING_NO_CONST_RENTA[Monto Limite])=1,CALCULO[[#This Row],[16]],MIN(CALCULO[ [#This Row],[16] ],AVERAGEIF(ING_NO_CONST_RENTA[Concepto],'Datos para cálculo'!P$4,ING_NO_CONST_RENTA[Monto Limite]),+CALCULO[ [#This Row],[16] ]+1-1,CALCULO[ [#This Row],[16] ]))</f>
        <v>0</v>
      </c>
      <c r="R844" s="29"/>
      <c r="S844" s="163">
        <f>+IF(AVERAGEIF(ING_NO_CONST_RENTA[Concepto],'Datos para cálculo'!R$4,ING_NO_CONST_RENTA[Monto Limite])=1,CALCULO[[#This Row],[18]],MIN(CALCULO[ [#This Row],[18] ],AVERAGEIF(ING_NO_CONST_RENTA[Concepto],'Datos para cálculo'!R$4,ING_NO_CONST_RENTA[Monto Limite]),+CALCULO[ [#This Row],[18] ]+1-1,CALCULO[ [#This Row],[18] ]))</f>
        <v>0</v>
      </c>
      <c r="T844" s="29"/>
      <c r="U844" s="163">
        <f>+IF(AVERAGEIF(ING_NO_CONST_RENTA[Concepto],'Datos para cálculo'!T$4,ING_NO_CONST_RENTA[Monto Limite])=1,CALCULO[[#This Row],[20]],MIN(CALCULO[ [#This Row],[20] ],AVERAGEIF(ING_NO_CONST_RENTA[Concepto],'Datos para cálculo'!T$4,ING_NO_CONST_RENTA[Monto Limite]),+CALCULO[ [#This Row],[20] ]+1-1,CALCULO[ [#This Row],[20] ]))</f>
        <v>0</v>
      </c>
      <c r="V844" s="29"/>
      <c r="W8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4" s="164"/>
      <c r="Y844" s="163">
        <f>+IF(O844&lt;310*'Versión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4" s="165"/>
      <c r="AA844" s="163">
        <f>+IF(AVERAGEIF(ING_NO_CONST_RENTA[Concepto],'Datos para cálculo'!Z$4,ING_NO_CONST_RENTA[Monto Limite])=1,CALCULO[[#This Row],[ 26 ]],MIN(CALCULO[[#This Row],[ 26 ]],AVERAGEIF(ING_NO_CONST_RENTA[Concepto],'Datos para cálculo'!Z$4,ING_NO_CONST_RENTA[Monto Limite]),+CALCULO[[#This Row],[ 26 ]]+1-1,CALCULO[[#This Row],[ 26 ]]))</f>
        <v>0</v>
      </c>
      <c r="AB844" s="165"/>
      <c r="AC8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4" s="147"/>
      <c r="AE8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4" s="144">
        <f>+CALCULO[[#This Row],[ 31 ]]+CALCULO[[#This Row],[ 29 ]]+CALCULO[[#This Row],[ 27 ]]+CALCULO[[#This Row],[ 25 ]]+CALCULO[[#This Row],[ 23 ]]+CALCULO[[#This Row],[ 21 ]]+CALCULO[[#This Row],[ 19 ]]+CALCULO[[#This Row],[ 17 ]]</f>
        <v>0</v>
      </c>
      <c r="AG844" s="148">
        <f>+MAX(0,ROUND(CALCULO[[#This Row],[ 15 ]]-CALCULO[[#This Row],[32]],-3))</f>
        <v>0</v>
      </c>
      <c r="AH844" s="29"/>
      <c r="AI844" s="163">
        <f>+IF(AVERAGEIF(DEDUCCIONES[Concepto],'Datos para cálculo'!AH$4,DEDUCCIONES[Monto Limite])=1,CALCULO[[#This Row],[ 34 ]],MIN(CALCULO[[#This Row],[ 34 ]],AVERAGEIF(DEDUCCIONES[Concepto],'Datos para cálculo'!AH$4,DEDUCCIONES[Monto Limite]),+CALCULO[[#This Row],[ 34 ]]+1-1,CALCULO[[#This Row],[ 34 ]]))</f>
        <v>0</v>
      </c>
      <c r="AJ844" s="167"/>
      <c r="AK844" s="144">
        <f>+IF(CALCULO[[#This Row],[ 36 ]]="SI",MIN(CALCULO[[#This Row],[ 15 ]]*10%,VLOOKUP($AJ$4,DEDUCCIONES[],4,0)),0)</f>
        <v>0</v>
      </c>
      <c r="AL844" s="168"/>
      <c r="AM844" s="145">
        <f>+MIN(AL844+1-1,VLOOKUP($AL$4,DEDUCCIONES[],4,0))</f>
        <v>0</v>
      </c>
      <c r="AN844" s="144">
        <f>+CALCULO[[#This Row],[35]]+CALCULO[[#This Row],[37]]+CALCULO[[#This Row],[ 39 ]]</f>
        <v>0</v>
      </c>
      <c r="AO844" s="148">
        <f>+CALCULO[[#This Row],[33]]-CALCULO[[#This Row],[ 40 ]]</f>
        <v>0</v>
      </c>
      <c r="AP844" s="29"/>
      <c r="AQ844" s="163">
        <f>+MIN(CALCULO[[#This Row],[42]]+1-1,VLOOKUP($AP$4,RENTAS_EXCENTAS[],4,0))</f>
        <v>0</v>
      </c>
      <c r="AR844" s="29"/>
      <c r="AS844" s="163">
        <f>+MIN(CALCULO[[#This Row],[43]]+CALCULO[[#This Row],[ 44 ]]+1-1,VLOOKUP($AP$4,RENTAS_EXCENTAS[],4,0))-CALCULO[[#This Row],[43]]</f>
        <v>0</v>
      </c>
      <c r="AT844" s="163"/>
      <c r="AU844" s="163"/>
      <c r="AV844" s="163">
        <f>+CALCULO[[#This Row],[ 47 ]]</f>
        <v>0</v>
      </c>
      <c r="AW844" s="163"/>
      <c r="AX844" s="163">
        <f>+CALCULO[[#This Row],[ 49 ]]</f>
        <v>0</v>
      </c>
      <c r="AY844" s="163"/>
      <c r="AZ844" s="163">
        <f>+CALCULO[[#This Row],[ 51 ]]</f>
        <v>0</v>
      </c>
      <c r="BA844" s="163"/>
      <c r="BB844" s="163">
        <f>+CALCULO[[#This Row],[ 53 ]]</f>
        <v>0</v>
      </c>
      <c r="BC844" s="163"/>
      <c r="BD844" s="163">
        <f>+CALCULO[[#This Row],[ 55 ]]</f>
        <v>0</v>
      </c>
      <c r="BE844" s="163"/>
      <c r="BF844" s="163">
        <f>+CALCULO[[#This Row],[ 57 ]]</f>
        <v>0</v>
      </c>
      <c r="BG844" s="163"/>
      <c r="BH844" s="163">
        <f>+CALCULO[[#This Row],[ 59 ]]</f>
        <v>0</v>
      </c>
      <c r="BI844" s="163"/>
      <c r="BJ844" s="163"/>
      <c r="BK844" s="163"/>
      <c r="BL844" s="145">
        <f>+CALCULO[[#This Row],[ 63 ]]</f>
        <v>0</v>
      </c>
      <c r="BM844" s="144">
        <f>+CALCULO[[#This Row],[ 64 ]]+CALCULO[[#This Row],[ 62 ]]+CALCULO[[#This Row],[ 60 ]]+CALCULO[[#This Row],[ 58 ]]+CALCULO[[#This Row],[ 56 ]]+CALCULO[[#This Row],[ 54 ]]+CALCULO[[#This Row],[ 52 ]]+CALCULO[[#This Row],[ 50 ]]+CALCULO[[#This Row],[ 48 ]]+CALCULO[[#This Row],[ 45 ]]+CALCULO[[#This Row],[43]]</f>
        <v>0</v>
      </c>
      <c r="BN844" s="148">
        <f>+CALCULO[[#This Row],[ 41 ]]-CALCULO[[#This Row],[65]]</f>
        <v>0</v>
      </c>
      <c r="BO844" s="144">
        <f>+ROUND(MIN(CALCULO[[#This Row],[66]]*25%,240*'Versión impresión'!$H$8),-3)</f>
        <v>0</v>
      </c>
      <c r="BP844" s="148">
        <f>+CALCULO[[#This Row],[66]]-CALCULO[[#This Row],[67]]</f>
        <v>0</v>
      </c>
      <c r="BQ844" s="154">
        <f>+ROUND(CALCULO[[#This Row],[33]]*40%,-3)</f>
        <v>0</v>
      </c>
      <c r="BR844" s="149">
        <f t="shared" si="32"/>
        <v>0</v>
      </c>
      <c r="BS844" s="144">
        <f>+CALCULO[[#This Row],[33]]-MIN(CALCULO[[#This Row],[69]],CALCULO[[#This Row],[68]])</f>
        <v>0</v>
      </c>
      <c r="BT844" s="150">
        <f>+CALCULO[[#This Row],[71]]/'Versión impresión'!$H$8+1-1</f>
        <v>0</v>
      </c>
      <c r="BU844" s="151">
        <f>+LOOKUP(CALCULO[[#This Row],[72]],$CG$2:$CH$8,$CJ$2:$CJ$8)</f>
        <v>0</v>
      </c>
      <c r="BV844" s="152">
        <f>+LOOKUP(CALCULO[[#This Row],[72]],$CG$2:$CH$8,$CI$2:$CI$8)</f>
        <v>0</v>
      </c>
      <c r="BW844" s="151">
        <f>+LOOKUP(CALCULO[[#This Row],[72]],$CG$2:$CH$8,$CK$2:$CK$8)</f>
        <v>0</v>
      </c>
      <c r="BX844" s="155">
        <f>+(CALCULO[[#This Row],[72]]+CALCULO[[#This Row],[73]])*CALCULO[[#This Row],[74]]+CALCULO[[#This Row],[75]]</f>
        <v>0</v>
      </c>
      <c r="BY844" s="133">
        <f>+ROUND(CALCULO[[#This Row],[76]]*'Versión impresión'!$H$8,-3)</f>
        <v>0</v>
      </c>
      <c r="BZ844" s="180" t="str">
        <f>+IF(LOOKUP(CALCULO[[#This Row],[72]],$CG$2:$CH$8,$CM$2:$CM$8)=0,"",LOOKUP(CALCULO[[#This Row],[72]],$CG$2:$CH$8,$CM$2:$CM$8))</f>
        <v/>
      </c>
    </row>
    <row r="845" spans="1:78" x14ac:dyDescent="0.25">
      <c r="A845" s="78" t="str">
        <f t="shared" si="31"/>
        <v/>
      </c>
      <c r="B845" s="159"/>
      <c r="C845" s="29"/>
      <c r="D845" s="29"/>
      <c r="E845" s="29"/>
      <c r="F845" s="29"/>
      <c r="G845" s="29"/>
      <c r="H845" s="29"/>
      <c r="I845" s="29"/>
      <c r="J845" s="29"/>
      <c r="K845" s="29"/>
      <c r="L845" s="29"/>
      <c r="M845" s="29"/>
      <c r="N845" s="29"/>
      <c r="O845" s="144">
        <f>SUM(CALCULO[[#This Row],[5]:[ 14 ]])</f>
        <v>0</v>
      </c>
      <c r="P845" s="162"/>
      <c r="Q845" s="163">
        <f>+IF(AVERAGEIF(ING_NO_CONST_RENTA[Concepto],'Datos para cálculo'!P$4,ING_NO_CONST_RENTA[Monto Limite])=1,CALCULO[[#This Row],[16]],MIN(CALCULO[ [#This Row],[16] ],AVERAGEIF(ING_NO_CONST_RENTA[Concepto],'Datos para cálculo'!P$4,ING_NO_CONST_RENTA[Monto Limite]),+CALCULO[ [#This Row],[16] ]+1-1,CALCULO[ [#This Row],[16] ]))</f>
        <v>0</v>
      </c>
      <c r="R845" s="29"/>
      <c r="S845" s="163">
        <f>+IF(AVERAGEIF(ING_NO_CONST_RENTA[Concepto],'Datos para cálculo'!R$4,ING_NO_CONST_RENTA[Monto Limite])=1,CALCULO[[#This Row],[18]],MIN(CALCULO[ [#This Row],[18] ],AVERAGEIF(ING_NO_CONST_RENTA[Concepto],'Datos para cálculo'!R$4,ING_NO_CONST_RENTA[Monto Limite]),+CALCULO[ [#This Row],[18] ]+1-1,CALCULO[ [#This Row],[18] ]))</f>
        <v>0</v>
      </c>
      <c r="T845" s="29"/>
      <c r="U845" s="163">
        <f>+IF(AVERAGEIF(ING_NO_CONST_RENTA[Concepto],'Datos para cálculo'!T$4,ING_NO_CONST_RENTA[Monto Limite])=1,CALCULO[[#This Row],[20]],MIN(CALCULO[ [#This Row],[20] ],AVERAGEIF(ING_NO_CONST_RENTA[Concepto],'Datos para cálculo'!T$4,ING_NO_CONST_RENTA[Monto Limite]),+CALCULO[ [#This Row],[20] ]+1-1,CALCULO[ [#This Row],[20] ]))</f>
        <v>0</v>
      </c>
      <c r="V845" s="29"/>
      <c r="W8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5" s="164"/>
      <c r="Y845" s="163">
        <f>+IF(O845&lt;310*'Versión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5" s="165"/>
      <c r="AA845" s="163">
        <f>+IF(AVERAGEIF(ING_NO_CONST_RENTA[Concepto],'Datos para cálculo'!Z$4,ING_NO_CONST_RENTA[Monto Limite])=1,CALCULO[[#This Row],[ 26 ]],MIN(CALCULO[[#This Row],[ 26 ]],AVERAGEIF(ING_NO_CONST_RENTA[Concepto],'Datos para cálculo'!Z$4,ING_NO_CONST_RENTA[Monto Limite]),+CALCULO[[#This Row],[ 26 ]]+1-1,CALCULO[[#This Row],[ 26 ]]))</f>
        <v>0</v>
      </c>
      <c r="AB845" s="165"/>
      <c r="AC8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5" s="147"/>
      <c r="AE8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5" s="144">
        <f>+CALCULO[[#This Row],[ 31 ]]+CALCULO[[#This Row],[ 29 ]]+CALCULO[[#This Row],[ 27 ]]+CALCULO[[#This Row],[ 25 ]]+CALCULO[[#This Row],[ 23 ]]+CALCULO[[#This Row],[ 21 ]]+CALCULO[[#This Row],[ 19 ]]+CALCULO[[#This Row],[ 17 ]]</f>
        <v>0</v>
      </c>
      <c r="AG845" s="148">
        <f>+MAX(0,ROUND(CALCULO[[#This Row],[ 15 ]]-CALCULO[[#This Row],[32]],-3))</f>
        <v>0</v>
      </c>
      <c r="AH845" s="29"/>
      <c r="AI845" s="163">
        <f>+IF(AVERAGEIF(DEDUCCIONES[Concepto],'Datos para cálculo'!AH$4,DEDUCCIONES[Monto Limite])=1,CALCULO[[#This Row],[ 34 ]],MIN(CALCULO[[#This Row],[ 34 ]],AVERAGEIF(DEDUCCIONES[Concepto],'Datos para cálculo'!AH$4,DEDUCCIONES[Monto Limite]),+CALCULO[[#This Row],[ 34 ]]+1-1,CALCULO[[#This Row],[ 34 ]]))</f>
        <v>0</v>
      </c>
      <c r="AJ845" s="167"/>
      <c r="AK845" s="144">
        <f>+IF(CALCULO[[#This Row],[ 36 ]]="SI",MIN(CALCULO[[#This Row],[ 15 ]]*10%,VLOOKUP($AJ$4,DEDUCCIONES[],4,0)),0)</f>
        <v>0</v>
      </c>
      <c r="AL845" s="168"/>
      <c r="AM845" s="145">
        <f>+MIN(AL845+1-1,VLOOKUP($AL$4,DEDUCCIONES[],4,0))</f>
        <v>0</v>
      </c>
      <c r="AN845" s="144">
        <f>+CALCULO[[#This Row],[35]]+CALCULO[[#This Row],[37]]+CALCULO[[#This Row],[ 39 ]]</f>
        <v>0</v>
      </c>
      <c r="AO845" s="148">
        <f>+CALCULO[[#This Row],[33]]-CALCULO[[#This Row],[ 40 ]]</f>
        <v>0</v>
      </c>
      <c r="AP845" s="29"/>
      <c r="AQ845" s="163">
        <f>+MIN(CALCULO[[#This Row],[42]]+1-1,VLOOKUP($AP$4,RENTAS_EXCENTAS[],4,0))</f>
        <v>0</v>
      </c>
      <c r="AR845" s="29"/>
      <c r="AS845" s="163">
        <f>+MIN(CALCULO[[#This Row],[43]]+CALCULO[[#This Row],[ 44 ]]+1-1,VLOOKUP($AP$4,RENTAS_EXCENTAS[],4,0))-CALCULO[[#This Row],[43]]</f>
        <v>0</v>
      </c>
      <c r="AT845" s="163"/>
      <c r="AU845" s="163"/>
      <c r="AV845" s="163">
        <f>+CALCULO[[#This Row],[ 47 ]]</f>
        <v>0</v>
      </c>
      <c r="AW845" s="163"/>
      <c r="AX845" s="163">
        <f>+CALCULO[[#This Row],[ 49 ]]</f>
        <v>0</v>
      </c>
      <c r="AY845" s="163"/>
      <c r="AZ845" s="163">
        <f>+CALCULO[[#This Row],[ 51 ]]</f>
        <v>0</v>
      </c>
      <c r="BA845" s="163"/>
      <c r="BB845" s="163">
        <f>+CALCULO[[#This Row],[ 53 ]]</f>
        <v>0</v>
      </c>
      <c r="BC845" s="163"/>
      <c r="BD845" s="163">
        <f>+CALCULO[[#This Row],[ 55 ]]</f>
        <v>0</v>
      </c>
      <c r="BE845" s="163"/>
      <c r="BF845" s="163">
        <f>+CALCULO[[#This Row],[ 57 ]]</f>
        <v>0</v>
      </c>
      <c r="BG845" s="163"/>
      <c r="BH845" s="163">
        <f>+CALCULO[[#This Row],[ 59 ]]</f>
        <v>0</v>
      </c>
      <c r="BI845" s="163"/>
      <c r="BJ845" s="163"/>
      <c r="BK845" s="163"/>
      <c r="BL845" s="145">
        <f>+CALCULO[[#This Row],[ 63 ]]</f>
        <v>0</v>
      </c>
      <c r="BM845" s="144">
        <f>+CALCULO[[#This Row],[ 64 ]]+CALCULO[[#This Row],[ 62 ]]+CALCULO[[#This Row],[ 60 ]]+CALCULO[[#This Row],[ 58 ]]+CALCULO[[#This Row],[ 56 ]]+CALCULO[[#This Row],[ 54 ]]+CALCULO[[#This Row],[ 52 ]]+CALCULO[[#This Row],[ 50 ]]+CALCULO[[#This Row],[ 48 ]]+CALCULO[[#This Row],[ 45 ]]+CALCULO[[#This Row],[43]]</f>
        <v>0</v>
      </c>
      <c r="BN845" s="148">
        <f>+CALCULO[[#This Row],[ 41 ]]-CALCULO[[#This Row],[65]]</f>
        <v>0</v>
      </c>
      <c r="BO845" s="144">
        <f>+ROUND(MIN(CALCULO[[#This Row],[66]]*25%,240*'Versión impresión'!$H$8),-3)</f>
        <v>0</v>
      </c>
      <c r="BP845" s="148">
        <f>+CALCULO[[#This Row],[66]]-CALCULO[[#This Row],[67]]</f>
        <v>0</v>
      </c>
      <c r="BQ845" s="154">
        <f>+ROUND(CALCULO[[#This Row],[33]]*40%,-3)</f>
        <v>0</v>
      </c>
      <c r="BR845" s="149">
        <f t="shared" si="32"/>
        <v>0</v>
      </c>
      <c r="BS845" s="144">
        <f>+CALCULO[[#This Row],[33]]-MIN(CALCULO[[#This Row],[69]],CALCULO[[#This Row],[68]])</f>
        <v>0</v>
      </c>
      <c r="BT845" s="150">
        <f>+CALCULO[[#This Row],[71]]/'Versión impresión'!$H$8+1-1</f>
        <v>0</v>
      </c>
      <c r="BU845" s="151">
        <f>+LOOKUP(CALCULO[[#This Row],[72]],$CG$2:$CH$8,$CJ$2:$CJ$8)</f>
        <v>0</v>
      </c>
      <c r="BV845" s="152">
        <f>+LOOKUP(CALCULO[[#This Row],[72]],$CG$2:$CH$8,$CI$2:$CI$8)</f>
        <v>0</v>
      </c>
      <c r="BW845" s="151">
        <f>+LOOKUP(CALCULO[[#This Row],[72]],$CG$2:$CH$8,$CK$2:$CK$8)</f>
        <v>0</v>
      </c>
      <c r="BX845" s="155">
        <f>+(CALCULO[[#This Row],[72]]+CALCULO[[#This Row],[73]])*CALCULO[[#This Row],[74]]+CALCULO[[#This Row],[75]]</f>
        <v>0</v>
      </c>
      <c r="BY845" s="133">
        <f>+ROUND(CALCULO[[#This Row],[76]]*'Versión impresión'!$H$8,-3)</f>
        <v>0</v>
      </c>
      <c r="BZ845" s="180" t="str">
        <f>+IF(LOOKUP(CALCULO[[#This Row],[72]],$CG$2:$CH$8,$CM$2:$CM$8)=0,"",LOOKUP(CALCULO[[#This Row],[72]],$CG$2:$CH$8,$CM$2:$CM$8))</f>
        <v/>
      </c>
    </row>
    <row r="846" spans="1:78" x14ac:dyDescent="0.25">
      <c r="A846" s="78" t="str">
        <f t="shared" si="31"/>
        <v/>
      </c>
      <c r="B846" s="159"/>
      <c r="C846" s="29"/>
      <c r="D846" s="29"/>
      <c r="E846" s="29"/>
      <c r="F846" s="29"/>
      <c r="G846" s="29"/>
      <c r="H846" s="29"/>
      <c r="I846" s="29"/>
      <c r="J846" s="29"/>
      <c r="K846" s="29"/>
      <c r="L846" s="29"/>
      <c r="M846" s="29"/>
      <c r="N846" s="29"/>
      <c r="O846" s="144">
        <f>SUM(CALCULO[[#This Row],[5]:[ 14 ]])</f>
        <v>0</v>
      </c>
      <c r="P846" s="162"/>
      <c r="Q846" s="163">
        <f>+IF(AVERAGEIF(ING_NO_CONST_RENTA[Concepto],'Datos para cálculo'!P$4,ING_NO_CONST_RENTA[Monto Limite])=1,CALCULO[[#This Row],[16]],MIN(CALCULO[ [#This Row],[16] ],AVERAGEIF(ING_NO_CONST_RENTA[Concepto],'Datos para cálculo'!P$4,ING_NO_CONST_RENTA[Monto Limite]),+CALCULO[ [#This Row],[16] ]+1-1,CALCULO[ [#This Row],[16] ]))</f>
        <v>0</v>
      </c>
      <c r="R846" s="29"/>
      <c r="S846" s="163">
        <f>+IF(AVERAGEIF(ING_NO_CONST_RENTA[Concepto],'Datos para cálculo'!R$4,ING_NO_CONST_RENTA[Monto Limite])=1,CALCULO[[#This Row],[18]],MIN(CALCULO[ [#This Row],[18] ],AVERAGEIF(ING_NO_CONST_RENTA[Concepto],'Datos para cálculo'!R$4,ING_NO_CONST_RENTA[Monto Limite]),+CALCULO[ [#This Row],[18] ]+1-1,CALCULO[ [#This Row],[18] ]))</f>
        <v>0</v>
      </c>
      <c r="T846" s="29"/>
      <c r="U846" s="163">
        <f>+IF(AVERAGEIF(ING_NO_CONST_RENTA[Concepto],'Datos para cálculo'!T$4,ING_NO_CONST_RENTA[Monto Limite])=1,CALCULO[[#This Row],[20]],MIN(CALCULO[ [#This Row],[20] ],AVERAGEIF(ING_NO_CONST_RENTA[Concepto],'Datos para cálculo'!T$4,ING_NO_CONST_RENTA[Monto Limite]),+CALCULO[ [#This Row],[20] ]+1-1,CALCULO[ [#This Row],[20] ]))</f>
        <v>0</v>
      </c>
      <c r="V846" s="29"/>
      <c r="W8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6" s="164"/>
      <c r="Y846" s="163">
        <f>+IF(O846&lt;310*'Versión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6" s="165"/>
      <c r="AA846" s="163">
        <f>+IF(AVERAGEIF(ING_NO_CONST_RENTA[Concepto],'Datos para cálculo'!Z$4,ING_NO_CONST_RENTA[Monto Limite])=1,CALCULO[[#This Row],[ 26 ]],MIN(CALCULO[[#This Row],[ 26 ]],AVERAGEIF(ING_NO_CONST_RENTA[Concepto],'Datos para cálculo'!Z$4,ING_NO_CONST_RENTA[Monto Limite]),+CALCULO[[#This Row],[ 26 ]]+1-1,CALCULO[[#This Row],[ 26 ]]))</f>
        <v>0</v>
      </c>
      <c r="AB846" s="165"/>
      <c r="AC8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6" s="147"/>
      <c r="AE8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6" s="144">
        <f>+CALCULO[[#This Row],[ 31 ]]+CALCULO[[#This Row],[ 29 ]]+CALCULO[[#This Row],[ 27 ]]+CALCULO[[#This Row],[ 25 ]]+CALCULO[[#This Row],[ 23 ]]+CALCULO[[#This Row],[ 21 ]]+CALCULO[[#This Row],[ 19 ]]+CALCULO[[#This Row],[ 17 ]]</f>
        <v>0</v>
      </c>
      <c r="AG846" s="148">
        <f>+MAX(0,ROUND(CALCULO[[#This Row],[ 15 ]]-CALCULO[[#This Row],[32]],-3))</f>
        <v>0</v>
      </c>
      <c r="AH846" s="29"/>
      <c r="AI846" s="163">
        <f>+IF(AVERAGEIF(DEDUCCIONES[Concepto],'Datos para cálculo'!AH$4,DEDUCCIONES[Monto Limite])=1,CALCULO[[#This Row],[ 34 ]],MIN(CALCULO[[#This Row],[ 34 ]],AVERAGEIF(DEDUCCIONES[Concepto],'Datos para cálculo'!AH$4,DEDUCCIONES[Monto Limite]),+CALCULO[[#This Row],[ 34 ]]+1-1,CALCULO[[#This Row],[ 34 ]]))</f>
        <v>0</v>
      </c>
      <c r="AJ846" s="167"/>
      <c r="AK846" s="144">
        <f>+IF(CALCULO[[#This Row],[ 36 ]]="SI",MIN(CALCULO[[#This Row],[ 15 ]]*10%,VLOOKUP($AJ$4,DEDUCCIONES[],4,0)),0)</f>
        <v>0</v>
      </c>
      <c r="AL846" s="168"/>
      <c r="AM846" s="145">
        <f>+MIN(AL846+1-1,VLOOKUP($AL$4,DEDUCCIONES[],4,0))</f>
        <v>0</v>
      </c>
      <c r="AN846" s="144">
        <f>+CALCULO[[#This Row],[35]]+CALCULO[[#This Row],[37]]+CALCULO[[#This Row],[ 39 ]]</f>
        <v>0</v>
      </c>
      <c r="AO846" s="148">
        <f>+CALCULO[[#This Row],[33]]-CALCULO[[#This Row],[ 40 ]]</f>
        <v>0</v>
      </c>
      <c r="AP846" s="29"/>
      <c r="AQ846" s="163">
        <f>+MIN(CALCULO[[#This Row],[42]]+1-1,VLOOKUP($AP$4,RENTAS_EXCENTAS[],4,0))</f>
        <v>0</v>
      </c>
      <c r="AR846" s="29"/>
      <c r="AS846" s="163">
        <f>+MIN(CALCULO[[#This Row],[43]]+CALCULO[[#This Row],[ 44 ]]+1-1,VLOOKUP($AP$4,RENTAS_EXCENTAS[],4,0))-CALCULO[[#This Row],[43]]</f>
        <v>0</v>
      </c>
      <c r="AT846" s="163"/>
      <c r="AU846" s="163"/>
      <c r="AV846" s="163">
        <f>+CALCULO[[#This Row],[ 47 ]]</f>
        <v>0</v>
      </c>
      <c r="AW846" s="163"/>
      <c r="AX846" s="163">
        <f>+CALCULO[[#This Row],[ 49 ]]</f>
        <v>0</v>
      </c>
      <c r="AY846" s="163"/>
      <c r="AZ846" s="163">
        <f>+CALCULO[[#This Row],[ 51 ]]</f>
        <v>0</v>
      </c>
      <c r="BA846" s="163"/>
      <c r="BB846" s="163">
        <f>+CALCULO[[#This Row],[ 53 ]]</f>
        <v>0</v>
      </c>
      <c r="BC846" s="163"/>
      <c r="BD846" s="163">
        <f>+CALCULO[[#This Row],[ 55 ]]</f>
        <v>0</v>
      </c>
      <c r="BE846" s="163"/>
      <c r="BF846" s="163">
        <f>+CALCULO[[#This Row],[ 57 ]]</f>
        <v>0</v>
      </c>
      <c r="BG846" s="163"/>
      <c r="BH846" s="163">
        <f>+CALCULO[[#This Row],[ 59 ]]</f>
        <v>0</v>
      </c>
      <c r="BI846" s="163"/>
      <c r="BJ846" s="163"/>
      <c r="BK846" s="163"/>
      <c r="BL846" s="145">
        <f>+CALCULO[[#This Row],[ 63 ]]</f>
        <v>0</v>
      </c>
      <c r="BM846" s="144">
        <f>+CALCULO[[#This Row],[ 64 ]]+CALCULO[[#This Row],[ 62 ]]+CALCULO[[#This Row],[ 60 ]]+CALCULO[[#This Row],[ 58 ]]+CALCULO[[#This Row],[ 56 ]]+CALCULO[[#This Row],[ 54 ]]+CALCULO[[#This Row],[ 52 ]]+CALCULO[[#This Row],[ 50 ]]+CALCULO[[#This Row],[ 48 ]]+CALCULO[[#This Row],[ 45 ]]+CALCULO[[#This Row],[43]]</f>
        <v>0</v>
      </c>
      <c r="BN846" s="148">
        <f>+CALCULO[[#This Row],[ 41 ]]-CALCULO[[#This Row],[65]]</f>
        <v>0</v>
      </c>
      <c r="BO846" s="144">
        <f>+ROUND(MIN(CALCULO[[#This Row],[66]]*25%,240*'Versión impresión'!$H$8),-3)</f>
        <v>0</v>
      </c>
      <c r="BP846" s="148">
        <f>+CALCULO[[#This Row],[66]]-CALCULO[[#This Row],[67]]</f>
        <v>0</v>
      </c>
      <c r="BQ846" s="154">
        <f>+ROUND(CALCULO[[#This Row],[33]]*40%,-3)</f>
        <v>0</v>
      </c>
      <c r="BR846" s="149">
        <f t="shared" si="32"/>
        <v>0</v>
      </c>
      <c r="BS846" s="144">
        <f>+CALCULO[[#This Row],[33]]-MIN(CALCULO[[#This Row],[69]],CALCULO[[#This Row],[68]])</f>
        <v>0</v>
      </c>
      <c r="BT846" s="150">
        <f>+CALCULO[[#This Row],[71]]/'Versión impresión'!$H$8+1-1</f>
        <v>0</v>
      </c>
      <c r="BU846" s="151">
        <f>+LOOKUP(CALCULO[[#This Row],[72]],$CG$2:$CH$8,$CJ$2:$CJ$8)</f>
        <v>0</v>
      </c>
      <c r="BV846" s="152">
        <f>+LOOKUP(CALCULO[[#This Row],[72]],$CG$2:$CH$8,$CI$2:$CI$8)</f>
        <v>0</v>
      </c>
      <c r="BW846" s="151">
        <f>+LOOKUP(CALCULO[[#This Row],[72]],$CG$2:$CH$8,$CK$2:$CK$8)</f>
        <v>0</v>
      </c>
      <c r="BX846" s="155">
        <f>+(CALCULO[[#This Row],[72]]+CALCULO[[#This Row],[73]])*CALCULO[[#This Row],[74]]+CALCULO[[#This Row],[75]]</f>
        <v>0</v>
      </c>
      <c r="BY846" s="133">
        <f>+ROUND(CALCULO[[#This Row],[76]]*'Versión impresión'!$H$8,-3)</f>
        <v>0</v>
      </c>
      <c r="BZ846" s="180" t="str">
        <f>+IF(LOOKUP(CALCULO[[#This Row],[72]],$CG$2:$CH$8,$CM$2:$CM$8)=0,"",LOOKUP(CALCULO[[#This Row],[72]],$CG$2:$CH$8,$CM$2:$CM$8))</f>
        <v/>
      </c>
    </row>
    <row r="847" spans="1:78" x14ac:dyDescent="0.25">
      <c r="A847" s="78" t="str">
        <f t="shared" si="31"/>
        <v/>
      </c>
      <c r="B847" s="159"/>
      <c r="C847" s="29"/>
      <c r="D847" s="29"/>
      <c r="E847" s="29"/>
      <c r="F847" s="29"/>
      <c r="G847" s="29"/>
      <c r="H847" s="29"/>
      <c r="I847" s="29"/>
      <c r="J847" s="29"/>
      <c r="K847" s="29"/>
      <c r="L847" s="29"/>
      <c r="M847" s="29"/>
      <c r="N847" s="29"/>
      <c r="O847" s="144">
        <f>SUM(CALCULO[[#This Row],[5]:[ 14 ]])</f>
        <v>0</v>
      </c>
      <c r="P847" s="162"/>
      <c r="Q847" s="163">
        <f>+IF(AVERAGEIF(ING_NO_CONST_RENTA[Concepto],'Datos para cálculo'!P$4,ING_NO_CONST_RENTA[Monto Limite])=1,CALCULO[[#This Row],[16]],MIN(CALCULO[ [#This Row],[16] ],AVERAGEIF(ING_NO_CONST_RENTA[Concepto],'Datos para cálculo'!P$4,ING_NO_CONST_RENTA[Monto Limite]),+CALCULO[ [#This Row],[16] ]+1-1,CALCULO[ [#This Row],[16] ]))</f>
        <v>0</v>
      </c>
      <c r="R847" s="29"/>
      <c r="S847" s="163">
        <f>+IF(AVERAGEIF(ING_NO_CONST_RENTA[Concepto],'Datos para cálculo'!R$4,ING_NO_CONST_RENTA[Monto Limite])=1,CALCULO[[#This Row],[18]],MIN(CALCULO[ [#This Row],[18] ],AVERAGEIF(ING_NO_CONST_RENTA[Concepto],'Datos para cálculo'!R$4,ING_NO_CONST_RENTA[Monto Limite]),+CALCULO[ [#This Row],[18] ]+1-1,CALCULO[ [#This Row],[18] ]))</f>
        <v>0</v>
      </c>
      <c r="T847" s="29"/>
      <c r="U847" s="163">
        <f>+IF(AVERAGEIF(ING_NO_CONST_RENTA[Concepto],'Datos para cálculo'!T$4,ING_NO_CONST_RENTA[Monto Limite])=1,CALCULO[[#This Row],[20]],MIN(CALCULO[ [#This Row],[20] ],AVERAGEIF(ING_NO_CONST_RENTA[Concepto],'Datos para cálculo'!T$4,ING_NO_CONST_RENTA[Monto Limite]),+CALCULO[ [#This Row],[20] ]+1-1,CALCULO[ [#This Row],[20] ]))</f>
        <v>0</v>
      </c>
      <c r="V847" s="29"/>
      <c r="W8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7" s="164"/>
      <c r="Y847" s="163">
        <f>+IF(O847&lt;310*'Versión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7" s="165"/>
      <c r="AA847" s="163">
        <f>+IF(AVERAGEIF(ING_NO_CONST_RENTA[Concepto],'Datos para cálculo'!Z$4,ING_NO_CONST_RENTA[Monto Limite])=1,CALCULO[[#This Row],[ 26 ]],MIN(CALCULO[[#This Row],[ 26 ]],AVERAGEIF(ING_NO_CONST_RENTA[Concepto],'Datos para cálculo'!Z$4,ING_NO_CONST_RENTA[Monto Limite]),+CALCULO[[#This Row],[ 26 ]]+1-1,CALCULO[[#This Row],[ 26 ]]))</f>
        <v>0</v>
      </c>
      <c r="AB847" s="165"/>
      <c r="AC8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7" s="147"/>
      <c r="AE8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7" s="144">
        <f>+CALCULO[[#This Row],[ 31 ]]+CALCULO[[#This Row],[ 29 ]]+CALCULO[[#This Row],[ 27 ]]+CALCULO[[#This Row],[ 25 ]]+CALCULO[[#This Row],[ 23 ]]+CALCULO[[#This Row],[ 21 ]]+CALCULO[[#This Row],[ 19 ]]+CALCULO[[#This Row],[ 17 ]]</f>
        <v>0</v>
      </c>
      <c r="AG847" s="148">
        <f>+MAX(0,ROUND(CALCULO[[#This Row],[ 15 ]]-CALCULO[[#This Row],[32]],-3))</f>
        <v>0</v>
      </c>
      <c r="AH847" s="29"/>
      <c r="AI847" s="163">
        <f>+IF(AVERAGEIF(DEDUCCIONES[Concepto],'Datos para cálculo'!AH$4,DEDUCCIONES[Monto Limite])=1,CALCULO[[#This Row],[ 34 ]],MIN(CALCULO[[#This Row],[ 34 ]],AVERAGEIF(DEDUCCIONES[Concepto],'Datos para cálculo'!AH$4,DEDUCCIONES[Monto Limite]),+CALCULO[[#This Row],[ 34 ]]+1-1,CALCULO[[#This Row],[ 34 ]]))</f>
        <v>0</v>
      </c>
      <c r="AJ847" s="167"/>
      <c r="AK847" s="144">
        <f>+IF(CALCULO[[#This Row],[ 36 ]]="SI",MIN(CALCULO[[#This Row],[ 15 ]]*10%,VLOOKUP($AJ$4,DEDUCCIONES[],4,0)),0)</f>
        <v>0</v>
      </c>
      <c r="AL847" s="168"/>
      <c r="AM847" s="145">
        <f>+MIN(AL847+1-1,VLOOKUP($AL$4,DEDUCCIONES[],4,0))</f>
        <v>0</v>
      </c>
      <c r="AN847" s="144">
        <f>+CALCULO[[#This Row],[35]]+CALCULO[[#This Row],[37]]+CALCULO[[#This Row],[ 39 ]]</f>
        <v>0</v>
      </c>
      <c r="AO847" s="148">
        <f>+CALCULO[[#This Row],[33]]-CALCULO[[#This Row],[ 40 ]]</f>
        <v>0</v>
      </c>
      <c r="AP847" s="29"/>
      <c r="AQ847" s="163">
        <f>+MIN(CALCULO[[#This Row],[42]]+1-1,VLOOKUP($AP$4,RENTAS_EXCENTAS[],4,0))</f>
        <v>0</v>
      </c>
      <c r="AR847" s="29"/>
      <c r="AS847" s="163">
        <f>+MIN(CALCULO[[#This Row],[43]]+CALCULO[[#This Row],[ 44 ]]+1-1,VLOOKUP($AP$4,RENTAS_EXCENTAS[],4,0))-CALCULO[[#This Row],[43]]</f>
        <v>0</v>
      </c>
      <c r="AT847" s="163"/>
      <c r="AU847" s="163"/>
      <c r="AV847" s="163">
        <f>+CALCULO[[#This Row],[ 47 ]]</f>
        <v>0</v>
      </c>
      <c r="AW847" s="163"/>
      <c r="AX847" s="163">
        <f>+CALCULO[[#This Row],[ 49 ]]</f>
        <v>0</v>
      </c>
      <c r="AY847" s="163"/>
      <c r="AZ847" s="163">
        <f>+CALCULO[[#This Row],[ 51 ]]</f>
        <v>0</v>
      </c>
      <c r="BA847" s="163"/>
      <c r="BB847" s="163">
        <f>+CALCULO[[#This Row],[ 53 ]]</f>
        <v>0</v>
      </c>
      <c r="BC847" s="163"/>
      <c r="BD847" s="163">
        <f>+CALCULO[[#This Row],[ 55 ]]</f>
        <v>0</v>
      </c>
      <c r="BE847" s="163"/>
      <c r="BF847" s="163">
        <f>+CALCULO[[#This Row],[ 57 ]]</f>
        <v>0</v>
      </c>
      <c r="BG847" s="163"/>
      <c r="BH847" s="163">
        <f>+CALCULO[[#This Row],[ 59 ]]</f>
        <v>0</v>
      </c>
      <c r="BI847" s="163"/>
      <c r="BJ847" s="163"/>
      <c r="BK847" s="163"/>
      <c r="BL847" s="145">
        <f>+CALCULO[[#This Row],[ 63 ]]</f>
        <v>0</v>
      </c>
      <c r="BM847" s="144">
        <f>+CALCULO[[#This Row],[ 64 ]]+CALCULO[[#This Row],[ 62 ]]+CALCULO[[#This Row],[ 60 ]]+CALCULO[[#This Row],[ 58 ]]+CALCULO[[#This Row],[ 56 ]]+CALCULO[[#This Row],[ 54 ]]+CALCULO[[#This Row],[ 52 ]]+CALCULO[[#This Row],[ 50 ]]+CALCULO[[#This Row],[ 48 ]]+CALCULO[[#This Row],[ 45 ]]+CALCULO[[#This Row],[43]]</f>
        <v>0</v>
      </c>
      <c r="BN847" s="148">
        <f>+CALCULO[[#This Row],[ 41 ]]-CALCULO[[#This Row],[65]]</f>
        <v>0</v>
      </c>
      <c r="BO847" s="144">
        <f>+ROUND(MIN(CALCULO[[#This Row],[66]]*25%,240*'Versión impresión'!$H$8),-3)</f>
        <v>0</v>
      </c>
      <c r="BP847" s="148">
        <f>+CALCULO[[#This Row],[66]]-CALCULO[[#This Row],[67]]</f>
        <v>0</v>
      </c>
      <c r="BQ847" s="154">
        <f>+ROUND(CALCULO[[#This Row],[33]]*40%,-3)</f>
        <v>0</v>
      </c>
      <c r="BR847" s="149">
        <f t="shared" si="32"/>
        <v>0</v>
      </c>
      <c r="BS847" s="144">
        <f>+CALCULO[[#This Row],[33]]-MIN(CALCULO[[#This Row],[69]],CALCULO[[#This Row],[68]])</f>
        <v>0</v>
      </c>
      <c r="BT847" s="150">
        <f>+CALCULO[[#This Row],[71]]/'Versión impresión'!$H$8+1-1</f>
        <v>0</v>
      </c>
      <c r="BU847" s="151">
        <f>+LOOKUP(CALCULO[[#This Row],[72]],$CG$2:$CH$8,$CJ$2:$CJ$8)</f>
        <v>0</v>
      </c>
      <c r="BV847" s="152">
        <f>+LOOKUP(CALCULO[[#This Row],[72]],$CG$2:$CH$8,$CI$2:$CI$8)</f>
        <v>0</v>
      </c>
      <c r="BW847" s="151">
        <f>+LOOKUP(CALCULO[[#This Row],[72]],$CG$2:$CH$8,$CK$2:$CK$8)</f>
        <v>0</v>
      </c>
      <c r="BX847" s="155">
        <f>+(CALCULO[[#This Row],[72]]+CALCULO[[#This Row],[73]])*CALCULO[[#This Row],[74]]+CALCULO[[#This Row],[75]]</f>
        <v>0</v>
      </c>
      <c r="BY847" s="133">
        <f>+ROUND(CALCULO[[#This Row],[76]]*'Versión impresión'!$H$8,-3)</f>
        <v>0</v>
      </c>
      <c r="BZ847" s="180" t="str">
        <f>+IF(LOOKUP(CALCULO[[#This Row],[72]],$CG$2:$CH$8,$CM$2:$CM$8)=0,"",LOOKUP(CALCULO[[#This Row],[72]],$CG$2:$CH$8,$CM$2:$CM$8))</f>
        <v/>
      </c>
    </row>
    <row r="848" spans="1:78" x14ac:dyDescent="0.25">
      <c r="A848" s="78" t="str">
        <f t="shared" si="31"/>
        <v/>
      </c>
      <c r="B848" s="159"/>
      <c r="C848" s="29"/>
      <c r="D848" s="29"/>
      <c r="E848" s="29"/>
      <c r="F848" s="29"/>
      <c r="G848" s="29"/>
      <c r="H848" s="29"/>
      <c r="I848" s="29"/>
      <c r="J848" s="29"/>
      <c r="K848" s="29"/>
      <c r="L848" s="29"/>
      <c r="M848" s="29"/>
      <c r="N848" s="29"/>
      <c r="O848" s="144">
        <f>SUM(CALCULO[[#This Row],[5]:[ 14 ]])</f>
        <v>0</v>
      </c>
      <c r="P848" s="162"/>
      <c r="Q848" s="163">
        <f>+IF(AVERAGEIF(ING_NO_CONST_RENTA[Concepto],'Datos para cálculo'!P$4,ING_NO_CONST_RENTA[Monto Limite])=1,CALCULO[[#This Row],[16]],MIN(CALCULO[ [#This Row],[16] ],AVERAGEIF(ING_NO_CONST_RENTA[Concepto],'Datos para cálculo'!P$4,ING_NO_CONST_RENTA[Monto Limite]),+CALCULO[ [#This Row],[16] ]+1-1,CALCULO[ [#This Row],[16] ]))</f>
        <v>0</v>
      </c>
      <c r="R848" s="29"/>
      <c r="S848" s="163">
        <f>+IF(AVERAGEIF(ING_NO_CONST_RENTA[Concepto],'Datos para cálculo'!R$4,ING_NO_CONST_RENTA[Monto Limite])=1,CALCULO[[#This Row],[18]],MIN(CALCULO[ [#This Row],[18] ],AVERAGEIF(ING_NO_CONST_RENTA[Concepto],'Datos para cálculo'!R$4,ING_NO_CONST_RENTA[Monto Limite]),+CALCULO[ [#This Row],[18] ]+1-1,CALCULO[ [#This Row],[18] ]))</f>
        <v>0</v>
      </c>
      <c r="T848" s="29"/>
      <c r="U848" s="163">
        <f>+IF(AVERAGEIF(ING_NO_CONST_RENTA[Concepto],'Datos para cálculo'!T$4,ING_NO_CONST_RENTA[Monto Limite])=1,CALCULO[[#This Row],[20]],MIN(CALCULO[ [#This Row],[20] ],AVERAGEIF(ING_NO_CONST_RENTA[Concepto],'Datos para cálculo'!T$4,ING_NO_CONST_RENTA[Monto Limite]),+CALCULO[ [#This Row],[20] ]+1-1,CALCULO[ [#This Row],[20] ]))</f>
        <v>0</v>
      </c>
      <c r="V848" s="29"/>
      <c r="W8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8" s="164"/>
      <c r="Y848" s="163">
        <f>+IF(O848&lt;310*'Versión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8" s="165"/>
      <c r="AA848" s="163">
        <f>+IF(AVERAGEIF(ING_NO_CONST_RENTA[Concepto],'Datos para cálculo'!Z$4,ING_NO_CONST_RENTA[Monto Limite])=1,CALCULO[[#This Row],[ 26 ]],MIN(CALCULO[[#This Row],[ 26 ]],AVERAGEIF(ING_NO_CONST_RENTA[Concepto],'Datos para cálculo'!Z$4,ING_NO_CONST_RENTA[Monto Limite]),+CALCULO[[#This Row],[ 26 ]]+1-1,CALCULO[[#This Row],[ 26 ]]))</f>
        <v>0</v>
      </c>
      <c r="AB848" s="165"/>
      <c r="AC8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8" s="147"/>
      <c r="AE8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8" s="144">
        <f>+CALCULO[[#This Row],[ 31 ]]+CALCULO[[#This Row],[ 29 ]]+CALCULO[[#This Row],[ 27 ]]+CALCULO[[#This Row],[ 25 ]]+CALCULO[[#This Row],[ 23 ]]+CALCULO[[#This Row],[ 21 ]]+CALCULO[[#This Row],[ 19 ]]+CALCULO[[#This Row],[ 17 ]]</f>
        <v>0</v>
      </c>
      <c r="AG848" s="148">
        <f>+MAX(0,ROUND(CALCULO[[#This Row],[ 15 ]]-CALCULO[[#This Row],[32]],-3))</f>
        <v>0</v>
      </c>
      <c r="AH848" s="29"/>
      <c r="AI848" s="163">
        <f>+IF(AVERAGEIF(DEDUCCIONES[Concepto],'Datos para cálculo'!AH$4,DEDUCCIONES[Monto Limite])=1,CALCULO[[#This Row],[ 34 ]],MIN(CALCULO[[#This Row],[ 34 ]],AVERAGEIF(DEDUCCIONES[Concepto],'Datos para cálculo'!AH$4,DEDUCCIONES[Monto Limite]),+CALCULO[[#This Row],[ 34 ]]+1-1,CALCULO[[#This Row],[ 34 ]]))</f>
        <v>0</v>
      </c>
      <c r="AJ848" s="167"/>
      <c r="AK848" s="144">
        <f>+IF(CALCULO[[#This Row],[ 36 ]]="SI",MIN(CALCULO[[#This Row],[ 15 ]]*10%,VLOOKUP($AJ$4,DEDUCCIONES[],4,0)),0)</f>
        <v>0</v>
      </c>
      <c r="AL848" s="168"/>
      <c r="AM848" s="145">
        <f>+MIN(AL848+1-1,VLOOKUP($AL$4,DEDUCCIONES[],4,0))</f>
        <v>0</v>
      </c>
      <c r="AN848" s="144">
        <f>+CALCULO[[#This Row],[35]]+CALCULO[[#This Row],[37]]+CALCULO[[#This Row],[ 39 ]]</f>
        <v>0</v>
      </c>
      <c r="AO848" s="148">
        <f>+CALCULO[[#This Row],[33]]-CALCULO[[#This Row],[ 40 ]]</f>
        <v>0</v>
      </c>
      <c r="AP848" s="29"/>
      <c r="AQ848" s="163">
        <f>+MIN(CALCULO[[#This Row],[42]]+1-1,VLOOKUP($AP$4,RENTAS_EXCENTAS[],4,0))</f>
        <v>0</v>
      </c>
      <c r="AR848" s="29"/>
      <c r="AS848" s="163">
        <f>+MIN(CALCULO[[#This Row],[43]]+CALCULO[[#This Row],[ 44 ]]+1-1,VLOOKUP($AP$4,RENTAS_EXCENTAS[],4,0))-CALCULO[[#This Row],[43]]</f>
        <v>0</v>
      </c>
      <c r="AT848" s="163"/>
      <c r="AU848" s="163"/>
      <c r="AV848" s="163">
        <f>+CALCULO[[#This Row],[ 47 ]]</f>
        <v>0</v>
      </c>
      <c r="AW848" s="163"/>
      <c r="AX848" s="163">
        <f>+CALCULO[[#This Row],[ 49 ]]</f>
        <v>0</v>
      </c>
      <c r="AY848" s="163"/>
      <c r="AZ848" s="163">
        <f>+CALCULO[[#This Row],[ 51 ]]</f>
        <v>0</v>
      </c>
      <c r="BA848" s="163"/>
      <c r="BB848" s="163">
        <f>+CALCULO[[#This Row],[ 53 ]]</f>
        <v>0</v>
      </c>
      <c r="BC848" s="163"/>
      <c r="BD848" s="163">
        <f>+CALCULO[[#This Row],[ 55 ]]</f>
        <v>0</v>
      </c>
      <c r="BE848" s="163"/>
      <c r="BF848" s="163">
        <f>+CALCULO[[#This Row],[ 57 ]]</f>
        <v>0</v>
      </c>
      <c r="BG848" s="163"/>
      <c r="BH848" s="163">
        <f>+CALCULO[[#This Row],[ 59 ]]</f>
        <v>0</v>
      </c>
      <c r="BI848" s="163"/>
      <c r="BJ848" s="163"/>
      <c r="BK848" s="163"/>
      <c r="BL848" s="145">
        <f>+CALCULO[[#This Row],[ 63 ]]</f>
        <v>0</v>
      </c>
      <c r="BM848" s="144">
        <f>+CALCULO[[#This Row],[ 64 ]]+CALCULO[[#This Row],[ 62 ]]+CALCULO[[#This Row],[ 60 ]]+CALCULO[[#This Row],[ 58 ]]+CALCULO[[#This Row],[ 56 ]]+CALCULO[[#This Row],[ 54 ]]+CALCULO[[#This Row],[ 52 ]]+CALCULO[[#This Row],[ 50 ]]+CALCULO[[#This Row],[ 48 ]]+CALCULO[[#This Row],[ 45 ]]+CALCULO[[#This Row],[43]]</f>
        <v>0</v>
      </c>
      <c r="BN848" s="148">
        <f>+CALCULO[[#This Row],[ 41 ]]-CALCULO[[#This Row],[65]]</f>
        <v>0</v>
      </c>
      <c r="BO848" s="144">
        <f>+ROUND(MIN(CALCULO[[#This Row],[66]]*25%,240*'Versión impresión'!$H$8),-3)</f>
        <v>0</v>
      </c>
      <c r="BP848" s="148">
        <f>+CALCULO[[#This Row],[66]]-CALCULO[[#This Row],[67]]</f>
        <v>0</v>
      </c>
      <c r="BQ848" s="154">
        <f>+ROUND(CALCULO[[#This Row],[33]]*40%,-3)</f>
        <v>0</v>
      </c>
      <c r="BR848" s="149">
        <f t="shared" si="32"/>
        <v>0</v>
      </c>
      <c r="BS848" s="144">
        <f>+CALCULO[[#This Row],[33]]-MIN(CALCULO[[#This Row],[69]],CALCULO[[#This Row],[68]])</f>
        <v>0</v>
      </c>
      <c r="BT848" s="150">
        <f>+CALCULO[[#This Row],[71]]/'Versión impresión'!$H$8+1-1</f>
        <v>0</v>
      </c>
      <c r="BU848" s="151">
        <f>+LOOKUP(CALCULO[[#This Row],[72]],$CG$2:$CH$8,$CJ$2:$CJ$8)</f>
        <v>0</v>
      </c>
      <c r="BV848" s="152">
        <f>+LOOKUP(CALCULO[[#This Row],[72]],$CG$2:$CH$8,$CI$2:$CI$8)</f>
        <v>0</v>
      </c>
      <c r="BW848" s="151">
        <f>+LOOKUP(CALCULO[[#This Row],[72]],$CG$2:$CH$8,$CK$2:$CK$8)</f>
        <v>0</v>
      </c>
      <c r="BX848" s="155">
        <f>+(CALCULO[[#This Row],[72]]+CALCULO[[#This Row],[73]])*CALCULO[[#This Row],[74]]+CALCULO[[#This Row],[75]]</f>
        <v>0</v>
      </c>
      <c r="BY848" s="133">
        <f>+ROUND(CALCULO[[#This Row],[76]]*'Versión impresión'!$H$8,-3)</f>
        <v>0</v>
      </c>
      <c r="BZ848" s="180" t="str">
        <f>+IF(LOOKUP(CALCULO[[#This Row],[72]],$CG$2:$CH$8,$CM$2:$CM$8)=0,"",LOOKUP(CALCULO[[#This Row],[72]],$CG$2:$CH$8,$CM$2:$CM$8))</f>
        <v/>
      </c>
    </row>
    <row r="849" spans="1:78" x14ac:dyDescent="0.25">
      <c r="A849" s="78" t="str">
        <f t="shared" si="31"/>
        <v/>
      </c>
      <c r="B849" s="159"/>
      <c r="C849" s="29"/>
      <c r="D849" s="29"/>
      <c r="E849" s="29"/>
      <c r="F849" s="29"/>
      <c r="G849" s="29"/>
      <c r="H849" s="29"/>
      <c r="I849" s="29"/>
      <c r="J849" s="29"/>
      <c r="K849" s="29"/>
      <c r="L849" s="29"/>
      <c r="M849" s="29"/>
      <c r="N849" s="29"/>
      <c r="O849" s="144">
        <f>SUM(CALCULO[[#This Row],[5]:[ 14 ]])</f>
        <v>0</v>
      </c>
      <c r="P849" s="162"/>
      <c r="Q849" s="163">
        <f>+IF(AVERAGEIF(ING_NO_CONST_RENTA[Concepto],'Datos para cálculo'!P$4,ING_NO_CONST_RENTA[Monto Limite])=1,CALCULO[[#This Row],[16]],MIN(CALCULO[ [#This Row],[16] ],AVERAGEIF(ING_NO_CONST_RENTA[Concepto],'Datos para cálculo'!P$4,ING_NO_CONST_RENTA[Monto Limite]),+CALCULO[ [#This Row],[16] ]+1-1,CALCULO[ [#This Row],[16] ]))</f>
        <v>0</v>
      </c>
      <c r="R849" s="29"/>
      <c r="S849" s="163">
        <f>+IF(AVERAGEIF(ING_NO_CONST_RENTA[Concepto],'Datos para cálculo'!R$4,ING_NO_CONST_RENTA[Monto Limite])=1,CALCULO[[#This Row],[18]],MIN(CALCULO[ [#This Row],[18] ],AVERAGEIF(ING_NO_CONST_RENTA[Concepto],'Datos para cálculo'!R$4,ING_NO_CONST_RENTA[Monto Limite]),+CALCULO[ [#This Row],[18] ]+1-1,CALCULO[ [#This Row],[18] ]))</f>
        <v>0</v>
      </c>
      <c r="T849" s="29"/>
      <c r="U849" s="163">
        <f>+IF(AVERAGEIF(ING_NO_CONST_RENTA[Concepto],'Datos para cálculo'!T$4,ING_NO_CONST_RENTA[Monto Limite])=1,CALCULO[[#This Row],[20]],MIN(CALCULO[ [#This Row],[20] ],AVERAGEIF(ING_NO_CONST_RENTA[Concepto],'Datos para cálculo'!T$4,ING_NO_CONST_RENTA[Monto Limite]),+CALCULO[ [#This Row],[20] ]+1-1,CALCULO[ [#This Row],[20] ]))</f>
        <v>0</v>
      </c>
      <c r="V849" s="29"/>
      <c r="W8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49" s="164"/>
      <c r="Y849" s="163">
        <f>+IF(O849&lt;310*'Versión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49" s="165"/>
      <c r="AA849" s="163">
        <f>+IF(AVERAGEIF(ING_NO_CONST_RENTA[Concepto],'Datos para cálculo'!Z$4,ING_NO_CONST_RENTA[Monto Limite])=1,CALCULO[[#This Row],[ 26 ]],MIN(CALCULO[[#This Row],[ 26 ]],AVERAGEIF(ING_NO_CONST_RENTA[Concepto],'Datos para cálculo'!Z$4,ING_NO_CONST_RENTA[Monto Limite]),+CALCULO[[#This Row],[ 26 ]]+1-1,CALCULO[[#This Row],[ 26 ]]))</f>
        <v>0</v>
      </c>
      <c r="AB849" s="165"/>
      <c r="AC8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49" s="147"/>
      <c r="AE8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49" s="144">
        <f>+CALCULO[[#This Row],[ 31 ]]+CALCULO[[#This Row],[ 29 ]]+CALCULO[[#This Row],[ 27 ]]+CALCULO[[#This Row],[ 25 ]]+CALCULO[[#This Row],[ 23 ]]+CALCULO[[#This Row],[ 21 ]]+CALCULO[[#This Row],[ 19 ]]+CALCULO[[#This Row],[ 17 ]]</f>
        <v>0</v>
      </c>
      <c r="AG849" s="148">
        <f>+MAX(0,ROUND(CALCULO[[#This Row],[ 15 ]]-CALCULO[[#This Row],[32]],-3))</f>
        <v>0</v>
      </c>
      <c r="AH849" s="29"/>
      <c r="AI849" s="163">
        <f>+IF(AVERAGEIF(DEDUCCIONES[Concepto],'Datos para cálculo'!AH$4,DEDUCCIONES[Monto Limite])=1,CALCULO[[#This Row],[ 34 ]],MIN(CALCULO[[#This Row],[ 34 ]],AVERAGEIF(DEDUCCIONES[Concepto],'Datos para cálculo'!AH$4,DEDUCCIONES[Monto Limite]),+CALCULO[[#This Row],[ 34 ]]+1-1,CALCULO[[#This Row],[ 34 ]]))</f>
        <v>0</v>
      </c>
      <c r="AJ849" s="167"/>
      <c r="AK849" s="144">
        <f>+IF(CALCULO[[#This Row],[ 36 ]]="SI",MIN(CALCULO[[#This Row],[ 15 ]]*10%,VLOOKUP($AJ$4,DEDUCCIONES[],4,0)),0)</f>
        <v>0</v>
      </c>
      <c r="AL849" s="168"/>
      <c r="AM849" s="145">
        <f>+MIN(AL849+1-1,VLOOKUP($AL$4,DEDUCCIONES[],4,0))</f>
        <v>0</v>
      </c>
      <c r="AN849" s="144">
        <f>+CALCULO[[#This Row],[35]]+CALCULO[[#This Row],[37]]+CALCULO[[#This Row],[ 39 ]]</f>
        <v>0</v>
      </c>
      <c r="AO849" s="148">
        <f>+CALCULO[[#This Row],[33]]-CALCULO[[#This Row],[ 40 ]]</f>
        <v>0</v>
      </c>
      <c r="AP849" s="29"/>
      <c r="AQ849" s="163">
        <f>+MIN(CALCULO[[#This Row],[42]]+1-1,VLOOKUP($AP$4,RENTAS_EXCENTAS[],4,0))</f>
        <v>0</v>
      </c>
      <c r="AR849" s="29"/>
      <c r="AS849" s="163">
        <f>+MIN(CALCULO[[#This Row],[43]]+CALCULO[[#This Row],[ 44 ]]+1-1,VLOOKUP($AP$4,RENTAS_EXCENTAS[],4,0))-CALCULO[[#This Row],[43]]</f>
        <v>0</v>
      </c>
      <c r="AT849" s="163"/>
      <c r="AU849" s="163"/>
      <c r="AV849" s="163">
        <f>+CALCULO[[#This Row],[ 47 ]]</f>
        <v>0</v>
      </c>
      <c r="AW849" s="163"/>
      <c r="AX849" s="163">
        <f>+CALCULO[[#This Row],[ 49 ]]</f>
        <v>0</v>
      </c>
      <c r="AY849" s="163"/>
      <c r="AZ849" s="163">
        <f>+CALCULO[[#This Row],[ 51 ]]</f>
        <v>0</v>
      </c>
      <c r="BA849" s="163"/>
      <c r="BB849" s="163">
        <f>+CALCULO[[#This Row],[ 53 ]]</f>
        <v>0</v>
      </c>
      <c r="BC849" s="163"/>
      <c r="BD849" s="163">
        <f>+CALCULO[[#This Row],[ 55 ]]</f>
        <v>0</v>
      </c>
      <c r="BE849" s="163"/>
      <c r="BF849" s="163">
        <f>+CALCULO[[#This Row],[ 57 ]]</f>
        <v>0</v>
      </c>
      <c r="BG849" s="163"/>
      <c r="BH849" s="163">
        <f>+CALCULO[[#This Row],[ 59 ]]</f>
        <v>0</v>
      </c>
      <c r="BI849" s="163"/>
      <c r="BJ849" s="163"/>
      <c r="BK849" s="163"/>
      <c r="BL849" s="145">
        <f>+CALCULO[[#This Row],[ 63 ]]</f>
        <v>0</v>
      </c>
      <c r="BM849" s="144">
        <f>+CALCULO[[#This Row],[ 64 ]]+CALCULO[[#This Row],[ 62 ]]+CALCULO[[#This Row],[ 60 ]]+CALCULO[[#This Row],[ 58 ]]+CALCULO[[#This Row],[ 56 ]]+CALCULO[[#This Row],[ 54 ]]+CALCULO[[#This Row],[ 52 ]]+CALCULO[[#This Row],[ 50 ]]+CALCULO[[#This Row],[ 48 ]]+CALCULO[[#This Row],[ 45 ]]+CALCULO[[#This Row],[43]]</f>
        <v>0</v>
      </c>
      <c r="BN849" s="148">
        <f>+CALCULO[[#This Row],[ 41 ]]-CALCULO[[#This Row],[65]]</f>
        <v>0</v>
      </c>
      <c r="BO849" s="144">
        <f>+ROUND(MIN(CALCULO[[#This Row],[66]]*25%,240*'Versión impresión'!$H$8),-3)</f>
        <v>0</v>
      </c>
      <c r="BP849" s="148">
        <f>+CALCULO[[#This Row],[66]]-CALCULO[[#This Row],[67]]</f>
        <v>0</v>
      </c>
      <c r="BQ849" s="154">
        <f>+ROUND(CALCULO[[#This Row],[33]]*40%,-3)</f>
        <v>0</v>
      </c>
      <c r="BR849" s="149">
        <f t="shared" si="32"/>
        <v>0</v>
      </c>
      <c r="BS849" s="144">
        <f>+CALCULO[[#This Row],[33]]-MIN(CALCULO[[#This Row],[69]],CALCULO[[#This Row],[68]])</f>
        <v>0</v>
      </c>
      <c r="BT849" s="150">
        <f>+CALCULO[[#This Row],[71]]/'Versión impresión'!$H$8+1-1</f>
        <v>0</v>
      </c>
      <c r="BU849" s="151">
        <f>+LOOKUP(CALCULO[[#This Row],[72]],$CG$2:$CH$8,$CJ$2:$CJ$8)</f>
        <v>0</v>
      </c>
      <c r="BV849" s="152">
        <f>+LOOKUP(CALCULO[[#This Row],[72]],$CG$2:$CH$8,$CI$2:$CI$8)</f>
        <v>0</v>
      </c>
      <c r="BW849" s="151">
        <f>+LOOKUP(CALCULO[[#This Row],[72]],$CG$2:$CH$8,$CK$2:$CK$8)</f>
        <v>0</v>
      </c>
      <c r="BX849" s="155">
        <f>+(CALCULO[[#This Row],[72]]+CALCULO[[#This Row],[73]])*CALCULO[[#This Row],[74]]+CALCULO[[#This Row],[75]]</f>
        <v>0</v>
      </c>
      <c r="BY849" s="133">
        <f>+ROUND(CALCULO[[#This Row],[76]]*'Versión impresión'!$H$8,-3)</f>
        <v>0</v>
      </c>
      <c r="BZ849" s="180" t="str">
        <f>+IF(LOOKUP(CALCULO[[#This Row],[72]],$CG$2:$CH$8,$CM$2:$CM$8)=0,"",LOOKUP(CALCULO[[#This Row],[72]],$CG$2:$CH$8,$CM$2:$CM$8))</f>
        <v/>
      </c>
    </row>
    <row r="850" spans="1:78" x14ac:dyDescent="0.25">
      <c r="A850" s="78" t="str">
        <f t="shared" si="31"/>
        <v/>
      </c>
      <c r="B850" s="159"/>
      <c r="C850" s="29"/>
      <c r="D850" s="29"/>
      <c r="E850" s="29"/>
      <c r="F850" s="29"/>
      <c r="G850" s="29"/>
      <c r="H850" s="29"/>
      <c r="I850" s="29"/>
      <c r="J850" s="29"/>
      <c r="K850" s="29"/>
      <c r="L850" s="29"/>
      <c r="M850" s="29"/>
      <c r="N850" s="29"/>
      <c r="O850" s="144">
        <f>SUM(CALCULO[[#This Row],[5]:[ 14 ]])</f>
        <v>0</v>
      </c>
      <c r="P850" s="162"/>
      <c r="Q850" s="163">
        <f>+IF(AVERAGEIF(ING_NO_CONST_RENTA[Concepto],'Datos para cálculo'!P$4,ING_NO_CONST_RENTA[Monto Limite])=1,CALCULO[[#This Row],[16]],MIN(CALCULO[ [#This Row],[16] ],AVERAGEIF(ING_NO_CONST_RENTA[Concepto],'Datos para cálculo'!P$4,ING_NO_CONST_RENTA[Monto Limite]),+CALCULO[ [#This Row],[16] ]+1-1,CALCULO[ [#This Row],[16] ]))</f>
        <v>0</v>
      </c>
      <c r="R850" s="29"/>
      <c r="S850" s="163">
        <f>+IF(AVERAGEIF(ING_NO_CONST_RENTA[Concepto],'Datos para cálculo'!R$4,ING_NO_CONST_RENTA[Monto Limite])=1,CALCULO[[#This Row],[18]],MIN(CALCULO[ [#This Row],[18] ],AVERAGEIF(ING_NO_CONST_RENTA[Concepto],'Datos para cálculo'!R$4,ING_NO_CONST_RENTA[Monto Limite]),+CALCULO[ [#This Row],[18] ]+1-1,CALCULO[ [#This Row],[18] ]))</f>
        <v>0</v>
      </c>
      <c r="T850" s="29"/>
      <c r="U850" s="163">
        <f>+IF(AVERAGEIF(ING_NO_CONST_RENTA[Concepto],'Datos para cálculo'!T$4,ING_NO_CONST_RENTA[Monto Limite])=1,CALCULO[[#This Row],[20]],MIN(CALCULO[ [#This Row],[20] ],AVERAGEIF(ING_NO_CONST_RENTA[Concepto],'Datos para cálculo'!T$4,ING_NO_CONST_RENTA[Monto Limite]),+CALCULO[ [#This Row],[20] ]+1-1,CALCULO[ [#This Row],[20] ]))</f>
        <v>0</v>
      </c>
      <c r="V850" s="29"/>
      <c r="W8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0" s="164"/>
      <c r="Y850" s="163">
        <f>+IF(O850&lt;310*'Versión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0" s="165"/>
      <c r="AA850" s="163">
        <f>+IF(AVERAGEIF(ING_NO_CONST_RENTA[Concepto],'Datos para cálculo'!Z$4,ING_NO_CONST_RENTA[Monto Limite])=1,CALCULO[[#This Row],[ 26 ]],MIN(CALCULO[[#This Row],[ 26 ]],AVERAGEIF(ING_NO_CONST_RENTA[Concepto],'Datos para cálculo'!Z$4,ING_NO_CONST_RENTA[Monto Limite]),+CALCULO[[#This Row],[ 26 ]]+1-1,CALCULO[[#This Row],[ 26 ]]))</f>
        <v>0</v>
      </c>
      <c r="AB850" s="165"/>
      <c r="AC8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0" s="147"/>
      <c r="AE8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0" s="144">
        <f>+CALCULO[[#This Row],[ 31 ]]+CALCULO[[#This Row],[ 29 ]]+CALCULO[[#This Row],[ 27 ]]+CALCULO[[#This Row],[ 25 ]]+CALCULO[[#This Row],[ 23 ]]+CALCULO[[#This Row],[ 21 ]]+CALCULO[[#This Row],[ 19 ]]+CALCULO[[#This Row],[ 17 ]]</f>
        <v>0</v>
      </c>
      <c r="AG850" s="148">
        <f>+MAX(0,ROUND(CALCULO[[#This Row],[ 15 ]]-CALCULO[[#This Row],[32]],-3))</f>
        <v>0</v>
      </c>
      <c r="AH850" s="29"/>
      <c r="AI850" s="163">
        <f>+IF(AVERAGEIF(DEDUCCIONES[Concepto],'Datos para cálculo'!AH$4,DEDUCCIONES[Monto Limite])=1,CALCULO[[#This Row],[ 34 ]],MIN(CALCULO[[#This Row],[ 34 ]],AVERAGEIF(DEDUCCIONES[Concepto],'Datos para cálculo'!AH$4,DEDUCCIONES[Monto Limite]),+CALCULO[[#This Row],[ 34 ]]+1-1,CALCULO[[#This Row],[ 34 ]]))</f>
        <v>0</v>
      </c>
      <c r="AJ850" s="167"/>
      <c r="AK850" s="144">
        <f>+IF(CALCULO[[#This Row],[ 36 ]]="SI",MIN(CALCULO[[#This Row],[ 15 ]]*10%,VLOOKUP($AJ$4,DEDUCCIONES[],4,0)),0)</f>
        <v>0</v>
      </c>
      <c r="AL850" s="168"/>
      <c r="AM850" s="145">
        <f>+MIN(AL850+1-1,VLOOKUP($AL$4,DEDUCCIONES[],4,0))</f>
        <v>0</v>
      </c>
      <c r="AN850" s="144">
        <f>+CALCULO[[#This Row],[35]]+CALCULO[[#This Row],[37]]+CALCULO[[#This Row],[ 39 ]]</f>
        <v>0</v>
      </c>
      <c r="AO850" s="148">
        <f>+CALCULO[[#This Row],[33]]-CALCULO[[#This Row],[ 40 ]]</f>
        <v>0</v>
      </c>
      <c r="AP850" s="29"/>
      <c r="AQ850" s="163">
        <f>+MIN(CALCULO[[#This Row],[42]]+1-1,VLOOKUP($AP$4,RENTAS_EXCENTAS[],4,0))</f>
        <v>0</v>
      </c>
      <c r="AR850" s="29"/>
      <c r="AS850" s="163">
        <f>+MIN(CALCULO[[#This Row],[43]]+CALCULO[[#This Row],[ 44 ]]+1-1,VLOOKUP($AP$4,RENTAS_EXCENTAS[],4,0))-CALCULO[[#This Row],[43]]</f>
        <v>0</v>
      </c>
      <c r="AT850" s="163"/>
      <c r="AU850" s="163"/>
      <c r="AV850" s="163">
        <f>+CALCULO[[#This Row],[ 47 ]]</f>
        <v>0</v>
      </c>
      <c r="AW850" s="163"/>
      <c r="AX850" s="163">
        <f>+CALCULO[[#This Row],[ 49 ]]</f>
        <v>0</v>
      </c>
      <c r="AY850" s="163"/>
      <c r="AZ850" s="163">
        <f>+CALCULO[[#This Row],[ 51 ]]</f>
        <v>0</v>
      </c>
      <c r="BA850" s="163"/>
      <c r="BB850" s="163">
        <f>+CALCULO[[#This Row],[ 53 ]]</f>
        <v>0</v>
      </c>
      <c r="BC850" s="163"/>
      <c r="BD850" s="163">
        <f>+CALCULO[[#This Row],[ 55 ]]</f>
        <v>0</v>
      </c>
      <c r="BE850" s="163"/>
      <c r="BF850" s="163">
        <f>+CALCULO[[#This Row],[ 57 ]]</f>
        <v>0</v>
      </c>
      <c r="BG850" s="163"/>
      <c r="BH850" s="163">
        <f>+CALCULO[[#This Row],[ 59 ]]</f>
        <v>0</v>
      </c>
      <c r="BI850" s="163"/>
      <c r="BJ850" s="163"/>
      <c r="BK850" s="163"/>
      <c r="BL850" s="145">
        <f>+CALCULO[[#This Row],[ 63 ]]</f>
        <v>0</v>
      </c>
      <c r="BM850" s="144">
        <f>+CALCULO[[#This Row],[ 64 ]]+CALCULO[[#This Row],[ 62 ]]+CALCULO[[#This Row],[ 60 ]]+CALCULO[[#This Row],[ 58 ]]+CALCULO[[#This Row],[ 56 ]]+CALCULO[[#This Row],[ 54 ]]+CALCULO[[#This Row],[ 52 ]]+CALCULO[[#This Row],[ 50 ]]+CALCULO[[#This Row],[ 48 ]]+CALCULO[[#This Row],[ 45 ]]+CALCULO[[#This Row],[43]]</f>
        <v>0</v>
      </c>
      <c r="BN850" s="148">
        <f>+CALCULO[[#This Row],[ 41 ]]-CALCULO[[#This Row],[65]]</f>
        <v>0</v>
      </c>
      <c r="BO850" s="144">
        <f>+ROUND(MIN(CALCULO[[#This Row],[66]]*25%,240*'Versión impresión'!$H$8),-3)</f>
        <v>0</v>
      </c>
      <c r="BP850" s="148">
        <f>+CALCULO[[#This Row],[66]]-CALCULO[[#This Row],[67]]</f>
        <v>0</v>
      </c>
      <c r="BQ850" s="154">
        <f>+ROUND(CALCULO[[#This Row],[33]]*40%,-3)</f>
        <v>0</v>
      </c>
      <c r="BR850" s="149">
        <f t="shared" si="32"/>
        <v>0</v>
      </c>
      <c r="BS850" s="144">
        <f>+CALCULO[[#This Row],[33]]-MIN(CALCULO[[#This Row],[69]],CALCULO[[#This Row],[68]])</f>
        <v>0</v>
      </c>
      <c r="BT850" s="150">
        <f>+CALCULO[[#This Row],[71]]/'Versión impresión'!$H$8+1-1</f>
        <v>0</v>
      </c>
      <c r="BU850" s="151">
        <f>+LOOKUP(CALCULO[[#This Row],[72]],$CG$2:$CH$8,$CJ$2:$CJ$8)</f>
        <v>0</v>
      </c>
      <c r="BV850" s="152">
        <f>+LOOKUP(CALCULO[[#This Row],[72]],$CG$2:$CH$8,$CI$2:$CI$8)</f>
        <v>0</v>
      </c>
      <c r="BW850" s="151">
        <f>+LOOKUP(CALCULO[[#This Row],[72]],$CG$2:$CH$8,$CK$2:$CK$8)</f>
        <v>0</v>
      </c>
      <c r="BX850" s="155">
        <f>+(CALCULO[[#This Row],[72]]+CALCULO[[#This Row],[73]])*CALCULO[[#This Row],[74]]+CALCULO[[#This Row],[75]]</f>
        <v>0</v>
      </c>
      <c r="BY850" s="133">
        <f>+ROUND(CALCULO[[#This Row],[76]]*'Versión impresión'!$H$8,-3)</f>
        <v>0</v>
      </c>
      <c r="BZ850" s="180" t="str">
        <f>+IF(LOOKUP(CALCULO[[#This Row],[72]],$CG$2:$CH$8,$CM$2:$CM$8)=0,"",LOOKUP(CALCULO[[#This Row],[72]],$CG$2:$CH$8,$CM$2:$CM$8))</f>
        <v/>
      </c>
    </row>
    <row r="851" spans="1:78" x14ac:dyDescent="0.25">
      <c r="A851" s="78" t="str">
        <f t="shared" si="31"/>
        <v/>
      </c>
      <c r="B851" s="159"/>
      <c r="C851" s="29"/>
      <c r="D851" s="29"/>
      <c r="E851" s="29"/>
      <c r="F851" s="29"/>
      <c r="G851" s="29"/>
      <c r="H851" s="29"/>
      <c r="I851" s="29"/>
      <c r="J851" s="29"/>
      <c r="K851" s="29"/>
      <c r="L851" s="29"/>
      <c r="M851" s="29"/>
      <c r="N851" s="29"/>
      <c r="O851" s="144">
        <f>SUM(CALCULO[[#This Row],[5]:[ 14 ]])</f>
        <v>0</v>
      </c>
      <c r="P851" s="162"/>
      <c r="Q851" s="163">
        <f>+IF(AVERAGEIF(ING_NO_CONST_RENTA[Concepto],'Datos para cálculo'!P$4,ING_NO_CONST_RENTA[Monto Limite])=1,CALCULO[[#This Row],[16]],MIN(CALCULO[ [#This Row],[16] ],AVERAGEIF(ING_NO_CONST_RENTA[Concepto],'Datos para cálculo'!P$4,ING_NO_CONST_RENTA[Monto Limite]),+CALCULO[ [#This Row],[16] ]+1-1,CALCULO[ [#This Row],[16] ]))</f>
        <v>0</v>
      </c>
      <c r="R851" s="29"/>
      <c r="S851" s="163">
        <f>+IF(AVERAGEIF(ING_NO_CONST_RENTA[Concepto],'Datos para cálculo'!R$4,ING_NO_CONST_RENTA[Monto Limite])=1,CALCULO[[#This Row],[18]],MIN(CALCULO[ [#This Row],[18] ],AVERAGEIF(ING_NO_CONST_RENTA[Concepto],'Datos para cálculo'!R$4,ING_NO_CONST_RENTA[Monto Limite]),+CALCULO[ [#This Row],[18] ]+1-1,CALCULO[ [#This Row],[18] ]))</f>
        <v>0</v>
      </c>
      <c r="T851" s="29"/>
      <c r="U851" s="163">
        <f>+IF(AVERAGEIF(ING_NO_CONST_RENTA[Concepto],'Datos para cálculo'!T$4,ING_NO_CONST_RENTA[Monto Limite])=1,CALCULO[[#This Row],[20]],MIN(CALCULO[ [#This Row],[20] ],AVERAGEIF(ING_NO_CONST_RENTA[Concepto],'Datos para cálculo'!T$4,ING_NO_CONST_RENTA[Monto Limite]),+CALCULO[ [#This Row],[20] ]+1-1,CALCULO[ [#This Row],[20] ]))</f>
        <v>0</v>
      </c>
      <c r="V851" s="29"/>
      <c r="W8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1" s="164"/>
      <c r="Y851" s="163">
        <f>+IF(O851&lt;310*'Versión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1" s="165"/>
      <c r="AA851" s="163">
        <f>+IF(AVERAGEIF(ING_NO_CONST_RENTA[Concepto],'Datos para cálculo'!Z$4,ING_NO_CONST_RENTA[Monto Limite])=1,CALCULO[[#This Row],[ 26 ]],MIN(CALCULO[[#This Row],[ 26 ]],AVERAGEIF(ING_NO_CONST_RENTA[Concepto],'Datos para cálculo'!Z$4,ING_NO_CONST_RENTA[Monto Limite]),+CALCULO[[#This Row],[ 26 ]]+1-1,CALCULO[[#This Row],[ 26 ]]))</f>
        <v>0</v>
      </c>
      <c r="AB851" s="165"/>
      <c r="AC8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1" s="147"/>
      <c r="AE8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1" s="144">
        <f>+CALCULO[[#This Row],[ 31 ]]+CALCULO[[#This Row],[ 29 ]]+CALCULO[[#This Row],[ 27 ]]+CALCULO[[#This Row],[ 25 ]]+CALCULO[[#This Row],[ 23 ]]+CALCULO[[#This Row],[ 21 ]]+CALCULO[[#This Row],[ 19 ]]+CALCULO[[#This Row],[ 17 ]]</f>
        <v>0</v>
      </c>
      <c r="AG851" s="148">
        <f>+MAX(0,ROUND(CALCULO[[#This Row],[ 15 ]]-CALCULO[[#This Row],[32]],-3))</f>
        <v>0</v>
      </c>
      <c r="AH851" s="29"/>
      <c r="AI851" s="163">
        <f>+IF(AVERAGEIF(DEDUCCIONES[Concepto],'Datos para cálculo'!AH$4,DEDUCCIONES[Monto Limite])=1,CALCULO[[#This Row],[ 34 ]],MIN(CALCULO[[#This Row],[ 34 ]],AVERAGEIF(DEDUCCIONES[Concepto],'Datos para cálculo'!AH$4,DEDUCCIONES[Monto Limite]),+CALCULO[[#This Row],[ 34 ]]+1-1,CALCULO[[#This Row],[ 34 ]]))</f>
        <v>0</v>
      </c>
      <c r="AJ851" s="167"/>
      <c r="AK851" s="144">
        <f>+IF(CALCULO[[#This Row],[ 36 ]]="SI",MIN(CALCULO[[#This Row],[ 15 ]]*10%,VLOOKUP($AJ$4,DEDUCCIONES[],4,0)),0)</f>
        <v>0</v>
      </c>
      <c r="AL851" s="168"/>
      <c r="AM851" s="145">
        <f>+MIN(AL851+1-1,VLOOKUP($AL$4,DEDUCCIONES[],4,0))</f>
        <v>0</v>
      </c>
      <c r="AN851" s="144">
        <f>+CALCULO[[#This Row],[35]]+CALCULO[[#This Row],[37]]+CALCULO[[#This Row],[ 39 ]]</f>
        <v>0</v>
      </c>
      <c r="AO851" s="148">
        <f>+CALCULO[[#This Row],[33]]-CALCULO[[#This Row],[ 40 ]]</f>
        <v>0</v>
      </c>
      <c r="AP851" s="29"/>
      <c r="AQ851" s="163">
        <f>+MIN(CALCULO[[#This Row],[42]]+1-1,VLOOKUP($AP$4,RENTAS_EXCENTAS[],4,0))</f>
        <v>0</v>
      </c>
      <c r="AR851" s="29"/>
      <c r="AS851" s="163">
        <f>+MIN(CALCULO[[#This Row],[43]]+CALCULO[[#This Row],[ 44 ]]+1-1,VLOOKUP($AP$4,RENTAS_EXCENTAS[],4,0))-CALCULO[[#This Row],[43]]</f>
        <v>0</v>
      </c>
      <c r="AT851" s="163"/>
      <c r="AU851" s="163"/>
      <c r="AV851" s="163">
        <f>+CALCULO[[#This Row],[ 47 ]]</f>
        <v>0</v>
      </c>
      <c r="AW851" s="163"/>
      <c r="AX851" s="163">
        <f>+CALCULO[[#This Row],[ 49 ]]</f>
        <v>0</v>
      </c>
      <c r="AY851" s="163"/>
      <c r="AZ851" s="163">
        <f>+CALCULO[[#This Row],[ 51 ]]</f>
        <v>0</v>
      </c>
      <c r="BA851" s="163"/>
      <c r="BB851" s="163">
        <f>+CALCULO[[#This Row],[ 53 ]]</f>
        <v>0</v>
      </c>
      <c r="BC851" s="163"/>
      <c r="BD851" s="163">
        <f>+CALCULO[[#This Row],[ 55 ]]</f>
        <v>0</v>
      </c>
      <c r="BE851" s="163"/>
      <c r="BF851" s="163">
        <f>+CALCULO[[#This Row],[ 57 ]]</f>
        <v>0</v>
      </c>
      <c r="BG851" s="163"/>
      <c r="BH851" s="163">
        <f>+CALCULO[[#This Row],[ 59 ]]</f>
        <v>0</v>
      </c>
      <c r="BI851" s="163"/>
      <c r="BJ851" s="163"/>
      <c r="BK851" s="163"/>
      <c r="BL851" s="145">
        <f>+CALCULO[[#This Row],[ 63 ]]</f>
        <v>0</v>
      </c>
      <c r="BM851" s="144">
        <f>+CALCULO[[#This Row],[ 64 ]]+CALCULO[[#This Row],[ 62 ]]+CALCULO[[#This Row],[ 60 ]]+CALCULO[[#This Row],[ 58 ]]+CALCULO[[#This Row],[ 56 ]]+CALCULO[[#This Row],[ 54 ]]+CALCULO[[#This Row],[ 52 ]]+CALCULO[[#This Row],[ 50 ]]+CALCULO[[#This Row],[ 48 ]]+CALCULO[[#This Row],[ 45 ]]+CALCULO[[#This Row],[43]]</f>
        <v>0</v>
      </c>
      <c r="BN851" s="148">
        <f>+CALCULO[[#This Row],[ 41 ]]-CALCULO[[#This Row],[65]]</f>
        <v>0</v>
      </c>
      <c r="BO851" s="144">
        <f>+ROUND(MIN(CALCULO[[#This Row],[66]]*25%,240*'Versión impresión'!$H$8),-3)</f>
        <v>0</v>
      </c>
      <c r="BP851" s="148">
        <f>+CALCULO[[#This Row],[66]]-CALCULO[[#This Row],[67]]</f>
        <v>0</v>
      </c>
      <c r="BQ851" s="154">
        <f>+ROUND(CALCULO[[#This Row],[33]]*40%,-3)</f>
        <v>0</v>
      </c>
      <c r="BR851" s="149">
        <f t="shared" si="32"/>
        <v>0</v>
      </c>
      <c r="BS851" s="144">
        <f>+CALCULO[[#This Row],[33]]-MIN(CALCULO[[#This Row],[69]],CALCULO[[#This Row],[68]])</f>
        <v>0</v>
      </c>
      <c r="BT851" s="150">
        <f>+CALCULO[[#This Row],[71]]/'Versión impresión'!$H$8+1-1</f>
        <v>0</v>
      </c>
      <c r="BU851" s="151">
        <f>+LOOKUP(CALCULO[[#This Row],[72]],$CG$2:$CH$8,$CJ$2:$CJ$8)</f>
        <v>0</v>
      </c>
      <c r="BV851" s="152">
        <f>+LOOKUP(CALCULO[[#This Row],[72]],$CG$2:$CH$8,$CI$2:$CI$8)</f>
        <v>0</v>
      </c>
      <c r="BW851" s="151">
        <f>+LOOKUP(CALCULO[[#This Row],[72]],$CG$2:$CH$8,$CK$2:$CK$8)</f>
        <v>0</v>
      </c>
      <c r="BX851" s="155">
        <f>+(CALCULO[[#This Row],[72]]+CALCULO[[#This Row],[73]])*CALCULO[[#This Row],[74]]+CALCULO[[#This Row],[75]]</f>
        <v>0</v>
      </c>
      <c r="BY851" s="133">
        <f>+ROUND(CALCULO[[#This Row],[76]]*'Versión impresión'!$H$8,-3)</f>
        <v>0</v>
      </c>
      <c r="BZ851" s="180" t="str">
        <f>+IF(LOOKUP(CALCULO[[#This Row],[72]],$CG$2:$CH$8,$CM$2:$CM$8)=0,"",LOOKUP(CALCULO[[#This Row],[72]],$CG$2:$CH$8,$CM$2:$CM$8))</f>
        <v/>
      </c>
    </row>
    <row r="852" spans="1:78" x14ac:dyDescent="0.25">
      <c r="A852" s="78" t="str">
        <f t="shared" si="31"/>
        <v/>
      </c>
      <c r="B852" s="159"/>
      <c r="C852" s="29"/>
      <c r="D852" s="29"/>
      <c r="E852" s="29"/>
      <c r="F852" s="29"/>
      <c r="G852" s="29"/>
      <c r="H852" s="29"/>
      <c r="I852" s="29"/>
      <c r="J852" s="29"/>
      <c r="K852" s="29"/>
      <c r="L852" s="29"/>
      <c r="M852" s="29"/>
      <c r="N852" s="29"/>
      <c r="O852" s="144">
        <f>SUM(CALCULO[[#This Row],[5]:[ 14 ]])</f>
        <v>0</v>
      </c>
      <c r="P852" s="162"/>
      <c r="Q852" s="163">
        <f>+IF(AVERAGEIF(ING_NO_CONST_RENTA[Concepto],'Datos para cálculo'!P$4,ING_NO_CONST_RENTA[Monto Limite])=1,CALCULO[[#This Row],[16]],MIN(CALCULO[ [#This Row],[16] ],AVERAGEIF(ING_NO_CONST_RENTA[Concepto],'Datos para cálculo'!P$4,ING_NO_CONST_RENTA[Monto Limite]),+CALCULO[ [#This Row],[16] ]+1-1,CALCULO[ [#This Row],[16] ]))</f>
        <v>0</v>
      </c>
      <c r="R852" s="29"/>
      <c r="S852" s="163">
        <f>+IF(AVERAGEIF(ING_NO_CONST_RENTA[Concepto],'Datos para cálculo'!R$4,ING_NO_CONST_RENTA[Monto Limite])=1,CALCULO[[#This Row],[18]],MIN(CALCULO[ [#This Row],[18] ],AVERAGEIF(ING_NO_CONST_RENTA[Concepto],'Datos para cálculo'!R$4,ING_NO_CONST_RENTA[Monto Limite]),+CALCULO[ [#This Row],[18] ]+1-1,CALCULO[ [#This Row],[18] ]))</f>
        <v>0</v>
      </c>
      <c r="T852" s="29"/>
      <c r="U852" s="163">
        <f>+IF(AVERAGEIF(ING_NO_CONST_RENTA[Concepto],'Datos para cálculo'!T$4,ING_NO_CONST_RENTA[Monto Limite])=1,CALCULO[[#This Row],[20]],MIN(CALCULO[ [#This Row],[20] ],AVERAGEIF(ING_NO_CONST_RENTA[Concepto],'Datos para cálculo'!T$4,ING_NO_CONST_RENTA[Monto Limite]),+CALCULO[ [#This Row],[20] ]+1-1,CALCULO[ [#This Row],[20] ]))</f>
        <v>0</v>
      </c>
      <c r="V852" s="29"/>
      <c r="W8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2" s="164"/>
      <c r="Y852" s="163">
        <f>+IF(O852&lt;310*'Versión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2" s="165"/>
      <c r="AA852" s="163">
        <f>+IF(AVERAGEIF(ING_NO_CONST_RENTA[Concepto],'Datos para cálculo'!Z$4,ING_NO_CONST_RENTA[Monto Limite])=1,CALCULO[[#This Row],[ 26 ]],MIN(CALCULO[[#This Row],[ 26 ]],AVERAGEIF(ING_NO_CONST_RENTA[Concepto],'Datos para cálculo'!Z$4,ING_NO_CONST_RENTA[Monto Limite]),+CALCULO[[#This Row],[ 26 ]]+1-1,CALCULO[[#This Row],[ 26 ]]))</f>
        <v>0</v>
      </c>
      <c r="AB852" s="165"/>
      <c r="AC8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2" s="147"/>
      <c r="AE8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2" s="144">
        <f>+CALCULO[[#This Row],[ 31 ]]+CALCULO[[#This Row],[ 29 ]]+CALCULO[[#This Row],[ 27 ]]+CALCULO[[#This Row],[ 25 ]]+CALCULO[[#This Row],[ 23 ]]+CALCULO[[#This Row],[ 21 ]]+CALCULO[[#This Row],[ 19 ]]+CALCULO[[#This Row],[ 17 ]]</f>
        <v>0</v>
      </c>
      <c r="AG852" s="148">
        <f>+MAX(0,ROUND(CALCULO[[#This Row],[ 15 ]]-CALCULO[[#This Row],[32]],-3))</f>
        <v>0</v>
      </c>
      <c r="AH852" s="29"/>
      <c r="AI852" s="163">
        <f>+IF(AVERAGEIF(DEDUCCIONES[Concepto],'Datos para cálculo'!AH$4,DEDUCCIONES[Monto Limite])=1,CALCULO[[#This Row],[ 34 ]],MIN(CALCULO[[#This Row],[ 34 ]],AVERAGEIF(DEDUCCIONES[Concepto],'Datos para cálculo'!AH$4,DEDUCCIONES[Monto Limite]),+CALCULO[[#This Row],[ 34 ]]+1-1,CALCULO[[#This Row],[ 34 ]]))</f>
        <v>0</v>
      </c>
      <c r="AJ852" s="167"/>
      <c r="AK852" s="144">
        <f>+IF(CALCULO[[#This Row],[ 36 ]]="SI",MIN(CALCULO[[#This Row],[ 15 ]]*10%,VLOOKUP($AJ$4,DEDUCCIONES[],4,0)),0)</f>
        <v>0</v>
      </c>
      <c r="AL852" s="168"/>
      <c r="AM852" s="145">
        <f>+MIN(AL852+1-1,VLOOKUP($AL$4,DEDUCCIONES[],4,0))</f>
        <v>0</v>
      </c>
      <c r="AN852" s="144">
        <f>+CALCULO[[#This Row],[35]]+CALCULO[[#This Row],[37]]+CALCULO[[#This Row],[ 39 ]]</f>
        <v>0</v>
      </c>
      <c r="AO852" s="148">
        <f>+CALCULO[[#This Row],[33]]-CALCULO[[#This Row],[ 40 ]]</f>
        <v>0</v>
      </c>
      <c r="AP852" s="29"/>
      <c r="AQ852" s="163">
        <f>+MIN(CALCULO[[#This Row],[42]]+1-1,VLOOKUP($AP$4,RENTAS_EXCENTAS[],4,0))</f>
        <v>0</v>
      </c>
      <c r="AR852" s="29"/>
      <c r="AS852" s="163">
        <f>+MIN(CALCULO[[#This Row],[43]]+CALCULO[[#This Row],[ 44 ]]+1-1,VLOOKUP($AP$4,RENTAS_EXCENTAS[],4,0))-CALCULO[[#This Row],[43]]</f>
        <v>0</v>
      </c>
      <c r="AT852" s="163"/>
      <c r="AU852" s="163"/>
      <c r="AV852" s="163">
        <f>+CALCULO[[#This Row],[ 47 ]]</f>
        <v>0</v>
      </c>
      <c r="AW852" s="163"/>
      <c r="AX852" s="163">
        <f>+CALCULO[[#This Row],[ 49 ]]</f>
        <v>0</v>
      </c>
      <c r="AY852" s="163"/>
      <c r="AZ852" s="163">
        <f>+CALCULO[[#This Row],[ 51 ]]</f>
        <v>0</v>
      </c>
      <c r="BA852" s="163"/>
      <c r="BB852" s="163">
        <f>+CALCULO[[#This Row],[ 53 ]]</f>
        <v>0</v>
      </c>
      <c r="BC852" s="163"/>
      <c r="BD852" s="163">
        <f>+CALCULO[[#This Row],[ 55 ]]</f>
        <v>0</v>
      </c>
      <c r="BE852" s="163"/>
      <c r="BF852" s="163">
        <f>+CALCULO[[#This Row],[ 57 ]]</f>
        <v>0</v>
      </c>
      <c r="BG852" s="163"/>
      <c r="BH852" s="163">
        <f>+CALCULO[[#This Row],[ 59 ]]</f>
        <v>0</v>
      </c>
      <c r="BI852" s="163"/>
      <c r="BJ852" s="163"/>
      <c r="BK852" s="163"/>
      <c r="BL852" s="145">
        <f>+CALCULO[[#This Row],[ 63 ]]</f>
        <v>0</v>
      </c>
      <c r="BM852" s="144">
        <f>+CALCULO[[#This Row],[ 64 ]]+CALCULO[[#This Row],[ 62 ]]+CALCULO[[#This Row],[ 60 ]]+CALCULO[[#This Row],[ 58 ]]+CALCULO[[#This Row],[ 56 ]]+CALCULO[[#This Row],[ 54 ]]+CALCULO[[#This Row],[ 52 ]]+CALCULO[[#This Row],[ 50 ]]+CALCULO[[#This Row],[ 48 ]]+CALCULO[[#This Row],[ 45 ]]+CALCULO[[#This Row],[43]]</f>
        <v>0</v>
      </c>
      <c r="BN852" s="148">
        <f>+CALCULO[[#This Row],[ 41 ]]-CALCULO[[#This Row],[65]]</f>
        <v>0</v>
      </c>
      <c r="BO852" s="144">
        <f>+ROUND(MIN(CALCULO[[#This Row],[66]]*25%,240*'Versión impresión'!$H$8),-3)</f>
        <v>0</v>
      </c>
      <c r="BP852" s="148">
        <f>+CALCULO[[#This Row],[66]]-CALCULO[[#This Row],[67]]</f>
        <v>0</v>
      </c>
      <c r="BQ852" s="154">
        <f>+ROUND(CALCULO[[#This Row],[33]]*40%,-3)</f>
        <v>0</v>
      </c>
      <c r="BR852" s="149">
        <f t="shared" si="32"/>
        <v>0</v>
      </c>
      <c r="BS852" s="144">
        <f>+CALCULO[[#This Row],[33]]-MIN(CALCULO[[#This Row],[69]],CALCULO[[#This Row],[68]])</f>
        <v>0</v>
      </c>
      <c r="BT852" s="150">
        <f>+CALCULO[[#This Row],[71]]/'Versión impresión'!$H$8+1-1</f>
        <v>0</v>
      </c>
      <c r="BU852" s="151">
        <f>+LOOKUP(CALCULO[[#This Row],[72]],$CG$2:$CH$8,$CJ$2:$CJ$8)</f>
        <v>0</v>
      </c>
      <c r="BV852" s="152">
        <f>+LOOKUP(CALCULO[[#This Row],[72]],$CG$2:$CH$8,$CI$2:$CI$8)</f>
        <v>0</v>
      </c>
      <c r="BW852" s="151">
        <f>+LOOKUP(CALCULO[[#This Row],[72]],$CG$2:$CH$8,$CK$2:$CK$8)</f>
        <v>0</v>
      </c>
      <c r="BX852" s="155">
        <f>+(CALCULO[[#This Row],[72]]+CALCULO[[#This Row],[73]])*CALCULO[[#This Row],[74]]+CALCULO[[#This Row],[75]]</f>
        <v>0</v>
      </c>
      <c r="BY852" s="133">
        <f>+ROUND(CALCULO[[#This Row],[76]]*'Versión impresión'!$H$8,-3)</f>
        <v>0</v>
      </c>
      <c r="BZ852" s="180" t="str">
        <f>+IF(LOOKUP(CALCULO[[#This Row],[72]],$CG$2:$CH$8,$CM$2:$CM$8)=0,"",LOOKUP(CALCULO[[#This Row],[72]],$CG$2:$CH$8,$CM$2:$CM$8))</f>
        <v/>
      </c>
    </row>
    <row r="853" spans="1:78" x14ac:dyDescent="0.25">
      <c r="A853" s="78" t="str">
        <f t="shared" si="31"/>
        <v/>
      </c>
      <c r="B853" s="159"/>
      <c r="C853" s="29"/>
      <c r="D853" s="29"/>
      <c r="E853" s="29"/>
      <c r="F853" s="29"/>
      <c r="G853" s="29"/>
      <c r="H853" s="29"/>
      <c r="I853" s="29"/>
      <c r="J853" s="29"/>
      <c r="K853" s="29"/>
      <c r="L853" s="29"/>
      <c r="M853" s="29"/>
      <c r="N853" s="29"/>
      <c r="O853" s="144">
        <f>SUM(CALCULO[[#This Row],[5]:[ 14 ]])</f>
        <v>0</v>
      </c>
      <c r="P853" s="162"/>
      <c r="Q853" s="163">
        <f>+IF(AVERAGEIF(ING_NO_CONST_RENTA[Concepto],'Datos para cálculo'!P$4,ING_NO_CONST_RENTA[Monto Limite])=1,CALCULO[[#This Row],[16]],MIN(CALCULO[ [#This Row],[16] ],AVERAGEIF(ING_NO_CONST_RENTA[Concepto],'Datos para cálculo'!P$4,ING_NO_CONST_RENTA[Monto Limite]),+CALCULO[ [#This Row],[16] ]+1-1,CALCULO[ [#This Row],[16] ]))</f>
        <v>0</v>
      </c>
      <c r="R853" s="29"/>
      <c r="S853" s="163">
        <f>+IF(AVERAGEIF(ING_NO_CONST_RENTA[Concepto],'Datos para cálculo'!R$4,ING_NO_CONST_RENTA[Monto Limite])=1,CALCULO[[#This Row],[18]],MIN(CALCULO[ [#This Row],[18] ],AVERAGEIF(ING_NO_CONST_RENTA[Concepto],'Datos para cálculo'!R$4,ING_NO_CONST_RENTA[Monto Limite]),+CALCULO[ [#This Row],[18] ]+1-1,CALCULO[ [#This Row],[18] ]))</f>
        <v>0</v>
      </c>
      <c r="T853" s="29"/>
      <c r="U853" s="163">
        <f>+IF(AVERAGEIF(ING_NO_CONST_RENTA[Concepto],'Datos para cálculo'!T$4,ING_NO_CONST_RENTA[Monto Limite])=1,CALCULO[[#This Row],[20]],MIN(CALCULO[ [#This Row],[20] ],AVERAGEIF(ING_NO_CONST_RENTA[Concepto],'Datos para cálculo'!T$4,ING_NO_CONST_RENTA[Monto Limite]),+CALCULO[ [#This Row],[20] ]+1-1,CALCULO[ [#This Row],[20] ]))</f>
        <v>0</v>
      </c>
      <c r="V853" s="29"/>
      <c r="W8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3" s="164"/>
      <c r="Y853" s="163">
        <f>+IF(O853&lt;310*'Versión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3" s="165"/>
      <c r="AA853" s="163">
        <f>+IF(AVERAGEIF(ING_NO_CONST_RENTA[Concepto],'Datos para cálculo'!Z$4,ING_NO_CONST_RENTA[Monto Limite])=1,CALCULO[[#This Row],[ 26 ]],MIN(CALCULO[[#This Row],[ 26 ]],AVERAGEIF(ING_NO_CONST_RENTA[Concepto],'Datos para cálculo'!Z$4,ING_NO_CONST_RENTA[Monto Limite]),+CALCULO[[#This Row],[ 26 ]]+1-1,CALCULO[[#This Row],[ 26 ]]))</f>
        <v>0</v>
      </c>
      <c r="AB853" s="165"/>
      <c r="AC8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3" s="147"/>
      <c r="AE8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3" s="144">
        <f>+CALCULO[[#This Row],[ 31 ]]+CALCULO[[#This Row],[ 29 ]]+CALCULO[[#This Row],[ 27 ]]+CALCULO[[#This Row],[ 25 ]]+CALCULO[[#This Row],[ 23 ]]+CALCULO[[#This Row],[ 21 ]]+CALCULO[[#This Row],[ 19 ]]+CALCULO[[#This Row],[ 17 ]]</f>
        <v>0</v>
      </c>
      <c r="AG853" s="148">
        <f>+MAX(0,ROUND(CALCULO[[#This Row],[ 15 ]]-CALCULO[[#This Row],[32]],-3))</f>
        <v>0</v>
      </c>
      <c r="AH853" s="29"/>
      <c r="AI853" s="163">
        <f>+IF(AVERAGEIF(DEDUCCIONES[Concepto],'Datos para cálculo'!AH$4,DEDUCCIONES[Monto Limite])=1,CALCULO[[#This Row],[ 34 ]],MIN(CALCULO[[#This Row],[ 34 ]],AVERAGEIF(DEDUCCIONES[Concepto],'Datos para cálculo'!AH$4,DEDUCCIONES[Monto Limite]),+CALCULO[[#This Row],[ 34 ]]+1-1,CALCULO[[#This Row],[ 34 ]]))</f>
        <v>0</v>
      </c>
      <c r="AJ853" s="167"/>
      <c r="AK853" s="144">
        <f>+IF(CALCULO[[#This Row],[ 36 ]]="SI",MIN(CALCULO[[#This Row],[ 15 ]]*10%,VLOOKUP($AJ$4,DEDUCCIONES[],4,0)),0)</f>
        <v>0</v>
      </c>
      <c r="AL853" s="168"/>
      <c r="AM853" s="145">
        <f>+MIN(AL853+1-1,VLOOKUP($AL$4,DEDUCCIONES[],4,0))</f>
        <v>0</v>
      </c>
      <c r="AN853" s="144">
        <f>+CALCULO[[#This Row],[35]]+CALCULO[[#This Row],[37]]+CALCULO[[#This Row],[ 39 ]]</f>
        <v>0</v>
      </c>
      <c r="AO853" s="148">
        <f>+CALCULO[[#This Row],[33]]-CALCULO[[#This Row],[ 40 ]]</f>
        <v>0</v>
      </c>
      <c r="AP853" s="29"/>
      <c r="AQ853" s="163">
        <f>+MIN(CALCULO[[#This Row],[42]]+1-1,VLOOKUP($AP$4,RENTAS_EXCENTAS[],4,0))</f>
        <v>0</v>
      </c>
      <c r="AR853" s="29"/>
      <c r="AS853" s="163">
        <f>+MIN(CALCULO[[#This Row],[43]]+CALCULO[[#This Row],[ 44 ]]+1-1,VLOOKUP($AP$4,RENTAS_EXCENTAS[],4,0))-CALCULO[[#This Row],[43]]</f>
        <v>0</v>
      </c>
      <c r="AT853" s="163"/>
      <c r="AU853" s="163"/>
      <c r="AV853" s="163">
        <f>+CALCULO[[#This Row],[ 47 ]]</f>
        <v>0</v>
      </c>
      <c r="AW853" s="163"/>
      <c r="AX853" s="163">
        <f>+CALCULO[[#This Row],[ 49 ]]</f>
        <v>0</v>
      </c>
      <c r="AY853" s="163"/>
      <c r="AZ853" s="163">
        <f>+CALCULO[[#This Row],[ 51 ]]</f>
        <v>0</v>
      </c>
      <c r="BA853" s="163"/>
      <c r="BB853" s="163">
        <f>+CALCULO[[#This Row],[ 53 ]]</f>
        <v>0</v>
      </c>
      <c r="BC853" s="163"/>
      <c r="BD853" s="163">
        <f>+CALCULO[[#This Row],[ 55 ]]</f>
        <v>0</v>
      </c>
      <c r="BE853" s="163"/>
      <c r="BF853" s="163">
        <f>+CALCULO[[#This Row],[ 57 ]]</f>
        <v>0</v>
      </c>
      <c r="BG853" s="163"/>
      <c r="BH853" s="163">
        <f>+CALCULO[[#This Row],[ 59 ]]</f>
        <v>0</v>
      </c>
      <c r="BI853" s="163"/>
      <c r="BJ853" s="163"/>
      <c r="BK853" s="163"/>
      <c r="BL853" s="145">
        <f>+CALCULO[[#This Row],[ 63 ]]</f>
        <v>0</v>
      </c>
      <c r="BM853" s="144">
        <f>+CALCULO[[#This Row],[ 64 ]]+CALCULO[[#This Row],[ 62 ]]+CALCULO[[#This Row],[ 60 ]]+CALCULO[[#This Row],[ 58 ]]+CALCULO[[#This Row],[ 56 ]]+CALCULO[[#This Row],[ 54 ]]+CALCULO[[#This Row],[ 52 ]]+CALCULO[[#This Row],[ 50 ]]+CALCULO[[#This Row],[ 48 ]]+CALCULO[[#This Row],[ 45 ]]+CALCULO[[#This Row],[43]]</f>
        <v>0</v>
      </c>
      <c r="BN853" s="148">
        <f>+CALCULO[[#This Row],[ 41 ]]-CALCULO[[#This Row],[65]]</f>
        <v>0</v>
      </c>
      <c r="BO853" s="144">
        <f>+ROUND(MIN(CALCULO[[#This Row],[66]]*25%,240*'Versión impresión'!$H$8),-3)</f>
        <v>0</v>
      </c>
      <c r="BP853" s="148">
        <f>+CALCULO[[#This Row],[66]]-CALCULO[[#This Row],[67]]</f>
        <v>0</v>
      </c>
      <c r="BQ853" s="154">
        <f>+ROUND(CALCULO[[#This Row],[33]]*40%,-3)</f>
        <v>0</v>
      </c>
      <c r="BR853" s="149">
        <f t="shared" si="32"/>
        <v>0</v>
      </c>
      <c r="BS853" s="144">
        <f>+CALCULO[[#This Row],[33]]-MIN(CALCULO[[#This Row],[69]],CALCULO[[#This Row],[68]])</f>
        <v>0</v>
      </c>
      <c r="BT853" s="150">
        <f>+CALCULO[[#This Row],[71]]/'Versión impresión'!$H$8+1-1</f>
        <v>0</v>
      </c>
      <c r="BU853" s="151">
        <f>+LOOKUP(CALCULO[[#This Row],[72]],$CG$2:$CH$8,$CJ$2:$CJ$8)</f>
        <v>0</v>
      </c>
      <c r="BV853" s="152">
        <f>+LOOKUP(CALCULO[[#This Row],[72]],$CG$2:$CH$8,$CI$2:$CI$8)</f>
        <v>0</v>
      </c>
      <c r="BW853" s="151">
        <f>+LOOKUP(CALCULO[[#This Row],[72]],$CG$2:$CH$8,$CK$2:$CK$8)</f>
        <v>0</v>
      </c>
      <c r="BX853" s="155">
        <f>+(CALCULO[[#This Row],[72]]+CALCULO[[#This Row],[73]])*CALCULO[[#This Row],[74]]+CALCULO[[#This Row],[75]]</f>
        <v>0</v>
      </c>
      <c r="BY853" s="133">
        <f>+ROUND(CALCULO[[#This Row],[76]]*'Versión impresión'!$H$8,-3)</f>
        <v>0</v>
      </c>
      <c r="BZ853" s="180" t="str">
        <f>+IF(LOOKUP(CALCULO[[#This Row],[72]],$CG$2:$CH$8,$CM$2:$CM$8)=0,"",LOOKUP(CALCULO[[#This Row],[72]],$CG$2:$CH$8,$CM$2:$CM$8))</f>
        <v/>
      </c>
    </row>
    <row r="854" spans="1:78" x14ac:dyDescent="0.25">
      <c r="A854" s="78" t="str">
        <f t="shared" si="31"/>
        <v/>
      </c>
      <c r="B854" s="159"/>
      <c r="C854" s="29"/>
      <c r="D854" s="29"/>
      <c r="E854" s="29"/>
      <c r="F854" s="29"/>
      <c r="G854" s="29"/>
      <c r="H854" s="29"/>
      <c r="I854" s="29"/>
      <c r="J854" s="29"/>
      <c r="K854" s="29"/>
      <c r="L854" s="29"/>
      <c r="M854" s="29"/>
      <c r="N854" s="29"/>
      <c r="O854" s="144">
        <f>SUM(CALCULO[[#This Row],[5]:[ 14 ]])</f>
        <v>0</v>
      </c>
      <c r="P854" s="162"/>
      <c r="Q854" s="163">
        <f>+IF(AVERAGEIF(ING_NO_CONST_RENTA[Concepto],'Datos para cálculo'!P$4,ING_NO_CONST_RENTA[Monto Limite])=1,CALCULO[[#This Row],[16]],MIN(CALCULO[ [#This Row],[16] ],AVERAGEIF(ING_NO_CONST_RENTA[Concepto],'Datos para cálculo'!P$4,ING_NO_CONST_RENTA[Monto Limite]),+CALCULO[ [#This Row],[16] ]+1-1,CALCULO[ [#This Row],[16] ]))</f>
        <v>0</v>
      </c>
      <c r="R854" s="29"/>
      <c r="S854" s="163">
        <f>+IF(AVERAGEIF(ING_NO_CONST_RENTA[Concepto],'Datos para cálculo'!R$4,ING_NO_CONST_RENTA[Monto Limite])=1,CALCULO[[#This Row],[18]],MIN(CALCULO[ [#This Row],[18] ],AVERAGEIF(ING_NO_CONST_RENTA[Concepto],'Datos para cálculo'!R$4,ING_NO_CONST_RENTA[Monto Limite]),+CALCULO[ [#This Row],[18] ]+1-1,CALCULO[ [#This Row],[18] ]))</f>
        <v>0</v>
      </c>
      <c r="T854" s="29"/>
      <c r="U854" s="163">
        <f>+IF(AVERAGEIF(ING_NO_CONST_RENTA[Concepto],'Datos para cálculo'!T$4,ING_NO_CONST_RENTA[Monto Limite])=1,CALCULO[[#This Row],[20]],MIN(CALCULO[ [#This Row],[20] ],AVERAGEIF(ING_NO_CONST_RENTA[Concepto],'Datos para cálculo'!T$4,ING_NO_CONST_RENTA[Monto Limite]),+CALCULO[ [#This Row],[20] ]+1-1,CALCULO[ [#This Row],[20] ]))</f>
        <v>0</v>
      </c>
      <c r="V854" s="29"/>
      <c r="W8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4" s="164"/>
      <c r="Y854" s="163">
        <f>+IF(O854&lt;310*'Versión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4" s="165"/>
      <c r="AA854" s="163">
        <f>+IF(AVERAGEIF(ING_NO_CONST_RENTA[Concepto],'Datos para cálculo'!Z$4,ING_NO_CONST_RENTA[Monto Limite])=1,CALCULO[[#This Row],[ 26 ]],MIN(CALCULO[[#This Row],[ 26 ]],AVERAGEIF(ING_NO_CONST_RENTA[Concepto],'Datos para cálculo'!Z$4,ING_NO_CONST_RENTA[Monto Limite]),+CALCULO[[#This Row],[ 26 ]]+1-1,CALCULO[[#This Row],[ 26 ]]))</f>
        <v>0</v>
      </c>
      <c r="AB854" s="165"/>
      <c r="AC8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4" s="147"/>
      <c r="AE8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4" s="144">
        <f>+CALCULO[[#This Row],[ 31 ]]+CALCULO[[#This Row],[ 29 ]]+CALCULO[[#This Row],[ 27 ]]+CALCULO[[#This Row],[ 25 ]]+CALCULO[[#This Row],[ 23 ]]+CALCULO[[#This Row],[ 21 ]]+CALCULO[[#This Row],[ 19 ]]+CALCULO[[#This Row],[ 17 ]]</f>
        <v>0</v>
      </c>
      <c r="AG854" s="148">
        <f>+MAX(0,ROUND(CALCULO[[#This Row],[ 15 ]]-CALCULO[[#This Row],[32]],-3))</f>
        <v>0</v>
      </c>
      <c r="AH854" s="29"/>
      <c r="AI854" s="163">
        <f>+IF(AVERAGEIF(DEDUCCIONES[Concepto],'Datos para cálculo'!AH$4,DEDUCCIONES[Monto Limite])=1,CALCULO[[#This Row],[ 34 ]],MIN(CALCULO[[#This Row],[ 34 ]],AVERAGEIF(DEDUCCIONES[Concepto],'Datos para cálculo'!AH$4,DEDUCCIONES[Monto Limite]),+CALCULO[[#This Row],[ 34 ]]+1-1,CALCULO[[#This Row],[ 34 ]]))</f>
        <v>0</v>
      </c>
      <c r="AJ854" s="167"/>
      <c r="AK854" s="144">
        <f>+IF(CALCULO[[#This Row],[ 36 ]]="SI",MIN(CALCULO[[#This Row],[ 15 ]]*10%,VLOOKUP($AJ$4,DEDUCCIONES[],4,0)),0)</f>
        <v>0</v>
      </c>
      <c r="AL854" s="168"/>
      <c r="AM854" s="145">
        <f>+MIN(AL854+1-1,VLOOKUP($AL$4,DEDUCCIONES[],4,0))</f>
        <v>0</v>
      </c>
      <c r="AN854" s="144">
        <f>+CALCULO[[#This Row],[35]]+CALCULO[[#This Row],[37]]+CALCULO[[#This Row],[ 39 ]]</f>
        <v>0</v>
      </c>
      <c r="AO854" s="148">
        <f>+CALCULO[[#This Row],[33]]-CALCULO[[#This Row],[ 40 ]]</f>
        <v>0</v>
      </c>
      <c r="AP854" s="29"/>
      <c r="AQ854" s="163">
        <f>+MIN(CALCULO[[#This Row],[42]]+1-1,VLOOKUP($AP$4,RENTAS_EXCENTAS[],4,0))</f>
        <v>0</v>
      </c>
      <c r="AR854" s="29"/>
      <c r="AS854" s="163">
        <f>+MIN(CALCULO[[#This Row],[43]]+CALCULO[[#This Row],[ 44 ]]+1-1,VLOOKUP($AP$4,RENTAS_EXCENTAS[],4,0))-CALCULO[[#This Row],[43]]</f>
        <v>0</v>
      </c>
      <c r="AT854" s="163"/>
      <c r="AU854" s="163"/>
      <c r="AV854" s="163">
        <f>+CALCULO[[#This Row],[ 47 ]]</f>
        <v>0</v>
      </c>
      <c r="AW854" s="163"/>
      <c r="AX854" s="163">
        <f>+CALCULO[[#This Row],[ 49 ]]</f>
        <v>0</v>
      </c>
      <c r="AY854" s="163"/>
      <c r="AZ854" s="163">
        <f>+CALCULO[[#This Row],[ 51 ]]</f>
        <v>0</v>
      </c>
      <c r="BA854" s="163"/>
      <c r="BB854" s="163">
        <f>+CALCULO[[#This Row],[ 53 ]]</f>
        <v>0</v>
      </c>
      <c r="BC854" s="163"/>
      <c r="BD854" s="163">
        <f>+CALCULO[[#This Row],[ 55 ]]</f>
        <v>0</v>
      </c>
      <c r="BE854" s="163"/>
      <c r="BF854" s="163">
        <f>+CALCULO[[#This Row],[ 57 ]]</f>
        <v>0</v>
      </c>
      <c r="BG854" s="163"/>
      <c r="BH854" s="163">
        <f>+CALCULO[[#This Row],[ 59 ]]</f>
        <v>0</v>
      </c>
      <c r="BI854" s="163"/>
      <c r="BJ854" s="163"/>
      <c r="BK854" s="163"/>
      <c r="BL854" s="145">
        <f>+CALCULO[[#This Row],[ 63 ]]</f>
        <v>0</v>
      </c>
      <c r="BM854" s="144">
        <f>+CALCULO[[#This Row],[ 64 ]]+CALCULO[[#This Row],[ 62 ]]+CALCULO[[#This Row],[ 60 ]]+CALCULO[[#This Row],[ 58 ]]+CALCULO[[#This Row],[ 56 ]]+CALCULO[[#This Row],[ 54 ]]+CALCULO[[#This Row],[ 52 ]]+CALCULO[[#This Row],[ 50 ]]+CALCULO[[#This Row],[ 48 ]]+CALCULO[[#This Row],[ 45 ]]+CALCULO[[#This Row],[43]]</f>
        <v>0</v>
      </c>
      <c r="BN854" s="148">
        <f>+CALCULO[[#This Row],[ 41 ]]-CALCULO[[#This Row],[65]]</f>
        <v>0</v>
      </c>
      <c r="BO854" s="144">
        <f>+ROUND(MIN(CALCULO[[#This Row],[66]]*25%,240*'Versión impresión'!$H$8),-3)</f>
        <v>0</v>
      </c>
      <c r="BP854" s="148">
        <f>+CALCULO[[#This Row],[66]]-CALCULO[[#This Row],[67]]</f>
        <v>0</v>
      </c>
      <c r="BQ854" s="154">
        <f>+ROUND(CALCULO[[#This Row],[33]]*40%,-3)</f>
        <v>0</v>
      </c>
      <c r="BR854" s="149">
        <f t="shared" si="32"/>
        <v>0</v>
      </c>
      <c r="BS854" s="144">
        <f>+CALCULO[[#This Row],[33]]-MIN(CALCULO[[#This Row],[69]],CALCULO[[#This Row],[68]])</f>
        <v>0</v>
      </c>
      <c r="BT854" s="150">
        <f>+CALCULO[[#This Row],[71]]/'Versión impresión'!$H$8+1-1</f>
        <v>0</v>
      </c>
      <c r="BU854" s="151">
        <f>+LOOKUP(CALCULO[[#This Row],[72]],$CG$2:$CH$8,$CJ$2:$CJ$8)</f>
        <v>0</v>
      </c>
      <c r="BV854" s="152">
        <f>+LOOKUP(CALCULO[[#This Row],[72]],$CG$2:$CH$8,$CI$2:$CI$8)</f>
        <v>0</v>
      </c>
      <c r="BW854" s="151">
        <f>+LOOKUP(CALCULO[[#This Row],[72]],$CG$2:$CH$8,$CK$2:$CK$8)</f>
        <v>0</v>
      </c>
      <c r="BX854" s="155">
        <f>+(CALCULO[[#This Row],[72]]+CALCULO[[#This Row],[73]])*CALCULO[[#This Row],[74]]+CALCULO[[#This Row],[75]]</f>
        <v>0</v>
      </c>
      <c r="BY854" s="133">
        <f>+ROUND(CALCULO[[#This Row],[76]]*'Versión impresión'!$H$8,-3)</f>
        <v>0</v>
      </c>
      <c r="BZ854" s="180" t="str">
        <f>+IF(LOOKUP(CALCULO[[#This Row],[72]],$CG$2:$CH$8,$CM$2:$CM$8)=0,"",LOOKUP(CALCULO[[#This Row],[72]],$CG$2:$CH$8,$CM$2:$CM$8))</f>
        <v/>
      </c>
    </row>
    <row r="855" spans="1:78" x14ac:dyDescent="0.25">
      <c r="A855" s="78" t="str">
        <f t="shared" si="31"/>
        <v/>
      </c>
      <c r="B855" s="159"/>
      <c r="C855" s="29"/>
      <c r="D855" s="29"/>
      <c r="E855" s="29"/>
      <c r="F855" s="29"/>
      <c r="G855" s="29"/>
      <c r="H855" s="29"/>
      <c r="I855" s="29"/>
      <c r="J855" s="29"/>
      <c r="K855" s="29"/>
      <c r="L855" s="29"/>
      <c r="M855" s="29"/>
      <c r="N855" s="29"/>
      <c r="O855" s="144">
        <f>SUM(CALCULO[[#This Row],[5]:[ 14 ]])</f>
        <v>0</v>
      </c>
      <c r="P855" s="162"/>
      <c r="Q855" s="163">
        <f>+IF(AVERAGEIF(ING_NO_CONST_RENTA[Concepto],'Datos para cálculo'!P$4,ING_NO_CONST_RENTA[Monto Limite])=1,CALCULO[[#This Row],[16]],MIN(CALCULO[ [#This Row],[16] ],AVERAGEIF(ING_NO_CONST_RENTA[Concepto],'Datos para cálculo'!P$4,ING_NO_CONST_RENTA[Monto Limite]),+CALCULO[ [#This Row],[16] ]+1-1,CALCULO[ [#This Row],[16] ]))</f>
        <v>0</v>
      </c>
      <c r="R855" s="29"/>
      <c r="S855" s="163">
        <f>+IF(AVERAGEIF(ING_NO_CONST_RENTA[Concepto],'Datos para cálculo'!R$4,ING_NO_CONST_RENTA[Monto Limite])=1,CALCULO[[#This Row],[18]],MIN(CALCULO[ [#This Row],[18] ],AVERAGEIF(ING_NO_CONST_RENTA[Concepto],'Datos para cálculo'!R$4,ING_NO_CONST_RENTA[Monto Limite]),+CALCULO[ [#This Row],[18] ]+1-1,CALCULO[ [#This Row],[18] ]))</f>
        <v>0</v>
      </c>
      <c r="T855" s="29"/>
      <c r="U855" s="163">
        <f>+IF(AVERAGEIF(ING_NO_CONST_RENTA[Concepto],'Datos para cálculo'!T$4,ING_NO_CONST_RENTA[Monto Limite])=1,CALCULO[[#This Row],[20]],MIN(CALCULO[ [#This Row],[20] ],AVERAGEIF(ING_NO_CONST_RENTA[Concepto],'Datos para cálculo'!T$4,ING_NO_CONST_RENTA[Monto Limite]),+CALCULO[ [#This Row],[20] ]+1-1,CALCULO[ [#This Row],[20] ]))</f>
        <v>0</v>
      </c>
      <c r="V855" s="29"/>
      <c r="W8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5" s="164"/>
      <c r="Y855" s="163">
        <f>+IF(O855&lt;310*'Versión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5" s="165"/>
      <c r="AA855" s="163">
        <f>+IF(AVERAGEIF(ING_NO_CONST_RENTA[Concepto],'Datos para cálculo'!Z$4,ING_NO_CONST_RENTA[Monto Limite])=1,CALCULO[[#This Row],[ 26 ]],MIN(CALCULO[[#This Row],[ 26 ]],AVERAGEIF(ING_NO_CONST_RENTA[Concepto],'Datos para cálculo'!Z$4,ING_NO_CONST_RENTA[Monto Limite]),+CALCULO[[#This Row],[ 26 ]]+1-1,CALCULO[[#This Row],[ 26 ]]))</f>
        <v>0</v>
      </c>
      <c r="AB855" s="165"/>
      <c r="AC8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5" s="147"/>
      <c r="AE8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5" s="144">
        <f>+CALCULO[[#This Row],[ 31 ]]+CALCULO[[#This Row],[ 29 ]]+CALCULO[[#This Row],[ 27 ]]+CALCULO[[#This Row],[ 25 ]]+CALCULO[[#This Row],[ 23 ]]+CALCULO[[#This Row],[ 21 ]]+CALCULO[[#This Row],[ 19 ]]+CALCULO[[#This Row],[ 17 ]]</f>
        <v>0</v>
      </c>
      <c r="AG855" s="148">
        <f>+MAX(0,ROUND(CALCULO[[#This Row],[ 15 ]]-CALCULO[[#This Row],[32]],-3))</f>
        <v>0</v>
      </c>
      <c r="AH855" s="29"/>
      <c r="AI855" s="163">
        <f>+IF(AVERAGEIF(DEDUCCIONES[Concepto],'Datos para cálculo'!AH$4,DEDUCCIONES[Monto Limite])=1,CALCULO[[#This Row],[ 34 ]],MIN(CALCULO[[#This Row],[ 34 ]],AVERAGEIF(DEDUCCIONES[Concepto],'Datos para cálculo'!AH$4,DEDUCCIONES[Monto Limite]),+CALCULO[[#This Row],[ 34 ]]+1-1,CALCULO[[#This Row],[ 34 ]]))</f>
        <v>0</v>
      </c>
      <c r="AJ855" s="167"/>
      <c r="AK855" s="144">
        <f>+IF(CALCULO[[#This Row],[ 36 ]]="SI",MIN(CALCULO[[#This Row],[ 15 ]]*10%,VLOOKUP($AJ$4,DEDUCCIONES[],4,0)),0)</f>
        <v>0</v>
      </c>
      <c r="AL855" s="168"/>
      <c r="AM855" s="145">
        <f>+MIN(AL855+1-1,VLOOKUP($AL$4,DEDUCCIONES[],4,0))</f>
        <v>0</v>
      </c>
      <c r="AN855" s="144">
        <f>+CALCULO[[#This Row],[35]]+CALCULO[[#This Row],[37]]+CALCULO[[#This Row],[ 39 ]]</f>
        <v>0</v>
      </c>
      <c r="AO855" s="148">
        <f>+CALCULO[[#This Row],[33]]-CALCULO[[#This Row],[ 40 ]]</f>
        <v>0</v>
      </c>
      <c r="AP855" s="29"/>
      <c r="AQ855" s="163">
        <f>+MIN(CALCULO[[#This Row],[42]]+1-1,VLOOKUP($AP$4,RENTAS_EXCENTAS[],4,0))</f>
        <v>0</v>
      </c>
      <c r="AR855" s="29"/>
      <c r="AS855" s="163">
        <f>+MIN(CALCULO[[#This Row],[43]]+CALCULO[[#This Row],[ 44 ]]+1-1,VLOOKUP($AP$4,RENTAS_EXCENTAS[],4,0))-CALCULO[[#This Row],[43]]</f>
        <v>0</v>
      </c>
      <c r="AT855" s="163"/>
      <c r="AU855" s="163"/>
      <c r="AV855" s="163">
        <f>+CALCULO[[#This Row],[ 47 ]]</f>
        <v>0</v>
      </c>
      <c r="AW855" s="163"/>
      <c r="AX855" s="163">
        <f>+CALCULO[[#This Row],[ 49 ]]</f>
        <v>0</v>
      </c>
      <c r="AY855" s="163"/>
      <c r="AZ855" s="163">
        <f>+CALCULO[[#This Row],[ 51 ]]</f>
        <v>0</v>
      </c>
      <c r="BA855" s="163"/>
      <c r="BB855" s="163">
        <f>+CALCULO[[#This Row],[ 53 ]]</f>
        <v>0</v>
      </c>
      <c r="BC855" s="163"/>
      <c r="BD855" s="163">
        <f>+CALCULO[[#This Row],[ 55 ]]</f>
        <v>0</v>
      </c>
      <c r="BE855" s="163"/>
      <c r="BF855" s="163">
        <f>+CALCULO[[#This Row],[ 57 ]]</f>
        <v>0</v>
      </c>
      <c r="BG855" s="163"/>
      <c r="BH855" s="163">
        <f>+CALCULO[[#This Row],[ 59 ]]</f>
        <v>0</v>
      </c>
      <c r="BI855" s="163"/>
      <c r="BJ855" s="163"/>
      <c r="BK855" s="163"/>
      <c r="BL855" s="145">
        <f>+CALCULO[[#This Row],[ 63 ]]</f>
        <v>0</v>
      </c>
      <c r="BM855" s="144">
        <f>+CALCULO[[#This Row],[ 64 ]]+CALCULO[[#This Row],[ 62 ]]+CALCULO[[#This Row],[ 60 ]]+CALCULO[[#This Row],[ 58 ]]+CALCULO[[#This Row],[ 56 ]]+CALCULO[[#This Row],[ 54 ]]+CALCULO[[#This Row],[ 52 ]]+CALCULO[[#This Row],[ 50 ]]+CALCULO[[#This Row],[ 48 ]]+CALCULO[[#This Row],[ 45 ]]+CALCULO[[#This Row],[43]]</f>
        <v>0</v>
      </c>
      <c r="BN855" s="148">
        <f>+CALCULO[[#This Row],[ 41 ]]-CALCULO[[#This Row],[65]]</f>
        <v>0</v>
      </c>
      <c r="BO855" s="144">
        <f>+ROUND(MIN(CALCULO[[#This Row],[66]]*25%,240*'Versión impresión'!$H$8),-3)</f>
        <v>0</v>
      </c>
      <c r="BP855" s="148">
        <f>+CALCULO[[#This Row],[66]]-CALCULO[[#This Row],[67]]</f>
        <v>0</v>
      </c>
      <c r="BQ855" s="154">
        <f>+ROUND(CALCULO[[#This Row],[33]]*40%,-3)</f>
        <v>0</v>
      </c>
      <c r="BR855" s="149">
        <f t="shared" si="32"/>
        <v>0</v>
      </c>
      <c r="BS855" s="144">
        <f>+CALCULO[[#This Row],[33]]-MIN(CALCULO[[#This Row],[69]],CALCULO[[#This Row],[68]])</f>
        <v>0</v>
      </c>
      <c r="BT855" s="150">
        <f>+CALCULO[[#This Row],[71]]/'Versión impresión'!$H$8+1-1</f>
        <v>0</v>
      </c>
      <c r="BU855" s="151">
        <f>+LOOKUP(CALCULO[[#This Row],[72]],$CG$2:$CH$8,$CJ$2:$CJ$8)</f>
        <v>0</v>
      </c>
      <c r="BV855" s="152">
        <f>+LOOKUP(CALCULO[[#This Row],[72]],$CG$2:$CH$8,$CI$2:$CI$8)</f>
        <v>0</v>
      </c>
      <c r="BW855" s="151">
        <f>+LOOKUP(CALCULO[[#This Row],[72]],$CG$2:$CH$8,$CK$2:$CK$8)</f>
        <v>0</v>
      </c>
      <c r="BX855" s="155">
        <f>+(CALCULO[[#This Row],[72]]+CALCULO[[#This Row],[73]])*CALCULO[[#This Row],[74]]+CALCULO[[#This Row],[75]]</f>
        <v>0</v>
      </c>
      <c r="BY855" s="133">
        <f>+ROUND(CALCULO[[#This Row],[76]]*'Versión impresión'!$H$8,-3)</f>
        <v>0</v>
      </c>
      <c r="BZ855" s="180" t="str">
        <f>+IF(LOOKUP(CALCULO[[#This Row],[72]],$CG$2:$CH$8,$CM$2:$CM$8)=0,"",LOOKUP(CALCULO[[#This Row],[72]],$CG$2:$CH$8,$CM$2:$CM$8))</f>
        <v/>
      </c>
    </row>
    <row r="856" spans="1:78" x14ac:dyDescent="0.25">
      <c r="A856" s="78" t="str">
        <f t="shared" si="31"/>
        <v/>
      </c>
      <c r="B856" s="159"/>
      <c r="C856" s="29"/>
      <c r="D856" s="29"/>
      <c r="E856" s="29"/>
      <c r="F856" s="29"/>
      <c r="G856" s="29"/>
      <c r="H856" s="29"/>
      <c r="I856" s="29"/>
      <c r="J856" s="29"/>
      <c r="K856" s="29"/>
      <c r="L856" s="29"/>
      <c r="M856" s="29"/>
      <c r="N856" s="29"/>
      <c r="O856" s="144">
        <f>SUM(CALCULO[[#This Row],[5]:[ 14 ]])</f>
        <v>0</v>
      </c>
      <c r="P856" s="162"/>
      <c r="Q856" s="163">
        <f>+IF(AVERAGEIF(ING_NO_CONST_RENTA[Concepto],'Datos para cálculo'!P$4,ING_NO_CONST_RENTA[Monto Limite])=1,CALCULO[[#This Row],[16]],MIN(CALCULO[ [#This Row],[16] ],AVERAGEIF(ING_NO_CONST_RENTA[Concepto],'Datos para cálculo'!P$4,ING_NO_CONST_RENTA[Monto Limite]),+CALCULO[ [#This Row],[16] ]+1-1,CALCULO[ [#This Row],[16] ]))</f>
        <v>0</v>
      </c>
      <c r="R856" s="29"/>
      <c r="S856" s="163">
        <f>+IF(AVERAGEIF(ING_NO_CONST_RENTA[Concepto],'Datos para cálculo'!R$4,ING_NO_CONST_RENTA[Monto Limite])=1,CALCULO[[#This Row],[18]],MIN(CALCULO[ [#This Row],[18] ],AVERAGEIF(ING_NO_CONST_RENTA[Concepto],'Datos para cálculo'!R$4,ING_NO_CONST_RENTA[Monto Limite]),+CALCULO[ [#This Row],[18] ]+1-1,CALCULO[ [#This Row],[18] ]))</f>
        <v>0</v>
      </c>
      <c r="T856" s="29"/>
      <c r="U856" s="163">
        <f>+IF(AVERAGEIF(ING_NO_CONST_RENTA[Concepto],'Datos para cálculo'!T$4,ING_NO_CONST_RENTA[Monto Limite])=1,CALCULO[[#This Row],[20]],MIN(CALCULO[ [#This Row],[20] ],AVERAGEIF(ING_NO_CONST_RENTA[Concepto],'Datos para cálculo'!T$4,ING_NO_CONST_RENTA[Monto Limite]),+CALCULO[ [#This Row],[20] ]+1-1,CALCULO[ [#This Row],[20] ]))</f>
        <v>0</v>
      </c>
      <c r="V856" s="29"/>
      <c r="W8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6" s="164"/>
      <c r="Y856" s="163">
        <f>+IF(O856&lt;310*'Versión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6" s="165"/>
      <c r="AA856" s="163">
        <f>+IF(AVERAGEIF(ING_NO_CONST_RENTA[Concepto],'Datos para cálculo'!Z$4,ING_NO_CONST_RENTA[Monto Limite])=1,CALCULO[[#This Row],[ 26 ]],MIN(CALCULO[[#This Row],[ 26 ]],AVERAGEIF(ING_NO_CONST_RENTA[Concepto],'Datos para cálculo'!Z$4,ING_NO_CONST_RENTA[Monto Limite]),+CALCULO[[#This Row],[ 26 ]]+1-1,CALCULO[[#This Row],[ 26 ]]))</f>
        <v>0</v>
      </c>
      <c r="AB856" s="165"/>
      <c r="AC8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6" s="147"/>
      <c r="AE8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6" s="144">
        <f>+CALCULO[[#This Row],[ 31 ]]+CALCULO[[#This Row],[ 29 ]]+CALCULO[[#This Row],[ 27 ]]+CALCULO[[#This Row],[ 25 ]]+CALCULO[[#This Row],[ 23 ]]+CALCULO[[#This Row],[ 21 ]]+CALCULO[[#This Row],[ 19 ]]+CALCULO[[#This Row],[ 17 ]]</f>
        <v>0</v>
      </c>
      <c r="AG856" s="148">
        <f>+MAX(0,ROUND(CALCULO[[#This Row],[ 15 ]]-CALCULO[[#This Row],[32]],-3))</f>
        <v>0</v>
      </c>
      <c r="AH856" s="29"/>
      <c r="AI856" s="163">
        <f>+IF(AVERAGEIF(DEDUCCIONES[Concepto],'Datos para cálculo'!AH$4,DEDUCCIONES[Monto Limite])=1,CALCULO[[#This Row],[ 34 ]],MIN(CALCULO[[#This Row],[ 34 ]],AVERAGEIF(DEDUCCIONES[Concepto],'Datos para cálculo'!AH$4,DEDUCCIONES[Monto Limite]),+CALCULO[[#This Row],[ 34 ]]+1-1,CALCULO[[#This Row],[ 34 ]]))</f>
        <v>0</v>
      </c>
      <c r="AJ856" s="167"/>
      <c r="AK856" s="144">
        <f>+IF(CALCULO[[#This Row],[ 36 ]]="SI",MIN(CALCULO[[#This Row],[ 15 ]]*10%,VLOOKUP($AJ$4,DEDUCCIONES[],4,0)),0)</f>
        <v>0</v>
      </c>
      <c r="AL856" s="168"/>
      <c r="AM856" s="145">
        <f>+MIN(AL856+1-1,VLOOKUP($AL$4,DEDUCCIONES[],4,0))</f>
        <v>0</v>
      </c>
      <c r="AN856" s="144">
        <f>+CALCULO[[#This Row],[35]]+CALCULO[[#This Row],[37]]+CALCULO[[#This Row],[ 39 ]]</f>
        <v>0</v>
      </c>
      <c r="AO856" s="148">
        <f>+CALCULO[[#This Row],[33]]-CALCULO[[#This Row],[ 40 ]]</f>
        <v>0</v>
      </c>
      <c r="AP856" s="29"/>
      <c r="AQ856" s="163">
        <f>+MIN(CALCULO[[#This Row],[42]]+1-1,VLOOKUP($AP$4,RENTAS_EXCENTAS[],4,0))</f>
        <v>0</v>
      </c>
      <c r="AR856" s="29"/>
      <c r="AS856" s="163">
        <f>+MIN(CALCULO[[#This Row],[43]]+CALCULO[[#This Row],[ 44 ]]+1-1,VLOOKUP($AP$4,RENTAS_EXCENTAS[],4,0))-CALCULO[[#This Row],[43]]</f>
        <v>0</v>
      </c>
      <c r="AT856" s="163"/>
      <c r="AU856" s="163"/>
      <c r="AV856" s="163">
        <f>+CALCULO[[#This Row],[ 47 ]]</f>
        <v>0</v>
      </c>
      <c r="AW856" s="163"/>
      <c r="AX856" s="163">
        <f>+CALCULO[[#This Row],[ 49 ]]</f>
        <v>0</v>
      </c>
      <c r="AY856" s="163"/>
      <c r="AZ856" s="163">
        <f>+CALCULO[[#This Row],[ 51 ]]</f>
        <v>0</v>
      </c>
      <c r="BA856" s="163"/>
      <c r="BB856" s="163">
        <f>+CALCULO[[#This Row],[ 53 ]]</f>
        <v>0</v>
      </c>
      <c r="BC856" s="163"/>
      <c r="BD856" s="163">
        <f>+CALCULO[[#This Row],[ 55 ]]</f>
        <v>0</v>
      </c>
      <c r="BE856" s="163"/>
      <c r="BF856" s="163">
        <f>+CALCULO[[#This Row],[ 57 ]]</f>
        <v>0</v>
      </c>
      <c r="BG856" s="163"/>
      <c r="BH856" s="163">
        <f>+CALCULO[[#This Row],[ 59 ]]</f>
        <v>0</v>
      </c>
      <c r="BI856" s="163"/>
      <c r="BJ856" s="163"/>
      <c r="BK856" s="163"/>
      <c r="BL856" s="145">
        <f>+CALCULO[[#This Row],[ 63 ]]</f>
        <v>0</v>
      </c>
      <c r="BM856" s="144">
        <f>+CALCULO[[#This Row],[ 64 ]]+CALCULO[[#This Row],[ 62 ]]+CALCULO[[#This Row],[ 60 ]]+CALCULO[[#This Row],[ 58 ]]+CALCULO[[#This Row],[ 56 ]]+CALCULO[[#This Row],[ 54 ]]+CALCULO[[#This Row],[ 52 ]]+CALCULO[[#This Row],[ 50 ]]+CALCULO[[#This Row],[ 48 ]]+CALCULO[[#This Row],[ 45 ]]+CALCULO[[#This Row],[43]]</f>
        <v>0</v>
      </c>
      <c r="BN856" s="148">
        <f>+CALCULO[[#This Row],[ 41 ]]-CALCULO[[#This Row],[65]]</f>
        <v>0</v>
      </c>
      <c r="BO856" s="144">
        <f>+ROUND(MIN(CALCULO[[#This Row],[66]]*25%,240*'Versión impresión'!$H$8),-3)</f>
        <v>0</v>
      </c>
      <c r="BP856" s="148">
        <f>+CALCULO[[#This Row],[66]]-CALCULO[[#This Row],[67]]</f>
        <v>0</v>
      </c>
      <c r="BQ856" s="154">
        <f>+ROUND(CALCULO[[#This Row],[33]]*40%,-3)</f>
        <v>0</v>
      </c>
      <c r="BR856" s="149">
        <f t="shared" si="32"/>
        <v>0</v>
      </c>
      <c r="BS856" s="144">
        <f>+CALCULO[[#This Row],[33]]-MIN(CALCULO[[#This Row],[69]],CALCULO[[#This Row],[68]])</f>
        <v>0</v>
      </c>
      <c r="BT856" s="150">
        <f>+CALCULO[[#This Row],[71]]/'Versión impresión'!$H$8+1-1</f>
        <v>0</v>
      </c>
      <c r="BU856" s="151">
        <f>+LOOKUP(CALCULO[[#This Row],[72]],$CG$2:$CH$8,$CJ$2:$CJ$8)</f>
        <v>0</v>
      </c>
      <c r="BV856" s="152">
        <f>+LOOKUP(CALCULO[[#This Row],[72]],$CG$2:$CH$8,$CI$2:$CI$8)</f>
        <v>0</v>
      </c>
      <c r="BW856" s="151">
        <f>+LOOKUP(CALCULO[[#This Row],[72]],$CG$2:$CH$8,$CK$2:$CK$8)</f>
        <v>0</v>
      </c>
      <c r="BX856" s="155">
        <f>+(CALCULO[[#This Row],[72]]+CALCULO[[#This Row],[73]])*CALCULO[[#This Row],[74]]+CALCULO[[#This Row],[75]]</f>
        <v>0</v>
      </c>
      <c r="BY856" s="133">
        <f>+ROUND(CALCULO[[#This Row],[76]]*'Versión impresión'!$H$8,-3)</f>
        <v>0</v>
      </c>
      <c r="BZ856" s="180" t="str">
        <f>+IF(LOOKUP(CALCULO[[#This Row],[72]],$CG$2:$CH$8,$CM$2:$CM$8)=0,"",LOOKUP(CALCULO[[#This Row],[72]],$CG$2:$CH$8,$CM$2:$CM$8))</f>
        <v/>
      </c>
    </row>
    <row r="857" spans="1:78" x14ac:dyDescent="0.25">
      <c r="A857" s="78" t="str">
        <f t="shared" si="31"/>
        <v/>
      </c>
      <c r="B857" s="159"/>
      <c r="C857" s="29"/>
      <c r="D857" s="29"/>
      <c r="E857" s="29"/>
      <c r="F857" s="29"/>
      <c r="G857" s="29"/>
      <c r="H857" s="29"/>
      <c r="I857" s="29"/>
      <c r="J857" s="29"/>
      <c r="K857" s="29"/>
      <c r="L857" s="29"/>
      <c r="M857" s="29"/>
      <c r="N857" s="29"/>
      <c r="O857" s="144">
        <f>SUM(CALCULO[[#This Row],[5]:[ 14 ]])</f>
        <v>0</v>
      </c>
      <c r="P857" s="162"/>
      <c r="Q857" s="163">
        <f>+IF(AVERAGEIF(ING_NO_CONST_RENTA[Concepto],'Datos para cálculo'!P$4,ING_NO_CONST_RENTA[Monto Limite])=1,CALCULO[[#This Row],[16]],MIN(CALCULO[ [#This Row],[16] ],AVERAGEIF(ING_NO_CONST_RENTA[Concepto],'Datos para cálculo'!P$4,ING_NO_CONST_RENTA[Monto Limite]),+CALCULO[ [#This Row],[16] ]+1-1,CALCULO[ [#This Row],[16] ]))</f>
        <v>0</v>
      </c>
      <c r="R857" s="29"/>
      <c r="S857" s="163">
        <f>+IF(AVERAGEIF(ING_NO_CONST_RENTA[Concepto],'Datos para cálculo'!R$4,ING_NO_CONST_RENTA[Monto Limite])=1,CALCULO[[#This Row],[18]],MIN(CALCULO[ [#This Row],[18] ],AVERAGEIF(ING_NO_CONST_RENTA[Concepto],'Datos para cálculo'!R$4,ING_NO_CONST_RENTA[Monto Limite]),+CALCULO[ [#This Row],[18] ]+1-1,CALCULO[ [#This Row],[18] ]))</f>
        <v>0</v>
      </c>
      <c r="T857" s="29"/>
      <c r="U857" s="163">
        <f>+IF(AVERAGEIF(ING_NO_CONST_RENTA[Concepto],'Datos para cálculo'!T$4,ING_NO_CONST_RENTA[Monto Limite])=1,CALCULO[[#This Row],[20]],MIN(CALCULO[ [#This Row],[20] ],AVERAGEIF(ING_NO_CONST_RENTA[Concepto],'Datos para cálculo'!T$4,ING_NO_CONST_RENTA[Monto Limite]),+CALCULO[ [#This Row],[20] ]+1-1,CALCULO[ [#This Row],[20] ]))</f>
        <v>0</v>
      </c>
      <c r="V857" s="29"/>
      <c r="W8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7" s="164"/>
      <c r="Y857" s="163">
        <f>+IF(O857&lt;310*'Versión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7" s="165"/>
      <c r="AA857" s="163">
        <f>+IF(AVERAGEIF(ING_NO_CONST_RENTA[Concepto],'Datos para cálculo'!Z$4,ING_NO_CONST_RENTA[Monto Limite])=1,CALCULO[[#This Row],[ 26 ]],MIN(CALCULO[[#This Row],[ 26 ]],AVERAGEIF(ING_NO_CONST_RENTA[Concepto],'Datos para cálculo'!Z$4,ING_NO_CONST_RENTA[Monto Limite]),+CALCULO[[#This Row],[ 26 ]]+1-1,CALCULO[[#This Row],[ 26 ]]))</f>
        <v>0</v>
      </c>
      <c r="AB857" s="165"/>
      <c r="AC8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7" s="147"/>
      <c r="AE8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7" s="144">
        <f>+CALCULO[[#This Row],[ 31 ]]+CALCULO[[#This Row],[ 29 ]]+CALCULO[[#This Row],[ 27 ]]+CALCULO[[#This Row],[ 25 ]]+CALCULO[[#This Row],[ 23 ]]+CALCULO[[#This Row],[ 21 ]]+CALCULO[[#This Row],[ 19 ]]+CALCULO[[#This Row],[ 17 ]]</f>
        <v>0</v>
      </c>
      <c r="AG857" s="148">
        <f>+MAX(0,ROUND(CALCULO[[#This Row],[ 15 ]]-CALCULO[[#This Row],[32]],-3))</f>
        <v>0</v>
      </c>
      <c r="AH857" s="29"/>
      <c r="AI857" s="163">
        <f>+IF(AVERAGEIF(DEDUCCIONES[Concepto],'Datos para cálculo'!AH$4,DEDUCCIONES[Monto Limite])=1,CALCULO[[#This Row],[ 34 ]],MIN(CALCULO[[#This Row],[ 34 ]],AVERAGEIF(DEDUCCIONES[Concepto],'Datos para cálculo'!AH$4,DEDUCCIONES[Monto Limite]),+CALCULO[[#This Row],[ 34 ]]+1-1,CALCULO[[#This Row],[ 34 ]]))</f>
        <v>0</v>
      </c>
      <c r="AJ857" s="167"/>
      <c r="AK857" s="144">
        <f>+IF(CALCULO[[#This Row],[ 36 ]]="SI",MIN(CALCULO[[#This Row],[ 15 ]]*10%,VLOOKUP($AJ$4,DEDUCCIONES[],4,0)),0)</f>
        <v>0</v>
      </c>
      <c r="AL857" s="168"/>
      <c r="AM857" s="145">
        <f>+MIN(AL857+1-1,VLOOKUP($AL$4,DEDUCCIONES[],4,0))</f>
        <v>0</v>
      </c>
      <c r="AN857" s="144">
        <f>+CALCULO[[#This Row],[35]]+CALCULO[[#This Row],[37]]+CALCULO[[#This Row],[ 39 ]]</f>
        <v>0</v>
      </c>
      <c r="AO857" s="148">
        <f>+CALCULO[[#This Row],[33]]-CALCULO[[#This Row],[ 40 ]]</f>
        <v>0</v>
      </c>
      <c r="AP857" s="29"/>
      <c r="AQ857" s="163">
        <f>+MIN(CALCULO[[#This Row],[42]]+1-1,VLOOKUP($AP$4,RENTAS_EXCENTAS[],4,0))</f>
        <v>0</v>
      </c>
      <c r="AR857" s="29"/>
      <c r="AS857" s="163">
        <f>+MIN(CALCULO[[#This Row],[43]]+CALCULO[[#This Row],[ 44 ]]+1-1,VLOOKUP($AP$4,RENTAS_EXCENTAS[],4,0))-CALCULO[[#This Row],[43]]</f>
        <v>0</v>
      </c>
      <c r="AT857" s="163"/>
      <c r="AU857" s="163"/>
      <c r="AV857" s="163">
        <f>+CALCULO[[#This Row],[ 47 ]]</f>
        <v>0</v>
      </c>
      <c r="AW857" s="163"/>
      <c r="AX857" s="163">
        <f>+CALCULO[[#This Row],[ 49 ]]</f>
        <v>0</v>
      </c>
      <c r="AY857" s="163"/>
      <c r="AZ857" s="163">
        <f>+CALCULO[[#This Row],[ 51 ]]</f>
        <v>0</v>
      </c>
      <c r="BA857" s="163"/>
      <c r="BB857" s="163">
        <f>+CALCULO[[#This Row],[ 53 ]]</f>
        <v>0</v>
      </c>
      <c r="BC857" s="163"/>
      <c r="BD857" s="163">
        <f>+CALCULO[[#This Row],[ 55 ]]</f>
        <v>0</v>
      </c>
      <c r="BE857" s="163"/>
      <c r="BF857" s="163">
        <f>+CALCULO[[#This Row],[ 57 ]]</f>
        <v>0</v>
      </c>
      <c r="BG857" s="163"/>
      <c r="BH857" s="163">
        <f>+CALCULO[[#This Row],[ 59 ]]</f>
        <v>0</v>
      </c>
      <c r="BI857" s="163"/>
      <c r="BJ857" s="163"/>
      <c r="BK857" s="163"/>
      <c r="BL857" s="145">
        <f>+CALCULO[[#This Row],[ 63 ]]</f>
        <v>0</v>
      </c>
      <c r="BM857" s="144">
        <f>+CALCULO[[#This Row],[ 64 ]]+CALCULO[[#This Row],[ 62 ]]+CALCULO[[#This Row],[ 60 ]]+CALCULO[[#This Row],[ 58 ]]+CALCULO[[#This Row],[ 56 ]]+CALCULO[[#This Row],[ 54 ]]+CALCULO[[#This Row],[ 52 ]]+CALCULO[[#This Row],[ 50 ]]+CALCULO[[#This Row],[ 48 ]]+CALCULO[[#This Row],[ 45 ]]+CALCULO[[#This Row],[43]]</f>
        <v>0</v>
      </c>
      <c r="BN857" s="148">
        <f>+CALCULO[[#This Row],[ 41 ]]-CALCULO[[#This Row],[65]]</f>
        <v>0</v>
      </c>
      <c r="BO857" s="144">
        <f>+ROUND(MIN(CALCULO[[#This Row],[66]]*25%,240*'Versión impresión'!$H$8),-3)</f>
        <v>0</v>
      </c>
      <c r="BP857" s="148">
        <f>+CALCULO[[#This Row],[66]]-CALCULO[[#This Row],[67]]</f>
        <v>0</v>
      </c>
      <c r="BQ857" s="154">
        <f>+ROUND(CALCULO[[#This Row],[33]]*40%,-3)</f>
        <v>0</v>
      </c>
      <c r="BR857" s="149">
        <f t="shared" si="32"/>
        <v>0</v>
      </c>
      <c r="BS857" s="144">
        <f>+CALCULO[[#This Row],[33]]-MIN(CALCULO[[#This Row],[69]],CALCULO[[#This Row],[68]])</f>
        <v>0</v>
      </c>
      <c r="BT857" s="150">
        <f>+CALCULO[[#This Row],[71]]/'Versión impresión'!$H$8+1-1</f>
        <v>0</v>
      </c>
      <c r="BU857" s="151">
        <f>+LOOKUP(CALCULO[[#This Row],[72]],$CG$2:$CH$8,$CJ$2:$CJ$8)</f>
        <v>0</v>
      </c>
      <c r="BV857" s="152">
        <f>+LOOKUP(CALCULO[[#This Row],[72]],$CG$2:$CH$8,$CI$2:$CI$8)</f>
        <v>0</v>
      </c>
      <c r="BW857" s="151">
        <f>+LOOKUP(CALCULO[[#This Row],[72]],$CG$2:$CH$8,$CK$2:$CK$8)</f>
        <v>0</v>
      </c>
      <c r="BX857" s="155">
        <f>+(CALCULO[[#This Row],[72]]+CALCULO[[#This Row],[73]])*CALCULO[[#This Row],[74]]+CALCULO[[#This Row],[75]]</f>
        <v>0</v>
      </c>
      <c r="BY857" s="133">
        <f>+ROUND(CALCULO[[#This Row],[76]]*'Versión impresión'!$H$8,-3)</f>
        <v>0</v>
      </c>
      <c r="BZ857" s="180" t="str">
        <f>+IF(LOOKUP(CALCULO[[#This Row],[72]],$CG$2:$CH$8,$CM$2:$CM$8)=0,"",LOOKUP(CALCULO[[#This Row],[72]],$CG$2:$CH$8,$CM$2:$CM$8))</f>
        <v/>
      </c>
    </row>
    <row r="858" spans="1:78" x14ac:dyDescent="0.25">
      <c r="A858" s="78" t="str">
        <f t="shared" si="31"/>
        <v/>
      </c>
      <c r="B858" s="159"/>
      <c r="C858" s="29"/>
      <c r="D858" s="29"/>
      <c r="E858" s="29"/>
      <c r="F858" s="29"/>
      <c r="G858" s="29"/>
      <c r="H858" s="29"/>
      <c r="I858" s="29"/>
      <c r="J858" s="29"/>
      <c r="K858" s="29"/>
      <c r="L858" s="29"/>
      <c r="M858" s="29"/>
      <c r="N858" s="29"/>
      <c r="O858" s="144">
        <f>SUM(CALCULO[[#This Row],[5]:[ 14 ]])</f>
        <v>0</v>
      </c>
      <c r="P858" s="162"/>
      <c r="Q858" s="163">
        <f>+IF(AVERAGEIF(ING_NO_CONST_RENTA[Concepto],'Datos para cálculo'!P$4,ING_NO_CONST_RENTA[Monto Limite])=1,CALCULO[[#This Row],[16]],MIN(CALCULO[ [#This Row],[16] ],AVERAGEIF(ING_NO_CONST_RENTA[Concepto],'Datos para cálculo'!P$4,ING_NO_CONST_RENTA[Monto Limite]),+CALCULO[ [#This Row],[16] ]+1-1,CALCULO[ [#This Row],[16] ]))</f>
        <v>0</v>
      </c>
      <c r="R858" s="29"/>
      <c r="S858" s="163">
        <f>+IF(AVERAGEIF(ING_NO_CONST_RENTA[Concepto],'Datos para cálculo'!R$4,ING_NO_CONST_RENTA[Monto Limite])=1,CALCULO[[#This Row],[18]],MIN(CALCULO[ [#This Row],[18] ],AVERAGEIF(ING_NO_CONST_RENTA[Concepto],'Datos para cálculo'!R$4,ING_NO_CONST_RENTA[Monto Limite]),+CALCULO[ [#This Row],[18] ]+1-1,CALCULO[ [#This Row],[18] ]))</f>
        <v>0</v>
      </c>
      <c r="T858" s="29"/>
      <c r="U858" s="163">
        <f>+IF(AVERAGEIF(ING_NO_CONST_RENTA[Concepto],'Datos para cálculo'!T$4,ING_NO_CONST_RENTA[Monto Limite])=1,CALCULO[[#This Row],[20]],MIN(CALCULO[ [#This Row],[20] ],AVERAGEIF(ING_NO_CONST_RENTA[Concepto],'Datos para cálculo'!T$4,ING_NO_CONST_RENTA[Monto Limite]),+CALCULO[ [#This Row],[20] ]+1-1,CALCULO[ [#This Row],[20] ]))</f>
        <v>0</v>
      </c>
      <c r="V858" s="29"/>
      <c r="W8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8" s="164"/>
      <c r="Y858" s="163">
        <f>+IF(O858&lt;310*'Versión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8" s="165"/>
      <c r="AA858" s="163">
        <f>+IF(AVERAGEIF(ING_NO_CONST_RENTA[Concepto],'Datos para cálculo'!Z$4,ING_NO_CONST_RENTA[Monto Limite])=1,CALCULO[[#This Row],[ 26 ]],MIN(CALCULO[[#This Row],[ 26 ]],AVERAGEIF(ING_NO_CONST_RENTA[Concepto],'Datos para cálculo'!Z$4,ING_NO_CONST_RENTA[Monto Limite]),+CALCULO[[#This Row],[ 26 ]]+1-1,CALCULO[[#This Row],[ 26 ]]))</f>
        <v>0</v>
      </c>
      <c r="AB858" s="165"/>
      <c r="AC8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8" s="147"/>
      <c r="AE8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8" s="144">
        <f>+CALCULO[[#This Row],[ 31 ]]+CALCULO[[#This Row],[ 29 ]]+CALCULO[[#This Row],[ 27 ]]+CALCULO[[#This Row],[ 25 ]]+CALCULO[[#This Row],[ 23 ]]+CALCULO[[#This Row],[ 21 ]]+CALCULO[[#This Row],[ 19 ]]+CALCULO[[#This Row],[ 17 ]]</f>
        <v>0</v>
      </c>
      <c r="AG858" s="148">
        <f>+MAX(0,ROUND(CALCULO[[#This Row],[ 15 ]]-CALCULO[[#This Row],[32]],-3))</f>
        <v>0</v>
      </c>
      <c r="AH858" s="29"/>
      <c r="AI858" s="163">
        <f>+IF(AVERAGEIF(DEDUCCIONES[Concepto],'Datos para cálculo'!AH$4,DEDUCCIONES[Monto Limite])=1,CALCULO[[#This Row],[ 34 ]],MIN(CALCULO[[#This Row],[ 34 ]],AVERAGEIF(DEDUCCIONES[Concepto],'Datos para cálculo'!AH$4,DEDUCCIONES[Monto Limite]),+CALCULO[[#This Row],[ 34 ]]+1-1,CALCULO[[#This Row],[ 34 ]]))</f>
        <v>0</v>
      </c>
      <c r="AJ858" s="167"/>
      <c r="AK858" s="144">
        <f>+IF(CALCULO[[#This Row],[ 36 ]]="SI",MIN(CALCULO[[#This Row],[ 15 ]]*10%,VLOOKUP($AJ$4,DEDUCCIONES[],4,0)),0)</f>
        <v>0</v>
      </c>
      <c r="AL858" s="168"/>
      <c r="AM858" s="145">
        <f>+MIN(AL858+1-1,VLOOKUP($AL$4,DEDUCCIONES[],4,0))</f>
        <v>0</v>
      </c>
      <c r="AN858" s="144">
        <f>+CALCULO[[#This Row],[35]]+CALCULO[[#This Row],[37]]+CALCULO[[#This Row],[ 39 ]]</f>
        <v>0</v>
      </c>
      <c r="AO858" s="148">
        <f>+CALCULO[[#This Row],[33]]-CALCULO[[#This Row],[ 40 ]]</f>
        <v>0</v>
      </c>
      <c r="AP858" s="29"/>
      <c r="AQ858" s="163">
        <f>+MIN(CALCULO[[#This Row],[42]]+1-1,VLOOKUP($AP$4,RENTAS_EXCENTAS[],4,0))</f>
        <v>0</v>
      </c>
      <c r="AR858" s="29"/>
      <c r="AS858" s="163">
        <f>+MIN(CALCULO[[#This Row],[43]]+CALCULO[[#This Row],[ 44 ]]+1-1,VLOOKUP($AP$4,RENTAS_EXCENTAS[],4,0))-CALCULO[[#This Row],[43]]</f>
        <v>0</v>
      </c>
      <c r="AT858" s="163"/>
      <c r="AU858" s="163"/>
      <c r="AV858" s="163">
        <f>+CALCULO[[#This Row],[ 47 ]]</f>
        <v>0</v>
      </c>
      <c r="AW858" s="163"/>
      <c r="AX858" s="163">
        <f>+CALCULO[[#This Row],[ 49 ]]</f>
        <v>0</v>
      </c>
      <c r="AY858" s="163"/>
      <c r="AZ858" s="163">
        <f>+CALCULO[[#This Row],[ 51 ]]</f>
        <v>0</v>
      </c>
      <c r="BA858" s="163"/>
      <c r="BB858" s="163">
        <f>+CALCULO[[#This Row],[ 53 ]]</f>
        <v>0</v>
      </c>
      <c r="BC858" s="163"/>
      <c r="BD858" s="163">
        <f>+CALCULO[[#This Row],[ 55 ]]</f>
        <v>0</v>
      </c>
      <c r="BE858" s="163"/>
      <c r="BF858" s="163">
        <f>+CALCULO[[#This Row],[ 57 ]]</f>
        <v>0</v>
      </c>
      <c r="BG858" s="163"/>
      <c r="BH858" s="163">
        <f>+CALCULO[[#This Row],[ 59 ]]</f>
        <v>0</v>
      </c>
      <c r="BI858" s="163"/>
      <c r="BJ858" s="163"/>
      <c r="BK858" s="163"/>
      <c r="BL858" s="145">
        <f>+CALCULO[[#This Row],[ 63 ]]</f>
        <v>0</v>
      </c>
      <c r="BM858" s="144">
        <f>+CALCULO[[#This Row],[ 64 ]]+CALCULO[[#This Row],[ 62 ]]+CALCULO[[#This Row],[ 60 ]]+CALCULO[[#This Row],[ 58 ]]+CALCULO[[#This Row],[ 56 ]]+CALCULO[[#This Row],[ 54 ]]+CALCULO[[#This Row],[ 52 ]]+CALCULO[[#This Row],[ 50 ]]+CALCULO[[#This Row],[ 48 ]]+CALCULO[[#This Row],[ 45 ]]+CALCULO[[#This Row],[43]]</f>
        <v>0</v>
      </c>
      <c r="BN858" s="148">
        <f>+CALCULO[[#This Row],[ 41 ]]-CALCULO[[#This Row],[65]]</f>
        <v>0</v>
      </c>
      <c r="BO858" s="144">
        <f>+ROUND(MIN(CALCULO[[#This Row],[66]]*25%,240*'Versión impresión'!$H$8),-3)</f>
        <v>0</v>
      </c>
      <c r="BP858" s="148">
        <f>+CALCULO[[#This Row],[66]]-CALCULO[[#This Row],[67]]</f>
        <v>0</v>
      </c>
      <c r="BQ858" s="154">
        <f>+ROUND(CALCULO[[#This Row],[33]]*40%,-3)</f>
        <v>0</v>
      </c>
      <c r="BR858" s="149">
        <f t="shared" si="32"/>
        <v>0</v>
      </c>
      <c r="BS858" s="144">
        <f>+CALCULO[[#This Row],[33]]-MIN(CALCULO[[#This Row],[69]],CALCULO[[#This Row],[68]])</f>
        <v>0</v>
      </c>
      <c r="BT858" s="150">
        <f>+CALCULO[[#This Row],[71]]/'Versión impresión'!$H$8+1-1</f>
        <v>0</v>
      </c>
      <c r="BU858" s="151">
        <f>+LOOKUP(CALCULO[[#This Row],[72]],$CG$2:$CH$8,$CJ$2:$CJ$8)</f>
        <v>0</v>
      </c>
      <c r="BV858" s="152">
        <f>+LOOKUP(CALCULO[[#This Row],[72]],$CG$2:$CH$8,$CI$2:$CI$8)</f>
        <v>0</v>
      </c>
      <c r="BW858" s="151">
        <f>+LOOKUP(CALCULO[[#This Row],[72]],$CG$2:$CH$8,$CK$2:$CK$8)</f>
        <v>0</v>
      </c>
      <c r="BX858" s="155">
        <f>+(CALCULO[[#This Row],[72]]+CALCULO[[#This Row],[73]])*CALCULO[[#This Row],[74]]+CALCULO[[#This Row],[75]]</f>
        <v>0</v>
      </c>
      <c r="BY858" s="133">
        <f>+ROUND(CALCULO[[#This Row],[76]]*'Versión impresión'!$H$8,-3)</f>
        <v>0</v>
      </c>
      <c r="BZ858" s="180" t="str">
        <f>+IF(LOOKUP(CALCULO[[#This Row],[72]],$CG$2:$CH$8,$CM$2:$CM$8)=0,"",LOOKUP(CALCULO[[#This Row],[72]],$CG$2:$CH$8,$CM$2:$CM$8))</f>
        <v/>
      </c>
    </row>
    <row r="859" spans="1:78" x14ac:dyDescent="0.25">
      <c r="A859" s="78" t="str">
        <f t="shared" si="31"/>
        <v/>
      </c>
      <c r="B859" s="159"/>
      <c r="C859" s="29"/>
      <c r="D859" s="29"/>
      <c r="E859" s="29"/>
      <c r="F859" s="29"/>
      <c r="G859" s="29"/>
      <c r="H859" s="29"/>
      <c r="I859" s="29"/>
      <c r="J859" s="29"/>
      <c r="K859" s="29"/>
      <c r="L859" s="29"/>
      <c r="M859" s="29"/>
      <c r="N859" s="29"/>
      <c r="O859" s="144">
        <f>SUM(CALCULO[[#This Row],[5]:[ 14 ]])</f>
        <v>0</v>
      </c>
      <c r="P859" s="162"/>
      <c r="Q859" s="163">
        <f>+IF(AVERAGEIF(ING_NO_CONST_RENTA[Concepto],'Datos para cálculo'!P$4,ING_NO_CONST_RENTA[Monto Limite])=1,CALCULO[[#This Row],[16]],MIN(CALCULO[ [#This Row],[16] ],AVERAGEIF(ING_NO_CONST_RENTA[Concepto],'Datos para cálculo'!P$4,ING_NO_CONST_RENTA[Monto Limite]),+CALCULO[ [#This Row],[16] ]+1-1,CALCULO[ [#This Row],[16] ]))</f>
        <v>0</v>
      </c>
      <c r="R859" s="29"/>
      <c r="S859" s="163">
        <f>+IF(AVERAGEIF(ING_NO_CONST_RENTA[Concepto],'Datos para cálculo'!R$4,ING_NO_CONST_RENTA[Monto Limite])=1,CALCULO[[#This Row],[18]],MIN(CALCULO[ [#This Row],[18] ],AVERAGEIF(ING_NO_CONST_RENTA[Concepto],'Datos para cálculo'!R$4,ING_NO_CONST_RENTA[Monto Limite]),+CALCULO[ [#This Row],[18] ]+1-1,CALCULO[ [#This Row],[18] ]))</f>
        <v>0</v>
      </c>
      <c r="T859" s="29"/>
      <c r="U859" s="163">
        <f>+IF(AVERAGEIF(ING_NO_CONST_RENTA[Concepto],'Datos para cálculo'!T$4,ING_NO_CONST_RENTA[Monto Limite])=1,CALCULO[[#This Row],[20]],MIN(CALCULO[ [#This Row],[20] ],AVERAGEIF(ING_NO_CONST_RENTA[Concepto],'Datos para cálculo'!T$4,ING_NO_CONST_RENTA[Monto Limite]),+CALCULO[ [#This Row],[20] ]+1-1,CALCULO[ [#This Row],[20] ]))</f>
        <v>0</v>
      </c>
      <c r="V859" s="29"/>
      <c r="W8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59" s="164"/>
      <c r="Y859" s="163">
        <f>+IF(O859&lt;310*'Versión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59" s="165"/>
      <c r="AA859" s="163">
        <f>+IF(AVERAGEIF(ING_NO_CONST_RENTA[Concepto],'Datos para cálculo'!Z$4,ING_NO_CONST_RENTA[Monto Limite])=1,CALCULO[[#This Row],[ 26 ]],MIN(CALCULO[[#This Row],[ 26 ]],AVERAGEIF(ING_NO_CONST_RENTA[Concepto],'Datos para cálculo'!Z$4,ING_NO_CONST_RENTA[Monto Limite]),+CALCULO[[#This Row],[ 26 ]]+1-1,CALCULO[[#This Row],[ 26 ]]))</f>
        <v>0</v>
      </c>
      <c r="AB859" s="165"/>
      <c r="AC8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59" s="147"/>
      <c r="AE8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59" s="144">
        <f>+CALCULO[[#This Row],[ 31 ]]+CALCULO[[#This Row],[ 29 ]]+CALCULO[[#This Row],[ 27 ]]+CALCULO[[#This Row],[ 25 ]]+CALCULO[[#This Row],[ 23 ]]+CALCULO[[#This Row],[ 21 ]]+CALCULO[[#This Row],[ 19 ]]+CALCULO[[#This Row],[ 17 ]]</f>
        <v>0</v>
      </c>
      <c r="AG859" s="148">
        <f>+MAX(0,ROUND(CALCULO[[#This Row],[ 15 ]]-CALCULO[[#This Row],[32]],-3))</f>
        <v>0</v>
      </c>
      <c r="AH859" s="29"/>
      <c r="AI859" s="163">
        <f>+IF(AVERAGEIF(DEDUCCIONES[Concepto],'Datos para cálculo'!AH$4,DEDUCCIONES[Monto Limite])=1,CALCULO[[#This Row],[ 34 ]],MIN(CALCULO[[#This Row],[ 34 ]],AVERAGEIF(DEDUCCIONES[Concepto],'Datos para cálculo'!AH$4,DEDUCCIONES[Monto Limite]),+CALCULO[[#This Row],[ 34 ]]+1-1,CALCULO[[#This Row],[ 34 ]]))</f>
        <v>0</v>
      </c>
      <c r="AJ859" s="167"/>
      <c r="AK859" s="144">
        <f>+IF(CALCULO[[#This Row],[ 36 ]]="SI",MIN(CALCULO[[#This Row],[ 15 ]]*10%,VLOOKUP($AJ$4,DEDUCCIONES[],4,0)),0)</f>
        <v>0</v>
      </c>
      <c r="AL859" s="168"/>
      <c r="AM859" s="145">
        <f>+MIN(AL859+1-1,VLOOKUP($AL$4,DEDUCCIONES[],4,0))</f>
        <v>0</v>
      </c>
      <c r="AN859" s="144">
        <f>+CALCULO[[#This Row],[35]]+CALCULO[[#This Row],[37]]+CALCULO[[#This Row],[ 39 ]]</f>
        <v>0</v>
      </c>
      <c r="AO859" s="148">
        <f>+CALCULO[[#This Row],[33]]-CALCULO[[#This Row],[ 40 ]]</f>
        <v>0</v>
      </c>
      <c r="AP859" s="29"/>
      <c r="AQ859" s="163">
        <f>+MIN(CALCULO[[#This Row],[42]]+1-1,VLOOKUP($AP$4,RENTAS_EXCENTAS[],4,0))</f>
        <v>0</v>
      </c>
      <c r="AR859" s="29"/>
      <c r="AS859" s="163">
        <f>+MIN(CALCULO[[#This Row],[43]]+CALCULO[[#This Row],[ 44 ]]+1-1,VLOOKUP($AP$4,RENTAS_EXCENTAS[],4,0))-CALCULO[[#This Row],[43]]</f>
        <v>0</v>
      </c>
      <c r="AT859" s="163"/>
      <c r="AU859" s="163"/>
      <c r="AV859" s="163">
        <f>+CALCULO[[#This Row],[ 47 ]]</f>
        <v>0</v>
      </c>
      <c r="AW859" s="163"/>
      <c r="AX859" s="163">
        <f>+CALCULO[[#This Row],[ 49 ]]</f>
        <v>0</v>
      </c>
      <c r="AY859" s="163"/>
      <c r="AZ859" s="163">
        <f>+CALCULO[[#This Row],[ 51 ]]</f>
        <v>0</v>
      </c>
      <c r="BA859" s="163"/>
      <c r="BB859" s="163">
        <f>+CALCULO[[#This Row],[ 53 ]]</f>
        <v>0</v>
      </c>
      <c r="BC859" s="163"/>
      <c r="BD859" s="163">
        <f>+CALCULO[[#This Row],[ 55 ]]</f>
        <v>0</v>
      </c>
      <c r="BE859" s="163"/>
      <c r="BF859" s="163">
        <f>+CALCULO[[#This Row],[ 57 ]]</f>
        <v>0</v>
      </c>
      <c r="BG859" s="163"/>
      <c r="BH859" s="163">
        <f>+CALCULO[[#This Row],[ 59 ]]</f>
        <v>0</v>
      </c>
      <c r="BI859" s="163"/>
      <c r="BJ859" s="163"/>
      <c r="BK859" s="163"/>
      <c r="BL859" s="145">
        <f>+CALCULO[[#This Row],[ 63 ]]</f>
        <v>0</v>
      </c>
      <c r="BM859" s="144">
        <f>+CALCULO[[#This Row],[ 64 ]]+CALCULO[[#This Row],[ 62 ]]+CALCULO[[#This Row],[ 60 ]]+CALCULO[[#This Row],[ 58 ]]+CALCULO[[#This Row],[ 56 ]]+CALCULO[[#This Row],[ 54 ]]+CALCULO[[#This Row],[ 52 ]]+CALCULO[[#This Row],[ 50 ]]+CALCULO[[#This Row],[ 48 ]]+CALCULO[[#This Row],[ 45 ]]+CALCULO[[#This Row],[43]]</f>
        <v>0</v>
      </c>
      <c r="BN859" s="148">
        <f>+CALCULO[[#This Row],[ 41 ]]-CALCULO[[#This Row],[65]]</f>
        <v>0</v>
      </c>
      <c r="BO859" s="144">
        <f>+ROUND(MIN(CALCULO[[#This Row],[66]]*25%,240*'Versión impresión'!$H$8),-3)</f>
        <v>0</v>
      </c>
      <c r="BP859" s="148">
        <f>+CALCULO[[#This Row],[66]]-CALCULO[[#This Row],[67]]</f>
        <v>0</v>
      </c>
      <c r="BQ859" s="154">
        <f>+ROUND(CALCULO[[#This Row],[33]]*40%,-3)</f>
        <v>0</v>
      </c>
      <c r="BR859" s="149">
        <f t="shared" si="32"/>
        <v>0</v>
      </c>
      <c r="BS859" s="144">
        <f>+CALCULO[[#This Row],[33]]-MIN(CALCULO[[#This Row],[69]],CALCULO[[#This Row],[68]])</f>
        <v>0</v>
      </c>
      <c r="BT859" s="150">
        <f>+CALCULO[[#This Row],[71]]/'Versión impresión'!$H$8+1-1</f>
        <v>0</v>
      </c>
      <c r="BU859" s="151">
        <f>+LOOKUP(CALCULO[[#This Row],[72]],$CG$2:$CH$8,$CJ$2:$CJ$8)</f>
        <v>0</v>
      </c>
      <c r="BV859" s="152">
        <f>+LOOKUP(CALCULO[[#This Row],[72]],$CG$2:$CH$8,$CI$2:$CI$8)</f>
        <v>0</v>
      </c>
      <c r="BW859" s="151">
        <f>+LOOKUP(CALCULO[[#This Row],[72]],$CG$2:$CH$8,$CK$2:$CK$8)</f>
        <v>0</v>
      </c>
      <c r="BX859" s="155">
        <f>+(CALCULO[[#This Row],[72]]+CALCULO[[#This Row],[73]])*CALCULO[[#This Row],[74]]+CALCULO[[#This Row],[75]]</f>
        <v>0</v>
      </c>
      <c r="BY859" s="133">
        <f>+ROUND(CALCULO[[#This Row],[76]]*'Versión impresión'!$H$8,-3)</f>
        <v>0</v>
      </c>
      <c r="BZ859" s="180" t="str">
        <f>+IF(LOOKUP(CALCULO[[#This Row],[72]],$CG$2:$CH$8,$CM$2:$CM$8)=0,"",LOOKUP(CALCULO[[#This Row],[72]],$CG$2:$CH$8,$CM$2:$CM$8))</f>
        <v/>
      </c>
    </row>
    <row r="860" spans="1:78" x14ac:dyDescent="0.25">
      <c r="A860" s="78" t="str">
        <f t="shared" si="31"/>
        <v/>
      </c>
      <c r="B860" s="159"/>
      <c r="C860" s="29"/>
      <c r="D860" s="29"/>
      <c r="E860" s="29"/>
      <c r="F860" s="29"/>
      <c r="G860" s="29"/>
      <c r="H860" s="29"/>
      <c r="I860" s="29"/>
      <c r="J860" s="29"/>
      <c r="K860" s="29"/>
      <c r="L860" s="29"/>
      <c r="M860" s="29"/>
      <c r="N860" s="29"/>
      <c r="O860" s="144">
        <f>SUM(CALCULO[[#This Row],[5]:[ 14 ]])</f>
        <v>0</v>
      </c>
      <c r="P860" s="162"/>
      <c r="Q860" s="163">
        <f>+IF(AVERAGEIF(ING_NO_CONST_RENTA[Concepto],'Datos para cálculo'!P$4,ING_NO_CONST_RENTA[Monto Limite])=1,CALCULO[[#This Row],[16]],MIN(CALCULO[ [#This Row],[16] ],AVERAGEIF(ING_NO_CONST_RENTA[Concepto],'Datos para cálculo'!P$4,ING_NO_CONST_RENTA[Monto Limite]),+CALCULO[ [#This Row],[16] ]+1-1,CALCULO[ [#This Row],[16] ]))</f>
        <v>0</v>
      </c>
      <c r="R860" s="29"/>
      <c r="S860" s="163">
        <f>+IF(AVERAGEIF(ING_NO_CONST_RENTA[Concepto],'Datos para cálculo'!R$4,ING_NO_CONST_RENTA[Monto Limite])=1,CALCULO[[#This Row],[18]],MIN(CALCULO[ [#This Row],[18] ],AVERAGEIF(ING_NO_CONST_RENTA[Concepto],'Datos para cálculo'!R$4,ING_NO_CONST_RENTA[Monto Limite]),+CALCULO[ [#This Row],[18] ]+1-1,CALCULO[ [#This Row],[18] ]))</f>
        <v>0</v>
      </c>
      <c r="T860" s="29"/>
      <c r="U860" s="163">
        <f>+IF(AVERAGEIF(ING_NO_CONST_RENTA[Concepto],'Datos para cálculo'!T$4,ING_NO_CONST_RENTA[Monto Limite])=1,CALCULO[[#This Row],[20]],MIN(CALCULO[ [#This Row],[20] ],AVERAGEIF(ING_NO_CONST_RENTA[Concepto],'Datos para cálculo'!T$4,ING_NO_CONST_RENTA[Monto Limite]),+CALCULO[ [#This Row],[20] ]+1-1,CALCULO[ [#This Row],[20] ]))</f>
        <v>0</v>
      </c>
      <c r="V860" s="29"/>
      <c r="W8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0" s="164"/>
      <c r="Y860" s="163">
        <f>+IF(O860&lt;310*'Versión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0" s="165"/>
      <c r="AA860" s="163">
        <f>+IF(AVERAGEIF(ING_NO_CONST_RENTA[Concepto],'Datos para cálculo'!Z$4,ING_NO_CONST_RENTA[Monto Limite])=1,CALCULO[[#This Row],[ 26 ]],MIN(CALCULO[[#This Row],[ 26 ]],AVERAGEIF(ING_NO_CONST_RENTA[Concepto],'Datos para cálculo'!Z$4,ING_NO_CONST_RENTA[Monto Limite]),+CALCULO[[#This Row],[ 26 ]]+1-1,CALCULO[[#This Row],[ 26 ]]))</f>
        <v>0</v>
      </c>
      <c r="AB860" s="165"/>
      <c r="AC8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0" s="147"/>
      <c r="AE8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0" s="144">
        <f>+CALCULO[[#This Row],[ 31 ]]+CALCULO[[#This Row],[ 29 ]]+CALCULO[[#This Row],[ 27 ]]+CALCULO[[#This Row],[ 25 ]]+CALCULO[[#This Row],[ 23 ]]+CALCULO[[#This Row],[ 21 ]]+CALCULO[[#This Row],[ 19 ]]+CALCULO[[#This Row],[ 17 ]]</f>
        <v>0</v>
      </c>
      <c r="AG860" s="148">
        <f>+MAX(0,ROUND(CALCULO[[#This Row],[ 15 ]]-CALCULO[[#This Row],[32]],-3))</f>
        <v>0</v>
      </c>
      <c r="AH860" s="29"/>
      <c r="AI860" s="163">
        <f>+IF(AVERAGEIF(DEDUCCIONES[Concepto],'Datos para cálculo'!AH$4,DEDUCCIONES[Monto Limite])=1,CALCULO[[#This Row],[ 34 ]],MIN(CALCULO[[#This Row],[ 34 ]],AVERAGEIF(DEDUCCIONES[Concepto],'Datos para cálculo'!AH$4,DEDUCCIONES[Monto Limite]),+CALCULO[[#This Row],[ 34 ]]+1-1,CALCULO[[#This Row],[ 34 ]]))</f>
        <v>0</v>
      </c>
      <c r="AJ860" s="167"/>
      <c r="AK860" s="144">
        <f>+IF(CALCULO[[#This Row],[ 36 ]]="SI",MIN(CALCULO[[#This Row],[ 15 ]]*10%,VLOOKUP($AJ$4,DEDUCCIONES[],4,0)),0)</f>
        <v>0</v>
      </c>
      <c r="AL860" s="168"/>
      <c r="AM860" s="145">
        <f>+MIN(AL860+1-1,VLOOKUP($AL$4,DEDUCCIONES[],4,0))</f>
        <v>0</v>
      </c>
      <c r="AN860" s="144">
        <f>+CALCULO[[#This Row],[35]]+CALCULO[[#This Row],[37]]+CALCULO[[#This Row],[ 39 ]]</f>
        <v>0</v>
      </c>
      <c r="AO860" s="148">
        <f>+CALCULO[[#This Row],[33]]-CALCULO[[#This Row],[ 40 ]]</f>
        <v>0</v>
      </c>
      <c r="AP860" s="29"/>
      <c r="AQ860" s="163">
        <f>+MIN(CALCULO[[#This Row],[42]]+1-1,VLOOKUP($AP$4,RENTAS_EXCENTAS[],4,0))</f>
        <v>0</v>
      </c>
      <c r="AR860" s="29"/>
      <c r="AS860" s="163">
        <f>+MIN(CALCULO[[#This Row],[43]]+CALCULO[[#This Row],[ 44 ]]+1-1,VLOOKUP($AP$4,RENTAS_EXCENTAS[],4,0))-CALCULO[[#This Row],[43]]</f>
        <v>0</v>
      </c>
      <c r="AT860" s="163"/>
      <c r="AU860" s="163"/>
      <c r="AV860" s="163">
        <f>+CALCULO[[#This Row],[ 47 ]]</f>
        <v>0</v>
      </c>
      <c r="AW860" s="163"/>
      <c r="AX860" s="163">
        <f>+CALCULO[[#This Row],[ 49 ]]</f>
        <v>0</v>
      </c>
      <c r="AY860" s="163"/>
      <c r="AZ860" s="163">
        <f>+CALCULO[[#This Row],[ 51 ]]</f>
        <v>0</v>
      </c>
      <c r="BA860" s="163"/>
      <c r="BB860" s="163">
        <f>+CALCULO[[#This Row],[ 53 ]]</f>
        <v>0</v>
      </c>
      <c r="BC860" s="163"/>
      <c r="BD860" s="163">
        <f>+CALCULO[[#This Row],[ 55 ]]</f>
        <v>0</v>
      </c>
      <c r="BE860" s="163"/>
      <c r="BF860" s="163">
        <f>+CALCULO[[#This Row],[ 57 ]]</f>
        <v>0</v>
      </c>
      <c r="BG860" s="163"/>
      <c r="BH860" s="163">
        <f>+CALCULO[[#This Row],[ 59 ]]</f>
        <v>0</v>
      </c>
      <c r="BI860" s="163"/>
      <c r="BJ860" s="163"/>
      <c r="BK860" s="163"/>
      <c r="BL860" s="145">
        <f>+CALCULO[[#This Row],[ 63 ]]</f>
        <v>0</v>
      </c>
      <c r="BM860" s="144">
        <f>+CALCULO[[#This Row],[ 64 ]]+CALCULO[[#This Row],[ 62 ]]+CALCULO[[#This Row],[ 60 ]]+CALCULO[[#This Row],[ 58 ]]+CALCULO[[#This Row],[ 56 ]]+CALCULO[[#This Row],[ 54 ]]+CALCULO[[#This Row],[ 52 ]]+CALCULO[[#This Row],[ 50 ]]+CALCULO[[#This Row],[ 48 ]]+CALCULO[[#This Row],[ 45 ]]+CALCULO[[#This Row],[43]]</f>
        <v>0</v>
      </c>
      <c r="BN860" s="148">
        <f>+CALCULO[[#This Row],[ 41 ]]-CALCULO[[#This Row],[65]]</f>
        <v>0</v>
      </c>
      <c r="BO860" s="144">
        <f>+ROUND(MIN(CALCULO[[#This Row],[66]]*25%,240*'Versión impresión'!$H$8),-3)</f>
        <v>0</v>
      </c>
      <c r="BP860" s="148">
        <f>+CALCULO[[#This Row],[66]]-CALCULO[[#This Row],[67]]</f>
        <v>0</v>
      </c>
      <c r="BQ860" s="154">
        <f>+ROUND(CALCULO[[#This Row],[33]]*40%,-3)</f>
        <v>0</v>
      </c>
      <c r="BR860" s="149">
        <f t="shared" si="32"/>
        <v>0</v>
      </c>
      <c r="BS860" s="144">
        <f>+CALCULO[[#This Row],[33]]-MIN(CALCULO[[#This Row],[69]],CALCULO[[#This Row],[68]])</f>
        <v>0</v>
      </c>
      <c r="BT860" s="150">
        <f>+CALCULO[[#This Row],[71]]/'Versión impresión'!$H$8+1-1</f>
        <v>0</v>
      </c>
      <c r="BU860" s="151">
        <f>+LOOKUP(CALCULO[[#This Row],[72]],$CG$2:$CH$8,$CJ$2:$CJ$8)</f>
        <v>0</v>
      </c>
      <c r="BV860" s="152">
        <f>+LOOKUP(CALCULO[[#This Row],[72]],$CG$2:$CH$8,$CI$2:$CI$8)</f>
        <v>0</v>
      </c>
      <c r="BW860" s="151">
        <f>+LOOKUP(CALCULO[[#This Row],[72]],$CG$2:$CH$8,$CK$2:$CK$8)</f>
        <v>0</v>
      </c>
      <c r="BX860" s="155">
        <f>+(CALCULO[[#This Row],[72]]+CALCULO[[#This Row],[73]])*CALCULO[[#This Row],[74]]+CALCULO[[#This Row],[75]]</f>
        <v>0</v>
      </c>
      <c r="BY860" s="133">
        <f>+ROUND(CALCULO[[#This Row],[76]]*'Versión impresión'!$H$8,-3)</f>
        <v>0</v>
      </c>
      <c r="BZ860" s="180" t="str">
        <f>+IF(LOOKUP(CALCULO[[#This Row],[72]],$CG$2:$CH$8,$CM$2:$CM$8)=0,"",LOOKUP(CALCULO[[#This Row],[72]],$CG$2:$CH$8,$CM$2:$CM$8))</f>
        <v/>
      </c>
    </row>
    <row r="861" spans="1:78" x14ac:dyDescent="0.25">
      <c r="A861" s="78" t="str">
        <f t="shared" ref="A861:A924" si="33">+CONCATENATE(B861,D861)</f>
        <v/>
      </c>
      <c r="B861" s="159"/>
      <c r="C861" s="29"/>
      <c r="D861" s="29"/>
      <c r="E861" s="29"/>
      <c r="F861" s="29"/>
      <c r="G861" s="29"/>
      <c r="H861" s="29"/>
      <c r="I861" s="29"/>
      <c r="J861" s="29"/>
      <c r="K861" s="29"/>
      <c r="L861" s="29"/>
      <c r="M861" s="29"/>
      <c r="N861" s="29"/>
      <c r="O861" s="144">
        <f>SUM(CALCULO[[#This Row],[5]:[ 14 ]])</f>
        <v>0</v>
      </c>
      <c r="P861" s="162"/>
      <c r="Q861" s="163">
        <f>+IF(AVERAGEIF(ING_NO_CONST_RENTA[Concepto],'Datos para cálculo'!P$4,ING_NO_CONST_RENTA[Monto Limite])=1,CALCULO[[#This Row],[16]],MIN(CALCULO[ [#This Row],[16] ],AVERAGEIF(ING_NO_CONST_RENTA[Concepto],'Datos para cálculo'!P$4,ING_NO_CONST_RENTA[Monto Limite]),+CALCULO[ [#This Row],[16] ]+1-1,CALCULO[ [#This Row],[16] ]))</f>
        <v>0</v>
      </c>
      <c r="R861" s="29"/>
      <c r="S861" s="163">
        <f>+IF(AVERAGEIF(ING_NO_CONST_RENTA[Concepto],'Datos para cálculo'!R$4,ING_NO_CONST_RENTA[Monto Limite])=1,CALCULO[[#This Row],[18]],MIN(CALCULO[ [#This Row],[18] ],AVERAGEIF(ING_NO_CONST_RENTA[Concepto],'Datos para cálculo'!R$4,ING_NO_CONST_RENTA[Monto Limite]),+CALCULO[ [#This Row],[18] ]+1-1,CALCULO[ [#This Row],[18] ]))</f>
        <v>0</v>
      </c>
      <c r="T861" s="29"/>
      <c r="U861" s="163">
        <f>+IF(AVERAGEIF(ING_NO_CONST_RENTA[Concepto],'Datos para cálculo'!T$4,ING_NO_CONST_RENTA[Monto Limite])=1,CALCULO[[#This Row],[20]],MIN(CALCULO[ [#This Row],[20] ],AVERAGEIF(ING_NO_CONST_RENTA[Concepto],'Datos para cálculo'!T$4,ING_NO_CONST_RENTA[Monto Limite]),+CALCULO[ [#This Row],[20] ]+1-1,CALCULO[ [#This Row],[20] ]))</f>
        <v>0</v>
      </c>
      <c r="V861" s="29"/>
      <c r="W8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1" s="164"/>
      <c r="Y861" s="163">
        <f>+IF(O861&lt;310*'Versión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1" s="165"/>
      <c r="AA861" s="163">
        <f>+IF(AVERAGEIF(ING_NO_CONST_RENTA[Concepto],'Datos para cálculo'!Z$4,ING_NO_CONST_RENTA[Monto Limite])=1,CALCULO[[#This Row],[ 26 ]],MIN(CALCULO[[#This Row],[ 26 ]],AVERAGEIF(ING_NO_CONST_RENTA[Concepto],'Datos para cálculo'!Z$4,ING_NO_CONST_RENTA[Monto Limite]),+CALCULO[[#This Row],[ 26 ]]+1-1,CALCULO[[#This Row],[ 26 ]]))</f>
        <v>0</v>
      </c>
      <c r="AB861" s="165"/>
      <c r="AC8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1" s="147"/>
      <c r="AE8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1" s="144">
        <f>+CALCULO[[#This Row],[ 31 ]]+CALCULO[[#This Row],[ 29 ]]+CALCULO[[#This Row],[ 27 ]]+CALCULO[[#This Row],[ 25 ]]+CALCULO[[#This Row],[ 23 ]]+CALCULO[[#This Row],[ 21 ]]+CALCULO[[#This Row],[ 19 ]]+CALCULO[[#This Row],[ 17 ]]</f>
        <v>0</v>
      </c>
      <c r="AG861" s="148">
        <f>+MAX(0,ROUND(CALCULO[[#This Row],[ 15 ]]-CALCULO[[#This Row],[32]],-3))</f>
        <v>0</v>
      </c>
      <c r="AH861" s="29"/>
      <c r="AI861" s="163">
        <f>+IF(AVERAGEIF(DEDUCCIONES[Concepto],'Datos para cálculo'!AH$4,DEDUCCIONES[Monto Limite])=1,CALCULO[[#This Row],[ 34 ]],MIN(CALCULO[[#This Row],[ 34 ]],AVERAGEIF(DEDUCCIONES[Concepto],'Datos para cálculo'!AH$4,DEDUCCIONES[Monto Limite]),+CALCULO[[#This Row],[ 34 ]]+1-1,CALCULO[[#This Row],[ 34 ]]))</f>
        <v>0</v>
      </c>
      <c r="AJ861" s="167"/>
      <c r="AK861" s="144">
        <f>+IF(CALCULO[[#This Row],[ 36 ]]="SI",MIN(CALCULO[[#This Row],[ 15 ]]*10%,VLOOKUP($AJ$4,DEDUCCIONES[],4,0)),0)</f>
        <v>0</v>
      </c>
      <c r="AL861" s="168"/>
      <c r="AM861" s="145">
        <f>+MIN(AL861+1-1,VLOOKUP($AL$4,DEDUCCIONES[],4,0))</f>
        <v>0</v>
      </c>
      <c r="AN861" s="144">
        <f>+CALCULO[[#This Row],[35]]+CALCULO[[#This Row],[37]]+CALCULO[[#This Row],[ 39 ]]</f>
        <v>0</v>
      </c>
      <c r="AO861" s="148">
        <f>+CALCULO[[#This Row],[33]]-CALCULO[[#This Row],[ 40 ]]</f>
        <v>0</v>
      </c>
      <c r="AP861" s="29"/>
      <c r="AQ861" s="163">
        <f>+MIN(CALCULO[[#This Row],[42]]+1-1,VLOOKUP($AP$4,RENTAS_EXCENTAS[],4,0))</f>
        <v>0</v>
      </c>
      <c r="AR861" s="29"/>
      <c r="AS861" s="163">
        <f>+MIN(CALCULO[[#This Row],[43]]+CALCULO[[#This Row],[ 44 ]]+1-1,VLOOKUP($AP$4,RENTAS_EXCENTAS[],4,0))-CALCULO[[#This Row],[43]]</f>
        <v>0</v>
      </c>
      <c r="AT861" s="163"/>
      <c r="AU861" s="163"/>
      <c r="AV861" s="163">
        <f>+CALCULO[[#This Row],[ 47 ]]</f>
        <v>0</v>
      </c>
      <c r="AW861" s="163"/>
      <c r="AX861" s="163">
        <f>+CALCULO[[#This Row],[ 49 ]]</f>
        <v>0</v>
      </c>
      <c r="AY861" s="163"/>
      <c r="AZ861" s="163">
        <f>+CALCULO[[#This Row],[ 51 ]]</f>
        <v>0</v>
      </c>
      <c r="BA861" s="163"/>
      <c r="BB861" s="163">
        <f>+CALCULO[[#This Row],[ 53 ]]</f>
        <v>0</v>
      </c>
      <c r="BC861" s="163"/>
      <c r="BD861" s="163">
        <f>+CALCULO[[#This Row],[ 55 ]]</f>
        <v>0</v>
      </c>
      <c r="BE861" s="163"/>
      <c r="BF861" s="163">
        <f>+CALCULO[[#This Row],[ 57 ]]</f>
        <v>0</v>
      </c>
      <c r="BG861" s="163"/>
      <c r="BH861" s="163">
        <f>+CALCULO[[#This Row],[ 59 ]]</f>
        <v>0</v>
      </c>
      <c r="BI861" s="163"/>
      <c r="BJ861" s="163"/>
      <c r="BK861" s="163"/>
      <c r="BL861" s="145">
        <f>+CALCULO[[#This Row],[ 63 ]]</f>
        <v>0</v>
      </c>
      <c r="BM861" s="144">
        <f>+CALCULO[[#This Row],[ 64 ]]+CALCULO[[#This Row],[ 62 ]]+CALCULO[[#This Row],[ 60 ]]+CALCULO[[#This Row],[ 58 ]]+CALCULO[[#This Row],[ 56 ]]+CALCULO[[#This Row],[ 54 ]]+CALCULO[[#This Row],[ 52 ]]+CALCULO[[#This Row],[ 50 ]]+CALCULO[[#This Row],[ 48 ]]+CALCULO[[#This Row],[ 45 ]]+CALCULO[[#This Row],[43]]</f>
        <v>0</v>
      </c>
      <c r="BN861" s="148">
        <f>+CALCULO[[#This Row],[ 41 ]]-CALCULO[[#This Row],[65]]</f>
        <v>0</v>
      </c>
      <c r="BO861" s="144">
        <f>+ROUND(MIN(CALCULO[[#This Row],[66]]*25%,240*'Versión impresión'!$H$8),-3)</f>
        <v>0</v>
      </c>
      <c r="BP861" s="148">
        <f>+CALCULO[[#This Row],[66]]-CALCULO[[#This Row],[67]]</f>
        <v>0</v>
      </c>
      <c r="BQ861" s="154">
        <f>+ROUND(CALCULO[[#This Row],[33]]*40%,-3)</f>
        <v>0</v>
      </c>
      <c r="BR861" s="149">
        <f t="shared" ref="BR861:BR924" si="34">1-1</f>
        <v>0</v>
      </c>
      <c r="BS861" s="144">
        <f>+CALCULO[[#This Row],[33]]-MIN(CALCULO[[#This Row],[69]],CALCULO[[#This Row],[68]])</f>
        <v>0</v>
      </c>
      <c r="BT861" s="150">
        <f>+CALCULO[[#This Row],[71]]/'Versión impresión'!$H$8+1-1</f>
        <v>0</v>
      </c>
      <c r="BU861" s="151">
        <f>+LOOKUP(CALCULO[[#This Row],[72]],$CG$2:$CH$8,$CJ$2:$CJ$8)</f>
        <v>0</v>
      </c>
      <c r="BV861" s="152">
        <f>+LOOKUP(CALCULO[[#This Row],[72]],$CG$2:$CH$8,$CI$2:$CI$8)</f>
        <v>0</v>
      </c>
      <c r="BW861" s="151">
        <f>+LOOKUP(CALCULO[[#This Row],[72]],$CG$2:$CH$8,$CK$2:$CK$8)</f>
        <v>0</v>
      </c>
      <c r="BX861" s="155">
        <f>+(CALCULO[[#This Row],[72]]+CALCULO[[#This Row],[73]])*CALCULO[[#This Row],[74]]+CALCULO[[#This Row],[75]]</f>
        <v>0</v>
      </c>
      <c r="BY861" s="133">
        <f>+ROUND(CALCULO[[#This Row],[76]]*'Versión impresión'!$H$8,-3)</f>
        <v>0</v>
      </c>
      <c r="BZ861" s="180" t="str">
        <f>+IF(LOOKUP(CALCULO[[#This Row],[72]],$CG$2:$CH$8,$CM$2:$CM$8)=0,"",LOOKUP(CALCULO[[#This Row],[72]],$CG$2:$CH$8,$CM$2:$CM$8))</f>
        <v/>
      </c>
    </row>
    <row r="862" spans="1:78" x14ac:dyDescent="0.25">
      <c r="A862" s="78" t="str">
        <f t="shared" si="33"/>
        <v/>
      </c>
      <c r="B862" s="159"/>
      <c r="C862" s="29"/>
      <c r="D862" s="29"/>
      <c r="E862" s="29"/>
      <c r="F862" s="29"/>
      <c r="G862" s="29"/>
      <c r="H862" s="29"/>
      <c r="I862" s="29"/>
      <c r="J862" s="29"/>
      <c r="K862" s="29"/>
      <c r="L862" s="29"/>
      <c r="M862" s="29"/>
      <c r="N862" s="29"/>
      <c r="O862" s="144">
        <f>SUM(CALCULO[[#This Row],[5]:[ 14 ]])</f>
        <v>0</v>
      </c>
      <c r="P862" s="162"/>
      <c r="Q862" s="163">
        <f>+IF(AVERAGEIF(ING_NO_CONST_RENTA[Concepto],'Datos para cálculo'!P$4,ING_NO_CONST_RENTA[Monto Limite])=1,CALCULO[[#This Row],[16]],MIN(CALCULO[ [#This Row],[16] ],AVERAGEIF(ING_NO_CONST_RENTA[Concepto],'Datos para cálculo'!P$4,ING_NO_CONST_RENTA[Monto Limite]),+CALCULO[ [#This Row],[16] ]+1-1,CALCULO[ [#This Row],[16] ]))</f>
        <v>0</v>
      </c>
      <c r="R862" s="29"/>
      <c r="S862" s="163">
        <f>+IF(AVERAGEIF(ING_NO_CONST_RENTA[Concepto],'Datos para cálculo'!R$4,ING_NO_CONST_RENTA[Monto Limite])=1,CALCULO[[#This Row],[18]],MIN(CALCULO[ [#This Row],[18] ],AVERAGEIF(ING_NO_CONST_RENTA[Concepto],'Datos para cálculo'!R$4,ING_NO_CONST_RENTA[Monto Limite]),+CALCULO[ [#This Row],[18] ]+1-1,CALCULO[ [#This Row],[18] ]))</f>
        <v>0</v>
      </c>
      <c r="T862" s="29"/>
      <c r="U862" s="163">
        <f>+IF(AVERAGEIF(ING_NO_CONST_RENTA[Concepto],'Datos para cálculo'!T$4,ING_NO_CONST_RENTA[Monto Limite])=1,CALCULO[[#This Row],[20]],MIN(CALCULO[ [#This Row],[20] ],AVERAGEIF(ING_NO_CONST_RENTA[Concepto],'Datos para cálculo'!T$4,ING_NO_CONST_RENTA[Monto Limite]),+CALCULO[ [#This Row],[20] ]+1-1,CALCULO[ [#This Row],[20] ]))</f>
        <v>0</v>
      </c>
      <c r="V862" s="29"/>
      <c r="W8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2" s="164"/>
      <c r="Y862" s="163">
        <f>+IF(O862&lt;310*'Versión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2" s="165"/>
      <c r="AA862" s="163">
        <f>+IF(AVERAGEIF(ING_NO_CONST_RENTA[Concepto],'Datos para cálculo'!Z$4,ING_NO_CONST_RENTA[Monto Limite])=1,CALCULO[[#This Row],[ 26 ]],MIN(CALCULO[[#This Row],[ 26 ]],AVERAGEIF(ING_NO_CONST_RENTA[Concepto],'Datos para cálculo'!Z$4,ING_NO_CONST_RENTA[Monto Limite]),+CALCULO[[#This Row],[ 26 ]]+1-1,CALCULO[[#This Row],[ 26 ]]))</f>
        <v>0</v>
      </c>
      <c r="AB862" s="165"/>
      <c r="AC8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2" s="147"/>
      <c r="AE8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2" s="144">
        <f>+CALCULO[[#This Row],[ 31 ]]+CALCULO[[#This Row],[ 29 ]]+CALCULO[[#This Row],[ 27 ]]+CALCULO[[#This Row],[ 25 ]]+CALCULO[[#This Row],[ 23 ]]+CALCULO[[#This Row],[ 21 ]]+CALCULO[[#This Row],[ 19 ]]+CALCULO[[#This Row],[ 17 ]]</f>
        <v>0</v>
      </c>
      <c r="AG862" s="148">
        <f>+MAX(0,ROUND(CALCULO[[#This Row],[ 15 ]]-CALCULO[[#This Row],[32]],-3))</f>
        <v>0</v>
      </c>
      <c r="AH862" s="29"/>
      <c r="AI862" s="163">
        <f>+IF(AVERAGEIF(DEDUCCIONES[Concepto],'Datos para cálculo'!AH$4,DEDUCCIONES[Monto Limite])=1,CALCULO[[#This Row],[ 34 ]],MIN(CALCULO[[#This Row],[ 34 ]],AVERAGEIF(DEDUCCIONES[Concepto],'Datos para cálculo'!AH$4,DEDUCCIONES[Monto Limite]),+CALCULO[[#This Row],[ 34 ]]+1-1,CALCULO[[#This Row],[ 34 ]]))</f>
        <v>0</v>
      </c>
      <c r="AJ862" s="167"/>
      <c r="AK862" s="144">
        <f>+IF(CALCULO[[#This Row],[ 36 ]]="SI",MIN(CALCULO[[#This Row],[ 15 ]]*10%,VLOOKUP($AJ$4,DEDUCCIONES[],4,0)),0)</f>
        <v>0</v>
      </c>
      <c r="AL862" s="168"/>
      <c r="AM862" s="145">
        <f>+MIN(AL862+1-1,VLOOKUP($AL$4,DEDUCCIONES[],4,0))</f>
        <v>0</v>
      </c>
      <c r="AN862" s="144">
        <f>+CALCULO[[#This Row],[35]]+CALCULO[[#This Row],[37]]+CALCULO[[#This Row],[ 39 ]]</f>
        <v>0</v>
      </c>
      <c r="AO862" s="148">
        <f>+CALCULO[[#This Row],[33]]-CALCULO[[#This Row],[ 40 ]]</f>
        <v>0</v>
      </c>
      <c r="AP862" s="29"/>
      <c r="AQ862" s="163">
        <f>+MIN(CALCULO[[#This Row],[42]]+1-1,VLOOKUP($AP$4,RENTAS_EXCENTAS[],4,0))</f>
        <v>0</v>
      </c>
      <c r="AR862" s="29"/>
      <c r="AS862" s="163">
        <f>+MIN(CALCULO[[#This Row],[43]]+CALCULO[[#This Row],[ 44 ]]+1-1,VLOOKUP($AP$4,RENTAS_EXCENTAS[],4,0))-CALCULO[[#This Row],[43]]</f>
        <v>0</v>
      </c>
      <c r="AT862" s="163"/>
      <c r="AU862" s="163"/>
      <c r="AV862" s="163">
        <f>+CALCULO[[#This Row],[ 47 ]]</f>
        <v>0</v>
      </c>
      <c r="AW862" s="163"/>
      <c r="AX862" s="163">
        <f>+CALCULO[[#This Row],[ 49 ]]</f>
        <v>0</v>
      </c>
      <c r="AY862" s="163"/>
      <c r="AZ862" s="163">
        <f>+CALCULO[[#This Row],[ 51 ]]</f>
        <v>0</v>
      </c>
      <c r="BA862" s="163"/>
      <c r="BB862" s="163">
        <f>+CALCULO[[#This Row],[ 53 ]]</f>
        <v>0</v>
      </c>
      <c r="BC862" s="163"/>
      <c r="BD862" s="163">
        <f>+CALCULO[[#This Row],[ 55 ]]</f>
        <v>0</v>
      </c>
      <c r="BE862" s="163"/>
      <c r="BF862" s="163">
        <f>+CALCULO[[#This Row],[ 57 ]]</f>
        <v>0</v>
      </c>
      <c r="BG862" s="163"/>
      <c r="BH862" s="163">
        <f>+CALCULO[[#This Row],[ 59 ]]</f>
        <v>0</v>
      </c>
      <c r="BI862" s="163"/>
      <c r="BJ862" s="163"/>
      <c r="BK862" s="163"/>
      <c r="BL862" s="145">
        <f>+CALCULO[[#This Row],[ 63 ]]</f>
        <v>0</v>
      </c>
      <c r="BM862" s="144">
        <f>+CALCULO[[#This Row],[ 64 ]]+CALCULO[[#This Row],[ 62 ]]+CALCULO[[#This Row],[ 60 ]]+CALCULO[[#This Row],[ 58 ]]+CALCULO[[#This Row],[ 56 ]]+CALCULO[[#This Row],[ 54 ]]+CALCULO[[#This Row],[ 52 ]]+CALCULO[[#This Row],[ 50 ]]+CALCULO[[#This Row],[ 48 ]]+CALCULO[[#This Row],[ 45 ]]+CALCULO[[#This Row],[43]]</f>
        <v>0</v>
      </c>
      <c r="BN862" s="148">
        <f>+CALCULO[[#This Row],[ 41 ]]-CALCULO[[#This Row],[65]]</f>
        <v>0</v>
      </c>
      <c r="BO862" s="144">
        <f>+ROUND(MIN(CALCULO[[#This Row],[66]]*25%,240*'Versión impresión'!$H$8),-3)</f>
        <v>0</v>
      </c>
      <c r="BP862" s="148">
        <f>+CALCULO[[#This Row],[66]]-CALCULO[[#This Row],[67]]</f>
        <v>0</v>
      </c>
      <c r="BQ862" s="154">
        <f>+ROUND(CALCULO[[#This Row],[33]]*40%,-3)</f>
        <v>0</v>
      </c>
      <c r="BR862" s="149">
        <f t="shared" si="34"/>
        <v>0</v>
      </c>
      <c r="BS862" s="144">
        <f>+CALCULO[[#This Row],[33]]-MIN(CALCULO[[#This Row],[69]],CALCULO[[#This Row],[68]])</f>
        <v>0</v>
      </c>
      <c r="BT862" s="150">
        <f>+CALCULO[[#This Row],[71]]/'Versión impresión'!$H$8+1-1</f>
        <v>0</v>
      </c>
      <c r="BU862" s="151">
        <f>+LOOKUP(CALCULO[[#This Row],[72]],$CG$2:$CH$8,$CJ$2:$CJ$8)</f>
        <v>0</v>
      </c>
      <c r="BV862" s="152">
        <f>+LOOKUP(CALCULO[[#This Row],[72]],$CG$2:$CH$8,$CI$2:$CI$8)</f>
        <v>0</v>
      </c>
      <c r="BW862" s="151">
        <f>+LOOKUP(CALCULO[[#This Row],[72]],$CG$2:$CH$8,$CK$2:$CK$8)</f>
        <v>0</v>
      </c>
      <c r="BX862" s="155">
        <f>+(CALCULO[[#This Row],[72]]+CALCULO[[#This Row],[73]])*CALCULO[[#This Row],[74]]+CALCULO[[#This Row],[75]]</f>
        <v>0</v>
      </c>
      <c r="BY862" s="133">
        <f>+ROUND(CALCULO[[#This Row],[76]]*'Versión impresión'!$H$8,-3)</f>
        <v>0</v>
      </c>
      <c r="BZ862" s="180" t="str">
        <f>+IF(LOOKUP(CALCULO[[#This Row],[72]],$CG$2:$CH$8,$CM$2:$CM$8)=0,"",LOOKUP(CALCULO[[#This Row],[72]],$CG$2:$CH$8,$CM$2:$CM$8))</f>
        <v/>
      </c>
    </row>
    <row r="863" spans="1:78" x14ac:dyDescent="0.25">
      <c r="A863" s="78" t="str">
        <f t="shared" si="33"/>
        <v/>
      </c>
      <c r="B863" s="159"/>
      <c r="C863" s="29"/>
      <c r="D863" s="29"/>
      <c r="E863" s="29"/>
      <c r="F863" s="29"/>
      <c r="G863" s="29"/>
      <c r="H863" s="29"/>
      <c r="I863" s="29"/>
      <c r="J863" s="29"/>
      <c r="K863" s="29"/>
      <c r="L863" s="29"/>
      <c r="M863" s="29"/>
      <c r="N863" s="29"/>
      <c r="O863" s="144">
        <f>SUM(CALCULO[[#This Row],[5]:[ 14 ]])</f>
        <v>0</v>
      </c>
      <c r="P863" s="162"/>
      <c r="Q863" s="163">
        <f>+IF(AVERAGEIF(ING_NO_CONST_RENTA[Concepto],'Datos para cálculo'!P$4,ING_NO_CONST_RENTA[Monto Limite])=1,CALCULO[[#This Row],[16]],MIN(CALCULO[ [#This Row],[16] ],AVERAGEIF(ING_NO_CONST_RENTA[Concepto],'Datos para cálculo'!P$4,ING_NO_CONST_RENTA[Monto Limite]),+CALCULO[ [#This Row],[16] ]+1-1,CALCULO[ [#This Row],[16] ]))</f>
        <v>0</v>
      </c>
      <c r="R863" s="29"/>
      <c r="S863" s="163">
        <f>+IF(AVERAGEIF(ING_NO_CONST_RENTA[Concepto],'Datos para cálculo'!R$4,ING_NO_CONST_RENTA[Monto Limite])=1,CALCULO[[#This Row],[18]],MIN(CALCULO[ [#This Row],[18] ],AVERAGEIF(ING_NO_CONST_RENTA[Concepto],'Datos para cálculo'!R$4,ING_NO_CONST_RENTA[Monto Limite]),+CALCULO[ [#This Row],[18] ]+1-1,CALCULO[ [#This Row],[18] ]))</f>
        <v>0</v>
      </c>
      <c r="T863" s="29"/>
      <c r="U863" s="163">
        <f>+IF(AVERAGEIF(ING_NO_CONST_RENTA[Concepto],'Datos para cálculo'!T$4,ING_NO_CONST_RENTA[Monto Limite])=1,CALCULO[[#This Row],[20]],MIN(CALCULO[ [#This Row],[20] ],AVERAGEIF(ING_NO_CONST_RENTA[Concepto],'Datos para cálculo'!T$4,ING_NO_CONST_RENTA[Monto Limite]),+CALCULO[ [#This Row],[20] ]+1-1,CALCULO[ [#This Row],[20] ]))</f>
        <v>0</v>
      </c>
      <c r="V863" s="29"/>
      <c r="W8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3" s="164"/>
      <c r="Y863" s="163">
        <f>+IF(O863&lt;310*'Versión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3" s="165"/>
      <c r="AA863" s="163">
        <f>+IF(AVERAGEIF(ING_NO_CONST_RENTA[Concepto],'Datos para cálculo'!Z$4,ING_NO_CONST_RENTA[Monto Limite])=1,CALCULO[[#This Row],[ 26 ]],MIN(CALCULO[[#This Row],[ 26 ]],AVERAGEIF(ING_NO_CONST_RENTA[Concepto],'Datos para cálculo'!Z$4,ING_NO_CONST_RENTA[Monto Limite]),+CALCULO[[#This Row],[ 26 ]]+1-1,CALCULO[[#This Row],[ 26 ]]))</f>
        <v>0</v>
      </c>
      <c r="AB863" s="165"/>
      <c r="AC8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3" s="147"/>
      <c r="AE8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3" s="144">
        <f>+CALCULO[[#This Row],[ 31 ]]+CALCULO[[#This Row],[ 29 ]]+CALCULO[[#This Row],[ 27 ]]+CALCULO[[#This Row],[ 25 ]]+CALCULO[[#This Row],[ 23 ]]+CALCULO[[#This Row],[ 21 ]]+CALCULO[[#This Row],[ 19 ]]+CALCULO[[#This Row],[ 17 ]]</f>
        <v>0</v>
      </c>
      <c r="AG863" s="148">
        <f>+MAX(0,ROUND(CALCULO[[#This Row],[ 15 ]]-CALCULO[[#This Row],[32]],-3))</f>
        <v>0</v>
      </c>
      <c r="AH863" s="29"/>
      <c r="AI863" s="163">
        <f>+IF(AVERAGEIF(DEDUCCIONES[Concepto],'Datos para cálculo'!AH$4,DEDUCCIONES[Monto Limite])=1,CALCULO[[#This Row],[ 34 ]],MIN(CALCULO[[#This Row],[ 34 ]],AVERAGEIF(DEDUCCIONES[Concepto],'Datos para cálculo'!AH$4,DEDUCCIONES[Monto Limite]),+CALCULO[[#This Row],[ 34 ]]+1-1,CALCULO[[#This Row],[ 34 ]]))</f>
        <v>0</v>
      </c>
      <c r="AJ863" s="167"/>
      <c r="AK863" s="144">
        <f>+IF(CALCULO[[#This Row],[ 36 ]]="SI",MIN(CALCULO[[#This Row],[ 15 ]]*10%,VLOOKUP($AJ$4,DEDUCCIONES[],4,0)),0)</f>
        <v>0</v>
      </c>
      <c r="AL863" s="168"/>
      <c r="AM863" s="145">
        <f>+MIN(AL863+1-1,VLOOKUP($AL$4,DEDUCCIONES[],4,0))</f>
        <v>0</v>
      </c>
      <c r="AN863" s="144">
        <f>+CALCULO[[#This Row],[35]]+CALCULO[[#This Row],[37]]+CALCULO[[#This Row],[ 39 ]]</f>
        <v>0</v>
      </c>
      <c r="AO863" s="148">
        <f>+CALCULO[[#This Row],[33]]-CALCULO[[#This Row],[ 40 ]]</f>
        <v>0</v>
      </c>
      <c r="AP863" s="29"/>
      <c r="AQ863" s="163">
        <f>+MIN(CALCULO[[#This Row],[42]]+1-1,VLOOKUP($AP$4,RENTAS_EXCENTAS[],4,0))</f>
        <v>0</v>
      </c>
      <c r="AR863" s="29"/>
      <c r="AS863" s="163">
        <f>+MIN(CALCULO[[#This Row],[43]]+CALCULO[[#This Row],[ 44 ]]+1-1,VLOOKUP($AP$4,RENTAS_EXCENTAS[],4,0))-CALCULO[[#This Row],[43]]</f>
        <v>0</v>
      </c>
      <c r="AT863" s="163"/>
      <c r="AU863" s="163"/>
      <c r="AV863" s="163">
        <f>+CALCULO[[#This Row],[ 47 ]]</f>
        <v>0</v>
      </c>
      <c r="AW863" s="163"/>
      <c r="AX863" s="163">
        <f>+CALCULO[[#This Row],[ 49 ]]</f>
        <v>0</v>
      </c>
      <c r="AY863" s="163"/>
      <c r="AZ863" s="163">
        <f>+CALCULO[[#This Row],[ 51 ]]</f>
        <v>0</v>
      </c>
      <c r="BA863" s="163"/>
      <c r="BB863" s="163">
        <f>+CALCULO[[#This Row],[ 53 ]]</f>
        <v>0</v>
      </c>
      <c r="BC863" s="163"/>
      <c r="BD863" s="163">
        <f>+CALCULO[[#This Row],[ 55 ]]</f>
        <v>0</v>
      </c>
      <c r="BE863" s="163"/>
      <c r="BF863" s="163">
        <f>+CALCULO[[#This Row],[ 57 ]]</f>
        <v>0</v>
      </c>
      <c r="BG863" s="163"/>
      <c r="BH863" s="163">
        <f>+CALCULO[[#This Row],[ 59 ]]</f>
        <v>0</v>
      </c>
      <c r="BI863" s="163"/>
      <c r="BJ863" s="163"/>
      <c r="BK863" s="163"/>
      <c r="BL863" s="145">
        <f>+CALCULO[[#This Row],[ 63 ]]</f>
        <v>0</v>
      </c>
      <c r="BM863" s="144">
        <f>+CALCULO[[#This Row],[ 64 ]]+CALCULO[[#This Row],[ 62 ]]+CALCULO[[#This Row],[ 60 ]]+CALCULO[[#This Row],[ 58 ]]+CALCULO[[#This Row],[ 56 ]]+CALCULO[[#This Row],[ 54 ]]+CALCULO[[#This Row],[ 52 ]]+CALCULO[[#This Row],[ 50 ]]+CALCULO[[#This Row],[ 48 ]]+CALCULO[[#This Row],[ 45 ]]+CALCULO[[#This Row],[43]]</f>
        <v>0</v>
      </c>
      <c r="BN863" s="148">
        <f>+CALCULO[[#This Row],[ 41 ]]-CALCULO[[#This Row],[65]]</f>
        <v>0</v>
      </c>
      <c r="BO863" s="144">
        <f>+ROUND(MIN(CALCULO[[#This Row],[66]]*25%,240*'Versión impresión'!$H$8),-3)</f>
        <v>0</v>
      </c>
      <c r="BP863" s="148">
        <f>+CALCULO[[#This Row],[66]]-CALCULO[[#This Row],[67]]</f>
        <v>0</v>
      </c>
      <c r="BQ863" s="154">
        <f>+ROUND(CALCULO[[#This Row],[33]]*40%,-3)</f>
        <v>0</v>
      </c>
      <c r="BR863" s="149">
        <f t="shared" si="34"/>
        <v>0</v>
      </c>
      <c r="BS863" s="144">
        <f>+CALCULO[[#This Row],[33]]-MIN(CALCULO[[#This Row],[69]],CALCULO[[#This Row],[68]])</f>
        <v>0</v>
      </c>
      <c r="BT863" s="150">
        <f>+CALCULO[[#This Row],[71]]/'Versión impresión'!$H$8+1-1</f>
        <v>0</v>
      </c>
      <c r="BU863" s="151">
        <f>+LOOKUP(CALCULO[[#This Row],[72]],$CG$2:$CH$8,$CJ$2:$CJ$8)</f>
        <v>0</v>
      </c>
      <c r="BV863" s="152">
        <f>+LOOKUP(CALCULO[[#This Row],[72]],$CG$2:$CH$8,$CI$2:$CI$8)</f>
        <v>0</v>
      </c>
      <c r="BW863" s="151">
        <f>+LOOKUP(CALCULO[[#This Row],[72]],$CG$2:$CH$8,$CK$2:$CK$8)</f>
        <v>0</v>
      </c>
      <c r="BX863" s="155">
        <f>+(CALCULO[[#This Row],[72]]+CALCULO[[#This Row],[73]])*CALCULO[[#This Row],[74]]+CALCULO[[#This Row],[75]]</f>
        <v>0</v>
      </c>
      <c r="BY863" s="133">
        <f>+ROUND(CALCULO[[#This Row],[76]]*'Versión impresión'!$H$8,-3)</f>
        <v>0</v>
      </c>
      <c r="BZ863" s="180" t="str">
        <f>+IF(LOOKUP(CALCULO[[#This Row],[72]],$CG$2:$CH$8,$CM$2:$CM$8)=0,"",LOOKUP(CALCULO[[#This Row],[72]],$CG$2:$CH$8,$CM$2:$CM$8))</f>
        <v/>
      </c>
    </row>
    <row r="864" spans="1:78" x14ac:dyDescent="0.25">
      <c r="A864" s="78" t="str">
        <f t="shared" si="33"/>
        <v/>
      </c>
      <c r="B864" s="159"/>
      <c r="C864" s="29"/>
      <c r="D864" s="29"/>
      <c r="E864" s="29"/>
      <c r="F864" s="29"/>
      <c r="G864" s="29"/>
      <c r="H864" s="29"/>
      <c r="I864" s="29"/>
      <c r="J864" s="29"/>
      <c r="K864" s="29"/>
      <c r="L864" s="29"/>
      <c r="M864" s="29"/>
      <c r="N864" s="29"/>
      <c r="O864" s="144">
        <f>SUM(CALCULO[[#This Row],[5]:[ 14 ]])</f>
        <v>0</v>
      </c>
      <c r="P864" s="162"/>
      <c r="Q864" s="163">
        <f>+IF(AVERAGEIF(ING_NO_CONST_RENTA[Concepto],'Datos para cálculo'!P$4,ING_NO_CONST_RENTA[Monto Limite])=1,CALCULO[[#This Row],[16]],MIN(CALCULO[ [#This Row],[16] ],AVERAGEIF(ING_NO_CONST_RENTA[Concepto],'Datos para cálculo'!P$4,ING_NO_CONST_RENTA[Monto Limite]),+CALCULO[ [#This Row],[16] ]+1-1,CALCULO[ [#This Row],[16] ]))</f>
        <v>0</v>
      </c>
      <c r="R864" s="29"/>
      <c r="S864" s="163">
        <f>+IF(AVERAGEIF(ING_NO_CONST_RENTA[Concepto],'Datos para cálculo'!R$4,ING_NO_CONST_RENTA[Monto Limite])=1,CALCULO[[#This Row],[18]],MIN(CALCULO[ [#This Row],[18] ],AVERAGEIF(ING_NO_CONST_RENTA[Concepto],'Datos para cálculo'!R$4,ING_NO_CONST_RENTA[Monto Limite]),+CALCULO[ [#This Row],[18] ]+1-1,CALCULO[ [#This Row],[18] ]))</f>
        <v>0</v>
      </c>
      <c r="T864" s="29"/>
      <c r="U864" s="163">
        <f>+IF(AVERAGEIF(ING_NO_CONST_RENTA[Concepto],'Datos para cálculo'!T$4,ING_NO_CONST_RENTA[Monto Limite])=1,CALCULO[[#This Row],[20]],MIN(CALCULO[ [#This Row],[20] ],AVERAGEIF(ING_NO_CONST_RENTA[Concepto],'Datos para cálculo'!T$4,ING_NO_CONST_RENTA[Monto Limite]),+CALCULO[ [#This Row],[20] ]+1-1,CALCULO[ [#This Row],[20] ]))</f>
        <v>0</v>
      </c>
      <c r="V864" s="29"/>
      <c r="W8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4" s="164"/>
      <c r="Y864" s="163">
        <f>+IF(O864&lt;310*'Versión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4" s="165"/>
      <c r="AA864" s="163">
        <f>+IF(AVERAGEIF(ING_NO_CONST_RENTA[Concepto],'Datos para cálculo'!Z$4,ING_NO_CONST_RENTA[Monto Limite])=1,CALCULO[[#This Row],[ 26 ]],MIN(CALCULO[[#This Row],[ 26 ]],AVERAGEIF(ING_NO_CONST_RENTA[Concepto],'Datos para cálculo'!Z$4,ING_NO_CONST_RENTA[Monto Limite]),+CALCULO[[#This Row],[ 26 ]]+1-1,CALCULO[[#This Row],[ 26 ]]))</f>
        <v>0</v>
      </c>
      <c r="AB864" s="165"/>
      <c r="AC8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4" s="147"/>
      <c r="AE8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4" s="144">
        <f>+CALCULO[[#This Row],[ 31 ]]+CALCULO[[#This Row],[ 29 ]]+CALCULO[[#This Row],[ 27 ]]+CALCULO[[#This Row],[ 25 ]]+CALCULO[[#This Row],[ 23 ]]+CALCULO[[#This Row],[ 21 ]]+CALCULO[[#This Row],[ 19 ]]+CALCULO[[#This Row],[ 17 ]]</f>
        <v>0</v>
      </c>
      <c r="AG864" s="148">
        <f>+MAX(0,ROUND(CALCULO[[#This Row],[ 15 ]]-CALCULO[[#This Row],[32]],-3))</f>
        <v>0</v>
      </c>
      <c r="AH864" s="29"/>
      <c r="AI864" s="163">
        <f>+IF(AVERAGEIF(DEDUCCIONES[Concepto],'Datos para cálculo'!AH$4,DEDUCCIONES[Monto Limite])=1,CALCULO[[#This Row],[ 34 ]],MIN(CALCULO[[#This Row],[ 34 ]],AVERAGEIF(DEDUCCIONES[Concepto],'Datos para cálculo'!AH$4,DEDUCCIONES[Monto Limite]),+CALCULO[[#This Row],[ 34 ]]+1-1,CALCULO[[#This Row],[ 34 ]]))</f>
        <v>0</v>
      </c>
      <c r="AJ864" s="167"/>
      <c r="AK864" s="144">
        <f>+IF(CALCULO[[#This Row],[ 36 ]]="SI",MIN(CALCULO[[#This Row],[ 15 ]]*10%,VLOOKUP($AJ$4,DEDUCCIONES[],4,0)),0)</f>
        <v>0</v>
      </c>
      <c r="AL864" s="168"/>
      <c r="AM864" s="145">
        <f>+MIN(AL864+1-1,VLOOKUP($AL$4,DEDUCCIONES[],4,0))</f>
        <v>0</v>
      </c>
      <c r="AN864" s="144">
        <f>+CALCULO[[#This Row],[35]]+CALCULO[[#This Row],[37]]+CALCULO[[#This Row],[ 39 ]]</f>
        <v>0</v>
      </c>
      <c r="AO864" s="148">
        <f>+CALCULO[[#This Row],[33]]-CALCULO[[#This Row],[ 40 ]]</f>
        <v>0</v>
      </c>
      <c r="AP864" s="29"/>
      <c r="AQ864" s="163">
        <f>+MIN(CALCULO[[#This Row],[42]]+1-1,VLOOKUP($AP$4,RENTAS_EXCENTAS[],4,0))</f>
        <v>0</v>
      </c>
      <c r="AR864" s="29"/>
      <c r="AS864" s="163">
        <f>+MIN(CALCULO[[#This Row],[43]]+CALCULO[[#This Row],[ 44 ]]+1-1,VLOOKUP($AP$4,RENTAS_EXCENTAS[],4,0))-CALCULO[[#This Row],[43]]</f>
        <v>0</v>
      </c>
      <c r="AT864" s="163"/>
      <c r="AU864" s="163"/>
      <c r="AV864" s="163">
        <f>+CALCULO[[#This Row],[ 47 ]]</f>
        <v>0</v>
      </c>
      <c r="AW864" s="163"/>
      <c r="AX864" s="163">
        <f>+CALCULO[[#This Row],[ 49 ]]</f>
        <v>0</v>
      </c>
      <c r="AY864" s="163"/>
      <c r="AZ864" s="163">
        <f>+CALCULO[[#This Row],[ 51 ]]</f>
        <v>0</v>
      </c>
      <c r="BA864" s="163"/>
      <c r="BB864" s="163">
        <f>+CALCULO[[#This Row],[ 53 ]]</f>
        <v>0</v>
      </c>
      <c r="BC864" s="163"/>
      <c r="BD864" s="163">
        <f>+CALCULO[[#This Row],[ 55 ]]</f>
        <v>0</v>
      </c>
      <c r="BE864" s="163"/>
      <c r="BF864" s="163">
        <f>+CALCULO[[#This Row],[ 57 ]]</f>
        <v>0</v>
      </c>
      <c r="BG864" s="163"/>
      <c r="BH864" s="163">
        <f>+CALCULO[[#This Row],[ 59 ]]</f>
        <v>0</v>
      </c>
      <c r="BI864" s="163"/>
      <c r="BJ864" s="163"/>
      <c r="BK864" s="163"/>
      <c r="BL864" s="145">
        <f>+CALCULO[[#This Row],[ 63 ]]</f>
        <v>0</v>
      </c>
      <c r="BM864" s="144">
        <f>+CALCULO[[#This Row],[ 64 ]]+CALCULO[[#This Row],[ 62 ]]+CALCULO[[#This Row],[ 60 ]]+CALCULO[[#This Row],[ 58 ]]+CALCULO[[#This Row],[ 56 ]]+CALCULO[[#This Row],[ 54 ]]+CALCULO[[#This Row],[ 52 ]]+CALCULO[[#This Row],[ 50 ]]+CALCULO[[#This Row],[ 48 ]]+CALCULO[[#This Row],[ 45 ]]+CALCULO[[#This Row],[43]]</f>
        <v>0</v>
      </c>
      <c r="BN864" s="148">
        <f>+CALCULO[[#This Row],[ 41 ]]-CALCULO[[#This Row],[65]]</f>
        <v>0</v>
      </c>
      <c r="BO864" s="144">
        <f>+ROUND(MIN(CALCULO[[#This Row],[66]]*25%,240*'Versión impresión'!$H$8),-3)</f>
        <v>0</v>
      </c>
      <c r="BP864" s="148">
        <f>+CALCULO[[#This Row],[66]]-CALCULO[[#This Row],[67]]</f>
        <v>0</v>
      </c>
      <c r="BQ864" s="154">
        <f>+ROUND(CALCULO[[#This Row],[33]]*40%,-3)</f>
        <v>0</v>
      </c>
      <c r="BR864" s="149">
        <f t="shared" si="34"/>
        <v>0</v>
      </c>
      <c r="BS864" s="144">
        <f>+CALCULO[[#This Row],[33]]-MIN(CALCULO[[#This Row],[69]],CALCULO[[#This Row],[68]])</f>
        <v>0</v>
      </c>
      <c r="BT864" s="150">
        <f>+CALCULO[[#This Row],[71]]/'Versión impresión'!$H$8+1-1</f>
        <v>0</v>
      </c>
      <c r="BU864" s="151">
        <f>+LOOKUP(CALCULO[[#This Row],[72]],$CG$2:$CH$8,$CJ$2:$CJ$8)</f>
        <v>0</v>
      </c>
      <c r="BV864" s="152">
        <f>+LOOKUP(CALCULO[[#This Row],[72]],$CG$2:$CH$8,$CI$2:$CI$8)</f>
        <v>0</v>
      </c>
      <c r="BW864" s="151">
        <f>+LOOKUP(CALCULO[[#This Row],[72]],$CG$2:$CH$8,$CK$2:$CK$8)</f>
        <v>0</v>
      </c>
      <c r="BX864" s="155">
        <f>+(CALCULO[[#This Row],[72]]+CALCULO[[#This Row],[73]])*CALCULO[[#This Row],[74]]+CALCULO[[#This Row],[75]]</f>
        <v>0</v>
      </c>
      <c r="BY864" s="133">
        <f>+ROUND(CALCULO[[#This Row],[76]]*'Versión impresión'!$H$8,-3)</f>
        <v>0</v>
      </c>
      <c r="BZ864" s="180" t="str">
        <f>+IF(LOOKUP(CALCULO[[#This Row],[72]],$CG$2:$CH$8,$CM$2:$CM$8)=0,"",LOOKUP(CALCULO[[#This Row],[72]],$CG$2:$CH$8,$CM$2:$CM$8))</f>
        <v/>
      </c>
    </row>
    <row r="865" spans="1:78" x14ac:dyDescent="0.25">
      <c r="A865" s="78" t="str">
        <f t="shared" si="33"/>
        <v/>
      </c>
      <c r="B865" s="159"/>
      <c r="C865" s="29"/>
      <c r="D865" s="29"/>
      <c r="E865" s="29"/>
      <c r="F865" s="29"/>
      <c r="G865" s="29"/>
      <c r="H865" s="29"/>
      <c r="I865" s="29"/>
      <c r="J865" s="29"/>
      <c r="K865" s="29"/>
      <c r="L865" s="29"/>
      <c r="M865" s="29"/>
      <c r="N865" s="29"/>
      <c r="O865" s="144">
        <f>SUM(CALCULO[[#This Row],[5]:[ 14 ]])</f>
        <v>0</v>
      </c>
      <c r="P865" s="162"/>
      <c r="Q865" s="163">
        <f>+IF(AVERAGEIF(ING_NO_CONST_RENTA[Concepto],'Datos para cálculo'!P$4,ING_NO_CONST_RENTA[Monto Limite])=1,CALCULO[[#This Row],[16]],MIN(CALCULO[ [#This Row],[16] ],AVERAGEIF(ING_NO_CONST_RENTA[Concepto],'Datos para cálculo'!P$4,ING_NO_CONST_RENTA[Monto Limite]),+CALCULO[ [#This Row],[16] ]+1-1,CALCULO[ [#This Row],[16] ]))</f>
        <v>0</v>
      </c>
      <c r="R865" s="29"/>
      <c r="S865" s="163">
        <f>+IF(AVERAGEIF(ING_NO_CONST_RENTA[Concepto],'Datos para cálculo'!R$4,ING_NO_CONST_RENTA[Monto Limite])=1,CALCULO[[#This Row],[18]],MIN(CALCULO[ [#This Row],[18] ],AVERAGEIF(ING_NO_CONST_RENTA[Concepto],'Datos para cálculo'!R$4,ING_NO_CONST_RENTA[Monto Limite]),+CALCULO[ [#This Row],[18] ]+1-1,CALCULO[ [#This Row],[18] ]))</f>
        <v>0</v>
      </c>
      <c r="T865" s="29"/>
      <c r="U865" s="163">
        <f>+IF(AVERAGEIF(ING_NO_CONST_RENTA[Concepto],'Datos para cálculo'!T$4,ING_NO_CONST_RENTA[Monto Limite])=1,CALCULO[[#This Row],[20]],MIN(CALCULO[ [#This Row],[20] ],AVERAGEIF(ING_NO_CONST_RENTA[Concepto],'Datos para cálculo'!T$4,ING_NO_CONST_RENTA[Monto Limite]),+CALCULO[ [#This Row],[20] ]+1-1,CALCULO[ [#This Row],[20] ]))</f>
        <v>0</v>
      </c>
      <c r="V865" s="29"/>
      <c r="W8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5" s="164"/>
      <c r="Y865" s="163">
        <f>+IF(O865&lt;310*'Versión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5" s="165"/>
      <c r="AA865" s="163">
        <f>+IF(AVERAGEIF(ING_NO_CONST_RENTA[Concepto],'Datos para cálculo'!Z$4,ING_NO_CONST_RENTA[Monto Limite])=1,CALCULO[[#This Row],[ 26 ]],MIN(CALCULO[[#This Row],[ 26 ]],AVERAGEIF(ING_NO_CONST_RENTA[Concepto],'Datos para cálculo'!Z$4,ING_NO_CONST_RENTA[Monto Limite]),+CALCULO[[#This Row],[ 26 ]]+1-1,CALCULO[[#This Row],[ 26 ]]))</f>
        <v>0</v>
      </c>
      <c r="AB865" s="165"/>
      <c r="AC8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5" s="147"/>
      <c r="AE8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5" s="144">
        <f>+CALCULO[[#This Row],[ 31 ]]+CALCULO[[#This Row],[ 29 ]]+CALCULO[[#This Row],[ 27 ]]+CALCULO[[#This Row],[ 25 ]]+CALCULO[[#This Row],[ 23 ]]+CALCULO[[#This Row],[ 21 ]]+CALCULO[[#This Row],[ 19 ]]+CALCULO[[#This Row],[ 17 ]]</f>
        <v>0</v>
      </c>
      <c r="AG865" s="148">
        <f>+MAX(0,ROUND(CALCULO[[#This Row],[ 15 ]]-CALCULO[[#This Row],[32]],-3))</f>
        <v>0</v>
      </c>
      <c r="AH865" s="29"/>
      <c r="AI865" s="163">
        <f>+IF(AVERAGEIF(DEDUCCIONES[Concepto],'Datos para cálculo'!AH$4,DEDUCCIONES[Monto Limite])=1,CALCULO[[#This Row],[ 34 ]],MIN(CALCULO[[#This Row],[ 34 ]],AVERAGEIF(DEDUCCIONES[Concepto],'Datos para cálculo'!AH$4,DEDUCCIONES[Monto Limite]),+CALCULO[[#This Row],[ 34 ]]+1-1,CALCULO[[#This Row],[ 34 ]]))</f>
        <v>0</v>
      </c>
      <c r="AJ865" s="167"/>
      <c r="AK865" s="144">
        <f>+IF(CALCULO[[#This Row],[ 36 ]]="SI",MIN(CALCULO[[#This Row],[ 15 ]]*10%,VLOOKUP($AJ$4,DEDUCCIONES[],4,0)),0)</f>
        <v>0</v>
      </c>
      <c r="AL865" s="168"/>
      <c r="AM865" s="145">
        <f>+MIN(AL865+1-1,VLOOKUP($AL$4,DEDUCCIONES[],4,0))</f>
        <v>0</v>
      </c>
      <c r="AN865" s="144">
        <f>+CALCULO[[#This Row],[35]]+CALCULO[[#This Row],[37]]+CALCULO[[#This Row],[ 39 ]]</f>
        <v>0</v>
      </c>
      <c r="AO865" s="148">
        <f>+CALCULO[[#This Row],[33]]-CALCULO[[#This Row],[ 40 ]]</f>
        <v>0</v>
      </c>
      <c r="AP865" s="29"/>
      <c r="AQ865" s="163">
        <f>+MIN(CALCULO[[#This Row],[42]]+1-1,VLOOKUP($AP$4,RENTAS_EXCENTAS[],4,0))</f>
        <v>0</v>
      </c>
      <c r="AR865" s="29"/>
      <c r="AS865" s="163">
        <f>+MIN(CALCULO[[#This Row],[43]]+CALCULO[[#This Row],[ 44 ]]+1-1,VLOOKUP($AP$4,RENTAS_EXCENTAS[],4,0))-CALCULO[[#This Row],[43]]</f>
        <v>0</v>
      </c>
      <c r="AT865" s="163"/>
      <c r="AU865" s="163"/>
      <c r="AV865" s="163">
        <f>+CALCULO[[#This Row],[ 47 ]]</f>
        <v>0</v>
      </c>
      <c r="AW865" s="163"/>
      <c r="AX865" s="163">
        <f>+CALCULO[[#This Row],[ 49 ]]</f>
        <v>0</v>
      </c>
      <c r="AY865" s="163"/>
      <c r="AZ865" s="163">
        <f>+CALCULO[[#This Row],[ 51 ]]</f>
        <v>0</v>
      </c>
      <c r="BA865" s="163"/>
      <c r="BB865" s="163">
        <f>+CALCULO[[#This Row],[ 53 ]]</f>
        <v>0</v>
      </c>
      <c r="BC865" s="163"/>
      <c r="BD865" s="163">
        <f>+CALCULO[[#This Row],[ 55 ]]</f>
        <v>0</v>
      </c>
      <c r="BE865" s="163"/>
      <c r="BF865" s="163">
        <f>+CALCULO[[#This Row],[ 57 ]]</f>
        <v>0</v>
      </c>
      <c r="BG865" s="163"/>
      <c r="BH865" s="163">
        <f>+CALCULO[[#This Row],[ 59 ]]</f>
        <v>0</v>
      </c>
      <c r="BI865" s="163"/>
      <c r="BJ865" s="163"/>
      <c r="BK865" s="163"/>
      <c r="BL865" s="145">
        <f>+CALCULO[[#This Row],[ 63 ]]</f>
        <v>0</v>
      </c>
      <c r="BM865" s="144">
        <f>+CALCULO[[#This Row],[ 64 ]]+CALCULO[[#This Row],[ 62 ]]+CALCULO[[#This Row],[ 60 ]]+CALCULO[[#This Row],[ 58 ]]+CALCULO[[#This Row],[ 56 ]]+CALCULO[[#This Row],[ 54 ]]+CALCULO[[#This Row],[ 52 ]]+CALCULO[[#This Row],[ 50 ]]+CALCULO[[#This Row],[ 48 ]]+CALCULO[[#This Row],[ 45 ]]+CALCULO[[#This Row],[43]]</f>
        <v>0</v>
      </c>
      <c r="BN865" s="148">
        <f>+CALCULO[[#This Row],[ 41 ]]-CALCULO[[#This Row],[65]]</f>
        <v>0</v>
      </c>
      <c r="BO865" s="144">
        <f>+ROUND(MIN(CALCULO[[#This Row],[66]]*25%,240*'Versión impresión'!$H$8),-3)</f>
        <v>0</v>
      </c>
      <c r="BP865" s="148">
        <f>+CALCULO[[#This Row],[66]]-CALCULO[[#This Row],[67]]</f>
        <v>0</v>
      </c>
      <c r="BQ865" s="154">
        <f>+ROUND(CALCULO[[#This Row],[33]]*40%,-3)</f>
        <v>0</v>
      </c>
      <c r="BR865" s="149">
        <f t="shared" si="34"/>
        <v>0</v>
      </c>
      <c r="BS865" s="144">
        <f>+CALCULO[[#This Row],[33]]-MIN(CALCULO[[#This Row],[69]],CALCULO[[#This Row],[68]])</f>
        <v>0</v>
      </c>
      <c r="BT865" s="150">
        <f>+CALCULO[[#This Row],[71]]/'Versión impresión'!$H$8+1-1</f>
        <v>0</v>
      </c>
      <c r="BU865" s="151">
        <f>+LOOKUP(CALCULO[[#This Row],[72]],$CG$2:$CH$8,$CJ$2:$CJ$8)</f>
        <v>0</v>
      </c>
      <c r="BV865" s="152">
        <f>+LOOKUP(CALCULO[[#This Row],[72]],$CG$2:$CH$8,$CI$2:$CI$8)</f>
        <v>0</v>
      </c>
      <c r="BW865" s="151">
        <f>+LOOKUP(CALCULO[[#This Row],[72]],$CG$2:$CH$8,$CK$2:$CK$8)</f>
        <v>0</v>
      </c>
      <c r="BX865" s="155">
        <f>+(CALCULO[[#This Row],[72]]+CALCULO[[#This Row],[73]])*CALCULO[[#This Row],[74]]+CALCULO[[#This Row],[75]]</f>
        <v>0</v>
      </c>
      <c r="BY865" s="133">
        <f>+ROUND(CALCULO[[#This Row],[76]]*'Versión impresión'!$H$8,-3)</f>
        <v>0</v>
      </c>
      <c r="BZ865" s="180" t="str">
        <f>+IF(LOOKUP(CALCULO[[#This Row],[72]],$CG$2:$CH$8,$CM$2:$CM$8)=0,"",LOOKUP(CALCULO[[#This Row],[72]],$CG$2:$CH$8,$CM$2:$CM$8))</f>
        <v/>
      </c>
    </row>
    <row r="866" spans="1:78" x14ac:dyDescent="0.25">
      <c r="A866" s="78" t="str">
        <f t="shared" si="33"/>
        <v/>
      </c>
      <c r="B866" s="159"/>
      <c r="C866" s="29"/>
      <c r="D866" s="29"/>
      <c r="E866" s="29"/>
      <c r="F866" s="29"/>
      <c r="G866" s="29"/>
      <c r="H866" s="29"/>
      <c r="I866" s="29"/>
      <c r="J866" s="29"/>
      <c r="K866" s="29"/>
      <c r="L866" s="29"/>
      <c r="M866" s="29"/>
      <c r="N866" s="29"/>
      <c r="O866" s="144">
        <f>SUM(CALCULO[[#This Row],[5]:[ 14 ]])</f>
        <v>0</v>
      </c>
      <c r="P866" s="162"/>
      <c r="Q866" s="163">
        <f>+IF(AVERAGEIF(ING_NO_CONST_RENTA[Concepto],'Datos para cálculo'!P$4,ING_NO_CONST_RENTA[Monto Limite])=1,CALCULO[[#This Row],[16]],MIN(CALCULO[ [#This Row],[16] ],AVERAGEIF(ING_NO_CONST_RENTA[Concepto],'Datos para cálculo'!P$4,ING_NO_CONST_RENTA[Monto Limite]),+CALCULO[ [#This Row],[16] ]+1-1,CALCULO[ [#This Row],[16] ]))</f>
        <v>0</v>
      </c>
      <c r="R866" s="29"/>
      <c r="S866" s="163">
        <f>+IF(AVERAGEIF(ING_NO_CONST_RENTA[Concepto],'Datos para cálculo'!R$4,ING_NO_CONST_RENTA[Monto Limite])=1,CALCULO[[#This Row],[18]],MIN(CALCULO[ [#This Row],[18] ],AVERAGEIF(ING_NO_CONST_RENTA[Concepto],'Datos para cálculo'!R$4,ING_NO_CONST_RENTA[Monto Limite]),+CALCULO[ [#This Row],[18] ]+1-1,CALCULO[ [#This Row],[18] ]))</f>
        <v>0</v>
      </c>
      <c r="T866" s="29"/>
      <c r="U866" s="163">
        <f>+IF(AVERAGEIF(ING_NO_CONST_RENTA[Concepto],'Datos para cálculo'!T$4,ING_NO_CONST_RENTA[Monto Limite])=1,CALCULO[[#This Row],[20]],MIN(CALCULO[ [#This Row],[20] ],AVERAGEIF(ING_NO_CONST_RENTA[Concepto],'Datos para cálculo'!T$4,ING_NO_CONST_RENTA[Monto Limite]),+CALCULO[ [#This Row],[20] ]+1-1,CALCULO[ [#This Row],[20] ]))</f>
        <v>0</v>
      </c>
      <c r="V866" s="29"/>
      <c r="W8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6" s="164"/>
      <c r="Y866" s="163">
        <f>+IF(O866&lt;310*'Versión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6" s="165"/>
      <c r="AA866" s="163">
        <f>+IF(AVERAGEIF(ING_NO_CONST_RENTA[Concepto],'Datos para cálculo'!Z$4,ING_NO_CONST_RENTA[Monto Limite])=1,CALCULO[[#This Row],[ 26 ]],MIN(CALCULO[[#This Row],[ 26 ]],AVERAGEIF(ING_NO_CONST_RENTA[Concepto],'Datos para cálculo'!Z$4,ING_NO_CONST_RENTA[Monto Limite]),+CALCULO[[#This Row],[ 26 ]]+1-1,CALCULO[[#This Row],[ 26 ]]))</f>
        <v>0</v>
      </c>
      <c r="AB866" s="165"/>
      <c r="AC8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6" s="147"/>
      <c r="AE8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6" s="144">
        <f>+CALCULO[[#This Row],[ 31 ]]+CALCULO[[#This Row],[ 29 ]]+CALCULO[[#This Row],[ 27 ]]+CALCULO[[#This Row],[ 25 ]]+CALCULO[[#This Row],[ 23 ]]+CALCULO[[#This Row],[ 21 ]]+CALCULO[[#This Row],[ 19 ]]+CALCULO[[#This Row],[ 17 ]]</f>
        <v>0</v>
      </c>
      <c r="AG866" s="148">
        <f>+MAX(0,ROUND(CALCULO[[#This Row],[ 15 ]]-CALCULO[[#This Row],[32]],-3))</f>
        <v>0</v>
      </c>
      <c r="AH866" s="29"/>
      <c r="AI866" s="163">
        <f>+IF(AVERAGEIF(DEDUCCIONES[Concepto],'Datos para cálculo'!AH$4,DEDUCCIONES[Monto Limite])=1,CALCULO[[#This Row],[ 34 ]],MIN(CALCULO[[#This Row],[ 34 ]],AVERAGEIF(DEDUCCIONES[Concepto],'Datos para cálculo'!AH$4,DEDUCCIONES[Monto Limite]),+CALCULO[[#This Row],[ 34 ]]+1-1,CALCULO[[#This Row],[ 34 ]]))</f>
        <v>0</v>
      </c>
      <c r="AJ866" s="167"/>
      <c r="AK866" s="144">
        <f>+IF(CALCULO[[#This Row],[ 36 ]]="SI",MIN(CALCULO[[#This Row],[ 15 ]]*10%,VLOOKUP($AJ$4,DEDUCCIONES[],4,0)),0)</f>
        <v>0</v>
      </c>
      <c r="AL866" s="168"/>
      <c r="AM866" s="145">
        <f>+MIN(AL866+1-1,VLOOKUP($AL$4,DEDUCCIONES[],4,0))</f>
        <v>0</v>
      </c>
      <c r="AN866" s="144">
        <f>+CALCULO[[#This Row],[35]]+CALCULO[[#This Row],[37]]+CALCULO[[#This Row],[ 39 ]]</f>
        <v>0</v>
      </c>
      <c r="AO866" s="148">
        <f>+CALCULO[[#This Row],[33]]-CALCULO[[#This Row],[ 40 ]]</f>
        <v>0</v>
      </c>
      <c r="AP866" s="29"/>
      <c r="AQ866" s="163">
        <f>+MIN(CALCULO[[#This Row],[42]]+1-1,VLOOKUP($AP$4,RENTAS_EXCENTAS[],4,0))</f>
        <v>0</v>
      </c>
      <c r="AR866" s="29"/>
      <c r="AS866" s="163">
        <f>+MIN(CALCULO[[#This Row],[43]]+CALCULO[[#This Row],[ 44 ]]+1-1,VLOOKUP($AP$4,RENTAS_EXCENTAS[],4,0))-CALCULO[[#This Row],[43]]</f>
        <v>0</v>
      </c>
      <c r="AT866" s="163"/>
      <c r="AU866" s="163"/>
      <c r="AV866" s="163">
        <f>+CALCULO[[#This Row],[ 47 ]]</f>
        <v>0</v>
      </c>
      <c r="AW866" s="163"/>
      <c r="AX866" s="163">
        <f>+CALCULO[[#This Row],[ 49 ]]</f>
        <v>0</v>
      </c>
      <c r="AY866" s="163"/>
      <c r="AZ866" s="163">
        <f>+CALCULO[[#This Row],[ 51 ]]</f>
        <v>0</v>
      </c>
      <c r="BA866" s="163"/>
      <c r="BB866" s="163">
        <f>+CALCULO[[#This Row],[ 53 ]]</f>
        <v>0</v>
      </c>
      <c r="BC866" s="163"/>
      <c r="BD866" s="163">
        <f>+CALCULO[[#This Row],[ 55 ]]</f>
        <v>0</v>
      </c>
      <c r="BE866" s="163"/>
      <c r="BF866" s="163">
        <f>+CALCULO[[#This Row],[ 57 ]]</f>
        <v>0</v>
      </c>
      <c r="BG866" s="163"/>
      <c r="BH866" s="163">
        <f>+CALCULO[[#This Row],[ 59 ]]</f>
        <v>0</v>
      </c>
      <c r="BI866" s="163"/>
      <c r="BJ866" s="163"/>
      <c r="BK866" s="163"/>
      <c r="BL866" s="145">
        <f>+CALCULO[[#This Row],[ 63 ]]</f>
        <v>0</v>
      </c>
      <c r="BM866" s="144">
        <f>+CALCULO[[#This Row],[ 64 ]]+CALCULO[[#This Row],[ 62 ]]+CALCULO[[#This Row],[ 60 ]]+CALCULO[[#This Row],[ 58 ]]+CALCULO[[#This Row],[ 56 ]]+CALCULO[[#This Row],[ 54 ]]+CALCULO[[#This Row],[ 52 ]]+CALCULO[[#This Row],[ 50 ]]+CALCULO[[#This Row],[ 48 ]]+CALCULO[[#This Row],[ 45 ]]+CALCULO[[#This Row],[43]]</f>
        <v>0</v>
      </c>
      <c r="BN866" s="148">
        <f>+CALCULO[[#This Row],[ 41 ]]-CALCULO[[#This Row],[65]]</f>
        <v>0</v>
      </c>
      <c r="BO866" s="144">
        <f>+ROUND(MIN(CALCULO[[#This Row],[66]]*25%,240*'Versión impresión'!$H$8),-3)</f>
        <v>0</v>
      </c>
      <c r="BP866" s="148">
        <f>+CALCULO[[#This Row],[66]]-CALCULO[[#This Row],[67]]</f>
        <v>0</v>
      </c>
      <c r="BQ866" s="154">
        <f>+ROUND(CALCULO[[#This Row],[33]]*40%,-3)</f>
        <v>0</v>
      </c>
      <c r="BR866" s="149">
        <f t="shared" si="34"/>
        <v>0</v>
      </c>
      <c r="BS866" s="144">
        <f>+CALCULO[[#This Row],[33]]-MIN(CALCULO[[#This Row],[69]],CALCULO[[#This Row],[68]])</f>
        <v>0</v>
      </c>
      <c r="BT866" s="150">
        <f>+CALCULO[[#This Row],[71]]/'Versión impresión'!$H$8+1-1</f>
        <v>0</v>
      </c>
      <c r="BU866" s="151">
        <f>+LOOKUP(CALCULO[[#This Row],[72]],$CG$2:$CH$8,$CJ$2:$CJ$8)</f>
        <v>0</v>
      </c>
      <c r="BV866" s="152">
        <f>+LOOKUP(CALCULO[[#This Row],[72]],$CG$2:$CH$8,$CI$2:$CI$8)</f>
        <v>0</v>
      </c>
      <c r="BW866" s="151">
        <f>+LOOKUP(CALCULO[[#This Row],[72]],$CG$2:$CH$8,$CK$2:$CK$8)</f>
        <v>0</v>
      </c>
      <c r="BX866" s="155">
        <f>+(CALCULO[[#This Row],[72]]+CALCULO[[#This Row],[73]])*CALCULO[[#This Row],[74]]+CALCULO[[#This Row],[75]]</f>
        <v>0</v>
      </c>
      <c r="BY866" s="133">
        <f>+ROUND(CALCULO[[#This Row],[76]]*'Versión impresión'!$H$8,-3)</f>
        <v>0</v>
      </c>
      <c r="BZ866" s="180" t="str">
        <f>+IF(LOOKUP(CALCULO[[#This Row],[72]],$CG$2:$CH$8,$CM$2:$CM$8)=0,"",LOOKUP(CALCULO[[#This Row],[72]],$CG$2:$CH$8,$CM$2:$CM$8))</f>
        <v/>
      </c>
    </row>
    <row r="867" spans="1:78" x14ac:dyDescent="0.25">
      <c r="A867" s="78" t="str">
        <f t="shared" si="33"/>
        <v/>
      </c>
      <c r="B867" s="159"/>
      <c r="C867" s="29"/>
      <c r="D867" s="29"/>
      <c r="E867" s="29"/>
      <c r="F867" s="29"/>
      <c r="G867" s="29"/>
      <c r="H867" s="29"/>
      <c r="I867" s="29"/>
      <c r="J867" s="29"/>
      <c r="K867" s="29"/>
      <c r="L867" s="29"/>
      <c r="M867" s="29"/>
      <c r="N867" s="29"/>
      <c r="O867" s="144">
        <f>SUM(CALCULO[[#This Row],[5]:[ 14 ]])</f>
        <v>0</v>
      </c>
      <c r="P867" s="162"/>
      <c r="Q867" s="163">
        <f>+IF(AVERAGEIF(ING_NO_CONST_RENTA[Concepto],'Datos para cálculo'!P$4,ING_NO_CONST_RENTA[Monto Limite])=1,CALCULO[[#This Row],[16]],MIN(CALCULO[ [#This Row],[16] ],AVERAGEIF(ING_NO_CONST_RENTA[Concepto],'Datos para cálculo'!P$4,ING_NO_CONST_RENTA[Monto Limite]),+CALCULO[ [#This Row],[16] ]+1-1,CALCULO[ [#This Row],[16] ]))</f>
        <v>0</v>
      </c>
      <c r="R867" s="29"/>
      <c r="S867" s="163">
        <f>+IF(AVERAGEIF(ING_NO_CONST_RENTA[Concepto],'Datos para cálculo'!R$4,ING_NO_CONST_RENTA[Monto Limite])=1,CALCULO[[#This Row],[18]],MIN(CALCULO[ [#This Row],[18] ],AVERAGEIF(ING_NO_CONST_RENTA[Concepto],'Datos para cálculo'!R$4,ING_NO_CONST_RENTA[Monto Limite]),+CALCULO[ [#This Row],[18] ]+1-1,CALCULO[ [#This Row],[18] ]))</f>
        <v>0</v>
      </c>
      <c r="T867" s="29"/>
      <c r="U867" s="163">
        <f>+IF(AVERAGEIF(ING_NO_CONST_RENTA[Concepto],'Datos para cálculo'!T$4,ING_NO_CONST_RENTA[Monto Limite])=1,CALCULO[[#This Row],[20]],MIN(CALCULO[ [#This Row],[20] ],AVERAGEIF(ING_NO_CONST_RENTA[Concepto],'Datos para cálculo'!T$4,ING_NO_CONST_RENTA[Monto Limite]),+CALCULO[ [#This Row],[20] ]+1-1,CALCULO[ [#This Row],[20] ]))</f>
        <v>0</v>
      </c>
      <c r="V867" s="29"/>
      <c r="W8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7" s="164"/>
      <c r="Y867" s="163">
        <f>+IF(O867&lt;310*'Versión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7" s="165"/>
      <c r="AA867" s="163">
        <f>+IF(AVERAGEIF(ING_NO_CONST_RENTA[Concepto],'Datos para cálculo'!Z$4,ING_NO_CONST_RENTA[Monto Limite])=1,CALCULO[[#This Row],[ 26 ]],MIN(CALCULO[[#This Row],[ 26 ]],AVERAGEIF(ING_NO_CONST_RENTA[Concepto],'Datos para cálculo'!Z$4,ING_NO_CONST_RENTA[Monto Limite]),+CALCULO[[#This Row],[ 26 ]]+1-1,CALCULO[[#This Row],[ 26 ]]))</f>
        <v>0</v>
      </c>
      <c r="AB867" s="165"/>
      <c r="AC8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7" s="147"/>
      <c r="AE8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7" s="144">
        <f>+CALCULO[[#This Row],[ 31 ]]+CALCULO[[#This Row],[ 29 ]]+CALCULO[[#This Row],[ 27 ]]+CALCULO[[#This Row],[ 25 ]]+CALCULO[[#This Row],[ 23 ]]+CALCULO[[#This Row],[ 21 ]]+CALCULO[[#This Row],[ 19 ]]+CALCULO[[#This Row],[ 17 ]]</f>
        <v>0</v>
      </c>
      <c r="AG867" s="148">
        <f>+MAX(0,ROUND(CALCULO[[#This Row],[ 15 ]]-CALCULO[[#This Row],[32]],-3))</f>
        <v>0</v>
      </c>
      <c r="AH867" s="29"/>
      <c r="AI867" s="163">
        <f>+IF(AVERAGEIF(DEDUCCIONES[Concepto],'Datos para cálculo'!AH$4,DEDUCCIONES[Monto Limite])=1,CALCULO[[#This Row],[ 34 ]],MIN(CALCULO[[#This Row],[ 34 ]],AVERAGEIF(DEDUCCIONES[Concepto],'Datos para cálculo'!AH$4,DEDUCCIONES[Monto Limite]),+CALCULO[[#This Row],[ 34 ]]+1-1,CALCULO[[#This Row],[ 34 ]]))</f>
        <v>0</v>
      </c>
      <c r="AJ867" s="167"/>
      <c r="AK867" s="144">
        <f>+IF(CALCULO[[#This Row],[ 36 ]]="SI",MIN(CALCULO[[#This Row],[ 15 ]]*10%,VLOOKUP($AJ$4,DEDUCCIONES[],4,0)),0)</f>
        <v>0</v>
      </c>
      <c r="AL867" s="168"/>
      <c r="AM867" s="145">
        <f>+MIN(AL867+1-1,VLOOKUP($AL$4,DEDUCCIONES[],4,0))</f>
        <v>0</v>
      </c>
      <c r="AN867" s="144">
        <f>+CALCULO[[#This Row],[35]]+CALCULO[[#This Row],[37]]+CALCULO[[#This Row],[ 39 ]]</f>
        <v>0</v>
      </c>
      <c r="AO867" s="148">
        <f>+CALCULO[[#This Row],[33]]-CALCULO[[#This Row],[ 40 ]]</f>
        <v>0</v>
      </c>
      <c r="AP867" s="29"/>
      <c r="AQ867" s="163">
        <f>+MIN(CALCULO[[#This Row],[42]]+1-1,VLOOKUP($AP$4,RENTAS_EXCENTAS[],4,0))</f>
        <v>0</v>
      </c>
      <c r="AR867" s="29"/>
      <c r="AS867" s="163">
        <f>+MIN(CALCULO[[#This Row],[43]]+CALCULO[[#This Row],[ 44 ]]+1-1,VLOOKUP($AP$4,RENTAS_EXCENTAS[],4,0))-CALCULO[[#This Row],[43]]</f>
        <v>0</v>
      </c>
      <c r="AT867" s="163"/>
      <c r="AU867" s="163"/>
      <c r="AV867" s="163">
        <f>+CALCULO[[#This Row],[ 47 ]]</f>
        <v>0</v>
      </c>
      <c r="AW867" s="163"/>
      <c r="AX867" s="163">
        <f>+CALCULO[[#This Row],[ 49 ]]</f>
        <v>0</v>
      </c>
      <c r="AY867" s="163"/>
      <c r="AZ867" s="163">
        <f>+CALCULO[[#This Row],[ 51 ]]</f>
        <v>0</v>
      </c>
      <c r="BA867" s="163"/>
      <c r="BB867" s="163">
        <f>+CALCULO[[#This Row],[ 53 ]]</f>
        <v>0</v>
      </c>
      <c r="BC867" s="163"/>
      <c r="BD867" s="163">
        <f>+CALCULO[[#This Row],[ 55 ]]</f>
        <v>0</v>
      </c>
      <c r="BE867" s="163"/>
      <c r="BF867" s="163">
        <f>+CALCULO[[#This Row],[ 57 ]]</f>
        <v>0</v>
      </c>
      <c r="BG867" s="163"/>
      <c r="BH867" s="163">
        <f>+CALCULO[[#This Row],[ 59 ]]</f>
        <v>0</v>
      </c>
      <c r="BI867" s="163"/>
      <c r="BJ867" s="163"/>
      <c r="BK867" s="163"/>
      <c r="BL867" s="145">
        <f>+CALCULO[[#This Row],[ 63 ]]</f>
        <v>0</v>
      </c>
      <c r="BM867" s="144">
        <f>+CALCULO[[#This Row],[ 64 ]]+CALCULO[[#This Row],[ 62 ]]+CALCULO[[#This Row],[ 60 ]]+CALCULO[[#This Row],[ 58 ]]+CALCULO[[#This Row],[ 56 ]]+CALCULO[[#This Row],[ 54 ]]+CALCULO[[#This Row],[ 52 ]]+CALCULO[[#This Row],[ 50 ]]+CALCULO[[#This Row],[ 48 ]]+CALCULO[[#This Row],[ 45 ]]+CALCULO[[#This Row],[43]]</f>
        <v>0</v>
      </c>
      <c r="BN867" s="148">
        <f>+CALCULO[[#This Row],[ 41 ]]-CALCULO[[#This Row],[65]]</f>
        <v>0</v>
      </c>
      <c r="BO867" s="144">
        <f>+ROUND(MIN(CALCULO[[#This Row],[66]]*25%,240*'Versión impresión'!$H$8),-3)</f>
        <v>0</v>
      </c>
      <c r="BP867" s="148">
        <f>+CALCULO[[#This Row],[66]]-CALCULO[[#This Row],[67]]</f>
        <v>0</v>
      </c>
      <c r="BQ867" s="154">
        <f>+ROUND(CALCULO[[#This Row],[33]]*40%,-3)</f>
        <v>0</v>
      </c>
      <c r="BR867" s="149">
        <f t="shared" si="34"/>
        <v>0</v>
      </c>
      <c r="BS867" s="144">
        <f>+CALCULO[[#This Row],[33]]-MIN(CALCULO[[#This Row],[69]],CALCULO[[#This Row],[68]])</f>
        <v>0</v>
      </c>
      <c r="BT867" s="150">
        <f>+CALCULO[[#This Row],[71]]/'Versión impresión'!$H$8+1-1</f>
        <v>0</v>
      </c>
      <c r="BU867" s="151">
        <f>+LOOKUP(CALCULO[[#This Row],[72]],$CG$2:$CH$8,$CJ$2:$CJ$8)</f>
        <v>0</v>
      </c>
      <c r="BV867" s="152">
        <f>+LOOKUP(CALCULO[[#This Row],[72]],$CG$2:$CH$8,$CI$2:$CI$8)</f>
        <v>0</v>
      </c>
      <c r="BW867" s="151">
        <f>+LOOKUP(CALCULO[[#This Row],[72]],$CG$2:$CH$8,$CK$2:$CK$8)</f>
        <v>0</v>
      </c>
      <c r="BX867" s="155">
        <f>+(CALCULO[[#This Row],[72]]+CALCULO[[#This Row],[73]])*CALCULO[[#This Row],[74]]+CALCULO[[#This Row],[75]]</f>
        <v>0</v>
      </c>
      <c r="BY867" s="133">
        <f>+ROUND(CALCULO[[#This Row],[76]]*'Versión impresión'!$H$8,-3)</f>
        <v>0</v>
      </c>
      <c r="BZ867" s="180" t="str">
        <f>+IF(LOOKUP(CALCULO[[#This Row],[72]],$CG$2:$CH$8,$CM$2:$CM$8)=0,"",LOOKUP(CALCULO[[#This Row],[72]],$CG$2:$CH$8,$CM$2:$CM$8))</f>
        <v/>
      </c>
    </row>
    <row r="868" spans="1:78" x14ac:dyDescent="0.25">
      <c r="A868" s="78" t="str">
        <f t="shared" si="33"/>
        <v/>
      </c>
      <c r="B868" s="159"/>
      <c r="C868" s="29"/>
      <c r="D868" s="29"/>
      <c r="E868" s="29"/>
      <c r="F868" s="29"/>
      <c r="G868" s="29"/>
      <c r="H868" s="29"/>
      <c r="I868" s="29"/>
      <c r="J868" s="29"/>
      <c r="K868" s="29"/>
      <c r="L868" s="29"/>
      <c r="M868" s="29"/>
      <c r="N868" s="29"/>
      <c r="O868" s="144">
        <f>SUM(CALCULO[[#This Row],[5]:[ 14 ]])</f>
        <v>0</v>
      </c>
      <c r="P868" s="162"/>
      <c r="Q868" s="163">
        <f>+IF(AVERAGEIF(ING_NO_CONST_RENTA[Concepto],'Datos para cálculo'!P$4,ING_NO_CONST_RENTA[Monto Limite])=1,CALCULO[[#This Row],[16]],MIN(CALCULO[ [#This Row],[16] ],AVERAGEIF(ING_NO_CONST_RENTA[Concepto],'Datos para cálculo'!P$4,ING_NO_CONST_RENTA[Monto Limite]),+CALCULO[ [#This Row],[16] ]+1-1,CALCULO[ [#This Row],[16] ]))</f>
        <v>0</v>
      </c>
      <c r="R868" s="29"/>
      <c r="S868" s="163">
        <f>+IF(AVERAGEIF(ING_NO_CONST_RENTA[Concepto],'Datos para cálculo'!R$4,ING_NO_CONST_RENTA[Monto Limite])=1,CALCULO[[#This Row],[18]],MIN(CALCULO[ [#This Row],[18] ],AVERAGEIF(ING_NO_CONST_RENTA[Concepto],'Datos para cálculo'!R$4,ING_NO_CONST_RENTA[Monto Limite]),+CALCULO[ [#This Row],[18] ]+1-1,CALCULO[ [#This Row],[18] ]))</f>
        <v>0</v>
      </c>
      <c r="T868" s="29"/>
      <c r="U868" s="163">
        <f>+IF(AVERAGEIF(ING_NO_CONST_RENTA[Concepto],'Datos para cálculo'!T$4,ING_NO_CONST_RENTA[Monto Limite])=1,CALCULO[[#This Row],[20]],MIN(CALCULO[ [#This Row],[20] ],AVERAGEIF(ING_NO_CONST_RENTA[Concepto],'Datos para cálculo'!T$4,ING_NO_CONST_RENTA[Monto Limite]),+CALCULO[ [#This Row],[20] ]+1-1,CALCULO[ [#This Row],[20] ]))</f>
        <v>0</v>
      </c>
      <c r="V868" s="29"/>
      <c r="W8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8" s="164"/>
      <c r="Y868" s="163">
        <f>+IF(O868&lt;310*'Versión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8" s="165"/>
      <c r="AA868" s="163">
        <f>+IF(AVERAGEIF(ING_NO_CONST_RENTA[Concepto],'Datos para cálculo'!Z$4,ING_NO_CONST_RENTA[Monto Limite])=1,CALCULO[[#This Row],[ 26 ]],MIN(CALCULO[[#This Row],[ 26 ]],AVERAGEIF(ING_NO_CONST_RENTA[Concepto],'Datos para cálculo'!Z$4,ING_NO_CONST_RENTA[Monto Limite]),+CALCULO[[#This Row],[ 26 ]]+1-1,CALCULO[[#This Row],[ 26 ]]))</f>
        <v>0</v>
      </c>
      <c r="AB868" s="165"/>
      <c r="AC8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8" s="147"/>
      <c r="AE8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8" s="144">
        <f>+CALCULO[[#This Row],[ 31 ]]+CALCULO[[#This Row],[ 29 ]]+CALCULO[[#This Row],[ 27 ]]+CALCULO[[#This Row],[ 25 ]]+CALCULO[[#This Row],[ 23 ]]+CALCULO[[#This Row],[ 21 ]]+CALCULO[[#This Row],[ 19 ]]+CALCULO[[#This Row],[ 17 ]]</f>
        <v>0</v>
      </c>
      <c r="AG868" s="148">
        <f>+MAX(0,ROUND(CALCULO[[#This Row],[ 15 ]]-CALCULO[[#This Row],[32]],-3))</f>
        <v>0</v>
      </c>
      <c r="AH868" s="29"/>
      <c r="AI868" s="163">
        <f>+IF(AVERAGEIF(DEDUCCIONES[Concepto],'Datos para cálculo'!AH$4,DEDUCCIONES[Monto Limite])=1,CALCULO[[#This Row],[ 34 ]],MIN(CALCULO[[#This Row],[ 34 ]],AVERAGEIF(DEDUCCIONES[Concepto],'Datos para cálculo'!AH$4,DEDUCCIONES[Monto Limite]),+CALCULO[[#This Row],[ 34 ]]+1-1,CALCULO[[#This Row],[ 34 ]]))</f>
        <v>0</v>
      </c>
      <c r="AJ868" s="167"/>
      <c r="AK868" s="144">
        <f>+IF(CALCULO[[#This Row],[ 36 ]]="SI",MIN(CALCULO[[#This Row],[ 15 ]]*10%,VLOOKUP($AJ$4,DEDUCCIONES[],4,0)),0)</f>
        <v>0</v>
      </c>
      <c r="AL868" s="168"/>
      <c r="AM868" s="145">
        <f>+MIN(AL868+1-1,VLOOKUP($AL$4,DEDUCCIONES[],4,0))</f>
        <v>0</v>
      </c>
      <c r="AN868" s="144">
        <f>+CALCULO[[#This Row],[35]]+CALCULO[[#This Row],[37]]+CALCULO[[#This Row],[ 39 ]]</f>
        <v>0</v>
      </c>
      <c r="AO868" s="148">
        <f>+CALCULO[[#This Row],[33]]-CALCULO[[#This Row],[ 40 ]]</f>
        <v>0</v>
      </c>
      <c r="AP868" s="29"/>
      <c r="AQ868" s="163">
        <f>+MIN(CALCULO[[#This Row],[42]]+1-1,VLOOKUP($AP$4,RENTAS_EXCENTAS[],4,0))</f>
        <v>0</v>
      </c>
      <c r="AR868" s="29"/>
      <c r="AS868" s="163">
        <f>+MIN(CALCULO[[#This Row],[43]]+CALCULO[[#This Row],[ 44 ]]+1-1,VLOOKUP($AP$4,RENTAS_EXCENTAS[],4,0))-CALCULO[[#This Row],[43]]</f>
        <v>0</v>
      </c>
      <c r="AT868" s="163"/>
      <c r="AU868" s="163"/>
      <c r="AV868" s="163">
        <f>+CALCULO[[#This Row],[ 47 ]]</f>
        <v>0</v>
      </c>
      <c r="AW868" s="163"/>
      <c r="AX868" s="163">
        <f>+CALCULO[[#This Row],[ 49 ]]</f>
        <v>0</v>
      </c>
      <c r="AY868" s="163"/>
      <c r="AZ868" s="163">
        <f>+CALCULO[[#This Row],[ 51 ]]</f>
        <v>0</v>
      </c>
      <c r="BA868" s="163"/>
      <c r="BB868" s="163">
        <f>+CALCULO[[#This Row],[ 53 ]]</f>
        <v>0</v>
      </c>
      <c r="BC868" s="163"/>
      <c r="BD868" s="163">
        <f>+CALCULO[[#This Row],[ 55 ]]</f>
        <v>0</v>
      </c>
      <c r="BE868" s="163"/>
      <c r="BF868" s="163">
        <f>+CALCULO[[#This Row],[ 57 ]]</f>
        <v>0</v>
      </c>
      <c r="BG868" s="163"/>
      <c r="BH868" s="163">
        <f>+CALCULO[[#This Row],[ 59 ]]</f>
        <v>0</v>
      </c>
      <c r="BI868" s="163"/>
      <c r="BJ868" s="163"/>
      <c r="BK868" s="163"/>
      <c r="BL868" s="145">
        <f>+CALCULO[[#This Row],[ 63 ]]</f>
        <v>0</v>
      </c>
      <c r="BM868" s="144">
        <f>+CALCULO[[#This Row],[ 64 ]]+CALCULO[[#This Row],[ 62 ]]+CALCULO[[#This Row],[ 60 ]]+CALCULO[[#This Row],[ 58 ]]+CALCULO[[#This Row],[ 56 ]]+CALCULO[[#This Row],[ 54 ]]+CALCULO[[#This Row],[ 52 ]]+CALCULO[[#This Row],[ 50 ]]+CALCULO[[#This Row],[ 48 ]]+CALCULO[[#This Row],[ 45 ]]+CALCULO[[#This Row],[43]]</f>
        <v>0</v>
      </c>
      <c r="BN868" s="148">
        <f>+CALCULO[[#This Row],[ 41 ]]-CALCULO[[#This Row],[65]]</f>
        <v>0</v>
      </c>
      <c r="BO868" s="144">
        <f>+ROUND(MIN(CALCULO[[#This Row],[66]]*25%,240*'Versión impresión'!$H$8),-3)</f>
        <v>0</v>
      </c>
      <c r="BP868" s="148">
        <f>+CALCULO[[#This Row],[66]]-CALCULO[[#This Row],[67]]</f>
        <v>0</v>
      </c>
      <c r="BQ868" s="154">
        <f>+ROUND(CALCULO[[#This Row],[33]]*40%,-3)</f>
        <v>0</v>
      </c>
      <c r="BR868" s="149">
        <f t="shared" si="34"/>
        <v>0</v>
      </c>
      <c r="BS868" s="144">
        <f>+CALCULO[[#This Row],[33]]-MIN(CALCULO[[#This Row],[69]],CALCULO[[#This Row],[68]])</f>
        <v>0</v>
      </c>
      <c r="BT868" s="150">
        <f>+CALCULO[[#This Row],[71]]/'Versión impresión'!$H$8+1-1</f>
        <v>0</v>
      </c>
      <c r="BU868" s="151">
        <f>+LOOKUP(CALCULO[[#This Row],[72]],$CG$2:$CH$8,$CJ$2:$CJ$8)</f>
        <v>0</v>
      </c>
      <c r="BV868" s="152">
        <f>+LOOKUP(CALCULO[[#This Row],[72]],$CG$2:$CH$8,$CI$2:$CI$8)</f>
        <v>0</v>
      </c>
      <c r="BW868" s="151">
        <f>+LOOKUP(CALCULO[[#This Row],[72]],$CG$2:$CH$8,$CK$2:$CK$8)</f>
        <v>0</v>
      </c>
      <c r="BX868" s="155">
        <f>+(CALCULO[[#This Row],[72]]+CALCULO[[#This Row],[73]])*CALCULO[[#This Row],[74]]+CALCULO[[#This Row],[75]]</f>
        <v>0</v>
      </c>
      <c r="BY868" s="133">
        <f>+ROUND(CALCULO[[#This Row],[76]]*'Versión impresión'!$H$8,-3)</f>
        <v>0</v>
      </c>
      <c r="BZ868" s="180" t="str">
        <f>+IF(LOOKUP(CALCULO[[#This Row],[72]],$CG$2:$CH$8,$CM$2:$CM$8)=0,"",LOOKUP(CALCULO[[#This Row],[72]],$CG$2:$CH$8,$CM$2:$CM$8))</f>
        <v/>
      </c>
    </row>
    <row r="869" spans="1:78" x14ac:dyDescent="0.25">
      <c r="A869" s="78" t="str">
        <f t="shared" si="33"/>
        <v/>
      </c>
      <c r="B869" s="159"/>
      <c r="C869" s="29"/>
      <c r="D869" s="29"/>
      <c r="E869" s="29"/>
      <c r="F869" s="29"/>
      <c r="G869" s="29"/>
      <c r="H869" s="29"/>
      <c r="I869" s="29"/>
      <c r="J869" s="29"/>
      <c r="K869" s="29"/>
      <c r="L869" s="29"/>
      <c r="M869" s="29"/>
      <c r="N869" s="29"/>
      <c r="O869" s="144">
        <f>SUM(CALCULO[[#This Row],[5]:[ 14 ]])</f>
        <v>0</v>
      </c>
      <c r="P869" s="162"/>
      <c r="Q869" s="163">
        <f>+IF(AVERAGEIF(ING_NO_CONST_RENTA[Concepto],'Datos para cálculo'!P$4,ING_NO_CONST_RENTA[Monto Limite])=1,CALCULO[[#This Row],[16]],MIN(CALCULO[ [#This Row],[16] ],AVERAGEIF(ING_NO_CONST_RENTA[Concepto],'Datos para cálculo'!P$4,ING_NO_CONST_RENTA[Monto Limite]),+CALCULO[ [#This Row],[16] ]+1-1,CALCULO[ [#This Row],[16] ]))</f>
        <v>0</v>
      </c>
      <c r="R869" s="29"/>
      <c r="S869" s="163">
        <f>+IF(AVERAGEIF(ING_NO_CONST_RENTA[Concepto],'Datos para cálculo'!R$4,ING_NO_CONST_RENTA[Monto Limite])=1,CALCULO[[#This Row],[18]],MIN(CALCULO[ [#This Row],[18] ],AVERAGEIF(ING_NO_CONST_RENTA[Concepto],'Datos para cálculo'!R$4,ING_NO_CONST_RENTA[Monto Limite]),+CALCULO[ [#This Row],[18] ]+1-1,CALCULO[ [#This Row],[18] ]))</f>
        <v>0</v>
      </c>
      <c r="T869" s="29"/>
      <c r="U869" s="163">
        <f>+IF(AVERAGEIF(ING_NO_CONST_RENTA[Concepto],'Datos para cálculo'!T$4,ING_NO_CONST_RENTA[Monto Limite])=1,CALCULO[[#This Row],[20]],MIN(CALCULO[ [#This Row],[20] ],AVERAGEIF(ING_NO_CONST_RENTA[Concepto],'Datos para cálculo'!T$4,ING_NO_CONST_RENTA[Monto Limite]),+CALCULO[ [#This Row],[20] ]+1-1,CALCULO[ [#This Row],[20] ]))</f>
        <v>0</v>
      </c>
      <c r="V869" s="29"/>
      <c r="W8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69" s="164"/>
      <c r="Y869" s="163">
        <f>+IF(O869&lt;310*'Versión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69" s="165"/>
      <c r="AA869" s="163">
        <f>+IF(AVERAGEIF(ING_NO_CONST_RENTA[Concepto],'Datos para cálculo'!Z$4,ING_NO_CONST_RENTA[Monto Limite])=1,CALCULO[[#This Row],[ 26 ]],MIN(CALCULO[[#This Row],[ 26 ]],AVERAGEIF(ING_NO_CONST_RENTA[Concepto],'Datos para cálculo'!Z$4,ING_NO_CONST_RENTA[Monto Limite]),+CALCULO[[#This Row],[ 26 ]]+1-1,CALCULO[[#This Row],[ 26 ]]))</f>
        <v>0</v>
      </c>
      <c r="AB869" s="165"/>
      <c r="AC8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69" s="147"/>
      <c r="AE8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69" s="144">
        <f>+CALCULO[[#This Row],[ 31 ]]+CALCULO[[#This Row],[ 29 ]]+CALCULO[[#This Row],[ 27 ]]+CALCULO[[#This Row],[ 25 ]]+CALCULO[[#This Row],[ 23 ]]+CALCULO[[#This Row],[ 21 ]]+CALCULO[[#This Row],[ 19 ]]+CALCULO[[#This Row],[ 17 ]]</f>
        <v>0</v>
      </c>
      <c r="AG869" s="148">
        <f>+MAX(0,ROUND(CALCULO[[#This Row],[ 15 ]]-CALCULO[[#This Row],[32]],-3))</f>
        <v>0</v>
      </c>
      <c r="AH869" s="29"/>
      <c r="AI869" s="163">
        <f>+IF(AVERAGEIF(DEDUCCIONES[Concepto],'Datos para cálculo'!AH$4,DEDUCCIONES[Monto Limite])=1,CALCULO[[#This Row],[ 34 ]],MIN(CALCULO[[#This Row],[ 34 ]],AVERAGEIF(DEDUCCIONES[Concepto],'Datos para cálculo'!AH$4,DEDUCCIONES[Monto Limite]),+CALCULO[[#This Row],[ 34 ]]+1-1,CALCULO[[#This Row],[ 34 ]]))</f>
        <v>0</v>
      </c>
      <c r="AJ869" s="167"/>
      <c r="AK869" s="144">
        <f>+IF(CALCULO[[#This Row],[ 36 ]]="SI",MIN(CALCULO[[#This Row],[ 15 ]]*10%,VLOOKUP($AJ$4,DEDUCCIONES[],4,0)),0)</f>
        <v>0</v>
      </c>
      <c r="AL869" s="168"/>
      <c r="AM869" s="145">
        <f>+MIN(AL869+1-1,VLOOKUP($AL$4,DEDUCCIONES[],4,0))</f>
        <v>0</v>
      </c>
      <c r="AN869" s="144">
        <f>+CALCULO[[#This Row],[35]]+CALCULO[[#This Row],[37]]+CALCULO[[#This Row],[ 39 ]]</f>
        <v>0</v>
      </c>
      <c r="AO869" s="148">
        <f>+CALCULO[[#This Row],[33]]-CALCULO[[#This Row],[ 40 ]]</f>
        <v>0</v>
      </c>
      <c r="AP869" s="29"/>
      <c r="AQ869" s="163">
        <f>+MIN(CALCULO[[#This Row],[42]]+1-1,VLOOKUP($AP$4,RENTAS_EXCENTAS[],4,0))</f>
        <v>0</v>
      </c>
      <c r="AR869" s="29"/>
      <c r="AS869" s="163">
        <f>+MIN(CALCULO[[#This Row],[43]]+CALCULO[[#This Row],[ 44 ]]+1-1,VLOOKUP($AP$4,RENTAS_EXCENTAS[],4,0))-CALCULO[[#This Row],[43]]</f>
        <v>0</v>
      </c>
      <c r="AT869" s="163"/>
      <c r="AU869" s="163"/>
      <c r="AV869" s="163">
        <f>+CALCULO[[#This Row],[ 47 ]]</f>
        <v>0</v>
      </c>
      <c r="AW869" s="163"/>
      <c r="AX869" s="163">
        <f>+CALCULO[[#This Row],[ 49 ]]</f>
        <v>0</v>
      </c>
      <c r="AY869" s="163"/>
      <c r="AZ869" s="163">
        <f>+CALCULO[[#This Row],[ 51 ]]</f>
        <v>0</v>
      </c>
      <c r="BA869" s="163"/>
      <c r="BB869" s="163">
        <f>+CALCULO[[#This Row],[ 53 ]]</f>
        <v>0</v>
      </c>
      <c r="BC869" s="163"/>
      <c r="BD869" s="163">
        <f>+CALCULO[[#This Row],[ 55 ]]</f>
        <v>0</v>
      </c>
      <c r="BE869" s="163"/>
      <c r="BF869" s="163">
        <f>+CALCULO[[#This Row],[ 57 ]]</f>
        <v>0</v>
      </c>
      <c r="BG869" s="163"/>
      <c r="BH869" s="163">
        <f>+CALCULO[[#This Row],[ 59 ]]</f>
        <v>0</v>
      </c>
      <c r="BI869" s="163"/>
      <c r="BJ869" s="163"/>
      <c r="BK869" s="163"/>
      <c r="BL869" s="145">
        <f>+CALCULO[[#This Row],[ 63 ]]</f>
        <v>0</v>
      </c>
      <c r="BM869" s="144">
        <f>+CALCULO[[#This Row],[ 64 ]]+CALCULO[[#This Row],[ 62 ]]+CALCULO[[#This Row],[ 60 ]]+CALCULO[[#This Row],[ 58 ]]+CALCULO[[#This Row],[ 56 ]]+CALCULO[[#This Row],[ 54 ]]+CALCULO[[#This Row],[ 52 ]]+CALCULO[[#This Row],[ 50 ]]+CALCULO[[#This Row],[ 48 ]]+CALCULO[[#This Row],[ 45 ]]+CALCULO[[#This Row],[43]]</f>
        <v>0</v>
      </c>
      <c r="BN869" s="148">
        <f>+CALCULO[[#This Row],[ 41 ]]-CALCULO[[#This Row],[65]]</f>
        <v>0</v>
      </c>
      <c r="BO869" s="144">
        <f>+ROUND(MIN(CALCULO[[#This Row],[66]]*25%,240*'Versión impresión'!$H$8),-3)</f>
        <v>0</v>
      </c>
      <c r="BP869" s="148">
        <f>+CALCULO[[#This Row],[66]]-CALCULO[[#This Row],[67]]</f>
        <v>0</v>
      </c>
      <c r="BQ869" s="154">
        <f>+ROUND(CALCULO[[#This Row],[33]]*40%,-3)</f>
        <v>0</v>
      </c>
      <c r="BR869" s="149">
        <f t="shared" si="34"/>
        <v>0</v>
      </c>
      <c r="BS869" s="144">
        <f>+CALCULO[[#This Row],[33]]-MIN(CALCULO[[#This Row],[69]],CALCULO[[#This Row],[68]])</f>
        <v>0</v>
      </c>
      <c r="BT869" s="150">
        <f>+CALCULO[[#This Row],[71]]/'Versión impresión'!$H$8+1-1</f>
        <v>0</v>
      </c>
      <c r="BU869" s="151">
        <f>+LOOKUP(CALCULO[[#This Row],[72]],$CG$2:$CH$8,$CJ$2:$CJ$8)</f>
        <v>0</v>
      </c>
      <c r="BV869" s="152">
        <f>+LOOKUP(CALCULO[[#This Row],[72]],$CG$2:$CH$8,$CI$2:$CI$8)</f>
        <v>0</v>
      </c>
      <c r="BW869" s="151">
        <f>+LOOKUP(CALCULO[[#This Row],[72]],$CG$2:$CH$8,$CK$2:$CK$8)</f>
        <v>0</v>
      </c>
      <c r="BX869" s="155">
        <f>+(CALCULO[[#This Row],[72]]+CALCULO[[#This Row],[73]])*CALCULO[[#This Row],[74]]+CALCULO[[#This Row],[75]]</f>
        <v>0</v>
      </c>
      <c r="BY869" s="133">
        <f>+ROUND(CALCULO[[#This Row],[76]]*'Versión impresión'!$H$8,-3)</f>
        <v>0</v>
      </c>
      <c r="BZ869" s="180" t="str">
        <f>+IF(LOOKUP(CALCULO[[#This Row],[72]],$CG$2:$CH$8,$CM$2:$CM$8)=0,"",LOOKUP(CALCULO[[#This Row],[72]],$CG$2:$CH$8,$CM$2:$CM$8))</f>
        <v/>
      </c>
    </row>
    <row r="870" spans="1:78" x14ac:dyDescent="0.25">
      <c r="A870" s="78" t="str">
        <f t="shared" si="33"/>
        <v/>
      </c>
      <c r="B870" s="159"/>
      <c r="C870" s="29"/>
      <c r="D870" s="29"/>
      <c r="E870" s="29"/>
      <c r="F870" s="29"/>
      <c r="G870" s="29"/>
      <c r="H870" s="29"/>
      <c r="I870" s="29"/>
      <c r="J870" s="29"/>
      <c r="K870" s="29"/>
      <c r="L870" s="29"/>
      <c r="M870" s="29"/>
      <c r="N870" s="29"/>
      <c r="O870" s="144">
        <f>SUM(CALCULO[[#This Row],[5]:[ 14 ]])</f>
        <v>0</v>
      </c>
      <c r="P870" s="162"/>
      <c r="Q870" s="163">
        <f>+IF(AVERAGEIF(ING_NO_CONST_RENTA[Concepto],'Datos para cálculo'!P$4,ING_NO_CONST_RENTA[Monto Limite])=1,CALCULO[[#This Row],[16]],MIN(CALCULO[ [#This Row],[16] ],AVERAGEIF(ING_NO_CONST_RENTA[Concepto],'Datos para cálculo'!P$4,ING_NO_CONST_RENTA[Monto Limite]),+CALCULO[ [#This Row],[16] ]+1-1,CALCULO[ [#This Row],[16] ]))</f>
        <v>0</v>
      </c>
      <c r="R870" s="29"/>
      <c r="S870" s="163">
        <f>+IF(AVERAGEIF(ING_NO_CONST_RENTA[Concepto],'Datos para cálculo'!R$4,ING_NO_CONST_RENTA[Monto Limite])=1,CALCULO[[#This Row],[18]],MIN(CALCULO[ [#This Row],[18] ],AVERAGEIF(ING_NO_CONST_RENTA[Concepto],'Datos para cálculo'!R$4,ING_NO_CONST_RENTA[Monto Limite]),+CALCULO[ [#This Row],[18] ]+1-1,CALCULO[ [#This Row],[18] ]))</f>
        <v>0</v>
      </c>
      <c r="T870" s="29"/>
      <c r="U870" s="163">
        <f>+IF(AVERAGEIF(ING_NO_CONST_RENTA[Concepto],'Datos para cálculo'!T$4,ING_NO_CONST_RENTA[Monto Limite])=1,CALCULO[[#This Row],[20]],MIN(CALCULO[ [#This Row],[20] ],AVERAGEIF(ING_NO_CONST_RENTA[Concepto],'Datos para cálculo'!T$4,ING_NO_CONST_RENTA[Monto Limite]),+CALCULO[ [#This Row],[20] ]+1-1,CALCULO[ [#This Row],[20] ]))</f>
        <v>0</v>
      </c>
      <c r="V870" s="29"/>
      <c r="W8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0" s="164"/>
      <c r="Y870" s="163">
        <f>+IF(O870&lt;310*'Versión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0" s="165"/>
      <c r="AA870" s="163">
        <f>+IF(AVERAGEIF(ING_NO_CONST_RENTA[Concepto],'Datos para cálculo'!Z$4,ING_NO_CONST_RENTA[Monto Limite])=1,CALCULO[[#This Row],[ 26 ]],MIN(CALCULO[[#This Row],[ 26 ]],AVERAGEIF(ING_NO_CONST_RENTA[Concepto],'Datos para cálculo'!Z$4,ING_NO_CONST_RENTA[Monto Limite]),+CALCULO[[#This Row],[ 26 ]]+1-1,CALCULO[[#This Row],[ 26 ]]))</f>
        <v>0</v>
      </c>
      <c r="AB870" s="165"/>
      <c r="AC8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0" s="147"/>
      <c r="AE8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0" s="144">
        <f>+CALCULO[[#This Row],[ 31 ]]+CALCULO[[#This Row],[ 29 ]]+CALCULO[[#This Row],[ 27 ]]+CALCULO[[#This Row],[ 25 ]]+CALCULO[[#This Row],[ 23 ]]+CALCULO[[#This Row],[ 21 ]]+CALCULO[[#This Row],[ 19 ]]+CALCULO[[#This Row],[ 17 ]]</f>
        <v>0</v>
      </c>
      <c r="AG870" s="148">
        <f>+MAX(0,ROUND(CALCULO[[#This Row],[ 15 ]]-CALCULO[[#This Row],[32]],-3))</f>
        <v>0</v>
      </c>
      <c r="AH870" s="29"/>
      <c r="AI870" s="163">
        <f>+IF(AVERAGEIF(DEDUCCIONES[Concepto],'Datos para cálculo'!AH$4,DEDUCCIONES[Monto Limite])=1,CALCULO[[#This Row],[ 34 ]],MIN(CALCULO[[#This Row],[ 34 ]],AVERAGEIF(DEDUCCIONES[Concepto],'Datos para cálculo'!AH$4,DEDUCCIONES[Monto Limite]),+CALCULO[[#This Row],[ 34 ]]+1-1,CALCULO[[#This Row],[ 34 ]]))</f>
        <v>0</v>
      </c>
      <c r="AJ870" s="167"/>
      <c r="AK870" s="144">
        <f>+IF(CALCULO[[#This Row],[ 36 ]]="SI",MIN(CALCULO[[#This Row],[ 15 ]]*10%,VLOOKUP($AJ$4,DEDUCCIONES[],4,0)),0)</f>
        <v>0</v>
      </c>
      <c r="AL870" s="168"/>
      <c r="AM870" s="145">
        <f>+MIN(AL870+1-1,VLOOKUP($AL$4,DEDUCCIONES[],4,0))</f>
        <v>0</v>
      </c>
      <c r="AN870" s="144">
        <f>+CALCULO[[#This Row],[35]]+CALCULO[[#This Row],[37]]+CALCULO[[#This Row],[ 39 ]]</f>
        <v>0</v>
      </c>
      <c r="AO870" s="148">
        <f>+CALCULO[[#This Row],[33]]-CALCULO[[#This Row],[ 40 ]]</f>
        <v>0</v>
      </c>
      <c r="AP870" s="29"/>
      <c r="AQ870" s="163">
        <f>+MIN(CALCULO[[#This Row],[42]]+1-1,VLOOKUP($AP$4,RENTAS_EXCENTAS[],4,0))</f>
        <v>0</v>
      </c>
      <c r="AR870" s="29"/>
      <c r="AS870" s="163">
        <f>+MIN(CALCULO[[#This Row],[43]]+CALCULO[[#This Row],[ 44 ]]+1-1,VLOOKUP($AP$4,RENTAS_EXCENTAS[],4,0))-CALCULO[[#This Row],[43]]</f>
        <v>0</v>
      </c>
      <c r="AT870" s="163"/>
      <c r="AU870" s="163"/>
      <c r="AV870" s="163">
        <f>+CALCULO[[#This Row],[ 47 ]]</f>
        <v>0</v>
      </c>
      <c r="AW870" s="163"/>
      <c r="AX870" s="163">
        <f>+CALCULO[[#This Row],[ 49 ]]</f>
        <v>0</v>
      </c>
      <c r="AY870" s="163"/>
      <c r="AZ870" s="163">
        <f>+CALCULO[[#This Row],[ 51 ]]</f>
        <v>0</v>
      </c>
      <c r="BA870" s="163"/>
      <c r="BB870" s="163">
        <f>+CALCULO[[#This Row],[ 53 ]]</f>
        <v>0</v>
      </c>
      <c r="BC870" s="163"/>
      <c r="BD870" s="163">
        <f>+CALCULO[[#This Row],[ 55 ]]</f>
        <v>0</v>
      </c>
      <c r="BE870" s="163"/>
      <c r="BF870" s="163">
        <f>+CALCULO[[#This Row],[ 57 ]]</f>
        <v>0</v>
      </c>
      <c r="BG870" s="163"/>
      <c r="BH870" s="163">
        <f>+CALCULO[[#This Row],[ 59 ]]</f>
        <v>0</v>
      </c>
      <c r="BI870" s="163"/>
      <c r="BJ870" s="163"/>
      <c r="BK870" s="163"/>
      <c r="BL870" s="145">
        <f>+CALCULO[[#This Row],[ 63 ]]</f>
        <v>0</v>
      </c>
      <c r="BM870" s="144">
        <f>+CALCULO[[#This Row],[ 64 ]]+CALCULO[[#This Row],[ 62 ]]+CALCULO[[#This Row],[ 60 ]]+CALCULO[[#This Row],[ 58 ]]+CALCULO[[#This Row],[ 56 ]]+CALCULO[[#This Row],[ 54 ]]+CALCULO[[#This Row],[ 52 ]]+CALCULO[[#This Row],[ 50 ]]+CALCULO[[#This Row],[ 48 ]]+CALCULO[[#This Row],[ 45 ]]+CALCULO[[#This Row],[43]]</f>
        <v>0</v>
      </c>
      <c r="BN870" s="148">
        <f>+CALCULO[[#This Row],[ 41 ]]-CALCULO[[#This Row],[65]]</f>
        <v>0</v>
      </c>
      <c r="BO870" s="144">
        <f>+ROUND(MIN(CALCULO[[#This Row],[66]]*25%,240*'Versión impresión'!$H$8),-3)</f>
        <v>0</v>
      </c>
      <c r="BP870" s="148">
        <f>+CALCULO[[#This Row],[66]]-CALCULO[[#This Row],[67]]</f>
        <v>0</v>
      </c>
      <c r="BQ870" s="154">
        <f>+ROUND(CALCULO[[#This Row],[33]]*40%,-3)</f>
        <v>0</v>
      </c>
      <c r="BR870" s="149">
        <f t="shared" si="34"/>
        <v>0</v>
      </c>
      <c r="BS870" s="144">
        <f>+CALCULO[[#This Row],[33]]-MIN(CALCULO[[#This Row],[69]],CALCULO[[#This Row],[68]])</f>
        <v>0</v>
      </c>
      <c r="BT870" s="150">
        <f>+CALCULO[[#This Row],[71]]/'Versión impresión'!$H$8+1-1</f>
        <v>0</v>
      </c>
      <c r="BU870" s="151">
        <f>+LOOKUP(CALCULO[[#This Row],[72]],$CG$2:$CH$8,$CJ$2:$CJ$8)</f>
        <v>0</v>
      </c>
      <c r="BV870" s="152">
        <f>+LOOKUP(CALCULO[[#This Row],[72]],$CG$2:$CH$8,$CI$2:$CI$8)</f>
        <v>0</v>
      </c>
      <c r="BW870" s="151">
        <f>+LOOKUP(CALCULO[[#This Row],[72]],$CG$2:$CH$8,$CK$2:$CK$8)</f>
        <v>0</v>
      </c>
      <c r="BX870" s="155">
        <f>+(CALCULO[[#This Row],[72]]+CALCULO[[#This Row],[73]])*CALCULO[[#This Row],[74]]+CALCULO[[#This Row],[75]]</f>
        <v>0</v>
      </c>
      <c r="BY870" s="133">
        <f>+ROUND(CALCULO[[#This Row],[76]]*'Versión impresión'!$H$8,-3)</f>
        <v>0</v>
      </c>
      <c r="BZ870" s="180" t="str">
        <f>+IF(LOOKUP(CALCULO[[#This Row],[72]],$CG$2:$CH$8,$CM$2:$CM$8)=0,"",LOOKUP(CALCULO[[#This Row],[72]],$CG$2:$CH$8,$CM$2:$CM$8))</f>
        <v/>
      </c>
    </row>
    <row r="871" spans="1:78" x14ac:dyDescent="0.25">
      <c r="A871" s="78" t="str">
        <f t="shared" si="33"/>
        <v/>
      </c>
      <c r="B871" s="159"/>
      <c r="C871" s="29"/>
      <c r="D871" s="29"/>
      <c r="E871" s="29"/>
      <c r="F871" s="29"/>
      <c r="G871" s="29"/>
      <c r="H871" s="29"/>
      <c r="I871" s="29"/>
      <c r="J871" s="29"/>
      <c r="K871" s="29"/>
      <c r="L871" s="29"/>
      <c r="M871" s="29"/>
      <c r="N871" s="29"/>
      <c r="O871" s="144">
        <f>SUM(CALCULO[[#This Row],[5]:[ 14 ]])</f>
        <v>0</v>
      </c>
      <c r="P871" s="162"/>
      <c r="Q871" s="163">
        <f>+IF(AVERAGEIF(ING_NO_CONST_RENTA[Concepto],'Datos para cálculo'!P$4,ING_NO_CONST_RENTA[Monto Limite])=1,CALCULO[[#This Row],[16]],MIN(CALCULO[ [#This Row],[16] ],AVERAGEIF(ING_NO_CONST_RENTA[Concepto],'Datos para cálculo'!P$4,ING_NO_CONST_RENTA[Monto Limite]),+CALCULO[ [#This Row],[16] ]+1-1,CALCULO[ [#This Row],[16] ]))</f>
        <v>0</v>
      </c>
      <c r="R871" s="29"/>
      <c r="S871" s="163">
        <f>+IF(AVERAGEIF(ING_NO_CONST_RENTA[Concepto],'Datos para cálculo'!R$4,ING_NO_CONST_RENTA[Monto Limite])=1,CALCULO[[#This Row],[18]],MIN(CALCULO[ [#This Row],[18] ],AVERAGEIF(ING_NO_CONST_RENTA[Concepto],'Datos para cálculo'!R$4,ING_NO_CONST_RENTA[Monto Limite]),+CALCULO[ [#This Row],[18] ]+1-1,CALCULO[ [#This Row],[18] ]))</f>
        <v>0</v>
      </c>
      <c r="T871" s="29"/>
      <c r="U871" s="163">
        <f>+IF(AVERAGEIF(ING_NO_CONST_RENTA[Concepto],'Datos para cálculo'!T$4,ING_NO_CONST_RENTA[Monto Limite])=1,CALCULO[[#This Row],[20]],MIN(CALCULO[ [#This Row],[20] ],AVERAGEIF(ING_NO_CONST_RENTA[Concepto],'Datos para cálculo'!T$4,ING_NO_CONST_RENTA[Monto Limite]),+CALCULO[ [#This Row],[20] ]+1-1,CALCULO[ [#This Row],[20] ]))</f>
        <v>0</v>
      </c>
      <c r="V871" s="29"/>
      <c r="W8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1" s="164"/>
      <c r="Y871" s="163">
        <f>+IF(O871&lt;310*'Versión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1" s="165"/>
      <c r="AA871" s="163">
        <f>+IF(AVERAGEIF(ING_NO_CONST_RENTA[Concepto],'Datos para cálculo'!Z$4,ING_NO_CONST_RENTA[Monto Limite])=1,CALCULO[[#This Row],[ 26 ]],MIN(CALCULO[[#This Row],[ 26 ]],AVERAGEIF(ING_NO_CONST_RENTA[Concepto],'Datos para cálculo'!Z$4,ING_NO_CONST_RENTA[Monto Limite]),+CALCULO[[#This Row],[ 26 ]]+1-1,CALCULO[[#This Row],[ 26 ]]))</f>
        <v>0</v>
      </c>
      <c r="AB871" s="165"/>
      <c r="AC8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1" s="147"/>
      <c r="AE8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1" s="144">
        <f>+CALCULO[[#This Row],[ 31 ]]+CALCULO[[#This Row],[ 29 ]]+CALCULO[[#This Row],[ 27 ]]+CALCULO[[#This Row],[ 25 ]]+CALCULO[[#This Row],[ 23 ]]+CALCULO[[#This Row],[ 21 ]]+CALCULO[[#This Row],[ 19 ]]+CALCULO[[#This Row],[ 17 ]]</f>
        <v>0</v>
      </c>
      <c r="AG871" s="148">
        <f>+MAX(0,ROUND(CALCULO[[#This Row],[ 15 ]]-CALCULO[[#This Row],[32]],-3))</f>
        <v>0</v>
      </c>
      <c r="AH871" s="29"/>
      <c r="AI871" s="163">
        <f>+IF(AVERAGEIF(DEDUCCIONES[Concepto],'Datos para cálculo'!AH$4,DEDUCCIONES[Monto Limite])=1,CALCULO[[#This Row],[ 34 ]],MIN(CALCULO[[#This Row],[ 34 ]],AVERAGEIF(DEDUCCIONES[Concepto],'Datos para cálculo'!AH$4,DEDUCCIONES[Monto Limite]),+CALCULO[[#This Row],[ 34 ]]+1-1,CALCULO[[#This Row],[ 34 ]]))</f>
        <v>0</v>
      </c>
      <c r="AJ871" s="167"/>
      <c r="AK871" s="144">
        <f>+IF(CALCULO[[#This Row],[ 36 ]]="SI",MIN(CALCULO[[#This Row],[ 15 ]]*10%,VLOOKUP($AJ$4,DEDUCCIONES[],4,0)),0)</f>
        <v>0</v>
      </c>
      <c r="AL871" s="168"/>
      <c r="AM871" s="145">
        <f>+MIN(AL871+1-1,VLOOKUP($AL$4,DEDUCCIONES[],4,0))</f>
        <v>0</v>
      </c>
      <c r="AN871" s="144">
        <f>+CALCULO[[#This Row],[35]]+CALCULO[[#This Row],[37]]+CALCULO[[#This Row],[ 39 ]]</f>
        <v>0</v>
      </c>
      <c r="AO871" s="148">
        <f>+CALCULO[[#This Row],[33]]-CALCULO[[#This Row],[ 40 ]]</f>
        <v>0</v>
      </c>
      <c r="AP871" s="29"/>
      <c r="AQ871" s="163">
        <f>+MIN(CALCULO[[#This Row],[42]]+1-1,VLOOKUP($AP$4,RENTAS_EXCENTAS[],4,0))</f>
        <v>0</v>
      </c>
      <c r="AR871" s="29"/>
      <c r="AS871" s="163">
        <f>+MIN(CALCULO[[#This Row],[43]]+CALCULO[[#This Row],[ 44 ]]+1-1,VLOOKUP($AP$4,RENTAS_EXCENTAS[],4,0))-CALCULO[[#This Row],[43]]</f>
        <v>0</v>
      </c>
      <c r="AT871" s="163"/>
      <c r="AU871" s="163"/>
      <c r="AV871" s="163">
        <f>+CALCULO[[#This Row],[ 47 ]]</f>
        <v>0</v>
      </c>
      <c r="AW871" s="163"/>
      <c r="AX871" s="163">
        <f>+CALCULO[[#This Row],[ 49 ]]</f>
        <v>0</v>
      </c>
      <c r="AY871" s="163"/>
      <c r="AZ871" s="163">
        <f>+CALCULO[[#This Row],[ 51 ]]</f>
        <v>0</v>
      </c>
      <c r="BA871" s="163"/>
      <c r="BB871" s="163">
        <f>+CALCULO[[#This Row],[ 53 ]]</f>
        <v>0</v>
      </c>
      <c r="BC871" s="163"/>
      <c r="BD871" s="163">
        <f>+CALCULO[[#This Row],[ 55 ]]</f>
        <v>0</v>
      </c>
      <c r="BE871" s="163"/>
      <c r="BF871" s="163">
        <f>+CALCULO[[#This Row],[ 57 ]]</f>
        <v>0</v>
      </c>
      <c r="BG871" s="163"/>
      <c r="BH871" s="163">
        <f>+CALCULO[[#This Row],[ 59 ]]</f>
        <v>0</v>
      </c>
      <c r="BI871" s="163"/>
      <c r="BJ871" s="163"/>
      <c r="BK871" s="163"/>
      <c r="BL871" s="145">
        <f>+CALCULO[[#This Row],[ 63 ]]</f>
        <v>0</v>
      </c>
      <c r="BM871" s="144">
        <f>+CALCULO[[#This Row],[ 64 ]]+CALCULO[[#This Row],[ 62 ]]+CALCULO[[#This Row],[ 60 ]]+CALCULO[[#This Row],[ 58 ]]+CALCULO[[#This Row],[ 56 ]]+CALCULO[[#This Row],[ 54 ]]+CALCULO[[#This Row],[ 52 ]]+CALCULO[[#This Row],[ 50 ]]+CALCULO[[#This Row],[ 48 ]]+CALCULO[[#This Row],[ 45 ]]+CALCULO[[#This Row],[43]]</f>
        <v>0</v>
      </c>
      <c r="BN871" s="148">
        <f>+CALCULO[[#This Row],[ 41 ]]-CALCULO[[#This Row],[65]]</f>
        <v>0</v>
      </c>
      <c r="BO871" s="144">
        <f>+ROUND(MIN(CALCULO[[#This Row],[66]]*25%,240*'Versión impresión'!$H$8),-3)</f>
        <v>0</v>
      </c>
      <c r="BP871" s="148">
        <f>+CALCULO[[#This Row],[66]]-CALCULO[[#This Row],[67]]</f>
        <v>0</v>
      </c>
      <c r="BQ871" s="154">
        <f>+ROUND(CALCULO[[#This Row],[33]]*40%,-3)</f>
        <v>0</v>
      </c>
      <c r="BR871" s="149">
        <f t="shared" si="34"/>
        <v>0</v>
      </c>
      <c r="BS871" s="144">
        <f>+CALCULO[[#This Row],[33]]-MIN(CALCULO[[#This Row],[69]],CALCULO[[#This Row],[68]])</f>
        <v>0</v>
      </c>
      <c r="BT871" s="150">
        <f>+CALCULO[[#This Row],[71]]/'Versión impresión'!$H$8+1-1</f>
        <v>0</v>
      </c>
      <c r="BU871" s="151">
        <f>+LOOKUP(CALCULO[[#This Row],[72]],$CG$2:$CH$8,$CJ$2:$CJ$8)</f>
        <v>0</v>
      </c>
      <c r="BV871" s="152">
        <f>+LOOKUP(CALCULO[[#This Row],[72]],$CG$2:$CH$8,$CI$2:$CI$8)</f>
        <v>0</v>
      </c>
      <c r="BW871" s="151">
        <f>+LOOKUP(CALCULO[[#This Row],[72]],$CG$2:$CH$8,$CK$2:$CK$8)</f>
        <v>0</v>
      </c>
      <c r="BX871" s="155">
        <f>+(CALCULO[[#This Row],[72]]+CALCULO[[#This Row],[73]])*CALCULO[[#This Row],[74]]+CALCULO[[#This Row],[75]]</f>
        <v>0</v>
      </c>
      <c r="BY871" s="133">
        <f>+ROUND(CALCULO[[#This Row],[76]]*'Versión impresión'!$H$8,-3)</f>
        <v>0</v>
      </c>
      <c r="BZ871" s="180" t="str">
        <f>+IF(LOOKUP(CALCULO[[#This Row],[72]],$CG$2:$CH$8,$CM$2:$CM$8)=0,"",LOOKUP(CALCULO[[#This Row],[72]],$CG$2:$CH$8,$CM$2:$CM$8))</f>
        <v/>
      </c>
    </row>
    <row r="872" spans="1:78" x14ac:dyDescent="0.25">
      <c r="A872" s="78" t="str">
        <f t="shared" si="33"/>
        <v/>
      </c>
      <c r="B872" s="159"/>
      <c r="C872" s="29"/>
      <c r="D872" s="29"/>
      <c r="E872" s="29"/>
      <c r="F872" s="29"/>
      <c r="G872" s="29"/>
      <c r="H872" s="29"/>
      <c r="I872" s="29"/>
      <c r="J872" s="29"/>
      <c r="K872" s="29"/>
      <c r="L872" s="29"/>
      <c r="M872" s="29"/>
      <c r="N872" s="29"/>
      <c r="O872" s="144">
        <f>SUM(CALCULO[[#This Row],[5]:[ 14 ]])</f>
        <v>0</v>
      </c>
      <c r="P872" s="162"/>
      <c r="Q872" s="163">
        <f>+IF(AVERAGEIF(ING_NO_CONST_RENTA[Concepto],'Datos para cálculo'!P$4,ING_NO_CONST_RENTA[Monto Limite])=1,CALCULO[[#This Row],[16]],MIN(CALCULO[ [#This Row],[16] ],AVERAGEIF(ING_NO_CONST_RENTA[Concepto],'Datos para cálculo'!P$4,ING_NO_CONST_RENTA[Monto Limite]),+CALCULO[ [#This Row],[16] ]+1-1,CALCULO[ [#This Row],[16] ]))</f>
        <v>0</v>
      </c>
      <c r="R872" s="29"/>
      <c r="S872" s="163">
        <f>+IF(AVERAGEIF(ING_NO_CONST_RENTA[Concepto],'Datos para cálculo'!R$4,ING_NO_CONST_RENTA[Monto Limite])=1,CALCULO[[#This Row],[18]],MIN(CALCULO[ [#This Row],[18] ],AVERAGEIF(ING_NO_CONST_RENTA[Concepto],'Datos para cálculo'!R$4,ING_NO_CONST_RENTA[Monto Limite]),+CALCULO[ [#This Row],[18] ]+1-1,CALCULO[ [#This Row],[18] ]))</f>
        <v>0</v>
      </c>
      <c r="T872" s="29"/>
      <c r="U872" s="163">
        <f>+IF(AVERAGEIF(ING_NO_CONST_RENTA[Concepto],'Datos para cálculo'!T$4,ING_NO_CONST_RENTA[Monto Limite])=1,CALCULO[[#This Row],[20]],MIN(CALCULO[ [#This Row],[20] ],AVERAGEIF(ING_NO_CONST_RENTA[Concepto],'Datos para cálculo'!T$4,ING_NO_CONST_RENTA[Monto Limite]),+CALCULO[ [#This Row],[20] ]+1-1,CALCULO[ [#This Row],[20] ]))</f>
        <v>0</v>
      </c>
      <c r="V872" s="29"/>
      <c r="W8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2" s="164"/>
      <c r="Y872" s="163">
        <f>+IF(O872&lt;310*'Versión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2" s="165"/>
      <c r="AA872" s="163">
        <f>+IF(AVERAGEIF(ING_NO_CONST_RENTA[Concepto],'Datos para cálculo'!Z$4,ING_NO_CONST_RENTA[Monto Limite])=1,CALCULO[[#This Row],[ 26 ]],MIN(CALCULO[[#This Row],[ 26 ]],AVERAGEIF(ING_NO_CONST_RENTA[Concepto],'Datos para cálculo'!Z$4,ING_NO_CONST_RENTA[Monto Limite]),+CALCULO[[#This Row],[ 26 ]]+1-1,CALCULO[[#This Row],[ 26 ]]))</f>
        <v>0</v>
      </c>
      <c r="AB872" s="165"/>
      <c r="AC8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2" s="147"/>
      <c r="AE8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2" s="144">
        <f>+CALCULO[[#This Row],[ 31 ]]+CALCULO[[#This Row],[ 29 ]]+CALCULO[[#This Row],[ 27 ]]+CALCULO[[#This Row],[ 25 ]]+CALCULO[[#This Row],[ 23 ]]+CALCULO[[#This Row],[ 21 ]]+CALCULO[[#This Row],[ 19 ]]+CALCULO[[#This Row],[ 17 ]]</f>
        <v>0</v>
      </c>
      <c r="AG872" s="148">
        <f>+MAX(0,ROUND(CALCULO[[#This Row],[ 15 ]]-CALCULO[[#This Row],[32]],-3))</f>
        <v>0</v>
      </c>
      <c r="AH872" s="29"/>
      <c r="AI872" s="163">
        <f>+IF(AVERAGEIF(DEDUCCIONES[Concepto],'Datos para cálculo'!AH$4,DEDUCCIONES[Monto Limite])=1,CALCULO[[#This Row],[ 34 ]],MIN(CALCULO[[#This Row],[ 34 ]],AVERAGEIF(DEDUCCIONES[Concepto],'Datos para cálculo'!AH$4,DEDUCCIONES[Monto Limite]),+CALCULO[[#This Row],[ 34 ]]+1-1,CALCULO[[#This Row],[ 34 ]]))</f>
        <v>0</v>
      </c>
      <c r="AJ872" s="167"/>
      <c r="AK872" s="144">
        <f>+IF(CALCULO[[#This Row],[ 36 ]]="SI",MIN(CALCULO[[#This Row],[ 15 ]]*10%,VLOOKUP($AJ$4,DEDUCCIONES[],4,0)),0)</f>
        <v>0</v>
      </c>
      <c r="AL872" s="168"/>
      <c r="AM872" s="145">
        <f>+MIN(AL872+1-1,VLOOKUP($AL$4,DEDUCCIONES[],4,0))</f>
        <v>0</v>
      </c>
      <c r="AN872" s="144">
        <f>+CALCULO[[#This Row],[35]]+CALCULO[[#This Row],[37]]+CALCULO[[#This Row],[ 39 ]]</f>
        <v>0</v>
      </c>
      <c r="AO872" s="148">
        <f>+CALCULO[[#This Row],[33]]-CALCULO[[#This Row],[ 40 ]]</f>
        <v>0</v>
      </c>
      <c r="AP872" s="29"/>
      <c r="AQ872" s="163">
        <f>+MIN(CALCULO[[#This Row],[42]]+1-1,VLOOKUP($AP$4,RENTAS_EXCENTAS[],4,0))</f>
        <v>0</v>
      </c>
      <c r="AR872" s="29"/>
      <c r="AS872" s="163">
        <f>+MIN(CALCULO[[#This Row],[43]]+CALCULO[[#This Row],[ 44 ]]+1-1,VLOOKUP($AP$4,RENTAS_EXCENTAS[],4,0))-CALCULO[[#This Row],[43]]</f>
        <v>0</v>
      </c>
      <c r="AT872" s="163"/>
      <c r="AU872" s="163"/>
      <c r="AV872" s="163">
        <f>+CALCULO[[#This Row],[ 47 ]]</f>
        <v>0</v>
      </c>
      <c r="AW872" s="163"/>
      <c r="AX872" s="163">
        <f>+CALCULO[[#This Row],[ 49 ]]</f>
        <v>0</v>
      </c>
      <c r="AY872" s="163"/>
      <c r="AZ872" s="163">
        <f>+CALCULO[[#This Row],[ 51 ]]</f>
        <v>0</v>
      </c>
      <c r="BA872" s="163"/>
      <c r="BB872" s="163">
        <f>+CALCULO[[#This Row],[ 53 ]]</f>
        <v>0</v>
      </c>
      <c r="BC872" s="163"/>
      <c r="BD872" s="163">
        <f>+CALCULO[[#This Row],[ 55 ]]</f>
        <v>0</v>
      </c>
      <c r="BE872" s="163"/>
      <c r="BF872" s="163">
        <f>+CALCULO[[#This Row],[ 57 ]]</f>
        <v>0</v>
      </c>
      <c r="BG872" s="163"/>
      <c r="BH872" s="163">
        <f>+CALCULO[[#This Row],[ 59 ]]</f>
        <v>0</v>
      </c>
      <c r="BI872" s="163"/>
      <c r="BJ872" s="163"/>
      <c r="BK872" s="163"/>
      <c r="BL872" s="145">
        <f>+CALCULO[[#This Row],[ 63 ]]</f>
        <v>0</v>
      </c>
      <c r="BM872" s="144">
        <f>+CALCULO[[#This Row],[ 64 ]]+CALCULO[[#This Row],[ 62 ]]+CALCULO[[#This Row],[ 60 ]]+CALCULO[[#This Row],[ 58 ]]+CALCULO[[#This Row],[ 56 ]]+CALCULO[[#This Row],[ 54 ]]+CALCULO[[#This Row],[ 52 ]]+CALCULO[[#This Row],[ 50 ]]+CALCULO[[#This Row],[ 48 ]]+CALCULO[[#This Row],[ 45 ]]+CALCULO[[#This Row],[43]]</f>
        <v>0</v>
      </c>
      <c r="BN872" s="148">
        <f>+CALCULO[[#This Row],[ 41 ]]-CALCULO[[#This Row],[65]]</f>
        <v>0</v>
      </c>
      <c r="BO872" s="144">
        <f>+ROUND(MIN(CALCULO[[#This Row],[66]]*25%,240*'Versión impresión'!$H$8),-3)</f>
        <v>0</v>
      </c>
      <c r="BP872" s="148">
        <f>+CALCULO[[#This Row],[66]]-CALCULO[[#This Row],[67]]</f>
        <v>0</v>
      </c>
      <c r="BQ872" s="154">
        <f>+ROUND(CALCULO[[#This Row],[33]]*40%,-3)</f>
        <v>0</v>
      </c>
      <c r="BR872" s="149">
        <f t="shared" si="34"/>
        <v>0</v>
      </c>
      <c r="BS872" s="144">
        <f>+CALCULO[[#This Row],[33]]-MIN(CALCULO[[#This Row],[69]],CALCULO[[#This Row],[68]])</f>
        <v>0</v>
      </c>
      <c r="BT872" s="150">
        <f>+CALCULO[[#This Row],[71]]/'Versión impresión'!$H$8+1-1</f>
        <v>0</v>
      </c>
      <c r="BU872" s="151">
        <f>+LOOKUP(CALCULO[[#This Row],[72]],$CG$2:$CH$8,$CJ$2:$CJ$8)</f>
        <v>0</v>
      </c>
      <c r="BV872" s="152">
        <f>+LOOKUP(CALCULO[[#This Row],[72]],$CG$2:$CH$8,$CI$2:$CI$8)</f>
        <v>0</v>
      </c>
      <c r="BW872" s="151">
        <f>+LOOKUP(CALCULO[[#This Row],[72]],$CG$2:$CH$8,$CK$2:$CK$8)</f>
        <v>0</v>
      </c>
      <c r="BX872" s="155">
        <f>+(CALCULO[[#This Row],[72]]+CALCULO[[#This Row],[73]])*CALCULO[[#This Row],[74]]+CALCULO[[#This Row],[75]]</f>
        <v>0</v>
      </c>
      <c r="BY872" s="133">
        <f>+ROUND(CALCULO[[#This Row],[76]]*'Versión impresión'!$H$8,-3)</f>
        <v>0</v>
      </c>
      <c r="BZ872" s="180" t="str">
        <f>+IF(LOOKUP(CALCULO[[#This Row],[72]],$CG$2:$CH$8,$CM$2:$CM$8)=0,"",LOOKUP(CALCULO[[#This Row],[72]],$CG$2:$CH$8,$CM$2:$CM$8))</f>
        <v/>
      </c>
    </row>
    <row r="873" spans="1:78" x14ac:dyDescent="0.25">
      <c r="A873" s="78" t="str">
        <f t="shared" si="33"/>
        <v/>
      </c>
      <c r="B873" s="159"/>
      <c r="C873" s="29"/>
      <c r="D873" s="29"/>
      <c r="E873" s="29"/>
      <c r="F873" s="29"/>
      <c r="G873" s="29"/>
      <c r="H873" s="29"/>
      <c r="I873" s="29"/>
      <c r="J873" s="29"/>
      <c r="K873" s="29"/>
      <c r="L873" s="29"/>
      <c r="M873" s="29"/>
      <c r="N873" s="29"/>
      <c r="O873" s="144">
        <f>SUM(CALCULO[[#This Row],[5]:[ 14 ]])</f>
        <v>0</v>
      </c>
      <c r="P873" s="162"/>
      <c r="Q873" s="163">
        <f>+IF(AVERAGEIF(ING_NO_CONST_RENTA[Concepto],'Datos para cálculo'!P$4,ING_NO_CONST_RENTA[Monto Limite])=1,CALCULO[[#This Row],[16]],MIN(CALCULO[ [#This Row],[16] ],AVERAGEIF(ING_NO_CONST_RENTA[Concepto],'Datos para cálculo'!P$4,ING_NO_CONST_RENTA[Monto Limite]),+CALCULO[ [#This Row],[16] ]+1-1,CALCULO[ [#This Row],[16] ]))</f>
        <v>0</v>
      </c>
      <c r="R873" s="29"/>
      <c r="S873" s="163">
        <f>+IF(AVERAGEIF(ING_NO_CONST_RENTA[Concepto],'Datos para cálculo'!R$4,ING_NO_CONST_RENTA[Monto Limite])=1,CALCULO[[#This Row],[18]],MIN(CALCULO[ [#This Row],[18] ],AVERAGEIF(ING_NO_CONST_RENTA[Concepto],'Datos para cálculo'!R$4,ING_NO_CONST_RENTA[Monto Limite]),+CALCULO[ [#This Row],[18] ]+1-1,CALCULO[ [#This Row],[18] ]))</f>
        <v>0</v>
      </c>
      <c r="T873" s="29"/>
      <c r="U873" s="163">
        <f>+IF(AVERAGEIF(ING_NO_CONST_RENTA[Concepto],'Datos para cálculo'!T$4,ING_NO_CONST_RENTA[Monto Limite])=1,CALCULO[[#This Row],[20]],MIN(CALCULO[ [#This Row],[20] ],AVERAGEIF(ING_NO_CONST_RENTA[Concepto],'Datos para cálculo'!T$4,ING_NO_CONST_RENTA[Monto Limite]),+CALCULO[ [#This Row],[20] ]+1-1,CALCULO[ [#This Row],[20] ]))</f>
        <v>0</v>
      </c>
      <c r="V873" s="29"/>
      <c r="W8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3" s="164"/>
      <c r="Y873" s="163">
        <f>+IF(O873&lt;310*'Versión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3" s="165"/>
      <c r="AA873" s="163">
        <f>+IF(AVERAGEIF(ING_NO_CONST_RENTA[Concepto],'Datos para cálculo'!Z$4,ING_NO_CONST_RENTA[Monto Limite])=1,CALCULO[[#This Row],[ 26 ]],MIN(CALCULO[[#This Row],[ 26 ]],AVERAGEIF(ING_NO_CONST_RENTA[Concepto],'Datos para cálculo'!Z$4,ING_NO_CONST_RENTA[Monto Limite]),+CALCULO[[#This Row],[ 26 ]]+1-1,CALCULO[[#This Row],[ 26 ]]))</f>
        <v>0</v>
      </c>
      <c r="AB873" s="165"/>
      <c r="AC8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3" s="147"/>
      <c r="AE8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3" s="144">
        <f>+CALCULO[[#This Row],[ 31 ]]+CALCULO[[#This Row],[ 29 ]]+CALCULO[[#This Row],[ 27 ]]+CALCULO[[#This Row],[ 25 ]]+CALCULO[[#This Row],[ 23 ]]+CALCULO[[#This Row],[ 21 ]]+CALCULO[[#This Row],[ 19 ]]+CALCULO[[#This Row],[ 17 ]]</f>
        <v>0</v>
      </c>
      <c r="AG873" s="148">
        <f>+MAX(0,ROUND(CALCULO[[#This Row],[ 15 ]]-CALCULO[[#This Row],[32]],-3))</f>
        <v>0</v>
      </c>
      <c r="AH873" s="29"/>
      <c r="AI873" s="163">
        <f>+IF(AVERAGEIF(DEDUCCIONES[Concepto],'Datos para cálculo'!AH$4,DEDUCCIONES[Monto Limite])=1,CALCULO[[#This Row],[ 34 ]],MIN(CALCULO[[#This Row],[ 34 ]],AVERAGEIF(DEDUCCIONES[Concepto],'Datos para cálculo'!AH$4,DEDUCCIONES[Monto Limite]),+CALCULO[[#This Row],[ 34 ]]+1-1,CALCULO[[#This Row],[ 34 ]]))</f>
        <v>0</v>
      </c>
      <c r="AJ873" s="167"/>
      <c r="AK873" s="144">
        <f>+IF(CALCULO[[#This Row],[ 36 ]]="SI",MIN(CALCULO[[#This Row],[ 15 ]]*10%,VLOOKUP($AJ$4,DEDUCCIONES[],4,0)),0)</f>
        <v>0</v>
      </c>
      <c r="AL873" s="168"/>
      <c r="AM873" s="145">
        <f>+MIN(AL873+1-1,VLOOKUP($AL$4,DEDUCCIONES[],4,0))</f>
        <v>0</v>
      </c>
      <c r="AN873" s="144">
        <f>+CALCULO[[#This Row],[35]]+CALCULO[[#This Row],[37]]+CALCULO[[#This Row],[ 39 ]]</f>
        <v>0</v>
      </c>
      <c r="AO873" s="148">
        <f>+CALCULO[[#This Row],[33]]-CALCULO[[#This Row],[ 40 ]]</f>
        <v>0</v>
      </c>
      <c r="AP873" s="29"/>
      <c r="AQ873" s="163">
        <f>+MIN(CALCULO[[#This Row],[42]]+1-1,VLOOKUP($AP$4,RENTAS_EXCENTAS[],4,0))</f>
        <v>0</v>
      </c>
      <c r="AR873" s="29"/>
      <c r="AS873" s="163">
        <f>+MIN(CALCULO[[#This Row],[43]]+CALCULO[[#This Row],[ 44 ]]+1-1,VLOOKUP($AP$4,RENTAS_EXCENTAS[],4,0))-CALCULO[[#This Row],[43]]</f>
        <v>0</v>
      </c>
      <c r="AT873" s="163"/>
      <c r="AU873" s="163"/>
      <c r="AV873" s="163">
        <f>+CALCULO[[#This Row],[ 47 ]]</f>
        <v>0</v>
      </c>
      <c r="AW873" s="163"/>
      <c r="AX873" s="163">
        <f>+CALCULO[[#This Row],[ 49 ]]</f>
        <v>0</v>
      </c>
      <c r="AY873" s="163"/>
      <c r="AZ873" s="163">
        <f>+CALCULO[[#This Row],[ 51 ]]</f>
        <v>0</v>
      </c>
      <c r="BA873" s="163"/>
      <c r="BB873" s="163">
        <f>+CALCULO[[#This Row],[ 53 ]]</f>
        <v>0</v>
      </c>
      <c r="BC873" s="163"/>
      <c r="BD873" s="163">
        <f>+CALCULO[[#This Row],[ 55 ]]</f>
        <v>0</v>
      </c>
      <c r="BE873" s="163"/>
      <c r="BF873" s="163">
        <f>+CALCULO[[#This Row],[ 57 ]]</f>
        <v>0</v>
      </c>
      <c r="BG873" s="163"/>
      <c r="BH873" s="163">
        <f>+CALCULO[[#This Row],[ 59 ]]</f>
        <v>0</v>
      </c>
      <c r="BI873" s="163"/>
      <c r="BJ873" s="163"/>
      <c r="BK873" s="163"/>
      <c r="BL873" s="145">
        <f>+CALCULO[[#This Row],[ 63 ]]</f>
        <v>0</v>
      </c>
      <c r="BM873" s="144">
        <f>+CALCULO[[#This Row],[ 64 ]]+CALCULO[[#This Row],[ 62 ]]+CALCULO[[#This Row],[ 60 ]]+CALCULO[[#This Row],[ 58 ]]+CALCULO[[#This Row],[ 56 ]]+CALCULO[[#This Row],[ 54 ]]+CALCULO[[#This Row],[ 52 ]]+CALCULO[[#This Row],[ 50 ]]+CALCULO[[#This Row],[ 48 ]]+CALCULO[[#This Row],[ 45 ]]+CALCULO[[#This Row],[43]]</f>
        <v>0</v>
      </c>
      <c r="BN873" s="148">
        <f>+CALCULO[[#This Row],[ 41 ]]-CALCULO[[#This Row],[65]]</f>
        <v>0</v>
      </c>
      <c r="BO873" s="144">
        <f>+ROUND(MIN(CALCULO[[#This Row],[66]]*25%,240*'Versión impresión'!$H$8),-3)</f>
        <v>0</v>
      </c>
      <c r="BP873" s="148">
        <f>+CALCULO[[#This Row],[66]]-CALCULO[[#This Row],[67]]</f>
        <v>0</v>
      </c>
      <c r="BQ873" s="154">
        <f>+ROUND(CALCULO[[#This Row],[33]]*40%,-3)</f>
        <v>0</v>
      </c>
      <c r="BR873" s="149">
        <f t="shared" si="34"/>
        <v>0</v>
      </c>
      <c r="BS873" s="144">
        <f>+CALCULO[[#This Row],[33]]-MIN(CALCULO[[#This Row],[69]],CALCULO[[#This Row],[68]])</f>
        <v>0</v>
      </c>
      <c r="BT873" s="150">
        <f>+CALCULO[[#This Row],[71]]/'Versión impresión'!$H$8+1-1</f>
        <v>0</v>
      </c>
      <c r="BU873" s="151">
        <f>+LOOKUP(CALCULO[[#This Row],[72]],$CG$2:$CH$8,$CJ$2:$CJ$8)</f>
        <v>0</v>
      </c>
      <c r="BV873" s="152">
        <f>+LOOKUP(CALCULO[[#This Row],[72]],$CG$2:$CH$8,$CI$2:$CI$8)</f>
        <v>0</v>
      </c>
      <c r="BW873" s="151">
        <f>+LOOKUP(CALCULO[[#This Row],[72]],$CG$2:$CH$8,$CK$2:$CK$8)</f>
        <v>0</v>
      </c>
      <c r="BX873" s="155">
        <f>+(CALCULO[[#This Row],[72]]+CALCULO[[#This Row],[73]])*CALCULO[[#This Row],[74]]+CALCULO[[#This Row],[75]]</f>
        <v>0</v>
      </c>
      <c r="BY873" s="133">
        <f>+ROUND(CALCULO[[#This Row],[76]]*'Versión impresión'!$H$8,-3)</f>
        <v>0</v>
      </c>
      <c r="BZ873" s="180" t="str">
        <f>+IF(LOOKUP(CALCULO[[#This Row],[72]],$CG$2:$CH$8,$CM$2:$CM$8)=0,"",LOOKUP(CALCULO[[#This Row],[72]],$CG$2:$CH$8,$CM$2:$CM$8))</f>
        <v/>
      </c>
    </row>
    <row r="874" spans="1:78" x14ac:dyDescent="0.25">
      <c r="A874" s="78" t="str">
        <f t="shared" si="33"/>
        <v/>
      </c>
      <c r="B874" s="159"/>
      <c r="C874" s="29"/>
      <c r="D874" s="29"/>
      <c r="E874" s="29"/>
      <c r="F874" s="29"/>
      <c r="G874" s="29"/>
      <c r="H874" s="29"/>
      <c r="I874" s="29"/>
      <c r="J874" s="29"/>
      <c r="K874" s="29"/>
      <c r="L874" s="29"/>
      <c r="M874" s="29"/>
      <c r="N874" s="29"/>
      <c r="O874" s="144">
        <f>SUM(CALCULO[[#This Row],[5]:[ 14 ]])</f>
        <v>0</v>
      </c>
      <c r="P874" s="162"/>
      <c r="Q874" s="163">
        <f>+IF(AVERAGEIF(ING_NO_CONST_RENTA[Concepto],'Datos para cálculo'!P$4,ING_NO_CONST_RENTA[Monto Limite])=1,CALCULO[[#This Row],[16]],MIN(CALCULO[ [#This Row],[16] ],AVERAGEIF(ING_NO_CONST_RENTA[Concepto],'Datos para cálculo'!P$4,ING_NO_CONST_RENTA[Monto Limite]),+CALCULO[ [#This Row],[16] ]+1-1,CALCULO[ [#This Row],[16] ]))</f>
        <v>0</v>
      </c>
      <c r="R874" s="29"/>
      <c r="S874" s="163">
        <f>+IF(AVERAGEIF(ING_NO_CONST_RENTA[Concepto],'Datos para cálculo'!R$4,ING_NO_CONST_RENTA[Monto Limite])=1,CALCULO[[#This Row],[18]],MIN(CALCULO[ [#This Row],[18] ],AVERAGEIF(ING_NO_CONST_RENTA[Concepto],'Datos para cálculo'!R$4,ING_NO_CONST_RENTA[Monto Limite]),+CALCULO[ [#This Row],[18] ]+1-1,CALCULO[ [#This Row],[18] ]))</f>
        <v>0</v>
      </c>
      <c r="T874" s="29"/>
      <c r="U874" s="163">
        <f>+IF(AVERAGEIF(ING_NO_CONST_RENTA[Concepto],'Datos para cálculo'!T$4,ING_NO_CONST_RENTA[Monto Limite])=1,CALCULO[[#This Row],[20]],MIN(CALCULO[ [#This Row],[20] ],AVERAGEIF(ING_NO_CONST_RENTA[Concepto],'Datos para cálculo'!T$4,ING_NO_CONST_RENTA[Monto Limite]),+CALCULO[ [#This Row],[20] ]+1-1,CALCULO[ [#This Row],[20] ]))</f>
        <v>0</v>
      </c>
      <c r="V874" s="29"/>
      <c r="W8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4" s="164"/>
      <c r="Y874" s="163">
        <f>+IF(O874&lt;310*'Versión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4" s="165"/>
      <c r="AA874" s="163">
        <f>+IF(AVERAGEIF(ING_NO_CONST_RENTA[Concepto],'Datos para cálculo'!Z$4,ING_NO_CONST_RENTA[Monto Limite])=1,CALCULO[[#This Row],[ 26 ]],MIN(CALCULO[[#This Row],[ 26 ]],AVERAGEIF(ING_NO_CONST_RENTA[Concepto],'Datos para cálculo'!Z$4,ING_NO_CONST_RENTA[Monto Limite]),+CALCULO[[#This Row],[ 26 ]]+1-1,CALCULO[[#This Row],[ 26 ]]))</f>
        <v>0</v>
      </c>
      <c r="AB874" s="165"/>
      <c r="AC8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4" s="147"/>
      <c r="AE8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4" s="144">
        <f>+CALCULO[[#This Row],[ 31 ]]+CALCULO[[#This Row],[ 29 ]]+CALCULO[[#This Row],[ 27 ]]+CALCULO[[#This Row],[ 25 ]]+CALCULO[[#This Row],[ 23 ]]+CALCULO[[#This Row],[ 21 ]]+CALCULO[[#This Row],[ 19 ]]+CALCULO[[#This Row],[ 17 ]]</f>
        <v>0</v>
      </c>
      <c r="AG874" s="148">
        <f>+MAX(0,ROUND(CALCULO[[#This Row],[ 15 ]]-CALCULO[[#This Row],[32]],-3))</f>
        <v>0</v>
      </c>
      <c r="AH874" s="29"/>
      <c r="AI874" s="163">
        <f>+IF(AVERAGEIF(DEDUCCIONES[Concepto],'Datos para cálculo'!AH$4,DEDUCCIONES[Monto Limite])=1,CALCULO[[#This Row],[ 34 ]],MIN(CALCULO[[#This Row],[ 34 ]],AVERAGEIF(DEDUCCIONES[Concepto],'Datos para cálculo'!AH$4,DEDUCCIONES[Monto Limite]),+CALCULO[[#This Row],[ 34 ]]+1-1,CALCULO[[#This Row],[ 34 ]]))</f>
        <v>0</v>
      </c>
      <c r="AJ874" s="167"/>
      <c r="AK874" s="144">
        <f>+IF(CALCULO[[#This Row],[ 36 ]]="SI",MIN(CALCULO[[#This Row],[ 15 ]]*10%,VLOOKUP($AJ$4,DEDUCCIONES[],4,0)),0)</f>
        <v>0</v>
      </c>
      <c r="AL874" s="168"/>
      <c r="AM874" s="145">
        <f>+MIN(AL874+1-1,VLOOKUP($AL$4,DEDUCCIONES[],4,0))</f>
        <v>0</v>
      </c>
      <c r="AN874" s="144">
        <f>+CALCULO[[#This Row],[35]]+CALCULO[[#This Row],[37]]+CALCULO[[#This Row],[ 39 ]]</f>
        <v>0</v>
      </c>
      <c r="AO874" s="148">
        <f>+CALCULO[[#This Row],[33]]-CALCULO[[#This Row],[ 40 ]]</f>
        <v>0</v>
      </c>
      <c r="AP874" s="29"/>
      <c r="AQ874" s="163">
        <f>+MIN(CALCULO[[#This Row],[42]]+1-1,VLOOKUP($AP$4,RENTAS_EXCENTAS[],4,0))</f>
        <v>0</v>
      </c>
      <c r="AR874" s="29"/>
      <c r="AS874" s="163">
        <f>+MIN(CALCULO[[#This Row],[43]]+CALCULO[[#This Row],[ 44 ]]+1-1,VLOOKUP($AP$4,RENTAS_EXCENTAS[],4,0))-CALCULO[[#This Row],[43]]</f>
        <v>0</v>
      </c>
      <c r="AT874" s="163"/>
      <c r="AU874" s="163"/>
      <c r="AV874" s="163">
        <f>+CALCULO[[#This Row],[ 47 ]]</f>
        <v>0</v>
      </c>
      <c r="AW874" s="163"/>
      <c r="AX874" s="163">
        <f>+CALCULO[[#This Row],[ 49 ]]</f>
        <v>0</v>
      </c>
      <c r="AY874" s="163"/>
      <c r="AZ874" s="163">
        <f>+CALCULO[[#This Row],[ 51 ]]</f>
        <v>0</v>
      </c>
      <c r="BA874" s="163"/>
      <c r="BB874" s="163">
        <f>+CALCULO[[#This Row],[ 53 ]]</f>
        <v>0</v>
      </c>
      <c r="BC874" s="163"/>
      <c r="BD874" s="163">
        <f>+CALCULO[[#This Row],[ 55 ]]</f>
        <v>0</v>
      </c>
      <c r="BE874" s="163"/>
      <c r="BF874" s="163">
        <f>+CALCULO[[#This Row],[ 57 ]]</f>
        <v>0</v>
      </c>
      <c r="BG874" s="163"/>
      <c r="BH874" s="163">
        <f>+CALCULO[[#This Row],[ 59 ]]</f>
        <v>0</v>
      </c>
      <c r="BI874" s="163"/>
      <c r="BJ874" s="163"/>
      <c r="BK874" s="163"/>
      <c r="BL874" s="145">
        <f>+CALCULO[[#This Row],[ 63 ]]</f>
        <v>0</v>
      </c>
      <c r="BM874" s="144">
        <f>+CALCULO[[#This Row],[ 64 ]]+CALCULO[[#This Row],[ 62 ]]+CALCULO[[#This Row],[ 60 ]]+CALCULO[[#This Row],[ 58 ]]+CALCULO[[#This Row],[ 56 ]]+CALCULO[[#This Row],[ 54 ]]+CALCULO[[#This Row],[ 52 ]]+CALCULO[[#This Row],[ 50 ]]+CALCULO[[#This Row],[ 48 ]]+CALCULO[[#This Row],[ 45 ]]+CALCULO[[#This Row],[43]]</f>
        <v>0</v>
      </c>
      <c r="BN874" s="148">
        <f>+CALCULO[[#This Row],[ 41 ]]-CALCULO[[#This Row],[65]]</f>
        <v>0</v>
      </c>
      <c r="BO874" s="144">
        <f>+ROUND(MIN(CALCULO[[#This Row],[66]]*25%,240*'Versión impresión'!$H$8),-3)</f>
        <v>0</v>
      </c>
      <c r="BP874" s="148">
        <f>+CALCULO[[#This Row],[66]]-CALCULO[[#This Row],[67]]</f>
        <v>0</v>
      </c>
      <c r="BQ874" s="154">
        <f>+ROUND(CALCULO[[#This Row],[33]]*40%,-3)</f>
        <v>0</v>
      </c>
      <c r="BR874" s="149">
        <f t="shared" si="34"/>
        <v>0</v>
      </c>
      <c r="BS874" s="144">
        <f>+CALCULO[[#This Row],[33]]-MIN(CALCULO[[#This Row],[69]],CALCULO[[#This Row],[68]])</f>
        <v>0</v>
      </c>
      <c r="BT874" s="150">
        <f>+CALCULO[[#This Row],[71]]/'Versión impresión'!$H$8+1-1</f>
        <v>0</v>
      </c>
      <c r="BU874" s="151">
        <f>+LOOKUP(CALCULO[[#This Row],[72]],$CG$2:$CH$8,$CJ$2:$CJ$8)</f>
        <v>0</v>
      </c>
      <c r="BV874" s="152">
        <f>+LOOKUP(CALCULO[[#This Row],[72]],$CG$2:$CH$8,$CI$2:$CI$8)</f>
        <v>0</v>
      </c>
      <c r="BW874" s="151">
        <f>+LOOKUP(CALCULO[[#This Row],[72]],$CG$2:$CH$8,$CK$2:$CK$8)</f>
        <v>0</v>
      </c>
      <c r="BX874" s="155">
        <f>+(CALCULO[[#This Row],[72]]+CALCULO[[#This Row],[73]])*CALCULO[[#This Row],[74]]+CALCULO[[#This Row],[75]]</f>
        <v>0</v>
      </c>
      <c r="BY874" s="133">
        <f>+ROUND(CALCULO[[#This Row],[76]]*'Versión impresión'!$H$8,-3)</f>
        <v>0</v>
      </c>
      <c r="BZ874" s="180" t="str">
        <f>+IF(LOOKUP(CALCULO[[#This Row],[72]],$CG$2:$CH$8,$CM$2:$CM$8)=0,"",LOOKUP(CALCULO[[#This Row],[72]],$CG$2:$CH$8,$CM$2:$CM$8))</f>
        <v/>
      </c>
    </row>
    <row r="875" spans="1:78" x14ac:dyDescent="0.25">
      <c r="A875" s="78" t="str">
        <f t="shared" si="33"/>
        <v/>
      </c>
      <c r="B875" s="159"/>
      <c r="C875" s="29"/>
      <c r="D875" s="29"/>
      <c r="E875" s="29"/>
      <c r="F875" s="29"/>
      <c r="G875" s="29"/>
      <c r="H875" s="29"/>
      <c r="I875" s="29"/>
      <c r="J875" s="29"/>
      <c r="K875" s="29"/>
      <c r="L875" s="29"/>
      <c r="M875" s="29"/>
      <c r="N875" s="29"/>
      <c r="O875" s="144">
        <f>SUM(CALCULO[[#This Row],[5]:[ 14 ]])</f>
        <v>0</v>
      </c>
      <c r="P875" s="162"/>
      <c r="Q875" s="163">
        <f>+IF(AVERAGEIF(ING_NO_CONST_RENTA[Concepto],'Datos para cálculo'!P$4,ING_NO_CONST_RENTA[Monto Limite])=1,CALCULO[[#This Row],[16]],MIN(CALCULO[ [#This Row],[16] ],AVERAGEIF(ING_NO_CONST_RENTA[Concepto],'Datos para cálculo'!P$4,ING_NO_CONST_RENTA[Monto Limite]),+CALCULO[ [#This Row],[16] ]+1-1,CALCULO[ [#This Row],[16] ]))</f>
        <v>0</v>
      </c>
      <c r="R875" s="29"/>
      <c r="S875" s="163">
        <f>+IF(AVERAGEIF(ING_NO_CONST_RENTA[Concepto],'Datos para cálculo'!R$4,ING_NO_CONST_RENTA[Monto Limite])=1,CALCULO[[#This Row],[18]],MIN(CALCULO[ [#This Row],[18] ],AVERAGEIF(ING_NO_CONST_RENTA[Concepto],'Datos para cálculo'!R$4,ING_NO_CONST_RENTA[Monto Limite]),+CALCULO[ [#This Row],[18] ]+1-1,CALCULO[ [#This Row],[18] ]))</f>
        <v>0</v>
      </c>
      <c r="T875" s="29"/>
      <c r="U875" s="163">
        <f>+IF(AVERAGEIF(ING_NO_CONST_RENTA[Concepto],'Datos para cálculo'!T$4,ING_NO_CONST_RENTA[Monto Limite])=1,CALCULO[[#This Row],[20]],MIN(CALCULO[ [#This Row],[20] ],AVERAGEIF(ING_NO_CONST_RENTA[Concepto],'Datos para cálculo'!T$4,ING_NO_CONST_RENTA[Monto Limite]),+CALCULO[ [#This Row],[20] ]+1-1,CALCULO[ [#This Row],[20] ]))</f>
        <v>0</v>
      </c>
      <c r="V875" s="29"/>
      <c r="W8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5" s="164"/>
      <c r="Y875" s="163">
        <f>+IF(O875&lt;310*'Versión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5" s="165"/>
      <c r="AA875" s="163">
        <f>+IF(AVERAGEIF(ING_NO_CONST_RENTA[Concepto],'Datos para cálculo'!Z$4,ING_NO_CONST_RENTA[Monto Limite])=1,CALCULO[[#This Row],[ 26 ]],MIN(CALCULO[[#This Row],[ 26 ]],AVERAGEIF(ING_NO_CONST_RENTA[Concepto],'Datos para cálculo'!Z$4,ING_NO_CONST_RENTA[Monto Limite]),+CALCULO[[#This Row],[ 26 ]]+1-1,CALCULO[[#This Row],[ 26 ]]))</f>
        <v>0</v>
      </c>
      <c r="AB875" s="165"/>
      <c r="AC8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5" s="147"/>
      <c r="AE8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5" s="144">
        <f>+CALCULO[[#This Row],[ 31 ]]+CALCULO[[#This Row],[ 29 ]]+CALCULO[[#This Row],[ 27 ]]+CALCULO[[#This Row],[ 25 ]]+CALCULO[[#This Row],[ 23 ]]+CALCULO[[#This Row],[ 21 ]]+CALCULO[[#This Row],[ 19 ]]+CALCULO[[#This Row],[ 17 ]]</f>
        <v>0</v>
      </c>
      <c r="AG875" s="148">
        <f>+MAX(0,ROUND(CALCULO[[#This Row],[ 15 ]]-CALCULO[[#This Row],[32]],-3))</f>
        <v>0</v>
      </c>
      <c r="AH875" s="29"/>
      <c r="AI875" s="163">
        <f>+IF(AVERAGEIF(DEDUCCIONES[Concepto],'Datos para cálculo'!AH$4,DEDUCCIONES[Monto Limite])=1,CALCULO[[#This Row],[ 34 ]],MIN(CALCULO[[#This Row],[ 34 ]],AVERAGEIF(DEDUCCIONES[Concepto],'Datos para cálculo'!AH$4,DEDUCCIONES[Monto Limite]),+CALCULO[[#This Row],[ 34 ]]+1-1,CALCULO[[#This Row],[ 34 ]]))</f>
        <v>0</v>
      </c>
      <c r="AJ875" s="167"/>
      <c r="AK875" s="144">
        <f>+IF(CALCULO[[#This Row],[ 36 ]]="SI",MIN(CALCULO[[#This Row],[ 15 ]]*10%,VLOOKUP($AJ$4,DEDUCCIONES[],4,0)),0)</f>
        <v>0</v>
      </c>
      <c r="AL875" s="168"/>
      <c r="AM875" s="145">
        <f>+MIN(AL875+1-1,VLOOKUP($AL$4,DEDUCCIONES[],4,0))</f>
        <v>0</v>
      </c>
      <c r="AN875" s="144">
        <f>+CALCULO[[#This Row],[35]]+CALCULO[[#This Row],[37]]+CALCULO[[#This Row],[ 39 ]]</f>
        <v>0</v>
      </c>
      <c r="AO875" s="148">
        <f>+CALCULO[[#This Row],[33]]-CALCULO[[#This Row],[ 40 ]]</f>
        <v>0</v>
      </c>
      <c r="AP875" s="29"/>
      <c r="AQ875" s="163">
        <f>+MIN(CALCULO[[#This Row],[42]]+1-1,VLOOKUP($AP$4,RENTAS_EXCENTAS[],4,0))</f>
        <v>0</v>
      </c>
      <c r="AR875" s="29"/>
      <c r="AS875" s="163">
        <f>+MIN(CALCULO[[#This Row],[43]]+CALCULO[[#This Row],[ 44 ]]+1-1,VLOOKUP($AP$4,RENTAS_EXCENTAS[],4,0))-CALCULO[[#This Row],[43]]</f>
        <v>0</v>
      </c>
      <c r="AT875" s="163"/>
      <c r="AU875" s="163"/>
      <c r="AV875" s="163">
        <f>+CALCULO[[#This Row],[ 47 ]]</f>
        <v>0</v>
      </c>
      <c r="AW875" s="163"/>
      <c r="AX875" s="163">
        <f>+CALCULO[[#This Row],[ 49 ]]</f>
        <v>0</v>
      </c>
      <c r="AY875" s="163"/>
      <c r="AZ875" s="163">
        <f>+CALCULO[[#This Row],[ 51 ]]</f>
        <v>0</v>
      </c>
      <c r="BA875" s="163"/>
      <c r="BB875" s="163">
        <f>+CALCULO[[#This Row],[ 53 ]]</f>
        <v>0</v>
      </c>
      <c r="BC875" s="163"/>
      <c r="BD875" s="163">
        <f>+CALCULO[[#This Row],[ 55 ]]</f>
        <v>0</v>
      </c>
      <c r="BE875" s="163"/>
      <c r="BF875" s="163">
        <f>+CALCULO[[#This Row],[ 57 ]]</f>
        <v>0</v>
      </c>
      <c r="BG875" s="163"/>
      <c r="BH875" s="163">
        <f>+CALCULO[[#This Row],[ 59 ]]</f>
        <v>0</v>
      </c>
      <c r="BI875" s="163"/>
      <c r="BJ875" s="163"/>
      <c r="BK875" s="163"/>
      <c r="BL875" s="145">
        <f>+CALCULO[[#This Row],[ 63 ]]</f>
        <v>0</v>
      </c>
      <c r="BM875" s="144">
        <f>+CALCULO[[#This Row],[ 64 ]]+CALCULO[[#This Row],[ 62 ]]+CALCULO[[#This Row],[ 60 ]]+CALCULO[[#This Row],[ 58 ]]+CALCULO[[#This Row],[ 56 ]]+CALCULO[[#This Row],[ 54 ]]+CALCULO[[#This Row],[ 52 ]]+CALCULO[[#This Row],[ 50 ]]+CALCULO[[#This Row],[ 48 ]]+CALCULO[[#This Row],[ 45 ]]+CALCULO[[#This Row],[43]]</f>
        <v>0</v>
      </c>
      <c r="BN875" s="148">
        <f>+CALCULO[[#This Row],[ 41 ]]-CALCULO[[#This Row],[65]]</f>
        <v>0</v>
      </c>
      <c r="BO875" s="144">
        <f>+ROUND(MIN(CALCULO[[#This Row],[66]]*25%,240*'Versión impresión'!$H$8),-3)</f>
        <v>0</v>
      </c>
      <c r="BP875" s="148">
        <f>+CALCULO[[#This Row],[66]]-CALCULO[[#This Row],[67]]</f>
        <v>0</v>
      </c>
      <c r="BQ875" s="154">
        <f>+ROUND(CALCULO[[#This Row],[33]]*40%,-3)</f>
        <v>0</v>
      </c>
      <c r="BR875" s="149">
        <f t="shared" si="34"/>
        <v>0</v>
      </c>
      <c r="BS875" s="144">
        <f>+CALCULO[[#This Row],[33]]-MIN(CALCULO[[#This Row],[69]],CALCULO[[#This Row],[68]])</f>
        <v>0</v>
      </c>
      <c r="BT875" s="150">
        <f>+CALCULO[[#This Row],[71]]/'Versión impresión'!$H$8+1-1</f>
        <v>0</v>
      </c>
      <c r="BU875" s="151">
        <f>+LOOKUP(CALCULO[[#This Row],[72]],$CG$2:$CH$8,$CJ$2:$CJ$8)</f>
        <v>0</v>
      </c>
      <c r="BV875" s="152">
        <f>+LOOKUP(CALCULO[[#This Row],[72]],$CG$2:$CH$8,$CI$2:$CI$8)</f>
        <v>0</v>
      </c>
      <c r="BW875" s="151">
        <f>+LOOKUP(CALCULO[[#This Row],[72]],$CG$2:$CH$8,$CK$2:$CK$8)</f>
        <v>0</v>
      </c>
      <c r="BX875" s="155">
        <f>+(CALCULO[[#This Row],[72]]+CALCULO[[#This Row],[73]])*CALCULO[[#This Row],[74]]+CALCULO[[#This Row],[75]]</f>
        <v>0</v>
      </c>
      <c r="BY875" s="133">
        <f>+ROUND(CALCULO[[#This Row],[76]]*'Versión impresión'!$H$8,-3)</f>
        <v>0</v>
      </c>
      <c r="BZ875" s="180" t="str">
        <f>+IF(LOOKUP(CALCULO[[#This Row],[72]],$CG$2:$CH$8,$CM$2:$CM$8)=0,"",LOOKUP(CALCULO[[#This Row],[72]],$CG$2:$CH$8,$CM$2:$CM$8))</f>
        <v/>
      </c>
    </row>
    <row r="876" spans="1:78" x14ac:dyDescent="0.25">
      <c r="A876" s="78" t="str">
        <f t="shared" si="33"/>
        <v/>
      </c>
      <c r="B876" s="159"/>
      <c r="C876" s="29"/>
      <c r="D876" s="29"/>
      <c r="E876" s="29"/>
      <c r="F876" s="29"/>
      <c r="G876" s="29"/>
      <c r="H876" s="29"/>
      <c r="I876" s="29"/>
      <c r="J876" s="29"/>
      <c r="K876" s="29"/>
      <c r="L876" s="29"/>
      <c r="M876" s="29"/>
      <c r="N876" s="29"/>
      <c r="O876" s="144">
        <f>SUM(CALCULO[[#This Row],[5]:[ 14 ]])</f>
        <v>0</v>
      </c>
      <c r="P876" s="162"/>
      <c r="Q876" s="163">
        <f>+IF(AVERAGEIF(ING_NO_CONST_RENTA[Concepto],'Datos para cálculo'!P$4,ING_NO_CONST_RENTA[Monto Limite])=1,CALCULO[[#This Row],[16]],MIN(CALCULO[ [#This Row],[16] ],AVERAGEIF(ING_NO_CONST_RENTA[Concepto],'Datos para cálculo'!P$4,ING_NO_CONST_RENTA[Monto Limite]),+CALCULO[ [#This Row],[16] ]+1-1,CALCULO[ [#This Row],[16] ]))</f>
        <v>0</v>
      </c>
      <c r="R876" s="29"/>
      <c r="S876" s="163">
        <f>+IF(AVERAGEIF(ING_NO_CONST_RENTA[Concepto],'Datos para cálculo'!R$4,ING_NO_CONST_RENTA[Monto Limite])=1,CALCULO[[#This Row],[18]],MIN(CALCULO[ [#This Row],[18] ],AVERAGEIF(ING_NO_CONST_RENTA[Concepto],'Datos para cálculo'!R$4,ING_NO_CONST_RENTA[Monto Limite]),+CALCULO[ [#This Row],[18] ]+1-1,CALCULO[ [#This Row],[18] ]))</f>
        <v>0</v>
      </c>
      <c r="T876" s="29"/>
      <c r="U876" s="163">
        <f>+IF(AVERAGEIF(ING_NO_CONST_RENTA[Concepto],'Datos para cálculo'!T$4,ING_NO_CONST_RENTA[Monto Limite])=1,CALCULO[[#This Row],[20]],MIN(CALCULO[ [#This Row],[20] ],AVERAGEIF(ING_NO_CONST_RENTA[Concepto],'Datos para cálculo'!T$4,ING_NO_CONST_RENTA[Monto Limite]),+CALCULO[ [#This Row],[20] ]+1-1,CALCULO[ [#This Row],[20] ]))</f>
        <v>0</v>
      </c>
      <c r="V876" s="29"/>
      <c r="W8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6" s="164"/>
      <c r="Y876" s="163">
        <f>+IF(O876&lt;310*'Versión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6" s="165"/>
      <c r="AA876" s="163">
        <f>+IF(AVERAGEIF(ING_NO_CONST_RENTA[Concepto],'Datos para cálculo'!Z$4,ING_NO_CONST_RENTA[Monto Limite])=1,CALCULO[[#This Row],[ 26 ]],MIN(CALCULO[[#This Row],[ 26 ]],AVERAGEIF(ING_NO_CONST_RENTA[Concepto],'Datos para cálculo'!Z$4,ING_NO_CONST_RENTA[Monto Limite]),+CALCULO[[#This Row],[ 26 ]]+1-1,CALCULO[[#This Row],[ 26 ]]))</f>
        <v>0</v>
      </c>
      <c r="AB876" s="165"/>
      <c r="AC8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6" s="147"/>
      <c r="AE8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6" s="144">
        <f>+CALCULO[[#This Row],[ 31 ]]+CALCULO[[#This Row],[ 29 ]]+CALCULO[[#This Row],[ 27 ]]+CALCULO[[#This Row],[ 25 ]]+CALCULO[[#This Row],[ 23 ]]+CALCULO[[#This Row],[ 21 ]]+CALCULO[[#This Row],[ 19 ]]+CALCULO[[#This Row],[ 17 ]]</f>
        <v>0</v>
      </c>
      <c r="AG876" s="148">
        <f>+MAX(0,ROUND(CALCULO[[#This Row],[ 15 ]]-CALCULO[[#This Row],[32]],-3))</f>
        <v>0</v>
      </c>
      <c r="AH876" s="29"/>
      <c r="AI876" s="163">
        <f>+IF(AVERAGEIF(DEDUCCIONES[Concepto],'Datos para cálculo'!AH$4,DEDUCCIONES[Monto Limite])=1,CALCULO[[#This Row],[ 34 ]],MIN(CALCULO[[#This Row],[ 34 ]],AVERAGEIF(DEDUCCIONES[Concepto],'Datos para cálculo'!AH$4,DEDUCCIONES[Monto Limite]),+CALCULO[[#This Row],[ 34 ]]+1-1,CALCULO[[#This Row],[ 34 ]]))</f>
        <v>0</v>
      </c>
      <c r="AJ876" s="167"/>
      <c r="AK876" s="144">
        <f>+IF(CALCULO[[#This Row],[ 36 ]]="SI",MIN(CALCULO[[#This Row],[ 15 ]]*10%,VLOOKUP($AJ$4,DEDUCCIONES[],4,0)),0)</f>
        <v>0</v>
      </c>
      <c r="AL876" s="168"/>
      <c r="AM876" s="145">
        <f>+MIN(AL876+1-1,VLOOKUP($AL$4,DEDUCCIONES[],4,0))</f>
        <v>0</v>
      </c>
      <c r="AN876" s="144">
        <f>+CALCULO[[#This Row],[35]]+CALCULO[[#This Row],[37]]+CALCULO[[#This Row],[ 39 ]]</f>
        <v>0</v>
      </c>
      <c r="AO876" s="148">
        <f>+CALCULO[[#This Row],[33]]-CALCULO[[#This Row],[ 40 ]]</f>
        <v>0</v>
      </c>
      <c r="AP876" s="29"/>
      <c r="AQ876" s="163">
        <f>+MIN(CALCULO[[#This Row],[42]]+1-1,VLOOKUP($AP$4,RENTAS_EXCENTAS[],4,0))</f>
        <v>0</v>
      </c>
      <c r="AR876" s="29"/>
      <c r="AS876" s="163">
        <f>+MIN(CALCULO[[#This Row],[43]]+CALCULO[[#This Row],[ 44 ]]+1-1,VLOOKUP($AP$4,RENTAS_EXCENTAS[],4,0))-CALCULO[[#This Row],[43]]</f>
        <v>0</v>
      </c>
      <c r="AT876" s="163"/>
      <c r="AU876" s="163"/>
      <c r="AV876" s="163">
        <f>+CALCULO[[#This Row],[ 47 ]]</f>
        <v>0</v>
      </c>
      <c r="AW876" s="163"/>
      <c r="AX876" s="163">
        <f>+CALCULO[[#This Row],[ 49 ]]</f>
        <v>0</v>
      </c>
      <c r="AY876" s="163"/>
      <c r="AZ876" s="163">
        <f>+CALCULO[[#This Row],[ 51 ]]</f>
        <v>0</v>
      </c>
      <c r="BA876" s="163"/>
      <c r="BB876" s="163">
        <f>+CALCULO[[#This Row],[ 53 ]]</f>
        <v>0</v>
      </c>
      <c r="BC876" s="163"/>
      <c r="BD876" s="163">
        <f>+CALCULO[[#This Row],[ 55 ]]</f>
        <v>0</v>
      </c>
      <c r="BE876" s="163"/>
      <c r="BF876" s="163">
        <f>+CALCULO[[#This Row],[ 57 ]]</f>
        <v>0</v>
      </c>
      <c r="BG876" s="163"/>
      <c r="BH876" s="163">
        <f>+CALCULO[[#This Row],[ 59 ]]</f>
        <v>0</v>
      </c>
      <c r="BI876" s="163"/>
      <c r="BJ876" s="163"/>
      <c r="BK876" s="163"/>
      <c r="BL876" s="145">
        <f>+CALCULO[[#This Row],[ 63 ]]</f>
        <v>0</v>
      </c>
      <c r="BM876" s="144">
        <f>+CALCULO[[#This Row],[ 64 ]]+CALCULO[[#This Row],[ 62 ]]+CALCULO[[#This Row],[ 60 ]]+CALCULO[[#This Row],[ 58 ]]+CALCULO[[#This Row],[ 56 ]]+CALCULO[[#This Row],[ 54 ]]+CALCULO[[#This Row],[ 52 ]]+CALCULO[[#This Row],[ 50 ]]+CALCULO[[#This Row],[ 48 ]]+CALCULO[[#This Row],[ 45 ]]+CALCULO[[#This Row],[43]]</f>
        <v>0</v>
      </c>
      <c r="BN876" s="148">
        <f>+CALCULO[[#This Row],[ 41 ]]-CALCULO[[#This Row],[65]]</f>
        <v>0</v>
      </c>
      <c r="BO876" s="144">
        <f>+ROUND(MIN(CALCULO[[#This Row],[66]]*25%,240*'Versión impresión'!$H$8),-3)</f>
        <v>0</v>
      </c>
      <c r="BP876" s="148">
        <f>+CALCULO[[#This Row],[66]]-CALCULO[[#This Row],[67]]</f>
        <v>0</v>
      </c>
      <c r="BQ876" s="154">
        <f>+ROUND(CALCULO[[#This Row],[33]]*40%,-3)</f>
        <v>0</v>
      </c>
      <c r="BR876" s="149">
        <f t="shared" si="34"/>
        <v>0</v>
      </c>
      <c r="BS876" s="144">
        <f>+CALCULO[[#This Row],[33]]-MIN(CALCULO[[#This Row],[69]],CALCULO[[#This Row],[68]])</f>
        <v>0</v>
      </c>
      <c r="BT876" s="150">
        <f>+CALCULO[[#This Row],[71]]/'Versión impresión'!$H$8+1-1</f>
        <v>0</v>
      </c>
      <c r="BU876" s="151">
        <f>+LOOKUP(CALCULO[[#This Row],[72]],$CG$2:$CH$8,$CJ$2:$CJ$8)</f>
        <v>0</v>
      </c>
      <c r="BV876" s="152">
        <f>+LOOKUP(CALCULO[[#This Row],[72]],$CG$2:$CH$8,$CI$2:$CI$8)</f>
        <v>0</v>
      </c>
      <c r="BW876" s="151">
        <f>+LOOKUP(CALCULO[[#This Row],[72]],$CG$2:$CH$8,$CK$2:$CK$8)</f>
        <v>0</v>
      </c>
      <c r="BX876" s="155">
        <f>+(CALCULO[[#This Row],[72]]+CALCULO[[#This Row],[73]])*CALCULO[[#This Row],[74]]+CALCULO[[#This Row],[75]]</f>
        <v>0</v>
      </c>
      <c r="BY876" s="133">
        <f>+ROUND(CALCULO[[#This Row],[76]]*'Versión impresión'!$H$8,-3)</f>
        <v>0</v>
      </c>
      <c r="BZ876" s="180" t="str">
        <f>+IF(LOOKUP(CALCULO[[#This Row],[72]],$CG$2:$CH$8,$CM$2:$CM$8)=0,"",LOOKUP(CALCULO[[#This Row],[72]],$CG$2:$CH$8,$CM$2:$CM$8))</f>
        <v/>
      </c>
    </row>
    <row r="877" spans="1:78" x14ac:dyDescent="0.25">
      <c r="A877" s="78" t="str">
        <f t="shared" si="33"/>
        <v/>
      </c>
      <c r="B877" s="159"/>
      <c r="C877" s="29"/>
      <c r="D877" s="29"/>
      <c r="E877" s="29"/>
      <c r="F877" s="29"/>
      <c r="G877" s="29"/>
      <c r="H877" s="29"/>
      <c r="I877" s="29"/>
      <c r="J877" s="29"/>
      <c r="K877" s="29"/>
      <c r="L877" s="29"/>
      <c r="M877" s="29"/>
      <c r="N877" s="29"/>
      <c r="O877" s="144">
        <f>SUM(CALCULO[[#This Row],[5]:[ 14 ]])</f>
        <v>0</v>
      </c>
      <c r="P877" s="162"/>
      <c r="Q877" s="163">
        <f>+IF(AVERAGEIF(ING_NO_CONST_RENTA[Concepto],'Datos para cálculo'!P$4,ING_NO_CONST_RENTA[Monto Limite])=1,CALCULO[[#This Row],[16]],MIN(CALCULO[ [#This Row],[16] ],AVERAGEIF(ING_NO_CONST_RENTA[Concepto],'Datos para cálculo'!P$4,ING_NO_CONST_RENTA[Monto Limite]),+CALCULO[ [#This Row],[16] ]+1-1,CALCULO[ [#This Row],[16] ]))</f>
        <v>0</v>
      </c>
      <c r="R877" s="29"/>
      <c r="S877" s="163">
        <f>+IF(AVERAGEIF(ING_NO_CONST_RENTA[Concepto],'Datos para cálculo'!R$4,ING_NO_CONST_RENTA[Monto Limite])=1,CALCULO[[#This Row],[18]],MIN(CALCULO[ [#This Row],[18] ],AVERAGEIF(ING_NO_CONST_RENTA[Concepto],'Datos para cálculo'!R$4,ING_NO_CONST_RENTA[Monto Limite]),+CALCULO[ [#This Row],[18] ]+1-1,CALCULO[ [#This Row],[18] ]))</f>
        <v>0</v>
      </c>
      <c r="T877" s="29"/>
      <c r="U877" s="163">
        <f>+IF(AVERAGEIF(ING_NO_CONST_RENTA[Concepto],'Datos para cálculo'!T$4,ING_NO_CONST_RENTA[Monto Limite])=1,CALCULO[[#This Row],[20]],MIN(CALCULO[ [#This Row],[20] ],AVERAGEIF(ING_NO_CONST_RENTA[Concepto],'Datos para cálculo'!T$4,ING_NO_CONST_RENTA[Monto Limite]),+CALCULO[ [#This Row],[20] ]+1-1,CALCULO[ [#This Row],[20] ]))</f>
        <v>0</v>
      </c>
      <c r="V877" s="29"/>
      <c r="W8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7" s="164"/>
      <c r="Y877" s="163">
        <f>+IF(O877&lt;310*'Versión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7" s="165"/>
      <c r="AA877" s="163">
        <f>+IF(AVERAGEIF(ING_NO_CONST_RENTA[Concepto],'Datos para cálculo'!Z$4,ING_NO_CONST_RENTA[Monto Limite])=1,CALCULO[[#This Row],[ 26 ]],MIN(CALCULO[[#This Row],[ 26 ]],AVERAGEIF(ING_NO_CONST_RENTA[Concepto],'Datos para cálculo'!Z$4,ING_NO_CONST_RENTA[Monto Limite]),+CALCULO[[#This Row],[ 26 ]]+1-1,CALCULO[[#This Row],[ 26 ]]))</f>
        <v>0</v>
      </c>
      <c r="AB877" s="165"/>
      <c r="AC8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7" s="147"/>
      <c r="AE8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7" s="144">
        <f>+CALCULO[[#This Row],[ 31 ]]+CALCULO[[#This Row],[ 29 ]]+CALCULO[[#This Row],[ 27 ]]+CALCULO[[#This Row],[ 25 ]]+CALCULO[[#This Row],[ 23 ]]+CALCULO[[#This Row],[ 21 ]]+CALCULO[[#This Row],[ 19 ]]+CALCULO[[#This Row],[ 17 ]]</f>
        <v>0</v>
      </c>
      <c r="AG877" s="148">
        <f>+MAX(0,ROUND(CALCULO[[#This Row],[ 15 ]]-CALCULO[[#This Row],[32]],-3))</f>
        <v>0</v>
      </c>
      <c r="AH877" s="29"/>
      <c r="AI877" s="163">
        <f>+IF(AVERAGEIF(DEDUCCIONES[Concepto],'Datos para cálculo'!AH$4,DEDUCCIONES[Monto Limite])=1,CALCULO[[#This Row],[ 34 ]],MIN(CALCULO[[#This Row],[ 34 ]],AVERAGEIF(DEDUCCIONES[Concepto],'Datos para cálculo'!AH$4,DEDUCCIONES[Monto Limite]),+CALCULO[[#This Row],[ 34 ]]+1-1,CALCULO[[#This Row],[ 34 ]]))</f>
        <v>0</v>
      </c>
      <c r="AJ877" s="167"/>
      <c r="AK877" s="144">
        <f>+IF(CALCULO[[#This Row],[ 36 ]]="SI",MIN(CALCULO[[#This Row],[ 15 ]]*10%,VLOOKUP($AJ$4,DEDUCCIONES[],4,0)),0)</f>
        <v>0</v>
      </c>
      <c r="AL877" s="168"/>
      <c r="AM877" s="145">
        <f>+MIN(AL877+1-1,VLOOKUP($AL$4,DEDUCCIONES[],4,0))</f>
        <v>0</v>
      </c>
      <c r="AN877" s="144">
        <f>+CALCULO[[#This Row],[35]]+CALCULO[[#This Row],[37]]+CALCULO[[#This Row],[ 39 ]]</f>
        <v>0</v>
      </c>
      <c r="AO877" s="148">
        <f>+CALCULO[[#This Row],[33]]-CALCULO[[#This Row],[ 40 ]]</f>
        <v>0</v>
      </c>
      <c r="AP877" s="29"/>
      <c r="AQ877" s="163">
        <f>+MIN(CALCULO[[#This Row],[42]]+1-1,VLOOKUP($AP$4,RENTAS_EXCENTAS[],4,0))</f>
        <v>0</v>
      </c>
      <c r="AR877" s="29"/>
      <c r="AS877" s="163">
        <f>+MIN(CALCULO[[#This Row],[43]]+CALCULO[[#This Row],[ 44 ]]+1-1,VLOOKUP($AP$4,RENTAS_EXCENTAS[],4,0))-CALCULO[[#This Row],[43]]</f>
        <v>0</v>
      </c>
      <c r="AT877" s="163"/>
      <c r="AU877" s="163"/>
      <c r="AV877" s="163">
        <f>+CALCULO[[#This Row],[ 47 ]]</f>
        <v>0</v>
      </c>
      <c r="AW877" s="163"/>
      <c r="AX877" s="163">
        <f>+CALCULO[[#This Row],[ 49 ]]</f>
        <v>0</v>
      </c>
      <c r="AY877" s="163"/>
      <c r="AZ877" s="163">
        <f>+CALCULO[[#This Row],[ 51 ]]</f>
        <v>0</v>
      </c>
      <c r="BA877" s="163"/>
      <c r="BB877" s="163">
        <f>+CALCULO[[#This Row],[ 53 ]]</f>
        <v>0</v>
      </c>
      <c r="BC877" s="163"/>
      <c r="BD877" s="163">
        <f>+CALCULO[[#This Row],[ 55 ]]</f>
        <v>0</v>
      </c>
      <c r="BE877" s="163"/>
      <c r="BF877" s="163">
        <f>+CALCULO[[#This Row],[ 57 ]]</f>
        <v>0</v>
      </c>
      <c r="BG877" s="163"/>
      <c r="BH877" s="163">
        <f>+CALCULO[[#This Row],[ 59 ]]</f>
        <v>0</v>
      </c>
      <c r="BI877" s="163"/>
      <c r="BJ877" s="163"/>
      <c r="BK877" s="163"/>
      <c r="BL877" s="145">
        <f>+CALCULO[[#This Row],[ 63 ]]</f>
        <v>0</v>
      </c>
      <c r="BM877" s="144">
        <f>+CALCULO[[#This Row],[ 64 ]]+CALCULO[[#This Row],[ 62 ]]+CALCULO[[#This Row],[ 60 ]]+CALCULO[[#This Row],[ 58 ]]+CALCULO[[#This Row],[ 56 ]]+CALCULO[[#This Row],[ 54 ]]+CALCULO[[#This Row],[ 52 ]]+CALCULO[[#This Row],[ 50 ]]+CALCULO[[#This Row],[ 48 ]]+CALCULO[[#This Row],[ 45 ]]+CALCULO[[#This Row],[43]]</f>
        <v>0</v>
      </c>
      <c r="BN877" s="148">
        <f>+CALCULO[[#This Row],[ 41 ]]-CALCULO[[#This Row],[65]]</f>
        <v>0</v>
      </c>
      <c r="BO877" s="144">
        <f>+ROUND(MIN(CALCULO[[#This Row],[66]]*25%,240*'Versión impresión'!$H$8),-3)</f>
        <v>0</v>
      </c>
      <c r="BP877" s="148">
        <f>+CALCULO[[#This Row],[66]]-CALCULO[[#This Row],[67]]</f>
        <v>0</v>
      </c>
      <c r="BQ877" s="154">
        <f>+ROUND(CALCULO[[#This Row],[33]]*40%,-3)</f>
        <v>0</v>
      </c>
      <c r="BR877" s="149">
        <f t="shared" si="34"/>
        <v>0</v>
      </c>
      <c r="BS877" s="144">
        <f>+CALCULO[[#This Row],[33]]-MIN(CALCULO[[#This Row],[69]],CALCULO[[#This Row],[68]])</f>
        <v>0</v>
      </c>
      <c r="BT877" s="150">
        <f>+CALCULO[[#This Row],[71]]/'Versión impresión'!$H$8+1-1</f>
        <v>0</v>
      </c>
      <c r="BU877" s="151">
        <f>+LOOKUP(CALCULO[[#This Row],[72]],$CG$2:$CH$8,$CJ$2:$CJ$8)</f>
        <v>0</v>
      </c>
      <c r="BV877" s="152">
        <f>+LOOKUP(CALCULO[[#This Row],[72]],$CG$2:$CH$8,$CI$2:$CI$8)</f>
        <v>0</v>
      </c>
      <c r="BW877" s="151">
        <f>+LOOKUP(CALCULO[[#This Row],[72]],$CG$2:$CH$8,$CK$2:$CK$8)</f>
        <v>0</v>
      </c>
      <c r="BX877" s="155">
        <f>+(CALCULO[[#This Row],[72]]+CALCULO[[#This Row],[73]])*CALCULO[[#This Row],[74]]+CALCULO[[#This Row],[75]]</f>
        <v>0</v>
      </c>
      <c r="BY877" s="133">
        <f>+ROUND(CALCULO[[#This Row],[76]]*'Versión impresión'!$H$8,-3)</f>
        <v>0</v>
      </c>
      <c r="BZ877" s="180" t="str">
        <f>+IF(LOOKUP(CALCULO[[#This Row],[72]],$CG$2:$CH$8,$CM$2:$CM$8)=0,"",LOOKUP(CALCULO[[#This Row],[72]],$CG$2:$CH$8,$CM$2:$CM$8))</f>
        <v/>
      </c>
    </row>
    <row r="878" spans="1:78" x14ac:dyDescent="0.25">
      <c r="A878" s="78" t="str">
        <f t="shared" si="33"/>
        <v/>
      </c>
      <c r="B878" s="159"/>
      <c r="C878" s="29"/>
      <c r="D878" s="29"/>
      <c r="E878" s="29"/>
      <c r="F878" s="29"/>
      <c r="G878" s="29"/>
      <c r="H878" s="29"/>
      <c r="I878" s="29"/>
      <c r="J878" s="29"/>
      <c r="K878" s="29"/>
      <c r="L878" s="29"/>
      <c r="M878" s="29"/>
      <c r="N878" s="29"/>
      <c r="O878" s="144">
        <f>SUM(CALCULO[[#This Row],[5]:[ 14 ]])</f>
        <v>0</v>
      </c>
      <c r="P878" s="162"/>
      <c r="Q878" s="163">
        <f>+IF(AVERAGEIF(ING_NO_CONST_RENTA[Concepto],'Datos para cálculo'!P$4,ING_NO_CONST_RENTA[Monto Limite])=1,CALCULO[[#This Row],[16]],MIN(CALCULO[ [#This Row],[16] ],AVERAGEIF(ING_NO_CONST_RENTA[Concepto],'Datos para cálculo'!P$4,ING_NO_CONST_RENTA[Monto Limite]),+CALCULO[ [#This Row],[16] ]+1-1,CALCULO[ [#This Row],[16] ]))</f>
        <v>0</v>
      </c>
      <c r="R878" s="29"/>
      <c r="S878" s="163">
        <f>+IF(AVERAGEIF(ING_NO_CONST_RENTA[Concepto],'Datos para cálculo'!R$4,ING_NO_CONST_RENTA[Monto Limite])=1,CALCULO[[#This Row],[18]],MIN(CALCULO[ [#This Row],[18] ],AVERAGEIF(ING_NO_CONST_RENTA[Concepto],'Datos para cálculo'!R$4,ING_NO_CONST_RENTA[Monto Limite]),+CALCULO[ [#This Row],[18] ]+1-1,CALCULO[ [#This Row],[18] ]))</f>
        <v>0</v>
      </c>
      <c r="T878" s="29"/>
      <c r="U878" s="163">
        <f>+IF(AVERAGEIF(ING_NO_CONST_RENTA[Concepto],'Datos para cálculo'!T$4,ING_NO_CONST_RENTA[Monto Limite])=1,CALCULO[[#This Row],[20]],MIN(CALCULO[ [#This Row],[20] ],AVERAGEIF(ING_NO_CONST_RENTA[Concepto],'Datos para cálculo'!T$4,ING_NO_CONST_RENTA[Monto Limite]),+CALCULO[ [#This Row],[20] ]+1-1,CALCULO[ [#This Row],[20] ]))</f>
        <v>0</v>
      </c>
      <c r="V878" s="29"/>
      <c r="W8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8" s="164"/>
      <c r="Y878" s="163">
        <f>+IF(O878&lt;310*'Versión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8" s="165"/>
      <c r="AA878" s="163">
        <f>+IF(AVERAGEIF(ING_NO_CONST_RENTA[Concepto],'Datos para cálculo'!Z$4,ING_NO_CONST_RENTA[Monto Limite])=1,CALCULO[[#This Row],[ 26 ]],MIN(CALCULO[[#This Row],[ 26 ]],AVERAGEIF(ING_NO_CONST_RENTA[Concepto],'Datos para cálculo'!Z$4,ING_NO_CONST_RENTA[Monto Limite]),+CALCULO[[#This Row],[ 26 ]]+1-1,CALCULO[[#This Row],[ 26 ]]))</f>
        <v>0</v>
      </c>
      <c r="AB878" s="165"/>
      <c r="AC8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8" s="147"/>
      <c r="AE8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8" s="144">
        <f>+CALCULO[[#This Row],[ 31 ]]+CALCULO[[#This Row],[ 29 ]]+CALCULO[[#This Row],[ 27 ]]+CALCULO[[#This Row],[ 25 ]]+CALCULO[[#This Row],[ 23 ]]+CALCULO[[#This Row],[ 21 ]]+CALCULO[[#This Row],[ 19 ]]+CALCULO[[#This Row],[ 17 ]]</f>
        <v>0</v>
      </c>
      <c r="AG878" s="148">
        <f>+MAX(0,ROUND(CALCULO[[#This Row],[ 15 ]]-CALCULO[[#This Row],[32]],-3))</f>
        <v>0</v>
      </c>
      <c r="AH878" s="29"/>
      <c r="AI878" s="163">
        <f>+IF(AVERAGEIF(DEDUCCIONES[Concepto],'Datos para cálculo'!AH$4,DEDUCCIONES[Monto Limite])=1,CALCULO[[#This Row],[ 34 ]],MIN(CALCULO[[#This Row],[ 34 ]],AVERAGEIF(DEDUCCIONES[Concepto],'Datos para cálculo'!AH$4,DEDUCCIONES[Monto Limite]),+CALCULO[[#This Row],[ 34 ]]+1-1,CALCULO[[#This Row],[ 34 ]]))</f>
        <v>0</v>
      </c>
      <c r="AJ878" s="167"/>
      <c r="AK878" s="144">
        <f>+IF(CALCULO[[#This Row],[ 36 ]]="SI",MIN(CALCULO[[#This Row],[ 15 ]]*10%,VLOOKUP($AJ$4,DEDUCCIONES[],4,0)),0)</f>
        <v>0</v>
      </c>
      <c r="AL878" s="168"/>
      <c r="AM878" s="145">
        <f>+MIN(AL878+1-1,VLOOKUP($AL$4,DEDUCCIONES[],4,0))</f>
        <v>0</v>
      </c>
      <c r="AN878" s="144">
        <f>+CALCULO[[#This Row],[35]]+CALCULO[[#This Row],[37]]+CALCULO[[#This Row],[ 39 ]]</f>
        <v>0</v>
      </c>
      <c r="AO878" s="148">
        <f>+CALCULO[[#This Row],[33]]-CALCULO[[#This Row],[ 40 ]]</f>
        <v>0</v>
      </c>
      <c r="AP878" s="29"/>
      <c r="AQ878" s="163">
        <f>+MIN(CALCULO[[#This Row],[42]]+1-1,VLOOKUP($AP$4,RENTAS_EXCENTAS[],4,0))</f>
        <v>0</v>
      </c>
      <c r="AR878" s="29"/>
      <c r="AS878" s="163">
        <f>+MIN(CALCULO[[#This Row],[43]]+CALCULO[[#This Row],[ 44 ]]+1-1,VLOOKUP($AP$4,RENTAS_EXCENTAS[],4,0))-CALCULO[[#This Row],[43]]</f>
        <v>0</v>
      </c>
      <c r="AT878" s="163"/>
      <c r="AU878" s="163"/>
      <c r="AV878" s="163">
        <f>+CALCULO[[#This Row],[ 47 ]]</f>
        <v>0</v>
      </c>
      <c r="AW878" s="163"/>
      <c r="AX878" s="163">
        <f>+CALCULO[[#This Row],[ 49 ]]</f>
        <v>0</v>
      </c>
      <c r="AY878" s="163"/>
      <c r="AZ878" s="163">
        <f>+CALCULO[[#This Row],[ 51 ]]</f>
        <v>0</v>
      </c>
      <c r="BA878" s="163"/>
      <c r="BB878" s="163">
        <f>+CALCULO[[#This Row],[ 53 ]]</f>
        <v>0</v>
      </c>
      <c r="BC878" s="163"/>
      <c r="BD878" s="163">
        <f>+CALCULO[[#This Row],[ 55 ]]</f>
        <v>0</v>
      </c>
      <c r="BE878" s="163"/>
      <c r="BF878" s="163">
        <f>+CALCULO[[#This Row],[ 57 ]]</f>
        <v>0</v>
      </c>
      <c r="BG878" s="163"/>
      <c r="BH878" s="163">
        <f>+CALCULO[[#This Row],[ 59 ]]</f>
        <v>0</v>
      </c>
      <c r="BI878" s="163"/>
      <c r="BJ878" s="163"/>
      <c r="BK878" s="163"/>
      <c r="BL878" s="145">
        <f>+CALCULO[[#This Row],[ 63 ]]</f>
        <v>0</v>
      </c>
      <c r="BM878" s="144">
        <f>+CALCULO[[#This Row],[ 64 ]]+CALCULO[[#This Row],[ 62 ]]+CALCULO[[#This Row],[ 60 ]]+CALCULO[[#This Row],[ 58 ]]+CALCULO[[#This Row],[ 56 ]]+CALCULO[[#This Row],[ 54 ]]+CALCULO[[#This Row],[ 52 ]]+CALCULO[[#This Row],[ 50 ]]+CALCULO[[#This Row],[ 48 ]]+CALCULO[[#This Row],[ 45 ]]+CALCULO[[#This Row],[43]]</f>
        <v>0</v>
      </c>
      <c r="BN878" s="148">
        <f>+CALCULO[[#This Row],[ 41 ]]-CALCULO[[#This Row],[65]]</f>
        <v>0</v>
      </c>
      <c r="BO878" s="144">
        <f>+ROUND(MIN(CALCULO[[#This Row],[66]]*25%,240*'Versión impresión'!$H$8),-3)</f>
        <v>0</v>
      </c>
      <c r="BP878" s="148">
        <f>+CALCULO[[#This Row],[66]]-CALCULO[[#This Row],[67]]</f>
        <v>0</v>
      </c>
      <c r="BQ878" s="154">
        <f>+ROUND(CALCULO[[#This Row],[33]]*40%,-3)</f>
        <v>0</v>
      </c>
      <c r="BR878" s="149">
        <f t="shared" si="34"/>
        <v>0</v>
      </c>
      <c r="BS878" s="144">
        <f>+CALCULO[[#This Row],[33]]-MIN(CALCULO[[#This Row],[69]],CALCULO[[#This Row],[68]])</f>
        <v>0</v>
      </c>
      <c r="BT878" s="150">
        <f>+CALCULO[[#This Row],[71]]/'Versión impresión'!$H$8+1-1</f>
        <v>0</v>
      </c>
      <c r="BU878" s="151">
        <f>+LOOKUP(CALCULO[[#This Row],[72]],$CG$2:$CH$8,$CJ$2:$CJ$8)</f>
        <v>0</v>
      </c>
      <c r="BV878" s="152">
        <f>+LOOKUP(CALCULO[[#This Row],[72]],$CG$2:$CH$8,$CI$2:$CI$8)</f>
        <v>0</v>
      </c>
      <c r="BW878" s="151">
        <f>+LOOKUP(CALCULO[[#This Row],[72]],$CG$2:$CH$8,$CK$2:$CK$8)</f>
        <v>0</v>
      </c>
      <c r="BX878" s="155">
        <f>+(CALCULO[[#This Row],[72]]+CALCULO[[#This Row],[73]])*CALCULO[[#This Row],[74]]+CALCULO[[#This Row],[75]]</f>
        <v>0</v>
      </c>
      <c r="BY878" s="133">
        <f>+ROUND(CALCULO[[#This Row],[76]]*'Versión impresión'!$H$8,-3)</f>
        <v>0</v>
      </c>
      <c r="BZ878" s="180" t="str">
        <f>+IF(LOOKUP(CALCULO[[#This Row],[72]],$CG$2:$CH$8,$CM$2:$CM$8)=0,"",LOOKUP(CALCULO[[#This Row],[72]],$CG$2:$CH$8,$CM$2:$CM$8))</f>
        <v/>
      </c>
    </row>
    <row r="879" spans="1:78" x14ac:dyDescent="0.25">
      <c r="A879" s="78" t="str">
        <f t="shared" si="33"/>
        <v/>
      </c>
      <c r="B879" s="159"/>
      <c r="C879" s="29"/>
      <c r="D879" s="29"/>
      <c r="E879" s="29"/>
      <c r="F879" s="29"/>
      <c r="G879" s="29"/>
      <c r="H879" s="29"/>
      <c r="I879" s="29"/>
      <c r="J879" s="29"/>
      <c r="K879" s="29"/>
      <c r="L879" s="29"/>
      <c r="M879" s="29"/>
      <c r="N879" s="29"/>
      <c r="O879" s="144">
        <f>SUM(CALCULO[[#This Row],[5]:[ 14 ]])</f>
        <v>0</v>
      </c>
      <c r="P879" s="162"/>
      <c r="Q879" s="163">
        <f>+IF(AVERAGEIF(ING_NO_CONST_RENTA[Concepto],'Datos para cálculo'!P$4,ING_NO_CONST_RENTA[Monto Limite])=1,CALCULO[[#This Row],[16]],MIN(CALCULO[ [#This Row],[16] ],AVERAGEIF(ING_NO_CONST_RENTA[Concepto],'Datos para cálculo'!P$4,ING_NO_CONST_RENTA[Monto Limite]),+CALCULO[ [#This Row],[16] ]+1-1,CALCULO[ [#This Row],[16] ]))</f>
        <v>0</v>
      </c>
      <c r="R879" s="29"/>
      <c r="S879" s="163">
        <f>+IF(AVERAGEIF(ING_NO_CONST_RENTA[Concepto],'Datos para cálculo'!R$4,ING_NO_CONST_RENTA[Monto Limite])=1,CALCULO[[#This Row],[18]],MIN(CALCULO[ [#This Row],[18] ],AVERAGEIF(ING_NO_CONST_RENTA[Concepto],'Datos para cálculo'!R$4,ING_NO_CONST_RENTA[Monto Limite]),+CALCULO[ [#This Row],[18] ]+1-1,CALCULO[ [#This Row],[18] ]))</f>
        <v>0</v>
      </c>
      <c r="T879" s="29"/>
      <c r="U879" s="163">
        <f>+IF(AVERAGEIF(ING_NO_CONST_RENTA[Concepto],'Datos para cálculo'!T$4,ING_NO_CONST_RENTA[Monto Limite])=1,CALCULO[[#This Row],[20]],MIN(CALCULO[ [#This Row],[20] ],AVERAGEIF(ING_NO_CONST_RENTA[Concepto],'Datos para cálculo'!T$4,ING_NO_CONST_RENTA[Monto Limite]),+CALCULO[ [#This Row],[20] ]+1-1,CALCULO[ [#This Row],[20] ]))</f>
        <v>0</v>
      </c>
      <c r="V879" s="29"/>
      <c r="W8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79" s="164"/>
      <c r="Y879" s="163">
        <f>+IF(O879&lt;310*'Versión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79" s="165"/>
      <c r="AA879" s="163">
        <f>+IF(AVERAGEIF(ING_NO_CONST_RENTA[Concepto],'Datos para cálculo'!Z$4,ING_NO_CONST_RENTA[Monto Limite])=1,CALCULO[[#This Row],[ 26 ]],MIN(CALCULO[[#This Row],[ 26 ]],AVERAGEIF(ING_NO_CONST_RENTA[Concepto],'Datos para cálculo'!Z$4,ING_NO_CONST_RENTA[Monto Limite]),+CALCULO[[#This Row],[ 26 ]]+1-1,CALCULO[[#This Row],[ 26 ]]))</f>
        <v>0</v>
      </c>
      <c r="AB879" s="165"/>
      <c r="AC8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79" s="147"/>
      <c r="AE8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79" s="144">
        <f>+CALCULO[[#This Row],[ 31 ]]+CALCULO[[#This Row],[ 29 ]]+CALCULO[[#This Row],[ 27 ]]+CALCULO[[#This Row],[ 25 ]]+CALCULO[[#This Row],[ 23 ]]+CALCULO[[#This Row],[ 21 ]]+CALCULO[[#This Row],[ 19 ]]+CALCULO[[#This Row],[ 17 ]]</f>
        <v>0</v>
      </c>
      <c r="AG879" s="148">
        <f>+MAX(0,ROUND(CALCULO[[#This Row],[ 15 ]]-CALCULO[[#This Row],[32]],-3))</f>
        <v>0</v>
      </c>
      <c r="AH879" s="29"/>
      <c r="AI879" s="163">
        <f>+IF(AVERAGEIF(DEDUCCIONES[Concepto],'Datos para cálculo'!AH$4,DEDUCCIONES[Monto Limite])=1,CALCULO[[#This Row],[ 34 ]],MIN(CALCULO[[#This Row],[ 34 ]],AVERAGEIF(DEDUCCIONES[Concepto],'Datos para cálculo'!AH$4,DEDUCCIONES[Monto Limite]),+CALCULO[[#This Row],[ 34 ]]+1-1,CALCULO[[#This Row],[ 34 ]]))</f>
        <v>0</v>
      </c>
      <c r="AJ879" s="167"/>
      <c r="AK879" s="144">
        <f>+IF(CALCULO[[#This Row],[ 36 ]]="SI",MIN(CALCULO[[#This Row],[ 15 ]]*10%,VLOOKUP($AJ$4,DEDUCCIONES[],4,0)),0)</f>
        <v>0</v>
      </c>
      <c r="AL879" s="168"/>
      <c r="AM879" s="145">
        <f>+MIN(AL879+1-1,VLOOKUP($AL$4,DEDUCCIONES[],4,0))</f>
        <v>0</v>
      </c>
      <c r="AN879" s="144">
        <f>+CALCULO[[#This Row],[35]]+CALCULO[[#This Row],[37]]+CALCULO[[#This Row],[ 39 ]]</f>
        <v>0</v>
      </c>
      <c r="AO879" s="148">
        <f>+CALCULO[[#This Row],[33]]-CALCULO[[#This Row],[ 40 ]]</f>
        <v>0</v>
      </c>
      <c r="AP879" s="29"/>
      <c r="AQ879" s="163">
        <f>+MIN(CALCULO[[#This Row],[42]]+1-1,VLOOKUP($AP$4,RENTAS_EXCENTAS[],4,0))</f>
        <v>0</v>
      </c>
      <c r="AR879" s="29"/>
      <c r="AS879" s="163">
        <f>+MIN(CALCULO[[#This Row],[43]]+CALCULO[[#This Row],[ 44 ]]+1-1,VLOOKUP($AP$4,RENTAS_EXCENTAS[],4,0))-CALCULO[[#This Row],[43]]</f>
        <v>0</v>
      </c>
      <c r="AT879" s="163"/>
      <c r="AU879" s="163"/>
      <c r="AV879" s="163">
        <f>+CALCULO[[#This Row],[ 47 ]]</f>
        <v>0</v>
      </c>
      <c r="AW879" s="163"/>
      <c r="AX879" s="163">
        <f>+CALCULO[[#This Row],[ 49 ]]</f>
        <v>0</v>
      </c>
      <c r="AY879" s="163"/>
      <c r="AZ879" s="163">
        <f>+CALCULO[[#This Row],[ 51 ]]</f>
        <v>0</v>
      </c>
      <c r="BA879" s="163"/>
      <c r="BB879" s="163">
        <f>+CALCULO[[#This Row],[ 53 ]]</f>
        <v>0</v>
      </c>
      <c r="BC879" s="163"/>
      <c r="BD879" s="163">
        <f>+CALCULO[[#This Row],[ 55 ]]</f>
        <v>0</v>
      </c>
      <c r="BE879" s="163"/>
      <c r="BF879" s="163">
        <f>+CALCULO[[#This Row],[ 57 ]]</f>
        <v>0</v>
      </c>
      <c r="BG879" s="163"/>
      <c r="BH879" s="163">
        <f>+CALCULO[[#This Row],[ 59 ]]</f>
        <v>0</v>
      </c>
      <c r="BI879" s="163"/>
      <c r="BJ879" s="163"/>
      <c r="BK879" s="163"/>
      <c r="BL879" s="145">
        <f>+CALCULO[[#This Row],[ 63 ]]</f>
        <v>0</v>
      </c>
      <c r="BM879" s="144">
        <f>+CALCULO[[#This Row],[ 64 ]]+CALCULO[[#This Row],[ 62 ]]+CALCULO[[#This Row],[ 60 ]]+CALCULO[[#This Row],[ 58 ]]+CALCULO[[#This Row],[ 56 ]]+CALCULO[[#This Row],[ 54 ]]+CALCULO[[#This Row],[ 52 ]]+CALCULO[[#This Row],[ 50 ]]+CALCULO[[#This Row],[ 48 ]]+CALCULO[[#This Row],[ 45 ]]+CALCULO[[#This Row],[43]]</f>
        <v>0</v>
      </c>
      <c r="BN879" s="148">
        <f>+CALCULO[[#This Row],[ 41 ]]-CALCULO[[#This Row],[65]]</f>
        <v>0</v>
      </c>
      <c r="BO879" s="144">
        <f>+ROUND(MIN(CALCULO[[#This Row],[66]]*25%,240*'Versión impresión'!$H$8),-3)</f>
        <v>0</v>
      </c>
      <c r="BP879" s="148">
        <f>+CALCULO[[#This Row],[66]]-CALCULO[[#This Row],[67]]</f>
        <v>0</v>
      </c>
      <c r="BQ879" s="154">
        <f>+ROUND(CALCULO[[#This Row],[33]]*40%,-3)</f>
        <v>0</v>
      </c>
      <c r="BR879" s="149">
        <f t="shared" si="34"/>
        <v>0</v>
      </c>
      <c r="BS879" s="144">
        <f>+CALCULO[[#This Row],[33]]-MIN(CALCULO[[#This Row],[69]],CALCULO[[#This Row],[68]])</f>
        <v>0</v>
      </c>
      <c r="BT879" s="150">
        <f>+CALCULO[[#This Row],[71]]/'Versión impresión'!$H$8+1-1</f>
        <v>0</v>
      </c>
      <c r="BU879" s="151">
        <f>+LOOKUP(CALCULO[[#This Row],[72]],$CG$2:$CH$8,$CJ$2:$CJ$8)</f>
        <v>0</v>
      </c>
      <c r="BV879" s="152">
        <f>+LOOKUP(CALCULO[[#This Row],[72]],$CG$2:$CH$8,$CI$2:$CI$8)</f>
        <v>0</v>
      </c>
      <c r="BW879" s="151">
        <f>+LOOKUP(CALCULO[[#This Row],[72]],$CG$2:$CH$8,$CK$2:$CK$8)</f>
        <v>0</v>
      </c>
      <c r="BX879" s="155">
        <f>+(CALCULO[[#This Row],[72]]+CALCULO[[#This Row],[73]])*CALCULO[[#This Row],[74]]+CALCULO[[#This Row],[75]]</f>
        <v>0</v>
      </c>
      <c r="BY879" s="133">
        <f>+ROUND(CALCULO[[#This Row],[76]]*'Versión impresión'!$H$8,-3)</f>
        <v>0</v>
      </c>
      <c r="BZ879" s="180" t="str">
        <f>+IF(LOOKUP(CALCULO[[#This Row],[72]],$CG$2:$CH$8,$CM$2:$CM$8)=0,"",LOOKUP(CALCULO[[#This Row],[72]],$CG$2:$CH$8,$CM$2:$CM$8))</f>
        <v/>
      </c>
    </row>
    <row r="880" spans="1:78" x14ac:dyDescent="0.25">
      <c r="A880" s="78" t="str">
        <f t="shared" si="33"/>
        <v/>
      </c>
      <c r="B880" s="159"/>
      <c r="C880" s="29"/>
      <c r="D880" s="29"/>
      <c r="E880" s="29"/>
      <c r="F880" s="29"/>
      <c r="G880" s="29"/>
      <c r="H880" s="29"/>
      <c r="I880" s="29"/>
      <c r="J880" s="29"/>
      <c r="K880" s="29"/>
      <c r="L880" s="29"/>
      <c r="M880" s="29"/>
      <c r="N880" s="29"/>
      <c r="O880" s="144">
        <f>SUM(CALCULO[[#This Row],[5]:[ 14 ]])</f>
        <v>0</v>
      </c>
      <c r="P880" s="162"/>
      <c r="Q880" s="163">
        <f>+IF(AVERAGEIF(ING_NO_CONST_RENTA[Concepto],'Datos para cálculo'!P$4,ING_NO_CONST_RENTA[Monto Limite])=1,CALCULO[[#This Row],[16]],MIN(CALCULO[ [#This Row],[16] ],AVERAGEIF(ING_NO_CONST_RENTA[Concepto],'Datos para cálculo'!P$4,ING_NO_CONST_RENTA[Monto Limite]),+CALCULO[ [#This Row],[16] ]+1-1,CALCULO[ [#This Row],[16] ]))</f>
        <v>0</v>
      </c>
      <c r="R880" s="29"/>
      <c r="S880" s="163">
        <f>+IF(AVERAGEIF(ING_NO_CONST_RENTA[Concepto],'Datos para cálculo'!R$4,ING_NO_CONST_RENTA[Monto Limite])=1,CALCULO[[#This Row],[18]],MIN(CALCULO[ [#This Row],[18] ],AVERAGEIF(ING_NO_CONST_RENTA[Concepto],'Datos para cálculo'!R$4,ING_NO_CONST_RENTA[Monto Limite]),+CALCULO[ [#This Row],[18] ]+1-1,CALCULO[ [#This Row],[18] ]))</f>
        <v>0</v>
      </c>
      <c r="T880" s="29"/>
      <c r="U880" s="163">
        <f>+IF(AVERAGEIF(ING_NO_CONST_RENTA[Concepto],'Datos para cálculo'!T$4,ING_NO_CONST_RENTA[Monto Limite])=1,CALCULO[[#This Row],[20]],MIN(CALCULO[ [#This Row],[20] ],AVERAGEIF(ING_NO_CONST_RENTA[Concepto],'Datos para cálculo'!T$4,ING_NO_CONST_RENTA[Monto Limite]),+CALCULO[ [#This Row],[20] ]+1-1,CALCULO[ [#This Row],[20] ]))</f>
        <v>0</v>
      </c>
      <c r="V880" s="29"/>
      <c r="W8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0" s="164"/>
      <c r="Y880" s="163">
        <f>+IF(O880&lt;310*'Versión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0" s="165"/>
      <c r="AA880" s="163">
        <f>+IF(AVERAGEIF(ING_NO_CONST_RENTA[Concepto],'Datos para cálculo'!Z$4,ING_NO_CONST_RENTA[Monto Limite])=1,CALCULO[[#This Row],[ 26 ]],MIN(CALCULO[[#This Row],[ 26 ]],AVERAGEIF(ING_NO_CONST_RENTA[Concepto],'Datos para cálculo'!Z$4,ING_NO_CONST_RENTA[Monto Limite]),+CALCULO[[#This Row],[ 26 ]]+1-1,CALCULO[[#This Row],[ 26 ]]))</f>
        <v>0</v>
      </c>
      <c r="AB880" s="165"/>
      <c r="AC8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0" s="147"/>
      <c r="AE8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0" s="144">
        <f>+CALCULO[[#This Row],[ 31 ]]+CALCULO[[#This Row],[ 29 ]]+CALCULO[[#This Row],[ 27 ]]+CALCULO[[#This Row],[ 25 ]]+CALCULO[[#This Row],[ 23 ]]+CALCULO[[#This Row],[ 21 ]]+CALCULO[[#This Row],[ 19 ]]+CALCULO[[#This Row],[ 17 ]]</f>
        <v>0</v>
      </c>
      <c r="AG880" s="148">
        <f>+MAX(0,ROUND(CALCULO[[#This Row],[ 15 ]]-CALCULO[[#This Row],[32]],-3))</f>
        <v>0</v>
      </c>
      <c r="AH880" s="29"/>
      <c r="AI880" s="163">
        <f>+IF(AVERAGEIF(DEDUCCIONES[Concepto],'Datos para cálculo'!AH$4,DEDUCCIONES[Monto Limite])=1,CALCULO[[#This Row],[ 34 ]],MIN(CALCULO[[#This Row],[ 34 ]],AVERAGEIF(DEDUCCIONES[Concepto],'Datos para cálculo'!AH$4,DEDUCCIONES[Monto Limite]),+CALCULO[[#This Row],[ 34 ]]+1-1,CALCULO[[#This Row],[ 34 ]]))</f>
        <v>0</v>
      </c>
      <c r="AJ880" s="167"/>
      <c r="AK880" s="144">
        <f>+IF(CALCULO[[#This Row],[ 36 ]]="SI",MIN(CALCULO[[#This Row],[ 15 ]]*10%,VLOOKUP($AJ$4,DEDUCCIONES[],4,0)),0)</f>
        <v>0</v>
      </c>
      <c r="AL880" s="168"/>
      <c r="AM880" s="145">
        <f>+MIN(AL880+1-1,VLOOKUP($AL$4,DEDUCCIONES[],4,0))</f>
        <v>0</v>
      </c>
      <c r="AN880" s="144">
        <f>+CALCULO[[#This Row],[35]]+CALCULO[[#This Row],[37]]+CALCULO[[#This Row],[ 39 ]]</f>
        <v>0</v>
      </c>
      <c r="AO880" s="148">
        <f>+CALCULO[[#This Row],[33]]-CALCULO[[#This Row],[ 40 ]]</f>
        <v>0</v>
      </c>
      <c r="AP880" s="29"/>
      <c r="AQ880" s="163">
        <f>+MIN(CALCULO[[#This Row],[42]]+1-1,VLOOKUP($AP$4,RENTAS_EXCENTAS[],4,0))</f>
        <v>0</v>
      </c>
      <c r="AR880" s="29"/>
      <c r="AS880" s="163">
        <f>+MIN(CALCULO[[#This Row],[43]]+CALCULO[[#This Row],[ 44 ]]+1-1,VLOOKUP($AP$4,RENTAS_EXCENTAS[],4,0))-CALCULO[[#This Row],[43]]</f>
        <v>0</v>
      </c>
      <c r="AT880" s="163"/>
      <c r="AU880" s="163"/>
      <c r="AV880" s="163">
        <f>+CALCULO[[#This Row],[ 47 ]]</f>
        <v>0</v>
      </c>
      <c r="AW880" s="163"/>
      <c r="AX880" s="163">
        <f>+CALCULO[[#This Row],[ 49 ]]</f>
        <v>0</v>
      </c>
      <c r="AY880" s="163"/>
      <c r="AZ880" s="163">
        <f>+CALCULO[[#This Row],[ 51 ]]</f>
        <v>0</v>
      </c>
      <c r="BA880" s="163"/>
      <c r="BB880" s="163">
        <f>+CALCULO[[#This Row],[ 53 ]]</f>
        <v>0</v>
      </c>
      <c r="BC880" s="163"/>
      <c r="BD880" s="163">
        <f>+CALCULO[[#This Row],[ 55 ]]</f>
        <v>0</v>
      </c>
      <c r="BE880" s="163"/>
      <c r="BF880" s="163">
        <f>+CALCULO[[#This Row],[ 57 ]]</f>
        <v>0</v>
      </c>
      <c r="BG880" s="163"/>
      <c r="BH880" s="163">
        <f>+CALCULO[[#This Row],[ 59 ]]</f>
        <v>0</v>
      </c>
      <c r="BI880" s="163"/>
      <c r="BJ880" s="163"/>
      <c r="BK880" s="163"/>
      <c r="BL880" s="145">
        <f>+CALCULO[[#This Row],[ 63 ]]</f>
        <v>0</v>
      </c>
      <c r="BM880" s="144">
        <f>+CALCULO[[#This Row],[ 64 ]]+CALCULO[[#This Row],[ 62 ]]+CALCULO[[#This Row],[ 60 ]]+CALCULO[[#This Row],[ 58 ]]+CALCULO[[#This Row],[ 56 ]]+CALCULO[[#This Row],[ 54 ]]+CALCULO[[#This Row],[ 52 ]]+CALCULO[[#This Row],[ 50 ]]+CALCULO[[#This Row],[ 48 ]]+CALCULO[[#This Row],[ 45 ]]+CALCULO[[#This Row],[43]]</f>
        <v>0</v>
      </c>
      <c r="BN880" s="148">
        <f>+CALCULO[[#This Row],[ 41 ]]-CALCULO[[#This Row],[65]]</f>
        <v>0</v>
      </c>
      <c r="BO880" s="144">
        <f>+ROUND(MIN(CALCULO[[#This Row],[66]]*25%,240*'Versión impresión'!$H$8),-3)</f>
        <v>0</v>
      </c>
      <c r="BP880" s="148">
        <f>+CALCULO[[#This Row],[66]]-CALCULO[[#This Row],[67]]</f>
        <v>0</v>
      </c>
      <c r="BQ880" s="154">
        <f>+ROUND(CALCULO[[#This Row],[33]]*40%,-3)</f>
        <v>0</v>
      </c>
      <c r="BR880" s="149">
        <f t="shared" si="34"/>
        <v>0</v>
      </c>
      <c r="BS880" s="144">
        <f>+CALCULO[[#This Row],[33]]-MIN(CALCULO[[#This Row],[69]],CALCULO[[#This Row],[68]])</f>
        <v>0</v>
      </c>
      <c r="BT880" s="150">
        <f>+CALCULO[[#This Row],[71]]/'Versión impresión'!$H$8+1-1</f>
        <v>0</v>
      </c>
      <c r="BU880" s="151">
        <f>+LOOKUP(CALCULO[[#This Row],[72]],$CG$2:$CH$8,$CJ$2:$CJ$8)</f>
        <v>0</v>
      </c>
      <c r="BV880" s="152">
        <f>+LOOKUP(CALCULO[[#This Row],[72]],$CG$2:$CH$8,$CI$2:$CI$8)</f>
        <v>0</v>
      </c>
      <c r="BW880" s="151">
        <f>+LOOKUP(CALCULO[[#This Row],[72]],$CG$2:$CH$8,$CK$2:$CK$8)</f>
        <v>0</v>
      </c>
      <c r="BX880" s="155">
        <f>+(CALCULO[[#This Row],[72]]+CALCULO[[#This Row],[73]])*CALCULO[[#This Row],[74]]+CALCULO[[#This Row],[75]]</f>
        <v>0</v>
      </c>
      <c r="BY880" s="133">
        <f>+ROUND(CALCULO[[#This Row],[76]]*'Versión impresión'!$H$8,-3)</f>
        <v>0</v>
      </c>
      <c r="BZ880" s="180" t="str">
        <f>+IF(LOOKUP(CALCULO[[#This Row],[72]],$CG$2:$CH$8,$CM$2:$CM$8)=0,"",LOOKUP(CALCULO[[#This Row],[72]],$CG$2:$CH$8,$CM$2:$CM$8))</f>
        <v/>
      </c>
    </row>
    <row r="881" spans="1:78" x14ac:dyDescent="0.25">
      <c r="A881" s="78" t="str">
        <f t="shared" si="33"/>
        <v/>
      </c>
      <c r="B881" s="159"/>
      <c r="C881" s="29"/>
      <c r="D881" s="29"/>
      <c r="E881" s="29"/>
      <c r="F881" s="29"/>
      <c r="G881" s="29"/>
      <c r="H881" s="29"/>
      <c r="I881" s="29"/>
      <c r="J881" s="29"/>
      <c r="K881" s="29"/>
      <c r="L881" s="29"/>
      <c r="M881" s="29"/>
      <c r="N881" s="29"/>
      <c r="O881" s="144">
        <f>SUM(CALCULO[[#This Row],[5]:[ 14 ]])</f>
        <v>0</v>
      </c>
      <c r="P881" s="162"/>
      <c r="Q881" s="163">
        <f>+IF(AVERAGEIF(ING_NO_CONST_RENTA[Concepto],'Datos para cálculo'!P$4,ING_NO_CONST_RENTA[Monto Limite])=1,CALCULO[[#This Row],[16]],MIN(CALCULO[ [#This Row],[16] ],AVERAGEIF(ING_NO_CONST_RENTA[Concepto],'Datos para cálculo'!P$4,ING_NO_CONST_RENTA[Monto Limite]),+CALCULO[ [#This Row],[16] ]+1-1,CALCULO[ [#This Row],[16] ]))</f>
        <v>0</v>
      </c>
      <c r="R881" s="29"/>
      <c r="S881" s="163">
        <f>+IF(AVERAGEIF(ING_NO_CONST_RENTA[Concepto],'Datos para cálculo'!R$4,ING_NO_CONST_RENTA[Monto Limite])=1,CALCULO[[#This Row],[18]],MIN(CALCULO[ [#This Row],[18] ],AVERAGEIF(ING_NO_CONST_RENTA[Concepto],'Datos para cálculo'!R$4,ING_NO_CONST_RENTA[Monto Limite]),+CALCULO[ [#This Row],[18] ]+1-1,CALCULO[ [#This Row],[18] ]))</f>
        <v>0</v>
      </c>
      <c r="T881" s="29"/>
      <c r="U881" s="163">
        <f>+IF(AVERAGEIF(ING_NO_CONST_RENTA[Concepto],'Datos para cálculo'!T$4,ING_NO_CONST_RENTA[Monto Limite])=1,CALCULO[[#This Row],[20]],MIN(CALCULO[ [#This Row],[20] ],AVERAGEIF(ING_NO_CONST_RENTA[Concepto],'Datos para cálculo'!T$4,ING_NO_CONST_RENTA[Monto Limite]),+CALCULO[ [#This Row],[20] ]+1-1,CALCULO[ [#This Row],[20] ]))</f>
        <v>0</v>
      </c>
      <c r="V881" s="29"/>
      <c r="W8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1" s="164"/>
      <c r="Y881" s="163">
        <f>+IF(O881&lt;310*'Versión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1" s="165"/>
      <c r="AA881" s="163">
        <f>+IF(AVERAGEIF(ING_NO_CONST_RENTA[Concepto],'Datos para cálculo'!Z$4,ING_NO_CONST_RENTA[Monto Limite])=1,CALCULO[[#This Row],[ 26 ]],MIN(CALCULO[[#This Row],[ 26 ]],AVERAGEIF(ING_NO_CONST_RENTA[Concepto],'Datos para cálculo'!Z$4,ING_NO_CONST_RENTA[Monto Limite]),+CALCULO[[#This Row],[ 26 ]]+1-1,CALCULO[[#This Row],[ 26 ]]))</f>
        <v>0</v>
      </c>
      <c r="AB881" s="165"/>
      <c r="AC8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1" s="147"/>
      <c r="AE8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1" s="144">
        <f>+CALCULO[[#This Row],[ 31 ]]+CALCULO[[#This Row],[ 29 ]]+CALCULO[[#This Row],[ 27 ]]+CALCULO[[#This Row],[ 25 ]]+CALCULO[[#This Row],[ 23 ]]+CALCULO[[#This Row],[ 21 ]]+CALCULO[[#This Row],[ 19 ]]+CALCULO[[#This Row],[ 17 ]]</f>
        <v>0</v>
      </c>
      <c r="AG881" s="148">
        <f>+MAX(0,ROUND(CALCULO[[#This Row],[ 15 ]]-CALCULO[[#This Row],[32]],-3))</f>
        <v>0</v>
      </c>
      <c r="AH881" s="29"/>
      <c r="AI881" s="163">
        <f>+IF(AVERAGEIF(DEDUCCIONES[Concepto],'Datos para cálculo'!AH$4,DEDUCCIONES[Monto Limite])=1,CALCULO[[#This Row],[ 34 ]],MIN(CALCULO[[#This Row],[ 34 ]],AVERAGEIF(DEDUCCIONES[Concepto],'Datos para cálculo'!AH$4,DEDUCCIONES[Monto Limite]),+CALCULO[[#This Row],[ 34 ]]+1-1,CALCULO[[#This Row],[ 34 ]]))</f>
        <v>0</v>
      </c>
      <c r="AJ881" s="167"/>
      <c r="AK881" s="144">
        <f>+IF(CALCULO[[#This Row],[ 36 ]]="SI",MIN(CALCULO[[#This Row],[ 15 ]]*10%,VLOOKUP($AJ$4,DEDUCCIONES[],4,0)),0)</f>
        <v>0</v>
      </c>
      <c r="AL881" s="168"/>
      <c r="AM881" s="145">
        <f>+MIN(AL881+1-1,VLOOKUP($AL$4,DEDUCCIONES[],4,0))</f>
        <v>0</v>
      </c>
      <c r="AN881" s="144">
        <f>+CALCULO[[#This Row],[35]]+CALCULO[[#This Row],[37]]+CALCULO[[#This Row],[ 39 ]]</f>
        <v>0</v>
      </c>
      <c r="AO881" s="148">
        <f>+CALCULO[[#This Row],[33]]-CALCULO[[#This Row],[ 40 ]]</f>
        <v>0</v>
      </c>
      <c r="AP881" s="29"/>
      <c r="AQ881" s="163">
        <f>+MIN(CALCULO[[#This Row],[42]]+1-1,VLOOKUP($AP$4,RENTAS_EXCENTAS[],4,0))</f>
        <v>0</v>
      </c>
      <c r="AR881" s="29"/>
      <c r="AS881" s="163">
        <f>+MIN(CALCULO[[#This Row],[43]]+CALCULO[[#This Row],[ 44 ]]+1-1,VLOOKUP($AP$4,RENTAS_EXCENTAS[],4,0))-CALCULO[[#This Row],[43]]</f>
        <v>0</v>
      </c>
      <c r="AT881" s="163"/>
      <c r="AU881" s="163"/>
      <c r="AV881" s="163">
        <f>+CALCULO[[#This Row],[ 47 ]]</f>
        <v>0</v>
      </c>
      <c r="AW881" s="163"/>
      <c r="AX881" s="163">
        <f>+CALCULO[[#This Row],[ 49 ]]</f>
        <v>0</v>
      </c>
      <c r="AY881" s="163"/>
      <c r="AZ881" s="163">
        <f>+CALCULO[[#This Row],[ 51 ]]</f>
        <v>0</v>
      </c>
      <c r="BA881" s="163"/>
      <c r="BB881" s="163">
        <f>+CALCULO[[#This Row],[ 53 ]]</f>
        <v>0</v>
      </c>
      <c r="BC881" s="163"/>
      <c r="BD881" s="163">
        <f>+CALCULO[[#This Row],[ 55 ]]</f>
        <v>0</v>
      </c>
      <c r="BE881" s="163"/>
      <c r="BF881" s="163">
        <f>+CALCULO[[#This Row],[ 57 ]]</f>
        <v>0</v>
      </c>
      <c r="BG881" s="163"/>
      <c r="BH881" s="163">
        <f>+CALCULO[[#This Row],[ 59 ]]</f>
        <v>0</v>
      </c>
      <c r="BI881" s="163"/>
      <c r="BJ881" s="163"/>
      <c r="BK881" s="163"/>
      <c r="BL881" s="145">
        <f>+CALCULO[[#This Row],[ 63 ]]</f>
        <v>0</v>
      </c>
      <c r="BM881" s="144">
        <f>+CALCULO[[#This Row],[ 64 ]]+CALCULO[[#This Row],[ 62 ]]+CALCULO[[#This Row],[ 60 ]]+CALCULO[[#This Row],[ 58 ]]+CALCULO[[#This Row],[ 56 ]]+CALCULO[[#This Row],[ 54 ]]+CALCULO[[#This Row],[ 52 ]]+CALCULO[[#This Row],[ 50 ]]+CALCULO[[#This Row],[ 48 ]]+CALCULO[[#This Row],[ 45 ]]+CALCULO[[#This Row],[43]]</f>
        <v>0</v>
      </c>
      <c r="BN881" s="148">
        <f>+CALCULO[[#This Row],[ 41 ]]-CALCULO[[#This Row],[65]]</f>
        <v>0</v>
      </c>
      <c r="BO881" s="144">
        <f>+ROUND(MIN(CALCULO[[#This Row],[66]]*25%,240*'Versión impresión'!$H$8),-3)</f>
        <v>0</v>
      </c>
      <c r="BP881" s="148">
        <f>+CALCULO[[#This Row],[66]]-CALCULO[[#This Row],[67]]</f>
        <v>0</v>
      </c>
      <c r="BQ881" s="154">
        <f>+ROUND(CALCULO[[#This Row],[33]]*40%,-3)</f>
        <v>0</v>
      </c>
      <c r="BR881" s="149">
        <f t="shared" si="34"/>
        <v>0</v>
      </c>
      <c r="BS881" s="144">
        <f>+CALCULO[[#This Row],[33]]-MIN(CALCULO[[#This Row],[69]],CALCULO[[#This Row],[68]])</f>
        <v>0</v>
      </c>
      <c r="BT881" s="150">
        <f>+CALCULO[[#This Row],[71]]/'Versión impresión'!$H$8+1-1</f>
        <v>0</v>
      </c>
      <c r="BU881" s="151">
        <f>+LOOKUP(CALCULO[[#This Row],[72]],$CG$2:$CH$8,$CJ$2:$CJ$8)</f>
        <v>0</v>
      </c>
      <c r="BV881" s="152">
        <f>+LOOKUP(CALCULO[[#This Row],[72]],$CG$2:$CH$8,$CI$2:$CI$8)</f>
        <v>0</v>
      </c>
      <c r="BW881" s="151">
        <f>+LOOKUP(CALCULO[[#This Row],[72]],$CG$2:$CH$8,$CK$2:$CK$8)</f>
        <v>0</v>
      </c>
      <c r="BX881" s="155">
        <f>+(CALCULO[[#This Row],[72]]+CALCULO[[#This Row],[73]])*CALCULO[[#This Row],[74]]+CALCULO[[#This Row],[75]]</f>
        <v>0</v>
      </c>
      <c r="BY881" s="133">
        <f>+ROUND(CALCULO[[#This Row],[76]]*'Versión impresión'!$H$8,-3)</f>
        <v>0</v>
      </c>
      <c r="BZ881" s="180" t="str">
        <f>+IF(LOOKUP(CALCULO[[#This Row],[72]],$CG$2:$CH$8,$CM$2:$CM$8)=0,"",LOOKUP(CALCULO[[#This Row],[72]],$CG$2:$CH$8,$CM$2:$CM$8))</f>
        <v/>
      </c>
    </row>
    <row r="882" spans="1:78" x14ac:dyDescent="0.25">
      <c r="A882" s="78" t="str">
        <f t="shared" si="33"/>
        <v/>
      </c>
      <c r="B882" s="159"/>
      <c r="C882" s="29"/>
      <c r="D882" s="29"/>
      <c r="E882" s="29"/>
      <c r="F882" s="29"/>
      <c r="G882" s="29"/>
      <c r="H882" s="29"/>
      <c r="I882" s="29"/>
      <c r="J882" s="29"/>
      <c r="K882" s="29"/>
      <c r="L882" s="29"/>
      <c r="M882" s="29"/>
      <c r="N882" s="29"/>
      <c r="O882" s="144">
        <f>SUM(CALCULO[[#This Row],[5]:[ 14 ]])</f>
        <v>0</v>
      </c>
      <c r="P882" s="162"/>
      <c r="Q882" s="163">
        <f>+IF(AVERAGEIF(ING_NO_CONST_RENTA[Concepto],'Datos para cálculo'!P$4,ING_NO_CONST_RENTA[Monto Limite])=1,CALCULO[[#This Row],[16]],MIN(CALCULO[ [#This Row],[16] ],AVERAGEIF(ING_NO_CONST_RENTA[Concepto],'Datos para cálculo'!P$4,ING_NO_CONST_RENTA[Monto Limite]),+CALCULO[ [#This Row],[16] ]+1-1,CALCULO[ [#This Row],[16] ]))</f>
        <v>0</v>
      </c>
      <c r="R882" s="29"/>
      <c r="S882" s="163">
        <f>+IF(AVERAGEIF(ING_NO_CONST_RENTA[Concepto],'Datos para cálculo'!R$4,ING_NO_CONST_RENTA[Monto Limite])=1,CALCULO[[#This Row],[18]],MIN(CALCULO[ [#This Row],[18] ],AVERAGEIF(ING_NO_CONST_RENTA[Concepto],'Datos para cálculo'!R$4,ING_NO_CONST_RENTA[Monto Limite]),+CALCULO[ [#This Row],[18] ]+1-1,CALCULO[ [#This Row],[18] ]))</f>
        <v>0</v>
      </c>
      <c r="T882" s="29"/>
      <c r="U882" s="163">
        <f>+IF(AVERAGEIF(ING_NO_CONST_RENTA[Concepto],'Datos para cálculo'!T$4,ING_NO_CONST_RENTA[Monto Limite])=1,CALCULO[[#This Row],[20]],MIN(CALCULO[ [#This Row],[20] ],AVERAGEIF(ING_NO_CONST_RENTA[Concepto],'Datos para cálculo'!T$4,ING_NO_CONST_RENTA[Monto Limite]),+CALCULO[ [#This Row],[20] ]+1-1,CALCULO[ [#This Row],[20] ]))</f>
        <v>0</v>
      </c>
      <c r="V882" s="29"/>
      <c r="W8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2" s="164"/>
      <c r="Y882" s="163">
        <f>+IF(O882&lt;310*'Versión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2" s="165"/>
      <c r="AA882" s="163">
        <f>+IF(AVERAGEIF(ING_NO_CONST_RENTA[Concepto],'Datos para cálculo'!Z$4,ING_NO_CONST_RENTA[Monto Limite])=1,CALCULO[[#This Row],[ 26 ]],MIN(CALCULO[[#This Row],[ 26 ]],AVERAGEIF(ING_NO_CONST_RENTA[Concepto],'Datos para cálculo'!Z$4,ING_NO_CONST_RENTA[Monto Limite]),+CALCULO[[#This Row],[ 26 ]]+1-1,CALCULO[[#This Row],[ 26 ]]))</f>
        <v>0</v>
      </c>
      <c r="AB882" s="165"/>
      <c r="AC8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2" s="147"/>
      <c r="AE8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2" s="144">
        <f>+CALCULO[[#This Row],[ 31 ]]+CALCULO[[#This Row],[ 29 ]]+CALCULO[[#This Row],[ 27 ]]+CALCULO[[#This Row],[ 25 ]]+CALCULO[[#This Row],[ 23 ]]+CALCULO[[#This Row],[ 21 ]]+CALCULO[[#This Row],[ 19 ]]+CALCULO[[#This Row],[ 17 ]]</f>
        <v>0</v>
      </c>
      <c r="AG882" s="148">
        <f>+MAX(0,ROUND(CALCULO[[#This Row],[ 15 ]]-CALCULO[[#This Row],[32]],-3))</f>
        <v>0</v>
      </c>
      <c r="AH882" s="29"/>
      <c r="AI882" s="163">
        <f>+IF(AVERAGEIF(DEDUCCIONES[Concepto],'Datos para cálculo'!AH$4,DEDUCCIONES[Monto Limite])=1,CALCULO[[#This Row],[ 34 ]],MIN(CALCULO[[#This Row],[ 34 ]],AVERAGEIF(DEDUCCIONES[Concepto],'Datos para cálculo'!AH$4,DEDUCCIONES[Monto Limite]),+CALCULO[[#This Row],[ 34 ]]+1-1,CALCULO[[#This Row],[ 34 ]]))</f>
        <v>0</v>
      </c>
      <c r="AJ882" s="167"/>
      <c r="AK882" s="144">
        <f>+IF(CALCULO[[#This Row],[ 36 ]]="SI",MIN(CALCULO[[#This Row],[ 15 ]]*10%,VLOOKUP($AJ$4,DEDUCCIONES[],4,0)),0)</f>
        <v>0</v>
      </c>
      <c r="AL882" s="168"/>
      <c r="AM882" s="145">
        <f>+MIN(AL882+1-1,VLOOKUP($AL$4,DEDUCCIONES[],4,0))</f>
        <v>0</v>
      </c>
      <c r="AN882" s="144">
        <f>+CALCULO[[#This Row],[35]]+CALCULO[[#This Row],[37]]+CALCULO[[#This Row],[ 39 ]]</f>
        <v>0</v>
      </c>
      <c r="AO882" s="148">
        <f>+CALCULO[[#This Row],[33]]-CALCULO[[#This Row],[ 40 ]]</f>
        <v>0</v>
      </c>
      <c r="AP882" s="29"/>
      <c r="AQ882" s="163">
        <f>+MIN(CALCULO[[#This Row],[42]]+1-1,VLOOKUP($AP$4,RENTAS_EXCENTAS[],4,0))</f>
        <v>0</v>
      </c>
      <c r="AR882" s="29"/>
      <c r="AS882" s="163">
        <f>+MIN(CALCULO[[#This Row],[43]]+CALCULO[[#This Row],[ 44 ]]+1-1,VLOOKUP($AP$4,RENTAS_EXCENTAS[],4,0))-CALCULO[[#This Row],[43]]</f>
        <v>0</v>
      </c>
      <c r="AT882" s="163"/>
      <c r="AU882" s="163"/>
      <c r="AV882" s="163">
        <f>+CALCULO[[#This Row],[ 47 ]]</f>
        <v>0</v>
      </c>
      <c r="AW882" s="163"/>
      <c r="AX882" s="163">
        <f>+CALCULO[[#This Row],[ 49 ]]</f>
        <v>0</v>
      </c>
      <c r="AY882" s="163"/>
      <c r="AZ882" s="163">
        <f>+CALCULO[[#This Row],[ 51 ]]</f>
        <v>0</v>
      </c>
      <c r="BA882" s="163"/>
      <c r="BB882" s="163">
        <f>+CALCULO[[#This Row],[ 53 ]]</f>
        <v>0</v>
      </c>
      <c r="BC882" s="163"/>
      <c r="BD882" s="163">
        <f>+CALCULO[[#This Row],[ 55 ]]</f>
        <v>0</v>
      </c>
      <c r="BE882" s="163"/>
      <c r="BF882" s="163">
        <f>+CALCULO[[#This Row],[ 57 ]]</f>
        <v>0</v>
      </c>
      <c r="BG882" s="163"/>
      <c r="BH882" s="163">
        <f>+CALCULO[[#This Row],[ 59 ]]</f>
        <v>0</v>
      </c>
      <c r="BI882" s="163"/>
      <c r="BJ882" s="163"/>
      <c r="BK882" s="163"/>
      <c r="BL882" s="145">
        <f>+CALCULO[[#This Row],[ 63 ]]</f>
        <v>0</v>
      </c>
      <c r="BM882" s="144">
        <f>+CALCULO[[#This Row],[ 64 ]]+CALCULO[[#This Row],[ 62 ]]+CALCULO[[#This Row],[ 60 ]]+CALCULO[[#This Row],[ 58 ]]+CALCULO[[#This Row],[ 56 ]]+CALCULO[[#This Row],[ 54 ]]+CALCULO[[#This Row],[ 52 ]]+CALCULO[[#This Row],[ 50 ]]+CALCULO[[#This Row],[ 48 ]]+CALCULO[[#This Row],[ 45 ]]+CALCULO[[#This Row],[43]]</f>
        <v>0</v>
      </c>
      <c r="BN882" s="148">
        <f>+CALCULO[[#This Row],[ 41 ]]-CALCULO[[#This Row],[65]]</f>
        <v>0</v>
      </c>
      <c r="BO882" s="144">
        <f>+ROUND(MIN(CALCULO[[#This Row],[66]]*25%,240*'Versión impresión'!$H$8),-3)</f>
        <v>0</v>
      </c>
      <c r="BP882" s="148">
        <f>+CALCULO[[#This Row],[66]]-CALCULO[[#This Row],[67]]</f>
        <v>0</v>
      </c>
      <c r="BQ882" s="154">
        <f>+ROUND(CALCULO[[#This Row],[33]]*40%,-3)</f>
        <v>0</v>
      </c>
      <c r="BR882" s="149">
        <f t="shared" si="34"/>
        <v>0</v>
      </c>
      <c r="BS882" s="144">
        <f>+CALCULO[[#This Row],[33]]-MIN(CALCULO[[#This Row],[69]],CALCULO[[#This Row],[68]])</f>
        <v>0</v>
      </c>
      <c r="BT882" s="150">
        <f>+CALCULO[[#This Row],[71]]/'Versión impresión'!$H$8+1-1</f>
        <v>0</v>
      </c>
      <c r="BU882" s="151">
        <f>+LOOKUP(CALCULO[[#This Row],[72]],$CG$2:$CH$8,$CJ$2:$CJ$8)</f>
        <v>0</v>
      </c>
      <c r="BV882" s="152">
        <f>+LOOKUP(CALCULO[[#This Row],[72]],$CG$2:$CH$8,$CI$2:$CI$8)</f>
        <v>0</v>
      </c>
      <c r="BW882" s="151">
        <f>+LOOKUP(CALCULO[[#This Row],[72]],$CG$2:$CH$8,$CK$2:$CK$8)</f>
        <v>0</v>
      </c>
      <c r="BX882" s="155">
        <f>+(CALCULO[[#This Row],[72]]+CALCULO[[#This Row],[73]])*CALCULO[[#This Row],[74]]+CALCULO[[#This Row],[75]]</f>
        <v>0</v>
      </c>
      <c r="BY882" s="133">
        <f>+ROUND(CALCULO[[#This Row],[76]]*'Versión impresión'!$H$8,-3)</f>
        <v>0</v>
      </c>
      <c r="BZ882" s="180" t="str">
        <f>+IF(LOOKUP(CALCULO[[#This Row],[72]],$CG$2:$CH$8,$CM$2:$CM$8)=0,"",LOOKUP(CALCULO[[#This Row],[72]],$CG$2:$CH$8,$CM$2:$CM$8))</f>
        <v/>
      </c>
    </row>
    <row r="883" spans="1:78" x14ac:dyDescent="0.25">
      <c r="A883" s="78" t="str">
        <f t="shared" si="33"/>
        <v/>
      </c>
      <c r="B883" s="159"/>
      <c r="C883" s="29"/>
      <c r="D883" s="29"/>
      <c r="E883" s="29"/>
      <c r="F883" s="29"/>
      <c r="G883" s="29"/>
      <c r="H883" s="29"/>
      <c r="I883" s="29"/>
      <c r="J883" s="29"/>
      <c r="K883" s="29"/>
      <c r="L883" s="29"/>
      <c r="M883" s="29"/>
      <c r="N883" s="29"/>
      <c r="O883" s="144">
        <f>SUM(CALCULO[[#This Row],[5]:[ 14 ]])</f>
        <v>0</v>
      </c>
      <c r="P883" s="162"/>
      <c r="Q883" s="163">
        <f>+IF(AVERAGEIF(ING_NO_CONST_RENTA[Concepto],'Datos para cálculo'!P$4,ING_NO_CONST_RENTA[Monto Limite])=1,CALCULO[[#This Row],[16]],MIN(CALCULO[ [#This Row],[16] ],AVERAGEIF(ING_NO_CONST_RENTA[Concepto],'Datos para cálculo'!P$4,ING_NO_CONST_RENTA[Monto Limite]),+CALCULO[ [#This Row],[16] ]+1-1,CALCULO[ [#This Row],[16] ]))</f>
        <v>0</v>
      </c>
      <c r="R883" s="29"/>
      <c r="S883" s="163">
        <f>+IF(AVERAGEIF(ING_NO_CONST_RENTA[Concepto],'Datos para cálculo'!R$4,ING_NO_CONST_RENTA[Monto Limite])=1,CALCULO[[#This Row],[18]],MIN(CALCULO[ [#This Row],[18] ],AVERAGEIF(ING_NO_CONST_RENTA[Concepto],'Datos para cálculo'!R$4,ING_NO_CONST_RENTA[Monto Limite]),+CALCULO[ [#This Row],[18] ]+1-1,CALCULO[ [#This Row],[18] ]))</f>
        <v>0</v>
      </c>
      <c r="T883" s="29"/>
      <c r="U883" s="163">
        <f>+IF(AVERAGEIF(ING_NO_CONST_RENTA[Concepto],'Datos para cálculo'!T$4,ING_NO_CONST_RENTA[Monto Limite])=1,CALCULO[[#This Row],[20]],MIN(CALCULO[ [#This Row],[20] ],AVERAGEIF(ING_NO_CONST_RENTA[Concepto],'Datos para cálculo'!T$4,ING_NO_CONST_RENTA[Monto Limite]),+CALCULO[ [#This Row],[20] ]+1-1,CALCULO[ [#This Row],[20] ]))</f>
        <v>0</v>
      </c>
      <c r="V883" s="29"/>
      <c r="W8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3" s="164"/>
      <c r="Y883" s="163">
        <f>+IF(O883&lt;310*'Versión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3" s="165"/>
      <c r="AA883" s="163">
        <f>+IF(AVERAGEIF(ING_NO_CONST_RENTA[Concepto],'Datos para cálculo'!Z$4,ING_NO_CONST_RENTA[Monto Limite])=1,CALCULO[[#This Row],[ 26 ]],MIN(CALCULO[[#This Row],[ 26 ]],AVERAGEIF(ING_NO_CONST_RENTA[Concepto],'Datos para cálculo'!Z$4,ING_NO_CONST_RENTA[Monto Limite]),+CALCULO[[#This Row],[ 26 ]]+1-1,CALCULO[[#This Row],[ 26 ]]))</f>
        <v>0</v>
      </c>
      <c r="AB883" s="165"/>
      <c r="AC8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3" s="147"/>
      <c r="AE8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3" s="144">
        <f>+CALCULO[[#This Row],[ 31 ]]+CALCULO[[#This Row],[ 29 ]]+CALCULO[[#This Row],[ 27 ]]+CALCULO[[#This Row],[ 25 ]]+CALCULO[[#This Row],[ 23 ]]+CALCULO[[#This Row],[ 21 ]]+CALCULO[[#This Row],[ 19 ]]+CALCULO[[#This Row],[ 17 ]]</f>
        <v>0</v>
      </c>
      <c r="AG883" s="148">
        <f>+MAX(0,ROUND(CALCULO[[#This Row],[ 15 ]]-CALCULO[[#This Row],[32]],-3))</f>
        <v>0</v>
      </c>
      <c r="AH883" s="29"/>
      <c r="AI883" s="163">
        <f>+IF(AVERAGEIF(DEDUCCIONES[Concepto],'Datos para cálculo'!AH$4,DEDUCCIONES[Monto Limite])=1,CALCULO[[#This Row],[ 34 ]],MIN(CALCULO[[#This Row],[ 34 ]],AVERAGEIF(DEDUCCIONES[Concepto],'Datos para cálculo'!AH$4,DEDUCCIONES[Monto Limite]),+CALCULO[[#This Row],[ 34 ]]+1-1,CALCULO[[#This Row],[ 34 ]]))</f>
        <v>0</v>
      </c>
      <c r="AJ883" s="167"/>
      <c r="AK883" s="144">
        <f>+IF(CALCULO[[#This Row],[ 36 ]]="SI",MIN(CALCULO[[#This Row],[ 15 ]]*10%,VLOOKUP($AJ$4,DEDUCCIONES[],4,0)),0)</f>
        <v>0</v>
      </c>
      <c r="AL883" s="168"/>
      <c r="AM883" s="145">
        <f>+MIN(AL883+1-1,VLOOKUP($AL$4,DEDUCCIONES[],4,0))</f>
        <v>0</v>
      </c>
      <c r="AN883" s="144">
        <f>+CALCULO[[#This Row],[35]]+CALCULO[[#This Row],[37]]+CALCULO[[#This Row],[ 39 ]]</f>
        <v>0</v>
      </c>
      <c r="AO883" s="148">
        <f>+CALCULO[[#This Row],[33]]-CALCULO[[#This Row],[ 40 ]]</f>
        <v>0</v>
      </c>
      <c r="AP883" s="29"/>
      <c r="AQ883" s="163">
        <f>+MIN(CALCULO[[#This Row],[42]]+1-1,VLOOKUP($AP$4,RENTAS_EXCENTAS[],4,0))</f>
        <v>0</v>
      </c>
      <c r="AR883" s="29"/>
      <c r="AS883" s="163">
        <f>+MIN(CALCULO[[#This Row],[43]]+CALCULO[[#This Row],[ 44 ]]+1-1,VLOOKUP($AP$4,RENTAS_EXCENTAS[],4,0))-CALCULO[[#This Row],[43]]</f>
        <v>0</v>
      </c>
      <c r="AT883" s="163"/>
      <c r="AU883" s="163"/>
      <c r="AV883" s="163">
        <f>+CALCULO[[#This Row],[ 47 ]]</f>
        <v>0</v>
      </c>
      <c r="AW883" s="163"/>
      <c r="AX883" s="163">
        <f>+CALCULO[[#This Row],[ 49 ]]</f>
        <v>0</v>
      </c>
      <c r="AY883" s="163"/>
      <c r="AZ883" s="163">
        <f>+CALCULO[[#This Row],[ 51 ]]</f>
        <v>0</v>
      </c>
      <c r="BA883" s="163"/>
      <c r="BB883" s="163">
        <f>+CALCULO[[#This Row],[ 53 ]]</f>
        <v>0</v>
      </c>
      <c r="BC883" s="163"/>
      <c r="BD883" s="163">
        <f>+CALCULO[[#This Row],[ 55 ]]</f>
        <v>0</v>
      </c>
      <c r="BE883" s="163"/>
      <c r="BF883" s="163">
        <f>+CALCULO[[#This Row],[ 57 ]]</f>
        <v>0</v>
      </c>
      <c r="BG883" s="163"/>
      <c r="BH883" s="163">
        <f>+CALCULO[[#This Row],[ 59 ]]</f>
        <v>0</v>
      </c>
      <c r="BI883" s="163"/>
      <c r="BJ883" s="163"/>
      <c r="BK883" s="163"/>
      <c r="BL883" s="145">
        <f>+CALCULO[[#This Row],[ 63 ]]</f>
        <v>0</v>
      </c>
      <c r="BM883" s="144">
        <f>+CALCULO[[#This Row],[ 64 ]]+CALCULO[[#This Row],[ 62 ]]+CALCULO[[#This Row],[ 60 ]]+CALCULO[[#This Row],[ 58 ]]+CALCULO[[#This Row],[ 56 ]]+CALCULO[[#This Row],[ 54 ]]+CALCULO[[#This Row],[ 52 ]]+CALCULO[[#This Row],[ 50 ]]+CALCULO[[#This Row],[ 48 ]]+CALCULO[[#This Row],[ 45 ]]+CALCULO[[#This Row],[43]]</f>
        <v>0</v>
      </c>
      <c r="BN883" s="148">
        <f>+CALCULO[[#This Row],[ 41 ]]-CALCULO[[#This Row],[65]]</f>
        <v>0</v>
      </c>
      <c r="BO883" s="144">
        <f>+ROUND(MIN(CALCULO[[#This Row],[66]]*25%,240*'Versión impresión'!$H$8),-3)</f>
        <v>0</v>
      </c>
      <c r="BP883" s="148">
        <f>+CALCULO[[#This Row],[66]]-CALCULO[[#This Row],[67]]</f>
        <v>0</v>
      </c>
      <c r="BQ883" s="154">
        <f>+ROUND(CALCULO[[#This Row],[33]]*40%,-3)</f>
        <v>0</v>
      </c>
      <c r="BR883" s="149">
        <f t="shared" si="34"/>
        <v>0</v>
      </c>
      <c r="BS883" s="144">
        <f>+CALCULO[[#This Row],[33]]-MIN(CALCULO[[#This Row],[69]],CALCULO[[#This Row],[68]])</f>
        <v>0</v>
      </c>
      <c r="BT883" s="150">
        <f>+CALCULO[[#This Row],[71]]/'Versión impresión'!$H$8+1-1</f>
        <v>0</v>
      </c>
      <c r="BU883" s="151">
        <f>+LOOKUP(CALCULO[[#This Row],[72]],$CG$2:$CH$8,$CJ$2:$CJ$8)</f>
        <v>0</v>
      </c>
      <c r="BV883" s="152">
        <f>+LOOKUP(CALCULO[[#This Row],[72]],$CG$2:$CH$8,$CI$2:$CI$8)</f>
        <v>0</v>
      </c>
      <c r="BW883" s="151">
        <f>+LOOKUP(CALCULO[[#This Row],[72]],$CG$2:$CH$8,$CK$2:$CK$8)</f>
        <v>0</v>
      </c>
      <c r="BX883" s="155">
        <f>+(CALCULO[[#This Row],[72]]+CALCULO[[#This Row],[73]])*CALCULO[[#This Row],[74]]+CALCULO[[#This Row],[75]]</f>
        <v>0</v>
      </c>
      <c r="BY883" s="133">
        <f>+ROUND(CALCULO[[#This Row],[76]]*'Versión impresión'!$H$8,-3)</f>
        <v>0</v>
      </c>
      <c r="BZ883" s="180" t="str">
        <f>+IF(LOOKUP(CALCULO[[#This Row],[72]],$CG$2:$CH$8,$CM$2:$CM$8)=0,"",LOOKUP(CALCULO[[#This Row],[72]],$CG$2:$CH$8,$CM$2:$CM$8))</f>
        <v/>
      </c>
    </row>
    <row r="884" spans="1:78" x14ac:dyDescent="0.25">
      <c r="A884" s="78" t="str">
        <f t="shared" si="33"/>
        <v/>
      </c>
      <c r="B884" s="159"/>
      <c r="C884" s="29"/>
      <c r="D884" s="29"/>
      <c r="E884" s="29"/>
      <c r="F884" s="29"/>
      <c r="G884" s="29"/>
      <c r="H884" s="29"/>
      <c r="I884" s="29"/>
      <c r="J884" s="29"/>
      <c r="K884" s="29"/>
      <c r="L884" s="29"/>
      <c r="M884" s="29"/>
      <c r="N884" s="29"/>
      <c r="O884" s="144">
        <f>SUM(CALCULO[[#This Row],[5]:[ 14 ]])</f>
        <v>0</v>
      </c>
      <c r="P884" s="162"/>
      <c r="Q884" s="163">
        <f>+IF(AVERAGEIF(ING_NO_CONST_RENTA[Concepto],'Datos para cálculo'!P$4,ING_NO_CONST_RENTA[Monto Limite])=1,CALCULO[[#This Row],[16]],MIN(CALCULO[ [#This Row],[16] ],AVERAGEIF(ING_NO_CONST_RENTA[Concepto],'Datos para cálculo'!P$4,ING_NO_CONST_RENTA[Monto Limite]),+CALCULO[ [#This Row],[16] ]+1-1,CALCULO[ [#This Row],[16] ]))</f>
        <v>0</v>
      </c>
      <c r="R884" s="29"/>
      <c r="S884" s="163">
        <f>+IF(AVERAGEIF(ING_NO_CONST_RENTA[Concepto],'Datos para cálculo'!R$4,ING_NO_CONST_RENTA[Monto Limite])=1,CALCULO[[#This Row],[18]],MIN(CALCULO[ [#This Row],[18] ],AVERAGEIF(ING_NO_CONST_RENTA[Concepto],'Datos para cálculo'!R$4,ING_NO_CONST_RENTA[Monto Limite]),+CALCULO[ [#This Row],[18] ]+1-1,CALCULO[ [#This Row],[18] ]))</f>
        <v>0</v>
      </c>
      <c r="T884" s="29"/>
      <c r="U884" s="163">
        <f>+IF(AVERAGEIF(ING_NO_CONST_RENTA[Concepto],'Datos para cálculo'!T$4,ING_NO_CONST_RENTA[Monto Limite])=1,CALCULO[[#This Row],[20]],MIN(CALCULO[ [#This Row],[20] ],AVERAGEIF(ING_NO_CONST_RENTA[Concepto],'Datos para cálculo'!T$4,ING_NO_CONST_RENTA[Monto Limite]),+CALCULO[ [#This Row],[20] ]+1-1,CALCULO[ [#This Row],[20] ]))</f>
        <v>0</v>
      </c>
      <c r="V884" s="29"/>
      <c r="W8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4" s="164"/>
      <c r="Y884" s="163">
        <f>+IF(O884&lt;310*'Versión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4" s="165"/>
      <c r="AA884" s="163">
        <f>+IF(AVERAGEIF(ING_NO_CONST_RENTA[Concepto],'Datos para cálculo'!Z$4,ING_NO_CONST_RENTA[Monto Limite])=1,CALCULO[[#This Row],[ 26 ]],MIN(CALCULO[[#This Row],[ 26 ]],AVERAGEIF(ING_NO_CONST_RENTA[Concepto],'Datos para cálculo'!Z$4,ING_NO_CONST_RENTA[Monto Limite]),+CALCULO[[#This Row],[ 26 ]]+1-1,CALCULO[[#This Row],[ 26 ]]))</f>
        <v>0</v>
      </c>
      <c r="AB884" s="165"/>
      <c r="AC8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4" s="147"/>
      <c r="AE8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4" s="144">
        <f>+CALCULO[[#This Row],[ 31 ]]+CALCULO[[#This Row],[ 29 ]]+CALCULO[[#This Row],[ 27 ]]+CALCULO[[#This Row],[ 25 ]]+CALCULO[[#This Row],[ 23 ]]+CALCULO[[#This Row],[ 21 ]]+CALCULO[[#This Row],[ 19 ]]+CALCULO[[#This Row],[ 17 ]]</f>
        <v>0</v>
      </c>
      <c r="AG884" s="148">
        <f>+MAX(0,ROUND(CALCULO[[#This Row],[ 15 ]]-CALCULO[[#This Row],[32]],-3))</f>
        <v>0</v>
      </c>
      <c r="AH884" s="29"/>
      <c r="AI884" s="163">
        <f>+IF(AVERAGEIF(DEDUCCIONES[Concepto],'Datos para cálculo'!AH$4,DEDUCCIONES[Monto Limite])=1,CALCULO[[#This Row],[ 34 ]],MIN(CALCULO[[#This Row],[ 34 ]],AVERAGEIF(DEDUCCIONES[Concepto],'Datos para cálculo'!AH$4,DEDUCCIONES[Monto Limite]),+CALCULO[[#This Row],[ 34 ]]+1-1,CALCULO[[#This Row],[ 34 ]]))</f>
        <v>0</v>
      </c>
      <c r="AJ884" s="167"/>
      <c r="AK884" s="144">
        <f>+IF(CALCULO[[#This Row],[ 36 ]]="SI",MIN(CALCULO[[#This Row],[ 15 ]]*10%,VLOOKUP($AJ$4,DEDUCCIONES[],4,0)),0)</f>
        <v>0</v>
      </c>
      <c r="AL884" s="168"/>
      <c r="AM884" s="145">
        <f>+MIN(AL884+1-1,VLOOKUP($AL$4,DEDUCCIONES[],4,0))</f>
        <v>0</v>
      </c>
      <c r="AN884" s="144">
        <f>+CALCULO[[#This Row],[35]]+CALCULO[[#This Row],[37]]+CALCULO[[#This Row],[ 39 ]]</f>
        <v>0</v>
      </c>
      <c r="AO884" s="148">
        <f>+CALCULO[[#This Row],[33]]-CALCULO[[#This Row],[ 40 ]]</f>
        <v>0</v>
      </c>
      <c r="AP884" s="29"/>
      <c r="AQ884" s="163">
        <f>+MIN(CALCULO[[#This Row],[42]]+1-1,VLOOKUP($AP$4,RENTAS_EXCENTAS[],4,0))</f>
        <v>0</v>
      </c>
      <c r="AR884" s="29"/>
      <c r="AS884" s="163">
        <f>+MIN(CALCULO[[#This Row],[43]]+CALCULO[[#This Row],[ 44 ]]+1-1,VLOOKUP($AP$4,RENTAS_EXCENTAS[],4,0))-CALCULO[[#This Row],[43]]</f>
        <v>0</v>
      </c>
      <c r="AT884" s="163"/>
      <c r="AU884" s="163"/>
      <c r="AV884" s="163">
        <f>+CALCULO[[#This Row],[ 47 ]]</f>
        <v>0</v>
      </c>
      <c r="AW884" s="163"/>
      <c r="AX884" s="163">
        <f>+CALCULO[[#This Row],[ 49 ]]</f>
        <v>0</v>
      </c>
      <c r="AY884" s="163"/>
      <c r="AZ884" s="163">
        <f>+CALCULO[[#This Row],[ 51 ]]</f>
        <v>0</v>
      </c>
      <c r="BA884" s="163"/>
      <c r="BB884" s="163">
        <f>+CALCULO[[#This Row],[ 53 ]]</f>
        <v>0</v>
      </c>
      <c r="BC884" s="163"/>
      <c r="BD884" s="163">
        <f>+CALCULO[[#This Row],[ 55 ]]</f>
        <v>0</v>
      </c>
      <c r="BE884" s="163"/>
      <c r="BF884" s="163">
        <f>+CALCULO[[#This Row],[ 57 ]]</f>
        <v>0</v>
      </c>
      <c r="BG884" s="163"/>
      <c r="BH884" s="163">
        <f>+CALCULO[[#This Row],[ 59 ]]</f>
        <v>0</v>
      </c>
      <c r="BI884" s="163"/>
      <c r="BJ884" s="163"/>
      <c r="BK884" s="163"/>
      <c r="BL884" s="145">
        <f>+CALCULO[[#This Row],[ 63 ]]</f>
        <v>0</v>
      </c>
      <c r="BM884" s="144">
        <f>+CALCULO[[#This Row],[ 64 ]]+CALCULO[[#This Row],[ 62 ]]+CALCULO[[#This Row],[ 60 ]]+CALCULO[[#This Row],[ 58 ]]+CALCULO[[#This Row],[ 56 ]]+CALCULO[[#This Row],[ 54 ]]+CALCULO[[#This Row],[ 52 ]]+CALCULO[[#This Row],[ 50 ]]+CALCULO[[#This Row],[ 48 ]]+CALCULO[[#This Row],[ 45 ]]+CALCULO[[#This Row],[43]]</f>
        <v>0</v>
      </c>
      <c r="BN884" s="148">
        <f>+CALCULO[[#This Row],[ 41 ]]-CALCULO[[#This Row],[65]]</f>
        <v>0</v>
      </c>
      <c r="BO884" s="144">
        <f>+ROUND(MIN(CALCULO[[#This Row],[66]]*25%,240*'Versión impresión'!$H$8),-3)</f>
        <v>0</v>
      </c>
      <c r="BP884" s="148">
        <f>+CALCULO[[#This Row],[66]]-CALCULO[[#This Row],[67]]</f>
        <v>0</v>
      </c>
      <c r="BQ884" s="154">
        <f>+ROUND(CALCULO[[#This Row],[33]]*40%,-3)</f>
        <v>0</v>
      </c>
      <c r="BR884" s="149">
        <f t="shared" si="34"/>
        <v>0</v>
      </c>
      <c r="BS884" s="144">
        <f>+CALCULO[[#This Row],[33]]-MIN(CALCULO[[#This Row],[69]],CALCULO[[#This Row],[68]])</f>
        <v>0</v>
      </c>
      <c r="BT884" s="150">
        <f>+CALCULO[[#This Row],[71]]/'Versión impresión'!$H$8+1-1</f>
        <v>0</v>
      </c>
      <c r="BU884" s="151">
        <f>+LOOKUP(CALCULO[[#This Row],[72]],$CG$2:$CH$8,$CJ$2:$CJ$8)</f>
        <v>0</v>
      </c>
      <c r="BV884" s="152">
        <f>+LOOKUP(CALCULO[[#This Row],[72]],$CG$2:$CH$8,$CI$2:$CI$8)</f>
        <v>0</v>
      </c>
      <c r="BW884" s="151">
        <f>+LOOKUP(CALCULO[[#This Row],[72]],$CG$2:$CH$8,$CK$2:$CK$8)</f>
        <v>0</v>
      </c>
      <c r="BX884" s="155">
        <f>+(CALCULO[[#This Row],[72]]+CALCULO[[#This Row],[73]])*CALCULO[[#This Row],[74]]+CALCULO[[#This Row],[75]]</f>
        <v>0</v>
      </c>
      <c r="BY884" s="133">
        <f>+ROUND(CALCULO[[#This Row],[76]]*'Versión impresión'!$H$8,-3)</f>
        <v>0</v>
      </c>
      <c r="BZ884" s="180" t="str">
        <f>+IF(LOOKUP(CALCULO[[#This Row],[72]],$CG$2:$CH$8,$CM$2:$CM$8)=0,"",LOOKUP(CALCULO[[#This Row],[72]],$CG$2:$CH$8,$CM$2:$CM$8))</f>
        <v/>
      </c>
    </row>
    <row r="885" spans="1:78" x14ac:dyDescent="0.25">
      <c r="A885" s="78" t="str">
        <f t="shared" si="33"/>
        <v/>
      </c>
      <c r="B885" s="159"/>
      <c r="C885" s="29"/>
      <c r="D885" s="29"/>
      <c r="E885" s="29"/>
      <c r="F885" s="29"/>
      <c r="G885" s="29"/>
      <c r="H885" s="29"/>
      <c r="I885" s="29"/>
      <c r="J885" s="29"/>
      <c r="K885" s="29"/>
      <c r="L885" s="29"/>
      <c r="M885" s="29"/>
      <c r="N885" s="29"/>
      <c r="O885" s="144">
        <f>SUM(CALCULO[[#This Row],[5]:[ 14 ]])</f>
        <v>0</v>
      </c>
      <c r="P885" s="162"/>
      <c r="Q885" s="163">
        <f>+IF(AVERAGEIF(ING_NO_CONST_RENTA[Concepto],'Datos para cálculo'!P$4,ING_NO_CONST_RENTA[Monto Limite])=1,CALCULO[[#This Row],[16]],MIN(CALCULO[ [#This Row],[16] ],AVERAGEIF(ING_NO_CONST_RENTA[Concepto],'Datos para cálculo'!P$4,ING_NO_CONST_RENTA[Monto Limite]),+CALCULO[ [#This Row],[16] ]+1-1,CALCULO[ [#This Row],[16] ]))</f>
        <v>0</v>
      </c>
      <c r="R885" s="29"/>
      <c r="S885" s="163">
        <f>+IF(AVERAGEIF(ING_NO_CONST_RENTA[Concepto],'Datos para cálculo'!R$4,ING_NO_CONST_RENTA[Monto Limite])=1,CALCULO[[#This Row],[18]],MIN(CALCULO[ [#This Row],[18] ],AVERAGEIF(ING_NO_CONST_RENTA[Concepto],'Datos para cálculo'!R$4,ING_NO_CONST_RENTA[Monto Limite]),+CALCULO[ [#This Row],[18] ]+1-1,CALCULO[ [#This Row],[18] ]))</f>
        <v>0</v>
      </c>
      <c r="T885" s="29"/>
      <c r="U885" s="163">
        <f>+IF(AVERAGEIF(ING_NO_CONST_RENTA[Concepto],'Datos para cálculo'!T$4,ING_NO_CONST_RENTA[Monto Limite])=1,CALCULO[[#This Row],[20]],MIN(CALCULO[ [#This Row],[20] ],AVERAGEIF(ING_NO_CONST_RENTA[Concepto],'Datos para cálculo'!T$4,ING_NO_CONST_RENTA[Monto Limite]),+CALCULO[ [#This Row],[20] ]+1-1,CALCULO[ [#This Row],[20] ]))</f>
        <v>0</v>
      </c>
      <c r="V885" s="29"/>
      <c r="W8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5" s="164"/>
      <c r="Y885" s="163">
        <f>+IF(O885&lt;310*'Versión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5" s="165"/>
      <c r="AA885" s="163">
        <f>+IF(AVERAGEIF(ING_NO_CONST_RENTA[Concepto],'Datos para cálculo'!Z$4,ING_NO_CONST_RENTA[Monto Limite])=1,CALCULO[[#This Row],[ 26 ]],MIN(CALCULO[[#This Row],[ 26 ]],AVERAGEIF(ING_NO_CONST_RENTA[Concepto],'Datos para cálculo'!Z$4,ING_NO_CONST_RENTA[Monto Limite]),+CALCULO[[#This Row],[ 26 ]]+1-1,CALCULO[[#This Row],[ 26 ]]))</f>
        <v>0</v>
      </c>
      <c r="AB885" s="165"/>
      <c r="AC8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5" s="147"/>
      <c r="AE8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5" s="144">
        <f>+CALCULO[[#This Row],[ 31 ]]+CALCULO[[#This Row],[ 29 ]]+CALCULO[[#This Row],[ 27 ]]+CALCULO[[#This Row],[ 25 ]]+CALCULO[[#This Row],[ 23 ]]+CALCULO[[#This Row],[ 21 ]]+CALCULO[[#This Row],[ 19 ]]+CALCULO[[#This Row],[ 17 ]]</f>
        <v>0</v>
      </c>
      <c r="AG885" s="148">
        <f>+MAX(0,ROUND(CALCULO[[#This Row],[ 15 ]]-CALCULO[[#This Row],[32]],-3))</f>
        <v>0</v>
      </c>
      <c r="AH885" s="29"/>
      <c r="AI885" s="163">
        <f>+IF(AVERAGEIF(DEDUCCIONES[Concepto],'Datos para cálculo'!AH$4,DEDUCCIONES[Monto Limite])=1,CALCULO[[#This Row],[ 34 ]],MIN(CALCULO[[#This Row],[ 34 ]],AVERAGEIF(DEDUCCIONES[Concepto],'Datos para cálculo'!AH$4,DEDUCCIONES[Monto Limite]),+CALCULO[[#This Row],[ 34 ]]+1-1,CALCULO[[#This Row],[ 34 ]]))</f>
        <v>0</v>
      </c>
      <c r="AJ885" s="167"/>
      <c r="AK885" s="144">
        <f>+IF(CALCULO[[#This Row],[ 36 ]]="SI",MIN(CALCULO[[#This Row],[ 15 ]]*10%,VLOOKUP($AJ$4,DEDUCCIONES[],4,0)),0)</f>
        <v>0</v>
      </c>
      <c r="AL885" s="168"/>
      <c r="AM885" s="145">
        <f>+MIN(AL885+1-1,VLOOKUP($AL$4,DEDUCCIONES[],4,0))</f>
        <v>0</v>
      </c>
      <c r="AN885" s="144">
        <f>+CALCULO[[#This Row],[35]]+CALCULO[[#This Row],[37]]+CALCULO[[#This Row],[ 39 ]]</f>
        <v>0</v>
      </c>
      <c r="AO885" s="148">
        <f>+CALCULO[[#This Row],[33]]-CALCULO[[#This Row],[ 40 ]]</f>
        <v>0</v>
      </c>
      <c r="AP885" s="29"/>
      <c r="AQ885" s="163">
        <f>+MIN(CALCULO[[#This Row],[42]]+1-1,VLOOKUP($AP$4,RENTAS_EXCENTAS[],4,0))</f>
        <v>0</v>
      </c>
      <c r="AR885" s="29"/>
      <c r="AS885" s="163">
        <f>+MIN(CALCULO[[#This Row],[43]]+CALCULO[[#This Row],[ 44 ]]+1-1,VLOOKUP($AP$4,RENTAS_EXCENTAS[],4,0))-CALCULO[[#This Row],[43]]</f>
        <v>0</v>
      </c>
      <c r="AT885" s="163"/>
      <c r="AU885" s="163"/>
      <c r="AV885" s="163">
        <f>+CALCULO[[#This Row],[ 47 ]]</f>
        <v>0</v>
      </c>
      <c r="AW885" s="163"/>
      <c r="AX885" s="163">
        <f>+CALCULO[[#This Row],[ 49 ]]</f>
        <v>0</v>
      </c>
      <c r="AY885" s="163"/>
      <c r="AZ885" s="163">
        <f>+CALCULO[[#This Row],[ 51 ]]</f>
        <v>0</v>
      </c>
      <c r="BA885" s="163"/>
      <c r="BB885" s="163">
        <f>+CALCULO[[#This Row],[ 53 ]]</f>
        <v>0</v>
      </c>
      <c r="BC885" s="163"/>
      <c r="BD885" s="163">
        <f>+CALCULO[[#This Row],[ 55 ]]</f>
        <v>0</v>
      </c>
      <c r="BE885" s="163"/>
      <c r="BF885" s="163">
        <f>+CALCULO[[#This Row],[ 57 ]]</f>
        <v>0</v>
      </c>
      <c r="BG885" s="163"/>
      <c r="BH885" s="163">
        <f>+CALCULO[[#This Row],[ 59 ]]</f>
        <v>0</v>
      </c>
      <c r="BI885" s="163"/>
      <c r="BJ885" s="163"/>
      <c r="BK885" s="163"/>
      <c r="BL885" s="145">
        <f>+CALCULO[[#This Row],[ 63 ]]</f>
        <v>0</v>
      </c>
      <c r="BM885" s="144">
        <f>+CALCULO[[#This Row],[ 64 ]]+CALCULO[[#This Row],[ 62 ]]+CALCULO[[#This Row],[ 60 ]]+CALCULO[[#This Row],[ 58 ]]+CALCULO[[#This Row],[ 56 ]]+CALCULO[[#This Row],[ 54 ]]+CALCULO[[#This Row],[ 52 ]]+CALCULO[[#This Row],[ 50 ]]+CALCULO[[#This Row],[ 48 ]]+CALCULO[[#This Row],[ 45 ]]+CALCULO[[#This Row],[43]]</f>
        <v>0</v>
      </c>
      <c r="BN885" s="148">
        <f>+CALCULO[[#This Row],[ 41 ]]-CALCULO[[#This Row],[65]]</f>
        <v>0</v>
      </c>
      <c r="BO885" s="144">
        <f>+ROUND(MIN(CALCULO[[#This Row],[66]]*25%,240*'Versión impresión'!$H$8),-3)</f>
        <v>0</v>
      </c>
      <c r="BP885" s="148">
        <f>+CALCULO[[#This Row],[66]]-CALCULO[[#This Row],[67]]</f>
        <v>0</v>
      </c>
      <c r="BQ885" s="154">
        <f>+ROUND(CALCULO[[#This Row],[33]]*40%,-3)</f>
        <v>0</v>
      </c>
      <c r="BR885" s="149">
        <f t="shared" si="34"/>
        <v>0</v>
      </c>
      <c r="BS885" s="144">
        <f>+CALCULO[[#This Row],[33]]-MIN(CALCULO[[#This Row],[69]],CALCULO[[#This Row],[68]])</f>
        <v>0</v>
      </c>
      <c r="BT885" s="150">
        <f>+CALCULO[[#This Row],[71]]/'Versión impresión'!$H$8+1-1</f>
        <v>0</v>
      </c>
      <c r="BU885" s="151">
        <f>+LOOKUP(CALCULO[[#This Row],[72]],$CG$2:$CH$8,$CJ$2:$CJ$8)</f>
        <v>0</v>
      </c>
      <c r="BV885" s="152">
        <f>+LOOKUP(CALCULO[[#This Row],[72]],$CG$2:$CH$8,$CI$2:$CI$8)</f>
        <v>0</v>
      </c>
      <c r="BW885" s="151">
        <f>+LOOKUP(CALCULO[[#This Row],[72]],$CG$2:$CH$8,$CK$2:$CK$8)</f>
        <v>0</v>
      </c>
      <c r="BX885" s="155">
        <f>+(CALCULO[[#This Row],[72]]+CALCULO[[#This Row],[73]])*CALCULO[[#This Row],[74]]+CALCULO[[#This Row],[75]]</f>
        <v>0</v>
      </c>
      <c r="BY885" s="133">
        <f>+ROUND(CALCULO[[#This Row],[76]]*'Versión impresión'!$H$8,-3)</f>
        <v>0</v>
      </c>
      <c r="BZ885" s="180" t="str">
        <f>+IF(LOOKUP(CALCULO[[#This Row],[72]],$CG$2:$CH$8,$CM$2:$CM$8)=0,"",LOOKUP(CALCULO[[#This Row],[72]],$CG$2:$CH$8,$CM$2:$CM$8))</f>
        <v/>
      </c>
    </row>
    <row r="886" spans="1:78" x14ac:dyDescent="0.25">
      <c r="A886" s="78" t="str">
        <f t="shared" si="33"/>
        <v/>
      </c>
      <c r="B886" s="159"/>
      <c r="C886" s="29"/>
      <c r="D886" s="29"/>
      <c r="E886" s="29"/>
      <c r="F886" s="29"/>
      <c r="G886" s="29"/>
      <c r="H886" s="29"/>
      <c r="I886" s="29"/>
      <c r="J886" s="29"/>
      <c r="K886" s="29"/>
      <c r="L886" s="29"/>
      <c r="M886" s="29"/>
      <c r="N886" s="29"/>
      <c r="O886" s="144">
        <f>SUM(CALCULO[[#This Row],[5]:[ 14 ]])</f>
        <v>0</v>
      </c>
      <c r="P886" s="162"/>
      <c r="Q886" s="163">
        <f>+IF(AVERAGEIF(ING_NO_CONST_RENTA[Concepto],'Datos para cálculo'!P$4,ING_NO_CONST_RENTA[Monto Limite])=1,CALCULO[[#This Row],[16]],MIN(CALCULO[ [#This Row],[16] ],AVERAGEIF(ING_NO_CONST_RENTA[Concepto],'Datos para cálculo'!P$4,ING_NO_CONST_RENTA[Monto Limite]),+CALCULO[ [#This Row],[16] ]+1-1,CALCULO[ [#This Row],[16] ]))</f>
        <v>0</v>
      </c>
      <c r="R886" s="29"/>
      <c r="S886" s="163">
        <f>+IF(AVERAGEIF(ING_NO_CONST_RENTA[Concepto],'Datos para cálculo'!R$4,ING_NO_CONST_RENTA[Monto Limite])=1,CALCULO[[#This Row],[18]],MIN(CALCULO[ [#This Row],[18] ],AVERAGEIF(ING_NO_CONST_RENTA[Concepto],'Datos para cálculo'!R$4,ING_NO_CONST_RENTA[Monto Limite]),+CALCULO[ [#This Row],[18] ]+1-1,CALCULO[ [#This Row],[18] ]))</f>
        <v>0</v>
      </c>
      <c r="T886" s="29"/>
      <c r="U886" s="163">
        <f>+IF(AVERAGEIF(ING_NO_CONST_RENTA[Concepto],'Datos para cálculo'!T$4,ING_NO_CONST_RENTA[Monto Limite])=1,CALCULO[[#This Row],[20]],MIN(CALCULO[ [#This Row],[20] ],AVERAGEIF(ING_NO_CONST_RENTA[Concepto],'Datos para cálculo'!T$4,ING_NO_CONST_RENTA[Monto Limite]),+CALCULO[ [#This Row],[20] ]+1-1,CALCULO[ [#This Row],[20] ]))</f>
        <v>0</v>
      </c>
      <c r="V886" s="29"/>
      <c r="W8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6" s="164"/>
      <c r="Y886" s="163">
        <f>+IF(O886&lt;310*'Versión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6" s="165"/>
      <c r="AA886" s="163">
        <f>+IF(AVERAGEIF(ING_NO_CONST_RENTA[Concepto],'Datos para cálculo'!Z$4,ING_NO_CONST_RENTA[Monto Limite])=1,CALCULO[[#This Row],[ 26 ]],MIN(CALCULO[[#This Row],[ 26 ]],AVERAGEIF(ING_NO_CONST_RENTA[Concepto],'Datos para cálculo'!Z$4,ING_NO_CONST_RENTA[Monto Limite]),+CALCULO[[#This Row],[ 26 ]]+1-1,CALCULO[[#This Row],[ 26 ]]))</f>
        <v>0</v>
      </c>
      <c r="AB886" s="165"/>
      <c r="AC8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6" s="147"/>
      <c r="AE8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6" s="144">
        <f>+CALCULO[[#This Row],[ 31 ]]+CALCULO[[#This Row],[ 29 ]]+CALCULO[[#This Row],[ 27 ]]+CALCULO[[#This Row],[ 25 ]]+CALCULO[[#This Row],[ 23 ]]+CALCULO[[#This Row],[ 21 ]]+CALCULO[[#This Row],[ 19 ]]+CALCULO[[#This Row],[ 17 ]]</f>
        <v>0</v>
      </c>
      <c r="AG886" s="148">
        <f>+MAX(0,ROUND(CALCULO[[#This Row],[ 15 ]]-CALCULO[[#This Row],[32]],-3))</f>
        <v>0</v>
      </c>
      <c r="AH886" s="29"/>
      <c r="AI886" s="163">
        <f>+IF(AVERAGEIF(DEDUCCIONES[Concepto],'Datos para cálculo'!AH$4,DEDUCCIONES[Monto Limite])=1,CALCULO[[#This Row],[ 34 ]],MIN(CALCULO[[#This Row],[ 34 ]],AVERAGEIF(DEDUCCIONES[Concepto],'Datos para cálculo'!AH$4,DEDUCCIONES[Monto Limite]),+CALCULO[[#This Row],[ 34 ]]+1-1,CALCULO[[#This Row],[ 34 ]]))</f>
        <v>0</v>
      </c>
      <c r="AJ886" s="167"/>
      <c r="AK886" s="144">
        <f>+IF(CALCULO[[#This Row],[ 36 ]]="SI",MIN(CALCULO[[#This Row],[ 15 ]]*10%,VLOOKUP($AJ$4,DEDUCCIONES[],4,0)),0)</f>
        <v>0</v>
      </c>
      <c r="AL886" s="168"/>
      <c r="AM886" s="145">
        <f>+MIN(AL886+1-1,VLOOKUP($AL$4,DEDUCCIONES[],4,0))</f>
        <v>0</v>
      </c>
      <c r="AN886" s="144">
        <f>+CALCULO[[#This Row],[35]]+CALCULO[[#This Row],[37]]+CALCULO[[#This Row],[ 39 ]]</f>
        <v>0</v>
      </c>
      <c r="AO886" s="148">
        <f>+CALCULO[[#This Row],[33]]-CALCULO[[#This Row],[ 40 ]]</f>
        <v>0</v>
      </c>
      <c r="AP886" s="29"/>
      <c r="AQ886" s="163">
        <f>+MIN(CALCULO[[#This Row],[42]]+1-1,VLOOKUP($AP$4,RENTAS_EXCENTAS[],4,0))</f>
        <v>0</v>
      </c>
      <c r="AR886" s="29"/>
      <c r="AS886" s="163">
        <f>+MIN(CALCULO[[#This Row],[43]]+CALCULO[[#This Row],[ 44 ]]+1-1,VLOOKUP($AP$4,RENTAS_EXCENTAS[],4,0))-CALCULO[[#This Row],[43]]</f>
        <v>0</v>
      </c>
      <c r="AT886" s="163"/>
      <c r="AU886" s="163"/>
      <c r="AV886" s="163">
        <f>+CALCULO[[#This Row],[ 47 ]]</f>
        <v>0</v>
      </c>
      <c r="AW886" s="163"/>
      <c r="AX886" s="163">
        <f>+CALCULO[[#This Row],[ 49 ]]</f>
        <v>0</v>
      </c>
      <c r="AY886" s="163"/>
      <c r="AZ886" s="163">
        <f>+CALCULO[[#This Row],[ 51 ]]</f>
        <v>0</v>
      </c>
      <c r="BA886" s="163"/>
      <c r="BB886" s="163">
        <f>+CALCULO[[#This Row],[ 53 ]]</f>
        <v>0</v>
      </c>
      <c r="BC886" s="163"/>
      <c r="BD886" s="163">
        <f>+CALCULO[[#This Row],[ 55 ]]</f>
        <v>0</v>
      </c>
      <c r="BE886" s="163"/>
      <c r="BF886" s="163">
        <f>+CALCULO[[#This Row],[ 57 ]]</f>
        <v>0</v>
      </c>
      <c r="BG886" s="163"/>
      <c r="BH886" s="163">
        <f>+CALCULO[[#This Row],[ 59 ]]</f>
        <v>0</v>
      </c>
      <c r="BI886" s="163"/>
      <c r="BJ886" s="163"/>
      <c r="BK886" s="163"/>
      <c r="BL886" s="145">
        <f>+CALCULO[[#This Row],[ 63 ]]</f>
        <v>0</v>
      </c>
      <c r="BM886" s="144">
        <f>+CALCULO[[#This Row],[ 64 ]]+CALCULO[[#This Row],[ 62 ]]+CALCULO[[#This Row],[ 60 ]]+CALCULO[[#This Row],[ 58 ]]+CALCULO[[#This Row],[ 56 ]]+CALCULO[[#This Row],[ 54 ]]+CALCULO[[#This Row],[ 52 ]]+CALCULO[[#This Row],[ 50 ]]+CALCULO[[#This Row],[ 48 ]]+CALCULO[[#This Row],[ 45 ]]+CALCULO[[#This Row],[43]]</f>
        <v>0</v>
      </c>
      <c r="BN886" s="148">
        <f>+CALCULO[[#This Row],[ 41 ]]-CALCULO[[#This Row],[65]]</f>
        <v>0</v>
      </c>
      <c r="BO886" s="144">
        <f>+ROUND(MIN(CALCULO[[#This Row],[66]]*25%,240*'Versión impresión'!$H$8),-3)</f>
        <v>0</v>
      </c>
      <c r="BP886" s="148">
        <f>+CALCULO[[#This Row],[66]]-CALCULO[[#This Row],[67]]</f>
        <v>0</v>
      </c>
      <c r="BQ886" s="154">
        <f>+ROUND(CALCULO[[#This Row],[33]]*40%,-3)</f>
        <v>0</v>
      </c>
      <c r="BR886" s="149">
        <f t="shared" si="34"/>
        <v>0</v>
      </c>
      <c r="BS886" s="144">
        <f>+CALCULO[[#This Row],[33]]-MIN(CALCULO[[#This Row],[69]],CALCULO[[#This Row],[68]])</f>
        <v>0</v>
      </c>
      <c r="BT886" s="150">
        <f>+CALCULO[[#This Row],[71]]/'Versión impresión'!$H$8+1-1</f>
        <v>0</v>
      </c>
      <c r="BU886" s="151">
        <f>+LOOKUP(CALCULO[[#This Row],[72]],$CG$2:$CH$8,$CJ$2:$CJ$8)</f>
        <v>0</v>
      </c>
      <c r="BV886" s="152">
        <f>+LOOKUP(CALCULO[[#This Row],[72]],$CG$2:$CH$8,$CI$2:$CI$8)</f>
        <v>0</v>
      </c>
      <c r="BW886" s="151">
        <f>+LOOKUP(CALCULO[[#This Row],[72]],$CG$2:$CH$8,$CK$2:$CK$8)</f>
        <v>0</v>
      </c>
      <c r="BX886" s="155">
        <f>+(CALCULO[[#This Row],[72]]+CALCULO[[#This Row],[73]])*CALCULO[[#This Row],[74]]+CALCULO[[#This Row],[75]]</f>
        <v>0</v>
      </c>
      <c r="BY886" s="133">
        <f>+ROUND(CALCULO[[#This Row],[76]]*'Versión impresión'!$H$8,-3)</f>
        <v>0</v>
      </c>
      <c r="BZ886" s="180" t="str">
        <f>+IF(LOOKUP(CALCULO[[#This Row],[72]],$CG$2:$CH$8,$CM$2:$CM$8)=0,"",LOOKUP(CALCULO[[#This Row],[72]],$CG$2:$CH$8,$CM$2:$CM$8))</f>
        <v/>
      </c>
    </row>
    <row r="887" spans="1:78" x14ac:dyDescent="0.25">
      <c r="A887" s="78" t="str">
        <f t="shared" si="33"/>
        <v/>
      </c>
      <c r="B887" s="159"/>
      <c r="C887" s="29"/>
      <c r="D887" s="29"/>
      <c r="E887" s="29"/>
      <c r="F887" s="29"/>
      <c r="G887" s="29"/>
      <c r="H887" s="29"/>
      <c r="I887" s="29"/>
      <c r="J887" s="29"/>
      <c r="K887" s="29"/>
      <c r="L887" s="29"/>
      <c r="M887" s="29"/>
      <c r="N887" s="29"/>
      <c r="O887" s="144">
        <f>SUM(CALCULO[[#This Row],[5]:[ 14 ]])</f>
        <v>0</v>
      </c>
      <c r="P887" s="162"/>
      <c r="Q887" s="163">
        <f>+IF(AVERAGEIF(ING_NO_CONST_RENTA[Concepto],'Datos para cálculo'!P$4,ING_NO_CONST_RENTA[Monto Limite])=1,CALCULO[[#This Row],[16]],MIN(CALCULO[ [#This Row],[16] ],AVERAGEIF(ING_NO_CONST_RENTA[Concepto],'Datos para cálculo'!P$4,ING_NO_CONST_RENTA[Monto Limite]),+CALCULO[ [#This Row],[16] ]+1-1,CALCULO[ [#This Row],[16] ]))</f>
        <v>0</v>
      </c>
      <c r="R887" s="29"/>
      <c r="S887" s="163">
        <f>+IF(AVERAGEIF(ING_NO_CONST_RENTA[Concepto],'Datos para cálculo'!R$4,ING_NO_CONST_RENTA[Monto Limite])=1,CALCULO[[#This Row],[18]],MIN(CALCULO[ [#This Row],[18] ],AVERAGEIF(ING_NO_CONST_RENTA[Concepto],'Datos para cálculo'!R$4,ING_NO_CONST_RENTA[Monto Limite]),+CALCULO[ [#This Row],[18] ]+1-1,CALCULO[ [#This Row],[18] ]))</f>
        <v>0</v>
      </c>
      <c r="T887" s="29"/>
      <c r="U887" s="163">
        <f>+IF(AVERAGEIF(ING_NO_CONST_RENTA[Concepto],'Datos para cálculo'!T$4,ING_NO_CONST_RENTA[Monto Limite])=1,CALCULO[[#This Row],[20]],MIN(CALCULO[ [#This Row],[20] ],AVERAGEIF(ING_NO_CONST_RENTA[Concepto],'Datos para cálculo'!T$4,ING_NO_CONST_RENTA[Monto Limite]),+CALCULO[ [#This Row],[20] ]+1-1,CALCULO[ [#This Row],[20] ]))</f>
        <v>0</v>
      </c>
      <c r="V887" s="29"/>
      <c r="W8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7" s="164"/>
      <c r="Y887" s="163">
        <f>+IF(O887&lt;310*'Versión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7" s="165"/>
      <c r="AA887" s="163">
        <f>+IF(AVERAGEIF(ING_NO_CONST_RENTA[Concepto],'Datos para cálculo'!Z$4,ING_NO_CONST_RENTA[Monto Limite])=1,CALCULO[[#This Row],[ 26 ]],MIN(CALCULO[[#This Row],[ 26 ]],AVERAGEIF(ING_NO_CONST_RENTA[Concepto],'Datos para cálculo'!Z$4,ING_NO_CONST_RENTA[Monto Limite]),+CALCULO[[#This Row],[ 26 ]]+1-1,CALCULO[[#This Row],[ 26 ]]))</f>
        <v>0</v>
      </c>
      <c r="AB887" s="165"/>
      <c r="AC8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7" s="147"/>
      <c r="AE8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7" s="144">
        <f>+CALCULO[[#This Row],[ 31 ]]+CALCULO[[#This Row],[ 29 ]]+CALCULO[[#This Row],[ 27 ]]+CALCULO[[#This Row],[ 25 ]]+CALCULO[[#This Row],[ 23 ]]+CALCULO[[#This Row],[ 21 ]]+CALCULO[[#This Row],[ 19 ]]+CALCULO[[#This Row],[ 17 ]]</f>
        <v>0</v>
      </c>
      <c r="AG887" s="148">
        <f>+MAX(0,ROUND(CALCULO[[#This Row],[ 15 ]]-CALCULO[[#This Row],[32]],-3))</f>
        <v>0</v>
      </c>
      <c r="AH887" s="29"/>
      <c r="AI887" s="163">
        <f>+IF(AVERAGEIF(DEDUCCIONES[Concepto],'Datos para cálculo'!AH$4,DEDUCCIONES[Monto Limite])=1,CALCULO[[#This Row],[ 34 ]],MIN(CALCULO[[#This Row],[ 34 ]],AVERAGEIF(DEDUCCIONES[Concepto],'Datos para cálculo'!AH$4,DEDUCCIONES[Monto Limite]),+CALCULO[[#This Row],[ 34 ]]+1-1,CALCULO[[#This Row],[ 34 ]]))</f>
        <v>0</v>
      </c>
      <c r="AJ887" s="167"/>
      <c r="AK887" s="144">
        <f>+IF(CALCULO[[#This Row],[ 36 ]]="SI",MIN(CALCULO[[#This Row],[ 15 ]]*10%,VLOOKUP($AJ$4,DEDUCCIONES[],4,0)),0)</f>
        <v>0</v>
      </c>
      <c r="AL887" s="168"/>
      <c r="AM887" s="145">
        <f>+MIN(AL887+1-1,VLOOKUP($AL$4,DEDUCCIONES[],4,0))</f>
        <v>0</v>
      </c>
      <c r="AN887" s="144">
        <f>+CALCULO[[#This Row],[35]]+CALCULO[[#This Row],[37]]+CALCULO[[#This Row],[ 39 ]]</f>
        <v>0</v>
      </c>
      <c r="AO887" s="148">
        <f>+CALCULO[[#This Row],[33]]-CALCULO[[#This Row],[ 40 ]]</f>
        <v>0</v>
      </c>
      <c r="AP887" s="29"/>
      <c r="AQ887" s="163">
        <f>+MIN(CALCULO[[#This Row],[42]]+1-1,VLOOKUP($AP$4,RENTAS_EXCENTAS[],4,0))</f>
        <v>0</v>
      </c>
      <c r="AR887" s="29"/>
      <c r="AS887" s="163">
        <f>+MIN(CALCULO[[#This Row],[43]]+CALCULO[[#This Row],[ 44 ]]+1-1,VLOOKUP($AP$4,RENTAS_EXCENTAS[],4,0))-CALCULO[[#This Row],[43]]</f>
        <v>0</v>
      </c>
      <c r="AT887" s="163"/>
      <c r="AU887" s="163"/>
      <c r="AV887" s="163">
        <f>+CALCULO[[#This Row],[ 47 ]]</f>
        <v>0</v>
      </c>
      <c r="AW887" s="163"/>
      <c r="AX887" s="163">
        <f>+CALCULO[[#This Row],[ 49 ]]</f>
        <v>0</v>
      </c>
      <c r="AY887" s="163"/>
      <c r="AZ887" s="163">
        <f>+CALCULO[[#This Row],[ 51 ]]</f>
        <v>0</v>
      </c>
      <c r="BA887" s="163"/>
      <c r="BB887" s="163">
        <f>+CALCULO[[#This Row],[ 53 ]]</f>
        <v>0</v>
      </c>
      <c r="BC887" s="163"/>
      <c r="BD887" s="163">
        <f>+CALCULO[[#This Row],[ 55 ]]</f>
        <v>0</v>
      </c>
      <c r="BE887" s="163"/>
      <c r="BF887" s="163">
        <f>+CALCULO[[#This Row],[ 57 ]]</f>
        <v>0</v>
      </c>
      <c r="BG887" s="163"/>
      <c r="BH887" s="163">
        <f>+CALCULO[[#This Row],[ 59 ]]</f>
        <v>0</v>
      </c>
      <c r="BI887" s="163"/>
      <c r="BJ887" s="163"/>
      <c r="BK887" s="163"/>
      <c r="BL887" s="145">
        <f>+CALCULO[[#This Row],[ 63 ]]</f>
        <v>0</v>
      </c>
      <c r="BM887" s="144">
        <f>+CALCULO[[#This Row],[ 64 ]]+CALCULO[[#This Row],[ 62 ]]+CALCULO[[#This Row],[ 60 ]]+CALCULO[[#This Row],[ 58 ]]+CALCULO[[#This Row],[ 56 ]]+CALCULO[[#This Row],[ 54 ]]+CALCULO[[#This Row],[ 52 ]]+CALCULO[[#This Row],[ 50 ]]+CALCULO[[#This Row],[ 48 ]]+CALCULO[[#This Row],[ 45 ]]+CALCULO[[#This Row],[43]]</f>
        <v>0</v>
      </c>
      <c r="BN887" s="148">
        <f>+CALCULO[[#This Row],[ 41 ]]-CALCULO[[#This Row],[65]]</f>
        <v>0</v>
      </c>
      <c r="BO887" s="144">
        <f>+ROUND(MIN(CALCULO[[#This Row],[66]]*25%,240*'Versión impresión'!$H$8),-3)</f>
        <v>0</v>
      </c>
      <c r="BP887" s="148">
        <f>+CALCULO[[#This Row],[66]]-CALCULO[[#This Row],[67]]</f>
        <v>0</v>
      </c>
      <c r="BQ887" s="154">
        <f>+ROUND(CALCULO[[#This Row],[33]]*40%,-3)</f>
        <v>0</v>
      </c>
      <c r="BR887" s="149">
        <f t="shared" si="34"/>
        <v>0</v>
      </c>
      <c r="BS887" s="144">
        <f>+CALCULO[[#This Row],[33]]-MIN(CALCULO[[#This Row],[69]],CALCULO[[#This Row],[68]])</f>
        <v>0</v>
      </c>
      <c r="BT887" s="150">
        <f>+CALCULO[[#This Row],[71]]/'Versión impresión'!$H$8+1-1</f>
        <v>0</v>
      </c>
      <c r="BU887" s="151">
        <f>+LOOKUP(CALCULO[[#This Row],[72]],$CG$2:$CH$8,$CJ$2:$CJ$8)</f>
        <v>0</v>
      </c>
      <c r="BV887" s="152">
        <f>+LOOKUP(CALCULO[[#This Row],[72]],$CG$2:$CH$8,$CI$2:$CI$8)</f>
        <v>0</v>
      </c>
      <c r="BW887" s="151">
        <f>+LOOKUP(CALCULO[[#This Row],[72]],$CG$2:$CH$8,$CK$2:$CK$8)</f>
        <v>0</v>
      </c>
      <c r="BX887" s="155">
        <f>+(CALCULO[[#This Row],[72]]+CALCULO[[#This Row],[73]])*CALCULO[[#This Row],[74]]+CALCULO[[#This Row],[75]]</f>
        <v>0</v>
      </c>
      <c r="BY887" s="133">
        <f>+ROUND(CALCULO[[#This Row],[76]]*'Versión impresión'!$H$8,-3)</f>
        <v>0</v>
      </c>
      <c r="BZ887" s="180" t="str">
        <f>+IF(LOOKUP(CALCULO[[#This Row],[72]],$CG$2:$CH$8,$CM$2:$CM$8)=0,"",LOOKUP(CALCULO[[#This Row],[72]],$CG$2:$CH$8,$CM$2:$CM$8))</f>
        <v/>
      </c>
    </row>
    <row r="888" spans="1:78" x14ac:dyDescent="0.25">
      <c r="A888" s="78" t="str">
        <f t="shared" si="33"/>
        <v/>
      </c>
      <c r="B888" s="159"/>
      <c r="C888" s="29"/>
      <c r="D888" s="29"/>
      <c r="E888" s="29"/>
      <c r="F888" s="29"/>
      <c r="G888" s="29"/>
      <c r="H888" s="29"/>
      <c r="I888" s="29"/>
      <c r="J888" s="29"/>
      <c r="K888" s="29"/>
      <c r="L888" s="29"/>
      <c r="M888" s="29"/>
      <c r="N888" s="29"/>
      <c r="O888" s="144">
        <f>SUM(CALCULO[[#This Row],[5]:[ 14 ]])</f>
        <v>0</v>
      </c>
      <c r="P888" s="162"/>
      <c r="Q888" s="163">
        <f>+IF(AVERAGEIF(ING_NO_CONST_RENTA[Concepto],'Datos para cálculo'!P$4,ING_NO_CONST_RENTA[Monto Limite])=1,CALCULO[[#This Row],[16]],MIN(CALCULO[ [#This Row],[16] ],AVERAGEIF(ING_NO_CONST_RENTA[Concepto],'Datos para cálculo'!P$4,ING_NO_CONST_RENTA[Monto Limite]),+CALCULO[ [#This Row],[16] ]+1-1,CALCULO[ [#This Row],[16] ]))</f>
        <v>0</v>
      </c>
      <c r="R888" s="29"/>
      <c r="S888" s="163">
        <f>+IF(AVERAGEIF(ING_NO_CONST_RENTA[Concepto],'Datos para cálculo'!R$4,ING_NO_CONST_RENTA[Monto Limite])=1,CALCULO[[#This Row],[18]],MIN(CALCULO[ [#This Row],[18] ],AVERAGEIF(ING_NO_CONST_RENTA[Concepto],'Datos para cálculo'!R$4,ING_NO_CONST_RENTA[Monto Limite]),+CALCULO[ [#This Row],[18] ]+1-1,CALCULO[ [#This Row],[18] ]))</f>
        <v>0</v>
      </c>
      <c r="T888" s="29"/>
      <c r="U888" s="163">
        <f>+IF(AVERAGEIF(ING_NO_CONST_RENTA[Concepto],'Datos para cálculo'!T$4,ING_NO_CONST_RENTA[Monto Limite])=1,CALCULO[[#This Row],[20]],MIN(CALCULO[ [#This Row],[20] ],AVERAGEIF(ING_NO_CONST_RENTA[Concepto],'Datos para cálculo'!T$4,ING_NO_CONST_RENTA[Monto Limite]),+CALCULO[ [#This Row],[20] ]+1-1,CALCULO[ [#This Row],[20] ]))</f>
        <v>0</v>
      </c>
      <c r="V888" s="29"/>
      <c r="W8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8" s="164"/>
      <c r="Y888" s="163">
        <f>+IF(O888&lt;310*'Versión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8" s="165"/>
      <c r="AA888" s="163">
        <f>+IF(AVERAGEIF(ING_NO_CONST_RENTA[Concepto],'Datos para cálculo'!Z$4,ING_NO_CONST_RENTA[Monto Limite])=1,CALCULO[[#This Row],[ 26 ]],MIN(CALCULO[[#This Row],[ 26 ]],AVERAGEIF(ING_NO_CONST_RENTA[Concepto],'Datos para cálculo'!Z$4,ING_NO_CONST_RENTA[Monto Limite]),+CALCULO[[#This Row],[ 26 ]]+1-1,CALCULO[[#This Row],[ 26 ]]))</f>
        <v>0</v>
      </c>
      <c r="AB888" s="165"/>
      <c r="AC8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8" s="147"/>
      <c r="AE8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8" s="144">
        <f>+CALCULO[[#This Row],[ 31 ]]+CALCULO[[#This Row],[ 29 ]]+CALCULO[[#This Row],[ 27 ]]+CALCULO[[#This Row],[ 25 ]]+CALCULO[[#This Row],[ 23 ]]+CALCULO[[#This Row],[ 21 ]]+CALCULO[[#This Row],[ 19 ]]+CALCULO[[#This Row],[ 17 ]]</f>
        <v>0</v>
      </c>
      <c r="AG888" s="148">
        <f>+MAX(0,ROUND(CALCULO[[#This Row],[ 15 ]]-CALCULO[[#This Row],[32]],-3))</f>
        <v>0</v>
      </c>
      <c r="AH888" s="29"/>
      <c r="AI888" s="163">
        <f>+IF(AVERAGEIF(DEDUCCIONES[Concepto],'Datos para cálculo'!AH$4,DEDUCCIONES[Monto Limite])=1,CALCULO[[#This Row],[ 34 ]],MIN(CALCULO[[#This Row],[ 34 ]],AVERAGEIF(DEDUCCIONES[Concepto],'Datos para cálculo'!AH$4,DEDUCCIONES[Monto Limite]),+CALCULO[[#This Row],[ 34 ]]+1-1,CALCULO[[#This Row],[ 34 ]]))</f>
        <v>0</v>
      </c>
      <c r="AJ888" s="167"/>
      <c r="AK888" s="144">
        <f>+IF(CALCULO[[#This Row],[ 36 ]]="SI",MIN(CALCULO[[#This Row],[ 15 ]]*10%,VLOOKUP($AJ$4,DEDUCCIONES[],4,0)),0)</f>
        <v>0</v>
      </c>
      <c r="AL888" s="168"/>
      <c r="AM888" s="145">
        <f>+MIN(AL888+1-1,VLOOKUP($AL$4,DEDUCCIONES[],4,0))</f>
        <v>0</v>
      </c>
      <c r="AN888" s="144">
        <f>+CALCULO[[#This Row],[35]]+CALCULO[[#This Row],[37]]+CALCULO[[#This Row],[ 39 ]]</f>
        <v>0</v>
      </c>
      <c r="AO888" s="148">
        <f>+CALCULO[[#This Row],[33]]-CALCULO[[#This Row],[ 40 ]]</f>
        <v>0</v>
      </c>
      <c r="AP888" s="29"/>
      <c r="AQ888" s="163">
        <f>+MIN(CALCULO[[#This Row],[42]]+1-1,VLOOKUP($AP$4,RENTAS_EXCENTAS[],4,0))</f>
        <v>0</v>
      </c>
      <c r="AR888" s="29"/>
      <c r="AS888" s="163">
        <f>+MIN(CALCULO[[#This Row],[43]]+CALCULO[[#This Row],[ 44 ]]+1-1,VLOOKUP($AP$4,RENTAS_EXCENTAS[],4,0))-CALCULO[[#This Row],[43]]</f>
        <v>0</v>
      </c>
      <c r="AT888" s="163"/>
      <c r="AU888" s="163"/>
      <c r="AV888" s="163">
        <f>+CALCULO[[#This Row],[ 47 ]]</f>
        <v>0</v>
      </c>
      <c r="AW888" s="163"/>
      <c r="AX888" s="163">
        <f>+CALCULO[[#This Row],[ 49 ]]</f>
        <v>0</v>
      </c>
      <c r="AY888" s="163"/>
      <c r="AZ888" s="163">
        <f>+CALCULO[[#This Row],[ 51 ]]</f>
        <v>0</v>
      </c>
      <c r="BA888" s="163"/>
      <c r="BB888" s="163">
        <f>+CALCULO[[#This Row],[ 53 ]]</f>
        <v>0</v>
      </c>
      <c r="BC888" s="163"/>
      <c r="BD888" s="163">
        <f>+CALCULO[[#This Row],[ 55 ]]</f>
        <v>0</v>
      </c>
      <c r="BE888" s="163"/>
      <c r="BF888" s="163">
        <f>+CALCULO[[#This Row],[ 57 ]]</f>
        <v>0</v>
      </c>
      <c r="BG888" s="163"/>
      <c r="BH888" s="163">
        <f>+CALCULO[[#This Row],[ 59 ]]</f>
        <v>0</v>
      </c>
      <c r="BI888" s="163"/>
      <c r="BJ888" s="163"/>
      <c r="BK888" s="163"/>
      <c r="BL888" s="145">
        <f>+CALCULO[[#This Row],[ 63 ]]</f>
        <v>0</v>
      </c>
      <c r="BM888" s="144">
        <f>+CALCULO[[#This Row],[ 64 ]]+CALCULO[[#This Row],[ 62 ]]+CALCULO[[#This Row],[ 60 ]]+CALCULO[[#This Row],[ 58 ]]+CALCULO[[#This Row],[ 56 ]]+CALCULO[[#This Row],[ 54 ]]+CALCULO[[#This Row],[ 52 ]]+CALCULO[[#This Row],[ 50 ]]+CALCULO[[#This Row],[ 48 ]]+CALCULO[[#This Row],[ 45 ]]+CALCULO[[#This Row],[43]]</f>
        <v>0</v>
      </c>
      <c r="BN888" s="148">
        <f>+CALCULO[[#This Row],[ 41 ]]-CALCULO[[#This Row],[65]]</f>
        <v>0</v>
      </c>
      <c r="BO888" s="144">
        <f>+ROUND(MIN(CALCULO[[#This Row],[66]]*25%,240*'Versión impresión'!$H$8),-3)</f>
        <v>0</v>
      </c>
      <c r="BP888" s="148">
        <f>+CALCULO[[#This Row],[66]]-CALCULO[[#This Row],[67]]</f>
        <v>0</v>
      </c>
      <c r="BQ888" s="154">
        <f>+ROUND(CALCULO[[#This Row],[33]]*40%,-3)</f>
        <v>0</v>
      </c>
      <c r="BR888" s="149">
        <f t="shared" si="34"/>
        <v>0</v>
      </c>
      <c r="BS888" s="144">
        <f>+CALCULO[[#This Row],[33]]-MIN(CALCULO[[#This Row],[69]],CALCULO[[#This Row],[68]])</f>
        <v>0</v>
      </c>
      <c r="BT888" s="150">
        <f>+CALCULO[[#This Row],[71]]/'Versión impresión'!$H$8+1-1</f>
        <v>0</v>
      </c>
      <c r="BU888" s="151">
        <f>+LOOKUP(CALCULO[[#This Row],[72]],$CG$2:$CH$8,$CJ$2:$CJ$8)</f>
        <v>0</v>
      </c>
      <c r="BV888" s="152">
        <f>+LOOKUP(CALCULO[[#This Row],[72]],$CG$2:$CH$8,$CI$2:$CI$8)</f>
        <v>0</v>
      </c>
      <c r="BW888" s="151">
        <f>+LOOKUP(CALCULO[[#This Row],[72]],$CG$2:$CH$8,$CK$2:$CK$8)</f>
        <v>0</v>
      </c>
      <c r="BX888" s="155">
        <f>+(CALCULO[[#This Row],[72]]+CALCULO[[#This Row],[73]])*CALCULO[[#This Row],[74]]+CALCULO[[#This Row],[75]]</f>
        <v>0</v>
      </c>
      <c r="BY888" s="133">
        <f>+ROUND(CALCULO[[#This Row],[76]]*'Versión impresión'!$H$8,-3)</f>
        <v>0</v>
      </c>
      <c r="BZ888" s="180" t="str">
        <f>+IF(LOOKUP(CALCULO[[#This Row],[72]],$CG$2:$CH$8,$CM$2:$CM$8)=0,"",LOOKUP(CALCULO[[#This Row],[72]],$CG$2:$CH$8,$CM$2:$CM$8))</f>
        <v/>
      </c>
    </row>
    <row r="889" spans="1:78" x14ac:dyDescent="0.25">
      <c r="A889" s="78" t="str">
        <f t="shared" si="33"/>
        <v/>
      </c>
      <c r="B889" s="159"/>
      <c r="C889" s="29"/>
      <c r="D889" s="29"/>
      <c r="E889" s="29"/>
      <c r="F889" s="29"/>
      <c r="G889" s="29"/>
      <c r="H889" s="29"/>
      <c r="I889" s="29"/>
      <c r="J889" s="29"/>
      <c r="K889" s="29"/>
      <c r="L889" s="29"/>
      <c r="M889" s="29"/>
      <c r="N889" s="29"/>
      <c r="O889" s="144">
        <f>SUM(CALCULO[[#This Row],[5]:[ 14 ]])</f>
        <v>0</v>
      </c>
      <c r="P889" s="162"/>
      <c r="Q889" s="163">
        <f>+IF(AVERAGEIF(ING_NO_CONST_RENTA[Concepto],'Datos para cálculo'!P$4,ING_NO_CONST_RENTA[Monto Limite])=1,CALCULO[[#This Row],[16]],MIN(CALCULO[ [#This Row],[16] ],AVERAGEIF(ING_NO_CONST_RENTA[Concepto],'Datos para cálculo'!P$4,ING_NO_CONST_RENTA[Monto Limite]),+CALCULO[ [#This Row],[16] ]+1-1,CALCULO[ [#This Row],[16] ]))</f>
        <v>0</v>
      </c>
      <c r="R889" s="29"/>
      <c r="S889" s="163">
        <f>+IF(AVERAGEIF(ING_NO_CONST_RENTA[Concepto],'Datos para cálculo'!R$4,ING_NO_CONST_RENTA[Monto Limite])=1,CALCULO[[#This Row],[18]],MIN(CALCULO[ [#This Row],[18] ],AVERAGEIF(ING_NO_CONST_RENTA[Concepto],'Datos para cálculo'!R$4,ING_NO_CONST_RENTA[Monto Limite]),+CALCULO[ [#This Row],[18] ]+1-1,CALCULO[ [#This Row],[18] ]))</f>
        <v>0</v>
      </c>
      <c r="T889" s="29"/>
      <c r="U889" s="163">
        <f>+IF(AVERAGEIF(ING_NO_CONST_RENTA[Concepto],'Datos para cálculo'!T$4,ING_NO_CONST_RENTA[Monto Limite])=1,CALCULO[[#This Row],[20]],MIN(CALCULO[ [#This Row],[20] ],AVERAGEIF(ING_NO_CONST_RENTA[Concepto],'Datos para cálculo'!T$4,ING_NO_CONST_RENTA[Monto Limite]),+CALCULO[ [#This Row],[20] ]+1-1,CALCULO[ [#This Row],[20] ]))</f>
        <v>0</v>
      </c>
      <c r="V889" s="29"/>
      <c r="W8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89" s="164"/>
      <c r="Y889" s="163">
        <f>+IF(O889&lt;310*'Versión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89" s="165"/>
      <c r="AA889" s="163">
        <f>+IF(AVERAGEIF(ING_NO_CONST_RENTA[Concepto],'Datos para cálculo'!Z$4,ING_NO_CONST_RENTA[Monto Limite])=1,CALCULO[[#This Row],[ 26 ]],MIN(CALCULO[[#This Row],[ 26 ]],AVERAGEIF(ING_NO_CONST_RENTA[Concepto],'Datos para cálculo'!Z$4,ING_NO_CONST_RENTA[Monto Limite]),+CALCULO[[#This Row],[ 26 ]]+1-1,CALCULO[[#This Row],[ 26 ]]))</f>
        <v>0</v>
      </c>
      <c r="AB889" s="165"/>
      <c r="AC8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89" s="147"/>
      <c r="AE8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89" s="144">
        <f>+CALCULO[[#This Row],[ 31 ]]+CALCULO[[#This Row],[ 29 ]]+CALCULO[[#This Row],[ 27 ]]+CALCULO[[#This Row],[ 25 ]]+CALCULO[[#This Row],[ 23 ]]+CALCULO[[#This Row],[ 21 ]]+CALCULO[[#This Row],[ 19 ]]+CALCULO[[#This Row],[ 17 ]]</f>
        <v>0</v>
      </c>
      <c r="AG889" s="148">
        <f>+MAX(0,ROUND(CALCULO[[#This Row],[ 15 ]]-CALCULO[[#This Row],[32]],-3))</f>
        <v>0</v>
      </c>
      <c r="AH889" s="29"/>
      <c r="AI889" s="163">
        <f>+IF(AVERAGEIF(DEDUCCIONES[Concepto],'Datos para cálculo'!AH$4,DEDUCCIONES[Monto Limite])=1,CALCULO[[#This Row],[ 34 ]],MIN(CALCULO[[#This Row],[ 34 ]],AVERAGEIF(DEDUCCIONES[Concepto],'Datos para cálculo'!AH$4,DEDUCCIONES[Monto Limite]),+CALCULO[[#This Row],[ 34 ]]+1-1,CALCULO[[#This Row],[ 34 ]]))</f>
        <v>0</v>
      </c>
      <c r="AJ889" s="167"/>
      <c r="AK889" s="144">
        <f>+IF(CALCULO[[#This Row],[ 36 ]]="SI",MIN(CALCULO[[#This Row],[ 15 ]]*10%,VLOOKUP($AJ$4,DEDUCCIONES[],4,0)),0)</f>
        <v>0</v>
      </c>
      <c r="AL889" s="168"/>
      <c r="AM889" s="145">
        <f>+MIN(AL889+1-1,VLOOKUP($AL$4,DEDUCCIONES[],4,0))</f>
        <v>0</v>
      </c>
      <c r="AN889" s="144">
        <f>+CALCULO[[#This Row],[35]]+CALCULO[[#This Row],[37]]+CALCULO[[#This Row],[ 39 ]]</f>
        <v>0</v>
      </c>
      <c r="AO889" s="148">
        <f>+CALCULO[[#This Row],[33]]-CALCULO[[#This Row],[ 40 ]]</f>
        <v>0</v>
      </c>
      <c r="AP889" s="29"/>
      <c r="AQ889" s="163">
        <f>+MIN(CALCULO[[#This Row],[42]]+1-1,VLOOKUP($AP$4,RENTAS_EXCENTAS[],4,0))</f>
        <v>0</v>
      </c>
      <c r="AR889" s="29"/>
      <c r="AS889" s="163">
        <f>+MIN(CALCULO[[#This Row],[43]]+CALCULO[[#This Row],[ 44 ]]+1-1,VLOOKUP($AP$4,RENTAS_EXCENTAS[],4,0))-CALCULO[[#This Row],[43]]</f>
        <v>0</v>
      </c>
      <c r="AT889" s="163"/>
      <c r="AU889" s="163"/>
      <c r="AV889" s="163">
        <f>+CALCULO[[#This Row],[ 47 ]]</f>
        <v>0</v>
      </c>
      <c r="AW889" s="163"/>
      <c r="AX889" s="163">
        <f>+CALCULO[[#This Row],[ 49 ]]</f>
        <v>0</v>
      </c>
      <c r="AY889" s="163"/>
      <c r="AZ889" s="163">
        <f>+CALCULO[[#This Row],[ 51 ]]</f>
        <v>0</v>
      </c>
      <c r="BA889" s="163"/>
      <c r="BB889" s="163">
        <f>+CALCULO[[#This Row],[ 53 ]]</f>
        <v>0</v>
      </c>
      <c r="BC889" s="163"/>
      <c r="BD889" s="163">
        <f>+CALCULO[[#This Row],[ 55 ]]</f>
        <v>0</v>
      </c>
      <c r="BE889" s="163"/>
      <c r="BF889" s="163">
        <f>+CALCULO[[#This Row],[ 57 ]]</f>
        <v>0</v>
      </c>
      <c r="BG889" s="163"/>
      <c r="BH889" s="163">
        <f>+CALCULO[[#This Row],[ 59 ]]</f>
        <v>0</v>
      </c>
      <c r="BI889" s="163"/>
      <c r="BJ889" s="163"/>
      <c r="BK889" s="163"/>
      <c r="BL889" s="145">
        <f>+CALCULO[[#This Row],[ 63 ]]</f>
        <v>0</v>
      </c>
      <c r="BM889" s="144">
        <f>+CALCULO[[#This Row],[ 64 ]]+CALCULO[[#This Row],[ 62 ]]+CALCULO[[#This Row],[ 60 ]]+CALCULO[[#This Row],[ 58 ]]+CALCULO[[#This Row],[ 56 ]]+CALCULO[[#This Row],[ 54 ]]+CALCULO[[#This Row],[ 52 ]]+CALCULO[[#This Row],[ 50 ]]+CALCULO[[#This Row],[ 48 ]]+CALCULO[[#This Row],[ 45 ]]+CALCULO[[#This Row],[43]]</f>
        <v>0</v>
      </c>
      <c r="BN889" s="148">
        <f>+CALCULO[[#This Row],[ 41 ]]-CALCULO[[#This Row],[65]]</f>
        <v>0</v>
      </c>
      <c r="BO889" s="144">
        <f>+ROUND(MIN(CALCULO[[#This Row],[66]]*25%,240*'Versión impresión'!$H$8),-3)</f>
        <v>0</v>
      </c>
      <c r="BP889" s="148">
        <f>+CALCULO[[#This Row],[66]]-CALCULO[[#This Row],[67]]</f>
        <v>0</v>
      </c>
      <c r="BQ889" s="154">
        <f>+ROUND(CALCULO[[#This Row],[33]]*40%,-3)</f>
        <v>0</v>
      </c>
      <c r="BR889" s="149">
        <f t="shared" si="34"/>
        <v>0</v>
      </c>
      <c r="BS889" s="144">
        <f>+CALCULO[[#This Row],[33]]-MIN(CALCULO[[#This Row],[69]],CALCULO[[#This Row],[68]])</f>
        <v>0</v>
      </c>
      <c r="BT889" s="150">
        <f>+CALCULO[[#This Row],[71]]/'Versión impresión'!$H$8+1-1</f>
        <v>0</v>
      </c>
      <c r="BU889" s="151">
        <f>+LOOKUP(CALCULO[[#This Row],[72]],$CG$2:$CH$8,$CJ$2:$CJ$8)</f>
        <v>0</v>
      </c>
      <c r="BV889" s="152">
        <f>+LOOKUP(CALCULO[[#This Row],[72]],$CG$2:$CH$8,$CI$2:$CI$8)</f>
        <v>0</v>
      </c>
      <c r="BW889" s="151">
        <f>+LOOKUP(CALCULO[[#This Row],[72]],$CG$2:$CH$8,$CK$2:$CK$8)</f>
        <v>0</v>
      </c>
      <c r="BX889" s="155">
        <f>+(CALCULO[[#This Row],[72]]+CALCULO[[#This Row],[73]])*CALCULO[[#This Row],[74]]+CALCULO[[#This Row],[75]]</f>
        <v>0</v>
      </c>
      <c r="BY889" s="133">
        <f>+ROUND(CALCULO[[#This Row],[76]]*'Versión impresión'!$H$8,-3)</f>
        <v>0</v>
      </c>
      <c r="BZ889" s="180" t="str">
        <f>+IF(LOOKUP(CALCULO[[#This Row],[72]],$CG$2:$CH$8,$CM$2:$CM$8)=0,"",LOOKUP(CALCULO[[#This Row],[72]],$CG$2:$CH$8,$CM$2:$CM$8))</f>
        <v/>
      </c>
    </row>
    <row r="890" spans="1:78" x14ac:dyDescent="0.25">
      <c r="A890" s="78" t="str">
        <f t="shared" si="33"/>
        <v/>
      </c>
      <c r="B890" s="159"/>
      <c r="C890" s="29"/>
      <c r="D890" s="29"/>
      <c r="E890" s="29"/>
      <c r="F890" s="29"/>
      <c r="G890" s="29"/>
      <c r="H890" s="29"/>
      <c r="I890" s="29"/>
      <c r="J890" s="29"/>
      <c r="K890" s="29"/>
      <c r="L890" s="29"/>
      <c r="M890" s="29"/>
      <c r="N890" s="29"/>
      <c r="O890" s="144">
        <f>SUM(CALCULO[[#This Row],[5]:[ 14 ]])</f>
        <v>0</v>
      </c>
      <c r="P890" s="162"/>
      <c r="Q890" s="163">
        <f>+IF(AVERAGEIF(ING_NO_CONST_RENTA[Concepto],'Datos para cálculo'!P$4,ING_NO_CONST_RENTA[Monto Limite])=1,CALCULO[[#This Row],[16]],MIN(CALCULO[ [#This Row],[16] ],AVERAGEIF(ING_NO_CONST_RENTA[Concepto],'Datos para cálculo'!P$4,ING_NO_CONST_RENTA[Monto Limite]),+CALCULO[ [#This Row],[16] ]+1-1,CALCULO[ [#This Row],[16] ]))</f>
        <v>0</v>
      </c>
      <c r="R890" s="29"/>
      <c r="S890" s="163">
        <f>+IF(AVERAGEIF(ING_NO_CONST_RENTA[Concepto],'Datos para cálculo'!R$4,ING_NO_CONST_RENTA[Monto Limite])=1,CALCULO[[#This Row],[18]],MIN(CALCULO[ [#This Row],[18] ],AVERAGEIF(ING_NO_CONST_RENTA[Concepto],'Datos para cálculo'!R$4,ING_NO_CONST_RENTA[Monto Limite]),+CALCULO[ [#This Row],[18] ]+1-1,CALCULO[ [#This Row],[18] ]))</f>
        <v>0</v>
      </c>
      <c r="T890" s="29"/>
      <c r="U890" s="163">
        <f>+IF(AVERAGEIF(ING_NO_CONST_RENTA[Concepto],'Datos para cálculo'!T$4,ING_NO_CONST_RENTA[Monto Limite])=1,CALCULO[[#This Row],[20]],MIN(CALCULO[ [#This Row],[20] ],AVERAGEIF(ING_NO_CONST_RENTA[Concepto],'Datos para cálculo'!T$4,ING_NO_CONST_RENTA[Monto Limite]),+CALCULO[ [#This Row],[20] ]+1-1,CALCULO[ [#This Row],[20] ]))</f>
        <v>0</v>
      </c>
      <c r="V890" s="29"/>
      <c r="W8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0" s="164"/>
      <c r="Y890" s="163">
        <f>+IF(O890&lt;310*'Versión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0" s="165"/>
      <c r="AA890" s="163">
        <f>+IF(AVERAGEIF(ING_NO_CONST_RENTA[Concepto],'Datos para cálculo'!Z$4,ING_NO_CONST_RENTA[Monto Limite])=1,CALCULO[[#This Row],[ 26 ]],MIN(CALCULO[[#This Row],[ 26 ]],AVERAGEIF(ING_NO_CONST_RENTA[Concepto],'Datos para cálculo'!Z$4,ING_NO_CONST_RENTA[Monto Limite]),+CALCULO[[#This Row],[ 26 ]]+1-1,CALCULO[[#This Row],[ 26 ]]))</f>
        <v>0</v>
      </c>
      <c r="AB890" s="165"/>
      <c r="AC8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0" s="147"/>
      <c r="AE8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0" s="144">
        <f>+CALCULO[[#This Row],[ 31 ]]+CALCULO[[#This Row],[ 29 ]]+CALCULO[[#This Row],[ 27 ]]+CALCULO[[#This Row],[ 25 ]]+CALCULO[[#This Row],[ 23 ]]+CALCULO[[#This Row],[ 21 ]]+CALCULO[[#This Row],[ 19 ]]+CALCULO[[#This Row],[ 17 ]]</f>
        <v>0</v>
      </c>
      <c r="AG890" s="148">
        <f>+MAX(0,ROUND(CALCULO[[#This Row],[ 15 ]]-CALCULO[[#This Row],[32]],-3))</f>
        <v>0</v>
      </c>
      <c r="AH890" s="29"/>
      <c r="AI890" s="163">
        <f>+IF(AVERAGEIF(DEDUCCIONES[Concepto],'Datos para cálculo'!AH$4,DEDUCCIONES[Monto Limite])=1,CALCULO[[#This Row],[ 34 ]],MIN(CALCULO[[#This Row],[ 34 ]],AVERAGEIF(DEDUCCIONES[Concepto],'Datos para cálculo'!AH$4,DEDUCCIONES[Monto Limite]),+CALCULO[[#This Row],[ 34 ]]+1-1,CALCULO[[#This Row],[ 34 ]]))</f>
        <v>0</v>
      </c>
      <c r="AJ890" s="167"/>
      <c r="AK890" s="144">
        <f>+IF(CALCULO[[#This Row],[ 36 ]]="SI",MIN(CALCULO[[#This Row],[ 15 ]]*10%,VLOOKUP($AJ$4,DEDUCCIONES[],4,0)),0)</f>
        <v>0</v>
      </c>
      <c r="AL890" s="168"/>
      <c r="AM890" s="145">
        <f>+MIN(AL890+1-1,VLOOKUP($AL$4,DEDUCCIONES[],4,0))</f>
        <v>0</v>
      </c>
      <c r="AN890" s="144">
        <f>+CALCULO[[#This Row],[35]]+CALCULO[[#This Row],[37]]+CALCULO[[#This Row],[ 39 ]]</f>
        <v>0</v>
      </c>
      <c r="AO890" s="148">
        <f>+CALCULO[[#This Row],[33]]-CALCULO[[#This Row],[ 40 ]]</f>
        <v>0</v>
      </c>
      <c r="AP890" s="29"/>
      <c r="AQ890" s="163">
        <f>+MIN(CALCULO[[#This Row],[42]]+1-1,VLOOKUP($AP$4,RENTAS_EXCENTAS[],4,0))</f>
        <v>0</v>
      </c>
      <c r="AR890" s="29"/>
      <c r="AS890" s="163">
        <f>+MIN(CALCULO[[#This Row],[43]]+CALCULO[[#This Row],[ 44 ]]+1-1,VLOOKUP($AP$4,RENTAS_EXCENTAS[],4,0))-CALCULO[[#This Row],[43]]</f>
        <v>0</v>
      </c>
      <c r="AT890" s="163"/>
      <c r="AU890" s="163"/>
      <c r="AV890" s="163">
        <f>+CALCULO[[#This Row],[ 47 ]]</f>
        <v>0</v>
      </c>
      <c r="AW890" s="163"/>
      <c r="AX890" s="163">
        <f>+CALCULO[[#This Row],[ 49 ]]</f>
        <v>0</v>
      </c>
      <c r="AY890" s="163"/>
      <c r="AZ890" s="163">
        <f>+CALCULO[[#This Row],[ 51 ]]</f>
        <v>0</v>
      </c>
      <c r="BA890" s="163"/>
      <c r="BB890" s="163">
        <f>+CALCULO[[#This Row],[ 53 ]]</f>
        <v>0</v>
      </c>
      <c r="BC890" s="163"/>
      <c r="BD890" s="163">
        <f>+CALCULO[[#This Row],[ 55 ]]</f>
        <v>0</v>
      </c>
      <c r="BE890" s="163"/>
      <c r="BF890" s="163">
        <f>+CALCULO[[#This Row],[ 57 ]]</f>
        <v>0</v>
      </c>
      <c r="BG890" s="163"/>
      <c r="BH890" s="163">
        <f>+CALCULO[[#This Row],[ 59 ]]</f>
        <v>0</v>
      </c>
      <c r="BI890" s="163"/>
      <c r="BJ890" s="163"/>
      <c r="BK890" s="163"/>
      <c r="BL890" s="145">
        <f>+CALCULO[[#This Row],[ 63 ]]</f>
        <v>0</v>
      </c>
      <c r="BM890" s="144">
        <f>+CALCULO[[#This Row],[ 64 ]]+CALCULO[[#This Row],[ 62 ]]+CALCULO[[#This Row],[ 60 ]]+CALCULO[[#This Row],[ 58 ]]+CALCULO[[#This Row],[ 56 ]]+CALCULO[[#This Row],[ 54 ]]+CALCULO[[#This Row],[ 52 ]]+CALCULO[[#This Row],[ 50 ]]+CALCULO[[#This Row],[ 48 ]]+CALCULO[[#This Row],[ 45 ]]+CALCULO[[#This Row],[43]]</f>
        <v>0</v>
      </c>
      <c r="BN890" s="148">
        <f>+CALCULO[[#This Row],[ 41 ]]-CALCULO[[#This Row],[65]]</f>
        <v>0</v>
      </c>
      <c r="BO890" s="144">
        <f>+ROUND(MIN(CALCULO[[#This Row],[66]]*25%,240*'Versión impresión'!$H$8),-3)</f>
        <v>0</v>
      </c>
      <c r="BP890" s="148">
        <f>+CALCULO[[#This Row],[66]]-CALCULO[[#This Row],[67]]</f>
        <v>0</v>
      </c>
      <c r="BQ890" s="154">
        <f>+ROUND(CALCULO[[#This Row],[33]]*40%,-3)</f>
        <v>0</v>
      </c>
      <c r="BR890" s="149">
        <f t="shared" si="34"/>
        <v>0</v>
      </c>
      <c r="BS890" s="144">
        <f>+CALCULO[[#This Row],[33]]-MIN(CALCULO[[#This Row],[69]],CALCULO[[#This Row],[68]])</f>
        <v>0</v>
      </c>
      <c r="BT890" s="150">
        <f>+CALCULO[[#This Row],[71]]/'Versión impresión'!$H$8+1-1</f>
        <v>0</v>
      </c>
      <c r="BU890" s="151">
        <f>+LOOKUP(CALCULO[[#This Row],[72]],$CG$2:$CH$8,$CJ$2:$CJ$8)</f>
        <v>0</v>
      </c>
      <c r="BV890" s="152">
        <f>+LOOKUP(CALCULO[[#This Row],[72]],$CG$2:$CH$8,$CI$2:$CI$8)</f>
        <v>0</v>
      </c>
      <c r="BW890" s="151">
        <f>+LOOKUP(CALCULO[[#This Row],[72]],$CG$2:$CH$8,$CK$2:$CK$8)</f>
        <v>0</v>
      </c>
      <c r="BX890" s="155">
        <f>+(CALCULO[[#This Row],[72]]+CALCULO[[#This Row],[73]])*CALCULO[[#This Row],[74]]+CALCULO[[#This Row],[75]]</f>
        <v>0</v>
      </c>
      <c r="BY890" s="133">
        <f>+ROUND(CALCULO[[#This Row],[76]]*'Versión impresión'!$H$8,-3)</f>
        <v>0</v>
      </c>
      <c r="BZ890" s="180" t="str">
        <f>+IF(LOOKUP(CALCULO[[#This Row],[72]],$CG$2:$CH$8,$CM$2:$CM$8)=0,"",LOOKUP(CALCULO[[#This Row],[72]],$CG$2:$CH$8,$CM$2:$CM$8))</f>
        <v/>
      </c>
    </row>
    <row r="891" spans="1:78" x14ac:dyDescent="0.25">
      <c r="A891" s="78" t="str">
        <f t="shared" si="33"/>
        <v/>
      </c>
      <c r="B891" s="159"/>
      <c r="C891" s="29"/>
      <c r="D891" s="29"/>
      <c r="E891" s="29"/>
      <c r="F891" s="29"/>
      <c r="G891" s="29"/>
      <c r="H891" s="29"/>
      <c r="I891" s="29"/>
      <c r="J891" s="29"/>
      <c r="K891" s="29"/>
      <c r="L891" s="29"/>
      <c r="M891" s="29"/>
      <c r="N891" s="29"/>
      <c r="O891" s="144">
        <f>SUM(CALCULO[[#This Row],[5]:[ 14 ]])</f>
        <v>0</v>
      </c>
      <c r="P891" s="162"/>
      <c r="Q891" s="163">
        <f>+IF(AVERAGEIF(ING_NO_CONST_RENTA[Concepto],'Datos para cálculo'!P$4,ING_NO_CONST_RENTA[Monto Limite])=1,CALCULO[[#This Row],[16]],MIN(CALCULO[ [#This Row],[16] ],AVERAGEIF(ING_NO_CONST_RENTA[Concepto],'Datos para cálculo'!P$4,ING_NO_CONST_RENTA[Monto Limite]),+CALCULO[ [#This Row],[16] ]+1-1,CALCULO[ [#This Row],[16] ]))</f>
        <v>0</v>
      </c>
      <c r="R891" s="29"/>
      <c r="S891" s="163">
        <f>+IF(AVERAGEIF(ING_NO_CONST_RENTA[Concepto],'Datos para cálculo'!R$4,ING_NO_CONST_RENTA[Monto Limite])=1,CALCULO[[#This Row],[18]],MIN(CALCULO[ [#This Row],[18] ],AVERAGEIF(ING_NO_CONST_RENTA[Concepto],'Datos para cálculo'!R$4,ING_NO_CONST_RENTA[Monto Limite]),+CALCULO[ [#This Row],[18] ]+1-1,CALCULO[ [#This Row],[18] ]))</f>
        <v>0</v>
      </c>
      <c r="T891" s="29"/>
      <c r="U891" s="163">
        <f>+IF(AVERAGEIF(ING_NO_CONST_RENTA[Concepto],'Datos para cálculo'!T$4,ING_NO_CONST_RENTA[Monto Limite])=1,CALCULO[[#This Row],[20]],MIN(CALCULO[ [#This Row],[20] ],AVERAGEIF(ING_NO_CONST_RENTA[Concepto],'Datos para cálculo'!T$4,ING_NO_CONST_RENTA[Monto Limite]),+CALCULO[ [#This Row],[20] ]+1-1,CALCULO[ [#This Row],[20] ]))</f>
        <v>0</v>
      </c>
      <c r="V891" s="29"/>
      <c r="W8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1" s="164"/>
      <c r="Y891" s="163">
        <f>+IF(O891&lt;310*'Versión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1" s="165"/>
      <c r="AA891" s="163">
        <f>+IF(AVERAGEIF(ING_NO_CONST_RENTA[Concepto],'Datos para cálculo'!Z$4,ING_NO_CONST_RENTA[Monto Limite])=1,CALCULO[[#This Row],[ 26 ]],MIN(CALCULO[[#This Row],[ 26 ]],AVERAGEIF(ING_NO_CONST_RENTA[Concepto],'Datos para cálculo'!Z$4,ING_NO_CONST_RENTA[Monto Limite]),+CALCULO[[#This Row],[ 26 ]]+1-1,CALCULO[[#This Row],[ 26 ]]))</f>
        <v>0</v>
      </c>
      <c r="AB891" s="165"/>
      <c r="AC8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1" s="147"/>
      <c r="AE8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1" s="144">
        <f>+CALCULO[[#This Row],[ 31 ]]+CALCULO[[#This Row],[ 29 ]]+CALCULO[[#This Row],[ 27 ]]+CALCULO[[#This Row],[ 25 ]]+CALCULO[[#This Row],[ 23 ]]+CALCULO[[#This Row],[ 21 ]]+CALCULO[[#This Row],[ 19 ]]+CALCULO[[#This Row],[ 17 ]]</f>
        <v>0</v>
      </c>
      <c r="AG891" s="148">
        <f>+MAX(0,ROUND(CALCULO[[#This Row],[ 15 ]]-CALCULO[[#This Row],[32]],-3))</f>
        <v>0</v>
      </c>
      <c r="AH891" s="29"/>
      <c r="AI891" s="163">
        <f>+IF(AVERAGEIF(DEDUCCIONES[Concepto],'Datos para cálculo'!AH$4,DEDUCCIONES[Monto Limite])=1,CALCULO[[#This Row],[ 34 ]],MIN(CALCULO[[#This Row],[ 34 ]],AVERAGEIF(DEDUCCIONES[Concepto],'Datos para cálculo'!AH$4,DEDUCCIONES[Monto Limite]),+CALCULO[[#This Row],[ 34 ]]+1-1,CALCULO[[#This Row],[ 34 ]]))</f>
        <v>0</v>
      </c>
      <c r="AJ891" s="167"/>
      <c r="AK891" s="144">
        <f>+IF(CALCULO[[#This Row],[ 36 ]]="SI",MIN(CALCULO[[#This Row],[ 15 ]]*10%,VLOOKUP($AJ$4,DEDUCCIONES[],4,0)),0)</f>
        <v>0</v>
      </c>
      <c r="AL891" s="168"/>
      <c r="AM891" s="145">
        <f>+MIN(AL891+1-1,VLOOKUP($AL$4,DEDUCCIONES[],4,0))</f>
        <v>0</v>
      </c>
      <c r="AN891" s="144">
        <f>+CALCULO[[#This Row],[35]]+CALCULO[[#This Row],[37]]+CALCULO[[#This Row],[ 39 ]]</f>
        <v>0</v>
      </c>
      <c r="AO891" s="148">
        <f>+CALCULO[[#This Row],[33]]-CALCULO[[#This Row],[ 40 ]]</f>
        <v>0</v>
      </c>
      <c r="AP891" s="29"/>
      <c r="AQ891" s="163">
        <f>+MIN(CALCULO[[#This Row],[42]]+1-1,VLOOKUP($AP$4,RENTAS_EXCENTAS[],4,0))</f>
        <v>0</v>
      </c>
      <c r="AR891" s="29"/>
      <c r="AS891" s="163">
        <f>+MIN(CALCULO[[#This Row],[43]]+CALCULO[[#This Row],[ 44 ]]+1-1,VLOOKUP($AP$4,RENTAS_EXCENTAS[],4,0))-CALCULO[[#This Row],[43]]</f>
        <v>0</v>
      </c>
      <c r="AT891" s="163"/>
      <c r="AU891" s="163"/>
      <c r="AV891" s="163">
        <f>+CALCULO[[#This Row],[ 47 ]]</f>
        <v>0</v>
      </c>
      <c r="AW891" s="163"/>
      <c r="AX891" s="163">
        <f>+CALCULO[[#This Row],[ 49 ]]</f>
        <v>0</v>
      </c>
      <c r="AY891" s="163"/>
      <c r="AZ891" s="163">
        <f>+CALCULO[[#This Row],[ 51 ]]</f>
        <v>0</v>
      </c>
      <c r="BA891" s="163"/>
      <c r="BB891" s="163">
        <f>+CALCULO[[#This Row],[ 53 ]]</f>
        <v>0</v>
      </c>
      <c r="BC891" s="163"/>
      <c r="BD891" s="163">
        <f>+CALCULO[[#This Row],[ 55 ]]</f>
        <v>0</v>
      </c>
      <c r="BE891" s="163"/>
      <c r="BF891" s="163">
        <f>+CALCULO[[#This Row],[ 57 ]]</f>
        <v>0</v>
      </c>
      <c r="BG891" s="163"/>
      <c r="BH891" s="163">
        <f>+CALCULO[[#This Row],[ 59 ]]</f>
        <v>0</v>
      </c>
      <c r="BI891" s="163"/>
      <c r="BJ891" s="163"/>
      <c r="BK891" s="163"/>
      <c r="BL891" s="145">
        <f>+CALCULO[[#This Row],[ 63 ]]</f>
        <v>0</v>
      </c>
      <c r="BM891" s="144">
        <f>+CALCULO[[#This Row],[ 64 ]]+CALCULO[[#This Row],[ 62 ]]+CALCULO[[#This Row],[ 60 ]]+CALCULO[[#This Row],[ 58 ]]+CALCULO[[#This Row],[ 56 ]]+CALCULO[[#This Row],[ 54 ]]+CALCULO[[#This Row],[ 52 ]]+CALCULO[[#This Row],[ 50 ]]+CALCULO[[#This Row],[ 48 ]]+CALCULO[[#This Row],[ 45 ]]+CALCULO[[#This Row],[43]]</f>
        <v>0</v>
      </c>
      <c r="BN891" s="148">
        <f>+CALCULO[[#This Row],[ 41 ]]-CALCULO[[#This Row],[65]]</f>
        <v>0</v>
      </c>
      <c r="BO891" s="144">
        <f>+ROUND(MIN(CALCULO[[#This Row],[66]]*25%,240*'Versión impresión'!$H$8),-3)</f>
        <v>0</v>
      </c>
      <c r="BP891" s="148">
        <f>+CALCULO[[#This Row],[66]]-CALCULO[[#This Row],[67]]</f>
        <v>0</v>
      </c>
      <c r="BQ891" s="154">
        <f>+ROUND(CALCULO[[#This Row],[33]]*40%,-3)</f>
        <v>0</v>
      </c>
      <c r="BR891" s="149">
        <f t="shared" si="34"/>
        <v>0</v>
      </c>
      <c r="BS891" s="144">
        <f>+CALCULO[[#This Row],[33]]-MIN(CALCULO[[#This Row],[69]],CALCULO[[#This Row],[68]])</f>
        <v>0</v>
      </c>
      <c r="BT891" s="150">
        <f>+CALCULO[[#This Row],[71]]/'Versión impresión'!$H$8+1-1</f>
        <v>0</v>
      </c>
      <c r="BU891" s="151">
        <f>+LOOKUP(CALCULO[[#This Row],[72]],$CG$2:$CH$8,$CJ$2:$CJ$8)</f>
        <v>0</v>
      </c>
      <c r="BV891" s="152">
        <f>+LOOKUP(CALCULO[[#This Row],[72]],$CG$2:$CH$8,$CI$2:$CI$8)</f>
        <v>0</v>
      </c>
      <c r="BW891" s="151">
        <f>+LOOKUP(CALCULO[[#This Row],[72]],$CG$2:$CH$8,$CK$2:$CK$8)</f>
        <v>0</v>
      </c>
      <c r="BX891" s="155">
        <f>+(CALCULO[[#This Row],[72]]+CALCULO[[#This Row],[73]])*CALCULO[[#This Row],[74]]+CALCULO[[#This Row],[75]]</f>
        <v>0</v>
      </c>
      <c r="BY891" s="133">
        <f>+ROUND(CALCULO[[#This Row],[76]]*'Versión impresión'!$H$8,-3)</f>
        <v>0</v>
      </c>
      <c r="BZ891" s="180" t="str">
        <f>+IF(LOOKUP(CALCULO[[#This Row],[72]],$CG$2:$CH$8,$CM$2:$CM$8)=0,"",LOOKUP(CALCULO[[#This Row],[72]],$CG$2:$CH$8,$CM$2:$CM$8))</f>
        <v/>
      </c>
    </row>
    <row r="892" spans="1:78" x14ac:dyDescent="0.25">
      <c r="A892" s="78" t="str">
        <f t="shared" si="33"/>
        <v/>
      </c>
      <c r="B892" s="159"/>
      <c r="C892" s="29"/>
      <c r="D892" s="29"/>
      <c r="E892" s="29"/>
      <c r="F892" s="29"/>
      <c r="G892" s="29"/>
      <c r="H892" s="29"/>
      <c r="I892" s="29"/>
      <c r="J892" s="29"/>
      <c r="K892" s="29"/>
      <c r="L892" s="29"/>
      <c r="M892" s="29"/>
      <c r="N892" s="29"/>
      <c r="O892" s="144">
        <f>SUM(CALCULO[[#This Row],[5]:[ 14 ]])</f>
        <v>0</v>
      </c>
      <c r="P892" s="162"/>
      <c r="Q892" s="163">
        <f>+IF(AVERAGEIF(ING_NO_CONST_RENTA[Concepto],'Datos para cálculo'!P$4,ING_NO_CONST_RENTA[Monto Limite])=1,CALCULO[[#This Row],[16]],MIN(CALCULO[ [#This Row],[16] ],AVERAGEIF(ING_NO_CONST_RENTA[Concepto],'Datos para cálculo'!P$4,ING_NO_CONST_RENTA[Monto Limite]),+CALCULO[ [#This Row],[16] ]+1-1,CALCULO[ [#This Row],[16] ]))</f>
        <v>0</v>
      </c>
      <c r="R892" s="29"/>
      <c r="S892" s="163">
        <f>+IF(AVERAGEIF(ING_NO_CONST_RENTA[Concepto],'Datos para cálculo'!R$4,ING_NO_CONST_RENTA[Monto Limite])=1,CALCULO[[#This Row],[18]],MIN(CALCULO[ [#This Row],[18] ],AVERAGEIF(ING_NO_CONST_RENTA[Concepto],'Datos para cálculo'!R$4,ING_NO_CONST_RENTA[Monto Limite]),+CALCULO[ [#This Row],[18] ]+1-1,CALCULO[ [#This Row],[18] ]))</f>
        <v>0</v>
      </c>
      <c r="T892" s="29"/>
      <c r="U892" s="163">
        <f>+IF(AVERAGEIF(ING_NO_CONST_RENTA[Concepto],'Datos para cálculo'!T$4,ING_NO_CONST_RENTA[Monto Limite])=1,CALCULO[[#This Row],[20]],MIN(CALCULO[ [#This Row],[20] ],AVERAGEIF(ING_NO_CONST_RENTA[Concepto],'Datos para cálculo'!T$4,ING_NO_CONST_RENTA[Monto Limite]),+CALCULO[ [#This Row],[20] ]+1-1,CALCULO[ [#This Row],[20] ]))</f>
        <v>0</v>
      </c>
      <c r="V892" s="29"/>
      <c r="W8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2" s="164"/>
      <c r="Y892" s="163">
        <f>+IF(O892&lt;310*'Versión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2" s="165"/>
      <c r="AA892" s="163">
        <f>+IF(AVERAGEIF(ING_NO_CONST_RENTA[Concepto],'Datos para cálculo'!Z$4,ING_NO_CONST_RENTA[Monto Limite])=1,CALCULO[[#This Row],[ 26 ]],MIN(CALCULO[[#This Row],[ 26 ]],AVERAGEIF(ING_NO_CONST_RENTA[Concepto],'Datos para cálculo'!Z$4,ING_NO_CONST_RENTA[Monto Limite]),+CALCULO[[#This Row],[ 26 ]]+1-1,CALCULO[[#This Row],[ 26 ]]))</f>
        <v>0</v>
      </c>
      <c r="AB892" s="165"/>
      <c r="AC8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2" s="147"/>
      <c r="AE8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2" s="144">
        <f>+CALCULO[[#This Row],[ 31 ]]+CALCULO[[#This Row],[ 29 ]]+CALCULO[[#This Row],[ 27 ]]+CALCULO[[#This Row],[ 25 ]]+CALCULO[[#This Row],[ 23 ]]+CALCULO[[#This Row],[ 21 ]]+CALCULO[[#This Row],[ 19 ]]+CALCULO[[#This Row],[ 17 ]]</f>
        <v>0</v>
      </c>
      <c r="AG892" s="148">
        <f>+MAX(0,ROUND(CALCULO[[#This Row],[ 15 ]]-CALCULO[[#This Row],[32]],-3))</f>
        <v>0</v>
      </c>
      <c r="AH892" s="29"/>
      <c r="AI892" s="163">
        <f>+IF(AVERAGEIF(DEDUCCIONES[Concepto],'Datos para cálculo'!AH$4,DEDUCCIONES[Monto Limite])=1,CALCULO[[#This Row],[ 34 ]],MIN(CALCULO[[#This Row],[ 34 ]],AVERAGEIF(DEDUCCIONES[Concepto],'Datos para cálculo'!AH$4,DEDUCCIONES[Monto Limite]),+CALCULO[[#This Row],[ 34 ]]+1-1,CALCULO[[#This Row],[ 34 ]]))</f>
        <v>0</v>
      </c>
      <c r="AJ892" s="167"/>
      <c r="AK892" s="144">
        <f>+IF(CALCULO[[#This Row],[ 36 ]]="SI",MIN(CALCULO[[#This Row],[ 15 ]]*10%,VLOOKUP($AJ$4,DEDUCCIONES[],4,0)),0)</f>
        <v>0</v>
      </c>
      <c r="AL892" s="168"/>
      <c r="AM892" s="145">
        <f>+MIN(AL892+1-1,VLOOKUP($AL$4,DEDUCCIONES[],4,0))</f>
        <v>0</v>
      </c>
      <c r="AN892" s="144">
        <f>+CALCULO[[#This Row],[35]]+CALCULO[[#This Row],[37]]+CALCULO[[#This Row],[ 39 ]]</f>
        <v>0</v>
      </c>
      <c r="AO892" s="148">
        <f>+CALCULO[[#This Row],[33]]-CALCULO[[#This Row],[ 40 ]]</f>
        <v>0</v>
      </c>
      <c r="AP892" s="29"/>
      <c r="AQ892" s="163">
        <f>+MIN(CALCULO[[#This Row],[42]]+1-1,VLOOKUP($AP$4,RENTAS_EXCENTAS[],4,0))</f>
        <v>0</v>
      </c>
      <c r="AR892" s="29"/>
      <c r="AS892" s="163">
        <f>+MIN(CALCULO[[#This Row],[43]]+CALCULO[[#This Row],[ 44 ]]+1-1,VLOOKUP($AP$4,RENTAS_EXCENTAS[],4,0))-CALCULO[[#This Row],[43]]</f>
        <v>0</v>
      </c>
      <c r="AT892" s="163"/>
      <c r="AU892" s="163"/>
      <c r="AV892" s="163">
        <f>+CALCULO[[#This Row],[ 47 ]]</f>
        <v>0</v>
      </c>
      <c r="AW892" s="163"/>
      <c r="AX892" s="163">
        <f>+CALCULO[[#This Row],[ 49 ]]</f>
        <v>0</v>
      </c>
      <c r="AY892" s="163"/>
      <c r="AZ892" s="163">
        <f>+CALCULO[[#This Row],[ 51 ]]</f>
        <v>0</v>
      </c>
      <c r="BA892" s="163"/>
      <c r="BB892" s="163">
        <f>+CALCULO[[#This Row],[ 53 ]]</f>
        <v>0</v>
      </c>
      <c r="BC892" s="163"/>
      <c r="BD892" s="163">
        <f>+CALCULO[[#This Row],[ 55 ]]</f>
        <v>0</v>
      </c>
      <c r="BE892" s="163"/>
      <c r="BF892" s="163">
        <f>+CALCULO[[#This Row],[ 57 ]]</f>
        <v>0</v>
      </c>
      <c r="BG892" s="163"/>
      <c r="BH892" s="163">
        <f>+CALCULO[[#This Row],[ 59 ]]</f>
        <v>0</v>
      </c>
      <c r="BI892" s="163"/>
      <c r="BJ892" s="163"/>
      <c r="BK892" s="163"/>
      <c r="BL892" s="145">
        <f>+CALCULO[[#This Row],[ 63 ]]</f>
        <v>0</v>
      </c>
      <c r="BM892" s="144">
        <f>+CALCULO[[#This Row],[ 64 ]]+CALCULO[[#This Row],[ 62 ]]+CALCULO[[#This Row],[ 60 ]]+CALCULO[[#This Row],[ 58 ]]+CALCULO[[#This Row],[ 56 ]]+CALCULO[[#This Row],[ 54 ]]+CALCULO[[#This Row],[ 52 ]]+CALCULO[[#This Row],[ 50 ]]+CALCULO[[#This Row],[ 48 ]]+CALCULO[[#This Row],[ 45 ]]+CALCULO[[#This Row],[43]]</f>
        <v>0</v>
      </c>
      <c r="BN892" s="148">
        <f>+CALCULO[[#This Row],[ 41 ]]-CALCULO[[#This Row],[65]]</f>
        <v>0</v>
      </c>
      <c r="BO892" s="144">
        <f>+ROUND(MIN(CALCULO[[#This Row],[66]]*25%,240*'Versión impresión'!$H$8),-3)</f>
        <v>0</v>
      </c>
      <c r="BP892" s="148">
        <f>+CALCULO[[#This Row],[66]]-CALCULO[[#This Row],[67]]</f>
        <v>0</v>
      </c>
      <c r="BQ892" s="154">
        <f>+ROUND(CALCULO[[#This Row],[33]]*40%,-3)</f>
        <v>0</v>
      </c>
      <c r="BR892" s="149">
        <f t="shared" si="34"/>
        <v>0</v>
      </c>
      <c r="BS892" s="144">
        <f>+CALCULO[[#This Row],[33]]-MIN(CALCULO[[#This Row],[69]],CALCULO[[#This Row],[68]])</f>
        <v>0</v>
      </c>
      <c r="BT892" s="150">
        <f>+CALCULO[[#This Row],[71]]/'Versión impresión'!$H$8+1-1</f>
        <v>0</v>
      </c>
      <c r="BU892" s="151">
        <f>+LOOKUP(CALCULO[[#This Row],[72]],$CG$2:$CH$8,$CJ$2:$CJ$8)</f>
        <v>0</v>
      </c>
      <c r="BV892" s="152">
        <f>+LOOKUP(CALCULO[[#This Row],[72]],$CG$2:$CH$8,$CI$2:$CI$8)</f>
        <v>0</v>
      </c>
      <c r="BW892" s="151">
        <f>+LOOKUP(CALCULO[[#This Row],[72]],$CG$2:$CH$8,$CK$2:$CK$8)</f>
        <v>0</v>
      </c>
      <c r="BX892" s="155">
        <f>+(CALCULO[[#This Row],[72]]+CALCULO[[#This Row],[73]])*CALCULO[[#This Row],[74]]+CALCULO[[#This Row],[75]]</f>
        <v>0</v>
      </c>
      <c r="BY892" s="133">
        <f>+ROUND(CALCULO[[#This Row],[76]]*'Versión impresión'!$H$8,-3)</f>
        <v>0</v>
      </c>
      <c r="BZ892" s="180" t="str">
        <f>+IF(LOOKUP(CALCULO[[#This Row],[72]],$CG$2:$CH$8,$CM$2:$CM$8)=0,"",LOOKUP(CALCULO[[#This Row],[72]],$CG$2:$CH$8,$CM$2:$CM$8))</f>
        <v/>
      </c>
    </row>
    <row r="893" spans="1:78" x14ac:dyDescent="0.25">
      <c r="A893" s="78" t="str">
        <f t="shared" si="33"/>
        <v/>
      </c>
      <c r="B893" s="159"/>
      <c r="C893" s="29"/>
      <c r="D893" s="29"/>
      <c r="E893" s="29"/>
      <c r="F893" s="29"/>
      <c r="G893" s="29"/>
      <c r="H893" s="29"/>
      <c r="I893" s="29"/>
      <c r="J893" s="29"/>
      <c r="K893" s="29"/>
      <c r="L893" s="29"/>
      <c r="M893" s="29"/>
      <c r="N893" s="29"/>
      <c r="O893" s="144">
        <f>SUM(CALCULO[[#This Row],[5]:[ 14 ]])</f>
        <v>0</v>
      </c>
      <c r="P893" s="162"/>
      <c r="Q893" s="163">
        <f>+IF(AVERAGEIF(ING_NO_CONST_RENTA[Concepto],'Datos para cálculo'!P$4,ING_NO_CONST_RENTA[Monto Limite])=1,CALCULO[[#This Row],[16]],MIN(CALCULO[ [#This Row],[16] ],AVERAGEIF(ING_NO_CONST_RENTA[Concepto],'Datos para cálculo'!P$4,ING_NO_CONST_RENTA[Monto Limite]),+CALCULO[ [#This Row],[16] ]+1-1,CALCULO[ [#This Row],[16] ]))</f>
        <v>0</v>
      </c>
      <c r="R893" s="29"/>
      <c r="S893" s="163">
        <f>+IF(AVERAGEIF(ING_NO_CONST_RENTA[Concepto],'Datos para cálculo'!R$4,ING_NO_CONST_RENTA[Monto Limite])=1,CALCULO[[#This Row],[18]],MIN(CALCULO[ [#This Row],[18] ],AVERAGEIF(ING_NO_CONST_RENTA[Concepto],'Datos para cálculo'!R$4,ING_NO_CONST_RENTA[Monto Limite]),+CALCULO[ [#This Row],[18] ]+1-1,CALCULO[ [#This Row],[18] ]))</f>
        <v>0</v>
      </c>
      <c r="T893" s="29"/>
      <c r="U893" s="163">
        <f>+IF(AVERAGEIF(ING_NO_CONST_RENTA[Concepto],'Datos para cálculo'!T$4,ING_NO_CONST_RENTA[Monto Limite])=1,CALCULO[[#This Row],[20]],MIN(CALCULO[ [#This Row],[20] ],AVERAGEIF(ING_NO_CONST_RENTA[Concepto],'Datos para cálculo'!T$4,ING_NO_CONST_RENTA[Monto Limite]),+CALCULO[ [#This Row],[20] ]+1-1,CALCULO[ [#This Row],[20] ]))</f>
        <v>0</v>
      </c>
      <c r="V893" s="29"/>
      <c r="W8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3" s="164"/>
      <c r="Y893" s="163">
        <f>+IF(O893&lt;310*'Versión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3" s="165"/>
      <c r="AA893" s="163">
        <f>+IF(AVERAGEIF(ING_NO_CONST_RENTA[Concepto],'Datos para cálculo'!Z$4,ING_NO_CONST_RENTA[Monto Limite])=1,CALCULO[[#This Row],[ 26 ]],MIN(CALCULO[[#This Row],[ 26 ]],AVERAGEIF(ING_NO_CONST_RENTA[Concepto],'Datos para cálculo'!Z$4,ING_NO_CONST_RENTA[Monto Limite]),+CALCULO[[#This Row],[ 26 ]]+1-1,CALCULO[[#This Row],[ 26 ]]))</f>
        <v>0</v>
      </c>
      <c r="AB893" s="165"/>
      <c r="AC8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3" s="147"/>
      <c r="AE8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3" s="144">
        <f>+CALCULO[[#This Row],[ 31 ]]+CALCULO[[#This Row],[ 29 ]]+CALCULO[[#This Row],[ 27 ]]+CALCULO[[#This Row],[ 25 ]]+CALCULO[[#This Row],[ 23 ]]+CALCULO[[#This Row],[ 21 ]]+CALCULO[[#This Row],[ 19 ]]+CALCULO[[#This Row],[ 17 ]]</f>
        <v>0</v>
      </c>
      <c r="AG893" s="148">
        <f>+MAX(0,ROUND(CALCULO[[#This Row],[ 15 ]]-CALCULO[[#This Row],[32]],-3))</f>
        <v>0</v>
      </c>
      <c r="AH893" s="29"/>
      <c r="AI893" s="163">
        <f>+IF(AVERAGEIF(DEDUCCIONES[Concepto],'Datos para cálculo'!AH$4,DEDUCCIONES[Monto Limite])=1,CALCULO[[#This Row],[ 34 ]],MIN(CALCULO[[#This Row],[ 34 ]],AVERAGEIF(DEDUCCIONES[Concepto],'Datos para cálculo'!AH$4,DEDUCCIONES[Monto Limite]),+CALCULO[[#This Row],[ 34 ]]+1-1,CALCULO[[#This Row],[ 34 ]]))</f>
        <v>0</v>
      </c>
      <c r="AJ893" s="167"/>
      <c r="AK893" s="144">
        <f>+IF(CALCULO[[#This Row],[ 36 ]]="SI",MIN(CALCULO[[#This Row],[ 15 ]]*10%,VLOOKUP($AJ$4,DEDUCCIONES[],4,0)),0)</f>
        <v>0</v>
      </c>
      <c r="AL893" s="168"/>
      <c r="AM893" s="145">
        <f>+MIN(AL893+1-1,VLOOKUP($AL$4,DEDUCCIONES[],4,0))</f>
        <v>0</v>
      </c>
      <c r="AN893" s="144">
        <f>+CALCULO[[#This Row],[35]]+CALCULO[[#This Row],[37]]+CALCULO[[#This Row],[ 39 ]]</f>
        <v>0</v>
      </c>
      <c r="AO893" s="148">
        <f>+CALCULO[[#This Row],[33]]-CALCULO[[#This Row],[ 40 ]]</f>
        <v>0</v>
      </c>
      <c r="AP893" s="29"/>
      <c r="AQ893" s="163">
        <f>+MIN(CALCULO[[#This Row],[42]]+1-1,VLOOKUP($AP$4,RENTAS_EXCENTAS[],4,0))</f>
        <v>0</v>
      </c>
      <c r="AR893" s="29"/>
      <c r="AS893" s="163">
        <f>+MIN(CALCULO[[#This Row],[43]]+CALCULO[[#This Row],[ 44 ]]+1-1,VLOOKUP($AP$4,RENTAS_EXCENTAS[],4,0))-CALCULO[[#This Row],[43]]</f>
        <v>0</v>
      </c>
      <c r="AT893" s="163"/>
      <c r="AU893" s="163"/>
      <c r="AV893" s="163">
        <f>+CALCULO[[#This Row],[ 47 ]]</f>
        <v>0</v>
      </c>
      <c r="AW893" s="163"/>
      <c r="AX893" s="163">
        <f>+CALCULO[[#This Row],[ 49 ]]</f>
        <v>0</v>
      </c>
      <c r="AY893" s="163"/>
      <c r="AZ893" s="163">
        <f>+CALCULO[[#This Row],[ 51 ]]</f>
        <v>0</v>
      </c>
      <c r="BA893" s="163"/>
      <c r="BB893" s="163">
        <f>+CALCULO[[#This Row],[ 53 ]]</f>
        <v>0</v>
      </c>
      <c r="BC893" s="163"/>
      <c r="BD893" s="163">
        <f>+CALCULO[[#This Row],[ 55 ]]</f>
        <v>0</v>
      </c>
      <c r="BE893" s="163"/>
      <c r="BF893" s="163">
        <f>+CALCULO[[#This Row],[ 57 ]]</f>
        <v>0</v>
      </c>
      <c r="BG893" s="163"/>
      <c r="BH893" s="163">
        <f>+CALCULO[[#This Row],[ 59 ]]</f>
        <v>0</v>
      </c>
      <c r="BI893" s="163"/>
      <c r="BJ893" s="163"/>
      <c r="BK893" s="163"/>
      <c r="BL893" s="145">
        <f>+CALCULO[[#This Row],[ 63 ]]</f>
        <v>0</v>
      </c>
      <c r="BM893" s="144">
        <f>+CALCULO[[#This Row],[ 64 ]]+CALCULO[[#This Row],[ 62 ]]+CALCULO[[#This Row],[ 60 ]]+CALCULO[[#This Row],[ 58 ]]+CALCULO[[#This Row],[ 56 ]]+CALCULO[[#This Row],[ 54 ]]+CALCULO[[#This Row],[ 52 ]]+CALCULO[[#This Row],[ 50 ]]+CALCULO[[#This Row],[ 48 ]]+CALCULO[[#This Row],[ 45 ]]+CALCULO[[#This Row],[43]]</f>
        <v>0</v>
      </c>
      <c r="BN893" s="148">
        <f>+CALCULO[[#This Row],[ 41 ]]-CALCULO[[#This Row],[65]]</f>
        <v>0</v>
      </c>
      <c r="BO893" s="144">
        <f>+ROUND(MIN(CALCULO[[#This Row],[66]]*25%,240*'Versión impresión'!$H$8),-3)</f>
        <v>0</v>
      </c>
      <c r="BP893" s="148">
        <f>+CALCULO[[#This Row],[66]]-CALCULO[[#This Row],[67]]</f>
        <v>0</v>
      </c>
      <c r="BQ893" s="154">
        <f>+ROUND(CALCULO[[#This Row],[33]]*40%,-3)</f>
        <v>0</v>
      </c>
      <c r="BR893" s="149">
        <f t="shared" si="34"/>
        <v>0</v>
      </c>
      <c r="BS893" s="144">
        <f>+CALCULO[[#This Row],[33]]-MIN(CALCULO[[#This Row],[69]],CALCULO[[#This Row],[68]])</f>
        <v>0</v>
      </c>
      <c r="BT893" s="150">
        <f>+CALCULO[[#This Row],[71]]/'Versión impresión'!$H$8+1-1</f>
        <v>0</v>
      </c>
      <c r="BU893" s="151">
        <f>+LOOKUP(CALCULO[[#This Row],[72]],$CG$2:$CH$8,$CJ$2:$CJ$8)</f>
        <v>0</v>
      </c>
      <c r="BV893" s="152">
        <f>+LOOKUP(CALCULO[[#This Row],[72]],$CG$2:$CH$8,$CI$2:$CI$8)</f>
        <v>0</v>
      </c>
      <c r="BW893" s="151">
        <f>+LOOKUP(CALCULO[[#This Row],[72]],$CG$2:$CH$8,$CK$2:$CK$8)</f>
        <v>0</v>
      </c>
      <c r="BX893" s="155">
        <f>+(CALCULO[[#This Row],[72]]+CALCULO[[#This Row],[73]])*CALCULO[[#This Row],[74]]+CALCULO[[#This Row],[75]]</f>
        <v>0</v>
      </c>
      <c r="BY893" s="133">
        <f>+ROUND(CALCULO[[#This Row],[76]]*'Versión impresión'!$H$8,-3)</f>
        <v>0</v>
      </c>
      <c r="BZ893" s="180" t="str">
        <f>+IF(LOOKUP(CALCULO[[#This Row],[72]],$CG$2:$CH$8,$CM$2:$CM$8)=0,"",LOOKUP(CALCULO[[#This Row],[72]],$CG$2:$CH$8,$CM$2:$CM$8))</f>
        <v/>
      </c>
    </row>
    <row r="894" spans="1:78" x14ac:dyDescent="0.25">
      <c r="A894" s="78" t="str">
        <f t="shared" si="33"/>
        <v/>
      </c>
      <c r="B894" s="159"/>
      <c r="C894" s="29"/>
      <c r="D894" s="29"/>
      <c r="E894" s="29"/>
      <c r="F894" s="29"/>
      <c r="G894" s="29"/>
      <c r="H894" s="29"/>
      <c r="I894" s="29"/>
      <c r="J894" s="29"/>
      <c r="K894" s="29"/>
      <c r="L894" s="29"/>
      <c r="M894" s="29"/>
      <c r="N894" s="29"/>
      <c r="O894" s="144">
        <f>SUM(CALCULO[[#This Row],[5]:[ 14 ]])</f>
        <v>0</v>
      </c>
      <c r="P894" s="162"/>
      <c r="Q894" s="163">
        <f>+IF(AVERAGEIF(ING_NO_CONST_RENTA[Concepto],'Datos para cálculo'!P$4,ING_NO_CONST_RENTA[Monto Limite])=1,CALCULO[[#This Row],[16]],MIN(CALCULO[ [#This Row],[16] ],AVERAGEIF(ING_NO_CONST_RENTA[Concepto],'Datos para cálculo'!P$4,ING_NO_CONST_RENTA[Monto Limite]),+CALCULO[ [#This Row],[16] ]+1-1,CALCULO[ [#This Row],[16] ]))</f>
        <v>0</v>
      </c>
      <c r="R894" s="29"/>
      <c r="S894" s="163">
        <f>+IF(AVERAGEIF(ING_NO_CONST_RENTA[Concepto],'Datos para cálculo'!R$4,ING_NO_CONST_RENTA[Monto Limite])=1,CALCULO[[#This Row],[18]],MIN(CALCULO[ [#This Row],[18] ],AVERAGEIF(ING_NO_CONST_RENTA[Concepto],'Datos para cálculo'!R$4,ING_NO_CONST_RENTA[Monto Limite]),+CALCULO[ [#This Row],[18] ]+1-1,CALCULO[ [#This Row],[18] ]))</f>
        <v>0</v>
      </c>
      <c r="T894" s="29"/>
      <c r="U894" s="163">
        <f>+IF(AVERAGEIF(ING_NO_CONST_RENTA[Concepto],'Datos para cálculo'!T$4,ING_NO_CONST_RENTA[Monto Limite])=1,CALCULO[[#This Row],[20]],MIN(CALCULO[ [#This Row],[20] ],AVERAGEIF(ING_NO_CONST_RENTA[Concepto],'Datos para cálculo'!T$4,ING_NO_CONST_RENTA[Monto Limite]),+CALCULO[ [#This Row],[20] ]+1-1,CALCULO[ [#This Row],[20] ]))</f>
        <v>0</v>
      </c>
      <c r="V894" s="29"/>
      <c r="W8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4" s="164"/>
      <c r="Y894" s="163">
        <f>+IF(O894&lt;310*'Versión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4" s="165"/>
      <c r="AA894" s="163">
        <f>+IF(AVERAGEIF(ING_NO_CONST_RENTA[Concepto],'Datos para cálculo'!Z$4,ING_NO_CONST_RENTA[Monto Limite])=1,CALCULO[[#This Row],[ 26 ]],MIN(CALCULO[[#This Row],[ 26 ]],AVERAGEIF(ING_NO_CONST_RENTA[Concepto],'Datos para cálculo'!Z$4,ING_NO_CONST_RENTA[Monto Limite]),+CALCULO[[#This Row],[ 26 ]]+1-1,CALCULO[[#This Row],[ 26 ]]))</f>
        <v>0</v>
      </c>
      <c r="AB894" s="165"/>
      <c r="AC8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4" s="147"/>
      <c r="AE8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4" s="144">
        <f>+CALCULO[[#This Row],[ 31 ]]+CALCULO[[#This Row],[ 29 ]]+CALCULO[[#This Row],[ 27 ]]+CALCULO[[#This Row],[ 25 ]]+CALCULO[[#This Row],[ 23 ]]+CALCULO[[#This Row],[ 21 ]]+CALCULO[[#This Row],[ 19 ]]+CALCULO[[#This Row],[ 17 ]]</f>
        <v>0</v>
      </c>
      <c r="AG894" s="148">
        <f>+MAX(0,ROUND(CALCULO[[#This Row],[ 15 ]]-CALCULO[[#This Row],[32]],-3))</f>
        <v>0</v>
      </c>
      <c r="AH894" s="29"/>
      <c r="AI894" s="163">
        <f>+IF(AVERAGEIF(DEDUCCIONES[Concepto],'Datos para cálculo'!AH$4,DEDUCCIONES[Monto Limite])=1,CALCULO[[#This Row],[ 34 ]],MIN(CALCULO[[#This Row],[ 34 ]],AVERAGEIF(DEDUCCIONES[Concepto],'Datos para cálculo'!AH$4,DEDUCCIONES[Monto Limite]),+CALCULO[[#This Row],[ 34 ]]+1-1,CALCULO[[#This Row],[ 34 ]]))</f>
        <v>0</v>
      </c>
      <c r="AJ894" s="167"/>
      <c r="AK894" s="144">
        <f>+IF(CALCULO[[#This Row],[ 36 ]]="SI",MIN(CALCULO[[#This Row],[ 15 ]]*10%,VLOOKUP($AJ$4,DEDUCCIONES[],4,0)),0)</f>
        <v>0</v>
      </c>
      <c r="AL894" s="168"/>
      <c r="AM894" s="145">
        <f>+MIN(AL894+1-1,VLOOKUP($AL$4,DEDUCCIONES[],4,0))</f>
        <v>0</v>
      </c>
      <c r="AN894" s="144">
        <f>+CALCULO[[#This Row],[35]]+CALCULO[[#This Row],[37]]+CALCULO[[#This Row],[ 39 ]]</f>
        <v>0</v>
      </c>
      <c r="AO894" s="148">
        <f>+CALCULO[[#This Row],[33]]-CALCULO[[#This Row],[ 40 ]]</f>
        <v>0</v>
      </c>
      <c r="AP894" s="29"/>
      <c r="AQ894" s="163">
        <f>+MIN(CALCULO[[#This Row],[42]]+1-1,VLOOKUP($AP$4,RENTAS_EXCENTAS[],4,0))</f>
        <v>0</v>
      </c>
      <c r="AR894" s="29"/>
      <c r="AS894" s="163">
        <f>+MIN(CALCULO[[#This Row],[43]]+CALCULO[[#This Row],[ 44 ]]+1-1,VLOOKUP($AP$4,RENTAS_EXCENTAS[],4,0))-CALCULO[[#This Row],[43]]</f>
        <v>0</v>
      </c>
      <c r="AT894" s="163"/>
      <c r="AU894" s="163"/>
      <c r="AV894" s="163">
        <f>+CALCULO[[#This Row],[ 47 ]]</f>
        <v>0</v>
      </c>
      <c r="AW894" s="163"/>
      <c r="AX894" s="163">
        <f>+CALCULO[[#This Row],[ 49 ]]</f>
        <v>0</v>
      </c>
      <c r="AY894" s="163"/>
      <c r="AZ894" s="163">
        <f>+CALCULO[[#This Row],[ 51 ]]</f>
        <v>0</v>
      </c>
      <c r="BA894" s="163"/>
      <c r="BB894" s="163">
        <f>+CALCULO[[#This Row],[ 53 ]]</f>
        <v>0</v>
      </c>
      <c r="BC894" s="163"/>
      <c r="BD894" s="163">
        <f>+CALCULO[[#This Row],[ 55 ]]</f>
        <v>0</v>
      </c>
      <c r="BE894" s="163"/>
      <c r="BF894" s="163">
        <f>+CALCULO[[#This Row],[ 57 ]]</f>
        <v>0</v>
      </c>
      <c r="BG894" s="163"/>
      <c r="BH894" s="163">
        <f>+CALCULO[[#This Row],[ 59 ]]</f>
        <v>0</v>
      </c>
      <c r="BI894" s="163"/>
      <c r="BJ894" s="163"/>
      <c r="BK894" s="163"/>
      <c r="BL894" s="145">
        <f>+CALCULO[[#This Row],[ 63 ]]</f>
        <v>0</v>
      </c>
      <c r="BM894" s="144">
        <f>+CALCULO[[#This Row],[ 64 ]]+CALCULO[[#This Row],[ 62 ]]+CALCULO[[#This Row],[ 60 ]]+CALCULO[[#This Row],[ 58 ]]+CALCULO[[#This Row],[ 56 ]]+CALCULO[[#This Row],[ 54 ]]+CALCULO[[#This Row],[ 52 ]]+CALCULO[[#This Row],[ 50 ]]+CALCULO[[#This Row],[ 48 ]]+CALCULO[[#This Row],[ 45 ]]+CALCULO[[#This Row],[43]]</f>
        <v>0</v>
      </c>
      <c r="BN894" s="148">
        <f>+CALCULO[[#This Row],[ 41 ]]-CALCULO[[#This Row],[65]]</f>
        <v>0</v>
      </c>
      <c r="BO894" s="144">
        <f>+ROUND(MIN(CALCULO[[#This Row],[66]]*25%,240*'Versión impresión'!$H$8),-3)</f>
        <v>0</v>
      </c>
      <c r="BP894" s="148">
        <f>+CALCULO[[#This Row],[66]]-CALCULO[[#This Row],[67]]</f>
        <v>0</v>
      </c>
      <c r="BQ894" s="154">
        <f>+ROUND(CALCULO[[#This Row],[33]]*40%,-3)</f>
        <v>0</v>
      </c>
      <c r="BR894" s="149">
        <f t="shared" si="34"/>
        <v>0</v>
      </c>
      <c r="BS894" s="144">
        <f>+CALCULO[[#This Row],[33]]-MIN(CALCULO[[#This Row],[69]],CALCULO[[#This Row],[68]])</f>
        <v>0</v>
      </c>
      <c r="BT894" s="150">
        <f>+CALCULO[[#This Row],[71]]/'Versión impresión'!$H$8+1-1</f>
        <v>0</v>
      </c>
      <c r="BU894" s="151">
        <f>+LOOKUP(CALCULO[[#This Row],[72]],$CG$2:$CH$8,$CJ$2:$CJ$8)</f>
        <v>0</v>
      </c>
      <c r="BV894" s="152">
        <f>+LOOKUP(CALCULO[[#This Row],[72]],$CG$2:$CH$8,$CI$2:$CI$8)</f>
        <v>0</v>
      </c>
      <c r="BW894" s="151">
        <f>+LOOKUP(CALCULO[[#This Row],[72]],$CG$2:$CH$8,$CK$2:$CK$8)</f>
        <v>0</v>
      </c>
      <c r="BX894" s="155">
        <f>+(CALCULO[[#This Row],[72]]+CALCULO[[#This Row],[73]])*CALCULO[[#This Row],[74]]+CALCULO[[#This Row],[75]]</f>
        <v>0</v>
      </c>
      <c r="BY894" s="133">
        <f>+ROUND(CALCULO[[#This Row],[76]]*'Versión impresión'!$H$8,-3)</f>
        <v>0</v>
      </c>
      <c r="BZ894" s="180" t="str">
        <f>+IF(LOOKUP(CALCULO[[#This Row],[72]],$CG$2:$CH$8,$CM$2:$CM$8)=0,"",LOOKUP(CALCULO[[#This Row],[72]],$CG$2:$CH$8,$CM$2:$CM$8))</f>
        <v/>
      </c>
    </row>
    <row r="895" spans="1:78" x14ac:dyDescent="0.25">
      <c r="A895" s="78" t="str">
        <f t="shared" si="33"/>
        <v/>
      </c>
      <c r="B895" s="159"/>
      <c r="C895" s="29"/>
      <c r="D895" s="29"/>
      <c r="E895" s="29"/>
      <c r="F895" s="29"/>
      <c r="G895" s="29"/>
      <c r="H895" s="29"/>
      <c r="I895" s="29"/>
      <c r="J895" s="29"/>
      <c r="K895" s="29"/>
      <c r="L895" s="29"/>
      <c r="M895" s="29"/>
      <c r="N895" s="29"/>
      <c r="O895" s="144">
        <f>SUM(CALCULO[[#This Row],[5]:[ 14 ]])</f>
        <v>0</v>
      </c>
      <c r="P895" s="162"/>
      <c r="Q895" s="163">
        <f>+IF(AVERAGEIF(ING_NO_CONST_RENTA[Concepto],'Datos para cálculo'!P$4,ING_NO_CONST_RENTA[Monto Limite])=1,CALCULO[[#This Row],[16]],MIN(CALCULO[ [#This Row],[16] ],AVERAGEIF(ING_NO_CONST_RENTA[Concepto],'Datos para cálculo'!P$4,ING_NO_CONST_RENTA[Monto Limite]),+CALCULO[ [#This Row],[16] ]+1-1,CALCULO[ [#This Row],[16] ]))</f>
        <v>0</v>
      </c>
      <c r="R895" s="29"/>
      <c r="S895" s="163">
        <f>+IF(AVERAGEIF(ING_NO_CONST_RENTA[Concepto],'Datos para cálculo'!R$4,ING_NO_CONST_RENTA[Monto Limite])=1,CALCULO[[#This Row],[18]],MIN(CALCULO[ [#This Row],[18] ],AVERAGEIF(ING_NO_CONST_RENTA[Concepto],'Datos para cálculo'!R$4,ING_NO_CONST_RENTA[Monto Limite]),+CALCULO[ [#This Row],[18] ]+1-1,CALCULO[ [#This Row],[18] ]))</f>
        <v>0</v>
      </c>
      <c r="T895" s="29"/>
      <c r="U895" s="163">
        <f>+IF(AVERAGEIF(ING_NO_CONST_RENTA[Concepto],'Datos para cálculo'!T$4,ING_NO_CONST_RENTA[Monto Limite])=1,CALCULO[[#This Row],[20]],MIN(CALCULO[ [#This Row],[20] ],AVERAGEIF(ING_NO_CONST_RENTA[Concepto],'Datos para cálculo'!T$4,ING_NO_CONST_RENTA[Monto Limite]),+CALCULO[ [#This Row],[20] ]+1-1,CALCULO[ [#This Row],[20] ]))</f>
        <v>0</v>
      </c>
      <c r="V895" s="29"/>
      <c r="W8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5" s="164"/>
      <c r="Y895" s="163">
        <f>+IF(O895&lt;310*'Versión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5" s="165"/>
      <c r="AA895" s="163">
        <f>+IF(AVERAGEIF(ING_NO_CONST_RENTA[Concepto],'Datos para cálculo'!Z$4,ING_NO_CONST_RENTA[Monto Limite])=1,CALCULO[[#This Row],[ 26 ]],MIN(CALCULO[[#This Row],[ 26 ]],AVERAGEIF(ING_NO_CONST_RENTA[Concepto],'Datos para cálculo'!Z$4,ING_NO_CONST_RENTA[Monto Limite]),+CALCULO[[#This Row],[ 26 ]]+1-1,CALCULO[[#This Row],[ 26 ]]))</f>
        <v>0</v>
      </c>
      <c r="AB895" s="165"/>
      <c r="AC8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5" s="147"/>
      <c r="AE8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5" s="144">
        <f>+CALCULO[[#This Row],[ 31 ]]+CALCULO[[#This Row],[ 29 ]]+CALCULO[[#This Row],[ 27 ]]+CALCULO[[#This Row],[ 25 ]]+CALCULO[[#This Row],[ 23 ]]+CALCULO[[#This Row],[ 21 ]]+CALCULO[[#This Row],[ 19 ]]+CALCULO[[#This Row],[ 17 ]]</f>
        <v>0</v>
      </c>
      <c r="AG895" s="148">
        <f>+MAX(0,ROUND(CALCULO[[#This Row],[ 15 ]]-CALCULO[[#This Row],[32]],-3))</f>
        <v>0</v>
      </c>
      <c r="AH895" s="29"/>
      <c r="AI895" s="163">
        <f>+IF(AVERAGEIF(DEDUCCIONES[Concepto],'Datos para cálculo'!AH$4,DEDUCCIONES[Monto Limite])=1,CALCULO[[#This Row],[ 34 ]],MIN(CALCULO[[#This Row],[ 34 ]],AVERAGEIF(DEDUCCIONES[Concepto],'Datos para cálculo'!AH$4,DEDUCCIONES[Monto Limite]),+CALCULO[[#This Row],[ 34 ]]+1-1,CALCULO[[#This Row],[ 34 ]]))</f>
        <v>0</v>
      </c>
      <c r="AJ895" s="167"/>
      <c r="AK895" s="144">
        <f>+IF(CALCULO[[#This Row],[ 36 ]]="SI",MIN(CALCULO[[#This Row],[ 15 ]]*10%,VLOOKUP($AJ$4,DEDUCCIONES[],4,0)),0)</f>
        <v>0</v>
      </c>
      <c r="AL895" s="168"/>
      <c r="AM895" s="145">
        <f>+MIN(AL895+1-1,VLOOKUP($AL$4,DEDUCCIONES[],4,0))</f>
        <v>0</v>
      </c>
      <c r="AN895" s="144">
        <f>+CALCULO[[#This Row],[35]]+CALCULO[[#This Row],[37]]+CALCULO[[#This Row],[ 39 ]]</f>
        <v>0</v>
      </c>
      <c r="AO895" s="148">
        <f>+CALCULO[[#This Row],[33]]-CALCULO[[#This Row],[ 40 ]]</f>
        <v>0</v>
      </c>
      <c r="AP895" s="29"/>
      <c r="AQ895" s="163">
        <f>+MIN(CALCULO[[#This Row],[42]]+1-1,VLOOKUP($AP$4,RENTAS_EXCENTAS[],4,0))</f>
        <v>0</v>
      </c>
      <c r="AR895" s="29"/>
      <c r="AS895" s="163">
        <f>+MIN(CALCULO[[#This Row],[43]]+CALCULO[[#This Row],[ 44 ]]+1-1,VLOOKUP($AP$4,RENTAS_EXCENTAS[],4,0))-CALCULO[[#This Row],[43]]</f>
        <v>0</v>
      </c>
      <c r="AT895" s="163"/>
      <c r="AU895" s="163"/>
      <c r="AV895" s="163">
        <f>+CALCULO[[#This Row],[ 47 ]]</f>
        <v>0</v>
      </c>
      <c r="AW895" s="163"/>
      <c r="AX895" s="163">
        <f>+CALCULO[[#This Row],[ 49 ]]</f>
        <v>0</v>
      </c>
      <c r="AY895" s="163"/>
      <c r="AZ895" s="163">
        <f>+CALCULO[[#This Row],[ 51 ]]</f>
        <v>0</v>
      </c>
      <c r="BA895" s="163"/>
      <c r="BB895" s="163">
        <f>+CALCULO[[#This Row],[ 53 ]]</f>
        <v>0</v>
      </c>
      <c r="BC895" s="163"/>
      <c r="BD895" s="163">
        <f>+CALCULO[[#This Row],[ 55 ]]</f>
        <v>0</v>
      </c>
      <c r="BE895" s="163"/>
      <c r="BF895" s="163">
        <f>+CALCULO[[#This Row],[ 57 ]]</f>
        <v>0</v>
      </c>
      <c r="BG895" s="163"/>
      <c r="BH895" s="163">
        <f>+CALCULO[[#This Row],[ 59 ]]</f>
        <v>0</v>
      </c>
      <c r="BI895" s="163"/>
      <c r="BJ895" s="163"/>
      <c r="BK895" s="163"/>
      <c r="BL895" s="145">
        <f>+CALCULO[[#This Row],[ 63 ]]</f>
        <v>0</v>
      </c>
      <c r="BM895" s="144">
        <f>+CALCULO[[#This Row],[ 64 ]]+CALCULO[[#This Row],[ 62 ]]+CALCULO[[#This Row],[ 60 ]]+CALCULO[[#This Row],[ 58 ]]+CALCULO[[#This Row],[ 56 ]]+CALCULO[[#This Row],[ 54 ]]+CALCULO[[#This Row],[ 52 ]]+CALCULO[[#This Row],[ 50 ]]+CALCULO[[#This Row],[ 48 ]]+CALCULO[[#This Row],[ 45 ]]+CALCULO[[#This Row],[43]]</f>
        <v>0</v>
      </c>
      <c r="BN895" s="148">
        <f>+CALCULO[[#This Row],[ 41 ]]-CALCULO[[#This Row],[65]]</f>
        <v>0</v>
      </c>
      <c r="BO895" s="144">
        <f>+ROUND(MIN(CALCULO[[#This Row],[66]]*25%,240*'Versión impresión'!$H$8),-3)</f>
        <v>0</v>
      </c>
      <c r="BP895" s="148">
        <f>+CALCULO[[#This Row],[66]]-CALCULO[[#This Row],[67]]</f>
        <v>0</v>
      </c>
      <c r="BQ895" s="154">
        <f>+ROUND(CALCULO[[#This Row],[33]]*40%,-3)</f>
        <v>0</v>
      </c>
      <c r="BR895" s="149">
        <f t="shared" si="34"/>
        <v>0</v>
      </c>
      <c r="BS895" s="144">
        <f>+CALCULO[[#This Row],[33]]-MIN(CALCULO[[#This Row],[69]],CALCULO[[#This Row],[68]])</f>
        <v>0</v>
      </c>
      <c r="BT895" s="150">
        <f>+CALCULO[[#This Row],[71]]/'Versión impresión'!$H$8+1-1</f>
        <v>0</v>
      </c>
      <c r="BU895" s="151">
        <f>+LOOKUP(CALCULO[[#This Row],[72]],$CG$2:$CH$8,$CJ$2:$CJ$8)</f>
        <v>0</v>
      </c>
      <c r="BV895" s="152">
        <f>+LOOKUP(CALCULO[[#This Row],[72]],$CG$2:$CH$8,$CI$2:$CI$8)</f>
        <v>0</v>
      </c>
      <c r="BW895" s="151">
        <f>+LOOKUP(CALCULO[[#This Row],[72]],$CG$2:$CH$8,$CK$2:$CK$8)</f>
        <v>0</v>
      </c>
      <c r="BX895" s="155">
        <f>+(CALCULO[[#This Row],[72]]+CALCULO[[#This Row],[73]])*CALCULO[[#This Row],[74]]+CALCULO[[#This Row],[75]]</f>
        <v>0</v>
      </c>
      <c r="BY895" s="133">
        <f>+ROUND(CALCULO[[#This Row],[76]]*'Versión impresión'!$H$8,-3)</f>
        <v>0</v>
      </c>
      <c r="BZ895" s="180" t="str">
        <f>+IF(LOOKUP(CALCULO[[#This Row],[72]],$CG$2:$CH$8,$CM$2:$CM$8)=0,"",LOOKUP(CALCULO[[#This Row],[72]],$CG$2:$CH$8,$CM$2:$CM$8))</f>
        <v/>
      </c>
    </row>
    <row r="896" spans="1:78" x14ac:dyDescent="0.25">
      <c r="A896" s="78" t="str">
        <f t="shared" si="33"/>
        <v/>
      </c>
      <c r="B896" s="159"/>
      <c r="C896" s="29"/>
      <c r="D896" s="29"/>
      <c r="E896" s="29"/>
      <c r="F896" s="29"/>
      <c r="G896" s="29"/>
      <c r="H896" s="29"/>
      <c r="I896" s="29"/>
      <c r="J896" s="29"/>
      <c r="K896" s="29"/>
      <c r="L896" s="29"/>
      <c r="M896" s="29"/>
      <c r="N896" s="29"/>
      <c r="O896" s="144">
        <f>SUM(CALCULO[[#This Row],[5]:[ 14 ]])</f>
        <v>0</v>
      </c>
      <c r="P896" s="162"/>
      <c r="Q896" s="163">
        <f>+IF(AVERAGEIF(ING_NO_CONST_RENTA[Concepto],'Datos para cálculo'!P$4,ING_NO_CONST_RENTA[Monto Limite])=1,CALCULO[[#This Row],[16]],MIN(CALCULO[ [#This Row],[16] ],AVERAGEIF(ING_NO_CONST_RENTA[Concepto],'Datos para cálculo'!P$4,ING_NO_CONST_RENTA[Monto Limite]),+CALCULO[ [#This Row],[16] ]+1-1,CALCULO[ [#This Row],[16] ]))</f>
        <v>0</v>
      </c>
      <c r="R896" s="29"/>
      <c r="S896" s="163">
        <f>+IF(AVERAGEIF(ING_NO_CONST_RENTA[Concepto],'Datos para cálculo'!R$4,ING_NO_CONST_RENTA[Monto Limite])=1,CALCULO[[#This Row],[18]],MIN(CALCULO[ [#This Row],[18] ],AVERAGEIF(ING_NO_CONST_RENTA[Concepto],'Datos para cálculo'!R$4,ING_NO_CONST_RENTA[Monto Limite]),+CALCULO[ [#This Row],[18] ]+1-1,CALCULO[ [#This Row],[18] ]))</f>
        <v>0</v>
      </c>
      <c r="T896" s="29"/>
      <c r="U896" s="163">
        <f>+IF(AVERAGEIF(ING_NO_CONST_RENTA[Concepto],'Datos para cálculo'!T$4,ING_NO_CONST_RENTA[Monto Limite])=1,CALCULO[[#This Row],[20]],MIN(CALCULO[ [#This Row],[20] ],AVERAGEIF(ING_NO_CONST_RENTA[Concepto],'Datos para cálculo'!T$4,ING_NO_CONST_RENTA[Monto Limite]),+CALCULO[ [#This Row],[20] ]+1-1,CALCULO[ [#This Row],[20] ]))</f>
        <v>0</v>
      </c>
      <c r="V896" s="29"/>
      <c r="W8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6" s="164"/>
      <c r="Y896" s="163">
        <f>+IF(O896&lt;310*'Versión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6" s="165"/>
      <c r="AA896" s="163">
        <f>+IF(AVERAGEIF(ING_NO_CONST_RENTA[Concepto],'Datos para cálculo'!Z$4,ING_NO_CONST_RENTA[Monto Limite])=1,CALCULO[[#This Row],[ 26 ]],MIN(CALCULO[[#This Row],[ 26 ]],AVERAGEIF(ING_NO_CONST_RENTA[Concepto],'Datos para cálculo'!Z$4,ING_NO_CONST_RENTA[Monto Limite]),+CALCULO[[#This Row],[ 26 ]]+1-1,CALCULO[[#This Row],[ 26 ]]))</f>
        <v>0</v>
      </c>
      <c r="AB896" s="165"/>
      <c r="AC8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6" s="147"/>
      <c r="AE8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6" s="144">
        <f>+CALCULO[[#This Row],[ 31 ]]+CALCULO[[#This Row],[ 29 ]]+CALCULO[[#This Row],[ 27 ]]+CALCULO[[#This Row],[ 25 ]]+CALCULO[[#This Row],[ 23 ]]+CALCULO[[#This Row],[ 21 ]]+CALCULO[[#This Row],[ 19 ]]+CALCULO[[#This Row],[ 17 ]]</f>
        <v>0</v>
      </c>
      <c r="AG896" s="148">
        <f>+MAX(0,ROUND(CALCULO[[#This Row],[ 15 ]]-CALCULO[[#This Row],[32]],-3))</f>
        <v>0</v>
      </c>
      <c r="AH896" s="29"/>
      <c r="AI896" s="163">
        <f>+IF(AVERAGEIF(DEDUCCIONES[Concepto],'Datos para cálculo'!AH$4,DEDUCCIONES[Monto Limite])=1,CALCULO[[#This Row],[ 34 ]],MIN(CALCULO[[#This Row],[ 34 ]],AVERAGEIF(DEDUCCIONES[Concepto],'Datos para cálculo'!AH$4,DEDUCCIONES[Monto Limite]),+CALCULO[[#This Row],[ 34 ]]+1-1,CALCULO[[#This Row],[ 34 ]]))</f>
        <v>0</v>
      </c>
      <c r="AJ896" s="167"/>
      <c r="AK896" s="144">
        <f>+IF(CALCULO[[#This Row],[ 36 ]]="SI",MIN(CALCULO[[#This Row],[ 15 ]]*10%,VLOOKUP($AJ$4,DEDUCCIONES[],4,0)),0)</f>
        <v>0</v>
      </c>
      <c r="AL896" s="168"/>
      <c r="AM896" s="145">
        <f>+MIN(AL896+1-1,VLOOKUP($AL$4,DEDUCCIONES[],4,0))</f>
        <v>0</v>
      </c>
      <c r="AN896" s="144">
        <f>+CALCULO[[#This Row],[35]]+CALCULO[[#This Row],[37]]+CALCULO[[#This Row],[ 39 ]]</f>
        <v>0</v>
      </c>
      <c r="AO896" s="148">
        <f>+CALCULO[[#This Row],[33]]-CALCULO[[#This Row],[ 40 ]]</f>
        <v>0</v>
      </c>
      <c r="AP896" s="29"/>
      <c r="AQ896" s="163">
        <f>+MIN(CALCULO[[#This Row],[42]]+1-1,VLOOKUP($AP$4,RENTAS_EXCENTAS[],4,0))</f>
        <v>0</v>
      </c>
      <c r="AR896" s="29"/>
      <c r="AS896" s="163">
        <f>+MIN(CALCULO[[#This Row],[43]]+CALCULO[[#This Row],[ 44 ]]+1-1,VLOOKUP($AP$4,RENTAS_EXCENTAS[],4,0))-CALCULO[[#This Row],[43]]</f>
        <v>0</v>
      </c>
      <c r="AT896" s="163"/>
      <c r="AU896" s="163"/>
      <c r="AV896" s="163">
        <f>+CALCULO[[#This Row],[ 47 ]]</f>
        <v>0</v>
      </c>
      <c r="AW896" s="163"/>
      <c r="AX896" s="163">
        <f>+CALCULO[[#This Row],[ 49 ]]</f>
        <v>0</v>
      </c>
      <c r="AY896" s="163"/>
      <c r="AZ896" s="163">
        <f>+CALCULO[[#This Row],[ 51 ]]</f>
        <v>0</v>
      </c>
      <c r="BA896" s="163"/>
      <c r="BB896" s="163">
        <f>+CALCULO[[#This Row],[ 53 ]]</f>
        <v>0</v>
      </c>
      <c r="BC896" s="163"/>
      <c r="BD896" s="163">
        <f>+CALCULO[[#This Row],[ 55 ]]</f>
        <v>0</v>
      </c>
      <c r="BE896" s="163"/>
      <c r="BF896" s="163">
        <f>+CALCULO[[#This Row],[ 57 ]]</f>
        <v>0</v>
      </c>
      <c r="BG896" s="163"/>
      <c r="BH896" s="163">
        <f>+CALCULO[[#This Row],[ 59 ]]</f>
        <v>0</v>
      </c>
      <c r="BI896" s="163"/>
      <c r="BJ896" s="163"/>
      <c r="BK896" s="163"/>
      <c r="BL896" s="145">
        <f>+CALCULO[[#This Row],[ 63 ]]</f>
        <v>0</v>
      </c>
      <c r="BM896" s="144">
        <f>+CALCULO[[#This Row],[ 64 ]]+CALCULO[[#This Row],[ 62 ]]+CALCULO[[#This Row],[ 60 ]]+CALCULO[[#This Row],[ 58 ]]+CALCULO[[#This Row],[ 56 ]]+CALCULO[[#This Row],[ 54 ]]+CALCULO[[#This Row],[ 52 ]]+CALCULO[[#This Row],[ 50 ]]+CALCULO[[#This Row],[ 48 ]]+CALCULO[[#This Row],[ 45 ]]+CALCULO[[#This Row],[43]]</f>
        <v>0</v>
      </c>
      <c r="BN896" s="148">
        <f>+CALCULO[[#This Row],[ 41 ]]-CALCULO[[#This Row],[65]]</f>
        <v>0</v>
      </c>
      <c r="BO896" s="144">
        <f>+ROUND(MIN(CALCULO[[#This Row],[66]]*25%,240*'Versión impresión'!$H$8),-3)</f>
        <v>0</v>
      </c>
      <c r="BP896" s="148">
        <f>+CALCULO[[#This Row],[66]]-CALCULO[[#This Row],[67]]</f>
        <v>0</v>
      </c>
      <c r="BQ896" s="154">
        <f>+ROUND(CALCULO[[#This Row],[33]]*40%,-3)</f>
        <v>0</v>
      </c>
      <c r="BR896" s="149">
        <f t="shared" si="34"/>
        <v>0</v>
      </c>
      <c r="BS896" s="144">
        <f>+CALCULO[[#This Row],[33]]-MIN(CALCULO[[#This Row],[69]],CALCULO[[#This Row],[68]])</f>
        <v>0</v>
      </c>
      <c r="BT896" s="150">
        <f>+CALCULO[[#This Row],[71]]/'Versión impresión'!$H$8+1-1</f>
        <v>0</v>
      </c>
      <c r="BU896" s="151">
        <f>+LOOKUP(CALCULO[[#This Row],[72]],$CG$2:$CH$8,$CJ$2:$CJ$8)</f>
        <v>0</v>
      </c>
      <c r="BV896" s="152">
        <f>+LOOKUP(CALCULO[[#This Row],[72]],$CG$2:$CH$8,$CI$2:$CI$8)</f>
        <v>0</v>
      </c>
      <c r="BW896" s="151">
        <f>+LOOKUP(CALCULO[[#This Row],[72]],$CG$2:$CH$8,$CK$2:$CK$8)</f>
        <v>0</v>
      </c>
      <c r="BX896" s="155">
        <f>+(CALCULO[[#This Row],[72]]+CALCULO[[#This Row],[73]])*CALCULO[[#This Row],[74]]+CALCULO[[#This Row],[75]]</f>
        <v>0</v>
      </c>
      <c r="BY896" s="133">
        <f>+ROUND(CALCULO[[#This Row],[76]]*'Versión impresión'!$H$8,-3)</f>
        <v>0</v>
      </c>
      <c r="BZ896" s="180" t="str">
        <f>+IF(LOOKUP(CALCULO[[#This Row],[72]],$CG$2:$CH$8,$CM$2:$CM$8)=0,"",LOOKUP(CALCULO[[#This Row],[72]],$CG$2:$CH$8,$CM$2:$CM$8))</f>
        <v/>
      </c>
    </row>
    <row r="897" spans="1:78" x14ac:dyDescent="0.25">
      <c r="A897" s="78" t="str">
        <f t="shared" si="33"/>
        <v/>
      </c>
      <c r="B897" s="159"/>
      <c r="C897" s="29"/>
      <c r="D897" s="29"/>
      <c r="E897" s="29"/>
      <c r="F897" s="29"/>
      <c r="G897" s="29"/>
      <c r="H897" s="29"/>
      <c r="I897" s="29"/>
      <c r="J897" s="29"/>
      <c r="K897" s="29"/>
      <c r="L897" s="29"/>
      <c r="M897" s="29"/>
      <c r="N897" s="29"/>
      <c r="O897" s="144">
        <f>SUM(CALCULO[[#This Row],[5]:[ 14 ]])</f>
        <v>0</v>
      </c>
      <c r="P897" s="162"/>
      <c r="Q897" s="163">
        <f>+IF(AVERAGEIF(ING_NO_CONST_RENTA[Concepto],'Datos para cálculo'!P$4,ING_NO_CONST_RENTA[Monto Limite])=1,CALCULO[[#This Row],[16]],MIN(CALCULO[ [#This Row],[16] ],AVERAGEIF(ING_NO_CONST_RENTA[Concepto],'Datos para cálculo'!P$4,ING_NO_CONST_RENTA[Monto Limite]),+CALCULO[ [#This Row],[16] ]+1-1,CALCULO[ [#This Row],[16] ]))</f>
        <v>0</v>
      </c>
      <c r="R897" s="29"/>
      <c r="S897" s="163">
        <f>+IF(AVERAGEIF(ING_NO_CONST_RENTA[Concepto],'Datos para cálculo'!R$4,ING_NO_CONST_RENTA[Monto Limite])=1,CALCULO[[#This Row],[18]],MIN(CALCULO[ [#This Row],[18] ],AVERAGEIF(ING_NO_CONST_RENTA[Concepto],'Datos para cálculo'!R$4,ING_NO_CONST_RENTA[Monto Limite]),+CALCULO[ [#This Row],[18] ]+1-1,CALCULO[ [#This Row],[18] ]))</f>
        <v>0</v>
      </c>
      <c r="T897" s="29"/>
      <c r="U897" s="163">
        <f>+IF(AVERAGEIF(ING_NO_CONST_RENTA[Concepto],'Datos para cálculo'!T$4,ING_NO_CONST_RENTA[Monto Limite])=1,CALCULO[[#This Row],[20]],MIN(CALCULO[ [#This Row],[20] ],AVERAGEIF(ING_NO_CONST_RENTA[Concepto],'Datos para cálculo'!T$4,ING_NO_CONST_RENTA[Monto Limite]),+CALCULO[ [#This Row],[20] ]+1-1,CALCULO[ [#This Row],[20] ]))</f>
        <v>0</v>
      </c>
      <c r="V897" s="29"/>
      <c r="W8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7" s="164"/>
      <c r="Y897" s="163">
        <f>+IF(O897&lt;310*'Versión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7" s="165"/>
      <c r="AA897" s="163">
        <f>+IF(AVERAGEIF(ING_NO_CONST_RENTA[Concepto],'Datos para cálculo'!Z$4,ING_NO_CONST_RENTA[Monto Limite])=1,CALCULO[[#This Row],[ 26 ]],MIN(CALCULO[[#This Row],[ 26 ]],AVERAGEIF(ING_NO_CONST_RENTA[Concepto],'Datos para cálculo'!Z$4,ING_NO_CONST_RENTA[Monto Limite]),+CALCULO[[#This Row],[ 26 ]]+1-1,CALCULO[[#This Row],[ 26 ]]))</f>
        <v>0</v>
      </c>
      <c r="AB897" s="165"/>
      <c r="AC8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7" s="147"/>
      <c r="AE8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7" s="144">
        <f>+CALCULO[[#This Row],[ 31 ]]+CALCULO[[#This Row],[ 29 ]]+CALCULO[[#This Row],[ 27 ]]+CALCULO[[#This Row],[ 25 ]]+CALCULO[[#This Row],[ 23 ]]+CALCULO[[#This Row],[ 21 ]]+CALCULO[[#This Row],[ 19 ]]+CALCULO[[#This Row],[ 17 ]]</f>
        <v>0</v>
      </c>
      <c r="AG897" s="148">
        <f>+MAX(0,ROUND(CALCULO[[#This Row],[ 15 ]]-CALCULO[[#This Row],[32]],-3))</f>
        <v>0</v>
      </c>
      <c r="AH897" s="29"/>
      <c r="AI897" s="163">
        <f>+IF(AVERAGEIF(DEDUCCIONES[Concepto],'Datos para cálculo'!AH$4,DEDUCCIONES[Monto Limite])=1,CALCULO[[#This Row],[ 34 ]],MIN(CALCULO[[#This Row],[ 34 ]],AVERAGEIF(DEDUCCIONES[Concepto],'Datos para cálculo'!AH$4,DEDUCCIONES[Monto Limite]),+CALCULO[[#This Row],[ 34 ]]+1-1,CALCULO[[#This Row],[ 34 ]]))</f>
        <v>0</v>
      </c>
      <c r="AJ897" s="167"/>
      <c r="AK897" s="144">
        <f>+IF(CALCULO[[#This Row],[ 36 ]]="SI",MIN(CALCULO[[#This Row],[ 15 ]]*10%,VLOOKUP($AJ$4,DEDUCCIONES[],4,0)),0)</f>
        <v>0</v>
      </c>
      <c r="AL897" s="168"/>
      <c r="AM897" s="145">
        <f>+MIN(AL897+1-1,VLOOKUP($AL$4,DEDUCCIONES[],4,0))</f>
        <v>0</v>
      </c>
      <c r="AN897" s="144">
        <f>+CALCULO[[#This Row],[35]]+CALCULO[[#This Row],[37]]+CALCULO[[#This Row],[ 39 ]]</f>
        <v>0</v>
      </c>
      <c r="AO897" s="148">
        <f>+CALCULO[[#This Row],[33]]-CALCULO[[#This Row],[ 40 ]]</f>
        <v>0</v>
      </c>
      <c r="AP897" s="29"/>
      <c r="AQ897" s="163">
        <f>+MIN(CALCULO[[#This Row],[42]]+1-1,VLOOKUP($AP$4,RENTAS_EXCENTAS[],4,0))</f>
        <v>0</v>
      </c>
      <c r="AR897" s="29"/>
      <c r="AS897" s="163">
        <f>+MIN(CALCULO[[#This Row],[43]]+CALCULO[[#This Row],[ 44 ]]+1-1,VLOOKUP($AP$4,RENTAS_EXCENTAS[],4,0))-CALCULO[[#This Row],[43]]</f>
        <v>0</v>
      </c>
      <c r="AT897" s="163"/>
      <c r="AU897" s="163"/>
      <c r="AV897" s="163">
        <f>+CALCULO[[#This Row],[ 47 ]]</f>
        <v>0</v>
      </c>
      <c r="AW897" s="163"/>
      <c r="AX897" s="163">
        <f>+CALCULO[[#This Row],[ 49 ]]</f>
        <v>0</v>
      </c>
      <c r="AY897" s="163"/>
      <c r="AZ897" s="163">
        <f>+CALCULO[[#This Row],[ 51 ]]</f>
        <v>0</v>
      </c>
      <c r="BA897" s="163"/>
      <c r="BB897" s="163">
        <f>+CALCULO[[#This Row],[ 53 ]]</f>
        <v>0</v>
      </c>
      <c r="BC897" s="163"/>
      <c r="BD897" s="163">
        <f>+CALCULO[[#This Row],[ 55 ]]</f>
        <v>0</v>
      </c>
      <c r="BE897" s="163"/>
      <c r="BF897" s="163">
        <f>+CALCULO[[#This Row],[ 57 ]]</f>
        <v>0</v>
      </c>
      <c r="BG897" s="163"/>
      <c r="BH897" s="163">
        <f>+CALCULO[[#This Row],[ 59 ]]</f>
        <v>0</v>
      </c>
      <c r="BI897" s="163"/>
      <c r="BJ897" s="163"/>
      <c r="BK897" s="163"/>
      <c r="BL897" s="145">
        <f>+CALCULO[[#This Row],[ 63 ]]</f>
        <v>0</v>
      </c>
      <c r="BM897" s="144">
        <f>+CALCULO[[#This Row],[ 64 ]]+CALCULO[[#This Row],[ 62 ]]+CALCULO[[#This Row],[ 60 ]]+CALCULO[[#This Row],[ 58 ]]+CALCULO[[#This Row],[ 56 ]]+CALCULO[[#This Row],[ 54 ]]+CALCULO[[#This Row],[ 52 ]]+CALCULO[[#This Row],[ 50 ]]+CALCULO[[#This Row],[ 48 ]]+CALCULO[[#This Row],[ 45 ]]+CALCULO[[#This Row],[43]]</f>
        <v>0</v>
      </c>
      <c r="BN897" s="148">
        <f>+CALCULO[[#This Row],[ 41 ]]-CALCULO[[#This Row],[65]]</f>
        <v>0</v>
      </c>
      <c r="BO897" s="144">
        <f>+ROUND(MIN(CALCULO[[#This Row],[66]]*25%,240*'Versión impresión'!$H$8),-3)</f>
        <v>0</v>
      </c>
      <c r="BP897" s="148">
        <f>+CALCULO[[#This Row],[66]]-CALCULO[[#This Row],[67]]</f>
        <v>0</v>
      </c>
      <c r="BQ897" s="154">
        <f>+ROUND(CALCULO[[#This Row],[33]]*40%,-3)</f>
        <v>0</v>
      </c>
      <c r="BR897" s="149">
        <f t="shared" si="34"/>
        <v>0</v>
      </c>
      <c r="BS897" s="144">
        <f>+CALCULO[[#This Row],[33]]-MIN(CALCULO[[#This Row],[69]],CALCULO[[#This Row],[68]])</f>
        <v>0</v>
      </c>
      <c r="BT897" s="150">
        <f>+CALCULO[[#This Row],[71]]/'Versión impresión'!$H$8+1-1</f>
        <v>0</v>
      </c>
      <c r="BU897" s="151">
        <f>+LOOKUP(CALCULO[[#This Row],[72]],$CG$2:$CH$8,$CJ$2:$CJ$8)</f>
        <v>0</v>
      </c>
      <c r="BV897" s="152">
        <f>+LOOKUP(CALCULO[[#This Row],[72]],$CG$2:$CH$8,$CI$2:$CI$8)</f>
        <v>0</v>
      </c>
      <c r="BW897" s="151">
        <f>+LOOKUP(CALCULO[[#This Row],[72]],$CG$2:$CH$8,$CK$2:$CK$8)</f>
        <v>0</v>
      </c>
      <c r="BX897" s="155">
        <f>+(CALCULO[[#This Row],[72]]+CALCULO[[#This Row],[73]])*CALCULO[[#This Row],[74]]+CALCULO[[#This Row],[75]]</f>
        <v>0</v>
      </c>
      <c r="BY897" s="133">
        <f>+ROUND(CALCULO[[#This Row],[76]]*'Versión impresión'!$H$8,-3)</f>
        <v>0</v>
      </c>
      <c r="BZ897" s="180" t="str">
        <f>+IF(LOOKUP(CALCULO[[#This Row],[72]],$CG$2:$CH$8,$CM$2:$CM$8)=0,"",LOOKUP(CALCULO[[#This Row],[72]],$CG$2:$CH$8,$CM$2:$CM$8))</f>
        <v/>
      </c>
    </row>
    <row r="898" spans="1:78" x14ac:dyDescent="0.25">
      <c r="A898" s="78" t="str">
        <f t="shared" si="33"/>
        <v/>
      </c>
      <c r="B898" s="159"/>
      <c r="C898" s="29"/>
      <c r="D898" s="29"/>
      <c r="E898" s="29"/>
      <c r="F898" s="29"/>
      <c r="G898" s="29"/>
      <c r="H898" s="29"/>
      <c r="I898" s="29"/>
      <c r="J898" s="29"/>
      <c r="K898" s="29"/>
      <c r="L898" s="29"/>
      <c r="M898" s="29"/>
      <c r="N898" s="29"/>
      <c r="O898" s="144">
        <f>SUM(CALCULO[[#This Row],[5]:[ 14 ]])</f>
        <v>0</v>
      </c>
      <c r="P898" s="162"/>
      <c r="Q898" s="163">
        <f>+IF(AVERAGEIF(ING_NO_CONST_RENTA[Concepto],'Datos para cálculo'!P$4,ING_NO_CONST_RENTA[Monto Limite])=1,CALCULO[[#This Row],[16]],MIN(CALCULO[ [#This Row],[16] ],AVERAGEIF(ING_NO_CONST_RENTA[Concepto],'Datos para cálculo'!P$4,ING_NO_CONST_RENTA[Monto Limite]),+CALCULO[ [#This Row],[16] ]+1-1,CALCULO[ [#This Row],[16] ]))</f>
        <v>0</v>
      </c>
      <c r="R898" s="29"/>
      <c r="S898" s="163">
        <f>+IF(AVERAGEIF(ING_NO_CONST_RENTA[Concepto],'Datos para cálculo'!R$4,ING_NO_CONST_RENTA[Monto Limite])=1,CALCULO[[#This Row],[18]],MIN(CALCULO[ [#This Row],[18] ],AVERAGEIF(ING_NO_CONST_RENTA[Concepto],'Datos para cálculo'!R$4,ING_NO_CONST_RENTA[Monto Limite]),+CALCULO[ [#This Row],[18] ]+1-1,CALCULO[ [#This Row],[18] ]))</f>
        <v>0</v>
      </c>
      <c r="T898" s="29"/>
      <c r="U898" s="163">
        <f>+IF(AVERAGEIF(ING_NO_CONST_RENTA[Concepto],'Datos para cálculo'!T$4,ING_NO_CONST_RENTA[Monto Limite])=1,CALCULO[[#This Row],[20]],MIN(CALCULO[ [#This Row],[20] ],AVERAGEIF(ING_NO_CONST_RENTA[Concepto],'Datos para cálculo'!T$4,ING_NO_CONST_RENTA[Monto Limite]),+CALCULO[ [#This Row],[20] ]+1-1,CALCULO[ [#This Row],[20] ]))</f>
        <v>0</v>
      </c>
      <c r="V898" s="29"/>
      <c r="W8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8" s="164"/>
      <c r="Y898" s="163">
        <f>+IF(O898&lt;310*'Versión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8" s="165"/>
      <c r="AA898" s="163">
        <f>+IF(AVERAGEIF(ING_NO_CONST_RENTA[Concepto],'Datos para cálculo'!Z$4,ING_NO_CONST_RENTA[Monto Limite])=1,CALCULO[[#This Row],[ 26 ]],MIN(CALCULO[[#This Row],[ 26 ]],AVERAGEIF(ING_NO_CONST_RENTA[Concepto],'Datos para cálculo'!Z$4,ING_NO_CONST_RENTA[Monto Limite]),+CALCULO[[#This Row],[ 26 ]]+1-1,CALCULO[[#This Row],[ 26 ]]))</f>
        <v>0</v>
      </c>
      <c r="AB898" s="165"/>
      <c r="AC8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8" s="147"/>
      <c r="AE8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8" s="144">
        <f>+CALCULO[[#This Row],[ 31 ]]+CALCULO[[#This Row],[ 29 ]]+CALCULO[[#This Row],[ 27 ]]+CALCULO[[#This Row],[ 25 ]]+CALCULO[[#This Row],[ 23 ]]+CALCULO[[#This Row],[ 21 ]]+CALCULO[[#This Row],[ 19 ]]+CALCULO[[#This Row],[ 17 ]]</f>
        <v>0</v>
      </c>
      <c r="AG898" s="148">
        <f>+MAX(0,ROUND(CALCULO[[#This Row],[ 15 ]]-CALCULO[[#This Row],[32]],-3))</f>
        <v>0</v>
      </c>
      <c r="AH898" s="29"/>
      <c r="AI898" s="163">
        <f>+IF(AVERAGEIF(DEDUCCIONES[Concepto],'Datos para cálculo'!AH$4,DEDUCCIONES[Monto Limite])=1,CALCULO[[#This Row],[ 34 ]],MIN(CALCULO[[#This Row],[ 34 ]],AVERAGEIF(DEDUCCIONES[Concepto],'Datos para cálculo'!AH$4,DEDUCCIONES[Monto Limite]),+CALCULO[[#This Row],[ 34 ]]+1-1,CALCULO[[#This Row],[ 34 ]]))</f>
        <v>0</v>
      </c>
      <c r="AJ898" s="167"/>
      <c r="AK898" s="144">
        <f>+IF(CALCULO[[#This Row],[ 36 ]]="SI",MIN(CALCULO[[#This Row],[ 15 ]]*10%,VLOOKUP($AJ$4,DEDUCCIONES[],4,0)),0)</f>
        <v>0</v>
      </c>
      <c r="AL898" s="168"/>
      <c r="AM898" s="145">
        <f>+MIN(AL898+1-1,VLOOKUP($AL$4,DEDUCCIONES[],4,0))</f>
        <v>0</v>
      </c>
      <c r="AN898" s="144">
        <f>+CALCULO[[#This Row],[35]]+CALCULO[[#This Row],[37]]+CALCULO[[#This Row],[ 39 ]]</f>
        <v>0</v>
      </c>
      <c r="AO898" s="148">
        <f>+CALCULO[[#This Row],[33]]-CALCULO[[#This Row],[ 40 ]]</f>
        <v>0</v>
      </c>
      <c r="AP898" s="29"/>
      <c r="AQ898" s="163">
        <f>+MIN(CALCULO[[#This Row],[42]]+1-1,VLOOKUP($AP$4,RENTAS_EXCENTAS[],4,0))</f>
        <v>0</v>
      </c>
      <c r="AR898" s="29"/>
      <c r="AS898" s="163">
        <f>+MIN(CALCULO[[#This Row],[43]]+CALCULO[[#This Row],[ 44 ]]+1-1,VLOOKUP($AP$4,RENTAS_EXCENTAS[],4,0))-CALCULO[[#This Row],[43]]</f>
        <v>0</v>
      </c>
      <c r="AT898" s="163"/>
      <c r="AU898" s="163"/>
      <c r="AV898" s="163">
        <f>+CALCULO[[#This Row],[ 47 ]]</f>
        <v>0</v>
      </c>
      <c r="AW898" s="163"/>
      <c r="AX898" s="163">
        <f>+CALCULO[[#This Row],[ 49 ]]</f>
        <v>0</v>
      </c>
      <c r="AY898" s="163"/>
      <c r="AZ898" s="163">
        <f>+CALCULO[[#This Row],[ 51 ]]</f>
        <v>0</v>
      </c>
      <c r="BA898" s="163"/>
      <c r="BB898" s="163">
        <f>+CALCULO[[#This Row],[ 53 ]]</f>
        <v>0</v>
      </c>
      <c r="BC898" s="163"/>
      <c r="BD898" s="163">
        <f>+CALCULO[[#This Row],[ 55 ]]</f>
        <v>0</v>
      </c>
      <c r="BE898" s="163"/>
      <c r="BF898" s="163">
        <f>+CALCULO[[#This Row],[ 57 ]]</f>
        <v>0</v>
      </c>
      <c r="BG898" s="163"/>
      <c r="BH898" s="163">
        <f>+CALCULO[[#This Row],[ 59 ]]</f>
        <v>0</v>
      </c>
      <c r="BI898" s="163"/>
      <c r="BJ898" s="163"/>
      <c r="BK898" s="163"/>
      <c r="BL898" s="145">
        <f>+CALCULO[[#This Row],[ 63 ]]</f>
        <v>0</v>
      </c>
      <c r="BM898" s="144">
        <f>+CALCULO[[#This Row],[ 64 ]]+CALCULO[[#This Row],[ 62 ]]+CALCULO[[#This Row],[ 60 ]]+CALCULO[[#This Row],[ 58 ]]+CALCULO[[#This Row],[ 56 ]]+CALCULO[[#This Row],[ 54 ]]+CALCULO[[#This Row],[ 52 ]]+CALCULO[[#This Row],[ 50 ]]+CALCULO[[#This Row],[ 48 ]]+CALCULO[[#This Row],[ 45 ]]+CALCULO[[#This Row],[43]]</f>
        <v>0</v>
      </c>
      <c r="BN898" s="148">
        <f>+CALCULO[[#This Row],[ 41 ]]-CALCULO[[#This Row],[65]]</f>
        <v>0</v>
      </c>
      <c r="BO898" s="144">
        <f>+ROUND(MIN(CALCULO[[#This Row],[66]]*25%,240*'Versión impresión'!$H$8),-3)</f>
        <v>0</v>
      </c>
      <c r="BP898" s="148">
        <f>+CALCULO[[#This Row],[66]]-CALCULO[[#This Row],[67]]</f>
        <v>0</v>
      </c>
      <c r="BQ898" s="154">
        <f>+ROUND(CALCULO[[#This Row],[33]]*40%,-3)</f>
        <v>0</v>
      </c>
      <c r="BR898" s="149">
        <f t="shared" si="34"/>
        <v>0</v>
      </c>
      <c r="BS898" s="144">
        <f>+CALCULO[[#This Row],[33]]-MIN(CALCULO[[#This Row],[69]],CALCULO[[#This Row],[68]])</f>
        <v>0</v>
      </c>
      <c r="BT898" s="150">
        <f>+CALCULO[[#This Row],[71]]/'Versión impresión'!$H$8+1-1</f>
        <v>0</v>
      </c>
      <c r="BU898" s="151">
        <f>+LOOKUP(CALCULO[[#This Row],[72]],$CG$2:$CH$8,$CJ$2:$CJ$8)</f>
        <v>0</v>
      </c>
      <c r="BV898" s="152">
        <f>+LOOKUP(CALCULO[[#This Row],[72]],$CG$2:$CH$8,$CI$2:$CI$8)</f>
        <v>0</v>
      </c>
      <c r="BW898" s="151">
        <f>+LOOKUP(CALCULO[[#This Row],[72]],$CG$2:$CH$8,$CK$2:$CK$8)</f>
        <v>0</v>
      </c>
      <c r="BX898" s="155">
        <f>+(CALCULO[[#This Row],[72]]+CALCULO[[#This Row],[73]])*CALCULO[[#This Row],[74]]+CALCULO[[#This Row],[75]]</f>
        <v>0</v>
      </c>
      <c r="BY898" s="133">
        <f>+ROUND(CALCULO[[#This Row],[76]]*'Versión impresión'!$H$8,-3)</f>
        <v>0</v>
      </c>
      <c r="BZ898" s="180" t="str">
        <f>+IF(LOOKUP(CALCULO[[#This Row],[72]],$CG$2:$CH$8,$CM$2:$CM$8)=0,"",LOOKUP(CALCULO[[#This Row],[72]],$CG$2:$CH$8,$CM$2:$CM$8))</f>
        <v/>
      </c>
    </row>
    <row r="899" spans="1:78" x14ac:dyDescent="0.25">
      <c r="A899" s="78" t="str">
        <f t="shared" si="33"/>
        <v/>
      </c>
      <c r="B899" s="159"/>
      <c r="C899" s="29"/>
      <c r="D899" s="29"/>
      <c r="E899" s="29"/>
      <c r="F899" s="29"/>
      <c r="G899" s="29"/>
      <c r="H899" s="29"/>
      <c r="I899" s="29"/>
      <c r="J899" s="29"/>
      <c r="K899" s="29"/>
      <c r="L899" s="29"/>
      <c r="M899" s="29"/>
      <c r="N899" s="29"/>
      <c r="O899" s="144">
        <f>SUM(CALCULO[[#This Row],[5]:[ 14 ]])</f>
        <v>0</v>
      </c>
      <c r="P899" s="162"/>
      <c r="Q899" s="163">
        <f>+IF(AVERAGEIF(ING_NO_CONST_RENTA[Concepto],'Datos para cálculo'!P$4,ING_NO_CONST_RENTA[Monto Limite])=1,CALCULO[[#This Row],[16]],MIN(CALCULO[ [#This Row],[16] ],AVERAGEIF(ING_NO_CONST_RENTA[Concepto],'Datos para cálculo'!P$4,ING_NO_CONST_RENTA[Monto Limite]),+CALCULO[ [#This Row],[16] ]+1-1,CALCULO[ [#This Row],[16] ]))</f>
        <v>0</v>
      </c>
      <c r="R899" s="29"/>
      <c r="S899" s="163">
        <f>+IF(AVERAGEIF(ING_NO_CONST_RENTA[Concepto],'Datos para cálculo'!R$4,ING_NO_CONST_RENTA[Monto Limite])=1,CALCULO[[#This Row],[18]],MIN(CALCULO[ [#This Row],[18] ],AVERAGEIF(ING_NO_CONST_RENTA[Concepto],'Datos para cálculo'!R$4,ING_NO_CONST_RENTA[Monto Limite]),+CALCULO[ [#This Row],[18] ]+1-1,CALCULO[ [#This Row],[18] ]))</f>
        <v>0</v>
      </c>
      <c r="T899" s="29"/>
      <c r="U899" s="163">
        <f>+IF(AVERAGEIF(ING_NO_CONST_RENTA[Concepto],'Datos para cálculo'!T$4,ING_NO_CONST_RENTA[Monto Limite])=1,CALCULO[[#This Row],[20]],MIN(CALCULO[ [#This Row],[20] ],AVERAGEIF(ING_NO_CONST_RENTA[Concepto],'Datos para cálculo'!T$4,ING_NO_CONST_RENTA[Monto Limite]),+CALCULO[ [#This Row],[20] ]+1-1,CALCULO[ [#This Row],[20] ]))</f>
        <v>0</v>
      </c>
      <c r="V899" s="29"/>
      <c r="W8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899" s="164"/>
      <c r="Y899" s="163">
        <f>+IF(O899&lt;310*'Versión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899" s="165"/>
      <c r="AA899" s="163">
        <f>+IF(AVERAGEIF(ING_NO_CONST_RENTA[Concepto],'Datos para cálculo'!Z$4,ING_NO_CONST_RENTA[Monto Limite])=1,CALCULO[[#This Row],[ 26 ]],MIN(CALCULO[[#This Row],[ 26 ]],AVERAGEIF(ING_NO_CONST_RENTA[Concepto],'Datos para cálculo'!Z$4,ING_NO_CONST_RENTA[Monto Limite]),+CALCULO[[#This Row],[ 26 ]]+1-1,CALCULO[[#This Row],[ 26 ]]))</f>
        <v>0</v>
      </c>
      <c r="AB899" s="165"/>
      <c r="AC8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899" s="147"/>
      <c r="AE8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899" s="144">
        <f>+CALCULO[[#This Row],[ 31 ]]+CALCULO[[#This Row],[ 29 ]]+CALCULO[[#This Row],[ 27 ]]+CALCULO[[#This Row],[ 25 ]]+CALCULO[[#This Row],[ 23 ]]+CALCULO[[#This Row],[ 21 ]]+CALCULO[[#This Row],[ 19 ]]+CALCULO[[#This Row],[ 17 ]]</f>
        <v>0</v>
      </c>
      <c r="AG899" s="148">
        <f>+MAX(0,ROUND(CALCULO[[#This Row],[ 15 ]]-CALCULO[[#This Row],[32]],-3))</f>
        <v>0</v>
      </c>
      <c r="AH899" s="29"/>
      <c r="AI899" s="163">
        <f>+IF(AVERAGEIF(DEDUCCIONES[Concepto],'Datos para cálculo'!AH$4,DEDUCCIONES[Monto Limite])=1,CALCULO[[#This Row],[ 34 ]],MIN(CALCULO[[#This Row],[ 34 ]],AVERAGEIF(DEDUCCIONES[Concepto],'Datos para cálculo'!AH$4,DEDUCCIONES[Monto Limite]),+CALCULO[[#This Row],[ 34 ]]+1-1,CALCULO[[#This Row],[ 34 ]]))</f>
        <v>0</v>
      </c>
      <c r="AJ899" s="167"/>
      <c r="AK899" s="144">
        <f>+IF(CALCULO[[#This Row],[ 36 ]]="SI",MIN(CALCULO[[#This Row],[ 15 ]]*10%,VLOOKUP($AJ$4,DEDUCCIONES[],4,0)),0)</f>
        <v>0</v>
      </c>
      <c r="AL899" s="168"/>
      <c r="AM899" s="145">
        <f>+MIN(AL899+1-1,VLOOKUP($AL$4,DEDUCCIONES[],4,0))</f>
        <v>0</v>
      </c>
      <c r="AN899" s="144">
        <f>+CALCULO[[#This Row],[35]]+CALCULO[[#This Row],[37]]+CALCULO[[#This Row],[ 39 ]]</f>
        <v>0</v>
      </c>
      <c r="AO899" s="148">
        <f>+CALCULO[[#This Row],[33]]-CALCULO[[#This Row],[ 40 ]]</f>
        <v>0</v>
      </c>
      <c r="AP899" s="29"/>
      <c r="AQ899" s="163">
        <f>+MIN(CALCULO[[#This Row],[42]]+1-1,VLOOKUP($AP$4,RENTAS_EXCENTAS[],4,0))</f>
        <v>0</v>
      </c>
      <c r="AR899" s="29"/>
      <c r="AS899" s="163">
        <f>+MIN(CALCULO[[#This Row],[43]]+CALCULO[[#This Row],[ 44 ]]+1-1,VLOOKUP($AP$4,RENTAS_EXCENTAS[],4,0))-CALCULO[[#This Row],[43]]</f>
        <v>0</v>
      </c>
      <c r="AT899" s="163"/>
      <c r="AU899" s="163"/>
      <c r="AV899" s="163">
        <f>+CALCULO[[#This Row],[ 47 ]]</f>
        <v>0</v>
      </c>
      <c r="AW899" s="163"/>
      <c r="AX899" s="163">
        <f>+CALCULO[[#This Row],[ 49 ]]</f>
        <v>0</v>
      </c>
      <c r="AY899" s="163"/>
      <c r="AZ899" s="163">
        <f>+CALCULO[[#This Row],[ 51 ]]</f>
        <v>0</v>
      </c>
      <c r="BA899" s="163"/>
      <c r="BB899" s="163">
        <f>+CALCULO[[#This Row],[ 53 ]]</f>
        <v>0</v>
      </c>
      <c r="BC899" s="163"/>
      <c r="BD899" s="163">
        <f>+CALCULO[[#This Row],[ 55 ]]</f>
        <v>0</v>
      </c>
      <c r="BE899" s="163"/>
      <c r="BF899" s="163">
        <f>+CALCULO[[#This Row],[ 57 ]]</f>
        <v>0</v>
      </c>
      <c r="BG899" s="163"/>
      <c r="BH899" s="163">
        <f>+CALCULO[[#This Row],[ 59 ]]</f>
        <v>0</v>
      </c>
      <c r="BI899" s="163"/>
      <c r="BJ899" s="163"/>
      <c r="BK899" s="163"/>
      <c r="BL899" s="145">
        <f>+CALCULO[[#This Row],[ 63 ]]</f>
        <v>0</v>
      </c>
      <c r="BM899" s="144">
        <f>+CALCULO[[#This Row],[ 64 ]]+CALCULO[[#This Row],[ 62 ]]+CALCULO[[#This Row],[ 60 ]]+CALCULO[[#This Row],[ 58 ]]+CALCULO[[#This Row],[ 56 ]]+CALCULO[[#This Row],[ 54 ]]+CALCULO[[#This Row],[ 52 ]]+CALCULO[[#This Row],[ 50 ]]+CALCULO[[#This Row],[ 48 ]]+CALCULO[[#This Row],[ 45 ]]+CALCULO[[#This Row],[43]]</f>
        <v>0</v>
      </c>
      <c r="BN899" s="148">
        <f>+CALCULO[[#This Row],[ 41 ]]-CALCULO[[#This Row],[65]]</f>
        <v>0</v>
      </c>
      <c r="BO899" s="144">
        <f>+ROUND(MIN(CALCULO[[#This Row],[66]]*25%,240*'Versión impresión'!$H$8),-3)</f>
        <v>0</v>
      </c>
      <c r="BP899" s="148">
        <f>+CALCULO[[#This Row],[66]]-CALCULO[[#This Row],[67]]</f>
        <v>0</v>
      </c>
      <c r="BQ899" s="154">
        <f>+ROUND(CALCULO[[#This Row],[33]]*40%,-3)</f>
        <v>0</v>
      </c>
      <c r="BR899" s="149">
        <f t="shared" si="34"/>
        <v>0</v>
      </c>
      <c r="BS899" s="144">
        <f>+CALCULO[[#This Row],[33]]-MIN(CALCULO[[#This Row],[69]],CALCULO[[#This Row],[68]])</f>
        <v>0</v>
      </c>
      <c r="BT899" s="150">
        <f>+CALCULO[[#This Row],[71]]/'Versión impresión'!$H$8+1-1</f>
        <v>0</v>
      </c>
      <c r="BU899" s="151">
        <f>+LOOKUP(CALCULO[[#This Row],[72]],$CG$2:$CH$8,$CJ$2:$CJ$8)</f>
        <v>0</v>
      </c>
      <c r="BV899" s="152">
        <f>+LOOKUP(CALCULO[[#This Row],[72]],$CG$2:$CH$8,$CI$2:$CI$8)</f>
        <v>0</v>
      </c>
      <c r="BW899" s="151">
        <f>+LOOKUP(CALCULO[[#This Row],[72]],$CG$2:$CH$8,$CK$2:$CK$8)</f>
        <v>0</v>
      </c>
      <c r="BX899" s="155">
        <f>+(CALCULO[[#This Row],[72]]+CALCULO[[#This Row],[73]])*CALCULO[[#This Row],[74]]+CALCULO[[#This Row],[75]]</f>
        <v>0</v>
      </c>
      <c r="BY899" s="133">
        <f>+ROUND(CALCULO[[#This Row],[76]]*'Versión impresión'!$H$8,-3)</f>
        <v>0</v>
      </c>
      <c r="BZ899" s="180" t="str">
        <f>+IF(LOOKUP(CALCULO[[#This Row],[72]],$CG$2:$CH$8,$CM$2:$CM$8)=0,"",LOOKUP(CALCULO[[#This Row],[72]],$CG$2:$CH$8,$CM$2:$CM$8))</f>
        <v/>
      </c>
    </row>
    <row r="900" spans="1:78" x14ac:dyDescent="0.25">
      <c r="A900" s="78" t="str">
        <f t="shared" si="33"/>
        <v/>
      </c>
      <c r="B900" s="159"/>
      <c r="C900" s="29"/>
      <c r="D900" s="29"/>
      <c r="E900" s="29"/>
      <c r="F900" s="29"/>
      <c r="G900" s="29"/>
      <c r="H900" s="29"/>
      <c r="I900" s="29"/>
      <c r="J900" s="29"/>
      <c r="K900" s="29"/>
      <c r="L900" s="29"/>
      <c r="M900" s="29"/>
      <c r="N900" s="29"/>
      <c r="O900" s="144">
        <f>SUM(CALCULO[[#This Row],[5]:[ 14 ]])</f>
        <v>0</v>
      </c>
      <c r="P900" s="162"/>
      <c r="Q900" s="163">
        <f>+IF(AVERAGEIF(ING_NO_CONST_RENTA[Concepto],'Datos para cálculo'!P$4,ING_NO_CONST_RENTA[Monto Limite])=1,CALCULO[[#This Row],[16]],MIN(CALCULO[ [#This Row],[16] ],AVERAGEIF(ING_NO_CONST_RENTA[Concepto],'Datos para cálculo'!P$4,ING_NO_CONST_RENTA[Monto Limite]),+CALCULO[ [#This Row],[16] ]+1-1,CALCULO[ [#This Row],[16] ]))</f>
        <v>0</v>
      </c>
      <c r="R900" s="29"/>
      <c r="S900" s="163">
        <f>+IF(AVERAGEIF(ING_NO_CONST_RENTA[Concepto],'Datos para cálculo'!R$4,ING_NO_CONST_RENTA[Monto Limite])=1,CALCULO[[#This Row],[18]],MIN(CALCULO[ [#This Row],[18] ],AVERAGEIF(ING_NO_CONST_RENTA[Concepto],'Datos para cálculo'!R$4,ING_NO_CONST_RENTA[Monto Limite]),+CALCULO[ [#This Row],[18] ]+1-1,CALCULO[ [#This Row],[18] ]))</f>
        <v>0</v>
      </c>
      <c r="T900" s="29"/>
      <c r="U900" s="163">
        <f>+IF(AVERAGEIF(ING_NO_CONST_RENTA[Concepto],'Datos para cálculo'!T$4,ING_NO_CONST_RENTA[Monto Limite])=1,CALCULO[[#This Row],[20]],MIN(CALCULO[ [#This Row],[20] ],AVERAGEIF(ING_NO_CONST_RENTA[Concepto],'Datos para cálculo'!T$4,ING_NO_CONST_RENTA[Monto Limite]),+CALCULO[ [#This Row],[20] ]+1-1,CALCULO[ [#This Row],[20] ]))</f>
        <v>0</v>
      </c>
      <c r="V900" s="29"/>
      <c r="W9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0" s="164"/>
      <c r="Y900" s="163">
        <f>+IF(O900&lt;310*'Versión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0" s="165"/>
      <c r="AA900" s="163">
        <f>+IF(AVERAGEIF(ING_NO_CONST_RENTA[Concepto],'Datos para cálculo'!Z$4,ING_NO_CONST_RENTA[Monto Limite])=1,CALCULO[[#This Row],[ 26 ]],MIN(CALCULO[[#This Row],[ 26 ]],AVERAGEIF(ING_NO_CONST_RENTA[Concepto],'Datos para cálculo'!Z$4,ING_NO_CONST_RENTA[Monto Limite]),+CALCULO[[#This Row],[ 26 ]]+1-1,CALCULO[[#This Row],[ 26 ]]))</f>
        <v>0</v>
      </c>
      <c r="AB900" s="165"/>
      <c r="AC9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0" s="147"/>
      <c r="AE9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0" s="144">
        <f>+CALCULO[[#This Row],[ 31 ]]+CALCULO[[#This Row],[ 29 ]]+CALCULO[[#This Row],[ 27 ]]+CALCULO[[#This Row],[ 25 ]]+CALCULO[[#This Row],[ 23 ]]+CALCULO[[#This Row],[ 21 ]]+CALCULO[[#This Row],[ 19 ]]+CALCULO[[#This Row],[ 17 ]]</f>
        <v>0</v>
      </c>
      <c r="AG900" s="148">
        <f>+MAX(0,ROUND(CALCULO[[#This Row],[ 15 ]]-CALCULO[[#This Row],[32]],-3))</f>
        <v>0</v>
      </c>
      <c r="AH900" s="29"/>
      <c r="AI900" s="163">
        <f>+IF(AVERAGEIF(DEDUCCIONES[Concepto],'Datos para cálculo'!AH$4,DEDUCCIONES[Monto Limite])=1,CALCULO[[#This Row],[ 34 ]],MIN(CALCULO[[#This Row],[ 34 ]],AVERAGEIF(DEDUCCIONES[Concepto],'Datos para cálculo'!AH$4,DEDUCCIONES[Monto Limite]),+CALCULO[[#This Row],[ 34 ]]+1-1,CALCULO[[#This Row],[ 34 ]]))</f>
        <v>0</v>
      </c>
      <c r="AJ900" s="167"/>
      <c r="AK900" s="144">
        <f>+IF(CALCULO[[#This Row],[ 36 ]]="SI",MIN(CALCULO[[#This Row],[ 15 ]]*10%,VLOOKUP($AJ$4,DEDUCCIONES[],4,0)),0)</f>
        <v>0</v>
      </c>
      <c r="AL900" s="168"/>
      <c r="AM900" s="145">
        <f>+MIN(AL900+1-1,VLOOKUP($AL$4,DEDUCCIONES[],4,0))</f>
        <v>0</v>
      </c>
      <c r="AN900" s="144">
        <f>+CALCULO[[#This Row],[35]]+CALCULO[[#This Row],[37]]+CALCULO[[#This Row],[ 39 ]]</f>
        <v>0</v>
      </c>
      <c r="AO900" s="148">
        <f>+CALCULO[[#This Row],[33]]-CALCULO[[#This Row],[ 40 ]]</f>
        <v>0</v>
      </c>
      <c r="AP900" s="29"/>
      <c r="AQ900" s="163">
        <f>+MIN(CALCULO[[#This Row],[42]]+1-1,VLOOKUP($AP$4,RENTAS_EXCENTAS[],4,0))</f>
        <v>0</v>
      </c>
      <c r="AR900" s="29"/>
      <c r="AS900" s="163">
        <f>+MIN(CALCULO[[#This Row],[43]]+CALCULO[[#This Row],[ 44 ]]+1-1,VLOOKUP($AP$4,RENTAS_EXCENTAS[],4,0))-CALCULO[[#This Row],[43]]</f>
        <v>0</v>
      </c>
      <c r="AT900" s="163"/>
      <c r="AU900" s="163"/>
      <c r="AV900" s="163">
        <f>+CALCULO[[#This Row],[ 47 ]]</f>
        <v>0</v>
      </c>
      <c r="AW900" s="163"/>
      <c r="AX900" s="163">
        <f>+CALCULO[[#This Row],[ 49 ]]</f>
        <v>0</v>
      </c>
      <c r="AY900" s="163"/>
      <c r="AZ900" s="163">
        <f>+CALCULO[[#This Row],[ 51 ]]</f>
        <v>0</v>
      </c>
      <c r="BA900" s="163"/>
      <c r="BB900" s="163">
        <f>+CALCULO[[#This Row],[ 53 ]]</f>
        <v>0</v>
      </c>
      <c r="BC900" s="163"/>
      <c r="BD900" s="163">
        <f>+CALCULO[[#This Row],[ 55 ]]</f>
        <v>0</v>
      </c>
      <c r="BE900" s="163"/>
      <c r="BF900" s="163">
        <f>+CALCULO[[#This Row],[ 57 ]]</f>
        <v>0</v>
      </c>
      <c r="BG900" s="163"/>
      <c r="BH900" s="163">
        <f>+CALCULO[[#This Row],[ 59 ]]</f>
        <v>0</v>
      </c>
      <c r="BI900" s="163"/>
      <c r="BJ900" s="163"/>
      <c r="BK900" s="163"/>
      <c r="BL900" s="145">
        <f>+CALCULO[[#This Row],[ 63 ]]</f>
        <v>0</v>
      </c>
      <c r="BM900" s="144">
        <f>+CALCULO[[#This Row],[ 64 ]]+CALCULO[[#This Row],[ 62 ]]+CALCULO[[#This Row],[ 60 ]]+CALCULO[[#This Row],[ 58 ]]+CALCULO[[#This Row],[ 56 ]]+CALCULO[[#This Row],[ 54 ]]+CALCULO[[#This Row],[ 52 ]]+CALCULO[[#This Row],[ 50 ]]+CALCULO[[#This Row],[ 48 ]]+CALCULO[[#This Row],[ 45 ]]+CALCULO[[#This Row],[43]]</f>
        <v>0</v>
      </c>
      <c r="BN900" s="148">
        <f>+CALCULO[[#This Row],[ 41 ]]-CALCULO[[#This Row],[65]]</f>
        <v>0</v>
      </c>
      <c r="BO900" s="144">
        <f>+ROUND(MIN(CALCULO[[#This Row],[66]]*25%,240*'Versión impresión'!$H$8),-3)</f>
        <v>0</v>
      </c>
      <c r="BP900" s="148">
        <f>+CALCULO[[#This Row],[66]]-CALCULO[[#This Row],[67]]</f>
        <v>0</v>
      </c>
      <c r="BQ900" s="154">
        <f>+ROUND(CALCULO[[#This Row],[33]]*40%,-3)</f>
        <v>0</v>
      </c>
      <c r="BR900" s="149">
        <f t="shared" si="34"/>
        <v>0</v>
      </c>
      <c r="BS900" s="144">
        <f>+CALCULO[[#This Row],[33]]-MIN(CALCULO[[#This Row],[69]],CALCULO[[#This Row],[68]])</f>
        <v>0</v>
      </c>
      <c r="BT900" s="150">
        <f>+CALCULO[[#This Row],[71]]/'Versión impresión'!$H$8+1-1</f>
        <v>0</v>
      </c>
      <c r="BU900" s="151">
        <f>+LOOKUP(CALCULO[[#This Row],[72]],$CG$2:$CH$8,$CJ$2:$CJ$8)</f>
        <v>0</v>
      </c>
      <c r="BV900" s="152">
        <f>+LOOKUP(CALCULO[[#This Row],[72]],$CG$2:$CH$8,$CI$2:$CI$8)</f>
        <v>0</v>
      </c>
      <c r="BW900" s="151">
        <f>+LOOKUP(CALCULO[[#This Row],[72]],$CG$2:$CH$8,$CK$2:$CK$8)</f>
        <v>0</v>
      </c>
      <c r="BX900" s="155">
        <f>+(CALCULO[[#This Row],[72]]+CALCULO[[#This Row],[73]])*CALCULO[[#This Row],[74]]+CALCULO[[#This Row],[75]]</f>
        <v>0</v>
      </c>
      <c r="BY900" s="133">
        <f>+ROUND(CALCULO[[#This Row],[76]]*'Versión impresión'!$H$8,-3)</f>
        <v>0</v>
      </c>
      <c r="BZ900" s="180" t="str">
        <f>+IF(LOOKUP(CALCULO[[#This Row],[72]],$CG$2:$CH$8,$CM$2:$CM$8)=0,"",LOOKUP(CALCULO[[#This Row],[72]],$CG$2:$CH$8,$CM$2:$CM$8))</f>
        <v/>
      </c>
    </row>
    <row r="901" spans="1:78" x14ac:dyDescent="0.25">
      <c r="A901" s="78" t="str">
        <f t="shared" si="33"/>
        <v/>
      </c>
      <c r="B901" s="159"/>
      <c r="C901" s="29"/>
      <c r="D901" s="29"/>
      <c r="E901" s="29"/>
      <c r="F901" s="29"/>
      <c r="G901" s="29"/>
      <c r="H901" s="29"/>
      <c r="I901" s="29"/>
      <c r="J901" s="29"/>
      <c r="K901" s="29"/>
      <c r="L901" s="29"/>
      <c r="M901" s="29"/>
      <c r="N901" s="29"/>
      <c r="O901" s="144">
        <f>SUM(CALCULO[[#This Row],[5]:[ 14 ]])</f>
        <v>0</v>
      </c>
      <c r="P901" s="162"/>
      <c r="Q901" s="163">
        <f>+IF(AVERAGEIF(ING_NO_CONST_RENTA[Concepto],'Datos para cálculo'!P$4,ING_NO_CONST_RENTA[Monto Limite])=1,CALCULO[[#This Row],[16]],MIN(CALCULO[ [#This Row],[16] ],AVERAGEIF(ING_NO_CONST_RENTA[Concepto],'Datos para cálculo'!P$4,ING_NO_CONST_RENTA[Monto Limite]),+CALCULO[ [#This Row],[16] ]+1-1,CALCULO[ [#This Row],[16] ]))</f>
        <v>0</v>
      </c>
      <c r="R901" s="29"/>
      <c r="S901" s="163">
        <f>+IF(AVERAGEIF(ING_NO_CONST_RENTA[Concepto],'Datos para cálculo'!R$4,ING_NO_CONST_RENTA[Monto Limite])=1,CALCULO[[#This Row],[18]],MIN(CALCULO[ [#This Row],[18] ],AVERAGEIF(ING_NO_CONST_RENTA[Concepto],'Datos para cálculo'!R$4,ING_NO_CONST_RENTA[Monto Limite]),+CALCULO[ [#This Row],[18] ]+1-1,CALCULO[ [#This Row],[18] ]))</f>
        <v>0</v>
      </c>
      <c r="T901" s="29"/>
      <c r="U901" s="163">
        <f>+IF(AVERAGEIF(ING_NO_CONST_RENTA[Concepto],'Datos para cálculo'!T$4,ING_NO_CONST_RENTA[Monto Limite])=1,CALCULO[[#This Row],[20]],MIN(CALCULO[ [#This Row],[20] ],AVERAGEIF(ING_NO_CONST_RENTA[Concepto],'Datos para cálculo'!T$4,ING_NO_CONST_RENTA[Monto Limite]),+CALCULO[ [#This Row],[20] ]+1-1,CALCULO[ [#This Row],[20] ]))</f>
        <v>0</v>
      </c>
      <c r="V901" s="29"/>
      <c r="W90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1" s="164"/>
      <c r="Y901" s="163">
        <f>+IF(O901&lt;310*'Versión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1" s="165"/>
      <c r="AA901" s="163">
        <f>+IF(AVERAGEIF(ING_NO_CONST_RENTA[Concepto],'Datos para cálculo'!Z$4,ING_NO_CONST_RENTA[Monto Limite])=1,CALCULO[[#This Row],[ 26 ]],MIN(CALCULO[[#This Row],[ 26 ]],AVERAGEIF(ING_NO_CONST_RENTA[Concepto],'Datos para cálculo'!Z$4,ING_NO_CONST_RENTA[Monto Limite]),+CALCULO[[#This Row],[ 26 ]]+1-1,CALCULO[[#This Row],[ 26 ]]))</f>
        <v>0</v>
      </c>
      <c r="AB901" s="165"/>
      <c r="AC90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1" s="147"/>
      <c r="AE90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1" s="144">
        <f>+CALCULO[[#This Row],[ 31 ]]+CALCULO[[#This Row],[ 29 ]]+CALCULO[[#This Row],[ 27 ]]+CALCULO[[#This Row],[ 25 ]]+CALCULO[[#This Row],[ 23 ]]+CALCULO[[#This Row],[ 21 ]]+CALCULO[[#This Row],[ 19 ]]+CALCULO[[#This Row],[ 17 ]]</f>
        <v>0</v>
      </c>
      <c r="AG901" s="148">
        <f>+MAX(0,ROUND(CALCULO[[#This Row],[ 15 ]]-CALCULO[[#This Row],[32]],-3))</f>
        <v>0</v>
      </c>
      <c r="AH901" s="29"/>
      <c r="AI901" s="163">
        <f>+IF(AVERAGEIF(DEDUCCIONES[Concepto],'Datos para cálculo'!AH$4,DEDUCCIONES[Monto Limite])=1,CALCULO[[#This Row],[ 34 ]],MIN(CALCULO[[#This Row],[ 34 ]],AVERAGEIF(DEDUCCIONES[Concepto],'Datos para cálculo'!AH$4,DEDUCCIONES[Monto Limite]),+CALCULO[[#This Row],[ 34 ]]+1-1,CALCULO[[#This Row],[ 34 ]]))</f>
        <v>0</v>
      </c>
      <c r="AJ901" s="167"/>
      <c r="AK901" s="144">
        <f>+IF(CALCULO[[#This Row],[ 36 ]]="SI",MIN(CALCULO[[#This Row],[ 15 ]]*10%,VLOOKUP($AJ$4,DEDUCCIONES[],4,0)),0)</f>
        <v>0</v>
      </c>
      <c r="AL901" s="168"/>
      <c r="AM901" s="145">
        <f>+MIN(AL901+1-1,VLOOKUP($AL$4,DEDUCCIONES[],4,0))</f>
        <v>0</v>
      </c>
      <c r="AN901" s="144">
        <f>+CALCULO[[#This Row],[35]]+CALCULO[[#This Row],[37]]+CALCULO[[#This Row],[ 39 ]]</f>
        <v>0</v>
      </c>
      <c r="AO901" s="148">
        <f>+CALCULO[[#This Row],[33]]-CALCULO[[#This Row],[ 40 ]]</f>
        <v>0</v>
      </c>
      <c r="AP901" s="29"/>
      <c r="AQ901" s="163">
        <f>+MIN(CALCULO[[#This Row],[42]]+1-1,VLOOKUP($AP$4,RENTAS_EXCENTAS[],4,0))</f>
        <v>0</v>
      </c>
      <c r="AR901" s="29"/>
      <c r="AS901" s="163">
        <f>+MIN(CALCULO[[#This Row],[43]]+CALCULO[[#This Row],[ 44 ]]+1-1,VLOOKUP($AP$4,RENTAS_EXCENTAS[],4,0))-CALCULO[[#This Row],[43]]</f>
        <v>0</v>
      </c>
      <c r="AT901" s="163"/>
      <c r="AU901" s="163"/>
      <c r="AV901" s="163">
        <f>+CALCULO[[#This Row],[ 47 ]]</f>
        <v>0</v>
      </c>
      <c r="AW901" s="163"/>
      <c r="AX901" s="163">
        <f>+CALCULO[[#This Row],[ 49 ]]</f>
        <v>0</v>
      </c>
      <c r="AY901" s="163"/>
      <c r="AZ901" s="163">
        <f>+CALCULO[[#This Row],[ 51 ]]</f>
        <v>0</v>
      </c>
      <c r="BA901" s="163"/>
      <c r="BB901" s="163">
        <f>+CALCULO[[#This Row],[ 53 ]]</f>
        <v>0</v>
      </c>
      <c r="BC901" s="163"/>
      <c r="BD901" s="163">
        <f>+CALCULO[[#This Row],[ 55 ]]</f>
        <v>0</v>
      </c>
      <c r="BE901" s="163"/>
      <c r="BF901" s="163">
        <f>+CALCULO[[#This Row],[ 57 ]]</f>
        <v>0</v>
      </c>
      <c r="BG901" s="163"/>
      <c r="BH901" s="163">
        <f>+CALCULO[[#This Row],[ 59 ]]</f>
        <v>0</v>
      </c>
      <c r="BI901" s="163"/>
      <c r="BJ901" s="163"/>
      <c r="BK901" s="163"/>
      <c r="BL901" s="145">
        <f>+CALCULO[[#This Row],[ 63 ]]</f>
        <v>0</v>
      </c>
      <c r="BM901" s="144">
        <f>+CALCULO[[#This Row],[ 64 ]]+CALCULO[[#This Row],[ 62 ]]+CALCULO[[#This Row],[ 60 ]]+CALCULO[[#This Row],[ 58 ]]+CALCULO[[#This Row],[ 56 ]]+CALCULO[[#This Row],[ 54 ]]+CALCULO[[#This Row],[ 52 ]]+CALCULO[[#This Row],[ 50 ]]+CALCULO[[#This Row],[ 48 ]]+CALCULO[[#This Row],[ 45 ]]+CALCULO[[#This Row],[43]]</f>
        <v>0</v>
      </c>
      <c r="BN901" s="148">
        <f>+CALCULO[[#This Row],[ 41 ]]-CALCULO[[#This Row],[65]]</f>
        <v>0</v>
      </c>
      <c r="BO901" s="144">
        <f>+ROUND(MIN(CALCULO[[#This Row],[66]]*25%,240*'Versión impresión'!$H$8),-3)</f>
        <v>0</v>
      </c>
      <c r="BP901" s="148">
        <f>+CALCULO[[#This Row],[66]]-CALCULO[[#This Row],[67]]</f>
        <v>0</v>
      </c>
      <c r="BQ901" s="154">
        <f>+ROUND(CALCULO[[#This Row],[33]]*40%,-3)</f>
        <v>0</v>
      </c>
      <c r="BR901" s="149">
        <f t="shared" si="34"/>
        <v>0</v>
      </c>
      <c r="BS901" s="144">
        <f>+CALCULO[[#This Row],[33]]-MIN(CALCULO[[#This Row],[69]],CALCULO[[#This Row],[68]])</f>
        <v>0</v>
      </c>
      <c r="BT901" s="150">
        <f>+CALCULO[[#This Row],[71]]/'Versión impresión'!$H$8+1-1</f>
        <v>0</v>
      </c>
      <c r="BU901" s="151">
        <f>+LOOKUP(CALCULO[[#This Row],[72]],$CG$2:$CH$8,$CJ$2:$CJ$8)</f>
        <v>0</v>
      </c>
      <c r="BV901" s="152">
        <f>+LOOKUP(CALCULO[[#This Row],[72]],$CG$2:$CH$8,$CI$2:$CI$8)</f>
        <v>0</v>
      </c>
      <c r="BW901" s="151">
        <f>+LOOKUP(CALCULO[[#This Row],[72]],$CG$2:$CH$8,$CK$2:$CK$8)</f>
        <v>0</v>
      </c>
      <c r="BX901" s="155">
        <f>+(CALCULO[[#This Row],[72]]+CALCULO[[#This Row],[73]])*CALCULO[[#This Row],[74]]+CALCULO[[#This Row],[75]]</f>
        <v>0</v>
      </c>
      <c r="BY901" s="133">
        <f>+ROUND(CALCULO[[#This Row],[76]]*'Versión impresión'!$H$8,-3)</f>
        <v>0</v>
      </c>
      <c r="BZ901" s="180" t="str">
        <f>+IF(LOOKUP(CALCULO[[#This Row],[72]],$CG$2:$CH$8,$CM$2:$CM$8)=0,"",LOOKUP(CALCULO[[#This Row],[72]],$CG$2:$CH$8,$CM$2:$CM$8))</f>
        <v/>
      </c>
    </row>
    <row r="902" spans="1:78" x14ac:dyDescent="0.25">
      <c r="A902" s="78" t="str">
        <f t="shared" si="33"/>
        <v/>
      </c>
      <c r="B902" s="159"/>
      <c r="C902" s="29"/>
      <c r="D902" s="29"/>
      <c r="E902" s="29"/>
      <c r="F902" s="29"/>
      <c r="G902" s="29"/>
      <c r="H902" s="29"/>
      <c r="I902" s="29"/>
      <c r="J902" s="29"/>
      <c r="K902" s="29"/>
      <c r="L902" s="29"/>
      <c r="M902" s="29"/>
      <c r="N902" s="29"/>
      <c r="O902" s="144">
        <f>SUM(CALCULO[[#This Row],[5]:[ 14 ]])</f>
        <v>0</v>
      </c>
      <c r="P902" s="162"/>
      <c r="Q902" s="163">
        <f>+IF(AVERAGEIF(ING_NO_CONST_RENTA[Concepto],'Datos para cálculo'!P$4,ING_NO_CONST_RENTA[Monto Limite])=1,CALCULO[[#This Row],[16]],MIN(CALCULO[ [#This Row],[16] ],AVERAGEIF(ING_NO_CONST_RENTA[Concepto],'Datos para cálculo'!P$4,ING_NO_CONST_RENTA[Monto Limite]),+CALCULO[ [#This Row],[16] ]+1-1,CALCULO[ [#This Row],[16] ]))</f>
        <v>0</v>
      </c>
      <c r="R902" s="29"/>
      <c r="S902" s="163">
        <f>+IF(AVERAGEIF(ING_NO_CONST_RENTA[Concepto],'Datos para cálculo'!R$4,ING_NO_CONST_RENTA[Monto Limite])=1,CALCULO[[#This Row],[18]],MIN(CALCULO[ [#This Row],[18] ],AVERAGEIF(ING_NO_CONST_RENTA[Concepto],'Datos para cálculo'!R$4,ING_NO_CONST_RENTA[Monto Limite]),+CALCULO[ [#This Row],[18] ]+1-1,CALCULO[ [#This Row],[18] ]))</f>
        <v>0</v>
      </c>
      <c r="T902" s="29"/>
      <c r="U902" s="163">
        <f>+IF(AVERAGEIF(ING_NO_CONST_RENTA[Concepto],'Datos para cálculo'!T$4,ING_NO_CONST_RENTA[Monto Limite])=1,CALCULO[[#This Row],[20]],MIN(CALCULO[ [#This Row],[20] ],AVERAGEIF(ING_NO_CONST_RENTA[Concepto],'Datos para cálculo'!T$4,ING_NO_CONST_RENTA[Monto Limite]),+CALCULO[ [#This Row],[20] ]+1-1,CALCULO[ [#This Row],[20] ]))</f>
        <v>0</v>
      </c>
      <c r="V902" s="29"/>
      <c r="W90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2" s="164"/>
      <c r="Y902" s="163">
        <f>+IF(O902&lt;310*'Versión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2" s="165"/>
      <c r="AA902" s="163">
        <f>+IF(AVERAGEIF(ING_NO_CONST_RENTA[Concepto],'Datos para cálculo'!Z$4,ING_NO_CONST_RENTA[Monto Limite])=1,CALCULO[[#This Row],[ 26 ]],MIN(CALCULO[[#This Row],[ 26 ]],AVERAGEIF(ING_NO_CONST_RENTA[Concepto],'Datos para cálculo'!Z$4,ING_NO_CONST_RENTA[Monto Limite]),+CALCULO[[#This Row],[ 26 ]]+1-1,CALCULO[[#This Row],[ 26 ]]))</f>
        <v>0</v>
      </c>
      <c r="AB902" s="165"/>
      <c r="AC90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2" s="147"/>
      <c r="AE90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2" s="144">
        <f>+CALCULO[[#This Row],[ 31 ]]+CALCULO[[#This Row],[ 29 ]]+CALCULO[[#This Row],[ 27 ]]+CALCULO[[#This Row],[ 25 ]]+CALCULO[[#This Row],[ 23 ]]+CALCULO[[#This Row],[ 21 ]]+CALCULO[[#This Row],[ 19 ]]+CALCULO[[#This Row],[ 17 ]]</f>
        <v>0</v>
      </c>
      <c r="AG902" s="148">
        <f>+MAX(0,ROUND(CALCULO[[#This Row],[ 15 ]]-CALCULO[[#This Row],[32]],-3))</f>
        <v>0</v>
      </c>
      <c r="AH902" s="29"/>
      <c r="AI902" s="163">
        <f>+IF(AVERAGEIF(DEDUCCIONES[Concepto],'Datos para cálculo'!AH$4,DEDUCCIONES[Monto Limite])=1,CALCULO[[#This Row],[ 34 ]],MIN(CALCULO[[#This Row],[ 34 ]],AVERAGEIF(DEDUCCIONES[Concepto],'Datos para cálculo'!AH$4,DEDUCCIONES[Monto Limite]),+CALCULO[[#This Row],[ 34 ]]+1-1,CALCULO[[#This Row],[ 34 ]]))</f>
        <v>0</v>
      </c>
      <c r="AJ902" s="167"/>
      <c r="AK902" s="144">
        <f>+IF(CALCULO[[#This Row],[ 36 ]]="SI",MIN(CALCULO[[#This Row],[ 15 ]]*10%,VLOOKUP($AJ$4,DEDUCCIONES[],4,0)),0)</f>
        <v>0</v>
      </c>
      <c r="AL902" s="168"/>
      <c r="AM902" s="145">
        <f>+MIN(AL902+1-1,VLOOKUP($AL$4,DEDUCCIONES[],4,0))</f>
        <v>0</v>
      </c>
      <c r="AN902" s="144">
        <f>+CALCULO[[#This Row],[35]]+CALCULO[[#This Row],[37]]+CALCULO[[#This Row],[ 39 ]]</f>
        <v>0</v>
      </c>
      <c r="AO902" s="148">
        <f>+CALCULO[[#This Row],[33]]-CALCULO[[#This Row],[ 40 ]]</f>
        <v>0</v>
      </c>
      <c r="AP902" s="29"/>
      <c r="AQ902" s="163">
        <f>+MIN(CALCULO[[#This Row],[42]]+1-1,VLOOKUP($AP$4,RENTAS_EXCENTAS[],4,0))</f>
        <v>0</v>
      </c>
      <c r="AR902" s="29"/>
      <c r="AS902" s="163">
        <f>+MIN(CALCULO[[#This Row],[43]]+CALCULO[[#This Row],[ 44 ]]+1-1,VLOOKUP($AP$4,RENTAS_EXCENTAS[],4,0))-CALCULO[[#This Row],[43]]</f>
        <v>0</v>
      </c>
      <c r="AT902" s="163"/>
      <c r="AU902" s="163"/>
      <c r="AV902" s="163">
        <f>+CALCULO[[#This Row],[ 47 ]]</f>
        <v>0</v>
      </c>
      <c r="AW902" s="163"/>
      <c r="AX902" s="163">
        <f>+CALCULO[[#This Row],[ 49 ]]</f>
        <v>0</v>
      </c>
      <c r="AY902" s="163"/>
      <c r="AZ902" s="163">
        <f>+CALCULO[[#This Row],[ 51 ]]</f>
        <v>0</v>
      </c>
      <c r="BA902" s="163"/>
      <c r="BB902" s="163">
        <f>+CALCULO[[#This Row],[ 53 ]]</f>
        <v>0</v>
      </c>
      <c r="BC902" s="163"/>
      <c r="BD902" s="163">
        <f>+CALCULO[[#This Row],[ 55 ]]</f>
        <v>0</v>
      </c>
      <c r="BE902" s="163"/>
      <c r="BF902" s="163">
        <f>+CALCULO[[#This Row],[ 57 ]]</f>
        <v>0</v>
      </c>
      <c r="BG902" s="163"/>
      <c r="BH902" s="163">
        <f>+CALCULO[[#This Row],[ 59 ]]</f>
        <v>0</v>
      </c>
      <c r="BI902" s="163"/>
      <c r="BJ902" s="163"/>
      <c r="BK902" s="163"/>
      <c r="BL902" s="145">
        <f>+CALCULO[[#This Row],[ 63 ]]</f>
        <v>0</v>
      </c>
      <c r="BM902" s="144">
        <f>+CALCULO[[#This Row],[ 64 ]]+CALCULO[[#This Row],[ 62 ]]+CALCULO[[#This Row],[ 60 ]]+CALCULO[[#This Row],[ 58 ]]+CALCULO[[#This Row],[ 56 ]]+CALCULO[[#This Row],[ 54 ]]+CALCULO[[#This Row],[ 52 ]]+CALCULO[[#This Row],[ 50 ]]+CALCULO[[#This Row],[ 48 ]]+CALCULO[[#This Row],[ 45 ]]+CALCULO[[#This Row],[43]]</f>
        <v>0</v>
      </c>
      <c r="BN902" s="148">
        <f>+CALCULO[[#This Row],[ 41 ]]-CALCULO[[#This Row],[65]]</f>
        <v>0</v>
      </c>
      <c r="BO902" s="144">
        <f>+ROUND(MIN(CALCULO[[#This Row],[66]]*25%,240*'Versión impresión'!$H$8),-3)</f>
        <v>0</v>
      </c>
      <c r="BP902" s="148">
        <f>+CALCULO[[#This Row],[66]]-CALCULO[[#This Row],[67]]</f>
        <v>0</v>
      </c>
      <c r="BQ902" s="154">
        <f>+ROUND(CALCULO[[#This Row],[33]]*40%,-3)</f>
        <v>0</v>
      </c>
      <c r="BR902" s="149">
        <f t="shared" si="34"/>
        <v>0</v>
      </c>
      <c r="BS902" s="144">
        <f>+CALCULO[[#This Row],[33]]-MIN(CALCULO[[#This Row],[69]],CALCULO[[#This Row],[68]])</f>
        <v>0</v>
      </c>
      <c r="BT902" s="150">
        <f>+CALCULO[[#This Row],[71]]/'Versión impresión'!$H$8+1-1</f>
        <v>0</v>
      </c>
      <c r="BU902" s="151">
        <f>+LOOKUP(CALCULO[[#This Row],[72]],$CG$2:$CH$8,$CJ$2:$CJ$8)</f>
        <v>0</v>
      </c>
      <c r="BV902" s="152">
        <f>+LOOKUP(CALCULO[[#This Row],[72]],$CG$2:$CH$8,$CI$2:$CI$8)</f>
        <v>0</v>
      </c>
      <c r="BW902" s="151">
        <f>+LOOKUP(CALCULO[[#This Row],[72]],$CG$2:$CH$8,$CK$2:$CK$8)</f>
        <v>0</v>
      </c>
      <c r="BX902" s="155">
        <f>+(CALCULO[[#This Row],[72]]+CALCULO[[#This Row],[73]])*CALCULO[[#This Row],[74]]+CALCULO[[#This Row],[75]]</f>
        <v>0</v>
      </c>
      <c r="BY902" s="133">
        <f>+ROUND(CALCULO[[#This Row],[76]]*'Versión impresión'!$H$8,-3)</f>
        <v>0</v>
      </c>
      <c r="BZ902" s="180" t="str">
        <f>+IF(LOOKUP(CALCULO[[#This Row],[72]],$CG$2:$CH$8,$CM$2:$CM$8)=0,"",LOOKUP(CALCULO[[#This Row],[72]],$CG$2:$CH$8,$CM$2:$CM$8))</f>
        <v/>
      </c>
    </row>
    <row r="903" spans="1:78" x14ac:dyDescent="0.25">
      <c r="A903" s="78" t="str">
        <f t="shared" si="33"/>
        <v/>
      </c>
      <c r="B903" s="159"/>
      <c r="C903" s="29"/>
      <c r="D903" s="29"/>
      <c r="E903" s="29"/>
      <c r="F903" s="29"/>
      <c r="G903" s="29"/>
      <c r="H903" s="29"/>
      <c r="I903" s="29"/>
      <c r="J903" s="29"/>
      <c r="K903" s="29"/>
      <c r="L903" s="29"/>
      <c r="M903" s="29"/>
      <c r="N903" s="29"/>
      <c r="O903" s="144">
        <f>SUM(CALCULO[[#This Row],[5]:[ 14 ]])</f>
        <v>0</v>
      </c>
      <c r="P903" s="162"/>
      <c r="Q903" s="163">
        <f>+IF(AVERAGEIF(ING_NO_CONST_RENTA[Concepto],'Datos para cálculo'!P$4,ING_NO_CONST_RENTA[Monto Limite])=1,CALCULO[[#This Row],[16]],MIN(CALCULO[ [#This Row],[16] ],AVERAGEIF(ING_NO_CONST_RENTA[Concepto],'Datos para cálculo'!P$4,ING_NO_CONST_RENTA[Monto Limite]),+CALCULO[ [#This Row],[16] ]+1-1,CALCULO[ [#This Row],[16] ]))</f>
        <v>0</v>
      </c>
      <c r="R903" s="29"/>
      <c r="S903" s="163">
        <f>+IF(AVERAGEIF(ING_NO_CONST_RENTA[Concepto],'Datos para cálculo'!R$4,ING_NO_CONST_RENTA[Monto Limite])=1,CALCULO[[#This Row],[18]],MIN(CALCULO[ [#This Row],[18] ],AVERAGEIF(ING_NO_CONST_RENTA[Concepto],'Datos para cálculo'!R$4,ING_NO_CONST_RENTA[Monto Limite]),+CALCULO[ [#This Row],[18] ]+1-1,CALCULO[ [#This Row],[18] ]))</f>
        <v>0</v>
      </c>
      <c r="T903" s="29"/>
      <c r="U903" s="163">
        <f>+IF(AVERAGEIF(ING_NO_CONST_RENTA[Concepto],'Datos para cálculo'!T$4,ING_NO_CONST_RENTA[Monto Limite])=1,CALCULO[[#This Row],[20]],MIN(CALCULO[ [#This Row],[20] ],AVERAGEIF(ING_NO_CONST_RENTA[Concepto],'Datos para cálculo'!T$4,ING_NO_CONST_RENTA[Monto Limite]),+CALCULO[ [#This Row],[20] ]+1-1,CALCULO[ [#This Row],[20] ]))</f>
        <v>0</v>
      </c>
      <c r="V903" s="29"/>
      <c r="W90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3" s="164"/>
      <c r="Y903" s="163">
        <f>+IF(O903&lt;310*'Versión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3" s="165"/>
      <c r="AA903" s="163">
        <f>+IF(AVERAGEIF(ING_NO_CONST_RENTA[Concepto],'Datos para cálculo'!Z$4,ING_NO_CONST_RENTA[Monto Limite])=1,CALCULO[[#This Row],[ 26 ]],MIN(CALCULO[[#This Row],[ 26 ]],AVERAGEIF(ING_NO_CONST_RENTA[Concepto],'Datos para cálculo'!Z$4,ING_NO_CONST_RENTA[Monto Limite]),+CALCULO[[#This Row],[ 26 ]]+1-1,CALCULO[[#This Row],[ 26 ]]))</f>
        <v>0</v>
      </c>
      <c r="AB903" s="165"/>
      <c r="AC90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3" s="147"/>
      <c r="AE90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3" s="144">
        <f>+CALCULO[[#This Row],[ 31 ]]+CALCULO[[#This Row],[ 29 ]]+CALCULO[[#This Row],[ 27 ]]+CALCULO[[#This Row],[ 25 ]]+CALCULO[[#This Row],[ 23 ]]+CALCULO[[#This Row],[ 21 ]]+CALCULO[[#This Row],[ 19 ]]+CALCULO[[#This Row],[ 17 ]]</f>
        <v>0</v>
      </c>
      <c r="AG903" s="148">
        <f>+MAX(0,ROUND(CALCULO[[#This Row],[ 15 ]]-CALCULO[[#This Row],[32]],-3))</f>
        <v>0</v>
      </c>
      <c r="AH903" s="29"/>
      <c r="AI903" s="163">
        <f>+IF(AVERAGEIF(DEDUCCIONES[Concepto],'Datos para cálculo'!AH$4,DEDUCCIONES[Monto Limite])=1,CALCULO[[#This Row],[ 34 ]],MIN(CALCULO[[#This Row],[ 34 ]],AVERAGEIF(DEDUCCIONES[Concepto],'Datos para cálculo'!AH$4,DEDUCCIONES[Monto Limite]),+CALCULO[[#This Row],[ 34 ]]+1-1,CALCULO[[#This Row],[ 34 ]]))</f>
        <v>0</v>
      </c>
      <c r="AJ903" s="167"/>
      <c r="AK903" s="144">
        <f>+IF(CALCULO[[#This Row],[ 36 ]]="SI",MIN(CALCULO[[#This Row],[ 15 ]]*10%,VLOOKUP($AJ$4,DEDUCCIONES[],4,0)),0)</f>
        <v>0</v>
      </c>
      <c r="AL903" s="168"/>
      <c r="AM903" s="145">
        <f>+MIN(AL903+1-1,VLOOKUP($AL$4,DEDUCCIONES[],4,0))</f>
        <v>0</v>
      </c>
      <c r="AN903" s="144">
        <f>+CALCULO[[#This Row],[35]]+CALCULO[[#This Row],[37]]+CALCULO[[#This Row],[ 39 ]]</f>
        <v>0</v>
      </c>
      <c r="AO903" s="148">
        <f>+CALCULO[[#This Row],[33]]-CALCULO[[#This Row],[ 40 ]]</f>
        <v>0</v>
      </c>
      <c r="AP903" s="29"/>
      <c r="AQ903" s="163">
        <f>+MIN(CALCULO[[#This Row],[42]]+1-1,VLOOKUP($AP$4,RENTAS_EXCENTAS[],4,0))</f>
        <v>0</v>
      </c>
      <c r="AR903" s="29"/>
      <c r="AS903" s="163">
        <f>+MIN(CALCULO[[#This Row],[43]]+CALCULO[[#This Row],[ 44 ]]+1-1,VLOOKUP($AP$4,RENTAS_EXCENTAS[],4,0))-CALCULO[[#This Row],[43]]</f>
        <v>0</v>
      </c>
      <c r="AT903" s="163"/>
      <c r="AU903" s="163"/>
      <c r="AV903" s="163">
        <f>+CALCULO[[#This Row],[ 47 ]]</f>
        <v>0</v>
      </c>
      <c r="AW903" s="163"/>
      <c r="AX903" s="163">
        <f>+CALCULO[[#This Row],[ 49 ]]</f>
        <v>0</v>
      </c>
      <c r="AY903" s="163"/>
      <c r="AZ903" s="163">
        <f>+CALCULO[[#This Row],[ 51 ]]</f>
        <v>0</v>
      </c>
      <c r="BA903" s="163"/>
      <c r="BB903" s="163">
        <f>+CALCULO[[#This Row],[ 53 ]]</f>
        <v>0</v>
      </c>
      <c r="BC903" s="163"/>
      <c r="BD903" s="163">
        <f>+CALCULO[[#This Row],[ 55 ]]</f>
        <v>0</v>
      </c>
      <c r="BE903" s="163"/>
      <c r="BF903" s="163">
        <f>+CALCULO[[#This Row],[ 57 ]]</f>
        <v>0</v>
      </c>
      <c r="BG903" s="163"/>
      <c r="BH903" s="163">
        <f>+CALCULO[[#This Row],[ 59 ]]</f>
        <v>0</v>
      </c>
      <c r="BI903" s="163"/>
      <c r="BJ903" s="163"/>
      <c r="BK903" s="163"/>
      <c r="BL903" s="145">
        <f>+CALCULO[[#This Row],[ 63 ]]</f>
        <v>0</v>
      </c>
      <c r="BM903" s="144">
        <f>+CALCULO[[#This Row],[ 64 ]]+CALCULO[[#This Row],[ 62 ]]+CALCULO[[#This Row],[ 60 ]]+CALCULO[[#This Row],[ 58 ]]+CALCULO[[#This Row],[ 56 ]]+CALCULO[[#This Row],[ 54 ]]+CALCULO[[#This Row],[ 52 ]]+CALCULO[[#This Row],[ 50 ]]+CALCULO[[#This Row],[ 48 ]]+CALCULO[[#This Row],[ 45 ]]+CALCULO[[#This Row],[43]]</f>
        <v>0</v>
      </c>
      <c r="BN903" s="148">
        <f>+CALCULO[[#This Row],[ 41 ]]-CALCULO[[#This Row],[65]]</f>
        <v>0</v>
      </c>
      <c r="BO903" s="144">
        <f>+ROUND(MIN(CALCULO[[#This Row],[66]]*25%,240*'Versión impresión'!$H$8),-3)</f>
        <v>0</v>
      </c>
      <c r="BP903" s="148">
        <f>+CALCULO[[#This Row],[66]]-CALCULO[[#This Row],[67]]</f>
        <v>0</v>
      </c>
      <c r="BQ903" s="154">
        <f>+ROUND(CALCULO[[#This Row],[33]]*40%,-3)</f>
        <v>0</v>
      </c>
      <c r="BR903" s="149">
        <f t="shared" si="34"/>
        <v>0</v>
      </c>
      <c r="BS903" s="144">
        <f>+CALCULO[[#This Row],[33]]-MIN(CALCULO[[#This Row],[69]],CALCULO[[#This Row],[68]])</f>
        <v>0</v>
      </c>
      <c r="BT903" s="150">
        <f>+CALCULO[[#This Row],[71]]/'Versión impresión'!$H$8+1-1</f>
        <v>0</v>
      </c>
      <c r="BU903" s="151">
        <f>+LOOKUP(CALCULO[[#This Row],[72]],$CG$2:$CH$8,$CJ$2:$CJ$8)</f>
        <v>0</v>
      </c>
      <c r="BV903" s="152">
        <f>+LOOKUP(CALCULO[[#This Row],[72]],$CG$2:$CH$8,$CI$2:$CI$8)</f>
        <v>0</v>
      </c>
      <c r="BW903" s="151">
        <f>+LOOKUP(CALCULO[[#This Row],[72]],$CG$2:$CH$8,$CK$2:$CK$8)</f>
        <v>0</v>
      </c>
      <c r="BX903" s="155">
        <f>+(CALCULO[[#This Row],[72]]+CALCULO[[#This Row],[73]])*CALCULO[[#This Row],[74]]+CALCULO[[#This Row],[75]]</f>
        <v>0</v>
      </c>
      <c r="BY903" s="133">
        <f>+ROUND(CALCULO[[#This Row],[76]]*'Versión impresión'!$H$8,-3)</f>
        <v>0</v>
      </c>
      <c r="BZ903" s="180" t="str">
        <f>+IF(LOOKUP(CALCULO[[#This Row],[72]],$CG$2:$CH$8,$CM$2:$CM$8)=0,"",LOOKUP(CALCULO[[#This Row],[72]],$CG$2:$CH$8,$CM$2:$CM$8))</f>
        <v/>
      </c>
    </row>
    <row r="904" spans="1:78" x14ac:dyDescent="0.25">
      <c r="A904" s="78" t="str">
        <f t="shared" si="33"/>
        <v/>
      </c>
      <c r="B904" s="159"/>
      <c r="C904" s="29"/>
      <c r="D904" s="29"/>
      <c r="E904" s="29"/>
      <c r="F904" s="29"/>
      <c r="G904" s="29"/>
      <c r="H904" s="29"/>
      <c r="I904" s="29"/>
      <c r="J904" s="29"/>
      <c r="K904" s="29"/>
      <c r="L904" s="29"/>
      <c r="M904" s="29"/>
      <c r="N904" s="29"/>
      <c r="O904" s="144">
        <f>SUM(CALCULO[[#This Row],[5]:[ 14 ]])</f>
        <v>0</v>
      </c>
      <c r="P904" s="162"/>
      <c r="Q904" s="163">
        <f>+IF(AVERAGEIF(ING_NO_CONST_RENTA[Concepto],'Datos para cálculo'!P$4,ING_NO_CONST_RENTA[Monto Limite])=1,CALCULO[[#This Row],[16]],MIN(CALCULO[ [#This Row],[16] ],AVERAGEIF(ING_NO_CONST_RENTA[Concepto],'Datos para cálculo'!P$4,ING_NO_CONST_RENTA[Monto Limite]),+CALCULO[ [#This Row],[16] ]+1-1,CALCULO[ [#This Row],[16] ]))</f>
        <v>0</v>
      </c>
      <c r="R904" s="29"/>
      <c r="S904" s="163">
        <f>+IF(AVERAGEIF(ING_NO_CONST_RENTA[Concepto],'Datos para cálculo'!R$4,ING_NO_CONST_RENTA[Monto Limite])=1,CALCULO[[#This Row],[18]],MIN(CALCULO[ [#This Row],[18] ],AVERAGEIF(ING_NO_CONST_RENTA[Concepto],'Datos para cálculo'!R$4,ING_NO_CONST_RENTA[Monto Limite]),+CALCULO[ [#This Row],[18] ]+1-1,CALCULO[ [#This Row],[18] ]))</f>
        <v>0</v>
      </c>
      <c r="T904" s="29"/>
      <c r="U904" s="163">
        <f>+IF(AVERAGEIF(ING_NO_CONST_RENTA[Concepto],'Datos para cálculo'!T$4,ING_NO_CONST_RENTA[Monto Limite])=1,CALCULO[[#This Row],[20]],MIN(CALCULO[ [#This Row],[20] ],AVERAGEIF(ING_NO_CONST_RENTA[Concepto],'Datos para cálculo'!T$4,ING_NO_CONST_RENTA[Monto Limite]),+CALCULO[ [#This Row],[20] ]+1-1,CALCULO[ [#This Row],[20] ]))</f>
        <v>0</v>
      </c>
      <c r="V904" s="29"/>
      <c r="W90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4" s="164"/>
      <c r="Y904" s="163">
        <f>+IF(O904&lt;310*'Versión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4" s="165"/>
      <c r="AA904" s="163">
        <f>+IF(AVERAGEIF(ING_NO_CONST_RENTA[Concepto],'Datos para cálculo'!Z$4,ING_NO_CONST_RENTA[Monto Limite])=1,CALCULO[[#This Row],[ 26 ]],MIN(CALCULO[[#This Row],[ 26 ]],AVERAGEIF(ING_NO_CONST_RENTA[Concepto],'Datos para cálculo'!Z$4,ING_NO_CONST_RENTA[Monto Limite]),+CALCULO[[#This Row],[ 26 ]]+1-1,CALCULO[[#This Row],[ 26 ]]))</f>
        <v>0</v>
      </c>
      <c r="AB904" s="165"/>
      <c r="AC90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4" s="147"/>
      <c r="AE90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4" s="144">
        <f>+CALCULO[[#This Row],[ 31 ]]+CALCULO[[#This Row],[ 29 ]]+CALCULO[[#This Row],[ 27 ]]+CALCULO[[#This Row],[ 25 ]]+CALCULO[[#This Row],[ 23 ]]+CALCULO[[#This Row],[ 21 ]]+CALCULO[[#This Row],[ 19 ]]+CALCULO[[#This Row],[ 17 ]]</f>
        <v>0</v>
      </c>
      <c r="AG904" s="148">
        <f>+MAX(0,ROUND(CALCULO[[#This Row],[ 15 ]]-CALCULO[[#This Row],[32]],-3))</f>
        <v>0</v>
      </c>
      <c r="AH904" s="29"/>
      <c r="AI904" s="163">
        <f>+IF(AVERAGEIF(DEDUCCIONES[Concepto],'Datos para cálculo'!AH$4,DEDUCCIONES[Monto Limite])=1,CALCULO[[#This Row],[ 34 ]],MIN(CALCULO[[#This Row],[ 34 ]],AVERAGEIF(DEDUCCIONES[Concepto],'Datos para cálculo'!AH$4,DEDUCCIONES[Monto Limite]),+CALCULO[[#This Row],[ 34 ]]+1-1,CALCULO[[#This Row],[ 34 ]]))</f>
        <v>0</v>
      </c>
      <c r="AJ904" s="167"/>
      <c r="AK904" s="144">
        <f>+IF(CALCULO[[#This Row],[ 36 ]]="SI",MIN(CALCULO[[#This Row],[ 15 ]]*10%,VLOOKUP($AJ$4,DEDUCCIONES[],4,0)),0)</f>
        <v>0</v>
      </c>
      <c r="AL904" s="168"/>
      <c r="AM904" s="145">
        <f>+MIN(AL904+1-1,VLOOKUP($AL$4,DEDUCCIONES[],4,0))</f>
        <v>0</v>
      </c>
      <c r="AN904" s="144">
        <f>+CALCULO[[#This Row],[35]]+CALCULO[[#This Row],[37]]+CALCULO[[#This Row],[ 39 ]]</f>
        <v>0</v>
      </c>
      <c r="AO904" s="148">
        <f>+CALCULO[[#This Row],[33]]-CALCULO[[#This Row],[ 40 ]]</f>
        <v>0</v>
      </c>
      <c r="AP904" s="29"/>
      <c r="AQ904" s="163">
        <f>+MIN(CALCULO[[#This Row],[42]]+1-1,VLOOKUP($AP$4,RENTAS_EXCENTAS[],4,0))</f>
        <v>0</v>
      </c>
      <c r="AR904" s="29"/>
      <c r="AS904" s="163">
        <f>+MIN(CALCULO[[#This Row],[43]]+CALCULO[[#This Row],[ 44 ]]+1-1,VLOOKUP($AP$4,RENTAS_EXCENTAS[],4,0))-CALCULO[[#This Row],[43]]</f>
        <v>0</v>
      </c>
      <c r="AT904" s="163"/>
      <c r="AU904" s="163"/>
      <c r="AV904" s="163">
        <f>+CALCULO[[#This Row],[ 47 ]]</f>
        <v>0</v>
      </c>
      <c r="AW904" s="163"/>
      <c r="AX904" s="163">
        <f>+CALCULO[[#This Row],[ 49 ]]</f>
        <v>0</v>
      </c>
      <c r="AY904" s="163"/>
      <c r="AZ904" s="163">
        <f>+CALCULO[[#This Row],[ 51 ]]</f>
        <v>0</v>
      </c>
      <c r="BA904" s="163"/>
      <c r="BB904" s="163">
        <f>+CALCULO[[#This Row],[ 53 ]]</f>
        <v>0</v>
      </c>
      <c r="BC904" s="163"/>
      <c r="BD904" s="163">
        <f>+CALCULO[[#This Row],[ 55 ]]</f>
        <v>0</v>
      </c>
      <c r="BE904" s="163"/>
      <c r="BF904" s="163">
        <f>+CALCULO[[#This Row],[ 57 ]]</f>
        <v>0</v>
      </c>
      <c r="BG904" s="163"/>
      <c r="BH904" s="163">
        <f>+CALCULO[[#This Row],[ 59 ]]</f>
        <v>0</v>
      </c>
      <c r="BI904" s="163"/>
      <c r="BJ904" s="163"/>
      <c r="BK904" s="163"/>
      <c r="BL904" s="145">
        <f>+CALCULO[[#This Row],[ 63 ]]</f>
        <v>0</v>
      </c>
      <c r="BM904" s="144">
        <f>+CALCULO[[#This Row],[ 64 ]]+CALCULO[[#This Row],[ 62 ]]+CALCULO[[#This Row],[ 60 ]]+CALCULO[[#This Row],[ 58 ]]+CALCULO[[#This Row],[ 56 ]]+CALCULO[[#This Row],[ 54 ]]+CALCULO[[#This Row],[ 52 ]]+CALCULO[[#This Row],[ 50 ]]+CALCULO[[#This Row],[ 48 ]]+CALCULO[[#This Row],[ 45 ]]+CALCULO[[#This Row],[43]]</f>
        <v>0</v>
      </c>
      <c r="BN904" s="148">
        <f>+CALCULO[[#This Row],[ 41 ]]-CALCULO[[#This Row],[65]]</f>
        <v>0</v>
      </c>
      <c r="BO904" s="144">
        <f>+ROUND(MIN(CALCULO[[#This Row],[66]]*25%,240*'Versión impresión'!$H$8),-3)</f>
        <v>0</v>
      </c>
      <c r="BP904" s="148">
        <f>+CALCULO[[#This Row],[66]]-CALCULO[[#This Row],[67]]</f>
        <v>0</v>
      </c>
      <c r="BQ904" s="154">
        <f>+ROUND(CALCULO[[#This Row],[33]]*40%,-3)</f>
        <v>0</v>
      </c>
      <c r="BR904" s="149">
        <f t="shared" si="34"/>
        <v>0</v>
      </c>
      <c r="BS904" s="144">
        <f>+CALCULO[[#This Row],[33]]-MIN(CALCULO[[#This Row],[69]],CALCULO[[#This Row],[68]])</f>
        <v>0</v>
      </c>
      <c r="BT904" s="150">
        <f>+CALCULO[[#This Row],[71]]/'Versión impresión'!$H$8+1-1</f>
        <v>0</v>
      </c>
      <c r="BU904" s="151">
        <f>+LOOKUP(CALCULO[[#This Row],[72]],$CG$2:$CH$8,$CJ$2:$CJ$8)</f>
        <v>0</v>
      </c>
      <c r="BV904" s="152">
        <f>+LOOKUP(CALCULO[[#This Row],[72]],$CG$2:$CH$8,$CI$2:$CI$8)</f>
        <v>0</v>
      </c>
      <c r="BW904" s="151">
        <f>+LOOKUP(CALCULO[[#This Row],[72]],$CG$2:$CH$8,$CK$2:$CK$8)</f>
        <v>0</v>
      </c>
      <c r="BX904" s="155">
        <f>+(CALCULO[[#This Row],[72]]+CALCULO[[#This Row],[73]])*CALCULO[[#This Row],[74]]+CALCULO[[#This Row],[75]]</f>
        <v>0</v>
      </c>
      <c r="BY904" s="133">
        <f>+ROUND(CALCULO[[#This Row],[76]]*'Versión impresión'!$H$8,-3)</f>
        <v>0</v>
      </c>
      <c r="BZ904" s="180" t="str">
        <f>+IF(LOOKUP(CALCULO[[#This Row],[72]],$CG$2:$CH$8,$CM$2:$CM$8)=0,"",LOOKUP(CALCULO[[#This Row],[72]],$CG$2:$CH$8,$CM$2:$CM$8))</f>
        <v/>
      </c>
    </row>
    <row r="905" spans="1:78" x14ac:dyDescent="0.25">
      <c r="A905" s="78" t="str">
        <f t="shared" si="33"/>
        <v/>
      </c>
      <c r="B905" s="159"/>
      <c r="C905" s="29"/>
      <c r="D905" s="29"/>
      <c r="E905" s="29"/>
      <c r="F905" s="29"/>
      <c r="G905" s="29"/>
      <c r="H905" s="29"/>
      <c r="I905" s="29"/>
      <c r="J905" s="29"/>
      <c r="K905" s="29"/>
      <c r="L905" s="29"/>
      <c r="M905" s="29"/>
      <c r="N905" s="29"/>
      <c r="O905" s="144">
        <f>SUM(CALCULO[[#This Row],[5]:[ 14 ]])</f>
        <v>0</v>
      </c>
      <c r="P905" s="162"/>
      <c r="Q905" s="163">
        <f>+IF(AVERAGEIF(ING_NO_CONST_RENTA[Concepto],'Datos para cálculo'!P$4,ING_NO_CONST_RENTA[Monto Limite])=1,CALCULO[[#This Row],[16]],MIN(CALCULO[ [#This Row],[16] ],AVERAGEIF(ING_NO_CONST_RENTA[Concepto],'Datos para cálculo'!P$4,ING_NO_CONST_RENTA[Monto Limite]),+CALCULO[ [#This Row],[16] ]+1-1,CALCULO[ [#This Row],[16] ]))</f>
        <v>0</v>
      </c>
      <c r="R905" s="29"/>
      <c r="S905" s="163">
        <f>+IF(AVERAGEIF(ING_NO_CONST_RENTA[Concepto],'Datos para cálculo'!R$4,ING_NO_CONST_RENTA[Monto Limite])=1,CALCULO[[#This Row],[18]],MIN(CALCULO[ [#This Row],[18] ],AVERAGEIF(ING_NO_CONST_RENTA[Concepto],'Datos para cálculo'!R$4,ING_NO_CONST_RENTA[Monto Limite]),+CALCULO[ [#This Row],[18] ]+1-1,CALCULO[ [#This Row],[18] ]))</f>
        <v>0</v>
      </c>
      <c r="T905" s="29"/>
      <c r="U905" s="163">
        <f>+IF(AVERAGEIF(ING_NO_CONST_RENTA[Concepto],'Datos para cálculo'!T$4,ING_NO_CONST_RENTA[Monto Limite])=1,CALCULO[[#This Row],[20]],MIN(CALCULO[ [#This Row],[20] ],AVERAGEIF(ING_NO_CONST_RENTA[Concepto],'Datos para cálculo'!T$4,ING_NO_CONST_RENTA[Monto Limite]),+CALCULO[ [#This Row],[20] ]+1-1,CALCULO[ [#This Row],[20] ]))</f>
        <v>0</v>
      </c>
      <c r="V905" s="29"/>
      <c r="W90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5" s="164"/>
      <c r="Y905" s="163">
        <f>+IF(O905&lt;310*'Versión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5" s="165"/>
      <c r="AA905" s="163">
        <f>+IF(AVERAGEIF(ING_NO_CONST_RENTA[Concepto],'Datos para cálculo'!Z$4,ING_NO_CONST_RENTA[Monto Limite])=1,CALCULO[[#This Row],[ 26 ]],MIN(CALCULO[[#This Row],[ 26 ]],AVERAGEIF(ING_NO_CONST_RENTA[Concepto],'Datos para cálculo'!Z$4,ING_NO_CONST_RENTA[Monto Limite]),+CALCULO[[#This Row],[ 26 ]]+1-1,CALCULO[[#This Row],[ 26 ]]))</f>
        <v>0</v>
      </c>
      <c r="AB905" s="165"/>
      <c r="AC90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5" s="147"/>
      <c r="AE90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5" s="144">
        <f>+CALCULO[[#This Row],[ 31 ]]+CALCULO[[#This Row],[ 29 ]]+CALCULO[[#This Row],[ 27 ]]+CALCULO[[#This Row],[ 25 ]]+CALCULO[[#This Row],[ 23 ]]+CALCULO[[#This Row],[ 21 ]]+CALCULO[[#This Row],[ 19 ]]+CALCULO[[#This Row],[ 17 ]]</f>
        <v>0</v>
      </c>
      <c r="AG905" s="148">
        <f>+MAX(0,ROUND(CALCULO[[#This Row],[ 15 ]]-CALCULO[[#This Row],[32]],-3))</f>
        <v>0</v>
      </c>
      <c r="AH905" s="29"/>
      <c r="AI905" s="163">
        <f>+IF(AVERAGEIF(DEDUCCIONES[Concepto],'Datos para cálculo'!AH$4,DEDUCCIONES[Monto Limite])=1,CALCULO[[#This Row],[ 34 ]],MIN(CALCULO[[#This Row],[ 34 ]],AVERAGEIF(DEDUCCIONES[Concepto],'Datos para cálculo'!AH$4,DEDUCCIONES[Monto Limite]),+CALCULO[[#This Row],[ 34 ]]+1-1,CALCULO[[#This Row],[ 34 ]]))</f>
        <v>0</v>
      </c>
      <c r="AJ905" s="167"/>
      <c r="AK905" s="144">
        <f>+IF(CALCULO[[#This Row],[ 36 ]]="SI",MIN(CALCULO[[#This Row],[ 15 ]]*10%,VLOOKUP($AJ$4,DEDUCCIONES[],4,0)),0)</f>
        <v>0</v>
      </c>
      <c r="AL905" s="168"/>
      <c r="AM905" s="145">
        <f>+MIN(AL905+1-1,VLOOKUP($AL$4,DEDUCCIONES[],4,0))</f>
        <v>0</v>
      </c>
      <c r="AN905" s="144">
        <f>+CALCULO[[#This Row],[35]]+CALCULO[[#This Row],[37]]+CALCULO[[#This Row],[ 39 ]]</f>
        <v>0</v>
      </c>
      <c r="AO905" s="148">
        <f>+CALCULO[[#This Row],[33]]-CALCULO[[#This Row],[ 40 ]]</f>
        <v>0</v>
      </c>
      <c r="AP905" s="29"/>
      <c r="AQ905" s="163">
        <f>+MIN(CALCULO[[#This Row],[42]]+1-1,VLOOKUP($AP$4,RENTAS_EXCENTAS[],4,0))</f>
        <v>0</v>
      </c>
      <c r="AR905" s="29"/>
      <c r="AS905" s="163">
        <f>+MIN(CALCULO[[#This Row],[43]]+CALCULO[[#This Row],[ 44 ]]+1-1,VLOOKUP($AP$4,RENTAS_EXCENTAS[],4,0))-CALCULO[[#This Row],[43]]</f>
        <v>0</v>
      </c>
      <c r="AT905" s="163"/>
      <c r="AU905" s="163"/>
      <c r="AV905" s="163">
        <f>+CALCULO[[#This Row],[ 47 ]]</f>
        <v>0</v>
      </c>
      <c r="AW905" s="163"/>
      <c r="AX905" s="163">
        <f>+CALCULO[[#This Row],[ 49 ]]</f>
        <v>0</v>
      </c>
      <c r="AY905" s="163"/>
      <c r="AZ905" s="163">
        <f>+CALCULO[[#This Row],[ 51 ]]</f>
        <v>0</v>
      </c>
      <c r="BA905" s="163"/>
      <c r="BB905" s="163">
        <f>+CALCULO[[#This Row],[ 53 ]]</f>
        <v>0</v>
      </c>
      <c r="BC905" s="163"/>
      <c r="BD905" s="163">
        <f>+CALCULO[[#This Row],[ 55 ]]</f>
        <v>0</v>
      </c>
      <c r="BE905" s="163"/>
      <c r="BF905" s="163">
        <f>+CALCULO[[#This Row],[ 57 ]]</f>
        <v>0</v>
      </c>
      <c r="BG905" s="163"/>
      <c r="BH905" s="163">
        <f>+CALCULO[[#This Row],[ 59 ]]</f>
        <v>0</v>
      </c>
      <c r="BI905" s="163"/>
      <c r="BJ905" s="163"/>
      <c r="BK905" s="163"/>
      <c r="BL905" s="145">
        <f>+CALCULO[[#This Row],[ 63 ]]</f>
        <v>0</v>
      </c>
      <c r="BM905" s="144">
        <f>+CALCULO[[#This Row],[ 64 ]]+CALCULO[[#This Row],[ 62 ]]+CALCULO[[#This Row],[ 60 ]]+CALCULO[[#This Row],[ 58 ]]+CALCULO[[#This Row],[ 56 ]]+CALCULO[[#This Row],[ 54 ]]+CALCULO[[#This Row],[ 52 ]]+CALCULO[[#This Row],[ 50 ]]+CALCULO[[#This Row],[ 48 ]]+CALCULO[[#This Row],[ 45 ]]+CALCULO[[#This Row],[43]]</f>
        <v>0</v>
      </c>
      <c r="BN905" s="148">
        <f>+CALCULO[[#This Row],[ 41 ]]-CALCULO[[#This Row],[65]]</f>
        <v>0</v>
      </c>
      <c r="BO905" s="144">
        <f>+ROUND(MIN(CALCULO[[#This Row],[66]]*25%,240*'Versión impresión'!$H$8),-3)</f>
        <v>0</v>
      </c>
      <c r="BP905" s="148">
        <f>+CALCULO[[#This Row],[66]]-CALCULO[[#This Row],[67]]</f>
        <v>0</v>
      </c>
      <c r="BQ905" s="154">
        <f>+ROUND(CALCULO[[#This Row],[33]]*40%,-3)</f>
        <v>0</v>
      </c>
      <c r="BR905" s="149">
        <f t="shared" si="34"/>
        <v>0</v>
      </c>
      <c r="BS905" s="144">
        <f>+CALCULO[[#This Row],[33]]-MIN(CALCULO[[#This Row],[69]],CALCULO[[#This Row],[68]])</f>
        <v>0</v>
      </c>
      <c r="BT905" s="150">
        <f>+CALCULO[[#This Row],[71]]/'Versión impresión'!$H$8+1-1</f>
        <v>0</v>
      </c>
      <c r="BU905" s="151">
        <f>+LOOKUP(CALCULO[[#This Row],[72]],$CG$2:$CH$8,$CJ$2:$CJ$8)</f>
        <v>0</v>
      </c>
      <c r="BV905" s="152">
        <f>+LOOKUP(CALCULO[[#This Row],[72]],$CG$2:$CH$8,$CI$2:$CI$8)</f>
        <v>0</v>
      </c>
      <c r="BW905" s="151">
        <f>+LOOKUP(CALCULO[[#This Row],[72]],$CG$2:$CH$8,$CK$2:$CK$8)</f>
        <v>0</v>
      </c>
      <c r="BX905" s="155">
        <f>+(CALCULO[[#This Row],[72]]+CALCULO[[#This Row],[73]])*CALCULO[[#This Row],[74]]+CALCULO[[#This Row],[75]]</f>
        <v>0</v>
      </c>
      <c r="BY905" s="133">
        <f>+ROUND(CALCULO[[#This Row],[76]]*'Versión impresión'!$H$8,-3)</f>
        <v>0</v>
      </c>
      <c r="BZ905" s="180" t="str">
        <f>+IF(LOOKUP(CALCULO[[#This Row],[72]],$CG$2:$CH$8,$CM$2:$CM$8)=0,"",LOOKUP(CALCULO[[#This Row],[72]],$CG$2:$CH$8,$CM$2:$CM$8))</f>
        <v/>
      </c>
    </row>
    <row r="906" spans="1:78" x14ac:dyDescent="0.25">
      <c r="A906" s="78" t="str">
        <f t="shared" si="33"/>
        <v/>
      </c>
      <c r="B906" s="159"/>
      <c r="C906" s="29"/>
      <c r="D906" s="29"/>
      <c r="E906" s="29"/>
      <c r="F906" s="29"/>
      <c r="G906" s="29"/>
      <c r="H906" s="29"/>
      <c r="I906" s="29"/>
      <c r="J906" s="29"/>
      <c r="K906" s="29"/>
      <c r="L906" s="29"/>
      <c r="M906" s="29"/>
      <c r="N906" s="29"/>
      <c r="O906" s="144">
        <f>SUM(CALCULO[[#This Row],[5]:[ 14 ]])</f>
        <v>0</v>
      </c>
      <c r="P906" s="162"/>
      <c r="Q906" s="163">
        <f>+IF(AVERAGEIF(ING_NO_CONST_RENTA[Concepto],'Datos para cálculo'!P$4,ING_NO_CONST_RENTA[Monto Limite])=1,CALCULO[[#This Row],[16]],MIN(CALCULO[ [#This Row],[16] ],AVERAGEIF(ING_NO_CONST_RENTA[Concepto],'Datos para cálculo'!P$4,ING_NO_CONST_RENTA[Monto Limite]),+CALCULO[ [#This Row],[16] ]+1-1,CALCULO[ [#This Row],[16] ]))</f>
        <v>0</v>
      </c>
      <c r="R906" s="29"/>
      <c r="S906" s="163">
        <f>+IF(AVERAGEIF(ING_NO_CONST_RENTA[Concepto],'Datos para cálculo'!R$4,ING_NO_CONST_RENTA[Monto Limite])=1,CALCULO[[#This Row],[18]],MIN(CALCULO[ [#This Row],[18] ],AVERAGEIF(ING_NO_CONST_RENTA[Concepto],'Datos para cálculo'!R$4,ING_NO_CONST_RENTA[Monto Limite]),+CALCULO[ [#This Row],[18] ]+1-1,CALCULO[ [#This Row],[18] ]))</f>
        <v>0</v>
      </c>
      <c r="T906" s="29"/>
      <c r="U906" s="163">
        <f>+IF(AVERAGEIF(ING_NO_CONST_RENTA[Concepto],'Datos para cálculo'!T$4,ING_NO_CONST_RENTA[Monto Limite])=1,CALCULO[[#This Row],[20]],MIN(CALCULO[ [#This Row],[20] ],AVERAGEIF(ING_NO_CONST_RENTA[Concepto],'Datos para cálculo'!T$4,ING_NO_CONST_RENTA[Monto Limite]),+CALCULO[ [#This Row],[20] ]+1-1,CALCULO[ [#This Row],[20] ]))</f>
        <v>0</v>
      </c>
      <c r="V906" s="29"/>
      <c r="W90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6" s="164"/>
      <c r="Y906" s="163">
        <f>+IF(O906&lt;310*'Versión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6" s="165"/>
      <c r="AA906" s="163">
        <f>+IF(AVERAGEIF(ING_NO_CONST_RENTA[Concepto],'Datos para cálculo'!Z$4,ING_NO_CONST_RENTA[Monto Limite])=1,CALCULO[[#This Row],[ 26 ]],MIN(CALCULO[[#This Row],[ 26 ]],AVERAGEIF(ING_NO_CONST_RENTA[Concepto],'Datos para cálculo'!Z$4,ING_NO_CONST_RENTA[Monto Limite]),+CALCULO[[#This Row],[ 26 ]]+1-1,CALCULO[[#This Row],[ 26 ]]))</f>
        <v>0</v>
      </c>
      <c r="AB906" s="165"/>
      <c r="AC90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6" s="147"/>
      <c r="AE90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6" s="144">
        <f>+CALCULO[[#This Row],[ 31 ]]+CALCULO[[#This Row],[ 29 ]]+CALCULO[[#This Row],[ 27 ]]+CALCULO[[#This Row],[ 25 ]]+CALCULO[[#This Row],[ 23 ]]+CALCULO[[#This Row],[ 21 ]]+CALCULO[[#This Row],[ 19 ]]+CALCULO[[#This Row],[ 17 ]]</f>
        <v>0</v>
      </c>
      <c r="AG906" s="148">
        <f>+MAX(0,ROUND(CALCULO[[#This Row],[ 15 ]]-CALCULO[[#This Row],[32]],-3))</f>
        <v>0</v>
      </c>
      <c r="AH906" s="29"/>
      <c r="AI906" s="163">
        <f>+IF(AVERAGEIF(DEDUCCIONES[Concepto],'Datos para cálculo'!AH$4,DEDUCCIONES[Monto Limite])=1,CALCULO[[#This Row],[ 34 ]],MIN(CALCULO[[#This Row],[ 34 ]],AVERAGEIF(DEDUCCIONES[Concepto],'Datos para cálculo'!AH$4,DEDUCCIONES[Monto Limite]),+CALCULO[[#This Row],[ 34 ]]+1-1,CALCULO[[#This Row],[ 34 ]]))</f>
        <v>0</v>
      </c>
      <c r="AJ906" s="167"/>
      <c r="AK906" s="144">
        <f>+IF(CALCULO[[#This Row],[ 36 ]]="SI",MIN(CALCULO[[#This Row],[ 15 ]]*10%,VLOOKUP($AJ$4,DEDUCCIONES[],4,0)),0)</f>
        <v>0</v>
      </c>
      <c r="AL906" s="168"/>
      <c r="AM906" s="145">
        <f>+MIN(AL906+1-1,VLOOKUP($AL$4,DEDUCCIONES[],4,0))</f>
        <v>0</v>
      </c>
      <c r="AN906" s="144">
        <f>+CALCULO[[#This Row],[35]]+CALCULO[[#This Row],[37]]+CALCULO[[#This Row],[ 39 ]]</f>
        <v>0</v>
      </c>
      <c r="AO906" s="148">
        <f>+CALCULO[[#This Row],[33]]-CALCULO[[#This Row],[ 40 ]]</f>
        <v>0</v>
      </c>
      <c r="AP906" s="29"/>
      <c r="AQ906" s="163">
        <f>+MIN(CALCULO[[#This Row],[42]]+1-1,VLOOKUP($AP$4,RENTAS_EXCENTAS[],4,0))</f>
        <v>0</v>
      </c>
      <c r="AR906" s="29"/>
      <c r="AS906" s="163">
        <f>+MIN(CALCULO[[#This Row],[43]]+CALCULO[[#This Row],[ 44 ]]+1-1,VLOOKUP($AP$4,RENTAS_EXCENTAS[],4,0))-CALCULO[[#This Row],[43]]</f>
        <v>0</v>
      </c>
      <c r="AT906" s="163"/>
      <c r="AU906" s="163"/>
      <c r="AV906" s="163">
        <f>+CALCULO[[#This Row],[ 47 ]]</f>
        <v>0</v>
      </c>
      <c r="AW906" s="163"/>
      <c r="AX906" s="163">
        <f>+CALCULO[[#This Row],[ 49 ]]</f>
        <v>0</v>
      </c>
      <c r="AY906" s="163"/>
      <c r="AZ906" s="163">
        <f>+CALCULO[[#This Row],[ 51 ]]</f>
        <v>0</v>
      </c>
      <c r="BA906" s="163"/>
      <c r="BB906" s="163">
        <f>+CALCULO[[#This Row],[ 53 ]]</f>
        <v>0</v>
      </c>
      <c r="BC906" s="163"/>
      <c r="BD906" s="163">
        <f>+CALCULO[[#This Row],[ 55 ]]</f>
        <v>0</v>
      </c>
      <c r="BE906" s="163"/>
      <c r="BF906" s="163">
        <f>+CALCULO[[#This Row],[ 57 ]]</f>
        <v>0</v>
      </c>
      <c r="BG906" s="163"/>
      <c r="BH906" s="163">
        <f>+CALCULO[[#This Row],[ 59 ]]</f>
        <v>0</v>
      </c>
      <c r="BI906" s="163"/>
      <c r="BJ906" s="163"/>
      <c r="BK906" s="163"/>
      <c r="BL906" s="145">
        <f>+CALCULO[[#This Row],[ 63 ]]</f>
        <v>0</v>
      </c>
      <c r="BM906" s="144">
        <f>+CALCULO[[#This Row],[ 64 ]]+CALCULO[[#This Row],[ 62 ]]+CALCULO[[#This Row],[ 60 ]]+CALCULO[[#This Row],[ 58 ]]+CALCULO[[#This Row],[ 56 ]]+CALCULO[[#This Row],[ 54 ]]+CALCULO[[#This Row],[ 52 ]]+CALCULO[[#This Row],[ 50 ]]+CALCULO[[#This Row],[ 48 ]]+CALCULO[[#This Row],[ 45 ]]+CALCULO[[#This Row],[43]]</f>
        <v>0</v>
      </c>
      <c r="BN906" s="148">
        <f>+CALCULO[[#This Row],[ 41 ]]-CALCULO[[#This Row],[65]]</f>
        <v>0</v>
      </c>
      <c r="BO906" s="144">
        <f>+ROUND(MIN(CALCULO[[#This Row],[66]]*25%,240*'Versión impresión'!$H$8),-3)</f>
        <v>0</v>
      </c>
      <c r="BP906" s="148">
        <f>+CALCULO[[#This Row],[66]]-CALCULO[[#This Row],[67]]</f>
        <v>0</v>
      </c>
      <c r="BQ906" s="154">
        <f>+ROUND(CALCULO[[#This Row],[33]]*40%,-3)</f>
        <v>0</v>
      </c>
      <c r="BR906" s="149">
        <f t="shared" si="34"/>
        <v>0</v>
      </c>
      <c r="BS906" s="144">
        <f>+CALCULO[[#This Row],[33]]-MIN(CALCULO[[#This Row],[69]],CALCULO[[#This Row],[68]])</f>
        <v>0</v>
      </c>
      <c r="BT906" s="150">
        <f>+CALCULO[[#This Row],[71]]/'Versión impresión'!$H$8+1-1</f>
        <v>0</v>
      </c>
      <c r="BU906" s="151">
        <f>+LOOKUP(CALCULO[[#This Row],[72]],$CG$2:$CH$8,$CJ$2:$CJ$8)</f>
        <v>0</v>
      </c>
      <c r="BV906" s="152">
        <f>+LOOKUP(CALCULO[[#This Row],[72]],$CG$2:$CH$8,$CI$2:$CI$8)</f>
        <v>0</v>
      </c>
      <c r="BW906" s="151">
        <f>+LOOKUP(CALCULO[[#This Row],[72]],$CG$2:$CH$8,$CK$2:$CK$8)</f>
        <v>0</v>
      </c>
      <c r="BX906" s="155">
        <f>+(CALCULO[[#This Row],[72]]+CALCULO[[#This Row],[73]])*CALCULO[[#This Row],[74]]+CALCULO[[#This Row],[75]]</f>
        <v>0</v>
      </c>
      <c r="BY906" s="133">
        <f>+ROUND(CALCULO[[#This Row],[76]]*'Versión impresión'!$H$8,-3)</f>
        <v>0</v>
      </c>
      <c r="BZ906" s="180" t="str">
        <f>+IF(LOOKUP(CALCULO[[#This Row],[72]],$CG$2:$CH$8,$CM$2:$CM$8)=0,"",LOOKUP(CALCULO[[#This Row],[72]],$CG$2:$CH$8,$CM$2:$CM$8))</f>
        <v/>
      </c>
    </row>
    <row r="907" spans="1:78" x14ac:dyDescent="0.25">
      <c r="A907" s="78" t="str">
        <f t="shared" si="33"/>
        <v/>
      </c>
      <c r="B907" s="159"/>
      <c r="C907" s="29"/>
      <c r="D907" s="29"/>
      <c r="E907" s="29"/>
      <c r="F907" s="29"/>
      <c r="G907" s="29"/>
      <c r="H907" s="29"/>
      <c r="I907" s="29"/>
      <c r="J907" s="29"/>
      <c r="K907" s="29"/>
      <c r="L907" s="29"/>
      <c r="M907" s="29"/>
      <c r="N907" s="29"/>
      <c r="O907" s="144">
        <f>SUM(CALCULO[[#This Row],[5]:[ 14 ]])</f>
        <v>0</v>
      </c>
      <c r="P907" s="162"/>
      <c r="Q907" s="163">
        <f>+IF(AVERAGEIF(ING_NO_CONST_RENTA[Concepto],'Datos para cálculo'!P$4,ING_NO_CONST_RENTA[Monto Limite])=1,CALCULO[[#This Row],[16]],MIN(CALCULO[ [#This Row],[16] ],AVERAGEIF(ING_NO_CONST_RENTA[Concepto],'Datos para cálculo'!P$4,ING_NO_CONST_RENTA[Monto Limite]),+CALCULO[ [#This Row],[16] ]+1-1,CALCULO[ [#This Row],[16] ]))</f>
        <v>0</v>
      </c>
      <c r="R907" s="29"/>
      <c r="S907" s="163">
        <f>+IF(AVERAGEIF(ING_NO_CONST_RENTA[Concepto],'Datos para cálculo'!R$4,ING_NO_CONST_RENTA[Monto Limite])=1,CALCULO[[#This Row],[18]],MIN(CALCULO[ [#This Row],[18] ],AVERAGEIF(ING_NO_CONST_RENTA[Concepto],'Datos para cálculo'!R$4,ING_NO_CONST_RENTA[Monto Limite]),+CALCULO[ [#This Row],[18] ]+1-1,CALCULO[ [#This Row],[18] ]))</f>
        <v>0</v>
      </c>
      <c r="T907" s="29"/>
      <c r="U907" s="163">
        <f>+IF(AVERAGEIF(ING_NO_CONST_RENTA[Concepto],'Datos para cálculo'!T$4,ING_NO_CONST_RENTA[Monto Limite])=1,CALCULO[[#This Row],[20]],MIN(CALCULO[ [#This Row],[20] ],AVERAGEIF(ING_NO_CONST_RENTA[Concepto],'Datos para cálculo'!T$4,ING_NO_CONST_RENTA[Monto Limite]),+CALCULO[ [#This Row],[20] ]+1-1,CALCULO[ [#This Row],[20] ]))</f>
        <v>0</v>
      </c>
      <c r="V907" s="29"/>
      <c r="W90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7" s="164"/>
      <c r="Y907" s="163">
        <f>+IF(O907&lt;310*'Versión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7" s="165"/>
      <c r="AA907" s="163">
        <f>+IF(AVERAGEIF(ING_NO_CONST_RENTA[Concepto],'Datos para cálculo'!Z$4,ING_NO_CONST_RENTA[Monto Limite])=1,CALCULO[[#This Row],[ 26 ]],MIN(CALCULO[[#This Row],[ 26 ]],AVERAGEIF(ING_NO_CONST_RENTA[Concepto],'Datos para cálculo'!Z$4,ING_NO_CONST_RENTA[Monto Limite]),+CALCULO[[#This Row],[ 26 ]]+1-1,CALCULO[[#This Row],[ 26 ]]))</f>
        <v>0</v>
      </c>
      <c r="AB907" s="165"/>
      <c r="AC90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7" s="147"/>
      <c r="AE90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7" s="144">
        <f>+CALCULO[[#This Row],[ 31 ]]+CALCULO[[#This Row],[ 29 ]]+CALCULO[[#This Row],[ 27 ]]+CALCULO[[#This Row],[ 25 ]]+CALCULO[[#This Row],[ 23 ]]+CALCULO[[#This Row],[ 21 ]]+CALCULO[[#This Row],[ 19 ]]+CALCULO[[#This Row],[ 17 ]]</f>
        <v>0</v>
      </c>
      <c r="AG907" s="148">
        <f>+MAX(0,ROUND(CALCULO[[#This Row],[ 15 ]]-CALCULO[[#This Row],[32]],-3))</f>
        <v>0</v>
      </c>
      <c r="AH907" s="29"/>
      <c r="AI907" s="163">
        <f>+IF(AVERAGEIF(DEDUCCIONES[Concepto],'Datos para cálculo'!AH$4,DEDUCCIONES[Monto Limite])=1,CALCULO[[#This Row],[ 34 ]],MIN(CALCULO[[#This Row],[ 34 ]],AVERAGEIF(DEDUCCIONES[Concepto],'Datos para cálculo'!AH$4,DEDUCCIONES[Monto Limite]),+CALCULO[[#This Row],[ 34 ]]+1-1,CALCULO[[#This Row],[ 34 ]]))</f>
        <v>0</v>
      </c>
      <c r="AJ907" s="167"/>
      <c r="AK907" s="144">
        <f>+IF(CALCULO[[#This Row],[ 36 ]]="SI",MIN(CALCULO[[#This Row],[ 15 ]]*10%,VLOOKUP($AJ$4,DEDUCCIONES[],4,0)),0)</f>
        <v>0</v>
      </c>
      <c r="AL907" s="168"/>
      <c r="AM907" s="145">
        <f>+MIN(AL907+1-1,VLOOKUP($AL$4,DEDUCCIONES[],4,0))</f>
        <v>0</v>
      </c>
      <c r="AN907" s="144">
        <f>+CALCULO[[#This Row],[35]]+CALCULO[[#This Row],[37]]+CALCULO[[#This Row],[ 39 ]]</f>
        <v>0</v>
      </c>
      <c r="AO907" s="148">
        <f>+CALCULO[[#This Row],[33]]-CALCULO[[#This Row],[ 40 ]]</f>
        <v>0</v>
      </c>
      <c r="AP907" s="29"/>
      <c r="AQ907" s="163">
        <f>+MIN(CALCULO[[#This Row],[42]]+1-1,VLOOKUP($AP$4,RENTAS_EXCENTAS[],4,0))</f>
        <v>0</v>
      </c>
      <c r="AR907" s="29"/>
      <c r="AS907" s="163">
        <f>+MIN(CALCULO[[#This Row],[43]]+CALCULO[[#This Row],[ 44 ]]+1-1,VLOOKUP($AP$4,RENTAS_EXCENTAS[],4,0))-CALCULO[[#This Row],[43]]</f>
        <v>0</v>
      </c>
      <c r="AT907" s="163"/>
      <c r="AU907" s="163"/>
      <c r="AV907" s="163">
        <f>+CALCULO[[#This Row],[ 47 ]]</f>
        <v>0</v>
      </c>
      <c r="AW907" s="163"/>
      <c r="AX907" s="163">
        <f>+CALCULO[[#This Row],[ 49 ]]</f>
        <v>0</v>
      </c>
      <c r="AY907" s="163"/>
      <c r="AZ907" s="163">
        <f>+CALCULO[[#This Row],[ 51 ]]</f>
        <v>0</v>
      </c>
      <c r="BA907" s="163"/>
      <c r="BB907" s="163">
        <f>+CALCULO[[#This Row],[ 53 ]]</f>
        <v>0</v>
      </c>
      <c r="BC907" s="163"/>
      <c r="BD907" s="163">
        <f>+CALCULO[[#This Row],[ 55 ]]</f>
        <v>0</v>
      </c>
      <c r="BE907" s="163"/>
      <c r="BF907" s="163">
        <f>+CALCULO[[#This Row],[ 57 ]]</f>
        <v>0</v>
      </c>
      <c r="BG907" s="163"/>
      <c r="BH907" s="163">
        <f>+CALCULO[[#This Row],[ 59 ]]</f>
        <v>0</v>
      </c>
      <c r="BI907" s="163"/>
      <c r="BJ907" s="163"/>
      <c r="BK907" s="163"/>
      <c r="BL907" s="145">
        <f>+CALCULO[[#This Row],[ 63 ]]</f>
        <v>0</v>
      </c>
      <c r="BM907" s="144">
        <f>+CALCULO[[#This Row],[ 64 ]]+CALCULO[[#This Row],[ 62 ]]+CALCULO[[#This Row],[ 60 ]]+CALCULO[[#This Row],[ 58 ]]+CALCULO[[#This Row],[ 56 ]]+CALCULO[[#This Row],[ 54 ]]+CALCULO[[#This Row],[ 52 ]]+CALCULO[[#This Row],[ 50 ]]+CALCULO[[#This Row],[ 48 ]]+CALCULO[[#This Row],[ 45 ]]+CALCULO[[#This Row],[43]]</f>
        <v>0</v>
      </c>
      <c r="BN907" s="148">
        <f>+CALCULO[[#This Row],[ 41 ]]-CALCULO[[#This Row],[65]]</f>
        <v>0</v>
      </c>
      <c r="BO907" s="144">
        <f>+ROUND(MIN(CALCULO[[#This Row],[66]]*25%,240*'Versión impresión'!$H$8),-3)</f>
        <v>0</v>
      </c>
      <c r="BP907" s="148">
        <f>+CALCULO[[#This Row],[66]]-CALCULO[[#This Row],[67]]</f>
        <v>0</v>
      </c>
      <c r="BQ907" s="154">
        <f>+ROUND(CALCULO[[#This Row],[33]]*40%,-3)</f>
        <v>0</v>
      </c>
      <c r="BR907" s="149">
        <f t="shared" si="34"/>
        <v>0</v>
      </c>
      <c r="BS907" s="144">
        <f>+CALCULO[[#This Row],[33]]-MIN(CALCULO[[#This Row],[69]],CALCULO[[#This Row],[68]])</f>
        <v>0</v>
      </c>
      <c r="BT907" s="150">
        <f>+CALCULO[[#This Row],[71]]/'Versión impresión'!$H$8+1-1</f>
        <v>0</v>
      </c>
      <c r="BU907" s="151">
        <f>+LOOKUP(CALCULO[[#This Row],[72]],$CG$2:$CH$8,$CJ$2:$CJ$8)</f>
        <v>0</v>
      </c>
      <c r="BV907" s="152">
        <f>+LOOKUP(CALCULO[[#This Row],[72]],$CG$2:$CH$8,$CI$2:$CI$8)</f>
        <v>0</v>
      </c>
      <c r="BW907" s="151">
        <f>+LOOKUP(CALCULO[[#This Row],[72]],$CG$2:$CH$8,$CK$2:$CK$8)</f>
        <v>0</v>
      </c>
      <c r="BX907" s="155">
        <f>+(CALCULO[[#This Row],[72]]+CALCULO[[#This Row],[73]])*CALCULO[[#This Row],[74]]+CALCULO[[#This Row],[75]]</f>
        <v>0</v>
      </c>
      <c r="BY907" s="133">
        <f>+ROUND(CALCULO[[#This Row],[76]]*'Versión impresión'!$H$8,-3)</f>
        <v>0</v>
      </c>
      <c r="BZ907" s="180" t="str">
        <f>+IF(LOOKUP(CALCULO[[#This Row],[72]],$CG$2:$CH$8,$CM$2:$CM$8)=0,"",LOOKUP(CALCULO[[#This Row],[72]],$CG$2:$CH$8,$CM$2:$CM$8))</f>
        <v/>
      </c>
    </row>
    <row r="908" spans="1:78" x14ac:dyDescent="0.25">
      <c r="A908" s="78" t="str">
        <f t="shared" si="33"/>
        <v/>
      </c>
      <c r="B908" s="159"/>
      <c r="C908" s="29"/>
      <c r="D908" s="29"/>
      <c r="E908" s="29"/>
      <c r="F908" s="29"/>
      <c r="G908" s="29"/>
      <c r="H908" s="29"/>
      <c r="I908" s="29"/>
      <c r="J908" s="29"/>
      <c r="K908" s="29"/>
      <c r="L908" s="29"/>
      <c r="M908" s="29"/>
      <c r="N908" s="29"/>
      <c r="O908" s="144">
        <f>SUM(CALCULO[[#This Row],[5]:[ 14 ]])</f>
        <v>0</v>
      </c>
      <c r="P908" s="162"/>
      <c r="Q908" s="163">
        <f>+IF(AVERAGEIF(ING_NO_CONST_RENTA[Concepto],'Datos para cálculo'!P$4,ING_NO_CONST_RENTA[Monto Limite])=1,CALCULO[[#This Row],[16]],MIN(CALCULO[ [#This Row],[16] ],AVERAGEIF(ING_NO_CONST_RENTA[Concepto],'Datos para cálculo'!P$4,ING_NO_CONST_RENTA[Monto Limite]),+CALCULO[ [#This Row],[16] ]+1-1,CALCULO[ [#This Row],[16] ]))</f>
        <v>0</v>
      </c>
      <c r="R908" s="29"/>
      <c r="S908" s="163">
        <f>+IF(AVERAGEIF(ING_NO_CONST_RENTA[Concepto],'Datos para cálculo'!R$4,ING_NO_CONST_RENTA[Monto Limite])=1,CALCULO[[#This Row],[18]],MIN(CALCULO[ [#This Row],[18] ],AVERAGEIF(ING_NO_CONST_RENTA[Concepto],'Datos para cálculo'!R$4,ING_NO_CONST_RENTA[Monto Limite]),+CALCULO[ [#This Row],[18] ]+1-1,CALCULO[ [#This Row],[18] ]))</f>
        <v>0</v>
      </c>
      <c r="T908" s="29"/>
      <c r="U908" s="163">
        <f>+IF(AVERAGEIF(ING_NO_CONST_RENTA[Concepto],'Datos para cálculo'!T$4,ING_NO_CONST_RENTA[Monto Limite])=1,CALCULO[[#This Row],[20]],MIN(CALCULO[ [#This Row],[20] ],AVERAGEIF(ING_NO_CONST_RENTA[Concepto],'Datos para cálculo'!T$4,ING_NO_CONST_RENTA[Monto Limite]),+CALCULO[ [#This Row],[20] ]+1-1,CALCULO[ [#This Row],[20] ]))</f>
        <v>0</v>
      </c>
      <c r="V908" s="29"/>
      <c r="W90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8" s="164"/>
      <c r="Y908" s="163">
        <f>+IF(O908&lt;310*'Versión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8" s="165"/>
      <c r="AA908" s="163">
        <f>+IF(AVERAGEIF(ING_NO_CONST_RENTA[Concepto],'Datos para cálculo'!Z$4,ING_NO_CONST_RENTA[Monto Limite])=1,CALCULO[[#This Row],[ 26 ]],MIN(CALCULO[[#This Row],[ 26 ]],AVERAGEIF(ING_NO_CONST_RENTA[Concepto],'Datos para cálculo'!Z$4,ING_NO_CONST_RENTA[Monto Limite]),+CALCULO[[#This Row],[ 26 ]]+1-1,CALCULO[[#This Row],[ 26 ]]))</f>
        <v>0</v>
      </c>
      <c r="AB908" s="165"/>
      <c r="AC90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8" s="147"/>
      <c r="AE90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8" s="144">
        <f>+CALCULO[[#This Row],[ 31 ]]+CALCULO[[#This Row],[ 29 ]]+CALCULO[[#This Row],[ 27 ]]+CALCULO[[#This Row],[ 25 ]]+CALCULO[[#This Row],[ 23 ]]+CALCULO[[#This Row],[ 21 ]]+CALCULO[[#This Row],[ 19 ]]+CALCULO[[#This Row],[ 17 ]]</f>
        <v>0</v>
      </c>
      <c r="AG908" s="148">
        <f>+MAX(0,ROUND(CALCULO[[#This Row],[ 15 ]]-CALCULO[[#This Row],[32]],-3))</f>
        <v>0</v>
      </c>
      <c r="AH908" s="29"/>
      <c r="AI908" s="163">
        <f>+IF(AVERAGEIF(DEDUCCIONES[Concepto],'Datos para cálculo'!AH$4,DEDUCCIONES[Monto Limite])=1,CALCULO[[#This Row],[ 34 ]],MIN(CALCULO[[#This Row],[ 34 ]],AVERAGEIF(DEDUCCIONES[Concepto],'Datos para cálculo'!AH$4,DEDUCCIONES[Monto Limite]),+CALCULO[[#This Row],[ 34 ]]+1-1,CALCULO[[#This Row],[ 34 ]]))</f>
        <v>0</v>
      </c>
      <c r="AJ908" s="167"/>
      <c r="AK908" s="144">
        <f>+IF(CALCULO[[#This Row],[ 36 ]]="SI",MIN(CALCULO[[#This Row],[ 15 ]]*10%,VLOOKUP($AJ$4,DEDUCCIONES[],4,0)),0)</f>
        <v>0</v>
      </c>
      <c r="AL908" s="168"/>
      <c r="AM908" s="145">
        <f>+MIN(AL908+1-1,VLOOKUP($AL$4,DEDUCCIONES[],4,0))</f>
        <v>0</v>
      </c>
      <c r="AN908" s="144">
        <f>+CALCULO[[#This Row],[35]]+CALCULO[[#This Row],[37]]+CALCULO[[#This Row],[ 39 ]]</f>
        <v>0</v>
      </c>
      <c r="AO908" s="148">
        <f>+CALCULO[[#This Row],[33]]-CALCULO[[#This Row],[ 40 ]]</f>
        <v>0</v>
      </c>
      <c r="AP908" s="29"/>
      <c r="AQ908" s="163">
        <f>+MIN(CALCULO[[#This Row],[42]]+1-1,VLOOKUP($AP$4,RENTAS_EXCENTAS[],4,0))</f>
        <v>0</v>
      </c>
      <c r="AR908" s="29"/>
      <c r="AS908" s="163">
        <f>+MIN(CALCULO[[#This Row],[43]]+CALCULO[[#This Row],[ 44 ]]+1-1,VLOOKUP($AP$4,RENTAS_EXCENTAS[],4,0))-CALCULO[[#This Row],[43]]</f>
        <v>0</v>
      </c>
      <c r="AT908" s="163"/>
      <c r="AU908" s="163"/>
      <c r="AV908" s="163">
        <f>+CALCULO[[#This Row],[ 47 ]]</f>
        <v>0</v>
      </c>
      <c r="AW908" s="163"/>
      <c r="AX908" s="163">
        <f>+CALCULO[[#This Row],[ 49 ]]</f>
        <v>0</v>
      </c>
      <c r="AY908" s="163"/>
      <c r="AZ908" s="163">
        <f>+CALCULO[[#This Row],[ 51 ]]</f>
        <v>0</v>
      </c>
      <c r="BA908" s="163"/>
      <c r="BB908" s="163">
        <f>+CALCULO[[#This Row],[ 53 ]]</f>
        <v>0</v>
      </c>
      <c r="BC908" s="163"/>
      <c r="BD908" s="163">
        <f>+CALCULO[[#This Row],[ 55 ]]</f>
        <v>0</v>
      </c>
      <c r="BE908" s="163"/>
      <c r="BF908" s="163">
        <f>+CALCULO[[#This Row],[ 57 ]]</f>
        <v>0</v>
      </c>
      <c r="BG908" s="163"/>
      <c r="BH908" s="163">
        <f>+CALCULO[[#This Row],[ 59 ]]</f>
        <v>0</v>
      </c>
      <c r="BI908" s="163"/>
      <c r="BJ908" s="163"/>
      <c r="BK908" s="163"/>
      <c r="BL908" s="145">
        <f>+CALCULO[[#This Row],[ 63 ]]</f>
        <v>0</v>
      </c>
      <c r="BM908" s="144">
        <f>+CALCULO[[#This Row],[ 64 ]]+CALCULO[[#This Row],[ 62 ]]+CALCULO[[#This Row],[ 60 ]]+CALCULO[[#This Row],[ 58 ]]+CALCULO[[#This Row],[ 56 ]]+CALCULO[[#This Row],[ 54 ]]+CALCULO[[#This Row],[ 52 ]]+CALCULO[[#This Row],[ 50 ]]+CALCULO[[#This Row],[ 48 ]]+CALCULO[[#This Row],[ 45 ]]+CALCULO[[#This Row],[43]]</f>
        <v>0</v>
      </c>
      <c r="BN908" s="148">
        <f>+CALCULO[[#This Row],[ 41 ]]-CALCULO[[#This Row],[65]]</f>
        <v>0</v>
      </c>
      <c r="BO908" s="144">
        <f>+ROUND(MIN(CALCULO[[#This Row],[66]]*25%,240*'Versión impresión'!$H$8),-3)</f>
        <v>0</v>
      </c>
      <c r="BP908" s="148">
        <f>+CALCULO[[#This Row],[66]]-CALCULO[[#This Row],[67]]</f>
        <v>0</v>
      </c>
      <c r="BQ908" s="154">
        <f>+ROUND(CALCULO[[#This Row],[33]]*40%,-3)</f>
        <v>0</v>
      </c>
      <c r="BR908" s="149">
        <f t="shared" si="34"/>
        <v>0</v>
      </c>
      <c r="BS908" s="144">
        <f>+CALCULO[[#This Row],[33]]-MIN(CALCULO[[#This Row],[69]],CALCULO[[#This Row],[68]])</f>
        <v>0</v>
      </c>
      <c r="BT908" s="150">
        <f>+CALCULO[[#This Row],[71]]/'Versión impresión'!$H$8+1-1</f>
        <v>0</v>
      </c>
      <c r="BU908" s="151">
        <f>+LOOKUP(CALCULO[[#This Row],[72]],$CG$2:$CH$8,$CJ$2:$CJ$8)</f>
        <v>0</v>
      </c>
      <c r="BV908" s="152">
        <f>+LOOKUP(CALCULO[[#This Row],[72]],$CG$2:$CH$8,$CI$2:$CI$8)</f>
        <v>0</v>
      </c>
      <c r="BW908" s="151">
        <f>+LOOKUP(CALCULO[[#This Row],[72]],$CG$2:$CH$8,$CK$2:$CK$8)</f>
        <v>0</v>
      </c>
      <c r="BX908" s="155">
        <f>+(CALCULO[[#This Row],[72]]+CALCULO[[#This Row],[73]])*CALCULO[[#This Row],[74]]+CALCULO[[#This Row],[75]]</f>
        <v>0</v>
      </c>
      <c r="BY908" s="133">
        <f>+ROUND(CALCULO[[#This Row],[76]]*'Versión impresión'!$H$8,-3)</f>
        <v>0</v>
      </c>
      <c r="BZ908" s="180" t="str">
        <f>+IF(LOOKUP(CALCULO[[#This Row],[72]],$CG$2:$CH$8,$CM$2:$CM$8)=0,"",LOOKUP(CALCULO[[#This Row],[72]],$CG$2:$CH$8,$CM$2:$CM$8))</f>
        <v/>
      </c>
    </row>
    <row r="909" spans="1:78" x14ac:dyDescent="0.25">
      <c r="A909" s="78" t="str">
        <f t="shared" si="33"/>
        <v/>
      </c>
      <c r="B909" s="159"/>
      <c r="C909" s="29"/>
      <c r="D909" s="29"/>
      <c r="E909" s="29"/>
      <c r="F909" s="29"/>
      <c r="G909" s="29"/>
      <c r="H909" s="29"/>
      <c r="I909" s="29"/>
      <c r="J909" s="29"/>
      <c r="K909" s="29"/>
      <c r="L909" s="29"/>
      <c r="M909" s="29"/>
      <c r="N909" s="29"/>
      <c r="O909" s="144">
        <f>SUM(CALCULO[[#This Row],[5]:[ 14 ]])</f>
        <v>0</v>
      </c>
      <c r="P909" s="162"/>
      <c r="Q909" s="163">
        <f>+IF(AVERAGEIF(ING_NO_CONST_RENTA[Concepto],'Datos para cálculo'!P$4,ING_NO_CONST_RENTA[Monto Limite])=1,CALCULO[[#This Row],[16]],MIN(CALCULO[ [#This Row],[16] ],AVERAGEIF(ING_NO_CONST_RENTA[Concepto],'Datos para cálculo'!P$4,ING_NO_CONST_RENTA[Monto Limite]),+CALCULO[ [#This Row],[16] ]+1-1,CALCULO[ [#This Row],[16] ]))</f>
        <v>0</v>
      </c>
      <c r="R909" s="29"/>
      <c r="S909" s="163">
        <f>+IF(AVERAGEIF(ING_NO_CONST_RENTA[Concepto],'Datos para cálculo'!R$4,ING_NO_CONST_RENTA[Monto Limite])=1,CALCULO[[#This Row],[18]],MIN(CALCULO[ [#This Row],[18] ],AVERAGEIF(ING_NO_CONST_RENTA[Concepto],'Datos para cálculo'!R$4,ING_NO_CONST_RENTA[Monto Limite]),+CALCULO[ [#This Row],[18] ]+1-1,CALCULO[ [#This Row],[18] ]))</f>
        <v>0</v>
      </c>
      <c r="T909" s="29"/>
      <c r="U909" s="163">
        <f>+IF(AVERAGEIF(ING_NO_CONST_RENTA[Concepto],'Datos para cálculo'!T$4,ING_NO_CONST_RENTA[Monto Limite])=1,CALCULO[[#This Row],[20]],MIN(CALCULO[ [#This Row],[20] ],AVERAGEIF(ING_NO_CONST_RENTA[Concepto],'Datos para cálculo'!T$4,ING_NO_CONST_RENTA[Monto Limite]),+CALCULO[ [#This Row],[20] ]+1-1,CALCULO[ [#This Row],[20] ]))</f>
        <v>0</v>
      </c>
      <c r="V909" s="29"/>
      <c r="W90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09" s="164"/>
      <c r="Y909" s="163">
        <f>+IF(O909&lt;310*'Versión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09" s="165"/>
      <c r="AA909" s="163">
        <f>+IF(AVERAGEIF(ING_NO_CONST_RENTA[Concepto],'Datos para cálculo'!Z$4,ING_NO_CONST_RENTA[Monto Limite])=1,CALCULO[[#This Row],[ 26 ]],MIN(CALCULO[[#This Row],[ 26 ]],AVERAGEIF(ING_NO_CONST_RENTA[Concepto],'Datos para cálculo'!Z$4,ING_NO_CONST_RENTA[Monto Limite]),+CALCULO[[#This Row],[ 26 ]]+1-1,CALCULO[[#This Row],[ 26 ]]))</f>
        <v>0</v>
      </c>
      <c r="AB909" s="165"/>
      <c r="AC90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09" s="147"/>
      <c r="AE90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09" s="144">
        <f>+CALCULO[[#This Row],[ 31 ]]+CALCULO[[#This Row],[ 29 ]]+CALCULO[[#This Row],[ 27 ]]+CALCULO[[#This Row],[ 25 ]]+CALCULO[[#This Row],[ 23 ]]+CALCULO[[#This Row],[ 21 ]]+CALCULO[[#This Row],[ 19 ]]+CALCULO[[#This Row],[ 17 ]]</f>
        <v>0</v>
      </c>
      <c r="AG909" s="148">
        <f>+MAX(0,ROUND(CALCULO[[#This Row],[ 15 ]]-CALCULO[[#This Row],[32]],-3))</f>
        <v>0</v>
      </c>
      <c r="AH909" s="29"/>
      <c r="AI909" s="163">
        <f>+IF(AVERAGEIF(DEDUCCIONES[Concepto],'Datos para cálculo'!AH$4,DEDUCCIONES[Monto Limite])=1,CALCULO[[#This Row],[ 34 ]],MIN(CALCULO[[#This Row],[ 34 ]],AVERAGEIF(DEDUCCIONES[Concepto],'Datos para cálculo'!AH$4,DEDUCCIONES[Monto Limite]),+CALCULO[[#This Row],[ 34 ]]+1-1,CALCULO[[#This Row],[ 34 ]]))</f>
        <v>0</v>
      </c>
      <c r="AJ909" s="167"/>
      <c r="AK909" s="144">
        <f>+IF(CALCULO[[#This Row],[ 36 ]]="SI",MIN(CALCULO[[#This Row],[ 15 ]]*10%,VLOOKUP($AJ$4,DEDUCCIONES[],4,0)),0)</f>
        <v>0</v>
      </c>
      <c r="AL909" s="168"/>
      <c r="AM909" s="145">
        <f>+MIN(AL909+1-1,VLOOKUP($AL$4,DEDUCCIONES[],4,0))</f>
        <v>0</v>
      </c>
      <c r="AN909" s="144">
        <f>+CALCULO[[#This Row],[35]]+CALCULO[[#This Row],[37]]+CALCULO[[#This Row],[ 39 ]]</f>
        <v>0</v>
      </c>
      <c r="AO909" s="148">
        <f>+CALCULO[[#This Row],[33]]-CALCULO[[#This Row],[ 40 ]]</f>
        <v>0</v>
      </c>
      <c r="AP909" s="29"/>
      <c r="AQ909" s="163">
        <f>+MIN(CALCULO[[#This Row],[42]]+1-1,VLOOKUP($AP$4,RENTAS_EXCENTAS[],4,0))</f>
        <v>0</v>
      </c>
      <c r="AR909" s="29"/>
      <c r="AS909" s="163">
        <f>+MIN(CALCULO[[#This Row],[43]]+CALCULO[[#This Row],[ 44 ]]+1-1,VLOOKUP($AP$4,RENTAS_EXCENTAS[],4,0))-CALCULO[[#This Row],[43]]</f>
        <v>0</v>
      </c>
      <c r="AT909" s="163"/>
      <c r="AU909" s="163"/>
      <c r="AV909" s="163">
        <f>+CALCULO[[#This Row],[ 47 ]]</f>
        <v>0</v>
      </c>
      <c r="AW909" s="163"/>
      <c r="AX909" s="163">
        <f>+CALCULO[[#This Row],[ 49 ]]</f>
        <v>0</v>
      </c>
      <c r="AY909" s="163"/>
      <c r="AZ909" s="163">
        <f>+CALCULO[[#This Row],[ 51 ]]</f>
        <v>0</v>
      </c>
      <c r="BA909" s="163"/>
      <c r="BB909" s="163">
        <f>+CALCULO[[#This Row],[ 53 ]]</f>
        <v>0</v>
      </c>
      <c r="BC909" s="163"/>
      <c r="BD909" s="163">
        <f>+CALCULO[[#This Row],[ 55 ]]</f>
        <v>0</v>
      </c>
      <c r="BE909" s="163"/>
      <c r="BF909" s="163">
        <f>+CALCULO[[#This Row],[ 57 ]]</f>
        <v>0</v>
      </c>
      <c r="BG909" s="163"/>
      <c r="BH909" s="163">
        <f>+CALCULO[[#This Row],[ 59 ]]</f>
        <v>0</v>
      </c>
      <c r="BI909" s="163"/>
      <c r="BJ909" s="163"/>
      <c r="BK909" s="163"/>
      <c r="BL909" s="145">
        <f>+CALCULO[[#This Row],[ 63 ]]</f>
        <v>0</v>
      </c>
      <c r="BM909" s="144">
        <f>+CALCULO[[#This Row],[ 64 ]]+CALCULO[[#This Row],[ 62 ]]+CALCULO[[#This Row],[ 60 ]]+CALCULO[[#This Row],[ 58 ]]+CALCULO[[#This Row],[ 56 ]]+CALCULO[[#This Row],[ 54 ]]+CALCULO[[#This Row],[ 52 ]]+CALCULO[[#This Row],[ 50 ]]+CALCULO[[#This Row],[ 48 ]]+CALCULO[[#This Row],[ 45 ]]+CALCULO[[#This Row],[43]]</f>
        <v>0</v>
      </c>
      <c r="BN909" s="148">
        <f>+CALCULO[[#This Row],[ 41 ]]-CALCULO[[#This Row],[65]]</f>
        <v>0</v>
      </c>
      <c r="BO909" s="144">
        <f>+ROUND(MIN(CALCULO[[#This Row],[66]]*25%,240*'Versión impresión'!$H$8),-3)</f>
        <v>0</v>
      </c>
      <c r="BP909" s="148">
        <f>+CALCULO[[#This Row],[66]]-CALCULO[[#This Row],[67]]</f>
        <v>0</v>
      </c>
      <c r="BQ909" s="154">
        <f>+ROUND(CALCULO[[#This Row],[33]]*40%,-3)</f>
        <v>0</v>
      </c>
      <c r="BR909" s="149">
        <f t="shared" si="34"/>
        <v>0</v>
      </c>
      <c r="BS909" s="144">
        <f>+CALCULO[[#This Row],[33]]-MIN(CALCULO[[#This Row],[69]],CALCULO[[#This Row],[68]])</f>
        <v>0</v>
      </c>
      <c r="BT909" s="150">
        <f>+CALCULO[[#This Row],[71]]/'Versión impresión'!$H$8+1-1</f>
        <v>0</v>
      </c>
      <c r="BU909" s="151">
        <f>+LOOKUP(CALCULO[[#This Row],[72]],$CG$2:$CH$8,$CJ$2:$CJ$8)</f>
        <v>0</v>
      </c>
      <c r="BV909" s="152">
        <f>+LOOKUP(CALCULO[[#This Row],[72]],$CG$2:$CH$8,$CI$2:$CI$8)</f>
        <v>0</v>
      </c>
      <c r="BW909" s="151">
        <f>+LOOKUP(CALCULO[[#This Row],[72]],$CG$2:$CH$8,$CK$2:$CK$8)</f>
        <v>0</v>
      </c>
      <c r="BX909" s="155">
        <f>+(CALCULO[[#This Row],[72]]+CALCULO[[#This Row],[73]])*CALCULO[[#This Row],[74]]+CALCULO[[#This Row],[75]]</f>
        <v>0</v>
      </c>
      <c r="BY909" s="133">
        <f>+ROUND(CALCULO[[#This Row],[76]]*'Versión impresión'!$H$8,-3)</f>
        <v>0</v>
      </c>
      <c r="BZ909" s="180" t="str">
        <f>+IF(LOOKUP(CALCULO[[#This Row],[72]],$CG$2:$CH$8,$CM$2:$CM$8)=0,"",LOOKUP(CALCULO[[#This Row],[72]],$CG$2:$CH$8,$CM$2:$CM$8))</f>
        <v/>
      </c>
    </row>
    <row r="910" spans="1:78" x14ac:dyDescent="0.25">
      <c r="A910" s="78" t="str">
        <f t="shared" si="33"/>
        <v/>
      </c>
      <c r="B910" s="159"/>
      <c r="C910" s="29"/>
      <c r="D910" s="29"/>
      <c r="E910" s="29"/>
      <c r="F910" s="29"/>
      <c r="G910" s="29"/>
      <c r="H910" s="29"/>
      <c r="I910" s="29"/>
      <c r="J910" s="29"/>
      <c r="K910" s="29"/>
      <c r="L910" s="29"/>
      <c r="M910" s="29"/>
      <c r="N910" s="29"/>
      <c r="O910" s="144">
        <f>SUM(CALCULO[[#This Row],[5]:[ 14 ]])</f>
        <v>0</v>
      </c>
      <c r="P910" s="162"/>
      <c r="Q910" s="163">
        <f>+IF(AVERAGEIF(ING_NO_CONST_RENTA[Concepto],'Datos para cálculo'!P$4,ING_NO_CONST_RENTA[Monto Limite])=1,CALCULO[[#This Row],[16]],MIN(CALCULO[ [#This Row],[16] ],AVERAGEIF(ING_NO_CONST_RENTA[Concepto],'Datos para cálculo'!P$4,ING_NO_CONST_RENTA[Monto Limite]),+CALCULO[ [#This Row],[16] ]+1-1,CALCULO[ [#This Row],[16] ]))</f>
        <v>0</v>
      </c>
      <c r="R910" s="29"/>
      <c r="S910" s="163">
        <f>+IF(AVERAGEIF(ING_NO_CONST_RENTA[Concepto],'Datos para cálculo'!R$4,ING_NO_CONST_RENTA[Monto Limite])=1,CALCULO[[#This Row],[18]],MIN(CALCULO[ [#This Row],[18] ],AVERAGEIF(ING_NO_CONST_RENTA[Concepto],'Datos para cálculo'!R$4,ING_NO_CONST_RENTA[Monto Limite]),+CALCULO[ [#This Row],[18] ]+1-1,CALCULO[ [#This Row],[18] ]))</f>
        <v>0</v>
      </c>
      <c r="T910" s="29"/>
      <c r="U910" s="163">
        <f>+IF(AVERAGEIF(ING_NO_CONST_RENTA[Concepto],'Datos para cálculo'!T$4,ING_NO_CONST_RENTA[Monto Limite])=1,CALCULO[[#This Row],[20]],MIN(CALCULO[ [#This Row],[20] ],AVERAGEIF(ING_NO_CONST_RENTA[Concepto],'Datos para cálculo'!T$4,ING_NO_CONST_RENTA[Monto Limite]),+CALCULO[ [#This Row],[20] ]+1-1,CALCULO[ [#This Row],[20] ]))</f>
        <v>0</v>
      </c>
      <c r="V910" s="29"/>
      <c r="W91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0" s="164"/>
      <c r="Y910" s="163">
        <f>+IF(O910&lt;310*'Versión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0" s="165"/>
      <c r="AA910" s="163">
        <f>+IF(AVERAGEIF(ING_NO_CONST_RENTA[Concepto],'Datos para cálculo'!Z$4,ING_NO_CONST_RENTA[Monto Limite])=1,CALCULO[[#This Row],[ 26 ]],MIN(CALCULO[[#This Row],[ 26 ]],AVERAGEIF(ING_NO_CONST_RENTA[Concepto],'Datos para cálculo'!Z$4,ING_NO_CONST_RENTA[Monto Limite]),+CALCULO[[#This Row],[ 26 ]]+1-1,CALCULO[[#This Row],[ 26 ]]))</f>
        <v>0</v>
      </c>
      <c r="AB910" s="165"/>
      <c r="AC91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0" s="147"/>
      <c r="AE91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0" s="144">
        <f>+CALCULO[[#This Row],[ 31 ]]+CALCULO[[#This Row],[ 29 ]]+CALCULO[[#This Row],[ 27 ]]+CALCULO[[#This Row],[ 25 ]]+CALCULO[[#This Row],[ 23 ]]+CALCULO[[#This Row],[ 21 ]]+CALCULO[[#This Row],[ 19 ]]+CALCULO[[#This Row],[ 17 ]]</f>
        <v>0</v>
      </c>
      <c r="AG910" s="148">
        <f>+MAX(0,ROUND(CALCULO[[#This Row],[ 15 ]]-CALCULO[[#This Row],[32]],-3))</f>
        <v>0</v>
      </c>
      <c r="AH910" s="29"/>
      <c r="AI910" s="163">
        <f>+IF(AVERAGEIF(DEDUCCIONES[Concepto],'Datos para cálculo'!AH$4,DEDUCCIONES[Monto Limite])=1,CALCULO[[#This Row],[ 34 ]],MIN(CALCULO[[#This Row],[ 34 ]],AVERAGEIF(DEDUCCIONES[Concepto],'Datos para cálculo'!AH$4,DEDUCCIONES[Monto Limite]),+CALCULO[[#This Row],[ 34 ]]+1-1,CALCULO[[#This Row],[ 34 ]]))</f>
        <v>0</v>
      </c>
      <c r="AJ910" s="167"/>
      <c r="AK910" s="144">
        <f>+IF(CALCULO[[#This Row],[ 36 ]]="SI",MIN(CALCULO[[#This Row],[ 15 ]]*10%,VLOOKUP($AJ$4,DEDUCCIONES[],4,0)),0)</f>
        <v>0</v>
      </c>
      <c r="AL910" s="168"/>
      <c r="AM910" s="145">
        <f>+MIN(AL910+1-1,VLOOKUP($AL$4,DEDUCCIONES[],4,0))</f>
        <v>0</v>
      </c>
      <c r="AN910" s="144">
        <f>+CALCULO[[#This Row],[35]]+CALCULO[[#This Row],[37]]+CALCULO[[#This Row],[ 39 ]]</f>
        <v>0</v>
      </c>
      <c r="AO910" s="148">
        <f>+CALCULO[[#This Row],[33]]-CALCULO[[#This Row],[ 40 ]]</f>
        <v>0</v>
      </c>
      <c r="AP910" s="29"/>
      <c r="AQ910" s="163">
        <f>+MIN(CALCULO[[#This Row],[42]]+1-1,VLOOKUP($AP$4,RENTAS_EXCENTAS[],4,0))</f>
        <v>0</v>
      </c>
      <c r="AR910" s="29"/>
      <c r="AS910" s="163">
        <f>+MIN(CALCULO[[#This Row],[43]]+CALCULO[[#This Row],[ 44 ]]+1-1,VLOOKUP($AP$4,RENTAS_EXCENTAS[],4,0))-CALCULO[[#This Row],[43]]</f>
        <v>0</v>
      </c>
      <c r="AT910" s="163"/>
      <c r="AU910" s="163"/>
      <c r="AV910" s="163">
        <f>+CALCULO[[#This Row],[ 47 ]]</f>
        <v>0</v>
      </c>
      <c r="AW910" s="163"/>
      <c r="AX910" s="163">
        <f>+CALCULO[[#This Row],[ 49 ]]</f>
        <v>0</v>
      </c>
      <c r="AY910" s="163"/>
      <c r="AZ910" s="163">
        <f>+CALCULO[[#This Row],[ 51 ]]</f>
        <v>0</v>
      </c>
      <c r="BA910" s="163"/>
      <c r="BB910" s="163">
        <f>+CALCULO[[#This Row],[ 53 ]]</f>
        <v>0</v>
      </c>
      <c r="BC910" s="163"/>
      <c r="BD910" s="163">
        <f>+CALCULO[[#This Row],[ 55 ]]</f>
        <v>0</v>
      </c>
      <c r="BE910" s="163"/>
      <c r="BF910" s="163">
        <f>+CALCULO[[#This Row],[ 57 ]]</f>
        <v>0</v>
      </c>
      <c r="BG910" s="163"/>
      <c r="BH910" s="163">
        <f>+CALCULO[[#This Row],[ 59 ]]</f>
        <v>0</v>
      </c>
      <c r="BI910" s="163"/>
      <c r="BJ910" s="163"/>
      <c r="BK910" s="163"/>
      <c r="BL910" s="145">
        <f>+CALCULO[[#This Row],[ 63 ]]</f>
        <v>0</v>
      </c>
      <c r="BM910" s="144">
        <f>+CALCULO[[#This Row],[ 64 ]]+CALCULO[[#This Row],[ 62 ]]+CALCULO[[#This Row],[ 60 ]]+CALCULO[[#This Row],[ 58 ]]+CALCULO[[#This Row],[ 56 ]]+CALCULO[[#This Row],[ 54 ]]+CALCULO[[#This Row],[ 52 ]]+CALCULO[[#This Row],[ 50 ]]+CALCULO[[#This Row],[ 48 ]]+CALCULO[[#This Row],[ 45 ]]+CALCULO[[#This Row],[43]]</f>
        <v>0</v>
      </c>
      <c r="BN910" s="148">
        <f>+CALCULO[[#This Row],[ 41 ]]-CALCULO[[#This Row],[65]]</f>
        <v>0</v>
      </c>
      <c r="BO910" s="144">
        <f>+ROUND(MIN(CALCULO[[#This Row],[66]]*25%,240*'Versión impresión'!$H$8),-3)</f>
        <v>0</v>
      </c>
      <c r="BP910" s="148">
        <f>+CALCULO[[#This Row],[66]]-CALCULO[[#This Row],[67]]</f>
        <v>0</v>
      </c>
      <c r="BQ910" s="154">
        <f>+ROUND(CALCULO[[#This Row],[33]]*40%,-3)</f>
        <v>0</v>
      </c>
      <c r="BR910" s="149">
        <f t="shared" si="34"/>
        <v>0</v>
      </c>
      <c r="BS910" s="144">
        <f>+CALCULO[[#This Row],[33]]-MIN(CALCULO[[#This Row],[69]],CALCULO[[#This Row],[68]])</f>
        <v>0</v>
      </c>
      <c r="BT910" s="150">
        <f>+CALCULO[[#This Row],[71]]/'Versión impresión'!$H$8+1-1</f>
        <v>0</v>
      </c>
      <c r="BU910" s="151">
        <f>+LOOKUP(CALCULO[[#This Row],[72]],$CG$2:$CH$8,$CJ$2:$CJ$8)</f>
        <v>0</v>
      </c>
      <c r="BV910" s="152">
        <f>+LOOKUP(CALCULO[[#This Row],[72]],$CG$2:$CH$8,$CI$2:$CI$8)</f>
        <v>0</v>
      </c>
      <c r="BW910" s="151">
        <f>+LOOKUP(CALCULO[[#This Row],[72]],$CG$2:$CH$8,$CK$2:$CK$8)</f>
        <v>0</v>
      </c>
      <c r="BX910" s="155">
        <f>+(CALCULO[[#This Row],[72]]+CALCULO[[#This Row],[73]])*CALCULO[[#This Row],[74]]+CALCULO[[#This Row],[75]]</f>
        <v>0</v>
      </c>
      <c r="BY910" s="133">
        <f>+ROUND(CALCULO[[#This Row],[76]]*'Versión impresión'!$H$8,-3)</f>
        <v>0</v>
      </c>
      <c r="BZ910" s="180" t="str">
        <f>+IF(LOOKUP(CALCULO[[#This Row],[72]],$CG$2:$CH$8,$CM$2:$CM$8)=0,"",LOOKUP(CALCULO[[#This Row],[72]],$CG$2:$CH$8,$CM$2:$CM$8))</f>
        <v/>
      </c>
    </row>
    <row r="911" spans="1:78" x14ac:dyDescent="0.25">
      <c r="A911" s="78" t="str">
        <f t="shared" si="33"/>
        <v/>
      </c>
      <c r="B911" s="159"/>
      <c r="C911" s="29"/>
      <c r="D911" s="29"/>
      <c r="E911" s="29"/>
      <c r="F911" s="29"/>
      <c r="G911" s="29"/>
      <c r="H911" s="29"/>
      <c r="I911" s="29"/>
      <c r="J911" s="29"/>
      <c r="K911" s="29"/>
      <c r="L911" s="29"/>
      <c r="M911" s="29"/>
      <c r="N911" s="29"/>
      <c r="O911" s="144">
        <f>SUM(CALCULO[[#This Row],[5]:[ 14 ]])</f>
        <v>0</v>
      </c>
      <c r="P911" s="162"/>
      <c r="Q911" s="163">
        <f>+IF(AVERAGEIF(ING_NO_CONST_RENTA[Concepto],'Datos para cálculo'!P$4,ING_NO_CONST_RENTA[Monto Limite])=1,CALCULO[[#This Row],[16]],MIN(CALCULO[ [#This Row],[16] ],AVERAGEIF(ING_NO_CONST_RENTA[Concepto],'Datos para cálculo'!P$4,ING_NO_CONST_RENTA[Monto Limite]),+CALCULO[ [#This Row],[16] ]+1-1,CALCULO[ [#This Row],[16] ]))</f>
        <v>0</v>
      </c>
      <c r="R911" s="29"/>
      <c r="S911" s="163">
        <f>+IF(AVERAGEIF(ING_NO_CONST_RENTA[Concepto],'Datos para cálculo'!R$4,ING_NO_CONST_RENTA[Monto Limite])=1,CALCULO[[#This Row],[18]],MIN(CALCULO[ [#This Row],[18] ],AVERAGEIF(ING_NO_CONST_RENTA[Concepto],'Datos para cálculo'!R$4,ING_NO_CONST_RENTA[Monto Limite]),+CALCULO[ [#This Row],[18] ]+1-1,CALCULO[ [#This Row],[18] ]))</f>
        <v>0</v>
      </c>
      <c r="T911" s="29"/>
      <c r="U911" s="163">
        <f>+IF(AVERAGEIF(ING_NO_CONST_RENTA[Concepto],'Datos para cálculo'!T$4,ING_NO_CONST_RENTA[Monto Limite])=1,CALCULO[[#This Row],[20]],MIN(CALCULO[ [#This Row],[20] ],AVERAGEIF(ING_NO_CONST_RENTA[Concepto],'Datos para cálculo'!T$4,ING_NO_CONST_RENTA[Monto Limite]),+CALCULO[ [#This Row],[20] ]+1-1,CALCULO[ [#This Row],[20] ]))</f>
        <v>0</v>
      </c>
      <c r="V911" s="29"/>
      <c r="W91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1" s="164"/>
      <c r="Y911" s="163">
        <f>+IF(O911&lt;310*'Versión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1" s="165"/>
      <c r="AA911" s="163">
        <f>+IF(AVERAGEIF(ING_NO_CONST_RENTA[Concepto],'Datos para cálculo'!Z$4,ING_NO_CONST_RENTA[Monto Limite])=1,CALCULO[[#This Row],[ 26 ]],MIN(CALCULO[[#This Row],[ 26 ]],AVERAGEIF(ING_NO_CONST_RENTA[Concepto],'Datos para cálculo'!Z$4,ING_NO_CONST_RENTA[Monto Limite]),+CALCULO[[#This Row],[ 26 ]]+1-1,CALCULO[[#This Row],[ 26 ]]))</f>
        <v>0</v>
      </c>
      <c r="AB911" s="165"/>
      <c r="AC91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1" s="147"/>
      <c r="AE91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1" s="144">
        <f>+CALCULO[[#This Row],[ 31 ]]+CALCULO[[#This Row],[ 29 ]]+CALCULO[[#This Row],[ 27 ]]+CALCULO[[#This Row],[ 25 ]]+CALCULO[[#This Row],[ 23 ]]+CALCULO[[#This Row],[ 21 ]]+CALCULO[[#This Row],[ 19 ]]+CALCULO[[#This Row],[ 17 ]]</f>
        <v>0</v>
      </c>
      <c r="AG911" s="148">
        <f>+MAX(0,ROUND(CALCULO[[#This Row],[ 15 ]]-CALCULO[[#This Row],[32]],-3))</f>
        <v>0</v>
      </c>
      <c r="AH911" s="29"/>
      <c r="AI911" s="163">
        <f>+IF(AVERAGEIF(DEDUCCIONES[Concepto],'Datos para cálculo'!AH$4,DEDUCCIONES[Monto Limite])=1,CALCULO[[#This Row],[ 34 ]],MIN(CALCULO[[#This Row],[ 34 ]],AVERAGEIF(DEDUCCIONES[Concepto],'Datos para cálculo'!AH$4,DEDUCCIONES[Monto Limite]),+CALCULO[[#This Row],[ 34 ]]+1-1,CALCULO[[#This Row],[ 34 ]]))</f>
        <v>0</v>
      </c>
      <c r="AJ911" s="167"/>
      <c r="AK911" s="144">
        <f>+IF(CALCULO[[#This Row],[ 36 ]]="SI",MIN(CALCULO[[#This Row],[ 15 ]]*10%,VLOOKUP($AJ$4,DEDUCCIONES[],4,0)),0)</f>
        <v>0</v>
      </c>
      <c r="AL911" s="168"/>
      <c r="AM911" s="145">
        <f>+MIN(AL911+1-1,VLOOKUP($AL$4,DEDUCCIONES[],4,0))</f>
        <v>0</v>
      </c>
      <c r="AN911" s="144">
        <f>+CALCULO[[#This Row],[35]]+CALCULO[[#This Row],[37]]+CALCULO[[#This Row],[ 39 ]]</f>
        <v>0</v>
      </c>
      <c r="AO911" s="148">
        <f>+CALCULO[[#This Row],[33]]-CALCULO[[#This Row],[ 40 ]]</f>
        <v>0</v>
      </c>
      <c r="AP911" s="29"/>
      <c r="AQ911" s="163">
        <f>+MIN(CALCULO[[#This Row],[42]]+1-1,VLOOKUP($AP$4,RENTAS_EXCENTAS[],4,0))</f>
        <v>0</v>
      </c>
      <c r="AR911" s="29"/>
      <c r="AS911" s="163">
        <f>+MIN(CALCULO[[#This Row],[43]]+CALCULO[[#This Row],[ 44 ]]+1-1,VLOOKUP($AP$4,RENTAS_EXCENTAS[],4,0))-CALCULO[[#This Row],[43]]</f>
        <v>0</v>
      </c>
      <c r="AT911" s="163"/>
      <c r="AU911" s="163"/>
      <c r="AV911" s="163">
        <f>+CALCULO[[#This Row],[ 47 ]]</f>
        <v>0</v>
      </c>
      <c r="AW911" s="163"/>
      <c r="AX911" s="163">
        <f>+CALCULO[[#This Row],[ 49 ]]</f>
        <v>0</v>
      </c>
      <c r="AY911" s="163"/>
      <c r="AZ911" s="163">
        <f>+CALCULO[[#This Row],[ 51 ]]</f>
        <v>0</v>
      </c>
      <c r="BA911" s="163"/>
      <c r="BB911" s="163">
        <f>+CALCULO[[#This Row],[ 53 ]]</f>
        <v>0</v>
      </c>
      <c r="BC911" s="163"/>
      <c r="BD911" s="163">
        <f>+CALCULO[[#This Row],[ 55 ]]</f>
        <v>0</v>
      </c>
      <c r="BE911" s="163"/>
      <c r="BF911" s="163">
        <f>+CALCULO[[#This Row],[ 57 ]]</f>
        <v>0</v>
      </c>
      <c r="BG911" s="163"/>
      <c r="BH911" s="163">
        <f>+CALCULO[[#This Row],[ 59 ]]</f>
        <v>0</v>
      </c>
      <c r="BI911" s="163"/>
      <c r="BJ911" s="163"/>
      <c r="BK911" s="163"/>
      <c r="BL911" s="145">
        <f>+CALCULO[[#This Row],[ 63 ]]</f>
        <v>0</v>
      </c>
      <c r="BM911" s="144">
        <f>+CALCULO[[#This Row],[ 64 ]]+CALCULO[[#This Row],[ 62 ]]+CALCULO[[#This Row],[ 60 ]]+CALCULO[[#This Row],[ 58 ]]+CALCULO[[#This Row],[ 56 ]]+CALCULO[[#This Row],[ 54 ]]+CALCULO[[#This Row],[ 52 ]]+CALCULO[[#This Row],[ 50 ]]+CALCULO[[#This Row],[ 48 ]]+CALCULO[[#This Row],[ 45 ]]+CALCULO[[#This Row],[43]]</f>
        <v>0</v>
      </c>
      <c r="BN911" s="148">
        <f>+CALCULO[[#This Row],[ 41 ]]-CALCULO[[#This Row],[65]]</f>
        <v>0</v>
      </c>
      <c r="BO911" s="144">
        <f>+ROUND(MIN(CALCULO[[#This Row],[66]]*25%,240*'Versión impresión'!$H$8),-3)</f>
        <v>0</v>
      </c>
      <c r="BP911" s="148">
        <f>+CALCULO[[#This Row],[66]]-CALCULO[[#This Row],[67]]</f>
        <v>0</v>
      </c>
      <c r="BQ911" s="154">
        <f>+ROUND(CALCULO[[#This Row],[33]]*40%,-3)</f>
        <v>0</v>
      </c>
      <c r="BR911" s="149">
        <f t="shared" si="34"/>
        <v>0</v>
      </c>
      <c r="BS911" s="144">
        <f>+CALCULO[[#This Row],[33]]-MIN(CALCULO[[#This Row],[69]],CALCULO[[#This Row],[68]])</f>
        <v>0</v>
      </c>
      <c r="BT911" s="150">
        <f>+CALCULO[[#This Row],[71]]/'Versión impresión'!$H$8+1-1</f>
        <v>0</v>
      </c>
      <c r="BU911" s="151">
        <f>+LOOKUP(CALCULO[[#This Row],[72]],$CG$2:$CH$8,$CJ$2:$CJ$8)</f>
        <v>0</v>
      </c>
      <c r="BV911" s="152">
        <f>+LOOKUP(CALCULO[[#This Row],[72]],$CG$2:$CH$8,$CI$2:$CI$8)</f>
        <v>0</v>
      </c>
      <c r="BW911" s="151">
        <f>+LOOKUP(CALCULO[[#This Row],[72]],$CG$2:$CH$8,$CK$2:$CK$8)</f>
        <v>0</v>
      </c>
      <c r="BX911" s="155">
        <f>+(CALCULO[[#This Row],[72]]+CALCULO[[#This Row],[73]])*CALCULO[[#This Row],[74]]+CALCULO[[#This Row],[75]]</f>
        <v>0</v>
      </c>
      <c r="BY911" s="133">
        <f>+ROUND(CALCULO[[#This Row],[76]]*'Versión impresión'!$H$8,-3)</f>
        <v>0</v>
      </c>
      <c r="BZ911" s="180" t="str">
        <f>+IF(LOOKUP(CALCULO[[#This Row],[72]],$CG$2:$CH$8,$CM$2:$CM$8)=0,"",LOOKUP(CALCULO[[#This Row],[72]],$CG$2:$CH$8,$CM$2:$CM$8))</f>
        <v/>
      </c>
    </row>
    <row r="912" spans="1:78" x14ac:dyDescent="0.25">
      <c r="A912" s="78" t="str">
        <f t="shared" si="33"/>
        <v/>
      </c>
      <c r="B912" s="159"/>
      <c r="C912" s="29"/>
      <c r="D912" s="29"/>
      <c r="E912" s="29"/>
      <c r="F912" s="29"/>
      <c r="G912" s="29"/>
      <c r="H912" s="29"/>
      <c r="I912" s="29"/>
      <c r="J912" s="29"/>
      <c r="K912" s="29"/>
      <c r="L912" s="29"/>
      <c r="M912" s="29"/>
      <c r="N912" s="29"/>
      <c r="O912" s="144">
        <f>SUM(CALCULO[[#This Row],[5]:[ 14 ]])</f>
        <v>0</v>
      </c>
      <c r="P912" s="162"/>
      <c r="Q912" s="163">
        <f>+IF(AVERAGEIF(ING_NO_CONST_RENTA[Concepto],'Datos para cálculo'!P$4,ING_NO_CONST_RENTA[Monto Limite])=1,CALCULO[[#This Row],[16]],MIN(CALCULO[ [#This Row],[16] ],AVERAGEIF(ING_NO_CONST_RENTA[Concepto],'Datos para cálculo'!P$4,ING_NO_CONST_RENTA[Monto Limite]),+CALCULO[ [#This Row],[16] ]+1-1,CALCULO[ [#This Row],[16] ]))</f>
        <v>0</v>
      </c>
      <c r="R912" s="29"/>
      <c r="S912" s="163">
        <f>+IF(AVERAGEIF(ING_NO_CONST_RENTA[Concepto],'Datos para cálculo'!R$4,ING_NO_CONST_RENTA[Monto Limite])=1,CALCULO[[#This Row],[18]],MIN(CALCULO[ [#This Row],[18] ],AVERAGEIF(ING_NO_CONST_RENTA[Concepto],'Datos para cálculo'!R$4,ING_NO_CONST_RENTA[Monto Limite]),+CALCULO[ [#This Row],[18] ]+1-1,CALCULO[ [#This Row],[18] ]))</f>
        <v>0</v>
      </c>
      <c r="T912" s="29"/>
      <c r="U912" s="163">
        <f>+IF(AVERAGEIF(ING_NO_CONST_RENTA[Concepto],'Datos para cálculo'!T$4,ING_NO_CONST_RENTA[Monto Limite])=1,CALCULO[[#This Row],[20]],MIN(CALCULO[ [#This Row],[20] ],AVERAGEIF(ING_NO_CONST_RENTA[Concepto],'Datos para cálculo'!T$4,ING_NO_CONST_RENTA[Monto Limite]),+CALCULO[ [#This Row],[20] ]+1-1,CALCULO[ [#This Row],[20] ]))</f>
        <v>0</v>
      </c>
      <c r="V912" s="29"/>
      <c r="W91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2" s="164"/>
      <c r="Y912" s="163">
        <f>+IF(O912&lt;310*'Versión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2" s="165"/>
      <c r="AA912" s="163">
        <f>+IF(AVERAGEIF(ING_NO_CONST_RENTA[Concepto],'Datos para cálculo'!Z$4,ING_NO_CONST_RENTA[Monto Limite])=1,CALCULO[[#This Row],[ 26 ]],MIN(CALCULO[[#This Row],[ 26 ]],AVERAGEIF(ING_NO_CONST_RENTA[Concepto],'Datos para cálculo'!Z$4,ING_NO_CONST_RENTA[Monto Limite]),+CALCULO[[#This Row],[ 26 ]]+1-1,CALCULO[[#This Row],[ 26 ]]))</f>
        <v>0</v>
      </c>
      <c r="AB912" s="165"/>
      <c r="AC91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2" s="147"/>
      <c r="AE91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2" s="144">
        <f>+CALCULO[[#This Row],[ 31 ]]+CALCULO[[#This Row],[ 29 ]]+CALCULO[[#This Row],[ 27 ]]+CALCULO[[#This Row],[ 25 ]]+CALCULO[[#This Row],[ 23 ]]+CALCULO[[#This Row],[ 21 ]]+CALCULO[[#This Row],[ 19 ]]+CALCULO[[#This Row],[ 17 ]]</f>
        <v>0</v>
      </c>
      <c r="AG912" s="148">
        <f>+MAX(0,ROUND(CALCULO[[#This Row],[ 15 ]]-CALCULO[[#This Row],[32]],-3))</f>
        <v>0</v>
      </c>
      <c r="AH912" s="29"/>
      <c r="AI912" s="163">
        <f>+IF(AVERAGEIF(DEDUCCIONES[Concepto],'Datos para cálculo'!AH$4,DEDUCCIONES[Monto Limite])=1,CALCULO[[#This Row],[ 34 ]],MIN(CALCULO[[#This Row],[ 34 ]],AVERAGEIF(DEDUCCIONES[Concepto],'Datos para cálculo'!AH$4,DEDUCCIONES[Monto Limite]),+CALCULO[[#This Row],[ 34 ]]+1-1,CALCULO[[#This Row],[ 34 ]]))</f>
        <v>0</v>
      </c>
      <c r="AJ912" s="167"/>
      <c r="AK912" s="144">
        <f>+IF(CALCULO[[#This Row],[ 36 ]]="SI",MIN(CALCULO[[#This Row],[ 15 ]]*10%,VLOOKUP($AJ$4,DEDUCCIONES[],4,0)),0)</f>
        <v>0</v>
      </c>
      <c r="AL912" s="168"/>
      <c r="AM912" s="145">
        <f>+MIN(AL912+1-1,VLOOKUP($AL$4,DEDUCCIONES[],4,0))</f>
        <v>0</v>
      </c>
      <c r="AN912" s="144">
        <f>+CALCULO[[#This Row],[35]]+CALCULO[[#This Row],[37]]+CALCULO[[#This Row],[ 39 ]]</f>
        <v>0</v>
      </c>
      <c r="AO912" s="148">
        <f>+CALCULO[[#This Row],[33]]-CALCULO[[#This Row],[ 40 ]]</f>
        <v>0</v>
      </c>
      <c r="AP912" s="29"/>
      <c r="AQ912" s="163">
        <f>+MIN(CALCULO[[#This Row],[42]]+1-1,VLOOKUP($AP$4,RENTAS_EXCENTAS[],4,0))</f>
        <v>0</v>
      </c>
      <c r="AR912" s="29"/>
      <c r="AS912" s="163">
        <f>+MIN(CALCULO[[#This Row],[43]]+CALCULO[[#This Row],[ 44 ]]+1-1,VLOOKUP($AP$4,RENTAS_EXCENTAS[],4,0))-CALCULO[[#This Row],[43]]</f>
        <v>0</v>
      </c>
      <c r="AT912" s="163"/>
      <c r="AU912" s="163"/>
      <c r="AV912" s="163">
        <f>+CALCULO[[#This Row],[ 47 ]]</f>
        <v>0</v>
      </c>
      <c r="AW912" s="163"/>
      <c r="AX912" s="163">
        <f>+CALCULO[[#This Row],[ 49 ]]</f>
        <v>0</v>
      </c>
      <c r="AY912" s="163"/>
      <c r="AZ912" s="163">
        <f>+CALCULO[[#This Row],[ 51 ]]</f>
        <v>0</v>
      </c>
      <c r="BA912" s="163"/>
      <c r="BB912" s="163">
        <f>+CALCULO[[#This Row],[ 53 ]]</f>
        <v>0</v>
      </c>
      <c r="BC912" s="163"/>
      <c r="BD912" s="163">
        <f>+CALCULO[[#This Row],[ 55 ]]</f>
        <v>0</v>
      </c>
      <c r="BE912" s="163"/>
      <c r="BF912" s="163">
        <f>+CALCULO[[#This Row],[ 57 ]]</f>
        <v>0</v>
      </c>
      <c r="BG912" s="163"/>
      <c r="BH912" s="163">
        <f>+CALCULO[[#This Row],[ 59 ]]</f>
        <v>0</v>
      </c>
      <c r="BI912" s="163"/>
      <c r="BJ912" s="163"/>
      <c r="BK912" s="163"/>
      <c r="BL912" s="145">
        <f>+CALCULO[[#This Row],[ 63 ]]</f>
        <v>0</v>
      </c>
      <c r="BM912" s="144">
        <f>+CALCULO[[#This Row],[ 64 ]]+CALCULO[[#This Row],[ 62 ]]+CALCULO[[#This Row],[ 60 ]]+CALCULO[[#This Row],[ 58 ]]+CALCULO[[#This Row],[ 56 ]]+CALCULO[[#This Row],[ 54 ]]+CALCULO[[#This Row],[ 52 ]]+CALCULO[[#This Row],[ 50 ]]+CALCULO[[#This Row],[ 48 ]]+CALCULO[[#This Row],[ 45 ]]+CALCULO[[#This Row],[43]]</f>
        <v>0</v>
      </c>
      <c r="BN912" s="148">
        <f>+CALCULO[[#This Row],[ 41 ]]-CALCULO[[#This Row],[65]]</f>
        <v>0</v>
      </c>
      <c r="BO912" s="144">
        <f>+ROUND(MIN(CALCULO[[#This Row],[66]]*25%,240*'Versión impresión'!$H$8),-3)</f>
        <v>0</v>
      </c>
      <c r="BP912" s="148">
        <f>+CALCULO[[#This Row],[66]]-CALCULO[[#This Row],[67]]</f>
        <v>0</v>
      </c>
      <c r="BQ912" s="154">
        <f>+ROUND(CALCULO[[#This Row],[33]]*40%,-3)</f>
        <v>0</v>
      </c>
      <c r="BR912" s="149">
        <f t="shared" si="34"/>
        <v>0</v>
      </c>
      <c r="BS912" s="144">
        <f>+CALCULO[[#This Row],[33]]-MIN(CALCULO[[#This Row],[69]],CALCULO[[#This Row],[68]])</f>
        <v>0</v>
      </c>
      <c r="BT912" s="150">
        <f>+CALCULO[[#This Row],[71]]/'Versión impresión'!$H$8+1-1</f>
        <v>0</v>
      </c>
      <c r="BU912" s="151">
        <f>+LOOKUP(CALCULO[[#This Row],[72]],$CG$2:$CH$8,$CJ$2:$CJ$8)</f>
        <v>0</v>
      </c>
      <c r="BV912" s="152">
        <f>+LOOKUP(CALCULO[[#This Row],[72]],$CG$2:$CH$8,$CI$2:$CI$8)</f>
        <v>0</v>
      </c>
      <c r="BW912" s="151">
        <f>+LOOKUP(CALCULO[[#This Row],[72]],$CG$2:$CH$8,$CK$2:$CK$8)</f>
        <v>0</v>
      </c>
      <c r="BX912" s="155">
        <f>+(CALCULO[[#This Row],[72]]+CALCULO[[#This Row],[73]])*CALCULO[[#This Row],[74]]+CALCULO[[#This Row],[75]]</f>
        <v>0</v>
      </c>
      <c r="BY912" s="133">
        <f>+ROUND(CALCULO[[#This Row],[76]]*'Versión impresión'!$H$8,-3)</f>
        <v>0</v>
      </c>
      <c r="BZ912" s="180" t="str">
        <f>+IF(LOOKUP(CALCULO[[#This Row],[72]],$CG$2:$CH$8,$CM$2:$CM$8)=0,"",LOOKUP(CALCULO[[#This Row],[72]],$CG$2:$CH$8,$CM$2:$CM$8))</f>
        <v/>
      </c>
    </row>
    <row r="913" spans="1:78" x14ac:dyDescent="0.25">
      <c r="A913" s="78" t="str">
        <f t="shared" si="33"/>
        <v/>
      </c>
      <c r="B913" s="159"/>
      <c r="C913" s="29"/>
      <c r="D913" s="29"/>
      <c r="E913" s="29"/>
      <c r="F913" s="29"/>
      <c r="G913" s="29"/>
      <c r="H913" s="29"/>
      <c r="I913" s="29"/>
      <c r="J913" s="29"/>
      <c r="K913" s="29"/>
      <c r="L913" s="29"/>
      <c r="M913" s="29"/>
      <c r="N913" s="29"/>
      <c r="O913" s="144">
        <f>SUM(CALCULO[[#This Row],[5]:[ 14 ]])</f>
        <v>0</v>
      </c>
      <c r="P913" s="162"/>
      <c r="Q913" s="163">
        <f>+IF(AVERAGEIF(ING_NO_CONST_RENTA[Concepto],'Datos para cálculo'!P$4,ING_NO_CONST_RENTA[Monto Limite])=1,CALCULO[[#This Row],[16]],MIN(CALCULO[ [#This Row],[16] ],AVERAGEIF(ING_NO_CONST_RENTA[Concepto],'Datos para cálculo'!P$4,ING_NO_CONST_RENTA[Monto Limite]),+CALCULO[ [#This Row],[16] ]+1-1,CALCULO[ [#This Row],[16] ]))</f>
        <v>0</v>
      </c>
      <c r="R913" s="29"/>
      <c r="S913" s="163">
        <f>+IF(AVERAGEIF(ING_NO_CONST_RENTA[Concepto],'Datos para cálculo'!R$4,ING_NO_CONST_RENTA[Monto Limite])=1,CALCULO[[#This Row],[18]],MIN(CALCULO[ [#This Row],[18] ],AVERAGEIF(ING_NO_CONST_RENTA[Concepto],'Datos para cálculo'!R$4,ING_NO_CONST_RENTA[Monto Limite]),+CALCULO[ [#This Row],[18] ]+1-1,CALCULO[ [#This Row],[18] ]))</f>
        <v>0</v>
      </c>
      <c r="T913" s="29"/>
      <c r="U913" s="163">
        <f>+IF(AVERAGEIF(ING_NO_CONST_RENTA[Concepto],'Datos para cálculo'!T$4,ING_NO_CONST_RENTA[Monto Limite])=1,CALCULO[[#This Row],[20]],MIN(CALCULO[ [#This Row],[20] ],AVERAGEIF(ING_NO_CONST_RENTA[Concepto],'Datos para cálculo'!T$4,ING_NO_CONST_RENTA[Monto Limite]),+CALCULO[ [#This Row],[20] ]+1-1,CALCULO[ [#This Row],[20] ]))</f>
        <v>0</v>
      </c>
      <c r="V913" s="29"/>
      <c r="W91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3" s="164"/>
      <c r="Y913" s="163">
        <f>+IF(O913&lt;310*'Versión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3" s="165"/>
      <c r="AA913" s="163">
        <f>+IF(AVERAGEIF(ING_NO_CONST_RENTA[Concepto],'Datos para cálculo'!Z$4,ING_NO_CONST_RENTA[Monto Limite])=1,CALCULO[[#This Row],[ 26 ]],MIN(CALCULO[[#This Row],[ 26 ]],AVERAGEIF(ING_NO_CONST_RENTA[Concepto],'Datos para cálculo'!Z$4,ING_NO_CONST_RENTA[Monto Limite]),+CALCULO[[#This Row],[ 26 ]]+1-1,CALCULO[[#This Row],[ 26 ]]))</f>
        <v>0</v>
      </c>
      <c r="AB913" s="165"/>
      <c r="AC91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3" s="147"/>
      <c r="AE91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3" s="144">
        <f>+CALCULO[[#This Row],[ 31 ]]+CALCULO[[#This Row],[ 29 ]]+CALCULO[[#This Row],[ 27 ]]+CALCULO[[#This Row],[ 25 ]]+CALCULO[[#This Row],[ 23 ]]+CALCULO[[#This Row],[ 21 ]]+CALCULO[[#This Row],[ 19 ]]+CALCULO[[#This Row],[ 17 ]]</f>
        <v>0</v>
      </c>
      <c r="AG913" s="148">
        <f>+MAX(0,ROUND(CALCULO[[#This Row],[ 15 ]]-CALCULO[[#This Row],[32]],-3))</f>
        <v>0</v>
      </c>
      <c r="AH913" s="29"/>
      <c r="AI913" s="163">
        <f>+IF(AVERAGEIF(DEDUCCIONES[Concepto],'Datos para cálculo'!AH$4,DEDUCCIONES[Monto Limite])=1,CALCULO[[#This Row],[ 34 ]],MIN(CALCULO[[#This Row],[ 34 ]],AVERAGEIF(DEDUCCIONES[Concepto],'Datos para cálculo'!AH$4,DEDUCCIONES[Monto Limite]),+CALCULO[[#This Row],[ 34 ]]+1-1,CALCULO[[#This Row],[ 34 ]]))</f>
        <v>0</v>
      </c>
      <c r="AJ913" s="167"/>
      <c r="AK913" s="144">
        <f>+IF(CALCULO[[#This Row],[ 36 ]]="SI",MIN(CALCULO[[#This Row],[ 15 ]]*10%,VLOOKUP($AJ$4,DEDUCCIONES[],4,0)),0)</f>
        <v>0</v>
      </c>
      <c r="AL913" s="168"/>
      <c r="AM913" s="145">
        <f>+MIN(AL913+1-1,VLOOKUP($AL$4,DEDUCCIONES[],4,0))</f>
        <v>0</v>
      </c>
      <c r="AN913" s="144">
        <f>+CALCULO[[#This Row],[35]]+CALCULO[[#This Row],[37]]+CALCULO[[#This Row],[ 39 ]]</f>
        <v>0</v>
      </c>
      <c r="AO913" s="148">
        <f>+CALCULO[[#This Row],[33]]-CALCULO[[#This Row],[ 40 ]]</f>
        <v>0</v>
      </c>
      <c r="AP913" s="29"/>
      <c r="AQ913" s="163">
        <f>+MIN(CALCULO[[#This Row],[42]]+1-1,VLOOKUP($AP$4,RENTAS_EXCENTAS[],4,0))</f>
        <v>0</v>
      </c>
      <c r="AR913" s="29"/>
      <c r="AS913" s="163">
        <f>+MIN(CALCULO[[#This Row],[43]]+CALCULO[[#This Row],[ 44 ]]+1-1,VLOOKUP($AP$4,RENTAS_EXCENTAS[],4,0))-CALCULO[[#This Row],[43]]</f>
        <v>0</v>
      </c>
      <c r="AT913" s="163"/>
      <c r="AU913" s="163"/>
      <c r="AV913" s="163">
        <f>+CALCULO[[#This Row],[ 47 ]]</f>
        <v>0</v>
      </c>
      <c r="AW913" s="163"/>
      <c r="AX913" s="163">
        <f>+CALCULO[[#This Row],[ 49 ]]</f>
        <v>0</v>
      </c>
      <c r="AY913" s="163"/>
      <c r="AZ913" s="163">
        <f>+CALCULO[[#This Row],[ 51 ]]</f>
        <v>0</v>
      </c>
      <c r="BA913" s="163"/>
      <c r="BB913" s="163">
        <f>+CALCULO[[#This Row],[ 53 ]]</f>
        <v>0</v>
      </c>
      <c r="BC913" s="163"/>
      <c r="BD913" s="163">
        <f>+CALCULO[[#This Row],[ 55 ]]</f>
        <v>0</v>
      </c>
      <c r="BE913" s="163"/>
      <c r="BF913" s="163">
        <f>+CALCULO[[#This Row],[ 57 ]]</f>
        <v>0</v>
      </c>
      <c r="BG913" s="163"/>
      <c r="BH913" s="163">
        <f>+CALCULO[[#This Row],[ 59 ]]</f>
        <v>0</v>
      </c>
      <c r="BI913" s="163"/>
      <c r="BJ913" s="163"/>
      <c r="BK913" s="163"/>
      <c r="BL913" s="145">
        <f>+CALCULO[[#This Row],[ 63 ]]</f>
        <v>0</v>
      </c>
      <c r="BM913" s="144">
        <f>+CALCULO[[#This Row],[ 64 ]]+CALCULO[[#This Row],[ 62 ]]+CALCULO[[#This Row],[ 60 ]]+CALCULO[[#This Row],[ 58 ]]+CALCULO[[#This Row],[ 56 ]]+CALCULO[[#This Row],[ 54 ]]+CALCULO[[#This Row],[ 52 ]]+CALCULO[[#This Row],[ 50 ]]+CALCULO[[#This Row],[ 48 ]]+CALCULO[[#This Row],[ 45 ]]+CALCULO[[#This Row],[43]]</f>
        <v>0</v>
      </c>
      <c r="BN913" s="148">
        <f>+CALCULO[[#This Row],[ 41 ]]-CALCULO[[#This Row],[65]]</f>
        <v>0</v>
      </c>
      <c r="BO913" s="144">
        <f>+ROUND(MIN(CALCULO[[#This Row],[66]]*25%,240*'Versión impresión'!$H$8),-3)</f>
        <v>0</v>
      </c>
      <c r="BP913" s="148">
        <f>+CALCULO[[#This Row],[66]]-CALCULO[[#This Row],[67]]</f>
        <v>0</v>
      </c>
      <c r="BQ913" s="154">
        <f>+ROUND(CALCULO[[#This Row],[33]]*40%,-3)</f>
        <v>0</v>
      </c>
      <c r="BR913" s="149">
        <f t="shared" si="34"/>
        <v>0</v>
      </c>
      <c r="BS913" s="144">
        <f>+CALCULO[[#This Row],[33]]-MIN(CALCULO[[#This Row],[69]],CALCULO[[#This Row],[68]])</f>
        <v>0</v>
      </c>
      <c r="BT913" s="150">
        <f>+CALCULO[[#This Row],[71]]/'Versión impresión'!$H$8+1-1</f>
        <v>0</v>
      </c>
      <c r="BU913" s="151">
        <f>+LOOKUP(CALCULO[[#This Row],[72]],$CG$2:$CH$8,$CJ$2:$CJ$8)</f>
        <v>0</v>
      </c>
      <c r="BV913" s="152">
        <f>+LOOKUP(CALCULO[[#This Row],[72]],$CG$2:$CH$8,$CI$2:$CI$8)</f>
        <v>0</v>
      </c>
      <c r="BW913" s="151">
        <f>+LOOKUP(CALCULO[[#This Row],[72]],$CG$2:$CH$8,$CK$2:$CK$8)</f>
        <v>0</v>
      </c>
      <c r="BX913" s="155">
        <f>+(CALCULO[[#This Row],[72]]+CALCULO[[#This Row],[73]])*CALCULO[[#This Row],[74]]+CALCULO[[#This Row],[75]]</f>
        <v>0</v>
      </c>
      <c r="BY913" s="133">
        <f>+ROUND(CALCULO[[#This Row],[76]]*'Versión impresión'!$H$8,-3)</f>
        <v>0</v>
      </c>
      <c r="BZ913" s="180" t="str">
        <f>+IF(LOOKUP(CALCULO[[#This Row],[72]],$CG$2:$CH$8,$CM$2:$CM$8)=0,"",LOOKUP(CALCULO[[#This Row],[72]],$CG$2:$CH$8,$CM$2:$CM$8))</f>
        <v/>
      </c>
    </row>
    <row r="914" spans="1:78" x14ac:dyDescent="0.25">
      <c r="A914" s="78" t="str">
        <f t="shared" si="33"/>
        <v/>
      </c>
      <c r="B914" s="159"/>
      <c r="C914" s="29"/>
      <c r="D914" s="29"/>
      <c r="E914" s="29"/>
      <c r="F914" s="29"/>
      <c r="G914" s="29"/>
      <c r="H914" s="29"/>
      <c r="I914" s="29"/>
      <c r="J914" s="29"/>
      <c r="K914" s="29"/>
      <c r="L914" s="29"/>
      <c r="M914" s="29"/>
      <c r="N914" s="29"/>
      <c r="O914" s="144">
        <f>SUM(CALCULO[[#This Row],[5]:[ 14 ]])</f>
        <v>0</v>
      </c>
      <c r="P914" s="162"/>
      <c r="Q914" s="163">
        <f>+IF(AVERAGEIF(ING_NO_CONST_RENTA[Concepto],'Datos para cálculo'!P$4,ING_NO_CONST_RENTA[Monto Limite])=1,CALCULO[[#This Row],[16]],MIN(CALCULO[ [#This Row],[16] ],AVERAGEIF(ING_NO_CONST_RENTA[Concepto],'Datos para cálculo'!P$4,ING_NO_CONST_RENTA[Monto Limite]),+CALCULO[ [#This Row],[16] ]+1-1,CALCULO[ [#This Row],[16] ]))</f>
        <v>0</v>
      </c>
      <c r="R914" s="29"/>
      <c r="S914" s="163">
        <f>+IF(AVERAGEIF(ING_NO_CONST_RENTA[Concepto],'Datos para cálculo'!R$4,ING_NO_CONST_RENTA[Monto Limite])=1,CALCULO[[#This Row],[18]],MIN(CALCULO[ [#This Row],[18] ],AVERAGEIF(ING_NO_CONST_RENTA[Concepto],'Datos para cálculo'!R$4,ING_NO_CONST_RENTA[Monto Limite]),+CALCULO[ [#This Row],[18] ]+1-1,CALCULO[ [#This Row],[18] ]))</f>
        <v>0</v>
      </c>
      <c r="T914" s="29"/>
      <c r="U914" s="163">
        <f>+IF(AVERAGEIF(ING_NO_CONST_RENTA[Concepto],'Datos para cálculo'!T$4,ING_NO_CONST_RENTA[Monto Limite])=1,CALCULO[[#This Row],[20]],MIN(CALCULO[ [#This Row],[20] ],AVERAGEIF(ING_NO_CONST_RENTA[Concepto],'Datos para cálculo'!T$4,ING_NO_CONST_RENTA[Monto Limite]),+CALCULO[ [#This Row],[20] ]+1-1,CALCULO[ [#This Row],[20] ]))</f>
        <v>0</v>
      </c>
      <c r="V914" s="29"/>
      <c r="W91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4" s="164"/>
      <c r="Y914" s="163">
        <f>+IF(O914&lt;310*'Versión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4" s="165"/>
      <c r="AA914" s="163">
        <f>+IF(AVERAGEIF(ING_NO_CONST_RENTA[Concepto],'Datos para cálculo'!Z$4,ING_NO_CONST_RENTA[Monto Limite])=1,CALCULO[[#This Row],[ 26 ]],MIN(CALCULO[[#This Row],[ 26 ]],AVERAGEIF(ING_NO_CONST_RENTA[Concepto],'Datos para cálculo'!Z$4,ING_NO_CONST_RENTA[Monto Limite]),+CALCULO[[#This Row],[ 26 ]]+1-1,CALCULO[[#This Row],[ 26 ]]))</f>
        <v>0</v>
      </c>
      <c r="AB914" s="165"/>
      <c r="AC91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4" s="147"/>
      <c r="AE91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4" s="144">
        <f>+CALCULO[[#This Row],[ 31 ]]+CALCULO[[#This Row],[ 29 ]]+CALCULO[[#This Row],[ 27 ]]+CALCULO[[#This Row],[ 25 ]]+CALCULO[[#This Row],[ 23 ]]+CALCULO[[#This Row],[ 21 ]]+CALCULO[[#This Row],[ 19 ]]+CALCULO[[#This Row],[ 17 ]]</f>
        <v>0</v>
      </c>
      <c r="AG914" s="148">
        <f>+MAX(0,ROUND(CALCULO[[#This Row],[ 15 ]]-CALCULO[[#This Row],[32]],-3))</f>
        <v>0</v>
      </c>
      <c r="AH914" s="29"/>
      <c r="AI914" s="163">
        <f>+IF(AVERAGEIF(DEDUCCIONES[Concepto],'Datos para cálculo'!AH$4,DEDUCCIONES[Monto Limite])=1,CALCULO[[#This Row],[ 34 ]],MIN(CALCULO[[#This Row],[ 34 ]],AVERAGEIF(DEDUCCIONES[Concepto],'Datos para cálculo'!AH$4,DEDUCCIONES[Monto Limite]),+CALCULO[[#This Row],[ 34 ]]+1-1,CALCULO[[#This Row],[ 34 ]]))</f>
        <v>0</v>
      </c>
      <c r="AJ914" s="167"/>
      <c r="AK914" s="144">
        <f>+IF(CALCULO[[#This Row],[ 36 ]]="SI",MIN(CALCULO[[#This Row],[ 15 ]]*10%,VLOOKUP($AJ$4,DEDUCCIONES[],4,0)),0)</f>
        <v>0</v>
      </c>
      <c r="AL914" s="168"/>
      <c r="AM914" s="145">
        <f>+MIN(AL914+1-1,VLOOKUP($AL$4,DEDUCCIONES[],4,0))</f>
        <v>0</v>
      </c>
      <c r="AN914" s="144">
        <f>+CALCULO[[#This Row],[35]]+CALCULO[[#This Row],[37]]+CALCULO[[#This Row],[ 39 ]]</f>
        <v>0</v>
      </c>
      <c r="AO914" s="148">
        <f>+CALCULO[[#This Row],[33]]-CALCULO[[#This Row],[ 40 ]]</f>
        <v>0</v>
      </c>
      <c r="AP914" s="29"/>
      <c r="AQ914" s="163">
        <f>+MIN(CALCULO[[#This Row],[42]]+1-1,VLOOKUP($AP$4,RENTAS_EXCENTAS[],4,0))</f>
        <v>0</v>
      </c>
      <c r="AR914" s="29"/>
      <c r="AS914" s="163">
        <f>+MIN(CALCULO[[#This Row],[43]]+CALCULO[[#This Row],[ 44 ]]+1-1,VLOOKUP($AP$4,RENTAS_EXCENTAS[],4,0))-CALCULO[[#This Row],[43]]</f>
        <v>0</v>
      </c>
      <c r="AT914" s="163"/>
      <c r="AU914" s="163"/>
      <c r="AV914" s="163">
        <f>+CALCULO[[#This Row],[ 47 ]]</f>
        <v>0</v>
      </c>
      <c r="AW914" s="163"/>
      <c r="AX914" s="163">
        <f>+CALCULO[[#This Row],[ 49 ]]</f>
        <v>0</v>
      </c>
      <c r="AY914" s="163"/>
      <c r="AZ914" s="163">
        <f>+CALCULO[[#This Row],[ 51 ]]</f>
        <v>0</v>
      </c>
      <c r="BA914" s="163"/>
      <c r="BB914" s="163">
        <f>+CALCULO[[#This Row],[ 53 ]]</f>
        <v>0</v>
      </c>
      <c r="BC914" s="163"/>
      <c r="BD914" s="163">
        <f>+CALCULO[[#This Row],[ 55 ]]</f>
        <v>0</v>
      </c>
      <c r="BE914" s="163"/>
      <c r="BF914" s="163">
        <f>+CALCULO[[#This Row],[ 57 ]]</f>
        <v>0</v>
      </c>
      <c r="BG914" s="163"/>
      <c r="BH914" s="163">
        <f>+CALCULO[[#This Row],[ 59 ]]</f>
        <v>0</v>
      </c>
      <c r="BI914" s="163"/>
      <c r="BJ914" s="163"/>
      <c r="BK914" s="163"/>
      <c r="BL914" s="145">
        <f>+CALCULO[[#This Row],[ 63 ]]</f>
        <v>0</v>
      </c>
      <c r="BM914" s="144">
        <f>+CALCULO[[#This Row],[ 64 ]]+CALCULO[[#This Row],[ 62 ]]+CALCULO[[#This Row],[ 60 ]]+CALCULO[[#This Row],[ 58 ]]+CALCULO[[#This Row],[ 56 ]]+CALCULO[[#This Row],[ 54 ]]+CALCULO[[#This Row],[ 52 ]]+CALCULO[[#This Row],[ 50 ]]+CALCULO[[#This Row],[ 48 ]]+CALCULO[[#This Row],[ 45 ]]+CALCULO[[#This Row],[43]]</f>
        <v>0</v>
      </c>
      <c r="BN914" s="148">
        <f>+CALCULO[[#This Row],[ 41 ]]-CALCULO[[#This Row],[65]]</f>
        <v>0</v>
      </c>
      <c r="BO914" s="144">
        <f>+ROUND(MIN(CALCULO[[#This Row],[66]]*25%,240*'Versión impresión'!$H$8),-3)</f>
        <v>0</v>
      </c>
      <c r="BP914" s="148">
        <f>+CALCULO[[#This Row],[66]]-CALCULO[[#This Row],[67]]</f>
        <v>0</v>
      </c>
      <c r="BQ914" s="154">
        <f>+ROUND(CALCULO[[#This Row],[33]]*40%,-3)</f>
        <v>0</v>
      </c>
      <c r="BR914" s="149">
        <f t="shared" si="34"/>
        <v>0</v>
      </c>
      <c r="BS914" s="144">
        <f>+CALCULO[[#This Row],[33]]-MIN(CALCULO[[#This Row],[69]],CALCULO[[#This Row],[68]])</f>
        <v>0</v>
      </c>
      <c r="BT914" s="150">
        <f>+CALCULO[[#This Row],[71]]/'Versión impresión'!$H$8+1-1</f>
        <v>0</v>
      </c>
      <c r="BU914" s="151">
        <f>+LOOKUP(CALCULO[[#This Row],[72]],$CG$2:$CH$8,$CJ$2:$CJ$8)</f>
        <v>0</v>
      </c>
      <c r="BV914" s="152">
        <f>+LOOKUP(CALCULO[[#This Row],[72]],$CG$2:$CH$8,$CI$2:$CI$8)</f>
        <v>0</v>
      </c>
      <c r="BW914" s="151">
        <f>+LOOKUP(CALCULO[[#This Row],[72]],$CG$2:$CH$8,$CK$2:$CK$8)</f>
        <v>0</v>
      </c>
      <c r="BX914" s="155">
        <f>+(CALCULO[[#This Row],[72]]+CALCULO[[#This Row],[73]])*CALCULO[[#This Row],[74]]+CALCULO[[#This Row],[75]]</f>
        <v>0</v>
      </c>
      <c r="BY914" s="133">
        <f>+ROUND(CALCULO[[#This Row],[76]]*'Versión impresión'!$H$8,-3)</f>
        <v>0</v>
      </c>
      <c r="BZ914" s="180" t="str">
        <f>+IF(LOOKUP(CALCULO[[#This Row],[72]],$CG$2:$CH$8,$CM$2:$CM$8)=0,"",LOOKUP(CALCULO[[#This Row],[72]],$CG$2:$CH$8,$CM$2:$CM$8))</f>
        <v/>
      </c>
    </row>
    <row r="915" spans="1:78" x14ac:dyDescent="0.25">
      <c r="A915" s="78" t="str">
        <f t="shared" si="33"/>
        <v/>
      </c>
      <c r="B915" s="159"/>
      <c r="C915" s="29"/>
      <c r="D915" s="29"/>
      <c r="E915" s="29"/>
      <c r="F915" s="29"/>
      <c r="G915" s="29"/>
      <c r="H915" s="29"/>
      <c r="I915" s="29"/>
      <c r="J915" s="29"/>
      <c r="K915" s="29"/>
      <c r="L915" s="29"/>
      <c r="M915" s="29"/>
      <c r="N915" s="29"/>
      <c r="O915" s="144">
        <f>SUM(CALCULO[[#This Row],[5]:[ 14 ]])</f>
        <v>0</v>
      </c>
      <c r="P915" s="162"/>
      <c r="Q915" s="163">
        <f>+IF(AVERAGEIF(ING_NO_CONST_RENTA[Concepto],'Datos para cálculo'!P$4,ING_NO_CONST_RENTA[Monto Limite])=1,CALCULO[[#This Row],[16]],MIN(CALCULO[ [#This Row],[16] ],AVERAGEIF(ING_NO_CONST_RENTA[Concepto],'Datos para cálculo'!P$4,ING_NO_CONST_RENTA[Monto Limite]),+CALCULO[ [#This Row],[16] ]+1-1,CALCULO[ [#This Row],[16] ]))</f>
        <v>0</v>
      </c>
      <c r="R915" s="29"/>
      <c r="S915" s="163">
        <f>+IF(AVERAGEIF(ING_NO_CONST_RENTA[Concepto],'Datos para cálculo'!R$4,ING_NO_CONST_RENTA[Monto Limite])=1,CALCULO[[#This Row],[18]],MIN(CALCULO[ [#This Row],[18] ],AVERAGEIF(ING_NO_CONST_RENTA[Concepto],'Datos para cálculo'!R$4,ING_NO_CONST_RENTA[Monto Limite]),+CALCULO[ [#This Row],[18] ]+1-1,CALCULO[ [#This Row],[18] ]))</f>
        <v>0</v>
      </c>
      <c r="T915" s="29"/>
      <c r="U915" s="163">
        <f>+IF(AVERAGEIF(ING_NO_CONST_RENTA[Concepto],'Datos para cálculo'!T$4,ING_NO_CONST_RENTA[Monto Limite])=1,CALCULO[[#This Row],[20]],MIN(CALCULO[ [#This Row],[20] ],AVERAGEIF(ING_NO_CONST_RENTA[Concepto],'Datos para cálculo'!T$4,ING_NO_CONST_RENTA[Monto Limite]),+CALCULO[ [#This Row],[20] ]+1-1,CALCULO[ [#This Row],[20] ]))</f>
        <v>0</v>
      </c>
      <c r="V915" s="29"/>
      <c r="W91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5" s="164"/>
      <c r="Y915" s="163">
        <f>+IF(O915&lt;310*'Versión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5" s="165"/>
      <c r="AA915" s="163">
        <f>+IF(AVERAGEIF(ING_NO_CONST_RENTA[Concepto],'Datos para cálculo'!Z$4,ING_NO_CONST_RENTA[Monto Limite])=1,CALCULO[[#This Row],[ 26 ]],MIN(CALCULO[[#This Row],[ 26 ]],AVERAGEIF(ING_NO_CONST_RENTA[Concepto],'Datos para cálculo'!Z$4,ING_NO_CONST_RENTA[Monto Limite]),+CALCULO[[#This Row],[ 26 ]]+1-1,CALCULO[[#This Row],[ 26 ]]))</f>
        <v>0</v>
      </c>
      <c r="AB915" s="165"/>
      <c r="AC91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5" s="147"/>
      <c r="AE91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5" s="144">
        <f>+CALCULO[[#This Row],[ 31 ]]+CALCULO[[#This Row],[ 29 ]]+CALCULO[[#This Row],[ 27 ]]+CALCULO[[#This Row],[ 25 ]]+CALCULO[[#This Row],[ 23 ]]+CALCULO[[#This Row],[ 21 ]]+CALCULO[[#This Row],[ 19 ]]+CALCULO[[#This Row],[ 17 ]]</f>
        <v>0</v>
      </c>
      <c r="AG915" s="148">
        <f>+MAX(0,ROUND(CALCULO[[#This Row],[ 15 ]]-CALCULO[[#This Row],[32]],-3))</f>
        <v>0</v>
      </c>
      <c r="AH915" s="29"/>
      <c r="AI915" s="163">
        <f>+IF(AVERAGEIF(DEDUCCIONES[Concepto],'Datos para cálculo'!AH$4,DEDUCCIONES[Monto Limite])=1,CALCULO[[#This Row],[ 34 ]],MIN(CALCULO[[#This Row],[ 34 ]],AVERAGEIF(DEDUCCIONES[Concepto],'Datos para cálculo'!AH$4,DEDUCCIONES[Monto Limite]),+CALCULO[[#This Row],[ 34 ]]+1-1,CALCULO[[#This Row],[ 34 ]]))</f>
        <v>0</v>
      </c>
      <c r="AJ915" s="167"/>
      <c r="AK915" s="144">
        <f>+IF(CALCULO[[#This Row],[ 36 ]]="SI",MIN(CALCULO[[#This Row],[ 15 ]]*10%,VLOOKUP($AJ$4,DEDUCCIONES[],4,0)),0)</f>
        <v>0</v>
      </c>
      <c r="AL915" s="168"/>
      <c r="AM915" s="145">
        <f>+MIN(AL915+1-1,VLOOKUP($AL$4,DEDUCCIONES[],4,0))</f>
        <v>0</v>
      </c>
      <c r="AN915" s="144">
        <f>+CALCULO[[#This Row],[35]]+CALCULO[[#This Row],[37]]+CALCULO[[#This Row],[ 39 ]]</f>
        <v>0</v>
      </c>
      <c r="AO915" s="148">
        <f>+CALCULO[[#This Row],[33]]-CALCULO[[#This Row],[ 40 ]]</f>
        <v>0</v>
      </c>
      <c r="AP915" s="29"/>
      <c r="AQ915" s="163">
        <f>+MIN(CALCULO[[#This Row],[42]]+1-1,VLOOKUP($AP$4,RENTAS_EXCENTAS[],4,0))</f>
        <v>0</v>
      </c>
      <c r="AR915" s="29"/>
      <c r="AS915" s="163">
        <f>+MIN(CALCULO[[#This Row],[43]]+CALCULO[[#This Row],[ 44 ]]+1-1,VLOOKUP($AP$4,RENTAS_EXCENTAS[],4,0))-CALCULO[[#This Row],[43]]</f>
        <v>0</v>
      </c>
      <c r="AT915" s="163"/>
      <c r="AU915" s="163"/>
      <c r="AV915" s="163">
        <f>+CALCULO[[#This Row],[ 47 ]]</f>
        <v>0</v>
      </c>
      <c r="AW915" s="163"/>
      <c r="AX915" s="163">
        <f>+CALCULO[[#This Row],[ 49 ]]</f>
        <v>0</v>
      </c>
      <c r="AY915" s="163"/>
      <c r="AZ915" s="163">
        <f>+CALCULO[[#This Row],[ 51 ]]</f>
        <v>0</v>
      </c>
      <c r="BA915" s="163"/>
      <c r="BB915" s="163">
        <f>+CALCULO[[#This Row],[ 53 ]]</f>
        <v>0</v>
      </c>
      <c r="BC915" s="163"/>
      <c r="BD915" s="163">
        <f>+CALCULO[[#This Row],[ 55 ]]</f>
        <v>0</v>
      </c>
      <c r="BE915" s="163"/>
      <c r="BF915" s="163">
        <f>+CALCULO[[#This Row],[ 57 ]]</f>
        <v>0</v>
      </c>
      <c r="BG915" s="163"/>
      <c r="BH915" s="163">
        <f>+CALCULO[[#This Row],[ 59 ]]</f>
        <v>0</v>
      </c>
      <c r="BI915" s="163"/>
      <c r="BJ915" s="163"/>
      <c r="BK915" s="163"/>
      <c r="BL915" s="145">
        <f>+CALCULO[[#This Row],[ 63 ]]</f>
        <v>0</v>
      </c>
      <c r="BM915" s="144">
        <f>+CALCULO[[#This Row],[ 64 ]]+CALCULO[[#This Row],[ 62 ]]+CALCULO[[#This Row],[ 60 ]]+CALCULO[[#This Row],[ 58 ]]+CALCULO[[#This Row],[ 56 ]]+CALCULO[[#This Row],[ 54 ]]+CALCULO[[#This Row],[ 52 ]]+CALCULO[[#This Row],[ 50 ]]+CALCULO[[#This Row],[ 48 ]]+CALCULO[[#This Row],[ 45 ]]+CALCULO[[#This Row],[43]]</f>
        <v>0</v>
      </c>
      <c r="BN915" s="148">
        <f>+CALCULO[[#This Row],[ 41 ]]-CALCULO[[#This Row],[65]]</f>
        <v>0</v>
      </c>
      <c r="BO915" s="144">
        <f>+ROUND(MIN(CALCULO[[#This Row],[66]]*25%,240*'Versión impresión'!$H$8),-3)</f>
        <v>0</v>
      </c>
      <c r="BP915" s="148">
        <f>+CALCULO[[#This Row],[66]]-CALCULO[[#This Row],[67]]</f>
        <v>0</v>
      </c>
      <c r="BQ915" s="154">
        <f>+ROUND(CALCULO[[#This Row],[33]]*40%,-3)</f>
        <v>0</v>
      </c>
      <c r="BR915" s="149">
        <f t="shared" si="34"/>
        <v>0</v>
      </c>
      <c r="BS915" s="144">
        <f>+CALCULO[[#This Row],[33]]-MIN(CALCULO[[#This Row],[69]],CALCULO[[#This Row],[68]])</f>
        <v>0</v>
      </c>
      <c r="BT915" s="150">
        <f>+CALCULO[[#This Row],[71]]/'Versión impresión'!$H$8+1-1</f>
        <v>0</v>
      </c>
      <c r="BU915" s="151">
        <f>+LOOKUP(CALCULO[[#This Row],[72]],$CG$2:$CH$8,$CJ$2:$CJ$8)</f>
        <v>0</v>
      </c>
      <c r="BV915" s="152">
        <f>+LOOKUP(CALCULO[[#This Row],[72]],$CG$2:$CH$8,$CI$2:$CI$8)</f>
        <v>0</v>
      </c>
      <c r="BW915" s="151">
        <f>+LOOKUP(CALCULO[[#This Row],[72]],$CG$2:$CH$8,$CK$2:$CK$8)</f>
        <v>0</v>
      </c>
      <c r="BX915" s="155">
        <f>+(CALCULO[[#This Row],[72]]+CALCULO[[#This Row],[73]])*CALCULO[[#This Row],[74]]+CALCULO[[#This Row],[75]]</f>
        <v>0</v>
      </c>
      <c r="BY915" s="133">
        <f>+ROUND(CALCULO[[#This Row],[76]]*'Versión impresión'!$H$8,-3)</f>
        <v>0</v>
      </c>
      <c r="BZ915" s="180" t="str">
        <f>+IF(LOOKUP(CALCULO[[#This Row],[72]],$CG$2:$CH$8,$CM$2:$CM$8)=0,"",LOOKUP(CALCULO[[#This Row],[72]],$CG$2:$CH$8,$CM$2:$CM$8))</f>
        <v/>
      </c>
    </row>
    <row r="916" spans="1:78" x14ac:dyDescent="0.25">
      <c r="A916" s="78" t="str">
        <f t="shared" si="33"/>
        <v/>
      </c>
      <c r="B916" s="159"/>
      <c r="C916" s="29"/>
      <c r="D916" s="29"/>
      <c r="E916" s="29"/>
      <c r="F916" s="29"/>
      <c r="G916" s="29"/>
      <c r="H916" s="29"/>
      <c r="I916" s="29"/>
      <c r="J916" s="29"/>
      <c r="K916" s="29"/>
      <c r="L916" s="29"/>
      <c r="M916" s="29"/>
      <c r="N916" s="29"/>
      <c r="O916" s="144">
        <f>SUM(CALCULO[[#This Row],[5]:[ 14 ]])</f>
        <v>0</v>
      </c>
      <c r="P916" s="162"/>
      <c r="Q916" s="163">
        <f>+IF(AVERAGEIF(ING_NO_CONST_RENTA[Concepto],'Datos para cálculo'!P$4,ING_NO_CONST_RENTA[Monto Limite])=1,CALCULO[[#This Row],[16]],MIN(CALCULO[ [#This Row],[16] ],AVERAGEIF(ING_NO_CONST_RENTA[Concepto],'Datos para cálculo'!P$4,ING_NO_CONST_RENTA[Monto Limite]),+CALCULO[ [#This Row],[16] ]+1-1,CALCULO[ [#This Row],[16] ]))</f>
        <v>0</v>
      </c>
      <c r="R916" s="29"/>
      <c r="S916" s="163">
        <f>+IF(AVERAGEIF(ING_NO_CONST_RENTA[Concepto],'Datos para cálculo'!R$4,ING_NO_CONST_RENTA[Monto Limite])=1,CALCULO[[#This Row],[18]],MIN(CALCULO[ [#This Row],[18] ],AVERAGEIF(ING_NO_CONST_RENTA[Concepto],'Datos para cálculo'!R$4,ING_NO_CONST_RENTA[Monto Limite]),+CALCULO[ [#This Row],[18] ]+1-1,CALCULO[ [#This Row],[18] ]))</f>
        <v>0</v>
      </c>
      <c r="T916" s="29"/>
      <c r="U916" s="163">
        <f>+IF(AVERAGEIF(ING_NO_CONST_RENTA[Concepto],'Datos para cálculo'!T$4,ING_NO_CONST_RENTA[Monto Limite])=1,CALCULO[[#This Row],[20]],MIN(CALCULO[ [#This Row],[20] ],AVERAGEIF(ING_NO_CONST_RENTA[Concepto],'Datos para cálculo'!T$4,ING_NO_CONST_RENTA[Monto Limite]),+CALCULO[ [#This Row],[20] ]+1-1,CALCULO[ [#This Row],[20] ]))</f>
        <v>0</v>
      </c>
      <c r="V916" s="29"/>
      <c r="W91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6" s="164"/>
      <c r="Y916" s="163">
        <f>+IF(O916&lt;310*'Versión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6" s="165"/>
      <c r="AA916" s="163">
        <f>+IF(AVERAGEIF(ING_NO_CONST_RENTA[Concepto],'Datos para cálculo'!Z$4,ING_NO_CONST_RENTA[Monto Limite])=1,CALCULO[[#This Row],[ 26 ]],MIN(CALCULO[[#This Row],[ 26 ]],AVERAGEIF(ING_NO_CONST_RENTA[Concepto],'Datos para cálculo'!Z$4,ING_NO_CONST_RENTA[Monto Limite]),+CALCULO[[#This Row],[ 26 ]]+1-1,CALCULO[[#This Row],[ 26 ]]))</f>
        <v>0</v>
      </c>
      <c r="AB916" s="165"/>
      <c r="AC91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6" s="147"/>
      <c r="AE91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6" s="144">
        <f>+CALCULO[[#This Row],[ 31 ]]+CALCULO[[#This Row],[ 29 ]]+CALCULO[[#This Row],[ 27 ]]+CALCULO[[#This Row],[ 25 ]]+CALCULO[[#This Row],[ 23 ]]+CALCULO[[#This Row],[ 21 ]]+CALCULO[[#This Row],[ 19 ]]+CALCULO[[#This Row],[ 17 ]]</f>
        <v>0</v>
      </c>
      <c r="AG916" s="148">
        <f>+MAX(0,ROUND(CALCULO[[#This Row],[ 15 ]]-CALCULO[[#This Row],[32]],-3))</f>
        <v>0</v>
      </c>
      <c r="AH916" s="29"/>
      <c r="AI916" s="163">
        <f>+IF(AVERAGEIF(DEDUCCIONES[Concepto],'Datos para cálculo'!AH$4,DEDUCCIONES[Monto Limite])=1,CALCULO[[#This Row],[ 34 ]],MIN(CALCULO[[#This Row],[ 34 ]],AVERAGEIF(DEDUCCIONES[Concepto],'Datos para cálculo'!AH$4,DEDUCCIONES[Monto Limite]),+CALCULO[[#This Row],[ 34 ]]+1-1,CALCULO[[#This Row],[ 34 ]]))</f>
        <v>0</v>
      </c>
      <c r="AJ916" s="167"/>
      <c r="AK916" s="144">
        <f>+IF(CALCULO[[#This Row],[ 36 ]]="SI",MIN(CALCULO[[#This Row],[ 15 ]]*10%,VLOOKUP($AJ$4,DEDUCCIONES[],4,0)),0)</f>
        <v>0</v>
      </c>
      <c r="AL916" s="168"/>
      <c r="AM916" s="145">
        <f>+MIN(AL916+1-1,VLOOKUP($AL$4,DEDUCCIONES[],4,0))</f>
        <v>0</v>
      </c>
      <c r="AN916" s="144">
        <f>+CALCULO[[#This Row],[35]]+CALCULO[[#This Row],[37]]+CALCULO[[#This Row],[ 39 ]]</f>
        <v>0</v>
      </c>
      <c r="AO916" s="148">
        <f>+CALCULO[[#This Row],[33]]-CALCULO[[#This Row],[ 40 ]]</f>
        <v>0</v>
      </c>
      <c r="AP916" s="29"/>
      <c r="AQ916" s="163">
        <f>+MIN(CALCULO[[#This Row],[42]]+1-1,VLOOKUP($AP$4,RENTAS_EXCENTAS[],4,0))</f>
        <v>0</v>
      </c>
      <c r="AR916" s="29"/>
      <c r="AS916" s="163">
        <f>+MIN(CALCULO[[#This Row],[43]]+CALCULO[[#This Row],[ 44 ]]+1-1,VLOOKUP($AP$4,RENTAS_EXCENTAS[],4,0))-CALCULO[[#This Row],[43]]</f>
        <v>0</v>
      </c>
      <c r="AT916" s="163"/>
      <c r="AU916" s="163"/>
      <c r="AV916" s="163">
        <f>+CALCULO[[#This Row],[ 47 ]]</f>
        <v>0</v>
      </c>
      <c r="AW916" s="163"/>
      <c r="AX916" s="163">
        <f>+CALCULO[[#This Row],[ 49 ]]</f>
        <v>0</v>
      </c>
      <c r="AY916" s="163"/>
      <c r="AZ916" s="163">
        <f>+CALCULO[[#This Row],[ 51 ]]</f>
        <v>0</v>
      </c>
      <c r="BA916" s="163"/>
      <c r="BB916" s="163">
        <f>+CALCULO[[#This Row],[ 53 ]]</f>
        <v>0</v>
      </c>
      <c r="BC916" s="163"/>
      <c r="BD916" s="163">
        <f>+CALCULO[[#This Row],[ 55 ]]</f>
        <v>0</v>
      </c>
      <c r="BE916" s="163"/>
      <c r="BF916" s="163">
        <f>+CALCULO[[#This Row],[ 57 ]]</f>
        <v>0</v>
      </c>
      <c r="BG916" s="163"/>
      <c r="BH916" s="163">
        <f>+CALCULO[[#This Row],[ 59 ]]</f>
        <v>0</v>
      </c>
      <c r="BI916" s="163"/>
      <c r="BJ916" s="163"/>
      <c r="BK916" s="163"/>
      <c r="BL916" s="145">
        <f>+CALCULO[[#This Row],[ 63 ]]</f>
        <v>0</v>
      </c>
      <c r="BM916" s="144">
        <f>+CALCULO[[#This Row],[ 64 ]]+CALCULO[[#This Row],[ 62 ]]+CALCULO[[#This Row],[ 60 ]]+CALCULO[[#This Row],[ 58 ]]+CALCULO[[#This Row],[ 56 ]]+CALCULO[[#This Row],[ 54 ]]+CALCULO[[#This Row],[ 52 ]]+CALCULO[[#This Row],[ 50 ]]+CALCULO[[#This Row],[ 48 ]]+CALCULO[[#This Row],[ 45 ]]+CALCULO[[#This Row],[43]]</f>
        <v>0</v>
      </c>
      <c r="BN916" s="148">
        <f>+CALCULO[[#This Row],[ 41 ]]-CALCULO[[#This Row],[65]]</f>
        <v>0</v>
      </c>
      <c r="BO916" s="144">
        <f>+ROUND(MIN(CALCULO[[#This Row],[66]]*25%,240*'Versión impresión'!$H$8),-3)</f>
        <v>0</v>
      </c>
      <c r="BP916" s="148">
        <f>+CALCULO[[#This Row],[66]]-CALCULO[[#This Row],[67]]</f>
        <v>0</v>
      </c>
      <c r="BQ916" s="154">
        <f>+ROUND(CALCULO[[#This Row],[33]]*40%,-3)</f>
        <v>0</v>
      </c>
      <c r="BR916" s="149">
        <f t="shared" si="34"/>
        <v>0</v>
      </c>
      <c r="BS916" s="144">
        <f>+CALCULO[[#This Row],[33]]-MIN(CALCULO[[#This Row],[69]],CALCULO[[#This Row],[68]])</f>
        <v>0</v>
      </c>
      <c r="BT916" s="150">
        <f>+CALCULO[[#This Row],[71]]/'Versión impresión'!$H$8+1-1</f>
        <v>0</v>
      </c>
      <c r="BU916" s="151">
        <f>+LOOKUP(CALCULO[[#This Row],[72]],$CG$2:$CH$8,$CJ$2:$CJ$8)</f>
        <v>0</v>
      </c>
      <c r="BV916" s="152">
        <f>+LOOKUP(CALCULO[[#This Row],[72]],$CG$2:$CH$8,$CI$2:$CI$8)</f>
        <v>0</v>
      </c>
      <c r="BW916" s="151">
        <f>+LOOKUP(CALCULO[[#This Row],[72]],$CG$2:$CH$8,$CK$2:$CK$8)</f>
        <v>0</v>
      </c>
      <c r="BX916" s="155">
        <f>+(CALCULO[[#This Row],[72]]+CALCULO[[#This Row],[73]])*CALCULO[[#This Row],[74]]+CALCULO[[#This Row],[75]]</f>
        <v>0</v>
      </c>
      <c r="BY916" s="133">
        <f>+ROUND(CALCULO[[#This Row],[76]]*'Versión impresión'!$H$8,-3)</f>
        <v>0</v>
      </c>
      <c r="BZ916" s="180" t="str">
        <f>+IF(LOOKUP(CALCULO[[#This Row],[72]],$CG$2:$CH$8,$CM$2:$CM$8)=0,"",LOOKUP(CALCULO[[#This Row],[72]],$CG$2:$CH$8,$CM$2:$CM$8))</f>
        <v/>
      </c>
    </row>
    <row r="917" spans="1:78" x14ac:dyDescent="0.25">
      <c r="A917" s="78" t="str">
        <f t="shared" si="33"/>
        <v/>
      </c>
      <c r="B917" s="159"/>
      <c r="C917" s="29"/>
      <c r="D917" s="29"/>
      <c r="E917" s="29"/>
      <c r="F917" s="29"/>
      <c r="G917" s="29"/>
      <c r="H917" s="29"/>
      <c r="I917" s="29"/>
      <c r="J917" s="29"/>
      <c r="K917" s="29"/>
      <c r="L917" s="29"/>
      <c r="M917" s="29"/>
      <c r="N917" s="29"/>
      <c r="O917" s="144">
        <f>SUM(CALCULO[[#This Row],[5]:[ 14 ]])</f>
        <v>0</v>
      </c>
      <c r="P917" s="162"/>
      <c r="Q917" s="163">
        <f>+IF(AVERAGEIF(ING_NO_CONST_RENTA[Concepto],'Datos para cálculo'!P$4,ING_NO_CONST_RENTA[Monto Limite])=1,CALCULO[[#This Row],[16]],MIN(CALCULO[ [#This Row],[16] ],AVERAGEIF(ING_NO_CONST_RENTA[Concepto],'Datos para cálculo'!P$4,ING_NO_CONST_RENTA[Monto Limite]),+CALCULO[ [#This Row],[16] ]+1-1,CALCULO[ [#This Row],[16] ]))</f>
        <v>0</v>
      </c>
      <c r="R917" s="29"/>
      <c r="S917" s="163">
        <f>+IF(AVERAGEIF(ING_NO_CONST_RENTA[Concepto],'Datos para cálculo'!R$4,ING_NO_CONST_RENTA[Monto Limite])=1,CALCULO[[#This Row],[18]],MIN(CALCULO[ [#This Row],[18] ],AVERAGEIF(ING_NO_CONST_RENTA[Concepto],'Datos para cálculo'!R$4,ING_NO_CONST_RENTA[Monto Limite]),+CALCULO[ [#This Row],[18] ]+1-1,CALCULO[ [#This Row],[18] ]))</f>
        <v>0</v>
      </c>
      <c r="T917" s="29"/>
      <c r="U917" s="163">
        <f>+IF(AVERAGEIF(ING_NO_CONST_RENTA[Concepto],'Datos para cálculo'!T$4,ING_NO_CONST_RENTA[Monto Limite])=1,CALCULO[[#This Row],[20]],MIN(CALCULO[ [#This Row],[20] ],AVERAGEIF(ING_NO_CONST_RENTA[Concepto],'Datos para cálculo'!T$4,ING_NO_CONST_RENTA[Monto Limite]),+CALCULO[ [#This Row],[20] ]+1-1,CALCULO[ [#This Row],[20] ]))</f>
        <v>0</v>
      </c>
      <c r="V917" s="29"/>
      <c r="W91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7" s="164"/>
      <c r="Y917" s="163">
        <f>+IF(O917&lt;310*'Versión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7" s="165"/>
      <c r="AA917" s="163">
        <f>+IF(AVERAGEIF(ING_NO_CONST_RENTA[Concepto],'Datos para cálculo'!Z$4,ING_NO_CONST_RENTA[Monto Limite])=1,CALCULO[[#This Row],[ 26 ]],MIN(CALCULO[[#This Row],[ 26 ]],AVERAGEIF(ING_NO_CONST_RENTA[Concepto],'Datos para cálculo'!Z$4,ING_NO_CONST_RENTA[Monto Limite]),+CALCULO[[#This Row],[ 26 ]]+1-1,CALCULO[[#This Row],[ 26 ]]))</f>
        <v>0</v>
      </c>
      <c r="AB917" s="165"/>
      <c r="AC91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7" s="147"/>
      <c r="AE91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7" s="144">
        <f>+CALCULO[[#This Row],[ 31 ]]+CALCULO[[#This Row],[ 29 ]]+CALCULO[[#This Row],[ 27 ]]+CALCULO[[#This Row],[ 25 ]]+CALCULO[[#This Row],[ 23 ]]+CALCULO[[#This Row],[ 21 ]]+CALCULO[[#This Row],[ 19 ]]+CALCULO[[#This Row],[ 17 ]]</f>
        <v>0</v>
      </c>
      <c r="AG917" s="148">
        <f>+MAX(0,ROUND(CALCULO[[#This Row],[ 15 ]]-CALCULO[[#This Row],[32]],-3))</f>
        <v>0</v>
      </c>
      <c r="AH917" s="29"/>
      <c r="AI917" s="163">
        <f>+IF(AVERAGEIF(DEDUCCIONES[Concepto],'Datos para cálculo'!AH$4,DEDUCCIONES[Monto Limite])=1,CALCULO[[#This Row],[ 34 ]],MIN(CALCULO[[#This Row],[ 34 ]],AVERAGEIF(DEDUCCIONES[Concepto],'Datos para cálculo'!AH$4,DEDUCCIONES[Monto Limite]),+CALCULO[[#This Row],[ 34 ]]+1-1,CALCULO[[#This Row],[ 34 ]]))</f>
        <v>0</v>
      </c>
      <c r="AJ917" s="167"/>
      <c r="AK917" s="144">
        <f>+IF(CALCULO[[#This Row],[ 36 ]]="SI",MIN(CALCULO[[#This Row],[ 15 ]]*10%,VLOOKUP($AJ$4,DEDUCCIONES[],4,0)),0)</f>
        <v>0</v>
      </c>
      <c r="AL917" s="168"/>
      <c r="AM917" s="145">
        <f>+MIN(AL917+1-1,VLOOKUP($AL$4,DEDUCCIONES[],4,0))</f>
        <v>0</v>
      </c>
      <c r="AN917" s="144">
        <f>+CALCULO[[#This Row],[35]]+CALCULO[[#This Row],[37]]+CALCULO[[#This Row],[ 39 ]]</f>
        <v>0</v>
      </c>
      <c r="AO917" s="148">
        <f>+CALCULO[[#This Row],[33]]-CALCULO[[#This Row],[ 40 ]]</f>
        <v>0</v>
      </c>
      <c r="AP917" s="29"/>
      <c r="AQ917" s="163">
        <f>+MIN(CALCULO[[#This Row],[42]]+1-1,VLOOKUP($AP$4,RENTAS_EXCENTAS[],4,0))</f>
        <v>0</v>
      </c>
      <c r="AR917" s="29"/>
      <c r="AS917" s="163">
        <f>+MIN(CALCULO[[#This Row],[43]]+CALCULO[[#This Row],[ 44 ]]+1-1,VLOOKUP($AP$4,RENTAS_EXCENTAS[],4,0))-CALCULO[[#This Row],[43]]</f>
        <v>0</v>
      </c>
      <c r="AT917" s="163"/>
      <c r="AU917" s="163"/>
      <c r="AV917" s="163">
        <f>+CALCULO[[#This Row],[ 47 ]]</f>
        <v>0</v>
      </c>
      <c r="AW917" s="163"/>
      <c r="AX917" s="163">
        <f>+CALCULO[[#This Row],[ 49 ]]</f>
        <v>0</v>
      </c>
      <c r="AY917" s="163"/>
      <c r="AZ917" s="163">
        <f>+CALCULO[[#This Row],[ 51 ]]</f>
        <v>0</v>
      </c>
      <c r="BA917" s="163"/>
      <c r="BB917" s="163">
        <f>+CALCULO[[#This Row],[ 53 ]]</f>
        <v>0</v>
      </c>
      <c r="BC917" s="163"/>
      <c r="BD917" s="163">
        <f>+CALCULO[[#This Row],[ 55 ]]</f>
        <v>0</v>
      </c>
      <c r="BE917" s="163"/>
      <c r="BF917" s="163">
        <f>+CALCULO[[#This Row],[ 57 ]]</f>
        <v>0</v>
      </c>
      <c r="BG917" s="163"/>
      <c r="BH917" s="163">
        <f>+CALCULO[[#This Row],[ 59 ]]</f>
        <v>0</v>
      </c>
      <c r="BI917" s="163"/>
      <c r="BJ917" s="163"/>
      <c r="BK917" s="163"/>
      <c r="BL917" s="145">
        <f>+CALCULO[[#This Row],[ 63 ]]</f>
        <v>0</v>
      </c>
      <c r="BM917" s="144">
        <f>+CALCULO[[#This Row],[ 64 ]]+CALCULO[[#This Row],[ 62 ]]+CALCULO[[#This Row],[ 60 ]]+CALCULO[[#This Row],[ 58 ]]+CALCULO[[#This Row],[ 56 ]]+CALCULO[[#This Row],[ 54 ]]+CALCULO[[#This Row],[ 52 ]]+CALCULO[[#This Row],[ 50 ]]+CALCULO[[#This Row],[ 48 ]]+CALCULO[[#This Row],[ 45 ]]+CALCULO[[#This Row],[43]]</f>
        <v>0</v>
      </c>
      <c r="BN917" s="148">
        <f>+CALCULO[[#This Row],[ 41 ]]-CALCULO[[#This Row],[65]]</f>
        <v>0</v>
      </c>
      <c r="BO917" s="144">
        <f>+ROUND(MIN(CALCULO[[#This Row],[66]]*25%,240*'Versión impresión'!$H$8),-3)</f>
        <v>0</v>
      </c>
      <c r="BP917" s="148">
        <f>+CALCULO[[#This Row],[66]]-CALCULO[[#This Row],[67]]</f>
        <v>0</v>
      </c>
      <c r="BQ917" s="154">
        <f>+ROUND(CALCULO[[#This Row],[33]]*40%,-3)</f>
        <v>0</v>
      </c>
      <c r="BR917" s="149">
        <f t="shared" si="34"/>
        <v>0</v>
      </c>
      <c r="BS917" s="144">
        <f>+CALCULO[[#This Row],[33]]-MIN(CALCULO[[#This Row],[69]],CALCULO[[#This Row],[68]])</f>
        <v>0</v>
      </c>
      <c r="BT917" s="150">
        <f>+CALCULO[[#This Row],[71]]/'Versión impresión'!$H$8+1-1</f>
        <v>0</v>
      </c>
      <c r="BU917" s="151">
        <f>+LOOKUP(CALCULO[[#This Row],[72]],$CG$2:$CH$8,$CJ$2:$CJ$8)</f>
        <v>0</v>
      </c>
      <c r="BV917" s="152">
        <f>+LOOKUP(CALCULO[[#This Row],[72]],$CG$2:$CH$8,$CI$2:$CI$8)</f>
        <v>0</v>
      </c>
      <c r="BW917" s="151">
        <f>+LOOKUP(CALCULO[[#This Row],[72]],$CG$2:$CH$8,$CK$2:$CK$8)</f>
        <v>0</v>
      </c>
      <c r="BX917" s="155">
        <f>+(CALCULO[[#This Row],[72]]+CALCULO[[#This Row],[73]])*CALCULO[[#This Row],[74]]+CALCULO[[#This Row],[75]]</f>
        <v>0</v>
      </c>
      <c r="BY917" s="133">
        <f>+ROUND(CALCULO[[#This Row],[76]]*'Versión impresión'!$H$8,-3)</f>
        <v>0</v>
      </c>
      <c r="BZ917" s="180" t="str">
        <f>+IF(LOOKUP(CALCULO[[#This Row],[72]],$CG$2:$CH$8,$CM$2:$CM$8)=0,"",LOOKUP(CALCULO[[#This Row],[72]],$CG$2:$CH$8,$CM$2:$CM$8))</f>
        <v/>
      </c>
    </row>
    <row r="918" spans="1:78" x14ac:dyDescent="0.25">
      <c r="A918" s="78" t="str">
        <f t="shared" si="33"/>
        <v/>
      </c>
      <c r="B918" s="159"/>
      <c r="C918" s="29"/>
      <c r="D918" s="29"/>
      <c r="E918" s="29"/>
      <c r="F918" s="29"/>
      <c r="G918" s="29"/>
      <c r="H918" s="29"/>
      <c r="I918" s="29"/>
      <c r="J918" s="29"/>
      <c r="K918" s="29"/>
      <c r="L918" s="29"/>
      <c r="M918" s="29"/>
      <c r="N918" s="29"/>
      <c r="O918" s="144">
        <f>SUM(CALCULO[[#This Row],[5]:[ 14 ]])</f>
        <v>0</v>
      </c>
      <c r="P918" s="162"/>
      <c r="Q918" s="163">
        <f>+IF(AVERAGEIF(ING_NO_CONST_RENTA[Concepto],'Datos para cálculo'!P$4,ING_NO_CONST_RENTA[Monto Limite])=1,CALCULO[[#This Row],[16]],MIN(CALCULO[ [#This Row],[16] ],AVERAGEIF(ING_NO_CONST_RENTA[Concepto],'Datos para cálculo'!P$4,ING_NO_CONST_RENTA[Monto Limite]),+CALCULO[ [#This Row],[16] ]+1-1,CALCULO[ [#This Row],[16] ]))</f>
        <v>0</v>
      </c>
      <c r="R918" s="29"/>
      <c r="S918" s="163">
        <f>+IF(AVERAGEIF(ING_NO_CONST_RENTA[Concepto],'Datos para cálculo'!R$4,ING_NO_CONST_RENTA[Monto Limite])=1,CALCULO[[#This Row],[18]],MIN(CALCULO[ [#This Row],[18] ],AVERAGEIF(ING_NO_CONST_RENTA[Concepto],'Datos para cálculo'!R$4,ING_NO_CONST_RENTA[Monto Limite]),+CALCULO[ [#This Row],[18] ]+1-1,CALCULO[ [#This Row],[18] ]))</f>
        <v>0</v>
      </c>
      <c r="T918" s="29"/>
      <c r="U918" s="163">
        <f>+IF(AVERAGEIF(ING_NO_CONST_RENTA[Concepto],'Datos para cálculo'!T$4,ING_NO_CONST_RENTA[Monto Limite])=1,CALCULO[[#This Row],[20]],MIN(CALCULO[ [#This Row],[20] ],AVERAGEIF(ING_NO_CONST_RENTA[Concepto],'Datos para cálculo'!T$4,ING_NO_CONST_RENTA[Monto Limite]),+CALCULO[ [#This Row],[20] ]+1-1,CALCULO[ [#This Row],[20] ]))</f>
        <v>0</v>
      </c>
      <c r="V918" s="29"/>
      <c r="W91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8" s="164"/>
      <c r="Y918" s="163">
        <f>+IF(O918&lt;310*'Versión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8" s="165"/>
      <c r="AA918" s="163">
        <f>+IF(AVERAGEIF(ING_NO_CONST_RENTA[Concepto],'Datos para cálculo'!Z$4,ING_NO_CONST_RENTA[Monto Limite])=1,CALCULO[[#This Row],[ 26 ]],MIN(CALCULO[[#This Row],[ 26 ]],AVERAGEIF(ING_NO_CONST_RENTA[Concepto],'Datos para cálculo'!Z$4,ING_NO_CONST_RENTA[Monto Limite]),+CALCULO[[#This Row],[ 26 ]]+1-1,CALCULO[[#This Row],[ 26 ]]))</f>
        <v>0</v>
      </c>
      <c r="AB918" s="165"/>
      <c r="AC91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8" s="147"/>
      <c r="AE91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8" s="144">
        <f>+CALCULO[[#This Row],[ 31 ]]+CALCULO[[#This Row],[ 29 ]]+CALCULO[[#This Row],[ 27 ]]+CALCULO[[#This Row],[ 25 ]]+CALCULO[[#This Row],[ 23 ]]+CALCULO[[#This Row],[ 21 ]]+CALCULO[[#This Row],[ 19 ]]+CALCULO[[#This Row],[ 17 ]]</f>
        <v>0</v>
      </c>
      <c r="AG918" s="148">
        <f>+MAX(0,ROUND(CALCULO[[#This Row],[ 15 ]]-CALCULO[[#This Row],[32]],-3))</f>
        <v>0</v>
      </c>
      <c r="AH918" s="29"/>
      <c r="AI918" s="163">
        <f>+IF(AVERAGEIF(DEDUCCIONES[Concepto],'Datos para cálculo'!AH$4,DEDUCCIONES[Monto Limite])=1,CALCULO[[#This Row],[ 34 ]],MIN(CALCULO[[#This Row],[ 34 ]],AVERAGEIF(DEDUCCIONES[Concepto],'Datos para cálculo'!AH$4,DEDUCCIONES[Monto Limite]),+CALCULO[[#This Row],[ 34 ]]+1-1,CALCULO[[#This Row],[ 34 ]]))</f>
        <v>0</v>
      </c>
      <c r="AJ918" s="167"/>
      <c r="AK918" s="144">
        <f>+IF(CALCULO[[#This Row],[ 36 ]]="SI",MIN(CALCULO[[#This Row],[ 15 ]]*10%,VLOOKUP($AJ$4,DEDUCCIONES[],4,0)),0)</f>
        <v>0</v>
      </c>
      <c r="AL918" s="168"/>
      <c r="AM918" s="145">
        <f>+MIN(AL918+1-1,VLOOKUP($AL$4,DEDUCCIONES[],4,0))</f>
        <v>0</v>
      </c>
      <c r="AN918" s="144">
        <f>+CALCULO[[#This Row],[35]]+CALCULO[[#This Row],[37]]+CALCULO[[#This Row],[ 39 ]]</f>
        <v>0</v>
      </c>
      <c r="AO918" s="148">
        <f>+CALCULO[[#This Row],[33]]-CALCULO[[#This Row],[ 40 ]]</f>
        <v>0</v>
      </c>
      <c r="AP918" s="29"/>
      <c r="AQ918" s="163">
        <f>+MIN(CALCULO[[#This Row],[42]]+1-1,VLOOKUP($AP$4,RENTAS_EXCENTAS[],4,0))</f>
        <v>0</v>
      </c>
      <c r="AR918" s="29"/>
      <c r="AS918" s="163">
        <f>+MIN(CALCULO[[#This Row],[43]]+CALCULO[[#This Row],[ 44 ]]+1-1,VLOOKUP($AP$4,RENTAS_EXCENTAS[],4,0))-CALCULO[[#This Row],[43]]</f>
        <v>0</v>
      </c>
      <c r="AT918" s="163"/>
      <c r="AU918" s="163"/>
      <c r="AV918" s="163">
        <f>+CALCULO[[#This Row],[ 47 ]]</f>
        <v>0</v>
      </c>
      <c r="AW918" s="163"/>
      <c r="AX918" s="163">
        <f>+CALCULO[[#This Row],[ 49 ]]</f>
        <v>0</v>
      </c>
      <c r="AY918" s="163"/>
      <c r="AZ918" s="163">
        <f>+CALCULO[[#This Row],[ 51 ]]</f>
        <v>0</v>
      </c>
      <c r="BA918" s="163"/>
      <c r="BB918" s="163">
        <f>+CALCULO[[#This Row],[ 53 ]]</f>
        <v>0</v>
      </c>
      <c r="BC918" s="163"/>
      <c r="BD918" s="163">
        <f>+CALCULO[[#This Row],[ 55 ]]</f>
        <v>0</v>
      </c>
      <c r="BE918" s="163"/>
      <c r="BF918" s="163">
        <f>+CALCULO[[#This Row],[ 57 ]]</f>
        <v>0</v>
      </c>
      <c r="BG918" s="163"/>
      <c r="BH918" s="163">
        <f>+CALCULO[[#This Row],[ 59 ]]</f>
        <v>0</v>
      </c>
      <c r="BI918" s="163"/>
      <c r="BJ918" s="163"/>
      <c r="BK918" s="163"/>
      <c r="BL918" s="145">
        <f>+CALCULO[[#This Row],[ 63 ]]</f>
        <v>0</v>
      </c>
      <c r="BM918" s="144">
        <f>+CALCULO[[#This Row],[ 64 ]]+CALCULO[[#This Row],[ 62 ]]+CALCULO[[#This Row],[ 60 ]]+CALCULO[[#This Row],[ 58 ]]+CALCULO[[#This Row],[ 56 ]]+CALCULO[[#This Row],[ 54 ]]+CALCULO[[#This Row],[ 52 ]]+CALCULO[[#This Row],[ 50 ]]+CALCULO[[#This Row],[ 48 ]]+CALCULO[[#This Row],[ 45 ]]+CALCULO[[#This Row],[43]]</f>
        <v>0</v>
      </c>
      <c r="BN918" s="148">
        <f>+CALCULO[[#This Row],[ 41 ]]-CALCULO[[#This Row],[65]]</f>
        <v>0</v>
      </c>
      <c r="BO918" s="144">
        <f>+ROUND(MIN(CALCULO[[#This Row],[66]]*25%,240*'Versión impresión'!$H$8),-3)</f>
        <v>0</v>
      </c>
      <c r="BP918" s="148">
        <f>+CALCULO[[#This Row],[66]]-CALCULO[[#This Row],[67]]</f>
        <v>0</v>
      </c>
      <c r="BQ918" s="154">
        <f>+ROUND(CALCULO[[#This Row],[33]]*40%,-3)</f>
        <v>0</v>
      </c>
      <c r="BR918" s="149">
        <f t="shared" si="34"/>
        <v>0</v>
      </c>
      <c r="BS918" s="144">
        <f>+CALCULO[[#This Row],[33]]-MIN(CALCULO[[#This Row],[69]],CALCULO[[#This Row],[68]])</f>
        <v>0</v>
      </c>
      <c r="BT918" s="150">
        <f>+CALCULO[[#This Row],[71]]/'Versión impresión'!$H$8+1-1</f>
        <v>0</v>
      </c>
      <c r="BU918" s="151">
        <f>+LOOKUP(CALCULO[[#This Row],[72]],$CG$2:$CH$8,$CJ$2:$CJ$8)</f>
        <v>0</v>
      </c>
      <c r="BV918" s="152">
        <f>+LOOKUP(CALCULO[[#This Row],[72]],$CG$2:$CH$8,$CI$2:$CI$8)</f>
        <v>0</v>
      </c>
      <c r="BW918" s="151">
        <f>+LOOKUP(CALCULO[[#This Row],[72]],$CG$2:$CH$8,$CK$2:$CK$8)</f>
        <v>0</v>
      </c>
      <c r="BX918" s="155">
        <f>+(CALCULO[[#This Row],[72]]+CALCULO[[#This Row],[73]])*CALCULO[[#This Row],[74]]+CALCULO[[#This Row],[75]]</f>
        <v>0</v>
      </c>
      <c r="BY918" s="133">
        <f>+ROUND(CALCULO[[#This Row],[76]]*'Versión impresión'!$H$8,-3)</f>
        <v>0</v>
      </c>
      <c r="BZ918" s="180" t="str">
        <f>+IF(LOOKUP(CALCULO[[#This Row],[72]],$CG$2:$CH$8,$CM$2:$CM$8)=0,"",LOOKUP(CALCULO[[#This Row],[72]],$CG$2:$CH$8,$CM$2:$CM$8))</f>
        <v/>
      </c>
    </row>
    <row r="919" spans="1:78" x14ac:dyDescent="0.25">
      <c r="A919" s="78" t="str">
        <f t="shared" si="33"/>
        <v/>
      </c>
      <c r="B919" s="159"/>
      <c r="C919" s="29"/>
      <c r="D919" s="29"/>
      <c r="E919" s="29"/>
      <c r="F919" s="29"/>
      <c r="G919" s="29"/>
      <c r="H919" s="29"/>
      <c r="I919" s="29"/>
      <c r="J919" s="29"/>
      <c r="K919" s="29"/>
      <c r="L919" s="29"/>
      <c r="M919" s="29"/>
      <c r="N919" s="29"/>
      <c r="O919" s="144">
        <f>SUM(CALCULO[[#This Row],[5]:[ 14 ]])</f>
        <v>0</v>
      </c>
      <c r="P919" s="162"/>
      <c r="Q919" s="163">
        <f>+IF(AVERAGEIF(ING_NO_CONST_RENTA[Concepto],'Datos para cálculo'!P$4,ING_NO_CONST_RENTA[Monto Limite])=1,CALCULO[[#This Row],[16]],MIN(CALCULO[ [#This Row],[16] ],AVERAGEIF(ING_NO_CONST_RENTA[Concepto],'Datos para cálculo'!P$4,ING_NO_CONST_RENTA[Monto Limite]),+CALCULO[ [#This Row],[16] ]+1-1,CALCULO[ [#This Row],[16] ]))</f>
        <v>0</v>
      </c>
      <c r="R919" s="29"/>
      <c r="S919" s="163">
        <f>+IF(AVERAGEIF(ING_NO_CONST_RENTA[Concepto],'Datos para cálculo'!R$4,ING_NO_CONST_RENTA[Monto Limite])=1,CALCULO[[#This Row],[18]],MIN(CALCULO[ [#This Row],[18] ],AVERAGEIF(ING_NO_CONST_RENTA[Concepto],'Datos para cálculo'!R$4,ING_NO_CONST_RENTA[Monto Limite]),+CALCULO[ [#This Row],[18] ]+1-1,CALCULO[ [#This Row],[18] ]))</f>
        <v>0</v>
      </c>
      <c r="T919" s="29"/>
      <c r="U919" s="163">
        <f>+IF(AVERAGEIF(ING_NO_CONST_RENTA[Concepto],'Datos para cálculo'!T$4,ING_NO_CONST_RENTA[Monto Limite])=1,CALCULO[[#This Row],[20]],MIN(CALCULO[ [#This Row],[20] ],AVERAGEIF(ING_NO_CONST_RENTA[Concepto],'Datos para cálculo'!T$4,ING_NO_CONST_RENTA[Monto Limite]),+CALCULO[ [#This Row],[20] ]+1-1,CALCULO[ [#This Row],[20] ]))</f>
        <v>0</v>
      </c>
      <c r="V919" s="29"/>
      <c r="W91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19" s="164"/>
      <c r="Y919" s="163">
        <f>+IF(O919&lt;310*'Versión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19" s="165"/>
      <c r="AA919" s="163">
        <f>+IF(AVERAGEIF(ING_NO_CONST_RENTA[Concepto],'Datos para cálculo'!Z$4,ING_NO_CONST_RENTA[Monto Limite])=1,CALCULO[[#This Row],[ 26 ]],MIN(CALCULO[[#This Row],[ 26 ]],AVERAGEIF(ING_NO_CONST_RENTA[Concepto],'Datos para cálculo'!Z$4,ING_NO_CONST_RENTA[Monto Limite]),+CALCULO[[#This Row],[ 26 ]]+1-1,CALCULO[[#This Row],[ 26 ]]))</f>
        <v>0</v>
      </c>
      <c r="AB919" s="165"/>
      <c r="AC91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19" s="147"/>
      <c r="AE91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19" s="144">
        <f>+CALCULO[[#This Row],[ 31 ]]+CALCULO[[#This Row],[ 29 ]]+CALCULO[[#This Row],[ 27 ]]+CALCULO[[#This Row],[ 25 ]]+CALCULO[[#This Row],[ 23 ]]+CALCULO[[#This Row],[ 21 ]]+CALCULO[[#This Row],[ 19 ]]+CALCULO[[#This Row],[ 17 ]]</f>
        <v>0</v>
      </c>
      <c r="AG919" s="148">
        <f>+MAX(0,ROUND(CALCULO[[#This Row],[ 15 ]]-CALCULO[[#This Row],[32]],-3))</f>
        <v>0</v>
      </c>
      <c r="AH919" s="29"/>
      <c r="AI919" s="163">
        <f>+IF(AVERAGEIF(DEDUCCIONES[Concepto],'Datos para cálculo'!AH$4,DEDUCCIONES[Monto Limite])=1,CALCULO[[#This Row],[ 34 ]],MIN(CALCULO[[#This Row],[ 34 ]],AVERAGEIF(DEDUCCIONES[Concepto],'Datos para cálculo'!AH$4,DEDUCCIONES[Monto Limite]),+CALCULO[[#This Row],[ 34 ]]+1-1,CALCULO[[#This Row],[ 34 ]]))</f>
        <v>0</v>
      </c>
      <c r="AJ919" s="167"/>
      <c r="AK919" s="144">
        <f>+IF(CALCULO[[#This Row],[ 36 ]]="SI",MIN(CALCULO[[#This Row],[ 15 ]]*10%,VLOOKUP($AJ$4,DEDUCCIONES[],4,0)),0)</f>
        <v>0</v>
      </c>
      <c r="AL919" s="168"/>
      <c r="AM919" s="145">
        <f>+MIN(AL919+1-1,VLOOKUP($AL$4,DEDUCCIONES[],4,0))</f>
        <v>0</v>
      </c>
      <c r="AN919" s="144">
        <f>+CALCULO[[#This Row],[35]]+CALCULO[[#This Row],[37]]+CALCULO[[#This Row],[ 39 ]]</f>
        <v>0</v>
      </c>
      <c r="AO919" s="148">
        <f>+CALCULO[[#This Row],[33]]-CALCULO[[#This Row],[ 40 ]]</f>
        <v>0</v>
      </c>
      <c r="AP919" s="29"/>
      <c r="AQ919" s="163">
        <f>+MIN(CALCULO[[#This Row],[42]]+1-1,VLOOKUP($AP$4,RENTAS_EXCENTAS[],4,0))</f>
        <v>0</v>
      </c>
      <c r="AR919" s="29"/>
      <c r="AS919" s="163">
        <f>+MIN(CALCULO[[#This Row],[43]]+CALCULO[[#This Row],[ 44 ]]+1-1,VLOOKUP($AP$4,RENTAS_EXCENTAS[],4,0))-CALCULO[[#This Row],[43]]</f>
        <v>0</v>
      </c>
      <c r="AT919" s="163"/>
      <c r="AU919" s="163"/>
      <c r="AV919" s="163">
        <f>+CALCULO[[#This Row],[ 47 ]]</f>
        <v>0</v>
      </c>
      <c r="AW919" s="163"/>
      <c r="AX919" s="163">
        <f>+CALCULO[[#This Row],[ 49 ]]</f>
        <v>0</v>
      </c>
      <c r="AY919" s="163"/>
      <c r="AZ919" s="163">
        <f>+CALCULO[[#This Row],[ 51 ]]</f>
        <v>0</v>
      </c>
      <c r="BA919" s="163"/>
      <c r="BB919" s="163">
        <f>+CALCULO[[#This Row],[ 53 ]]</f>
        <v>0</v>
      </c>
      <c r="BC919" s="163"/>
      <c r="BD919" s="163">
        <f>+CALCULO[[#This Row],[ 55 ]]</f>
        <v>0</v>
      </c>
      <c r="BE919" s="163"/>
      <c r="BF919" s="163">
        <f>+CALCULO[[#This Row],[ 57 ]]</f>
        <v>0</v>
      </c>
      <c r="BG919" s="163"/>
      <c r="BH919" s="163">
        <f>+CALCULO[[#This Row],[ 59 ]]</f>
        <v>0</v>
      </c>
      <c r="BI919" s="163"/>
      <c r="BJ919" s="163"/>
      <c r="BK919" s="163"/>
      <c r="BL919" s="145">
        <f>+CALCULO[[#This Row],[ 63 ]]</f>
        <v>0</v>
      </c>
      <c r="BM919" s="144">
        <f>+CALCULO[[#This Row],[ 64 ]]+CALCULO[[#This Row],[ 62 ]]+CALCULO[[#This Row],[ 60 ]]+CALCULO[[#This Row],[ 58 ]]+CALCULO[[#This Row],[ 56 ]]+CALCULO[[#This Row],[ 54 ]]+CALCULO[[#This Row],[ 52 ]]+CALCULO[[#This Row],[ 50 ]]+CALCULO[[#This Row],[ 48 ]]+CALCULO[[#This Row],[ 45 ]]+CALCULO[[#This Row],[43]]</f>
        <v>0</v>
      </c>
      <c r="BN919" s="148">
        <f>+CALCULO[[#This Row],[ 41 ]]-CALCULO[[#This Row],[65]]</f>
        <v>0</v>
      </c>
      <c r="BO919" s="144">
        <f>+ROUND(MIN(CALCULO[[#This Row],[66]]*25%,240*'Versión impresión'!$H$8),-3)</f>
        <v>0</v>
      </c>
      <c r="BP919" s="148">
        <f>+CALCULO[[#This Row],[66]]-CALCULO[[#This Row],[67]]</f>
        <v>0</v>
      </c>
      <c r="BQ919" s="154">
        <f>+ROUND(CALCULO[[#This Row],[33]]*40%,-3)</f>
        <v>0</v>
      </c>
      <c r="BR919" s="149">
        <f t="shared" si="34"/>
        <v>0</v>
      </c>
      <c r="BS919" s="144">
        <f>+CALCULO[[#This Row],[33]]-MIN(CALCULO[[#This Row],[69]],CALCULO[[#This Row],[68]])</f>
        <v>0</v>
      </c>
      <c r="BT919" s="150">
        <f>+CALCULO[[#This Row],[71]]/'Versión impresión'!$H$8+1-1</f>
        <v>0</v>
      </c>
      <c r="BU919" s="151">
        <f>+LOOKUP(CALCULO[[#This Row],[72]],$CG$2:$CH$8,$CJ$2:$CJ$8)</f>
        <v>0</v>
      </c>
      <c r="BV919" s="152">
        <f>+LOOKUP(CALCULO[[#This Row],[72]],$CG$2:$CH$8,$CI$2:$CI$8)</f>
        <v>0</v>
      </c>
      <c r="BW919" s="151">
        <f>+LOOKUP(CALCULO[[#This Row],[72]],$CG$2:$CH$8,$CK$2:$CK$8)</f>
        <v>0</v>
      </c>
      <c r="BX919" s="155">
        <f>+(CALCULO[[#This Row],[72]]+CALCULO[[#This Row],[73]])*CALCULO[[#This Row],[74]]+CALCULO[[#This Row],[75]]</f>
        <v>0</v>
      </c>
      <c r="BY919" s="133">
        <f>+ROUND(CALCULO[[#This Row],[76]]*'Versión impresión'!$H$8,-3)</f>
        <v>0</v>
      </c>
      <c r="BZ919" s="180" t="str">
        <f>+IF(LOOKUP(CALCULO[[#This Row],[72]],$CG$2:$CH$8,$CM$2:$CM$8)=0,"",LOOKUP(CALCULO[[#This Row],[72]],$CG$2:$CH$8,$CM$2:$CM$8))</f>
        <v/>
      </c>
    </row>
    <row r="920" spans="1:78" x14ac:dyDescent="0.25">
      <c r="A920" s="78" t="str">
        <f t="shared" si="33"/>
        <v/>
      </c>
      <c r="B920" s="159"/>
      <c r="C920" s="29"/>
      <c r="D920" s="29"/>
      <c r="E920" s="29"/>
      <c r="F920" s="29"/>
      <c r="G920" s="29"/>
      <c r="H920" s="29"/>
      <c r="I920" s="29"/>
      <c r="J920" s="29"/>
      <c r="K920" s="29"/>
      <c r="L920" s="29"/>
      <c r="M920" s="29"/>
      <c r="N920" s="29"/>
      <c r="O920" s="144">
        <f>SUM(CALCULO[[#This Row],[5]:[ 14 ]])</f>
        <v>0</v>
      </c>
      <c r="P920" s="162"/>
      <c r="Q920" s="163">
        <f>+IF(AVERAGEIF(ING_NO_CONST_RENTA[Concepto],'Datos para cálculo'!P$4,ING_NO_CONST_RENTA[Monto Limite])=1,CALCULO[[#This Row],[16]],MIN(CALCULO[ [#This Row],[16] ],AVERAGEIF(ING_NO_CONST_RENTA[Concepto],'Datos para cálculo'!P$4,ING_NO_CONST_RENTA[Monto Limite]),+CALCULO[ [#This Row],[16] ]+1-1,CALCULO[ [#This Row],[16] ]))</f>
        <v>0</v>
      </c>
      <c r="R920" s="29"/>
      <c r="S920" s="163">
        <f>+IF(AVERAGEIF(ING_NO_CONST_RENTA[Concepto],'Datos para cálculo'!R$4,ING_NO_CONST_RENTA[Monto Limite])=1,CALCULO[[#This Row],[18]],MIN(CALCULO[ [#This Row],[18] ],AVERAGEIF(ING_NO_CONST_RENTA[Concepto],'Datos para cálculo'!R$4,ING_NO_CONST_RENTA[Monto Limite]),+CALCULO[ [#This Row],[18] ]+1-1,CALCULO[ [#This Row],[18] ]))</f>
        <v>0</v>
      </c>
      <c r="T920" s="29"/>
      <c r="U920" s="163">
        <f>+IF(AVERAGEIF(ING_NO_CONST_RENTA[Concepto],'Datos para cálculo'!T$4,ING_NO_CONST_RENTA[Monto Limite])=1,CALCULO[[#This Row],[20]],MIN(CALCULO[ [#This Row],[20] ],AVERAGEIF(ING_NO_CONST_RENTA[Concepto],'Datos para cálculo'!T$4,ING_NO_CONST_RENTA[Monto Limite]),+CALCULO[ [#This Row],[20] ]+1-1,CALCULO[ [#This Row],[20] ]))</f>
        <v>0</v>
      </c>
      <c r="V920" s="29"/>
      <c r="W92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0" s="164"/>
      <c r="Y920" s="163">
        <f>+IF(O920&lt;310*'Versión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0" s="165"/>
      <c r="AA920" s="163">
        <f>+IF(AVERAGEIF(ING_NO_CONST_RENTA[Concepto],'Datos para cálculo'!Z$4,ING_NO_CONST_RENTA[Monto Limite])=1,CALCULO[[#This Row],[ 26 ]],MIN(CALCULO[[#This Row],[ 26 ]],AVERAGEIF(ING_NO_CONST_RENTA[Concepto],'Datos para cálculo'!Z$4,ING_NO_CONST_RENTA[Monto Limite]),+CALCULO[[#This Row],[ 26 ]]+1-1,CALCULO[[#This Row],[ 26 ]]))</f>
        <v>0</v>
      </c>
      <c r="AB920" s="165"/>
      <c r="AC92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0" s="147"/>
      <c r="AE92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0" s="144">
        <f>+CALCULO[[#This Row],[ 31 ]]+CALCULO[[#This Row],[ 29 ]]+CALCULO[[#This Row],[ 27 ]]+CALCULO[[#This Row],[ 25 ]]+CALCULO[[#This Row],[ 23 ]]+CALCULO[[#This Row],[ 21 ]]+CALCULO[[#This Row],[ 19 ]]+CALCULO[[#This Row],[ 17 ]]</f>
        <v>0</v>
      </c>
      <c r="AG920" s="148">
        <f>+MAX(0,ROUND(CALCULO[[#This Row],[ 15 ]]-CALCULO[[#This Row],[32]],-3))</f>
        <v>0</v>
      </c>
      <c r="AH920" s="29"/>
      <c r="AI920" s="163">
        <f>+IF(AVERAGEIF(DEDUCCIONES[Concepto],'Datos para cálculo'!AH$4,DEDUCCIONES[Monto Limite])=1,CALCULO[[#This Row],[ 34 ]],MIN(CALCULO[[#This Row],[ 34 ]],AVERAGEIF(DEDUCCIONES[Concepto],'Datos para cálculo'!AH$4,DEDUCCIONES[Monto Limite]),+CALCULO[[#This Row],[ 34 ]]+1-1,CALCULO[[#This Row],[ 34 ]]))</f>
        <v>0</v>
      </c>
      <c r="AJ920" s="167"/>
      <c r="AK920" s="144">
        <f>+IF(CALCULO[[#This Row],[ 36 ]]="SI",MIN(CALCULO[[#This Row],[ 15 ]]*10%,VLOOKUP($AJ$4,DEDUCCIONES[],4,0)),0)</f>
        <v>0</v>
      </c>
      <c r="AL920" s="168"/>
      <c r="AM920" s="145">
        <f>+MIN(AL920+1-1,VLOOKUP($AL$4,DEDUCCIONES[],4,0))</f>
        <v>0</v>
      </c>
      <c r="AN920" s="144">
        <f>+CALCULO[[#This Row],[35]]+CALCULO[[#This Row],[37]]+CALCULO[[#This Row],[ 39 ]]</f>
        <v>0</v>
      </c>
      <c r="AO920" s="148">
        <f>+CALCULO[[#This Row],[33]]-CALCULO[[#This Row],[ 40 ]]</f>
        <v>0</v>
      </c>
      <c r="AP920" s="29"/>
      <c r="AQ920" s="163">
        <f>+MIN(CALCULO[[#This Row],[42]]+1-1,VLOOKUP($AP$4,RENTAS_EXCENTAS[],4,0))</f>
        <v>0</v>
      </c>
      <c r="AR920" s="29"/>
      <c r="AS920" s="163">
        <f>+MIN(CALCULO[[#This Row],[43]]+CALCULO[[#This Row],[ 44 ]]+1-1,VLOOKUP($AP$4,RENTAS_EXCENTAS[],4,0))-CALCULO[[#This Row],[43]]</f>
        <v>0</v>
      </c>
      <c r="AT920" s="163"/>
      <c r="AU920" s="163"/>
      <c r="AV920" s="163">
        <f>+CALCULO[[#This Row],[ 47 ]]</f>
        <v>0</v>
      </c>
      <c r="AW920" s="163"/>
      <c r="AX920" s="163">
        <f>+CALCULO[[#This Row],[ 49 ]]</f>
        <v>0</v>
      </c>
      <c r="AY920" s="163"/>
      <c r="AZ920" s="163">
        <f>+CALCULO[[#This Row],[ 51 ]]</f>
        <v>0</v>
      </c>
      <c r="BA920" s="163"/>
      <c r="BB920" s="163">
        <f>+CALCULO[[#This Row],[ 53 ]]</f>
        <v>0</v>
      </c>
      <c r="BC920" s="163"/>
      <c r="BD920" s="163">
        <f>+CALCULO[[#This Row],[ 55 ]]</f>
        <v>0</v>
      </c>
      <c r="BE920" s="163"/>
      <c r="BF920" s="163">
        <f>+CALCULO[[#This Row],[ 57 ]]</f>
        <v>0</v>
      </c>
      <c r="BG920" s="163"/>
      <c r="BH920" s="163">
        <f>+CALCULO[[#This Row],[ 59 ]]</f>
        <v>0</v>
      </c>
      <c r="BI920" s="163"/>
      <c r="BJ920" s="163"/>
      <c r="BK920" s="163"/>
      <c r="BL920" s="145">
        <f>+CALCULO[[#This Row],[ 63 ]]</f>
        <v>0</v>
      </c>
      <c r="BM920" s="144">
        <f>+CALCULO[[#This Row],[ 64 ]]+CALCULO[[#This Row],[ 62 ]]+CALCULO[[#This Row],[ 60 ]]+CALCULO[[#This Row],[ 58 ]]+CALCULO[[#This Row],[ 56 ]]+CALCULO[[#This Row],[ 54 ]]+CALCULO[[#This Row],[ 52 ]]+CALCULO[[#This Row],[ 50 ]]+CALCULO[[#This Row],[ 48 ]]+CALCULO[[#This Row],[ 45 ]]+CALCULO[[#This Row],[43]]</f>
        <v>0</v>
      </c>
      <c r="BN920" s="148">
        <f>+CALCULO[[#This Row],[ 41 ]]-CALCULO[[#This Row],[65]]</f>
        <v>0</v>
      </c>
      <c r="BO920" s="144">
        <f>+ROUND(MIN(CALCULO[[#This Row],[66]]*25%,240*'Versión impresión'!$H$8),-3)</f>
        <v>0</v>
      </c>
      <c r="BP920" s="148">
        <f>+CALCULO[[#This Row],[66]]-CALCULO[[#This Row],[67]]</f>
        <v>0</v>
      </c>
      <c r="BQ920" s="154">
        <f>+ROUND(CALCULO[[#This Row],[33]]*40%,-3)</f>
        <v>0</v>
      </c>
      <c r="BR920" s="149">
        <f t="shared" si="34"/>
        <v>0</v>
      </c>
      <c r="BS920" s="144">
        <f>+CALCULO[[#This Row],[33]]-MIN(CALCULO[[#This Row],[69]],CALCULO[[#This Row],[68]])</f>
        <v>0</v>
      </c>
      <c r="BT920" s="150">
        <f>+CALCULO[[#This Row],[71]]/'Versión impresión'!$H$8+1-1</f>
        <v>0</v>
      </c>
      <c r="BU920" s="151">
        <f>+LOOKUP(CALCULO[[#This Row],[72]],$CG$2:$CH$8,$CJ$2:$CJ$8)</f>
        <v>0</v>
      </c>
      <c r="BV920" s="152">
        <f>+LOOKUP(CALCULO[[#This Row],[72]],$CG$2:$CH$8,$CI$2:$CI$8)</f>
        <v>0</v>
      </c>
      <c r="BW920" s="151">
        <f>+LOOKUP(CALCULO[[#This Row],[72]],$CG$2:$CH$8,$CK$2:$CK$8)</f>
        <v>0</v>
      </c>
      <c r="BX920" s="155">
        <f>+(CALCULO[[#This Row],[72]]+CALCULO[[#This Row],[73]])*CALCULO[[#This Row],[74]]+CALCULO[[#This Row],[75]]</f>
        <v>0</v>
      </c>
      <c r="BY920" s="133">
        <f>+ROUND(CALCULO[[#This Row],[76]]*'Versión impresión'!$H$8,-3)</f>
        <v>0</v>
      </c>
      <c r="BZ920" s="180" t="str">
        <f>+IF(LOOKUP(CALCULO[[#This Row],[72]],$CG$2:$CH$8,$CM$2:$CM$8)=0,"",LOOKUP(CALCULO[[#This Row],[72]],$CG$2:$CH$8,$CM$2:$CM$8))</f>
        <v/>
      </c>
    </row>
    <row r="921" spans="1:78" x14ac:dyDescent="0.25">
      <c r="A921" s="78" t="str">
        <f t="shared" si="33"/>
        <v/>
      </c>
      <c r="B921" s="159"/>
      <c r="C921" s="29"/>
      <c r="D921" s="29"/>
      <c r="E921" s="29"/>
      <c r="F921" s="29"/>
      <c r="G921" s="29"/>
      <c r="H921" s="29"/>
      <c r="I921" s="29"/>
      <c r="J921" s="29"/>
      <c r="K921" s="29"/>
      <c r="L921" s="29"/>
      <c r="M921" s="29"/>
      <c r="N921" s="29"/>
      <c r="O921" s="144">
        <f>SUM(CALCULO[[#This Row],[5]:[ 14 ]])</f>
        <v>0</v>
      </c>
      <c r="P921" s="162"/>
      <c r="Q921" s="163">
        <f>+IF(AVERAGEIF(ING_NO_CONST_RENTA[Concepto],'Datos para cálculo'!P$4,ING_NO_CONST_RENTA[Monto Limite])=1,CALCULO[[#This Row],[16]],MIN(CALCULO[ [#This Row],[16] ],AVERAGEIF(ING_NO_CONST_RENTA[Concepto],'Datos para cálculo'!P$4,ING_NO_CONST_RENTA[Monto Limite]),+CALCULO[ [#This Row],[16] ]+1-1,CALCULO[ [#This Row],[16] ]))</f>
        <v>0</v>
      </c>
      <c r="R921" s="29"/>
      <c r="S921" s="163">
        <f>+IF(AVERAGEIF(ING_NO_CONST_RENTA[Concepto],'Datos para cálculo'!R$4,ING_NO_CONST_RENTA[Monto Limite])=1,CALCULO[[#This Row],[18]],MIN(CALCULO[ [#This Row],[18] ],AVERAGEIF(ING_NO_CONST_RENTA[Concepto],'Datos para cálculo'!R$4,ING_NO_CONST_RENTA[Monto Limite]),+CALCULO[ [#This Row],[18] ]+1-1,CALCULO[ [#This Row],[18] ]))</f>
        <v>0</v>
      </c>
      <c r="T921" s="29"/>
      <c r="U921" s="163">
        <f>+IF(AVERAGEIF(ING_NO_CONST_RENTA[Concepto],'Datos para cálculo'!T$4,ING_NO_CONST_RENTA[Monto Limite])=1,CALCULO[[#This Row],[20]],MIN(CALCULO[ [#This Row],[20] ],AVERAGEIF(ING_NO_CONST_RENTA[Concepto],'Datos para cálculo'!T$4,ING_NO_CONST_RENTA[Monto Limite]),+CALCULO[ [#This Row],[20] ]+1-1,CALCULO[ [#This Row],[20] ]))</f>
        <v>0</v>
      </c>
      <c r="V921" s="29"/>
      <c r="W92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1" s="164"/>
      <c r="Y921" s="163">
        <f>+IF(O921&lt;310*'Versión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1" s="165"/>
      <c r="AA921" s="163">
        <f>+IF(AVERAGEIF(ING_NO_CONST_RENTA[Concepto],'Datos para cálculo'!Z$4,ING_NO_CONST_RENTA[Monto Limite])=1,CALCULO[[#This Row],[ 26 ]],MIN(CALCULO[[#This Row],[ 26 ]],AVERAGEIF(ING_NO_CONST_RENTA[Concepto],'Datos para cálculo'!Z$4,ING_NO_CONST_RENTA[Monto Limite]),+CALCULO[[#This Row],[ 26 ]]+1-1,CALCULO[[#This Row],[ 26 ]]))</f>
        <v>0</v>
      </c>
      <c r="AB921" s="165"/>
      <c r="AC92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1" s="147"/>
      <c r="AE92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1" s="144">
        <f>+CALCULO[[#This Row],[ 31 ]]+CALCULO[[#This Row],[ 29 ]]+CALCULO[[#This Row],[ 27 ]]+CALCULO[[#This Row],[ 25 ]]+CALCULO[[#This Row],[ 23 ]]+CALCULO[[#This Row],[ 21 ]]+CALCULO[[#This Row],[ 19 ]]+CALCULO[[#This Row],[ 17 ]]</f>
        <v>0</v>
      </c>
      <c r="AG921" s="148">
        <f>+MAX(0,ROUND(CALCULO[[#This Row],[ 15 ]]-CALCULO[[#This Row],[32]],-3))</f>
        <v>0</v>
      </c>
      <c r="AH921" s="29"/>
      <c r="AI921" s="163">
        <f>+IF(AVERAGEIF(DEDUCCIONES[Concepto],'Datos para cálculo'!AH$4,DEDUCCIONES[Monto Limite])=1,CALCULO[[#This Row],[ 34 ]],MIN(CALCULO[[#This Row],[ 34 ]],AVERAGEIF(DEDUCCIONES[Concepto],'Datos para cálculo'!AH$4,DEDUCCIONES[Monto Limite]),+CALCULO[[#This Row],[ 34 ]]+1-1,CALCULO[[#This Row],[ 34 ]]))</f>
        <v>0</v>
      </c>
      <c r="AJ921" s="167"/>
      <c r="AK921" s="144">
        <f>+IF(CALCULO[[#This Row],[ 36 ]]="SI",MIN(CALCULO[[#This Row],[ 15 ]]*10%,VLOOKUP($AJ$4,DEDUCCIONES[],4,0)),0)</f>
        <v>0</v>
      </c>
      <c r="AL921" s="168"/>
      <c r="AM921" s="145">
        <f>+MIN(AL921+1-1,VLOOKUP($AL$4,DEDUCCIONES[],4,0))</f>
        <v>0</v>
      </c>
      <c r="AN921" s="144">
        <f>+CALCULO[[#This Row],[35]]+CALCULO[[#This Row],[37]]+CALCULO[[#This Row],[ 39 ]]</f>
        <v>0</v>
      </c>
      <c r="AO921" s="148">
        <f>+CALCULO[[#This Row],[33]]-CALCULO[[#This Row],[ 40 ]]</f>
        <v>0</v>
      </c>
      <c r="AP921" s="29"/>
      <c r="AQ921" s="163">
        <f>+MIN(CALCULO[[#This Row],[42]]+1-1,VLOOKUP($AP$4,RENTAS_EXCENTAS[],4,0))</f>
        <v>0</v>
      </c>
      <c r="AR921" s="29"/>
      <c r="AS921" s="163">
        <f>+MIN(CALCULO[[#This Row],[43]]+CALCULO[[#This Row],[ 44 ]]+1-1,VLOOKUP($AP$4,RENTAS_EXCENTAS[],4,0))-CALCULO[[#This Row],[43]]</f>
        <v>0</v>
      </c>
      <c r="AT921" s="163"/>
      <c r="AU921" s="163"/>
      <c r="AV921" s="163">
        <f>+CALCULO[[#This Row],[ 47 ]]</f>
        <v>0</v>
      </c>
      <c r="AW921" s="163"/>
      <c r="AX921" s="163">
        <f>+CALCULO[[#This Row],[ 49 ]]</f>
        <v>0</v>
      </c>
      <c r="AY921" s="163"/>
      <c r="AZ921" s="163">
        <f>+CALCULO[[#This Row],[ 51 ]]</f>
        <v>0</v>
      </c>
      <c r="BA921" s="163"/>
      <c r="BB921" s="163">
        <f>+CALCULO[[#This Row],[ 53 ]]</f>
        <v>0</v>
      </c>
      <c r="BC921" s="163"/>
      <c r="BD921" s="163">
        <f>+CALCULO[[#This Row],[ 55 ]]</f>
        <v>0</v>
      </c>
      <c r="BE921" s="163"/>
      <c r="BF921" s="163">
        <f>+CALCULO[[#This Row],[ 57 ]]</f>
        <v>0</v>
      </c>
      <c r="BG921" s="163"/>
      <c r="BH921" s="163">
        <f>+CALCULO[[#This Row],[ 59 ]]</f>
        <v>0</v>
      </c>
      <c r="BI921" s="163"/>
      <c r="BJ921" s="163"/>
      <c r="BK921" s="163"/>
      <c r="BL921" s="145">
        <f>+CALCULO[[#This Row],[ 63 ]]</f>
        <v>0</v>
      </c>
      <c r="BM921" s="144">
        <f>+CALCULO[[#This Row],[ 64 ]]+CALCULO[[#This Row],[ 62 ]]+CALCULO[[#This Row],[ 60 ]]+CALCULO[[#This Row],[ 58 ]]+CALCULO[[#This Row],[ 56 ]]+CALCULO[[#This Row],[ 54 ]]+CALCULO[[#This Row],[ 52 ]]+CALCULO[[#This Row],[ 50 ]]+CALCULO[[#This Row],[ 48 ]]+CALCULO[[#This Row],[ 45 ]]+CALCULO[[#This Row],[43]]</f>
        <v>0</v>
      </c>
      <c r="BN921" s="148">
        <f>+CALCULO[[#This Row],[ 41 ]]-CALCULO[[#This Row],[65]]</f>
        <v>0</v>
      </c>
      <c r="BO921" s="144">
        <f>+ROUND(MIN(CALCULO[[#This Row],[66]]*25%,240*'Versión impresión'!$H$8),-3)</f>
        <v>0</v>
      </c>
      <c r="BP921" s="148">
        <f>+CALCULO[[#This Row],[66]]-CALCULO[[#This Row],[67]]</f>
        <v>0</v>
      </c>
      <c r="BQ921" s="154">
        <f>+ROUND(CALCULO[[#This Row],[33]]*40%,-3)</f>
        <v>0</v>
      </c>
      <c r="BR921" s="149">
        <f t="shared" si="34"/>
        <v>0</v>
      </c>
      <c r="BS921" s="144">
        <f>+CALCULO[[#This Row],[33]]-MIN(CALCULO[[#This Row],[69]],CALCULO[[#This Row],[68]])</f>
        <v>0</v>
      </c>
      <c r="BT921" s="150">
        <f>+CALCULO[[#This Row],[71]]/'Versión impresión'!$H$8+1-1</f>
        <v>0</v>
      </c>
      <c r="BU921" s="151">
        <f>+LOOKUP(CALCULO[[#This Row],[72]],$CG$2:$CH$8,$CJ$2:$CJ$8)</f>
        <v>0</v>
      </c>
      <c r="BV921" s="152">
        <f>+LOOKUP(CALCULO[[#This Row],[72]],$CG$2:$CH$8,$CI$2:$CI$8)</f>
        <v>0</v>
      </c>
      <c r="BW921" s="151">
        <f>+LOOKUP(CALCULO[[#This Row],[72]],$CG$2:$CH$8,$CK$2:$CK$8)</f>
        <v>0</v>
      </c>
      <c r="BX921" s="155">
        <f>+(CALCULO[[#This Row],[72]]+CALCULO[[#This Row],[73]])*CALCULO[[#This Row],[74]]+CALCULO[[#This Row],[75]]</f>
        <v>0</v>
      </c>
      <c r="BY921" s="133">
        <f>+ROUND(CALCULO[[#This Row],[76]]*'Versión impresión'!$H$8,-3)</f>
        <v>0</v>
      </c>
      <c r="BZ921" s="180" t="str">
        <f>+IF(LOOKUP(CALCULO[[#This Row],[72]],$CG$2:$CH$8,$CM$2:$CM$8)=0,"",LOOKUP(CALCULO[[#This Row],[72]],$CG$2:$CH$8,$CM$2:$CM$8))</f>
        <v/>
      </c>
    </row>
    <row r="922" spans="1:78" x14ac:dyDescent="0.25">
      <c r="A922" s="78" t="str">
        <f t="shared" si="33"/>
        <v/>
      </c>
      <c r="B922" s="159"/>
      <c r="C922" s="29"/>
      <c r="D922" s="29"/>
      <c r="E922" s="29"/>
      <c r="F922" s="29"/>
      <c r="G922" s="29"/>
      <c r="H922" s="29"/>
      <c r="I922" s="29"/>
      <c r="J922" s="29"/>
      <c r="K922" s="29"/>
      <c r="L922" s="29"/>
      <c r="M922" s="29"/>
      <c r="N922" s="29"/>
      <c r="O922" s="144">
        <f>SUM(CALCULO[[#This Row],[5]:[ 14 ]])</f>
        <v>0</v>
      </c>
      <c r="P922" s="162"/>
      <c r="Q922" s="163">
        <f>+IF(AVERAGEIF(ING_NO_CONST_RENTA[Concepto],'Datos para cálculo'!P$4,ING_NO_CONST_RENTA[Monto Limite])=1,CALCULO[[#This Row],[16]],MIN(CALCULO[ [#This Row],[16] ],AVERAGEIF(ING_NO_CONST_RENTA[Concepto],'Datos para cálculo'!P$4,ING_NO_CONST_RENTA[Monto Limite]),+CALCULO[ [#This Row],[16] ]+1-1,CALCULO[ [#This Row],[16] ]))</f>
        <v>0</v>
      </c>
      <c r="R922" s="29"/>
      <c r="S922" s="163">
        <f>+IF(AVERAGEIF(ING_NO_CONST_RENTA[Concepto],'Datos para cálculo'!R$4,ING_NO_CONST_RENTA[Monto Limite])=1,CALCULO[[#This Row],[18]],MIN(CALCULO[ [#This Row],[18] ],AVERAGEIF(ING_NO_CONST_RENTA[Concepto],'Datos para cálculo'!R$4,ING_NO_CONST_RENTA[Monto Limite]),+CALCULO[ [#This Row],[18] ]+1-1,CALCULO[ [#This Row],[18] ]))</f>
        <v>0</v>
      </c>
      <c r="T922" s="29"/>
      <c r="U922" s="163">
        <f>+IF(AVERAGEIF(ING_NO_CONST_RENTA[Concepto],'Datos para cálculo'!T$4,ING_NO_CONST_RENTA[Monto Limite])=1,CALCULO[[#This Row],[20]],MIN(CALCULO[ [#This Row],[20] ],AVERAGEIF(ING_NO_CONST_RENTA[Concepto],'Datos para cálculo'!T$4,ING_NO_CONST_RENTA[Monto Limite]),+CALCULO[ [#This Row],[20] ]+1-1,CALCULO[ [#This Row],[20] ]))</f>
        <v>0</v>
      </c>
      <c r="V922" s="29"/>
      <c r="W92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2" s="164"/>
      <c r="Y922" s="163">
        <f>+IF(O922&lt;310*'Versión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2" s="165"/>
      <c r="AA922" s="163">
        <f>+IF(AVERAGEIF(ING_NO_CONST_RENTA[Concepto],'Datos para cálculo'!Z$4,ING_NO_CONST_RENTA[Monto Limite])=1,CALCULO[[#This Row],[ 26 ]],MIN(CALCULO[[#This Row],[ 26 ]],AVERAGEIF(ING_NO_CONST_RENTA[Concepto],'Datos para cálculo'!Z$4,ING_NO_CONST_RENTA[Monto Limite]),+CALCULO[[#This Row],[ 26 ]]+1-1,CALCULO[[#This Row],[ 26 ]]))</f>
        <v>0</v>
      </c>
      <c r="AB922" s="165"/>
      <c r="AC92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2" s="147"/>
      <c r="AE92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2" s="144">
        <f>+CALCULO[[#This Row],[ 31 ]]+CALCULO[[#This Row],[ 29 ]]+CALCULO[[#This Row],[ 27 ]]+CALCULO[[#This Row],[ 25 ]]+CALCULO[[#This Row],[ 23 ]]+CALCULO[[#This Row],[ 21 ]]+CALCULO[[#This Row],[ 19 ]]+CALCULO[[#This Row],[ 17 ]]</f>
        <v>0</v>
      </c>
      <c r="AG922" s="148">
        <f>+MAX(0,ROUND(CALCULO[[#This Row],[ 15 ]]-CALCULO[[#This Row],[32]],-3))</f>
        <v>0</v>
      </c>
      <c r="AH922" s="29"/>
      <c r="AI922" s="163">
        <f>+IF(AVERAGEIF(DEDUCCIONES[Concepto],'Datos para cálculo'!AH$4,DEDUCCIONES[Monto Limite])=1,CALCULO[[#This Row],[ 34 ]],MIN(CALCULO[[#This Row],[ 34 ]],AVERAGEIF(DEDUCCIONES[Concepto],'Datos para cálculo'!AH$4,DEDUCCIONES[Monto Limite]),+CALCULO[[#This Row],[ 34 ]]+1-1,CALCULO[[#This Row],[ 34 ]]))</f>
        <v>0</v>
      </c>
      <c r="AJ922" s="167"/>
      <c r="AK922" s="144">
        <f>+IF(CALCULO[[#This Row],[ 36 ]]="SI",MIN(CALCULO[[#This Row],[ 15 ]]*10%,VLOOKUP($AJ$4,DEDUCCIONES[],4,0)),0)</f>
        <v>0</v>
      </c>
      <c r="AL922" s="168"/>
      <c r="AM922" s="145">
        <f>+MIN(AL922+1-1,VLOOKUP($AL$4,DEDUCCIONES[],4,0))</f>
        <v>0</v>
      </c>
      <c r="AN922" s="144">
        <f>+CALCULO[[#This Row],[35]]+CALCULO[[#This Row],[37]]+CALCULO[[#This Row],[ 39 ]]</f>
        <v>0</v>
      </c>
      <c r="AO922" s="148">
        <f>+CALCULO[[#This Row],[33]]-CALCULO[[#This Row],[ 40 ]]</f>
        <v>0</v>
      </c>
      <c r="AP922" s="29"/>
      <c r="AQ922" s="163">
        <f>+MIN(CALCULO[[#This Row],[42]]+1-1,VLOOKUP($AP$4,RENTAS_EXCENTAS[],4,0))</f>
        <v>0</v>
      </c>
      <c r="AR922" s="29"/>
      <c r="AS922" s="163">
        <f>+MIN(CALCULO[[#This Row],[43]]+CALCULO[[#This Row],[ 44 ]]+1-1,VLOOKUP($AP$4,RENTAS_EXCENTAS[],4,0))-CALCULO[[#This Row],[43]]</f>
        <v>0</v>
      </c>
      <c r="AT922" s="163"/>
      <c r="AU922" s="163"/>
      <c r="AV922" s="163">
        <f>+CALCULO[[#This Row],[ 47 ]]</f>
        <v>0</v>
      </c>
      <c r="AW922" s="163"/>
      <c r="AX922" s="163">
        <f>+CALCULO[[#This Row],[ 49 ]]</f>
        <v>0</v>
      </c>
      <c r="AY922" s="163"/>
      <c r="AZ922" s="163">
        <f>+CALCULO[[#This Row],[ 51 ]]</f>
        <v>0</v>
      </c>
      <c r="BA922" s="163"/>
      <c r="BB922" s="163">
        <f>+CALCULO[[#This Row],[ 53 ]]</f>
        <v>0</v>
      </c>
      <c r="BC922" s="163"/>
      <c r="BD922" s="163">
        <f>+CALCULO[[#This Row],[ 55 ]]</f>
        <v>0</v>
      </c>
      <c r="BE922" s="163"/>
      <c r="BF922" s="163">
        <f>+CALCULO[[#This Row],[ 57 ]]</f>
        <v>0</v>
      </c>
      <c r="BG922" s="163"/>
      <c r="BH922" s="163">
        <f>+CALCULO[[#This Row],[ 59 ]]</f>
        <v>0</v>
      </c>
      <c r="BI922" s="163"/>
      <c r="BJ922" s="163"/>
      <c r="BK922" s="163"/>
      <c r="BL922" s="145">
        <f>+CALCULO[[#This Row],[ 63 ]]</f>
        <v>0</v>
      </c>
      <c r="BM922" s="144">
        <f>+CALCULO[[#This Row],[ 64 ]]+CALCULO[[#This Row],[ 62 ]]+CALCULO[[#This Row],[ 60 ]]+CALCULO[[#This Row],[ 58 ]]+CALCULO[[#This Row],[ 56 ]]+CALCULO[[#This Row],[ 54 ]]+CALCULO[[#This Row],[ 52 ]]+CALCULO[[#This Row],[ 50 ]]+CALCULO[[#This Row],[ 48 ]]+CALCULO[[#This Row],[ 45 ]]+CALCULO[[#This Row],[43]]</f>
        <v>0</v>
      </c>
      <c r="BN922" s="148">
        <f>+CALCULO[[#This Row],[ 41 ]]-CALCULO[[#This Row],[65]]</f>
        <v>0</v>
      </c>
      <c r="BO922" s="144">
        <f>+ROUND(MIN(CALCULO[[#This Row],[66]]*25%,240*'Versión impresión'!$H$8),-3)</f>
        <v>0</v>
      </c>
      <c r="BP922" s="148">
        <f>+CALCULO[[#This Row],[66]]-CALCULO[[#This Row],[67]]</f>
        <v>0</v>
      </c>
      <c r="BQ922" s="154">
        <f>+ROUND(CALCULO[[#This Row],[33]]*40%,-3)</f>
        <v>0</v>
      </c>
      <c r="BR922" s="149">
        <f t="shared" si="34"/>
        <v>0</v>
      </c>
      <c r="BS922" s="144">
        <f>+CALCULO[[#This Row],[33]]-MIN(CALCULO[[#This Row],[69]],CALCULO[[#This Row],[68]])</f>
        <v>0</v>
      </c>
      <c r="BT922" s="150">
        <f>+CALCULO[[#This Row],[71]]/'Versión impresión'!$H$8+1-1</f>
        <v>0</v>
      </c>
      <c r="BU922" s="151">
        <f>+LOOKUP(CALCULO[[#This Row],[72]],$CG$2:$CH$8,$CJ$2:$CJ$8)</f>
        <v>0</v>
      </c>
      <c r="BV922" s="152">
        <f>+LOOKUP(CALCULO[[#This Row],[72]],$CG$2:$CH$8,$CI$2:$CI$8)</f>
        <v>0</v>
      </c>
      <c r="BW922" s="151">
        <f>+LOOKUP(CALCULO[[#This Row],[72]],$CG$2:$CH$8,$CK$2:$CK$8)</f>
        <v>0</v>
      </c>
      <c r="BX922" s="155">
        <f>+(CALCULO[[#This Row],[72]]+CALCULO[[#This Row],[73]])*CALCULO[[#This Row],[74]]+CALCULO[[#This Row],[75]]</f>
        <v>0</v>
      </c>
      <c r="BY922" s="133">
        <f>+ROUND(CALCULO[[#This Row],[76]]*'Versión impresión'!$H$8,-3)</f>
        <v>0</v>
      </c>
      <c r="BZ922" s="180" t="str">
        <f>+IF(LOOKUP(CALCULO[[#This Row],[72]],$CG$2:$CH$8,$CM$2:$CM$8)=0,"",LOOKUP(CALCULO[[#This Row],[72]],$CG$2:$CH$8,$CM$2:$CM$8))</f>
        <v/>
      </c>
    </row>
    <row r="923" spans="1:78" x14ac:dyDescent="0.25">
      <c r="A923" s="78" t="str">
        <f t="shared" si="33"/>
        <v/>
      </c>
      <c r="B923" s="159"/>
      <c r="C923" s="29"/>
      <c r="D923" s="29"/>
      <c r="E923" s="29"/>
      <c r="F923" s="29"/>
      <c r="G923" s="29"/>
      <c r="H923" s="29"/>
      <c r="I923" s="29"/>
      <c r="J923" s="29"/>
      <c r="K923" s="29"/>
      <c r="L923" s="29"/>
      <c r="M923" s="29"/>
      <c r="N923" s="29"/>
      <c r="O923" s="144">
        <f>SUM(CALCULO[[#This Row],[5]:[ 14 ]])</f>
        <v>0</v>
      </c>
      <c r="P923" s="162"/>
      <c r="Q923" s="163">
        <f>+IF(AVERAGEIF(ING_NO_CONST_RENTA[Concepto],'Datos para cálculo'!P$4,ING_NO_CONST_RENTA[Monto Limite])=1,CALCULO[[#This Row],[16]],MIN(CALCULO[ [#This Row],[16] ],AVERAGEIF(ING_NO_CONST_RENTA[Concepto],'Datos para cálculo'!P$4,ING_NO_CONST_RENTA[Monto Limite]),+CALCULO[ [#This Row],[16] ]+1-1,CALCULO[ [#This Row],[16] ]))</f>
        <v>0</v>
      </c>
      <c r="R923" s="29"/>
      <c r="S923" s="163">
        <f>+IF(AVERAGEIF(ING_NO_CONST_RENTA[Concepto],'Datos para cálculo'!R$4,ING_NO_CONST_RENTA[Monto Limite])=1,CALCULO[[#This Row],[18]],MIN(CALCULO[ [#This Row],[18] ],AVERAGEIF(ING_NO_CONST_RENTA[Concepto],'Datos para cálculo'!R$4,ING_NO_CONST_RENTA[Monto Limite]),+CALCULO[ [#This Row],[18] ]+1-1,CALCULO[ [#This Row],[18] ]))</f>
        <v>0</v>
      </c>
      <c r="T923" s="29"/>
      <c r="U923" s="163">
        <f>+IF(AVERAGEIF(ING_NO_CONST_RENTA[Concepto],'Datos para cálculo'!T$4,ING_NO_CONST_RENTA[Monto Limite])=1,CALCULO[[#This Row],[20]],MIN(CALCULO[ [#This Row],[20] ],AVERAGEIF(ING_NO_CONST_RENTA[Concepto],'Datos para cálculo'!T$4,ING_NO_CONST_RENTA[Monto Limite]),+CALCULO[ [#This Row],[20] ]+1-1,CALCULO[ [#This Row],[20] ]))</f>
        <v>0</v>
      </c>
      <c r="V923" s="29"/>
      <c r="W92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3" s="164"/>
      <c r="Y923" s="163">
        <f>+IF(O923&lt;310*'Versión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3" s="165"/>
      <c r="AA923" s="163">
        <f>+IF(AVERAGEIF(ING_NO_CONST_RENTA[Concepto],'Datos para cálculo'!Z$4,ING_NO_CONST_RENTA[Monto Limite])=1,CALCULO[[#This Row],[ 26 ]],MIN(CALCULO[[#This Row],[ 26 ]],AVERAGEIF(ING_NO_CONST_RENTA[Concepto],'Datos para cálculo'!Z$4,ING_NO_CONST_RENTA[Monto Limite]),+CALCULO[[#This Row],[ 26 ]]+1-1,CALCULO[[#This Row],[ 26 ]]))</f>
        <v>0</v>
      </c>
      <c r="AB923" s="165"/>
      <c r="AC92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3" s="147"/>
      <c r="AE92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3" s="144">
        <f>+CALCULO[[#This Row],[ 31 ]]+CALCULO[[#This Row],[ 29 ]]+CALCULO[[#This Row],[ 27 ]]+CALCULO[[#This Row],[ 25 ]]+CALCULO[[#This Row],[ 23 ]]+CALCULO[[#This Row],[ 21 ]]+CALCULO[[#This Row],[ 19 ]]+CALCULO[[#This Row],[ 17 ]]</f>
        <v>0</v>
      </c>
      <c r="AG923" s="148">
        <f>+MAX(0,ROUND(CALCULO[[#This Row],[ 15 ]]-CALCULO[[#This Row],[32]],-3))</f>
        <v>0</v>
      </c>
      <c r="AH923" s="29"/>
      <c r="AI923" s="163">
        <f>+IF(AVERAGEIF(DEDUCCIONES[Concepto],'Datos para cálculo'!AH$4,DEDUCCIONES[Monto Limite])=1,CALCULO[[#This Row],[ 34 ]],MIN(CALCULO[[#This Row],[ 34 ]],AVERAGEIF(DEDUCCIONES[Concepto],'Datos para cálculo'!AH$4,DEDUCCIONES[Monto Limite]),+CALCULO[[#This Row],[ 34 ]]+1-1,CALCULO[[#This Row],[ 34 ]]))</f>
        <v>0</v>
      </c>
      <c r="AJ923" s="167"/>
      <c r="AK923" s="144">
        <f>+IF(CALCULO[[#This Row],[ 36 ]]="SI",MIN(CALCULO[[#This Row],[ 15 ]]*10%,VLOOKUP($AJ$4,DEDUCCIONES[],4,0)),0)</f>
        <v>0</v>
      </c>
      <c r="AL923" s="168"/>
      <c r="AM923" s="145">
        <f>+MIN(AL923+1-1,VLOOKUP($AL$4,DEDUCCIONES[],4,0))</f>
        <v>0</v>
      </c>
      <c r="AN923" s="144">
        <f>+CALCULO[[#This Row],[35]]+CALCULO[[#This Row],[37]]+CALCULO[[#This Row],[ 39 ]]</f>
        <v>0</v>
      </c>
      <c r="AO923" s="148">
        <f>+CALCULO[[#This Row],[33]]-CALCULO[[#This Row],[ 40 ]]</f>
        <v>0</v>
      </c>
      <c r="AP923" s="29"/>
      <c r="AQ923" s="163">
        <f>+MIN(CALCULO[[#This Row],[42]]+1-1,VLOOKUP($AP$4,RENTAS_EXCENTAS[],4,0))</f>
        <v>0</v>
      </c>
      <c r="AR923" s="29"/>
      <c r="AS923" s="163">
        <f>+MIN(CALCULO[[#This Row],[43]]+CALCULO[[#This Row],[ 44 ]]+1-1,VLOOKUP($AP$4,RENTAS_EXCENTAS[],4,0))-CALCULO[[#This Row],[43]]</f>
        <v>0</v>
      </c>
      <c r="AT923" s="163"/>
      <c r="AU923" s="163"/>
      <c r="AV923" s="163">
        <f>+CALCULO[[#This Row],[ 47 ]]</f>
        <v>0</v>
      </c>
      <c r="AW923" s="163"/>
      <c r="AX923" s="163">
        <f>+CALCULO[[#This Row],[ 49 ]]</f>
        <v>0</v>
      </c>
      <c r="AY923" s="163"/>
      <c r="AZ923" s="163">
        <f>+CALCULO[[#This Row],[ 51 ]]</f>
        <v>0</v>
      </c>
      <c r="BA923" s="163"/>
      <c r="BB923" s="163">
        <f>+CALCULO[[#This Row],[ 53 ]]</f>
        <v>0</v>
      </c>
      <c r="BC923" s="163"/>
      <c r="BD923" s="163">
        <f>+CALCULO[[#This Row],[ 55 ]]</f>
        <v>0</v>
      </c>
      <c r="BE923" s="163"/>
      <c r="BF923" s="163">
        <f>+CALCULO[[#This Row],[ 57 ]]</f>
        <v>0</v>
      </c>
      <c r="BG923" s="163"/>
      <c r="BH923" s="163">
        <f>+CALCULO[[#This Row],[ 59 ]]</f>
        <v>0</v>
      </c>
      <c r="BI923" s="163"/>
      <c r="BJ923" s="163"/>
      <c r="BK923" s="163"/>
      <c r="BL923" s="145">
        <f>+CALCULO[[#This Row],[ 63 ]]</f>
        <v>0</v>
      </c>
      <c r="BM923" s="144">
        <f>+CALCULO[[#This Row],[ 64 ]]+CALCULO[[#This Row],[ 62 ]]+CALCULO[[#This Row],[ 60 ]]+CALCULO[[#This Row],[ 58 ]]+CALCULO[[#This Row],[ 56 ]]+CALCULO[[#This Row],[ 54 ]]+CALCULO[[#This Row],[ 52 ]]+CALCULO[[#This Row],[ 50 ]]+CALCULO[[#This Row],[ 48 ]]+CALCULO[[#This Row],[ 45 ]]+CALCULO[[#This Row],[43]]</f>
        <v>0</v>
      </c>
      <c r="BN923" s="148">
        <f>+CALCULO[[#This Row],[ 41 ]]-CALCULO[[#This Row],[65]]</f>
        <v>0</v>
      </c>
      <c r="BO923" s="144">
        <f>+ROUND(MIN(CALCULO[[#This Row],[66]]*25%,240*'Versión impresión'!$H$8),-3)</f>
        <v>0</v>
      </c>
      <c r="BP923" s="148">
        <f>+CALCULO[[#This Row],[66]]-CALCULO[[#This Row],[67]]</f>
        <v>0</v>
      </c>
      <c r="BQ923" s="154">
        <f>+ROUND(CALCULO[[#This Row],[33]]*40%,-3)</f>
        <v>0</v>
      </c>
      <c r="BR923" s="149">
        <f t="shared" si="34"/>
        <v>0</v>
      </c>
      <c r="BS923" s="144">
        <f>+CALCULO[[#This Row],[33]]-MIN(CALCULO[[#This Row],[69]],CALCULO[[#This Row],[68]])</f>
        <v>0</v>
      </c>
      <c r="BT923" s="150">
        <f>+CALCULO[[#This Row],[71]]/'Versión impresión'!$H$8+1-1</f>
        <v>0</v>
      </c>
      <c r="BU923" s="151">
        <f>+LOOKUP(CALCULO[[#This Row],[72]],$CG$2:$CH$8,$CJ$2:$CJ$8)</f>
        <v>0</v>
      </c>
      <c r="BV923" s="152">
        <f>+LOOKUP(CALCULO[[#This Row],[72]],$CG$2:$CH$8,$CI$2:$CI$8)</f>
        <v>0</v>
      </c>
      <c r="BW923" s="151">
        <f>+LOOKUP(CALCULO[[#This Row],[72]],$CG$2:$CH$8,$CK$2:$CK$8)</f>
        <v>0</v>
      </c>
      <c r="BX923" s="155">
        <f>+(CALCULO[[#This Row],[72]]+CALCULO[[#This Row],[73]])*CALCULO[[#This Row],[74]]+CALCULO[[#This Row],[75]]</f>
        <v>0</v>
      </c>
      <c r="BY923" s="133">
        <f>+ROUND(CALCULO[[#This Row],[76]]*'Versión impresión'!$H$8,-3)</f>
        <v>0</v>
      </c>
      <c r="BZ923" s="180" t="str">
        <f>+IF(LOOKUP(CALCULO[[#This Row],[72]],$CG$2:$CH$8,$CM$2:$CM$8)=0,"",LOOKUP(CALCULO[[#This Row],[72]],$CG$2:$CH$8,$CM$2:$CM$8))</f>
        <v/>
      </c>
    </row>
    <row r="924" spans="1:78" x14ac:dyDescent="0.25">
      <c r="A924" s="78" t="str">
        <f t="shared" si="33"/>
        <v/>
      </c>
      <c r="B924" s="159"/>
      <c r="C924" s="29"/>
      <c r="D924" s="29"/>
      <c r="E924" s="29"/>
      <c r="F924" s="29"/>
      <c r="G924" s="29"/>
      <c r="H924" s="29"/>
      <c r="I924" s="29"/>
      <c r="J924" s="29"/>
      <c r="K924" s="29"/>
      <c r="L924" s="29"/>
      <c r="M924" s="29"/>
      <c r="N924" s="29"/>
      <c r="O924" s="144">
        <f>SUM(CALCULO[[#This Row],[5]:[ 14 ]])</f>
        <v>0</v>
      </c>
      <c r="P924" s="162"/>
      <c r="Q924" s="163">
        <f>+IF(AVERAGEIF(ING_NO_CONST_RENTA[Concepto],'Datos para cálculo'!P$4,ING_NO_CONST_RENTA[Monto Limite])=1,CALCULO[[#This Row],[16]],MIN(CALCULO[ [#This Row],[16] ],AVERAGEIF(ING_NO_CONST_RENTA[Concepto],'Datos para cálculo'!P$4,ING_NO_CONST_RENTA[Monto Limite]),+CALCULO[ [#This Row],[16] ]+1-1,CALCULO[ [#This Row],[16] ]))</f>
        <v>0</v>
      </c>
      <c r="R924" s="29"/>
      <c r="S924" s="163">
        <f>+IF(AVERAGEIF(ING_NO_CONST_RENTA[Concepto],'Datos para cálculo'!R$4,ING_NO_CONST_RENTA[Monto Limite])=1,CALCULO[[#This Row],[18]],MIN(CALCULO[ [#This Row],[18] ],AVERAGEIF(ING_NO_CONST_RENTA[Concepto],'Datos para cálculo'!R$4,ING_NO_CONST_RENTA[Monto Limite]),+CALCULO[ [#This Row],[18] ]+1-1,CALCULO[ [#This Row],[18] ]))</f>
        <v>0</v>
      </c>
      <c r="T924" s="29"/>
      <c r="U924" s="163">
        <f>+IF(AVERAGEIF(ING_NO_CONST_RENTA[Concepto],'Datos para cálculo'!T$4,ING_NO_CONST_RENTA[Monto Limite])=1,CALCULO[[#This Row],[20]],MIN(CALCULO[ [#This Row],[20] ],AVERAGEIF(ING_NO_CONST_RENTA[Concepto],'Datos para cálculo'!T$4,ING_NO_CONST_RENTA[Monto Limite]),+CALCULO[ [#This Row],[20] ]+1-1,CALCULO[ [#This Row],[20] ]))</f>
        <v>0</v>
      </c>
      <c r="V924" s="29"/>
      <c r="W92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4" s="164"/>
      <c r="Y924" s="163">
        <f>+IF(O924&lt;310*'Versión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4" s="165"/>
      <c r="AA924" s="163">
        <f>+IF(AVERAGEIF(ING_NO_CONST_RENTA[Concepto],'Datos para cálculo'!Z$4,ING_NO_CONST_RENTA[Monto Limite])=1,CALCULO[[#This Row],[ 26 ]],MIN(CALCULO[[#This Row],[ 26 ]],AVERAGEIF(ING_NO_CONST_RENTA[Concepto],'Datos para cálculo'!Z$4,ING_NO_CONST_RENTA[Monto Limite]),+CALCULO[[#This Row],[ 26 ]]+1-1,CALCULO[[#This Row],[ 26 ]]))</f>
        <v>0</v>
      </c>
      <c r="AB924" s="165"/>
      <c r="AC92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4" s="147"/>
      <c r="AE92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4" s="144">
        <f>+CALCULO[[#This Row],[ 31 ]]+CALCULO[[#This Row],[ 29 ]]+CALCULO[[#This Row],[ 27 ]]+CALCULO[[#This Row],[ 25 ]]+CALCULO[[#This Row],[ 23 ]]+CALCULO[[#This Row],[ 21 ]]+CALCULO[[#This Row],[ 19 ]]+CALCULO[[#This Row],[ 17 ]]</f>
        <v>0</v>
      </c>
      <c r="AG924" s="148">
        <f>+MAX(0,ROUND(CALCULO[[#This Row],[ 15 ]]-CALCULO[[#This Row],[32]],-3))</f>
        <v>0</v>
      </c>
      <c r="AH924" s="29"/>
      <c r="AI924" s="163">
        <f>+IF(AVERAGEIF(DEDUCCIONES[Concepto],'Datos para cálculo'!AH$4,DEDUCCIONES[Monto Limite])=1,CALCULO[[#This Row],[ 34 ]],MIN(CALCULO[[#This Row],[ 34 ]],AVERAGEIF(DEDUCCIONES[Concepto],'Datos para cálculo'!AH$4,DEDUCCIONES[Monto Limite]),+CALCULO[[#This Row],[ 34 ]]+1-1,CALCULO[[#This Row],[ 34 ]]))</f>
        <v>0</v>
      </c>
      <c r="AJ924" s="167"/>
      <c r="AK924" s="144">
        <f>+IF(CALCULO[[#This Row],[ 36 ]]="SI",MIN(CALCULO[[#This Row],[ 15 ]]*10%,VLOOKUP($AJ$4,DEDUCCIONES[],4,0)),0)</f>
        <v>0</v>
      </c>
      <c r="AL924" s="168"/>
      <c r="AM924" s="145">
        <f>+MIN(AL924+1-1,VLOOKUP($AL$4,DEDUCCIONES[],4,0))</f>
        <v>0</v>
      </c>
      <c r="AN924" s="144">
        <f>+CALCULO[[#This Row],[35]]+CALCULO[[#This Row],[37]]+CALCULO[[#This Row],[ 39 ]]</f>
        <v>0</v>
      </c>
      <c r="AO924" s="148">
        <f>+CALCULO[[#This Row],[33]]-CALCULO[[#This Row],[ 40 ]]</f>
        <v>0</v>
      </c>
      <c r="AP924" s="29"/>
      <c r="AQ924" s="163">
        <f>+MIN(CALCULO[[#This Row],[42]]+1-1,VLOOKUP($AP$4,RENTAS_EXCENTAS[],4,0))</f>
        <v>0</v>
      </c>
      <c r="AR924" s="29"/>
      <c r="AS924" s="163">
        <f>+MIN(CALCULO[[#This Row],[43]]+CALCULO[[#This Row],[ 44 ]]+1-1,VLOOKUP($AP$4,RENTAS_EXCENTAS[],4,0))-CALCULO[[#This Row],[43]]</f>
        <v>0</v>
      </c>
      <c r="AT924" s="163"/>
      <c r="AU924" s="163"/>
      <c r="AV924" s="163">
        <f>+CALCULO[[#This Row],[ 47 ]]</f>
        <v>0</v>
      </c>
      <c r="AW924" s="163"/>
      <c r="AX924" s="163">
        <f>+CALCULO[[#This Row],[ 49 ]]</f>
        <v>0</v>
      </c>
      <c r="AY924" s="163"/>
      <c r="AZ924" s="163">
        <f>+CALCULO[[#This Row],[ 51 ]]</f>
        <v>0</v>
      </c>
      <c r="BA924" s="163"/>
      <c r="BB924" s="163">
        <f>+CALCULO[[#This Row],[ 53 ]]</f>
        <v>0</v>
      </c>
      <c r="BC924" s="163"/>
      <c r="BD924" s="163">
        <f>+CALCULO[[#This Row],[ 55 ]]</f>
        <v>0</v>
      </c>
      <c r="BE924" s="163"/>
      <c r="BF924" s="163">
        <f>+CALCULO[[#This Row],[ 57 ]]</f>
        <v>0</v>
      </c>
      <c r="BG924" s="163"/>
      <c r="BH924" s="163">
        <f>+CALCULO[[#This Row],[ 59 ]]</f>
        <v>0</v>
      </c>
      <c r="BI924" s="163"/>
      <c r="BJ924" s="163"/>
      <c r="BK924" s="163"/>
      <c r="BL924" s="145">
        <f>+CALCULO[[#This Row],[ 63 ]]</f>
        <v>0</v>
      </c>
      <c r="BM924" s="144">
        <f>+CALCULO[[#This Row],[ 64 ]]+CALCULO[[#This Row],[ 62 ]]+CALCULO[[#This Row],[ 60 ]]+CALCULO[[#This Row],[ 58 ]]+CALCULO[[#This Row],[ 56 ]]+CALCULO[[#This Row],[ 54 ]]+CALCULO[[#This Row],[ 52 ]]+CALCULO[[#This Row],[ 50 ]]+CALCULO[[#This Row],[ 48 ]]+CALCULO[[#This Row],[ 45 ]]+CALCULO[[#This Row],[43]]</f>
        <v>0</v>
      </c>
      <c r="BN924" s="148">
        <f>+CALCULO[[#This Row],[ 41 ]]-CALCULO[[#This Row],[65]]</f>
        <v>0</v>
      </c>
      <c r="BO924" s="144">
        <f>+ROUND(MIN(CALCULO[[#This Row],[66]]*25%,240*'Versión impresión'!$H$8),-3)</f>
        <v>0</v>
      </c>
      <c r="BP924" s="148">
        <f>+CALCULO[[#This Row],[66]]-CALCULO[[#This Row],[67]]</f>
        <v>0</v>
      </c>
      <c r="BQ924" s="154">
        <f>+ROUND(CALCULO[[#This Row],[33]]*40%,-3)</f>
        <v>0</v>
      </c>
      <c r="BR924" s="149">
        <f t="shared" si="34"/>
        <v>0</v>
      </c>
      <c r="BS924" s="144">
        <f>+CALCULO[[#This Row],[33]]-MIN(CALCULO[[#This Row],[69]],CALCULO[[#This Row],[68]])</f>
        <v>0</v>
      </c>
      <c r="BT924" s="150">
        <f>+CALCULO[[#This Row],[71]]/'Versión impresión'!$H$8+1-1</f>
        <v>0</v>
      </c>
      <c r="BU924" s="151">
        <f>+LOOKUP(CALCULO[[#This Row],[72]],$CG$2:$CH$8,$CJ$2:$CJ$8)</f>
        <v>0</v>
      </c>
      <c r="BV924" s="152">
        <f>+LOOKUP(CALCULO[[#This Row],[72]],$CG$2:$CH$8,$CI$2:$CI$8)</f>
        <v>0</v>
      </c>
      <c r="BW924" s="151">
        <f>+LOOKUP(CALCULO[[#This Row],[72]],$CG$2:$CH$8,$CK$2:$CK$8)</f>
        <v>0</v>
      </c>
      <c r="BX924" s="155">
        <f>+(CALCULO[[#This Row],[72]]+CALCULO[[#This Row],[73]])*CALCULO[[#This Row],[74]]+CALCULO[[#This Row],[75]]</f>
        <v>0</v>
      </c>
      <c r="BY924" s="133">
        <f>+ROUND(CALCULO[[#This Row],[76]]*'Versión impresión'!$H$8,-3)</f>
        <v>0</v>
      </c>
      <c r="BZ924" s="180" t="str">
        <f>+IF(LOOKUP(CALCULO[[#This Row],[72]],$CG$2:$CH$8,$CM$2:$CM$8)=0,"",LOOKUP(CALCULO[[#This Row],[72]],$CG$2:$CH$8,$CM$2:$CM$8))</f>
        <v/>
      </c>
    </row>
    <row r="925" spans="1:78" x14ac:dyDescent="0.25">
      <c r="A925" s="78" t="str">
        <f t="shared" ref="A925:A988" si="35">+CONCATENATE(B925,D925)</f>
        <v/>
      </c>
      <c r="B925" s="159"/>
      <c r="C925" s="29"/>
      <c r="D925" s="29"/>
      <c r="E925" s="29"/>
      <c r="F925" s="29"/>
      <c r="G925" s="29"/>
      <c r="H925" s="29"/>
      <c r="I925" s="29"/>
      <c r="J925" s="29"/>
      <c r="K925" s="29"/>
      <c r="L925" s="29"/>
      <c r="M925" s="29"/>
      <c r="N925" s="29"/>
      <c r="O925" s="144">
        <f>SUM(CALCULO[[#This Row],[5]:[ 14 ]])</f>
        <v>0</v>
      </c>
      <c r="P925" s="162"/>
      <c r="Q925" s="163">
        <f>+IF(AVERAGEIF(ING_NO_CONST_RENTA[Concepto],'Datos para cálculo'!P$4,ING_NO_CONST_RENTA[Monto Limite])=1,CALCULO[[#This Row],[16]],MIN(CALCULO[ [#This Row],[16] ],AVERAGEIF(ING_NO_CONST_RENTA[Concepto],'Datos para cálculo'!P$4,ING_NO_CONST_RENTA[Monto Limite]),+CALCULO[ [#This Row],[16] ]+1-1,CALCULO[ [#This Row],[16] ]))</f>
        <v>0</v>
      </c>
      <c r="R925" s="29"/>
      <c r="S925" s="163">
        <f>+IF(AVERAGEIF(ING_NO_CONST_RENTA[Concepto],'Datos para cálculo'!R$4,ING_NO_CONST_RENTA[Monto Limite])=1,CALCULO[[#This Row],[18]],MIN(CALCULO[ [#This Row],[18] ],AVERAGEIF(ING_NO_CONST_RENTA[Concepto],'Datos para cálculo'!R$4,ING_NO_CONST_RENTA[Monto Limite]),+CALCULO[ [#This Row],[18] ]+1-1,CALCULO[ [#This Row],[18] ]))</f>
        <v>0</v>
      </c>
      <c r="T925" s="29"/>
      <c r="U925" s="163">
        <f>+IF(AVERAGEIF(ING_NO_CONST_RENTA[Concepto],'Datos para cálculo'!T$4,ING_NO_CONST_RENTA[Monto Limite])=1,CALCULO[[#This Row],[20]],MIN(CALCULO[ [#This Row],[20] ],AVERAGEIF(ING_NO_CONST_RENTA[Concepto],'Datos para cálculo'!T$4,ING_NO_CONST_RENTA[Monto Limite]),+CALCULO[ [#This Row],[20] ]+1-1,CALCULO[ [#This Row],[20] ]))</f>
        <v>0</v>
      </c>
      <c r="V925" s="29"/>
      <c r="W92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5" s="164"/>
      <c r="Y925" s="163">
        <f>+IF(O925&lt;310*'Versión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5" s="165"/>
      <c r="AA925" s="163">
        <f>+IF(AVERAGEIF(ING_NO_CONST_RENTA[Concepto],'Datos para cálculo'!Z$4,ING_NO_CONST_RENTA[Monto Limite])=1,CALCULO[[#This Row],[ 26 ]],MIN(CALCULO[[#This Row],[ 26 ]],AVERAGEIF(ING_NO_CONST_RENTA[Concepto],'Datos para cálculo'!Z$4,ING_NO_CONST_RENTA[Monto Limite]),+CALCULO[[#This Row],[ 26 ]]+1-1,CALCULO[[#This Row],[ 26 ]]))</f>
        <v>0</v>
      </c>
      <c r="AB925" s="165"/>
      <c r="AC92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5" s="147"/>
      <c r="AE92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5" s="144">
        <f>+CALCULO[[#This Row],[ 31 ]]+CALCULO[[#This Row],[ 29 ]]+CALCULO[[#This Row],[ 27 ]]+CALCULO[[#This Row],[ 25 ]]+CALCULO[[#This Row],[ 23 ]]+CALCULO[[#This Row],[ 21 ]]+CALCULO[[#This Row],[ 19 ]]+CALCULO[[#This Row],[ 17 ]]</f>
        <v>0</v>
      </c>
      <c r="AG925" s="148">
        <f>+MAX(0,ROUND(CALCULO[[#This Row],[ 15 ]]-CALCULO[[#This Row],[32]],-3))</f>
        <v>0</v>
      </c>
      <c r="AH925" s="29"/>
      <c r="AI925" s="163">
        <f>+IF(AVERAGEIF(DEDUCCIONES[Concepto],'Datos para cálculo'!AH$4,DEDUCCIONES[Monto Limite])=1,CALCULO[[#This Row],[ 34 ]],MIN(CALCULO[[#This Row],[ 34 ]],AVERAGEIF(DEDUCCIONES[Concepto],'Datos para cálculo'!AH$4,DEDUCCIONES[Monto Limite]),+CALCULO[[#This Row],[ 34 ]]+1-1,CALCULO[[#This Row],[ 34 ]]))</f>
        <v>0</v>
      </c>
      <c r="AJ925" s="167"/>
      <c r="AK925" s="144">
        <f>+IF(CALCULO[[#This Row],[ 36 ]]="SI",MIN(CALCULO[[#This Row],[ 15 ]]*10%,VLOOKUP($AJ$4,DEDUCCIONES[],4,0)),0)</f>
        <v>0</v>
      </c>
      <c r="AL925" s="168"/>
      <c r="AM925" s="145">
        <f>+MIN(AL925+1-1,VLOOKUP($AL$4,DEDUCCIONES[],4,0))</f>
        <v>0</v>
      </c>
      <c r="AN925" s="144">
        <f>+CALCULO[[#This Row],[35]]+CALCULO[[#This Row],[37]]+CALCULO[[#This Row],[ 39 ]]</f>
        <v>0</v>
      </c>
      <c r="AO925" s="148">
        <f>+CALCULO[[#This Row],[33]]-CALCULO[[#This Row],[ 40 ]]</f>
        <v>0</v>
      </c>
      <c r="AP925" s="29"/>
      <c r="AQ925" s="163">
        <f>+MIN(CALCULO[[#This Row],[42]]+1-1,VLOOKUP($AP$4,RENTAS_EXCENTAS[],4,0))</f>
        <v>0</v>
      </c>
      <c r="AR925" s="29"/>
      <c r="AS925" s="163">
        <f>+MIN(CALCULO[[#This Row],[43]]+CALCULO[[#This Row],[ 44 ]]+1-1,VLOOKUP($AP$4,RENTAS_EXCENTAS[],4,0))-CALCULO[[#This Row],[43]]</f>
        <v>0</v>
      </c>
      <c r="AT925" s="163"/>
      <c r="AU925" s="163"/>
      <c r="AV925" s="163">
        <f>+CALCULO[[#This Row],[ 47 ]]</f>
        <v>0</v>
      </c>
      <c r="AW925" s="163"/>
      <c r="AX925" s="163">
        <f>+CALCULO[[#This Row],[ 49 ]]</f>
        <v>0</v>
      </c>
      <c r="AY925" s="163"/>
      <c r="AZ925" s="163">
        <f>+CALCULO[[#This Row],[ 51 ]]</f>
        <v>0</v>
      </c>
      <c r="BA925" s="163"/>
      <c r="BB925" s="163">
        <f>+CALCULO[[#This Row],[ 53 ]]</f>
        <v>0</v>
      </c>
      <c r="BC925" s="163"/>
      <c r="BD925" s="163">
        <f>+CALCULO[[#This Row],[ 55 ]]</f>
        <v>0</v>
      </c>
      <c r="BE925" s="163"/>
      <c r="BF925" s="163">
        <f>+CALCULO[[#This Row],[ 57 ]]</f>
        <v>0</v>
      </c>
      <c r="BG925" s="163"/>
      <c r="BH925" s="163">
        <f>+CALCULO[[#This Row],[ 59 ]]</f>
        <v>0</v>
      </c>
      <c r="BI925" s="163"/>
      <c r="BJ925" s="163"/>
      <c r="BK925" s="163"/>
      <c r="BL925" s="145">
        <f>+CALCULO[[#This Row],[ 63 ]]</f>
        <v>0</v>
      </c>
      <c r="BM925" s="144">
        <f>+CALCULO[[#This Row],[ 64 ]]+CALCULO[[#This Row],[ 62 ]]+CALCULO[[#This Row],[ 60 ]]+CALCULO[[#This Row],[ 58 ]]+CALCULO[[#This Row],[ 56 ]]+CALCULO[[#This Row],[ 54 ]]+CALCULO[[#This Row],[ 52 ]]+CALCULO[[#This Row],[ 50 ]]+CALCULO[[#This Row],[ 48 ]]+CALCULO[[#This Row],[ 45 ]]+CALCULO[[#This Row],[43]]</f>
        <v>0</v>
      </c>
      <c r="BN925" s="148">
        <f>+CALCULO[[#This Row],[ 41 ]]-CALCULO[[#This Row],[65]]</f>
        <v>0</v>
      </c>
      <c r="BO925" s="144">
        <f>+ROUND(MIN(CALCULO[[#This Row],[66]]*25%,240*'Versión impresión'!$H$8),-3)</f>
        <v>0</v>
      </c>
      <c r="BP925" s="148">
        <f>+CALCULO[[#This Row],[66]]-CALCULO[[#This Row],[67]]</f>
        <v>0</v>
      </c>
      <c r="BQ925" s="154">
        <f>+ROUND(CALCULO[[#This Row],[33]]*40%,-3)</f>
        <v>0</v>
      </c>
      <c r="BR925" s="149">
        <f t="shared" ref="BR925:BR988" si="36">1-1</f>
        <v>0</v>
      </c>
      <c r="BS925" s="144">
        <f>+CALCULO[[#This Row],[33]]-MIN(CALCULO[[#This Row],[69]],CALCULO[[#This Row],[68]])</f>
        <v>0</v>
      </c>
      <c r="BT925" s="150">
        <f>+CALCULO[[#This Row],[71]]/'Versión impresión'!$H$8+1-1</f>
        <v>0</v>
      </c>
      <c r="BU925" s="151">
        <f>+LOOKUP(CALCULO[[#This Row],[72]],$CG$2:$CH$8,$CJ$2:$CJ$8)</f>
        <v>0</v>
      </c>
      <c r="BV925" s="152">
        <f>+LOOKUP(CALCULO[[#This Row],[72]],$CG$2:$CH$8,$CI$2:$CI$8)</f>
        <v>0</v>
      </c>
      <c r="BW925" s="151">
        <f>+LOOKUP(CALCULO[[#This Row],[72]],$CG$2:$CH$8,$CK$2:$CK$8)</f>
        <v>0</v>
      </c>
      <c r="BX925" s="155">
        <f>+(CALCULO[[#This Row],[72]]+CALCULO[[#This Row],[73]])*CALCULO[[#This Row],[74]]+CALCULO[[#This Row],[75]]</f>
        <v>0</v>
      </c>
      <c r="BY925" s="133">
        <f>+ROUND(CALCULO[[#This Row],[76]]*'Versión impresión'!$H$8,-3)</f>
        <v>0</v>
      </c>
      <c r="BZ925" s="180" t="str">
        <f>+IF(LOOKUP(CALCULO[[#This Row],[72]],$CG$2:$CH$8,$CM$2:$CM$8)=0,"",LOOKUP(CALCULO[[#This Row],[72]],$CG$2:$CH$8,$CM$2:$CM$8))</f>
        <v/>
      </c>
    </row>
    <row r="926" spans="1:78" x14ac:dyDescent="0.25">
      <c r="A926" s="78" t="str">
        <f t="shared" si="35"/>
        <v/>
      </c>
      <c r="B926" s="159"/>
      <c r="C926" s="29"/>
      <c r="D926" s="29"/>
      <c r="E926" s="29"/>
      <c r="F926" s="29"/>
      <c r="G926" s="29"/>
      <c r="H926" s="29"/>
      <c r="I926" s="29"/>
      <c r="J926" s="29"/>
      <c r="K926" s="29"/>
      <c r="L926" s="29"/>
      <c r="M926" s="29"/>
      <c r="N926" s="29"/>
      <c r="O926" s="144">
        <f>SUM(CALCULO[[#This Row],[5]:[ 14 ]])</f>
        <v>0</v>
      </c>
      <c r="P926" s="162"/>
      <c r="Q926" s="163">
        <f>+IF(AVERAGEIF(ING_NO_CONST_RENTA[Concepto],'Datos para cálculo'!P$4,ING_NO_CONST_RENTA[Monto Limite])=1,CALCULO[[#This Row],[16]],MIN(CALCULO[ [#This Row],[16] ],AVERAGEIF(ING_NO_CONST_RENTA[Concepto],'Datos para cálculo'!P$4,ING_NO_CONST_RENTA[Monto Limite]),+CALCULO[ [#This Row],[16] ]+1-1,CALCULO[ [#This Row],[16] ]))</f>
        <v>0</v>
      </c>
      <c r="R926" s="29"/>
      <c r="S926" s="163">
        <f>+IF(AVERAGEIF(ING_NO_CONST_RENTA[Concepto],'Datos para cálculo'!R$4,ING_NO_CONST_RENTA[Monto Limite])=1,CALCULO[[#This Row],[18]],MIN(CALCULO[ [#This Row],[18] ],AVERAGEIF(ING_NO_CONST_RENTA[Concepto],'Datos para cálculo'!R$4,ING_NO_CONST_RENTA[Monto Limite]),+CALCULO[ [#This Row],[18] ]+1-1,CALCULO[ [#This Row],[18] ]))</f>
        <v>0</v>
      </c>
      <c r="T926" s="29"/>
      <c r="U926" s="163">
        <f>+IF(AVERAGEIF(ING_NO_CONST_RENTA[Concepto],'Datos para cálculo'!T$4,ING_NO_CONST_RENTA[Monto Limite])=1,CALCULO[[#This Row],[20]],MIN(CALCULO[ [#This Row],[20] ],AVERAGEIF(ING_NO_CONST_RENTA[Concepto],'Datos para cálculo'!T$4,ING_NO_CONST_RENTA[Monto Limite]),+CALCULO[ [#This Row],[20] ]+1-1,CALCULO[ [#This Row],[20] ]))</f>
        <v>0</v>
      </c>
      <c r="V926" s="29"/>
      <c r="W92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6" s="164"/>
      <c r="Y926" s="163">
        <f>+IF(O926&lt;310*'Versión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6" s="165"/>
      <c r="AA926" s="163">
        <f>+IF(AVERAGEIF(ING_NO_CONST_RENTA[Concepto],'Datos para cálculo'!Z$4,ING_NO_CONST_RENTA[Monto Limite])=1,CALCULO[[#This Row],[ 26 ]],MIN(CALCULO[[#This Row],[ 26 ]],AVERAGEIF(ING_NO_CONST_RENTA[Concepto],'Datos para cálculo'!Z$4,ING_NO_CONST_RENTA[Monto Limite]),+CALCULO[[#This Row],[ 26 ]]+1-1,CALCULO[[#This Row],[ 26 ]]))</f>
        <v>0</v>
      </c>
      <c r="AB926" s="165"/>
      <c r="AC92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6" s="147"/>
      <c r="AE92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6" s="144">
        <f>+CALCULO[[#This Row],[ 31 ]]+CALCULO[[#This Row],[ 29 ]]+CALCULO[[#This Row],[ 27 ]]+CALCULO[[#This Row],[ 25 ]]+CALCULO[[#This Row],[ 23 ]]+CALCULO[[#This Row],[ 21 ]]+CALCULO[[#This Row],[ 19 ]]+CALCULO[[#This Row],[ 17 ]]</f>
        <v>0</v>
      </c>
      <c r="AG926" s="148">
        <f>+MAX(0,ROUND(CALCULO[[#This Row],[ 15 ]]-CALCULO[[#This Row],[32]],-3))</f>
        <v>0</v>
      </c>
      <c r="AH926" s="29"/>
      <c r="AI926" s="163">
        <f>+IF(AVERAGEIF(DEDUCCIONES[Concepto],'Datos para cálculo'!AH$4,DEDUCCIONES[Monto Limite])=1,CALCULO[[#This Row],[ 34 ]],MIN(CALCULO[[#This Row],[ 34 ]],AVERAGEIF(DEDUCCIONES[Concepto],'Datos para cálculo'!AH$4,DEDUCCIONES[Monto Limite]),+CALCULO[[#This Row],[ 34 ]]+1-1,CALCULO[[#This Row],[ 34 ]]))</f>
        <v>0</v>
      </c>
      <c r="AJ926" s="167"/>
      <c r="AK926" s="144">
        <f>+IF(CALCULO[[#This Row],[ 36 ]]="SI",MIN(CALCULO[[#This Row],[ 15 ]]*10%,VLOOKUP($AJ$4,DEDUCCIONES[],4,0)),0)</f>
        <v>0</v>
      </c>
      <c r="AL926" s="168"/>
      <c r="AM926" s="145">
        <f>+MIN(AL926+1-1,VLOOKUP($AL$4,DEDUCCIONES[],4,0))</f>
        <v>0</v>
      </c>
      <c r="AN926" s="144">
        <f>+CALCULO[[#This Row],[35]]+CALCULO[[#This Row],[37]]+CALCULO[[#This Row],[ 39 ]]</f>
        <v>0</v>
      </c>
      <c r="AO926" s="148">
        <f>+CALCULO[[#This Row],[33]]-CALCULO[[#This Row],[ 40 ]]</f>
        <v>0</v>
      </c>
      <c r="AP926" s="29"/>
      <c r="AQ926" s="163">
        <f>+MIN(CALCULO[[#This Row],[42]]+1-1,VLOOKUP($AP$4,RENTAS_EXCENTAS[],4,0))</f>
        <v>0</v>
      </c>
      <c r="AR926" s="29"/>
      <c r="AS926" s="163">
        <f>+MIN(CALCULO[[#This Row],[43]]+CALCULO[[#This Row],[ 44 ]]+1-1,VLOOKUP($AP$4,RENTAS_EXCENTAS[],4,0))-CALCULO[[#This Row],[43]]</f>
        <v>0</v>
      </c>
      <c r="AT926" s="163"/>
      <c r="AU926" s="163"/>
      <c r="AV926" s="163">
        <f>+CALCULO[[#This Row],[ 47 ]]</f>
        <v>0</v>
      </c>
      <c r="AW926" s="163"/>
      <c r="AX926" s="163">
        <f>+CALCULO[[#This Row],[ 49 ]]</f>
        <v>0</v>
      </c>
      <c r="AY926" s="163"/>
      <c r="AZ926" s="163">
        <f>+CALCULO[[#This Row],[ 51 ]]</f>
        <v>0</v>
      </c>
      <c r="BA926" s="163"/>
      <c r="BB926" s="163">
        <f>+CALCULO[[#This Row],[ 53 ]]</f>
        <v>0</v>
      </c>
      <c r="BC926" s="163"/>
      <c r="BD926" s="163">
        <f>+CALCULO[[#This Row],[ 55 ]]</f>
        <v>0</v>
      </c>
      <c r="BE926" s="163"/>
      <c r="BF926" s="163">
        <f>+CALCULO[[#This Row],[ 57 ]]</f>
        <v>0</v>
      </c>
      <c r="BG926" s="163"/>
      <c r="BH926" s="163">
        <f>+CALCULO[[#This Row],[ 59 ]]</f>
        <v>0</v>
      </c>
      <c r="BI926" s="163"/>
      <c r="BJ926" s="163"/>
      <c r="BK926" s="163"/>
      <c r="BL926" s="145">
        <f>+CALCULO[[#This Row],[ 63 ]]</f>
        <v>0</v>
      </c>
      <c r="BM926" s="144">
        <f>+CALCULO[[#This Row],[ 64 ]]+CALCULO[[#This Row],[ 62 ]]+CALCULO[[#This Row],[ 60 ]]+CALCULO[[#This Row],[ 58 ]]+CALCULO[[#This Row],[ 56 ]]+CALCULO[[#This Row],[ 54 ]]+CALCULO[[#This Row],[ 52 ]]+CALCULO[[#This Row],[ 50 ]]+CALCULO[[#This Row],[ 48 ]]+CALCULO[[#This Row],[ 45 ]]+CALCULO[[#This Row],[43]]</f>
        <v>0</v>
      </c>
      <c r="BN926" s="148">
        <f>+CALCULO[[#This Row],[ 41 ]]-CALCULO[[#This Row],[65]]</f>
        <v>0</v>
      </c>
      <c r="BO926" s="144">
        <f>+ROUND(MIN(CALCULO[[#This Row],[66]]*25%,240*'Versión impresión'!$H$8),-3)</f>
        <v>0</v>
      </c>
      <c r="BP926" s="148">
        <f>+CALCULO[[#This Row],[66]]-CALCULO[[#This Row],[67]]</f>
        <v>0</v>
      </c>
      <c r="BQ926" s="154">
        <f>+ROUND(CALCULO[[#This Row],[33]]*40%,-3)</f>
        <v>0</v>
      </c>
      <c r="BR926" s="149">
        <f t="shared" si="36"/>
        <v>0</v>
      </c>
      <c r="BS926" s="144">
        <f>+CALCULO[[#This Row],[33]]-MIN(CALCULO[[#This Row],[69]],CALCULO[[#This Row],[68]])</f>
        <v>0</v>
      </c>
      <c r="BT926" s="150">
        <f>+CALCULO[[#This Row],[71]]/'Versión impresión'!$H$8+1-1</f>
        <v>0</v>
      </c>
      <c r="BU926" s="151">
        <f>+LOOKUP(CALCULO[[#This Row],[72]],$CG$2:$CH$8,$CJ$2:$CJ$8)</f>
        <v>0</v>
      </c>
      <c r="BV926" s="152">
        <f>+LOOKUP(CALCULO[[#This Row],[72]],$CG$2:$CH$8,$CI$2:$CI$8)</f>
        <v>0</v>
      </c>
      <c r="BW926" s="151">
        <f>+LOOKUP(CALCULO[[#This Row],[72]],$CG$2:$CH$8,$CK$2:$CK$8)</f>
        <v>0</v>
      </c>
      <c r="BX926" s="155">
        <f>+(CALCULO[[#This Row],[72]]+CALCULO[[#This Row],[73]])*CALCULO[[#This Row],[74]]+CALCULO[[#This Row],[75]]</f>
        <v>0</v>
      </c>
      <c r="BY926" s="133">
        <f>+ROUND(CALCULO[[#This Row],[76]]*'Versión impresión'!$H$8,-3)</f>
        <v>0</v>
      </c>
      <c r="BZ926" s="180" t="str">
        <f>+IF(LOOKUP(CALCULO[[#This Row],[72]],$CG$2:$CH$8,$CM$2:$CM$8)=0,"",LOOKUP(CALCULO[[#This Row],[72]],$CG$2:$CH$8,$CM$2:$CM$8))</f>
        <v/>
      </c>
    </row>
    <row r="927" spans="1:78" x14ac:dyDescent="0.25">
      <c r="A927" s="78" t="str">
        <f t="shared" si="35"/>
        <v/>
      </c>
      <c r="B927" s="159"/>
      <c r="C927" s="29"/>
      <c r="D927" s="29"/>
      <c r="E927" s="29"/>
      <c r="F927" s="29"/>
      <c r="G927" s="29"/>
      <c r="H927" s="29"/>
      <c r="I927" s="29"/>
      <c r="J927" s="29"/>
      <c r="K927" s="29"/>
      <c r="L927" s="29"/>
      <c r="M927" s="29"/>
      <c r="N927" s="29"/>
      <c r="O927" s="144">
        <f>SUM(CALCULO[[#This Row],[5]:[ 14 ]])</f>
        <v>0</v>
      </c>
      <c r="P927" s="162"/>
      <c r="Q927" s="163">
        <f>+IF(AVERAGEIF(ING_NO_CONST_RENTA[Concepto],'Datos para cálculo'!P$4,ING_NO_CONST_RENTA[Monto Limite])=1,CALCULO[[#This Row],[16]],MIN(CALCULO[ [#This Row],[16] ],AVERAGEIF(ING_NO_CONST_RENTA[Concepto],'Datos para cálculo'!P$4,ING_NO_CONST_RENTA[Monto Limite]),+CALCULO[ [#This Row],[16] ]+1-1,CALCULO[ [#This Row],[16] ]))</f>
        <v>0</v>
      </c>
      <c r="R927" s="29"/>
      <c r="S927" s="163">
        <f>+IF(AVERAGEIF(ING_NO_CONST_RENTA[Concepto],'Datos para cálculo'!R$4,ING_NO_CONST_RENTA[Monto Limite])=1,CALCULO[[#This Row],[18]],MIN(CALCULO[ [#This Row],[18] ],AVERAGEIF(ING_NO_CONST_RENTA[Concepto],'Datos para cálculo'!R$4,ING_NO_CONST_RENTA[Monto Limite]),+CALCULO[ [#This Row],[18] ]+1-1,CALCULO[ [#This Row],[18] ]))</f>
        <v>0</v>
      </c>
      <c r="T927" s="29"/>
      <c r="U927" s="163">
        <f>+IF(AVERAGEIF(ING_NO_CONST_RENTA[Concepto],'Datos para cálculo'!T$4,ING_NO_CONST_RENTA[Monto Limite])=1,CALCULO[[#This Row],[20]],MIN(CALCULO[ [#This Row],[20] ],AVERAGEIF(ING_NO_CONST_RENTA[Concepto],'Datos para cálculo'!T$4,ING_NO_CONST_RENTA[Monto Limite]),+CALCULO[ [#This Row],[20] ]+1-1,CALCULO[ [#This Row],[20] ]))</f>
        <v>0</v>
      </c>
      <c r="V927" s="29"/>
      <c r="W92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7" s="164"/>
      <c r="Y927" s="163">
        <f>+IF(O927&lt;310*'Versión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7" s="165"/>
      <c r="AA927" s="163">
        <f>+IF(AVERAGEIF(ING_NO_CONST_RENTA[Concepto],'Datos para cálculo'!Z$4,ING_NO_CONST_RENTA[Monto Limite])=1,CALCULO[[#This Row],[ 26 ]],MIN(CALCULO[[#This Row],[ 26 ]],AVERAGEIF(ING_NO_CONST_RENTA[Concepto],'Datos para cálculo'!Z$4,ING_NO_CONST_RENTA[Monto Limite]),+CALCULO[[#This Row],[ 26 ]]+1-1,CALCULO[[#This Row],[ 26 ]]))</f>
        <v>0</v>
      </c>
      <c r="AB927" s="165"/>
      <c r="AC92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7" s="147"/>
      <c r="AE92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7" s="144">
        <f>+CALCULO[[#This Row],[ 31 ]]+CALCULO[[#This Row],[ 29 ]]+CALCULO[[#This Row],[ 27 ]]+CALCULO[[#This Row],[ 25 ]]+CALCULO[[#This Row],[ 23 ]]+CALCULO[[#This Row],[ 21 ]]+CALCULO[[#This Row],[ 19 ]]+CALCULO[[#This Row],[ 17 ]]</f>
        <v>0</v>
      </c>
      <c r="AG927" s="148">
        <f>+MAX(0,ROUND(CALCULO[[#This Row],[ 15 ]]-CALCULO[[#This Row],[32]],-3))</f>
        <v>0</v>
      </c>
      <c r="AH927" s="29"/>
      <c r="AI927" s="163">
        <f>+IF(AVERAGEIF(DEDUCCIONES[Concepto],'Datos para cálculo'!AH$4,DEDUCCIONES[Monto Limite])=1,CALCULO[[#This Row],[ 34 ]],MIN(CALCULO[[#This Row],[ 34 ]],AVERAGEIF(DEDUCCIONES[Concepto],'Datos para cálculo'!AH$4,DEDUCCIONES[Monto Limite]),+CALCULO[[#This Row],[ 34 ]]+1-1,CALCULO[[#This Row],[ 34 ]]))</f>
        <v>0</v>
      </c>
      <c r="AJ927" s="167"/>
      <c r="AK927" s="144">
        <f>+IF(CALCULO[[#This Row],[ 36 ]]="SI",MIN(CALCULO[[#This Row],[ 15 ]]*10%,VLOOKUP($AJ$4,DEDUCCIONES[],4,0)),0)</f>
        <v>0</v>
      </c>
      <c r="AL927" s="168"/>
      <c r="AM927" s="145">
        <f>+MIN(AL927+1-1,VLOOKUP($AL$4,DEDUCCIONES[],4,0))</f>
        <v>0</v>
      </c>
      <c r="AN927" s="144">
        <f>+CALCULO[[#This Row],[35]]+CALCULO[[#This Row],[37]]+CALCULO[[#This Row],[ 39 ]]</f>
        <v>0</v>
      </c>
      <c r="AO927" s="148">
        <f>+CALCULO[[#This Row],[33]]-CALCULO[[#This Row],[ 40 ]]</f>
        <v>0</v>
      </c>
      <c r="AP927" s="29"/>
      <c r="AQ927" s="163">
        <f>+MIN(CALCULO[[#This Row],[42]]+1-1,VLOOKUP($AP$4,RENTAS_EXCENTAS[],4,0))</f>
        <v>0</v>
      </c>
      <c r="AR927" s="29"/>
      <c r="AS927" s="163">
        <f>+MIN(CALCULO[[#This Row],[43]]+CALCULO[[#This Row],[ 44 ]]+1-1,VLOOKUP($AP$4,RENTAS_EXCENTAS[],4,0))-CALCULO[[#This Row],[43]]</f>
        <v>0</v>
      </c>
      <c r="AT927" s="163"/>
      <c r="AU927" s="163"/>
      <c r="AV927" s="163">
        <f>+CALCULO[[#This Row],[ 47 ]]</f>
        <v>0</v>
      </c>
      <c r="AW927" s="163"/>
      <c r="AX927" s="163">
        <f>+CALCULO[[#This Row],[ 49 ]]</f>
        <v>0</v>
      </c>
      <c r="AY927" s="163"/>
      <c r="AZ927" s="163">
        <f>+CALCULO[[#This Row],[ 51 ]]</f>
        <v>0</v>
      </c>
      <c r="BA927" s="163"/>
      <c r="BB927" s="163">
        <f>+CALCULO[[#This Row],[ 53 ]]</f>
        <v>0</v>
      </c>
      <c r="BC927" s="163"/>
      <c r="BD927" s="163">
        <f>+CALCULO[[#This Row],[ 55 ]]</f>
        <v>0</v>
      </c>
      <c r="BE927" s="163"/>
      <c r="BF927" s="163">
        <f>+CALCULO[[#This Row],[ 57 ]]</f>
        <v>0</v>
      </c>
      <c r="BG927" s="163"/>
      <c r="BH927" s="163">
        <f>+CALCULO[[#This Row],[ 59 ]]</f>
        <v>0</v>
      </c>
      <c r="BI927" s="163"/>
      <c r="BJ927" s="163"/>
      <c r="BK927" s="163"/>
      <c r="BL927" s="145">
        <f>+CALCULO[[#This Row],[ 63 ]]</f>
        <v>0</v>
      </c>
      <c r="BM927" s="144">
        <f>+CALCULO[[#This Row],[ 64 ]]+CALCULO[[#This Row],[ 62 ]]+CALCULO[[#This Row],[ 60 ]]+CALCULO[[#This Row],[ 58 ]]+CALCULO[[#This Row],[ 56 ]]+CALCULO[[#This Row],[ 54 ]]+CALCULO[[#This Row],[ 52 ]]+CALCULO[[#This Row],[ 50 ]]+CALCULO[[#This Row],[ 48 ]]+CALCULO[[#This Row],[ 45 ]]+CALCULO[[#This Row],[43]]</f>
        <v>0</v>
      </c>
      <c r="BN927" s="148">
        <f>+CALCULO[[#This Row],[ 41 ]]-CALCULO[[#This Row],[65]]</f>
        <v>0</v>
      </c>
      <c r="BO927" s="144">
        <f>+ROUND(MIN(CALCULO[[#This Row],[66]]*25%,240*'Versión impresión'!$H$8),-3)</f>
        <v>0</v>
      </c>
      <c r="BP927" s="148">
        <f>+CALCULO[[#This Row],[66]]-CALCULO[[#This Row],[67]]</f>
        <v>0</v>
      </c>
      <c r="BQ927" s="154">
        <f>+ROUND(CALCULO[[#This Row],[33]]*40%,-3)</f>
        <v>0</v>
      </c>
      <c r="BR927" s="149">
        <f t="shared" si="36"/>
        <v>0</v>
      </c>
      <c r="BS927" s="144">
        <f>+CALCULO[[#This Row],[33]]-MIN(CALCULO[[#This Row],[69]],CALCULO[[#This Row],[68]])</f>
        <v>0</v>
      </c>
      <c r="BT927" s="150">
        <f>+CALCULO[[#This Row],[71]]/'Versión impresión'!$H$8+1-1</f>
        <v>0</v>
      </c>
      <c r="BU927" s="151">
        <f>+LOOKUP(CALCULO[[#This Row],[72]],$CG$2:$CH$8,$CJ$2:$CJ$8)</f>
        <v>0</v>
      </c>
      <c r="BV927" s="152">
        <f>+LOOKUP(CALCULO[[#This Row],[72]],$CG$2:$CH$8,$CI$2:$CI$8)</f>
        <v>0</v>
      </c>
      <c r="BW927" s="151">
        <f>+LOOKUP(CALCULO[[#This Row],[72]],$CG$2:$CH$8,$CK$2:$CK$8)</f>
        <v>0</v>
      </c>
      <c r="BX927" s="155">
        <f>+(CALCULO[[#This Row],[72]]+CALCULO[[#This Row],[73]])*CALCULO[[#This Row],[74]]+CALCULO[[#This Row],[75]]</f>
        <v>0</v>
      </c>
      <c r="BY927" s="133">
        <f>+ROUND(CALCULO[[#This Row],[76]]*'Versión impresión'!$H$8,-3)</f>
        <v>0</v>
      </c>
      <c r="BZ927" s="180" t="str">
        <f>+IF(LOOKUP(CALCULO[[#This Row],[72]],$CG$2:$CH$8,$CM$2:$CM$8)=0,"",LOOKUP(CALCULO[[#This Row],[72]],$CG$2:$CH$8,$CM$2:$CM$8))</f>
        <v/>
      </c>
    </row>
    <row r="928" spans="1:78" x14ac:dyDescent="0.25">
      <c r="A928" s="78" t="str">
        <f t="shared" si="35"/>
        <v/>
      </c>
      <c r="B928" s="159"/>
      <c r="C928" s="29"/>
      <c r="D928" s="29"/>
      <c r="E928" s="29"/>
      <c r="F928" s="29"/>
      <c r="G928" s="29"/>
      <c r="H928" s="29"/>
      <c r="I928" s="29"/>
      <c r="J928" s="29"/>
      <c r="K928" s="29"/>
      <c r="L928" s="29"/>
      <c r="M928" s="29"/>
      <c r="N928" s="29"/>
      <c r="O928" s="144">
        <f>SUM(CALCULO[[#This Row],[5]:[ 14 ]])</f>
        <v>0</v>
      </c>
      <c r="P928" s="162"/>
      <c r="Q928" s="163">
        <f>+IF(AVERAGEIF(ING_NO_CONST_RENTA[Concepto],'Datos para cálculo'!P$4,ING_NO_CONST_RENTA[Monto Limite])=1,CALCULO[[#This Row],[16]],MIN(CALCULO[ [#This Row],[16] ],AVERAGEIF(ING_NO_CONST_RENTA[Concepto],'Datos para cálculo'!P$4,ING_NO_CONST_RENTA[Monto Limite]),+CALCULO[ [#This Row],[16] ]+1-1,CALCULO[ [#This Row],[16] ]))</f>
        <v>0</v>
      </c>
      <c r="R928" s="29"/>
      <c r="S928" s="163">
        <f>+IF(AVERAGEIF(ING_NO_CONST_RENTA[Concepto],'Datos para cálculo'!R$4,ING_NO_CONST_RENTA[Monto Limite])=1,CALCULO[[#This Row],[18]],MIN(CALCULO[ [#This Row],[18] ],AVERAGEIF(ING_NO_CONST_RENTA[Concepto],'Datos para cálculo'!R$4,ING_NO_CONST_RENTA[Monto Limite]),+CALCULO[ [#This Row],[18] ]+1-1,CALCULO[ [#This Row],[18] ]))</f>
        <v>0</v>
      </c>
      <c r="T928" s="29"/>
      <c r="U928" s="163">
        <f>+IF(AVERAGEIF(ING_NO_CONST_RENTA[Concepto],'Datos para cálculo'!T$4,ING_NO_CONST_RENTA[Monto Limite])=1,CALCULO[[#This Row],[20]],MIN(CALCULO[ [#This Row],[20] ],AVERAGEIF(ING_NO_CONST_RENTA[Concepto],'Datos para cálculo'!T$4,ING_NO_CONST_RENTA[Monto Limite]),+CALCULO[ [#This Row],[20] ]+1-1,CALCULO[ [#This Row],[20] ]))</f>
        <v>0</v>
      </c>
      <c r="V928" s="29"/>
      <c r="W92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8" s="164"/>
      <c r="Y928" s="163">
        <f>+IF(O928&lt;310*'Versión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8" s="165"/>
      <c r="AA928" s="163">
        <f>+IF(AVERAGEIF(ING_NO_CONST_RENTA[Concepto],'Datos para cálculo'!Z$4,ING_NO_CONST_RENTA[Monto Limite])=1,CALCULO[[#This Row],[ 26 ]],MIN(CALCULO[[#This Row],[ 26 ]],AVERAGEIF(ING_NO_CONST_RENTA[Concepto],'Datos para cálculo'!Z$4,ING_NO_CONST_RENTA[Monto Limite]),+CALCULO[[#This Row],[ 26 ]]+1-1,CALCULO[[#This Row],[ 26 ]]))</f>
        <v>0</v>
      </c>
      <c r="AB928" s="165"/>
      <c r="AC92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8" s="147"/>
      <c r="AE92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8" s="144">
        <f>+CALCULO[[#This Row],[ 31 ]]+CALCULO[[#This Row],[ 29 ]]+CALCULO[[#This Row],[ 27 ]]+CALCULO[[#This Row],[ 25 ]]+CALCULO[[#This Row],[ 23 ]]+CALCULO[[#This Row],[ 21 ]]+CALCULO[[#This Row],[ 19 ]]+CALCULO[[#This Row],[ 17 ]]</f>
        <v>0</v>
      </c>
      <c r="AG928" s="148">
        <f>+MAX(0,ROUND(CALCULO[[#This Row],[ 15 ]]-CALCULO[[#This Row],[32]],-3))</f>
        <v>0</v>
      </c>
      <c r="AH928" s="29"/>
      <c r="AI928" s="163">
        <f>+IF(AVERAGEIF(DEDUCCIONES[Concepto],'Datos para cálculo'!AH$4,DEDUCCIONES[Monto Limite])=1,CALCULO[[#This Row],[ 34 ]],MIN(CALCULO[[#This Row],[ 34 ]],AVERAGEIF(DEDUCCIONES[Concepto],'Datos para cálculo'!AH$4,DEDUCCIONES[Monto Limite]),+CALCULO[[#This Row],[ 34 ]]+1-1,CALCULO[[#This Row],[ 34 ]]))</f>
        <v>0</v>
      </c>
      <c r="AJ928" s="167"/>
      <c r="AK928" s="144">
        <f>+IF(CALCULO[[#This Row],[ 36 ]]="SI",MIN(CALCULO[[#This Row],[ 15 ]]*10%,VLOOKUP($AJ$4,DEDUCCIONES[],4,0)),0)</f>
        <v>0</v>
      </c>
      <c r="AL928" s="168"/>
      <c r="AM928" s="145">
        <f>+MIN(AL928+1-1,VLOOKUP($AL$4,DEDUCCIONES[],4,0))</f>
        <v>0</v>
      </c>
      <c r="AN928" s="144">
        <f>+CALCULO[[#This Row],[35]]+CALCULO[[#This Row],[37]]+CALCULO[[#This Row],[ 39 ]]</f>
        <v>0</v>
      </c>
      <c r="AO928" s="148">
        <f>+CALCULO[[#This Row],[33]]-CALCULO[[#This Row],[ 40 ]]</f>
        <v>0</v>
      </c>
      <c r="AP928" s="29"/>
      <c r="AQ928" s="163">
        <f>+MIN(CALCULO[[#This Row],[42]]+1-1,VLOOKUP($AP$4,RENTAS_EXCENTAS[],4,0))</f>
        <v>0</v>
      </c>
      <c r="AR928" s="29"/>
      <c r="AS928" s="163">
        <f>+MIN(CALCULO[[#This Row],[43]]+CALCULO[[#This Row],[ 44 ]]+1-1,VLOOKUP($AP$4,RENTAS_EXCENTAS[],4,0))-CALCULO[[#This Row],[43]]</f>
        <v>0</v>
      </c>
      <c r="AT928" s="163"/>
      <c r="AU928" s="163"/>
      <c r="AV928" s="163">
        <f>+CALCULO[[#This Row],[ 47 ]]</f>
        <v>0</v>
      </c>
      <c r="AW928" s="163"/>
      <c r="AX928" s="163">
        <f>+CALCULO[[#This Row],[ 49 ]]</f>
        <v>0</v>
      </c>
      <c r="AY928" s="163"/>
      <c r="AZ928" s="163">
        <f>+CALCULO[[#This Row],[ 51 ]]</f>
        <v>0</v>
      </c>
      <c r="BA928" s="163"/>
      <c r="BB928" s="163">
        <f>+CALCULO[[#This Row],[ 53 ]]</f>
        <v>0</v>
      </c>
      <c r="BC928" s="163"/>
      <c r="BD928" s="163">
        <f>+CALCULO[[#This Row],[ 55 ]]</f>
        <v>0</v>
      </c>
      <c r="BE928" s="163"/>
      <c r="BF928" s="163">
        <f>+CALCULO[[#This Row],[ 57 ]]</f>
        <v>0</v>
      </c>
      <c r="BG928" s="163"/>
      <c r="BH928" s="163">
        <f>+CALCULO[[#This Row],[ 59 ]]</f>
        <v>0</v>
      </c>
      <c r="BI928" s="163"/>
      <c r="BJ928" s="163"/>
      <c r="BK928" s="163"/>
      <c r="BL928" s="145">
        <f>+CALCULO[[#This Row],[ 63 ]]</f>
        <v>0</v>
      </c>
      <c r="BM928" s="144">
        <f>+CALCULO[[#This Row],[ 64 ]]+CALCULO[[#This Row],[ 62 ]]+CALCULO[[#This Row],[ 60 ]]+CALCULO[[#This Row],[ 58 ]]+CALCULO[[#This Row],[ 56 ]]+CALCULO[[#This Row],[ 54 ]]+CALCULO[[#This Row],[ 52 ]]+CALCULO[[#This Row],[ 50 ]]+CALCULO[[#This Row],[ 48 ]]+CALCULO[[#This Row],[ 45 ]]+CALCULO[[#This Row],[43]]</f>
        <v>0</v>
      </c>
      <c r="BN928" s="148">
        <f>+CALCULO[[#This Row],[ 41 ]]-CALCULO[[#This Row],[65]]</f>
        <v>0</v>
      </c>
      <c r="BO928" s="144">
        <f>+ROUND(MIN(CALCULO[[#This Row],[66]]*25%,240*'Versión impresión'!$H$8),-3)</f>
        <v>0</v>
      </c>
      <c r="BP928" s="148">
        <f>+CALCULO[[#This Row],[66]]-CALCULO[[#This Row],[67]]</f>
        <v>0</v>
      </c>
      <c r="BQ928" s="154">
        <f>+ROUND(CALCULO[[#This Row],[33]]*40%,-3)</f>
        <v>0</v>
      </c>
      <c r="BR928" s="149">
        <f t="shared" si="36"/>
        <v>0</v>
      </c>
      <c r="BS928" s="144">
        <f>+CALCULO[[#This Row],[33]]-MIN(CALCULO[[#This Row],[69]],CALCULO[[#This Row],[68]])</f>
        <v>0</v>
      </c>
      <c r="BT928" s="150">
        <f>+CALCULO[[#This Row],[71]]/'Versión impresión'!$H$8+1-1</f>
        <v>0</v>
      </c>
      <c r="BU928" s="151">
        <f>+LOOKUP(CALCULO[[#This Row],[72]],$CG$2:$CH$8,$CJ$2:$CJ$8)</f>
        <v>0</v>
      </c>
      <c r="BV928" s="152">
        <f>+LOOKUP(CALCULO[[#This Row],[72]],$CG$2:$CH$8,$CI$2:$CI$8)</f>
        <v>0</v>
      </c>
      <c r="BW928" s="151">
        <f>+LOOKUP(CALCULO[[#This Row],[72]],$CG$2:$CH$8,$CK$2:$CK$8)</f>
        <v>0</v>
      </c>
      <c r="BX928" s="155">
        <f>+(CALCULO[[#This Row],[72]]+CALCULO[[#This Row],[73]])*CALCULO[[#This Row],[74]]+CALCULO[[#This Row],[75]]</f>
        <v>0</v>
      </c>
      <c r="BY928" s="133">
        <f>+ROUND(CALCULO[[#This Row],[76]]*'Versión impresión'!$H$8,-3)</f>
        <v>0</v>
      </c>
      <c r="BZ928" s="180" t="str">
        <f>+IF(LOOKUP(CALCULO[[#This Row],[72]],$CG$2:$CH$8,$CM$2:$CM$8)=0,"",LOOKUP(CALCULO[[#This Row],[72]],$CG$2:$CH$8,$CM$2:$CM$8))</f>
        <v/>
      </c>
    </row>
    <row r="929" spans="1:78" x14ac:dyDescent="0.25">
      <c r="A929" s="78" t="str">
        <f t="shared" si="35"/>
        <v/>
      </c>
      <c r="B929" s="159"/>
      <c r="C929" s="29"/>
      <c r="D929" s="29"/>
      <c r="E929" s="29"/>
      <c r="F929" s="29"/>
      <c r="G929" s="29"/>
      <c r="H929" s="29"/>
      <c r="I929" s="29"/>
      <c r="J929" s="29"/>
      <c r="K929" s="29"/>
      <c r="L929" s="29"/>
      <c r="M929" s="29"/>
      <c r="N929" s="29"/>
      <c r="O929" s="144">
        <f>SUM(CALCULO[[#This Row],[5]:[ 14 ]])</f>
        <v>0</v>
      </c>
      <c r="P929" s="162"/>
      <c r="Q929" s="163">
        <f>+IF(AVERAGEIF(ING_NO_CONST_RENTA[Concepto],'Datos para cálculo'!P$4,ING_NO_CONST_RENTA[Monto Limite])=1,CALCULO[[#This Row],[16]],MIN(CALCULO[ [#This Row],[16] ],AVERAGEIF(ING_NO_CONST_RENTA[Concepto],'Datos para cálculo'!P$4,ING_NO_CONST_RENTA[Monto Limite]),+CALCULO[ [#This Row],[16] ]+1-1,CALCULO[ [#This Row],[16] ]))</f>
        <v>0</v>
      </c>
      <c r="R929" s="29"/>
      <c r="S929" s="163">
        <f>+IF(AVERAGEIF(ING_NO_CONST_RENTA[Concepto],'Datos para cálculo'!R$4,ING_NO_CONST_RENTA[Monto Limite])=1,CALCULO[[#This Row],[18]],MIN(CALCULO[ [#This Row],[18] ],AVERAGEIF(ING_NO_CONST_RENTA[Concepto],'Datos para cálculo'!R$4,ING_NO_CONST_RENTA[Monto Limite]),+CALCULO[ [#This Row],[18] ]+1-1,CALCULO[ [#This Row],[18] ]))</f>
        <v>0</v>
      </c>
      <c r="T929" s="29"/>
      <c r="U929" s="163">
        <f>+IF(AVERAGEIF(ING_NO_CONST_RENTA[Concepto],'Datos para cálculo'!T$4,ING_NO_CONST_RENTA[Monto Limite])=1,CALCULO[[#This Row],[20]],MIN(CALCULO[ [#This Row],[20] ],AVERAGEIF(ING_NO_CONST_RENTA[Concepto],'Datos para cálculo'!T$4,ING_NO_CONST_RENTA[Monto Limite]),+CALCULO[ [#This Row],[20] ]+1-1,CALCULO[ [#This Row],[20] ]))</f>
        <v>0</v>
      </c>
      <c r="V929" s="29"/>
      <c r="W92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29" s="164"/>
      <c r="Y929" s="163">
        <f>+IF(O929&lt;310*'Versión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29" s="165"/>
      <c r="AA929" s="163">
        <f>+IF(AVERAGEIF(ING_NO_CONST_RENTA[Concepto],'Datos para cálculo'!Z$4,ING_NO_CONST_RENTA[Monto Limite])=1,CALCULO[[#This Row],[ 26 ]],MIN(CALCULO[[#This Row],[ 26 ]],AVERAGEIF(ING_NO_CONST_RENTA[Concepto],'Datos para cálculo'!Z$4,ING_NO_CONST_RENTA[Monto Limite]),+CALCULO[[#This Row],[ 26 ]]+1-1,CALCULO[[#This Row],[ 26 ]]))</f>
        <v>0</v>
      </c>
      <c r="AB929" s="165"/>
      <c r="AC92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29" s="147"/>
      <c r="AE92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29" s="144">
        <f>+CALCULO[[#This Row],[ 31 ]]+CALCULO[[#This Row],[ 29 ]]+CALCULO[[#This Row],[ 27 ]]+CALCULO[[#This Row],[ 25 ]]+CALCULO[[#This Row],[ 23 ]]+CALCULO[[#This Row],[ 21 ]]+CALCULO[[#This Row],[ 19 ]]+CALCULO[[#This Row],[ 17 ]]</f>
        <v>0</v>
      </c>
      <c r="AG929" s="148">
        <f>+MAX(0,ROUND(CALCULO[[#This Row],[ 15 ]]-CALCULO[[#This Row],[32]],-3))</f>
        <v>0</v>
      </c>
      <c r="AH929" s="29"/>
      <c r="AI929" s="163">
        <f>+IF(AVERAGEIF(DEDUCCIONES[Concepto],'Datos para cálculo'!AH$4,DEDUCCIONES[Monto Limite])=1,CALCULO[[#This Row],[ 34 ]],MIN(CALCULO[[#This Row],[ 34 ]],AVERAGEIF(DEDUCCIONES[Concepto],'Datos para cálculo'!AH$4,DEDUCCIONES[Monto Limite]),+CALCULO[[#This Row],[ 34 ]]+1-1,CALCULO[[#This Row],[ 34 ]]))</f>
        <v>0</v>
      </c>
      <c r="AJ929" s="167"/>
      <c r="AK929" s="144">
        <f>+IF(CALCULO[[#This Row],[ 36 ]]="SI",MIN(CALCULO[[#This Row],[ 15 ]]*10%,VLOOKUP($AJ$4,DEDUCCIONES[],4,0)),0)</f>
        <v>0</v>
      </c>
      <c r="AL929" s="168"/>
      <c r="AM929" s="145">
        <f>+MIN(AL929+1-1,VLOOKUP($AL$4,DEDUCCIONES[],4,0))</f>
        <v>0</v>
      </c>
      <c r="AN929" s="144">
        <f>+CALCULO[[#This Row],[35]]+CALCULO[[#This Row],[37]]+CALCULO[[#This Row],[ 39 ]]</f>
        <v>0</v>
      </c>
      <c r="AO929" s="148">
        <f>+CALCULO[[#This Row],[33]]-CALCULO[[#This Row],[ 40 ]]</f>
        <v>0</v>
      </c>
      <c r="AP929" s="29"/>
      <c r="AQ929" s="163">
        <f>+MIN(CALCULO[[#This Row],[42]]+1-1,VLOOKUP($AP$4,RENTAS_EXCENTAS[],4,0))</f>
        <v>0</v>
      </c>
      <c r="AR929" s="29"/>
      <c r="AS929" s="163">
        <f>+MIN(CALCULO[[#This Row],[43]]+CALCULO[[#This Row],[ 44 ]]+1-1,VLOOKUP($AP$4,RENTAS_EXCENTAS[],4,0))-CALCULO[[#This Row],[43]]</f>
        <v>0</v>
      </c>
      <c r="AT929" s="163"/>
      <c r="AU929" s="163"/>
      <c r="AV929" s="163">
        <f>+CALCULO[[#This Row],[ 47 ]]</f>
        <v>0</v>
      </c>
      <c r="AW929" s="163"/>
      <c r="AX929" s="163">
        <f>+CALCULO[[#This Row],[ 49 ]]</f>
        <v>0</v>
      </c>
      <c r="AY929" s="163"/>
      <c r="AZ929" s="163">
        <f>+CALCULO[[#This Row],[ 51 ]]</f>
        <v>0</v>
      </c>
      <c r="BA929" s="163"/>
      <c r="BB929" s="163">
        <f>+CALCULO[[#This Row],[ 53 ]]</f>
        <v>0</v>
      </c>
      <c r="BC929" s="163"/>
      <c r="BD929" s="163">
        <f>+CALCULO[[#This Row],[ 55 ]]</f>
        <v>0</v>
      </c>
      <c r="BE929" s="163"/>
      <c r="BF929" s="163">
        <f>+CALCULO[[#This Row],[ 57 ]]</f>
        <v>0</v>
      </c>
      <c r="BG929" s="163"/>
      <c r="BH929" s="163">
        <f>+CALCULO[[#This Row],[ 59 ]]</f>
        <v>0</v>
      </c>
      <c r="BI929" s="163"/>
      <c r="BJ929" s="163"/>
      <c r="BK929" s="163"/>
      <c r="BL929" s="145">
        <f>+CALCULO[[#This Row],[ 63 ]]</f>
        <v>0</v>
      </c>
      <c r="BM929" s="144">
        <f>+CALCULO[[#This Row],[ 64 ]]+CALCULO[[#This Row],[ 62 ]]+CALCULO[[#This Row],[ 60 ]]+CALCULO[[#This Row],[ 58 ]]+CALCULO[[#This Row],[ 56 ]]+CALCULO[[#This Row],[ 54 ]]+CALCULO[[#This Row],[ 52 ]]+CALCULO[[#This Row],[ 50 ]]+CALCULO[[#This Row],[ 48 ]]+CALCULO[[#This Row],[ 45 ]]+CALCULO[[#This Row],[43]]</f>
        <v>0</v>
      </c>
      <c r="BN929" s="148">
        <f>+CALCULO[[#This Row],[ 41 ]]-CALCULO[[#This Row],[65]]</f>
        <v>0</v>
      </c>
      <c r="BO929" s="144">
        <f>+ROUND(MIN(CALCULO[[#This Row],[66]]*25%,240*'Versión impresión'!$H$8),-3)</f>
        <v>0</v>
      </c>
      <c r="BP929" s="148">
        <f>+CALCULO[[#This Row],[66]]-CALCULO[[#This Row],[67]]</f>
        <v>0</v>
      </c>
      <c r="BQ929" s="154">
        <f>+ROUND(CALCULO[[#This Row],[33]]*40%,-3)</f>
        <v>0</v>
      </c>
      <c r="BR929" s="149">
        <f t="shared" si="36"/>
        <v>0</v>
      </c>
      <c r="BS929" s="144">
        <f>+CALCULO[[#This Row],[33]]-MIN(CALCULO[[#This Row],[69]],CALCULO[[#This Row],[68]])</f>
        <v>0</v>
      </c>
      <c r="BT929" s="150">
        <f>+CALCULO[[#This Row],[71]]/'Versión impresión'!$H$8+1-1</f>
        <v>0</v>
      </c>
      <c r="BU929" s="151">
        <f>+LOOKUP(CALCULO[[#This Row],[72]],$CG$2:$CH$8,$CJ$2:$CJ$8)</f>
        <v>0</v>
      </c>
      <c r="BV929" s="152">
        <f>+LOOKUP(CALCULO[[#This Row],[72]],$CG$2:$CH$8,$CI$2:$CI$8)</f>
        <v>0</v>
      </c>
      <c r="BW929" s="151">
        <f>+LOOKUP(CALCULO[[#This Row],[72]],$CG$2:$CH$8,$CK$2:$CK$8)</f>
        <v>0</v>
      </c>
      <c r="BX929" s="155">
        <f>+(CALCULO[[#This Row],[72]]+CALCULO[[#This Row],[73]])*CALCULO[[#This Row],[74]]+CALCULO[[#This Row],[75]]</f>
        <v>0</v>
      </c>
      <c r="BY929" s="133">
        <f>+ROUND(CALCULO[[#This Row],[76]]*'Versión impresión'!$H$8,-3)</f>
        <v>0</v>
      </c>
      <c r="BZ929" s="180" t="str">
        <f>+IF(LOOKUP(CALCULO[[#This Row],[72]],$CG$2:$CH$8,$CM$2:$CM$8)=0,"",LOOKUP(CALCULO[[#This Row],[72]],$CG$2:$CH$8,$CM$2:$CM$8))</f>
        <v/>
      </c>
    </row>
    <row r="930" spans="1:78" x14ac:dyDescent="0.25">
      <c r="A930" s="78" t="str">
        <f t="shared" si="35"/>
        <v/>
      </c>
      <c r="B930" s="159"/>
      <c r="C930" s="29"/>
      <c r="D930" s="29"/>
      <c r="E930" s="29"/>
      <c r="F930" s="29"/>
      <c r="G930" s="29"/>
      <c r="H930" s="29"/>
      <c r="I930" s="29"/>
      <c r="J930" s="29"/>
      <c r="K930" s="29"/>
      <c r="L930" s="29"/>
      <c r="M930" s="29"/>
      <c r="N930" s="29"/>
      <c r="O930" s="144">
        <f>SUM(CALCULO[[#This Row],[5]:[ 14 ]])</f>
        <v>0</v>
      </c>
      <c r="P930" s="162"/>
      <c r="Q930" s="163">
        <f>+IF(AVERAGEIF(ING_NO_CONST_RENTA[Concepto],'Datos para cálculo'!P$4,ING_NO_CONST_RENTA[Monto Limite])=1,CALCULO[[#This Row],[16]],MIN(CALCULO[ [#This Row],[16] ],AVERAGEIF(ING_NO_CONST_RENTA[Concepto],'Datos para cálculo'!P$4,ING_NO_CONST_RENTA[Monto Limite]),+CALCULO[ [#This Row],[16] ]+1-1,CALCULO[ [#This Row],[16] ]))</f>
        <v>0</v>
      </c>
      <c r="R930" s="29"/>
      <c r="S930" s="163">
        <f>+IF(AVERAGEIF(ING_NO_CONST_RENTA[Concepto],'Datos para cálculo'!R$4,ING_NO_CONST_RENTA[Monto Limite])=1,CALCULO[[#This Row],[18]],MIN(CALCULO[ [#This Row],[18] ],AVERAGEIF(ING_NO_CONST_RENTA[Concepto],'Datos para cálculo'!R$4,ING_NO_CONST_RENTA[Monto Limite]),+CALCULO[ [#This Row],[18] ]+1-1,CALCULO[ [#This Row],[18] ]))</f>
        <v>0</v>
      </c>
      <c r="T930" s="29"/>
      <c r="U930" s="163">
        <f>+IF(AVERAGEIF(ING_NO_CONST_RENTA[Concepto],'Datos para cálculo'!T$4,ING_NO_CONST_RENTA[Monto Limite])=1,CALCULO[[#This Row],[20]],MIN(CALCULO[ [#This Row],[20] ],AVERAGEIF(ING_NO_CONST_RENTA[Concepto],'Datos para cálculo'!T$4,ING_NO_CONST_RENTA[Monto Limite]),+CALCULO[ [#This Row],[20] ]+1-1,CALCULO[ [#This Row],[20] ]))</f>
        <v>0</v>
      </c>
      <c r="V930" s="29"/>
      <c r="W93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0" s="164"/>
      <c r="Y930" s="163">
        <f>+IF(O930&lt;310*'Versión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0" s="165"/>
      <c r="AA930" s="163">
        <f>+IF(AVERAGEIF(ING_NO_CONST_RENTA[Concepto],'Datos para cálculo'!Z$4,ING_NO_CONST_RENTA[Monto Limite])=1,CALCULO[[#This Row],[ 26 ]],MIN(CALCULO[[#This Row],[ 26 ]],AVERAGEIF(ING_NO_CONST_RENTA[Concepto],'Datos para cálculo'!Z$4,ING_NO_CONST_RENTA[Monto Limite]),+CALCULO[[#This Row],[ 26 ]]+1-1,CALCULO[[#This Row],[ 26 ]]))</f>
        <v>0</v>
      </c>
      <c r="AB930" s="165"/>
      <c r="AC93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0" s="147"/>
      <c r="AE93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0" s="144">
        <f>+CALCULO[[#This Row],[ 31 ]]+CALCULO[[#This Row],[ 29 ]]+CALCULO[[#This Row],[ 27 ]]+CALCULO[[#This Row],[ 25 ]]+CALCULO[[#This Row],[ 23 ]]+CALCULO[[#This Row],[ 21 ]]+CALCULO[[#This Row],[ 19 ]]+CALCULO[[#This Row],[ 17 ]]</f>
        <v>0</v>
      </c>
      <c r="AG930" s="148">
        <f>+MAX(0,ROUND(CALCULO[[#This Row],[ 15 ]]-CALCULO[[#This Row],[32]],-3))</f>
        <v>0</v>
      </c>
      <c r="AH930" s="29"/>
      <c r="AI930" s="163">
        <f>+IF(AVERAGEIF(DEDUCCIONES[Concepto],'Datos para cálculo'!AH$4,DEDUCCIONES[Monto Limite])=1,CALCULO[[#This Row],[ 34 ]],MIN(CALCULO[[#This Row],[ 34 ]],AVERAGEIF(DEDUCCIONES[Concepto],'Datos para cálculo'!AH$4,DEDUCCIONES[Monto Limite]),+CALCULO[[#This Row],[ 34 ]]+1-1,CALCULO[[#This Row],[ 34 ]]))</f>
        <v>0</v>
      </c>
      <c r="AJ930" s="167"/>
      <c r="AK930" s="144">
        <f>+IF(CALCULO[[#This Row],[ 36 ]]="SI",MIN(CALCULO[[#This Row],[ 15 ]]*10%,VLOOKUP($AJ$4,DEDUCCIONES[],4,0)),0)</f>
        <v>0</v>
      </c>
      <c r="AL930" s="168"/>
      <c r="AM930" s="145">
        <f>+MIN(AL930+1-1,VLOOKUP($AL$4,DEDUCCIONES[],4,0))</f>
        <v>0</v>
      </c>
      <c r="AN930" s="144">
        <f>+CALCULO[[#This Row],[35]]+CALCULO[[#This Row],[37]]+CALCULO[[#This Row],[ 39 ]]</f>
        <v>0</v>
      </c>
      <c r="AO930" s="148">
        <f>+CALCULO[[#This Row],[33]]-CALCULO[[#This Row],[ 40 ]]</f>
        <v>0</v>
      </c>
      <c r="AP930" s="29"/>
      <c r="AQ930" s="163">
        <f>+MIN(CALCULO[[#This Row],[42]]+1-1,VLOOKUP($AP$4,RENTAS_EXCENTAS[],4,0))</f>
        <v>0</v>
      </c>
      <c r="AR930" s="29"/>
      <c r="AS930" s="163">
        <f>+MIN(CALCULO[[#This Row],[43]]+CALCULO[[#This Row],[ 44 ]]+1-1,VLOOKUP($AP$4,RENTAS_EXCENTAS[],4,0))-CALCULO[[#This Row],[43]]</f>
        <v>0</v>
      </c>
      <c r="AT930" s="163"/>
      <c r="AU930" s="163"/>
      <c r="AV930" s="163">
        <f>+CALCULO[[#This Row],[ 47 ]]</f>
        <v>0</v>
      </c>
      <c r="AW930" s="163"/>
      <c r="AX930" s="163">
        <f>+CALCULO[[#This Row],[ 49 ]]</f>
        <v>0</v>
      </c>
      <c r="AY930" s="163"/>
      <c r="AZ930" s="163">
        <f>+CALCULO[[#This Row],[ 51 ]]</f>
        <v>0</v>
      </c>
      <c r="BA930" s="163"/>
      <c r="BB930" s="163">
        <f>+CALCULO[[#This Row],[ 53 ]]</f>
        <v>0</v>
      </c>
      <c r="BC930" s="163"/>
      <c r="BD930" s="163">
        <f>+CALCULO[[#This Row],[ 55 ]]</f>
        <v>0</v>
      </c>
      <c r="BE930" s="163"/>
      <c r="BF930" s="163">
        <f>+CALCULO[[#This Row],[ 57 ]]</f>
        <v>0</v>
      </c>
      <c r="BG930" s="163"/>
      <c r="BH930" s="163">
        <f>+CALCULO[[#This Row],[ 59 ]]</f>
        <v>0</v>
      </c>
      <c r="BI930" s="163"/>
      <c r="BJ930" s="163"/>
      <c r="BK930" s="163"/>
      <c r="BL930" s="145">
        <f>+CALCULO[[#This Row],[ 63 ]]</f>
        <v>0</v>
      </c>
      <c r="BM930" s="144">
        <f>+CALCULO[[#This Row],[ 64 ]]+CALCULO[[#This Row],[ 62 ]]+CALCULO[[#This Row],[ 60 ]]+CALCULO[[#This Row],[ 58 ]]+CALCULO[[#This Row],[ 56 ]]+CALCULO[[#This Row],[ 54 ]]+CALCULO[[#This Row],[ 52 ]]+CALCULO[[#This Row],[ 50 ]]+CALCULO[[#This Row],[ 48 ]]+CALCULO[[#This Row],[ 45 ]]+CALCULO[[#This Row],[43]]</f>
        <v>0</v>
      </c>
      <c r="BN930" s="148">
        <f>+CALCULO[[#This Row],[ 41 ]]-CALCULO[[#This Row],[65]]</f>
        <v>0</v>
      </c>
      <c r="BO930" s="144">
        <f>+ROUND(MIN(CALCULO[[#This Row],[66]]*25%,240*'Versión impresión'!$H$8),-3)</f>
        <v>0</v>
      </c>
      <c r="BP930" s="148">
        <f>+CALCULO[[#This Row],[66]]-CALCULO[[#This Row],[67]]</f>
        <v>0</v>
      </c>
      <c r="BQ930" s="154">
        <f>+ROUND(CALCULO[[#This Row],[33]]*40%,-3)</f>
        <v>0</v>
      </c>
      <c r="BR930" s="149">
        <f t="shared" si="36"/>
        <v>0</v>
      </c>
      <c r="BS930" s="144">
        <f>+CALCULO[[#This Row],[33]]-MIN(CALCULO[[#This Row],[69]],CALCULO[[#This Row],[68]])</f>
        <v>0</v>
      </c>
      <c r="BT930" s="150">
        <f>+CALCULO[[#This Row],[71]]/'Versión impresión'!$H$8+1-1</f>
        <v>0</v>
      </c>
      <c r="BU930" s="151">
        <f>+LOOKUP(CALCULO[[#This Row],[72]],$CG$2:$CH$8,$CJ$2:$CJ$8)</f>
        <v>0</v>
      </c>
      <c r="BV930" s="152">
        <f>+LOOKUP(CALCULO[[#This Row],[72]],$CG$2:$CH$8,$CI$2:$CI$8)</f>
        <v>0</v>
      </c>
      <c r="BW930" s="151">
        <f>+LOOKUP(CALCULO[[#This Row],[72]],$CG$2:$CH$8,$CK$2:$CK$8)</f>
        <v>0</v>
      </c>
      <c r="BX930" s="155">
        <f>+(CALCULO[[#This Row],[72]]+CALCULO[[#This Row],[73]])*CALCULO[[#This Row],[74]]+CALCULO[[#This Row],[75]]</f>
        <v>0</v>
      </c>
      <c r="BY930" s="133">
        <f>+ROUND(CALCULO[[#This Row],[76]]*'Versión impresión'!$H$8,-3)</f>
        <v>0</v>
      </c>
      <c r="BZ930" s="180" t="str">
        <f>+IF(LOOKUP(CALCULO[[#This Row],[72]],$CG$2:$CH$8,$CM$2:$CM$8)=0,"",LOOKUP(CALCULO[[#This Row],[72]],$CG$2:$CH$8,$CM$2:$CM$8))</f>
        <v/>
      </c>
    </row>
    <row r="931" spans="1:78" x14ac:dyDescent="0.25">
      <c r="A931" s="78" t="str">
        <f t="shared" si="35"/>
        <v/>
      </c>
      <c r="B931" s="159"/>
      <c r="C931" s="29"/>
      <c r="D931" s="29"/>
      <c r="E931" s="29"/>
      <c r="F931" s="29"/>
      <c r="G931" s="29"/>
      <c r="H931" s="29"/>
      <c r="I931" s="29"/>
      <c r="J931" s="29"/>
      <c r="K931" s="29"/>
      <c r="L931" s="29"/>
      <c r="M931" s="29"/>
      <c r="N931" s="29"/>
      <c r="O931" s="144">
        <f>SUM(CALCULO[[#This Row],[5]:[ 14 ]])</f>
        <v>0</v>
      </c>
      <c r="P931" s="162"/>
      <c r="Q931" s="163">
        <f>+IF(AVERAGEIF(ING_NO_CONST_RENTA[Concepto],'Datos para cálculo'!P$4,ING_NO_CONST_RENTA[Monto Limite])=1,CALCULO[[#This Row],[16]],MIN(CALCULO[ [#This Row],[16] ],AVERAGEIF(ING_NO_CONST_RENTA[Concepto],'Datos para cálculo'!P$4,ING_NO_CONST_RENTA[Monto Limite]),+CALCULO[ [#This Row],[16] ]+1-1,CALCULO[ [#This Row],[16] ]))</f>
        <v>0</v>
      </c>
      <c r="R931" s="29"/>
      <c r="S931" s="163">
        <f>+IF(AVERAGEIF(ING_NO_CONST_RENTA[Concepto],'Datos para cálculo'!R$4,ING_NO_CONST_RENTA[Monto Limite])=1,CALCULO[[#This Row],[18]],MIN(CALCULO[ [#This Row],[18] ],AVERAGEIF(ING_NO_CONST_RENTA[Concepto],'Datos para cálculo'!R$4,ING_NO_CONST_RENTA[Monto Limite]),+CALCULO[ [#This Row],[18] ]+1-1,CALCULO[ [#This Row],[18] ]))</f>
        <v>0</v>
      </c>
      <c r="T931" s="29"/>
      <c r="U931" s="163">
        <f>+IF(AVERAGEIF(ING_NO_CONST_RENTA[Concepto],'Datos para cálculo'!T$4,ING_NO_CONST_RENTA[Monto Limite])=1,CALCULO[[#This Row],[20]],MIN(CALCULO[ [#This Row],[20] ],AVERAGEIF(ING_NO_CONST_RENTA[Concepto],'Datos para cálculo'!T$4,ING_NO_CONST_RENTA[Monto Limite]),+CALCULO[ [#This Row],[20] ]+1-1,CALCULO[ [#This Row],[20] ]))</f>
        <v>0</v>
      </c>
      <c r="V931" s="29"/>
      <c r="W93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1" s="164"/>
      <c r="Y931" s="163">
        <f>+IF(O931&lt;310*'Versión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1" s="165"/>
      <c r="AA931" s="163">
        <f>+IF(AVERAGEIF(ING_NO_CONST_RENTA[Concepto],'Datos para cálculo'!Z$4,ING_NO_CONST_RENTA[Monto Limite])=1,CALCULO[[#This Row],[ 26 ]],MIN(CALCULO[[#This Row],[ 26 ]],AVERAGEIF(ING_NO_CONST_RENTA[Concepto],'Datos para cálculo'!Z$4,ING_NO_CONST_RENTA[Monto Limite]),+CALCULO[[#This Row],[ 26 ]]+1-1,CALCULO[[#This Row],[ 26 ]]))</f>
        <v>0</v>
      </c>
      <c r="AB931" s="165"/>
      <c r="AC93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1" s="147"/>
      <c r="AE93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1" s="144">
        <f>+CALCULO[[#This Row],[ 31 ]]+CALCULO[[#This Row],[ 29 ]]+CALCULO[[#This Row],[ 27 ]]+CALCULO[[#This Row],[ 25 ]]+CALCULO[[#This Row],[ 23 ]]+CALCULO[[#This Row],[ 21 ]]+CALCULO[[#This Row],[ 19 ]]+CALCULO[[#This Row],[ 17 ]]</f>
        <v>0</v>
      </c>
      <c r="AG931" s="148">
        <f>+MAX(0,ROUND(CALCULO[[#This Row],[ 15 ]]-CALCULO[[#This Row],[32]],-3))</f>
        <v>0</v>
      </c>
      <c r="AH931" s="29"/>
      <c r="AI931" s="163">
        <f>+IF(AVERAGEIF(DEDUCCIONES[Concepto],'Datos para cálculo'!AH$4,DEDUCCIONES[Monto Limite])=1,CALCULO[[#This Row],[ 34 ]],MIN(CALCULO[[#This Row],[ 34 ]],AVERAGEIF(DEDUCCIONES[Concepto],'Datos para cálculo'!AH$4,DEDUCCIONES[Monto Limite]),+CALCULO[[#This Row],[ 34 ]]+1-1,CALCULO[[#This Row],[ 34 ]]))</f>
        <v>0</v>
      </c>
      <c r="AJ931" s="167"/>
      <c r="AK931" s="144">
        <f>+IF(CALCULO[[#This Row],[ 36 ]]="SI",MIN(CALCULO[[#This Row],[ 15 ]]*10%,VLOOKUP($AJ$4,DEDUCCIONES[],4,0)),0)</f>
        <v>0</v>
      </c>
      <c r="AL931" s="168"/>
      <c r="AM931" s="145">
        <f>+MIN(AL931+1-1,VLOOKUP($AL$4,DEDUCCIONES[],4,0))</f>
        <v>0</v>
      </c>
      <c r="AN931" s="144">
        <f>+CALCULO[[#This Row],[35]]+CALCULO[[#This Row],[37]]+CALCULO[[#This Row],[ 39 ]]</f>
        <v>0</v>
      </c>
      <c r="AO931" s="148">
        <f>+CALCULO[[#This Row],[33]]-CALCULO[[#This Row],[ 40 ]]</f>
        <v>0</v>
      </c>
      <c r="AP931" s="29"/>
      <c r="AQ931" s="163">
        <f>+MIN(CALCULO[[#This Row],[42]]+1-1,VLOOKUP($AP$4,RENTAS_EXCENTAS[],4,0))</f>
        <v>0</v>
      </c>
      <c r="AR931" s="29"/>
      <c r="AS931" s="163">
        <f>+MIN(CALCULO[[#This Row],[43]]+CALCULO[[#This Row],[ 44 ]]+1-1,VLOOKUP($AP$4,RENTAS_EXCENTAS[],4,0))-CALCULO[[#This Row],[43]]</f>
        <v>0</v>
      </c>
      <c r="AT931" s="163"/>
      <c r="AU931" s="163"/>
      <c r="AV931" s="163">
        <f>+CALCULO[[#This Row],[ 47 ]]</f>
        <v>0</v>
      </c>
      <c r="AW931" s="163"/>
      <c r="AX931" s="163">
        <f>+CALCULO[[#This Row],[ 49 ]]</f>
        <v>0</v>
      </c>
      <c r="AY931" s="163"/>
      <c r="AZ931" s="163">
        <f>+CALCULO[[#This Row],[ 51 ]]</f>
        <v>0</v>
      </c>
      <c r="BA931" s="163"/>
      <c r="BB931" s="163">
        <f>+CALCULO[[#This Row],[ 53 ]]</f>
        <v>0</v>
      </c>
      <c r="BC931" s="163"/>
      <c r="BD931" s="163">
        <f>+CALCULO[[#This Row],[ 55 ]]</f>
        <v>0</v>
      </c>
      <c r="BE931" s="163"/>
      <c r="BF931" s="163">
        <f>+CALCULO[[#This Row],[ 57 ]]</f>
        <v>0</v>
      </c>
      <c r="BG931" s="163"/>
      <c r="BH931" s="163">
        <f>+CALCULO[[#This Row],[ 59 ]]</f>
        <v>0</v>
      </c>
      <c r="BI931" s="163"/>
      <c r="BJ931" s="163"/>
      <c r="BK931" s="163"/>
      <c r="BL931" s="145">
        <f>+CALCULO[[#This Row],[ 63 ]]</f>
        <v>0</v>
      </c>
      <c r="BM931" s="144">
        <f>+CALCULO[[#This Row],[ 64 ]]+CALCULO[[#This Row],[ 62 ]]+CALCULO[[#This Row],[ 60 ]]+CALCULO[[#This Row],[ 58 ]]+CALCULO[[#This Row],[ 56 ]]+CALCULO[[#This Row],[ 54 ]]+CALCULO[[#This Row],[ 52 ]]+CALCULO[[#This Row],[ 50 ]]+CALCULO[[#This Row],[ 48 ]]+CALCULO[[#This Row],[ 45 ]]+CALCULO[[#This Row],[43]]</f>
        <v>0</v>
      </c>
      <c r="BN931" s="148">
        <f>+CALCULO[[#This Row],[ 41 ]]-CALCULO[[#This Row],[65]]</f>
        <v>0</v>
      </c>
      <c r="BO931" s="144">
        <f>+ROUND(MIN(CALCULO[[#This Row],[66]]*25%,240*'Versión impresión'!$H$8),-3)</f>
        <v>0</v>
      </c>
      <c r="BP931" s="148">
        <f>+CALCULO[[#This Row],[66]]-CALCULO[[#This Row],[67]]</f>
        <v>0</v>
      </c>
      <c r="BQ931" s="154">
        <f>+ROUND(CALCULO[[#This Row],[33]]*40%,-3)</f>
        <v>0</v>
      </c>
      <c r="BR931" s="149">
        <f t="shared" si="36"/>
        <v>0</v>
      </c>
      <c r="BS931" s="144">
        <f>+CALCULO[[#This Row],[33]]-MIN(CALCULO[[#This Row],[69]],CALCULO[[#This Row],[68]])</f>
        <v>0</v>
      </c>
      <c r="BT931" s="150">
        <f>+CALCULO[[#This Row],[71]]/'Versión impresión'!$H$8+1-1</f>
        <v>0</v>
      </c>
      <c r="BU931" s="151">
        <f>+LOOKUP(CALCULO[[#This Row],[72]],$CG$2:$CH$8,$CJ$2:$CJ$8)</f>
        <v>0</v>
      </c>
      <c r="BV931" s="152">
        <f>+LOOKUP(CALCULO[[#This Row],[72]],$CG$2:$CH$8,$CI$2:$CI$8)</f>
        <v>0</v>
      </c>
      <c r="BW931" s="151">
        <f>+LOOKUP(CALCULO[[#This Row],[72]],$CG$2:$CH$8,$CK$2:$CK$8)</f>
        <v>0</v>
      </c>
      <c r="BX931" s="155">
        <f>+(CALCULO[[#This Row],[72]]+CALCULO[[#This Row],[73]])*CALCULO[[#This Row],[74]]+CALCULO[[#This Row],[75]]</f>
        <v>0</v>
      </c>
      <c r="BY931" s="133">
        <f>+ROUND(CALCULO[[#This Row],[76]]*'Versión impresión'!$H$8,-3)</f>
        <v>0</v>
      </c>
      <c r="BZ931" s="180" t="str">
        <f>+IF(LOOKUP(CALCULO[[#This Row],[72]],$CG$2:$CH$8,$CM$2:$CM$8)=0,"",LOOKUP(CALCULO[[#This Row],[72]],$CG$2:$CH$8,$CM$2:$CM$8))</f>
        <v/>
      </c>
    </row>
    <row r="932" spans="1:78" x14ac:dyDescent="0.25">
      <c r="A932" s="78" t="str">
        <f t="shared" si="35"/>
        <v/>
      </c>
      <c r="B932" s="159"/>
      <c r="C932" s="29"/>
      <c r="D932" s="29"/>
      <c r="E932" s="29"/>
      <c r="F932" s="29"/>
      <c r="G932" s="29"/>
      <c r="H932" s="29"/>
      <c r="I932" s="29"/>
      <c r="J932" s="29"/>
      <c r="K932" s="29"/>
      <c r="L932" s="29"/>
      <c r="M932" s="29"/>
      <c r="N932" s="29"/>
      <c r="O932" s="144">
        <f>SUM(CALCULO[[#This Row],[5]:[ 14 ]])</f>
        <v>0</v>
      </c>
      <c r="P932" s="162"/>
      <c r="Q932" s="163">
        <f>+IF(AVERAGEIF(ING_NO_CONST_RENTA[Concepto],'Datos para cálculo'!P$4,ING_NO_CONST_RENTA[Monto Limite])=1,CALCULO[[#This Row],[16]],MIN(CALCULO[ [#This Row],[16] ],AVERAGEIF(ING_NO_CONST_RENTA[Concepto],'Datos para cálculo'!P$4,ING_NO_CONST_RENTA[Monto Limite]),+CALCULO[ [#This Row],[16] ]+1-1,CALCULO[ [#This Row],[16] ]))</f>
        <v>0</v>
      </c>
      <c r="R932" s="29"/>
      <c r="S932" s="163">
        <f>+IF(AVERAGEIF(ING_NO_CONST_RENTA[Concepto],'Datos para cálculo'!R$4,ING_NO_CONST_RENTA[Monto Limite])=1,CALCULO[[#This Row],[18]],MIN(CALCULO[ [#This Row],[18] ],AVERAGEIF(ING_NO_CONST_RENTA[Concepto],'Datos para cálculo'!R$4,ING_NO_CONST_RENTA[Monto Limite]),+CALCULO[ [#This Row],[18] ]+1-1,CALCULO[ [#This Row],[18] ]))</f>
        <v>0</v>
      </c>
      <c r="T932" s="29"/>
      <c r="U932" s="163">
        <f>+IF(AVERAGEIF(ING_NO_CONST_RENTA[Concepto],'Datos para cálculo'!T$4,ING_NO_CONST_RENTA[Monto Limite])=1,CALCULO[[#This Row],[20]],MIN(CALCULO[ [#This Row],[20] ],AVERAGEIF(ING_NO_CONST_RENTA[Concepto],'Datos para cálculo'!T$4,ING_NO_CONST_RENTA[Monto Limite]),+CALCULO[ [#This Row],[20] ]+1-1,CALCULO[ [#This Row],[20] ]))</f>
        <v>0</v>
      </c>
      <c r="V932" s="29"/>
      <c r="W93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2" s="164"/>
      <c r="Y932" s="163">
        <f>+IF(O932&lt;310*'Versión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2" s="165"/>
      <c r="AA932" s="163">
        <f>+IF(AVERAGEIF(ING_NO_CONST_RENTA[Concepto],'Datos para cálculo'!Z$4,ING_NO_CONST_RENTA[Monto Limite])=1,CALCULO[[#This Row],[ 26 ]],MIN(CALCULO[[#This Row],[ 26 ]],AVERAGEIF(ING_NO_CONST_RENTA[Concepto],'Datos para cálculo'!Z$4,ING_NO_CONST_RENTA[Monto Limite]),+CALCULO[[#This Row],[ 26 ]]+1-1,CALCULO[[#This Row],[ 26 ]]))</f>
        <v>0</v>
      </c>
      <c r="AB932" s="165"/>
      <c r="AC93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2" s="147"/>
      <c r="AE93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2" s="144">
        <f>+CALCULO[[#This Row],[ 31 ]]+CALCULO[[#This Row],[ 29 ]]+CALCULO[[#This Row],[ 27 ]]+CALCULO[[#This Row],[ 25 ]]+CALCULO[[#This Row],[ 23 ]]+CALCULO[[#This Row],[ 21 ]]+CALCULO[[#This Row],[ 19 ]]+CALCULO[[#This Row],[ 17 ]]</f>
        <v>0</v>
      </c>
      <c r="AG932" s="148">
        <f>+MAX(0,ROUND(CALCULO[[#This Row],[ 15 ]]-CALCULO[[#This Row],[32]],-3))</f>
        <v>0</v>
      </c>
      <c r="AH932" s="29"/>
      <c r="AI932" s="163">
        <f>+IF(AVERAGEIF(DEDUCCIONES[Concepto],'Datos para cálculo'!AH$4,DEDUCCIONES[Monto Limite])=1,CALCULO[[#This Row],[ 34 ]],MIN(CALCULO[[#This Row],[ 34 ]],AVERAGEIF(DEDUCCIONES[Concepto],'Datos para cálculo'!AH$4,DEDUCCIONES[Monto Limite]),+CALCULO[[#This Row],[ 34 ]]+1-1,CALCULO[[#This Row],[ 34 ]]))</f>
        <v>0</v>
      </c>
      <c r="AJ932" s="167"/>
      <c r="AK932" s="144">
        <f>+IF(CALCULO[[#This Row],[ 36 ]]="SI",MIN(CALCULO[[#This Row],[ 15 ]]*10%,VLOOKUP($AJ$4,DEDUCCIONES[],4,0)),0)</f>
        <v>0</v>
      </c>
      <c r="AL932" s="168"/>
      <c r="AM932" s="145">
        <f>+MIN(AL932+1-1,VLOOKUP($AL$4,DEDUCCIONES[],4,0))</f>
        <v>0</v>
      </c>
      <c r="AN932" s="144">
        <f>+CALCULO[[#This Row],[35]]+CALCULO[[#This Row],[37]]+CALCULO[[#This Row],[ 39 ]]</f>
        <v>0</v>
      </c>
      <c r="AO932" s="148">
        <f>+CALCULO[[#This Row],[33]]-CALCULO[[#This Row],[ 40 ]]</f>
        <v>0</v>
      </c>
      <c r="AP932" s="29"/>
      <c r="AQ932" s="163">
        <f>+MIN(CALCULO[[#This Row],[42]]+1-1,VLOOKUP($AP$4,RENTAS_EXCENTAS[],4,0))</f>
        <v>0</v>
      </c>
      <c r="AR932" s="29"/>
      <c r="AS932" s="163">
        <f>+MIN(CALCULO[[#This Row],[43]]+CALCULO[[#This Row],[ 44 ]]+1-1,VLOOKUP($AP$4,RENTAS_EXCENTAS[],4,0))-CALCULO[[#This Row],[43]]</f>
        <v>0</v>
      </c>
      <c r="AT932" s="163"/>
      <c r="AU932" s="163"/>
      <c r="AV932" s="163">
        <f>+CALCULO[[#This Row],[ 47 ]]</f>
        <v>0</v>
      </c>
      <c r="AW932" s="163"/>
      <c r="AX932" s="163">
        <f>+CALCULO[[#This Row],[ 49 ]]</f>
        <v>0</v>
      </c>
      <c r="AY932" s="163"/>
      <c r="AZ932" s="163">
        <f>+CALCULO[[#This Row],[ 51 ]]</f>
        <v>0</v>
      </c>
      <c r="BA932" s="163"/>
      <c r="BB932" s="163">
        <f>+CALCULO[[#This Row],[ 53 ]]</f>
        <v>0</v>
      </c>
      <c r="BC932" s="163"/>
      <c r="BD932" s="163">
        <f>+CALCULO[[#This Row],[ 55 ]]</f>
        <v>0</v>
      </c>
      <c r="BE932" s="163"/>
      <c r="BF932" s="163">
        <f>+CALCULO[[#This Row],[ 57 ]]</f>
        <v>0</v>
      </c>
      <c r="BG932" s="163"/>
      <c r="BH932" s="163">
        <f>+CALCULO[[#This Row],[ 59 ]]</f>
        <v>0</v>
      </c>
      <c r="BI932" s="163"/>
      <c r="BJ932" s="163"/>
      <c r="BK932" s="163"/>
      <c r="BL932" s="145">
        <f>+CALCULO[[#This Row],[ 63 ]]</f>
        <v>0</v>
      </c>
      <c r="BM932" s="144">
        <f>+CALCULO[[#This Row],[ 64 ]]+CALCULO[[#This Row],[ 62 ]]+CALCULO[[#This Row],[ 60 ]]+CALCULO[[#This Row],[ 58 ]]+CALCULO[[#This Row],[ 56 ]]+CALCULO[[#This Row],[ 54 ]]+CALCULO[[#This Row],[ 52 ]]+CALCULO[[#This Row],[ 50 ]]+CALCULO[[#This Row],[ 48 ]]+CALCULO[[#This Row],[ 45 ]]+CALCULO[[#This Row],[43]]</f>
        <v>0</v>
      </c>
      <c r="BN932" s="148">
        <f>+CALCULO[[#This Row],[ 41 ]]-CALCULO[[#This Row],[65]]</f>
        <v>0</v>
      </c>
      <c r="BO932" s="144">
        <f>+ROUND(MIN(CALCULO[[#This Row],[66]]*25%,240*'Versión impresión'!$H$8),-3)</f>
        <v>0</v>
      </c>
      <c r="BP932" s="148">
        <f>+CALCULO[[#This Row],[66]]-CALCULO[[#This Row],[67]]</f>
        <v>0</v>
      </c>
      <c r="BQ932" s="154">
        <f>+ROUND(CALCULO[[#This Row],[33]]*40%,-3)</f>
        <v>0</v>
      </c>
      <c r="BR932" s="149">
        <f t="shared" si="36"/>
        <v>0</v>
      </c>
      <c r="BS932" s="144">
        <f>+CALCULO[[#This Row],[33]]-MIN(CALCULO[[#This Row],[69]],CALCULO[[#This Row],[68]])</f>
        <v>0</v>
      </c>
      <c r="BT932" s="150">
        <f>+CALCULO[[#This Row],[71]]/'Versión impresión'!$H$8+1-1</f>
        <v>0</v>
      </c>
      <c r="BU932" s="151">
        <f>+LOOKUP(CALCULO[[#This Row],[72]],$CG$2:$CH$8,$CJ$2:$CJ$8)</f>
        <v>0</v>
      </c>
      <c r="BV932" s="152">
        <f>+LOOKUP(CALCULO[[#This Row],[72]],$CG$2:$CH$8,$CI$2:$CI$8)</f>
        <v>0</v>
      </c>
      <c r="BW932" s="151">
        <f>+LOOKUP(CALCULO[[#This Row],[72]],$CG$2:$CH$8,$CK$2:$CK$8)</f>
        <v>0</v>
      </c>
      <c r="BX932" s="155">
        <f>+(CALCULO[[#This Row],[72]]+CALCULO[[#This Row],[73]])*CALCULO[[#This Row],[74]]+CALCULO[[#This Row],[75]]</f>
        <v>0</v>
      </c>
      <c r="BY932" s="133">
        <f>+ROUND(CALCULO[[#This Row],[76]]*'Versión impresión'!$H$8,-3)</f>
        <v>0</v>
      </c>
      <c r="BZ932" s="180" t="str">
        <f>+IF(LOOKUP(CALCULO[[#This Row],[72]],$CG$2:$CH$8,$CM$2:$CM$8)=0,"",LOOKUP(CALCULO[[#This Row],[72]],$CG$2:$CH$8,$CM$2:$CM$8))</f>
        <v/>
      </c>
    </row>
    <row r="933" spans="1:78" x14ac:dyDescent="0.25">
      <c r="A933" s="78" t="str">
        <f t="shared" si="35"/>
        <v/>
      </c>
      <c r="B933" s="159"/>
      <c r="C933" s="29"/>
      <c r="D933" s="29"/>
      <c r="E933" s="29"/>
      <c r="F933" s="29"/>
      <c r="G933" s="29"/>
      <c r="H933" s="29"/>
      <c r="I933" s="29"/>
      <c r="J933" s="29"/>
      <c r="K933" s="29"/>
      <c r="L933" s="29"/>
      <c r="M933" s="29"/>
      <c r="N933" s="29"/>
      <c r="O933" s="144">
        <f>SUM(CALCULO[[#This Row],[5]:[ 14 ]])</f>
        <v>0</v>
      </c>
      <c r="P933" s="162"/>
      <c r="Q933" s="163">
        <f>+IF(AVERAGEIF(ING_NO_CONST_RENTA[Concepto],'Datos para cálculo'!P$4,ING_NO_CONST_RENTA[Monto Limite])=1,CALCULO[[#This Row],[16]],MIN(CALCULO[ [#This Row],[16] ],AVERAGEIF(ING_NO_CONST_RENTA[Concepto],'Datos para cálculo'!P$4,ING_NO_CONST_RENTA[Monto Limite]),+CALCULO[ [#This Row],[16] ]+1-1,CALCULO[ [#This Row],[16] ]))</f>
        <v>0</v>
      </c>
      <c r="R933" s="29"/>
      <c r="S933" s="163">
        <f>+IF(AVERAGEIF(ING_NO_CONST_RENTA[Concepto],'Datos para cálculo'!R$4,ING_NO_CONST_RENTA[Monto Limite])=1,CALCULO[[#This Row],[18]],MIN(CALCULO[ [#This Row],[18] ],AVERAGEIF(ING_NO_CONST_RENTA[Concepto],'Datos para cálculo'!R$4,ING_NO_CONST_RENTA[Monto Limite]),+CALCULO[ [#This Row],[18] ]+1-1,CALCULO[ [#This Row],[18] ]))</f>
        <v>0</v>
      </c>
      <c r="T933" s="29"/>
      <c r="U933" s="163">
        <f>+IF(AVERAGEIF(ING_NO_CONST_RENTA[Concepto],'Datos para cálculo'!T$4,ING_NO_CONST_RENTA[Monto Limite])=1,CALCULO[[#This Row],[20]],MIN(CALCULO[ [#This Row],[20] ],AVERAGEIF(ING_NO_CONST_RENTA[Concepto],'Datos para cálculo'!T$4,ING_NO_CONST_RENTA[Monto Limite]),+CALCULO[ [#This Row],[20] ]+1-1,CALCULO[ [#This Row],[20] ]))</f>
        <v>0</v>
      </c>
      <c r="V933" s="29"/>
      <c r="W93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3" s="164"/>
      <c r="Y933" s="163">
        <f>+IF(O933&lt;310*'Versión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3" s="165"/>
      <c r="AA933" s="163">
        <f>+IF(AVERAGEIF(ING_NO_CONST_RENTA[Concepto],'Datos para cálculo'!Z$4,ING_NO_CONST_RENTA[Monto Limite])=1,CALCULO[[#This Row],[ 26 ]],MIN(CALCULO[[#This Row],[ 26 ]],AVERAGEIF(ING_NO_CONST_RENTA[Concepto],'Datos para cálculo'!Z$4,ING_NO_CONST_RENTA[Monto Limite]),+CALCULO[[#This Row],[ 26 ]]+1-1,CALCULO[[#This Row],[ 26 ]]))</f>
        <v>0</v>
      </c>
      <c r="AB933" s="165"/>
      <c r="AC93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3" s="147"/>
      <c r="AE93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3" s="144">
        <f>+CALCULO[[#This Row],[ 31 ]]+CALCULO[[#This Row],[ 29 ]]+CALCULO[[#This Row],[ 27 ]]+CALCULO[[#This Row],[ 25 ]]+CALCULO[[#This Row],[ 23 ]]+CALCULO[[#This Row],[ 21 ]]+CALCULO[[#This Row],[ 19 ]]+CALCULO[[#This Row],[ 17 ]]</f>
        <v>0</v>
      </c>
      <c r="AG933" s="148">
        <f>+MAX(0,ROUND(CALCULO[[#This Row],[ 15 ]]-CALCULO[[#This Row],[32]],-3))</f>
        <v>0</v>
      </c>
      <c r="AH933" s="29"/>
      <c r="AI933" s="163">
        <f>+IF(AVERAGEIF(DEDUCCIONES[Concepto],'Datos para cálculo'!AH$4,DEDUCCIONES[Monto Limite])=1,CALCULO[[#This Row],[ 34 ]],MIN(CALCULO[[#This Row],[ 34 ]],AVERAGEIF(DEDUCCIONES[Concepto],'Datos para cálculo'!AH$4,DEDUCCIONES[Monto Limite]),+CALCULO[[#This Row],[ 34 ]]+1-1,CALCULO[[#This Row],[ 34 ]]))</f>
        <v>0</v>
      </c>
      <c r="AJ933" s="167"/>
      <c r="AK933" s="144">
        <f>+IF(CALCULO[[#This Row],[ 36 ]]="SI",MIN(CALCULO[[#This Row],[ 15 ]]*10%,VLOOKUP($AJ$4,DEDUCCIONES[],4,0)),0)</f>
        <v>0</v>
      </c>
      <c r="AL933" s="168"/>
      <c r="AM933" s="145">
        <f>+MIN(AL933+1-1,VLOOKUP($AL$4,DEDUCCIONES[],4,0))</f>
        <v>0</v>
      </c>
      <c r="AN933" s="144">
        <f>+CALCULO[[#This Row],[35]]+CALCULO[[#This Row],[37]]+CALCULO[[#This Row],[ 39 ]]</f>
        <v>0</v>
      </c>
      <c r="AO933" s="148">
        <f>+CALCULO[[#This Row],[33]]-CALCULO[[#This Row],[ 40 ]]</f>
        <v>0</v>
      </c>
      <c r="AP933" s="29"/>
      <c r="AQ933" s="163">
        <f>+MIN(CALCULO[[#This Row],[42]]+1-1,VLOOKUP($AP$4,RENTAS_EXCENTAS[],4,0))</f>
        <v>0</v>
      </c>
      <c r="AR933" s="29"/>
      <c r="AS933" s="163">
        <f>+MIN(CALCULO[[#This Row],[43]]+CALCULO[[#This Row],[ 44 ]]+1-1,VLOOKUP($AP$4,RENTAS_EXCENTAS[],4,0))-CALCULO[[#This Row],[43]]</f>
        <v>0</v>
      </c>
      <c r="AT933" s="163"/>
      <c r="AU933" s="163"/>
      <c r="AV933" s="163">
        <f>+CALCULO[[#This Row],[ 47 ]]</f>
        <v>0</v>
      </c>
      <c r="AW933" s="163"/>
      <c r="AX933" s="163">
        <f>+CALCULO[[#This Row],[ 49 ]]</f>
        <v>0</v>
      </c>
      <c r="AY933" s="163"/>
      <c r="AZ933" s="163">
        <f>+CALCULO[[#This Row],[ 51 ]]</f>
        <v>0</v>
      </c>
      <c r="BA933" s="163"/>
      <c r="BB933" s="163">
        <f>+CALCULO[[#This Row],[ 53 ]]</f>
        <v>0</v>
      </c>
      <c r="BC933" s="163"/>
      <c r="BD933" s="163">
        <f>+CALCULO[[#This Row],[ 55 ]]</f>
        <v>0</v>
      </c>
      <c r="BE933" s="163"/>
      <c r="BF933" s="163">
        <f>+CALCULO[[#This Row],[ 57 ]]</f>
        <v>0</v>
      </c>
      <c r="BG933" s="163"/>
      <c r="BH933" s="163">
        <f>+CALCULO[[#This Row],[ 59 ]]</f>
        <v>0</v>
      </c>
      <c r="BI933" s="163"/>
      <c r="BJ933" s="163"/>
      <c r="BK933" s="163"/>
      <c r="BL933" s="145">
        <f>+CALCULO[[#This Row],[ 63 ]]</f>
        <v>0</v>
      </c>
      <c r="BM933" s="144">
        <f>+CALCULO[[#This Row],[ 64 ]]+CALCULO[[#This Row],[ 62 ]]+CALCULO[[#This Row],[ 60 ]]+CALCULO[[#This Row],[ 58 ]]+CALCULO[[#This Row],[ 56 ]]+CALCULO[[#This Row],[ 54 ]]+CALCULO[[#This Row],[ 52 ]]+CALCULO[[#This Row],[ 50 ]]+CALCULO[[#This Row],[ 48 ]]+CALCULO[[#This Row],[ 45 ]]+CALCULO[[#This Row],[43]]</f>
        <v>0</v>
      </c>
      <c r="BN933" s="148">
        <f>+CALCULO[[#This Row],[ 41 ]]-CALCULO[[#This Row],[65]]</f>
        <v>0</v>
      </c>
      <c r="BO933" s="144">
        <f>+ROUND(MIN(CALCULO[[#This Row],[66]]*25%,240*'Versión impresión'!$H$8),-3)</f>
        <v>0</v>
      </c>
      <c r="BP933" s="148">
        <f>+CALCULO[[#This Row],[66]]-CALCULO[[#This Row],[67]]</f>
        <v>0</v>
      </c>
      <c r="BQ933" s="154">
        <f>+ROUND(CALCULO[[#This Row],[33]]*40%,-3)</f>
        <v>0</v>
      </c>
      <c r="BR933" s="149">
        <f t="shared" si="36"/>
        <v>0</v>
      </c>
      <c r="BS933" s="144">
        <f>+CALCULO[[#This Row],[33]]-MIN(CALCULO[[#This Row],[69]],CALCULO[[#This Row],[68]])</f>
        <v>0</v>
      </c>
      <c r="BT933" s="150">
        <f>+CALCULO[[#This Row],[71]]/'Versión impresión'!$H$8+1-1</f>
        <v>0</v>
      </c>
      <c r="BU933" s="151">
        <f>+LOOKUP(CALCULO[[#This Row],[72]],$CG$2:$CH$8,$CJ$2:$CJ$8)</f>
        <v>0</v>
      </c>
      <c r="BV933" s="152">
        <f>+LOOKUP(CALCULO[[#This Row],[72]],$CG$2:$CH$8,$CI$2:$CI$8)</f>
        <v>0</v>
      </c>
      <c r="BW933" s="151">
        <f>+LOOKUP(CALCULO[[#This Row],[72]],$CG$2:$CH$8,$CK$2:$CK$8)</f>
        <v>0</v>
      </c>
      <c r="BX933" s="155">
        <f>+(CALCULO[[#This Row],[72]]+CALCULO[[#This Row],[73]])*CALCULO[[#This Row],[74]]+CALCULO[[#This Row],[75]]</f>
        <v>0</v>
      </c>
      <c r="BY933" s="133">
        <f>+ROUND(CALCULO[[#This Row],[76]]*'Versión impresión'!$H$8,-3)</f>
        <v>0</v>
      </c>
      <c r="BZ933" s="180" t="str">
        <f>+IF(LOOKUP(CALCULO[[#This Row],[72]],$CG$2:$CH$8,$CM$2:$CM$8)=0,"",LOOKUP(CALCULO[[#This Row],[72]],$CG$2:$CH$8,$CM$2:$CM$8))</f>
        <v/>
      </c>
    </row>
    <row r="934" spans="1:78" x14ac:dyDescent="0.25">
      <c r="A934" s="78" t="str">
        <f t="shared" si="35"/>
        <v/>
      </c>
      <c r="B934" s="159"/>
      <c r="C934" s="29"/>
      <c r="D934" s="29"/>
      <c r="E934" s="29"/>
      <c r="F934" s="29"/>
      <c r="G934" s="29"/>
      <c r="H934" s="29"/>
      <c r="I934" s="29"/>
      <c r="J934" s="29"/>
      <c r="K934" s="29"/>
      <c r="L934" s="29"/>
      <c r="M934" s="29"/>
      <c r="N934" s="29"/>
      <c r="O934" s="144">
        <f>SUM(CALCULO[[#This Row],[5]:[ 14 ]])</f>
        <v>0</v>
      </c>
      <c r="P934" s="162"/>
      <c r="Q934" s="163">
        <f>+IF(AVERAGEIF(ING_NO_CONST_RENTA[Concepto],'Datos para cálculo'!P$4,ING_NO_CONST_RENTA[Monto Limite])=1,CALCULO[[#This Row],[16]],MIN(CALCULO[ [#This Row],[16] ],AVERAGEIF(ING_NO_CONST_RENTA[Concepto],'Datos para cálculo'!P$4,ING_NO_CONST_RENTA[Monto Limite]),+CALCULO[ [#This Row],[16] ]+1-1,CALCULO[ [#This Row],[16] ]))</f>
        <v>0</v>
      </c>
      <c r="R934" s="29"/>
      <c r="S934" s="163">
        <f>+IF(AVERAGEIF(ING_NO_CONST_RENTA[Concepto],'Datos para cálculo'!R$4,ING_NO_CONST_RENTA[Monto Limite])=1,CALCULO[[#This Row],[18]],MIN(CALCULO[ [#This Row],[18] ],AVERAGEIF(ING_NO_CONST_RENTA[Concepto],'Datos para cálculo'!R$4,ING_NO_CONST_RENTA[Monto Limite]),+CALCULO[ [#This Row],[18] ]+1-1,CALCULO[ [#This Row],[18] ]))</f>
        <v>0</v>
      </c>
      <c r="T934" s="29"/>
      <c r="U934" s="163">
        <f>+IF(AVERAGEIF(ING_NO_CONST_RENTA[Concepto],'Datos para cálculo'!T$4,ING_NO_CONST_RENTA[Monto Limite])=1,CALCULO[[#This Row],[20]],MIN(CALCULO[ [#This Row],[20] ],AVERAGEIF(ING_NO_CONST_RENTA[Concepto],'Datos para cálculo'!T$4,ING_NO_CONST_RENTA[Monto Limite]),+CALCULO[ [#This Row],[20] ]+1-1,CALCULO[ [#This Row],[20] ]))</f>
        <v>0</v>
      </c>
      <c r="V934" s="29"/>
      <c r="W93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4" s="164"/>
      <c r="Y934" s="163">
        <f>+IF(O934&lt;310*'Versión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4" s="165"/>
      <c r="AA934" s="163">
        <f>+IF(AVERAGEIF(ING_NO_CONST_RENTA[Concepto],'Datos para cálculo'!Z$4,ING_NO_CONST_RENTA[Monto Limite])=1,CALCULO[[#This Row],[ 26 ]],MIN(CALCULO[[#This Row],[ 26 ]],AVERAGEIF(ING_NO_CONST_RENTA[Concepto],'Datos para cálculo'!Z$4,ING_NO_CONST_RENTA[Monto Limite]),+CALCULO[[#This Row],[ 26 ]]+1-1,CALCULO[[#This Row],[ 26 ]]))</f>
        <v>0</v>
      </c>
      <c r="AB934" s="165"/>
      <c r="AC93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4" s="147"/>
      <c r="AE93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4" s="144">
        <f>+CALCULO[[#This Row],[ 31 ]]+CALCULO[[#This Row],[ 29 ]]+CALCULO[[#This Row],[ 27 ]]+CALCULO[[#This Row],[ 25 ]]+CALCULO[[#This Row],[ 23 ]]+CALCULO[[#This Row],[ 21 ]]+CALCULO[[#This Row],[ 19 ]]+CALCULO[[#This Row],[ 17 ]]</f>
        <v>0</v>
      </c>
      <c r="AG934" s="148">
        <f>+MAX(0,ROUND(CALCULO[[#This Row],[ 15 ]]-CALCULO[[#This Row],[32]],-3))</f>
        <v>0</v>
      </c>
      <c r="AH934" s="29"/>
      <c r="AI934" s="163">
        <f>+IF(AVERAGEIF(DEDUCCIONES[Concepto],'Datos para cálculo'!AH$4,DEDUCCIONES[Monto Limite])=1,CALCULO[[#This Row],[ 34 ]],MIN(CALCULO[[#This Row],[ 34 ]],AVERAGEIF(DEDUCCIONES[Concepto],'Datos para cálculo'!AH$4,DEDUCCIONES[Monto Limite]),+CALCULO[[#This Row],[ 34 ]]+1-1,CALCULO[[#This Row],[ 34 ]]))</f>
        <v>0</v>
      </c>
      <c r="AJ934" s="167"/>
      <c r="AK934" s="144">
        <f>+IF(CALCULO[[#This Row],[ 36 ]]="SI",MIN(CALCULO[[#This Row],[ 15 ]]*10%,VLOOKUP($AJ$4,DEDUCCIONES[],4,0)),0)</f>
        <v>0</v>
      </c>
      <c r="AL934" s="168"/>
      <c r="AM934" s="145">
        <f>+MIN(AL934+1-1,VLOOKUP($AL$4,DEDUCCIONES[],4,0))</f>
        <v>0</v>
      </c>
      <c r="AN934" s="144">
        <f>+CALCULO[[#This Row],[35]]+CALCULO[[#This Row],[37]]+CALCULO[[#This Row],[ 39 ]]</f>
        <v>0</v>
      </c>
      <c r="AO934" s="148">
        <f>+CALCULO[[#This Row],[33]]-CALCULO[[#This Row],[ 40 ]]</f>
        <v>0</v>
      </c>
      <c r="AP934" s="29"/>
      <c r="AQ934" s="163">
        <f>+MIN(CALCULO[[#This Row],[42]]+1-1,VLOOKUP($AP$4,RENTAS_EXCENTAS[],4,0))</f>
        <v>0</v>
      </c>
      <c r="AR934" s="29"/>
      <c r="AS934" s="163">
        <f>+MIN(CALCULO[[#This Row],[43]]+CALCULO[[#This Row],[ 44 ]]+1-1,VLOOKUP($AP$4,RENTAS_EXCENTAS[],4,0))-CALCULO[[#This Row],[43]]</f>
        <v>0</v>
      </c>
      <c r="AT934" s="163"/>
      <c r="AU934" s="163"/>
      <c r="AV934" s="163">
        <f>+CALCULO[[#This Row],[ 47 ]]</f>
        <v>0</v>
      </c>
      <c r="AW934" s="163"/>
      <c r="AX934" s="163">
        <f>+CALCULO[[#This Row],[ 49 ]]</f>
        <v>0</v>
      </c>
      <c r="AY934" s="163"/>
      <c r="AZ934" s="163">
        <f>+CALCULO[[#This Row],[ 51 ]]</f>
        <v>0</v>
      </c>
      <c r="BA934" s="163"/>
      <c r="BB934" s="163">
        <f>+CALCULO[[#This Row],[ 53 ]]</f>
        <v>0</v>
      </c>
      <c r="BC934" s="163"/>
      <c r="BD934" s="163">
        <f>+CALCULO[[#This Row],[ 55 ]]</f>
        <v>0</v>
      </c>
      <c r="BE934" s="163"/>
      <c r="BF934" s="163">
        <f>+CALCULO[[#This Row],[ 57 ]]</f>
        <v>0</v>
      </c>
      <c r="BG934" s="163"/>
      <c r="BH934" s="163">
        <f>+CALCULO[[#This Row],[ 59 ]]</f>
        <v>0</v>
      </c>
      <c r="BI934" s="163"/>
      <c r="BJ934" s="163"/>
      <c r="BK934" s="163"/>
      <c r="BL934" s="145">
        <f>+CALCULO[[#This Row],[ 63 ]]</f>
        <v>0</v>
      </c>
      <c r="BM934" s="144">
        <f>+CALCULO[[#This Row],[ 64 ]]+CALCULO[[#This Row],[ 62 ]]+CALCULO[[#This Row],[ 60 ]]+CALCULO[[#This Row],[ 58 ]]+CALCULO[[#This Row],[ 56 ]]+CALCULO[[#This Row],[ 54 ]]+CALCULO[[#This Row],[ 52 ]]+CALCULO[[#This Row],[ 50 ]]+CALCULO[[#This Row],[ 48 ]]+CALCULO[[#This Row],[ 45 ]]+CALCULO[[#This Row],[43]]</f>
        <v>0</v>
      </c>
      <c r="BN934" s="148">
        <f>+CALCULO[[#This Row],[ 41 ]]-CALCULO[[#This Row],[65]]</f>
        <v>0</v>
      </c>
      <c r="BO934" s="144">
        <f>+ROUND(MIN(CALCULO[[#This Row],[66]]*25%,240*'Versión impresión'!$H$8),-3)</f>
        <v>0</v>
      </c>
      <c r="BP934" s="148">
        <f>+CALCULO[[#This Row],[66]]-CALCULO[[#This Row],[67]]</f>
        <v>0</v>
      </c>
      <c r="BQ934" s="154">
        <f>+ROUND(CALCULO[[#This Row],[33]]*40%,-3)</f>
        <v>0</v>
      </c>
      <c r="BR934" s="149">
        <f t="shared" si="36"/>
        <v>0</v>
      </c>
      <c r="BS934" s="144">
        <f>+CALCULO[[#This Row],[33]]-MIN(CALCULO[[#This Row],[69]],CALCULO[[#This Row],[68]])</f>
        <v>0</v>
      </c>
      <c r="BT934" s="150">
        <f>+CALCULO[[#This Row],[71]]/'Versión impresión'!$H$8+1-1</f>
        <v>0</v>
      </c>
      <c r="BU934" s="151">
        <f>+LOOKUP(CALCULO[[#This Row],[72]],$CG$2:$CH$8,$CJ$2:$CJ$8)</f>
        <v>0</v>
      </c>
      <c r="BV934" s="152">
        <f>+LOOKUP(CALCULO[[#This Row],[72]],$CG$2:$CH$8,$CI$2:$CI$8)</f>
        <v>0</v>
      </c>
      <c r="BW934" s="151">
        <f>+LOOKUP(CALCULO[[#This Row],[72]],$CG$2:$CH$8,$CK$2:$CK$8)</f>
        <v>0</v>
      </c>
      <c r="BX934" s="155">
        <f>+(CALCULO[[#This Row],[72]]+CALCULO[[#This Row],[73]])*CALCULO[[#This Row],[74]]+CALCULO[[#This Row],[75]]</f>
        <v>0</v>
      </c>
      <c r="BY934" s="133">
        <f>+ROUND(CALCULO[[#This Row],[76]]*'Versión impresión'!$H$8,-3)</f>
        <v>0</v>
      </c>
      <c r="BZ934" s="180" t="str">
        <f>+IF(LOOKUP(CALCULO[[#This Row],[72]],$CG$2:$CH$8,$CM$2:$CM$8)=0,"",LOOKUP(CALCULO[[#This Row],[72]],$CG$2:$CH$8,$CM$2:$CM$8))</f>
        <v/>
      </c>
    </row>
    <row r="935" spans="1:78" x14ac:dyDescent="0.25">
      <c r="A935" s="78" t="str">
        <f t="shared" si="35"/>
        <v/>
      </c>
      <c r="B935" s="159"/>
      <c r="C935" s="29"/>
      <c r="D935" s="29"/>
      <c r="E935" s="29"/>
      <c r="F935" s="29"/>
      <c r="G935" s="29"/>
      <c r="H935" s="29"/>
      <c r="I935" s="29"/>
      <c r="J935" s="29"/>
      <c r="K935" s="29"/>
      <c r="L935" s="29"/>
      <c r="M935" s="29"/>
      <c r="N935" s="29"/>
      <c r="O935" s="144">
        <f>SUM(CALCULO[[#This Row],[5]:[ 14 ]])</f>
        <v>0</v>
      </c>
      <c r="P935" s="162"/>
      <c r="Q935" s="163">
        <f>+IF(AVERAGEIF(ING_NO_CONST_RENTA[Concepto],'Datos para cálculo'!P$4,ING_NO_CONST_RENTA[Monto Limite])=1,CALCULO[[#This Row],[16]],MIN(CALCULO[ [#This Row],[16] ],AVERAGEIF(ING_NO_CONST_RENTA[Concepto],'Datos para cálculo'!P$4,ING_NO_CONST_RENTA[Monto Limite]),+CALCULO[ [#This Row],[16] ]+1-1,CALCULO[ [#This Row],[16] ]))</f>
        <v>0</v>
      </c>
      <c r="R935" s="29"/>
      <c r="S935" s="163">
        <f>+IF(AVERAGEIF(ING_NO_CONST_RENTA[Concepto],'Datos para cálculo'!R$4,ING_NO_CONST_RENTA[Monto Limite])=1,CALCULO[[#This Row],[18]],MIN(CALCULO[ [#This Row],[18] ],AVERAGEIF(ING_NO_CONST_RENTA[Concepto],'Datos para cálculo'!R$4,ING_NO_CONST_RENTA[Monto Limite]),+CALCULO[ [#This Row],[18] ]+1-1,CALCULO[ [#This Row],[18] ]))</f>
        <v>0</v>
      </c>
      <c r="T935" s="29"/>
      <c r="U935" s="163">
        <f>+IF(AVERAGEIF(ING_NO_CONST_RENTA[Concepto],'Datos para cálculo'!T$4,ING_NO_CONST_RENTA[Monto Limite])=1,CALCULO[[#This Row],[20]],MIN(CALCULO[ [#This Row],[20] ],AVERAGEIF(ING_NO_CONST_RENTA[Concepto],'Datos para cálculo'!T$4,ING_NO_CONST_RENTA[Monto Limite]),+CALCULO[ [#This Row],[20] ]+1-1,CALCULO[ [#This Row],[20] ]))</f>
        <v>0</v>
      </c>
      <c r="V935" s="29"/>
      <c r="W93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5" s="164"/>
      <c r="Y935" s="163">
        <f>+IF(O935&lt;310*'Versión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5" s="165"/>
      <c r="AA935" s="163">
        <f>+IF(AVERAGEIF(ING_NO_CONST_RENTA[Concepto],'Datos para cálculo'!Z$4,ING_NO_CONST_RENTA[Monto Limite])=1,CALCULO[[#This Row],[ 26 ]],MIN(CALCULO[[#This Row],[ 26 ]],AVERAGEIF(ING_NO_CONST_RENTA[Concepto],'Datos para cálculo'!Z$4,ING_NO_CONST_RENTA[Monto Limite]),+CALCULO[[#This Row],[ 26 ]]+1-1,CALCULO[[#This Row],[ 26 ]]))</f>
        <v>0</v>
      </c>
      <c r="AB935" s="165"/>
      <c r="AC93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5" s="147"/>
      <c r="AE93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5" s="144">
        <f>+CALCULO[[#This Row],[ 31 ]]+CALCULO[[#This Row],[ 29 ]]+CALCULO[[#This Row],[ 27 ]]+CALCULO[[#This Row],[ 25 ]]+CALCULO[[#This Row],[ 23 ]]+CALCULO[[#This Row],[ 21 ]]+CALCULO[[#This Row],[ 19 ]]+CALCULO[[#This Row],[ 17 ]]</f>
        <v>0</v>
      </c>
      <c r="AG935" s="148">
        <f>+MAX(0,ROUND(CALCULO[[#This Row],[ 15 ]]-CALCULO[[#This Row],[32]],-3))</f>
        <v>0</v>
      </c>
      <c r="AH935" s="29"/>
      <c r="AI935" s="163">
        <f>+IF(AVERAGEIF(DEDUCCIONES[Concepto],'Datos para cálculo'!AH$4,DEDUCCIONES[Monto Limite])=1,CALCULO[[#This Row],[ 34 ]],MIN(CALCULO[[#This Row],[ 34 ]],AVERAGEIF(DEDUCCIONES[Concepto],'Datos para cálculo'!AH$4,DEDUCCIONES[Monto Limite]),+CALCULO[[#This Row],[ 34 ]]+1-1,CALCULO[[#This Row],[ 34 ]]))</f>
        <v>0</v>
      </c>
      <c r="AJ935" s="167"/>
      <c r="AK935" s="144">
        <f>+IF(CALCULO[[#This Row],[ 36 ]]="SI",MIN(CALCULO[[#This Row],[ 15 ]]*10%,VLOOKUP($AJ$4,DEDUCCIONES[],4,0)),0)</f>
        <v>0</v>
      </c>
      <c r="AL935" s="168"/>
      <c r="AM935" s="145">
        <f>+MIN(AL935+1-1,VLOOKUP($AL$4,DEDUCCIONES[],4,0))</f>
        <v>0</v>
      </c>
      <c r="AN935" s="144">
        <f>+CALCULO[[#This Row],[35]]+CALCULO[[#This Row],[37]]+CALCULO[[#This Row],[ 39 ]]</f>
        <v>0</v>
      </c>
      <c r="AO935" s="148">
        <f>+CALCULO[[#This Row],[33]]-CALCULO[[#This Row],[ 40 ]]</f>
        <v>0</v>
      </c>
      <c r="AP935" s="29"/>
      <c r="AQ935" s="163">
        <f>+MIN(CALCULO[[#This Row],[42]]+1-1,VLOOKUP($AP$4,RENTAS_EXCENTAS[],4,0))</f>
        <v>0</v>
      </c>
      <c r="AR935" s="29"/>
      <c r="AS935" s="163">
        <f>+MIN(CALCULO[[#This Row],[43]]+CALCULO[[#This Row],[ 44 ]]+1-1,VLOOKUP($AP$4,RENTAS_EXCENTAS[],4,0))-CALCULO[[#This Row],[43]]</f>
        <v>0</v>
      </c>
      <c r="AT935" s="163"/>
      <c r="AU935" s="163"/>
      <c r="AV935" s="163">
        <f>+CALCULO[[#This Row],[ 47 ]]</f>
        <v>0</v>
      </c>
      <c r="AW935" s="163"/>
      <c r="AX935" s="163">
        <f>+CALCULO[[#This Row],[ 49 ]]</f>
        <v>0</v>
      </c>
      <c r="AY935" s="163"/>
      <c r="AZ935" s="163">
        <f>+CALCULO[[#This Row],[ 51 ]]</f>
        <v>0</v>
      </c>
      <c r="BA935" s="163"/>
      <c r="BB935" s="163">
        <f>+CALCULO[[#This Row],[ 53 ]]</f>
        <v>0</v>
      </c>
      <c r="BC935" s="163"/>
      <c r="BD935" s="163">
        <f>+CALCULO[[#This Row],[ 55 ]]</f>
        <v>0</v>
      </c>
      <c r="BE935" s="163"/>
      <c r="BF935" s="163">
        <f>+CALCULO[[#This Row],[ 57 ]]</f>
        <v>0</v>
      </c>
      <c r="BG935" s="163"/>
      <c r="BH935" s="163">
        <f>+CALCULO[[#This Row],[ 59 ]]</f>
        <v>0</v>
      </c>
      <c r="BI935" s="163"/>
      <c r="BJ935" s="163"/>
      <c r="BK935" s="163"/>
      <c r="BL935" s="145">
        <f>+CALCULO[[#This Row],[ 63 ]]</f>
        <v>0</v>
      </c>
      <c r="BM935" s="144">
        <f>+CALCULO[[#This Row],[ 64 ]]+CALCULO[[#This Row],[ 62 ]]+CALCULO[[#This Row],[ 60 ]]+CALCULO[[#This Row],[ 58 ]]+CALCULO[[#This Row],[ 56 ]]+CALCULO[[#This Row],[ 54 ]]+CALCULO[[#This Row],[ 52 ]]+CALCULO[[#This Row],[ 50 ]]+CALCULO[[#This Row],[ 48 ]]+CALCULO[[#This Row],[ 45 ]]+CALCULO[[#This Row],[43]]</f>
        <v>0</v>
      </c>
      <c r="BN935" s="148">
        <f>+CALCULO[[#This Row],[ 41 ]]-CALCULO[[#This Row],[65]]</f>
        <v>0</v>
      </c>
      <c r="BO935" s="144">
        <f>+ROUND(MIN(CALCULO[[#This Row],[66]]*25%,240*'Versión impresión'!$H$8),-3)</f>
        <v>0</v>
      </c>
      <c r="BP935" s="148">
        <f>+CALCULO[[#This Row],[66]]-CALCULO[[#This Row],[67]]</f>
        <v>0</v>
      </c>
      <c r="BQ935" s="154">
        <f>+ROUND(CALCULO[[#This Row],[33]]*40%,-3)</f>
        <v>0</v>
      </c>
      <c r="BR935" s="149">
        <f t="shared" si="36"/>
        <v>0</v>
      </c>
      <c r="BS935" s="144">
        <f>+CALCULO[[#This Row],[33]]-MIN(CALCULO[[#This Row],[69]],CALCULO[[#This Row],[68]])</f>
        <v>0</v>
      </c>
      <c r="BT935" s="150">
        <f>+CALCULO[[#This Row],[71]]/'Versión impresión'!$H$8+1-1</f>
        <v>0</v>
      </c>
      <c r="BU935" s="151">
        <f>+LOOKUP(CALCULO[[#This Row],[72]],$CG$2:$CH$8,$CJ$2:$CJ$8)</f>
        <v>0</v>
      </c>
      <c r="BV935" s="152">
        <f>+LOOKUP(CALCULO[[#This Row],[72]],$CG$2:$CH$8,$CI$2:$CI$8)</f>
        <v>0</v>
      </c>
      <c r="BW935" s="151">
        <f>+LOOKUP(CALCULO[[#This Row],[72]],$CG$2:$CH$8,$CK$2:$CK$8)</f>
        <v>0</v>
      </c>
      <c r="BX935" s="155">
        <f>+(CALCULO[[#This Row],[72]]+CALCULO[[#This Row],[73]])*CALCULO[[#This Row],[74]]+CALCULO[[#This Row],[75]]</f>
        <v>0</v>
      </c>
      <c r="BY935" s="133">
        <f>+ROUND(CALCULO[[#This Row],[76]]*'Versión impresión'!$H$8,-3)</f>
        <v>0</v>
      </c>
      <c r="BZ935" s="180" t="str">
        <f>+IF(LOOKUP(CALCULO[[#This Row],[72]],$CG$2:$CH$8,$CM$2:$CM$8)=0,"",LOOKUP(CALCULO[[#This Row],[72]],$CG$2:$CH$8,$CM$2:$CM$8))</f>
        <v/>
      </c>
    </row>
    <row r="936" spans="1:78" x14ac:dyDescent="0.25">
      <c r="A936" s="78" t="str">
        <f t="shared" si="35"/>
        <v/>
      </c>
      <c r="B936" s="159"/>
      <c r="C936" s="29"/>
      <c r="D936" s="29"/>
      <c r="E936" s="29"/>
      <c r="F936" s="29"/>
      <c r="G936" s="29"/>
      <c r="H936" s="29"/>
      <c r="I936" s="29"/>
      <c r="J936" s="29"/>
      <c r="K936" s="29"/>
      <c r="L936" s="29"/>
      <c r="M936" s="29"/>
      <c r="N936" s="29"/>
      <c r="O936" s="144">
        <f>SUM(CALCULO[[#This Row],[5]:[ 14 ]])</f>
        <v>0</v>
      </c>
      <c r="P936" s="162"/>
      <c r="Q936" s="163">
        <f>+IF(AVERAGEIF(ING_NO_CONST_RENTA[Concepto],'Datos para cálculo'!P$4,ING_NO_CONST_RENTA[Monto Limite])=1,CALCULO[[#This Row],[16]],MIN(CALCULO[ [#This Row],[16] ],AVERAGEIF(ING_NO_CONST_RENTA[Concepto],'Datos para cálculo'!P$4,ING_NO_CONST_RENTA[Monto Limite]),+CALCULO[ [#This Row],[16] ]+1-1,CALCULO[ [#This Row],[16] ]))</f>
        <v>0</v>
      </c>
      <c r="R936" s="29"/>
      <c r="S936" s="163">
        <f>+IF(AVERAGEIF(ING_NO_CONST_RENTA[Concepto],'Datos para cálculo'!R$4,ING_NO_CONST_RENTA[Monto Limite])=1,CALCULO[[#This Row],[18]],MIN(CALCULO[ [#This Row],[18] ],AVERAGEIF(ING_NO_CONST_RENTA[Concepto],'Datos para cálculo'!R$4,ING_NO_CONST_RENTA[Monto Limite]),+CALCULO[ [#This Row],[18] ]+1-1,CALCULO[ [#This Row],[18] ]))</f>
        <v>0</v>
      </c>
      <c r="T936" s="29"/>
      <c r="U936" s="163">
        <f>+IF(AVERAGEIF(ING_NO_CONST_RENTA[Concepto],'Datos para cálculo'!T$4,ING_NO_CONST_RENTA[Monto Limite])=1,CALCULO[[#This Row],[20]],MIN(CALCULO[ [#This Row],[20] ],AVERAGEIF(ING_NO_CONST_RENTA[Concepto],'Datos para cálculo'!T$4,ING_NO_CONST_RENTA[Monto Limite]),+CALCULO[ [#This Row],[20] ]+1-1,CALCULO[ [#This Row],[20] ]))</f>
        <v>0</v>
      </c>
      <c r="V936" s="29"/>
      <c r="W93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6" s="164"/>
      <c r="Y936" s="163">
        <f>+IF(O936&lt;310*'Versión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6" s="165"/>
      <c r="AA936" s="163">
        <f>+IF(AVERAGEIF(ING_NO_CONST_RENTA[Concepto],'Datos para cálculo'!Z$4,ING_NO_CONST_RENTA[Monto Limite])=1,CALCULO[[#This Row],[ 26 ]],MIN(CALCULO[[#This Row],[ 26 ]],AVERAGEIF(ING_NO_CONST_RENTA[Concepto],'Datos para cálculo'!Z$4,ING_NO_CONST_RENTA[Monto Limite]),+CALCULO[[#This Row],[ 26 ]]+1-1,CALCULO[[#This Row],[ 26 ]]))</f>
        <v>0</v>
      </c>
      <c r="AB936" s="165"/>
      <c r="AC93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6" s="147"/>
      <c r="AE93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6" s="144">
        <f>+CALCULO[[#This Row],[ 31 ]]+CALCULO[[#This Row],[ 29 ]]+CALCULO[[#This Row],[ 27 ]]+CALCULO[[#This Row],[ 25 ]]+CALCULO[[#This Row],[ 23 ]]+CALCULO[[#This Row],[ 21 ]]+CALCULO[[#This Row],[ 19 ]]+CALCULO[[#This Row],[ 17 ]]</f>
        <v>0</v>
      </c>
      <c r="AG936" s="148">
        <f>+MAX(0,ROUND(CALCULO[[#This Row],[ 15 ]]-CALCULO[[#This Row],[32]],-3))</f>
        <v>0</v>
      </c>
      <c r="AH936" s="29"/>
      <c r="AI936" s="163">
        <f>+IF(AVERAGEIF(DEDUCCIONES[Concepto],'Datos para cálculo'!AH$4,DEDUCCIONES[Monto Limite])=1,CALCULO[[#This Row],[ 34 ]],MIN(CALCULO[[#This Row],[ 34 ]],AVERAGEIF(DEDUCCIONES[Concepto],'Datos para cálculo'!AH$4,DEDUCCIONES[Monto Limite]),+CALCULO[[#This Row],[ 34 ]]+1-1,CALCULO[[#This Row],[ 34 ]]))</f>
        <v>0</v>
      </c>
      <c r="AJ936" s="167"/>
      <c r="AK936" s="144">
        <f>+IF(CALCULO[[#This Row],[ 36 ]]="SI",MIN(CALCULO[[#This Row],[ 15 ]]*10%,VLOOKUP($AJ$4,DEDUCCIONES[],4,0)),0)</f>
        <v>0</v>
      </c>
      <c r="AL936" s="168"/>
      <c r="AM936" s="145">
        <f>+MIN(AL936+1-1,VLOOKUP($AL$4,DEDUCCIONES[],4,0))</f>
        <v>0</v>
      </c>
      <c r="AN936" s="144">
        <f>+CALCULO[[#This Row],[35]]+CALCULO[[#This Row],[37]]+CALCULO[[#This Row],[ 39 ]]</f>
        <v>0</v>
      </c>
      <c r="AO936" s="148">
        <f>+CALCULO[[#This Row],[33]]-CALCULO[[#This Row],[ 40 ]]</f>
        <v>0</v>
      </c>
      <c r="AP936" s="29"/>
      <c r="AQ936" s="163">
        <f>+MIN(CALCULO[[#This Row],[42]]+1-1,VLOOKUP($AP$4,RENTAS_EXCENTAS[],4,0))</f>
        <v>0</v>
      </c>
      <c r="AR936" s="29"/>
      <c r="AS936" s="163">
        <f>+MIN(CALCULO[[#This Row],[43]]+CALCULO[[#This Row],[ 44 ]]+1-1,VLOOKUP($AP$4,RENTAS_EXCENTAS[],4,0))-CALCULO[[#This Row],[43]]</f>
        <v>0</v>
      </c>
      <c r="AT936" s="163"/>
      <c r="AU936" s="163"/>
      <c r="AV936" s="163">
        <f>+CALCULO[[#This Row],[ 47 ]]</f>
        <v>0</v>
      </c>
      <c r="AW936" s="163"/>
      <c r="AX936" s="163">
        <f>+CALCULO[[#This Row],[ 49 ]]</f>
        <v>0</v>
      </c>
      <c r="AY936" s="163"/>
      <c r="AZ936" s="163">
        <f>+CALCULO[[#This Row],[ 51 ]]</f>
        <v>0</v>
      </c>
      <c r="BA936" s="163"/>
      <c r="BB936" s="163">
        <f>+CALCULO[[#This Row],[ 53 ]]</f>
        <v>0</v>
      </c>
      <c r="BC936" s="163"/>
      <c r="BD936" s="163">
        <f>+CALCULO[[#This Row],[ 55 ]]</f>
        <v>0</v>
      </c>
      <c r="BE936" s="163"/>
      <c r="BF936" s="163">
        <f>+CALCULO[[#This Row],[ 57 ]]</f>
        <v>0</v>
      </c>
      <c r="BG936" s="163"/>
      <c r="BH936" s="163">
        <f>+CALCULO[[#This Row],[ 59 ]]</f>
        <v>0</v>
      </c>
      <c r="BI936" s="163"/>
      <c r="BJ936" s="163"/>
      <c r="BK936" s="163"/>
      <c r="BL936" s="145">
        <f>+CALCULO[[#This Row],[ 63 ]]</f>
        <v>0</v>
      </c>
      <c r="BM936" s="144">
        <f>+CALCULO[[#This Row],[ 64 ]]+CALCULO[[#This Row],[ 62 ]]+CALCULO[[#This Row],[ 60 ]]+CALCULO[[#This Row],[ 58 ]]+CALCULO[[#This Row],[ 56 ]]+CALCULO[[#This Row],[ 54 ]]+CALCULO[[#This Row],[ 52 ]]+CALCULO[[#This Row],[ 50 ]]+CALCULO[[#This Row],[ 48 ]]+CALCULO[[#This Row],[ 45 ]]+CALCULO[[#This Row],[43]]</f>
        <v>0</v>
      </c>
      <c r="BN936" s="148">
        <f>+CALCULO[[#This Row],[ 41 ]]-CALCULO[[#This Row],[65]]</f>
        <v>0</v>
      </c>
      <c r="BO936" s="144">
        <f>+ROUND(MIN(CALCULO[[#This Row],[66]]*25%,240*'Versión impresión'!$H$8),-3)</f>
        <v>0</v>
      </c>
      <c r="BP936" s="148">
        <f>+CALCULO[[#This Row],[66]]-CALCULO[[#This Row],[67]]</f>
        <v>0</v>
      </c>
      <c r="BQ936" s="154">
        <f>+ROUND(CALCULO[[#This Row],[33]]*40%,-3)</f>
        <v>0</v>
      </c>
      <c r="BR936" s="149">
        <f t="shared" si="36"/>
        <v>0</v>
      </c>
      <c r="BS936" s="144">
        <f>+CALCULO[[#This Row],[33]]-MIN(CALCULO[[#This Row],[69]],CALCULO[[#This Row],[68]])</f>
        <v>0</v>
      </c>
      <c r="BT936" s="150">
        <f>+CALCULO[[#This Row],[71]]/'Versión impresión'!$H$8+1-1</f>
        <v>0</v>
      </c>
      <c r="BU936" s="151">
        <f>+LOOKUP(CALCULO[[#This Row],[72]],$CG$2:$CH$8,$CJ$2:$CJ$8)</f>
        <v>0</v>
      </c>
      <c r="BV936" s="152">
        <f>+LOOKUP(CALCULO[[#This Row],[72]],$CG$2:$CH$8,$CI$2:$CI$8)</f>
        <v>0</v>
      </c>
      <c r="BW936" s="151">
        <f>+LOOKUP(CALCULO[[#This Row],[72]],$CG$2:$CH$8,$CK$2:$CK$8)</f>
        <v>0</v>
      </c>
      <c r="BX936" s="155">
        <f>+(CALCULO[[#This Row],[72]]+CALCULO[[#This Row],[73]])*CALCULO[[#This Row],[74]]+CALCULO[[#This Row],[75]]</f>
        <v>0</v>
      </c>
      <c r="BY936" s="133">
        <f>+ROUND(CALCULO[[#This Row],[76]]*'Versión impresión'!$H$8,-3)</f>
        <v>0</v>
      </c>
      <c r="BZ936" s="180" t="str">
        <f>+IF(LOOKUP(CALCULO[[#This Row],[72]],$CG$2:$CH$8,$CM$2:$CM$8)=0,"",LOOKUP(CALCULO[[#This Row],[72]],$CG$2:$CH$8,$CM$2:$CM$8))</f>
        <v/>
      </c>
    </row>
    <row r="937" spans="1:78" x14ac:dyDescent="0.25">
      <c r="A937" s="78" t="str">
        <f t="shared" si="35"/>
        <v/>
      </c>
      <c r="B937" s="159"/>
      <c r="C937" s="29"/>
      <c r="D937" s="29"/>
      <c r="E937" s="29"/>
      <c r="F937" s="29"/>
      <c r="G937" s="29"/>
      <c r="H937" s="29"/>
      <c r="I937" s="29"/>
      <c r="J937" s="29"/>
      <c r="K937" s="29"/>
      <c r="L937" s="29"/>
      <c r="M937" s="29"/>
      <c r="N937" s="29"/>
      <c r="O937" s="144">
        <f>SUM(CALCULO[[#This Row],[5]:[ 14 ]])</f>
        <v>0</v>
      </c>
      <c r="P937" s="162"/>
      <c r="Q937" s="163">
        <f>+IF(AVERAGEIF(ING_NO_CONST_RENTA[Concepto],'Datos para cálculo'!P$4,ING_NO_CONST_RENTA[Monto Limite])=1,CALCULO[[#This Row],[16]],MIN(CALCULO[ [#This Row],[16] ],AVERAGEIF(ING_NO_CONST_RENTA[Concepto],'Datos para cálculo'!P$4,ING_NO_CONST_RENTA[Monto Limite]),+CALCULO[ [#This Row],[16] ]+1-1,CALCULO[ [#This Row],[16] ]))</f>
        <v>0</v>
      </c>
      <c r="R937" s="29"/>
      <c r="S937" s="163">
        <f>+IF(AVERAGEIF(ING_NO_CONST_RENTA[Concepto],'Datos para cálculo'!R$4,ING_NO_CONST_RENTA[Monto Limite])=1,CALCULO[[#This Row],[18]],MIN(CALCULO[ [#This Row],[18] ],AVERAGEIF(ING_NO_CONST_RENTA[Concepto],'Datos para cálculo'!R$4,ING_NO_CONST_RENTA[Monto Limite]),+CALCULO[ [#This Row],[18] ]+1-1,CALCULO[ [#This Row],[18] ]))</f>
        <v>0</v>
      </c>
      <c r="T937" s="29"/>
      <c r="U937" s="163">
        <f>+IF(AVERAGEIF(ING_NO_CONST_RENTA[Concepto],'Datos para cálculo'!T$4,ING_NO_CONST_RENTA[Monto Limite])=1,CALCULO[[#This Row],[20]],MIN(CALCULO[ [#This Row],[20] ],AVERAGEIF(ING_NO_CONST_RENTA[Concepto],'Datos para cálculo'!T$4,ING_NO_CONST_RENTA[Monto Limite]),+CALCULO[ [#This Row],[20] ]+1-1,CALCULO[ [#This Row],[20] ]))</f>
        <v>0</v>
      </c>
      <c r="V937" s="29"/>
      <c r="W93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7" s="164"/>
      <c r="Y937" s="163">
        <f>+IF(O937&lt;310*'Versión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7" s="165"/>
      <c r="AA937" s="163">
        <f>+IF(AVERAGEIF(ING_NO_CONST_RENTA[Concepto],'Datos para cálculo'!Z$4,ING_NO_CONST_RENTA[Monto Limite])=1,CALCULO[[#This Row],[ 26 ]],MIN(CALCULO[[#This Row],[ 26 ]],AVERAGEIF(ING_NO_CONST_RENTA[Concepto],'Datos para cálculo'!Z$4,ING_NO_CONST_RENTA[Monto Limite]),+CALCULO[[#This Row],[ 26 ]]+1-1,CALCULO[[#This Row],[ 26 ]]))</f>
        <v>0</v>
      </c>
      <c r="AB937" s="165"/>
      <c r="AC93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7" s="147"/>
      <c r="AE93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7" s="144">
        <f>+CALCULO[[#This Row],[ 31 ]]+CALCULO[[#This Row],[ 29 ]]+CALCULO[[#This Row],[ 27 ]]+CALCULO[[#This Row],[ 25 ]]+CALCULO[[#This Row],[ 23 ]]+CALCULO[[#This Row],[ 21 ]]+CALCULO[[#This Row],[ 19 ]]+CALCULO[[#This Row],[ 17 ]]</f>
        <v>0</v>
      </c>
      <c r="AG937" s="148">
        <f>+MAX(0,ROUND(CALCULO[[#This Row],[ 15 ]]-CALCULO[[#This Row],[32]],-3))</f>
        <v>0</v>
      </c>
      <c r="AH937" s="29"/>
      <c r="AI937" s="163">
        <f>+IF(AVERAGEIF(DEDUCCIONES[Concepto],'Datos para cálculo'!AH$4,DEDUCCIONES[Monto Limite])=1,CALCULO[[#This Row],[ 34 ]],MIN(CALCULO[[#This Row],[ 34 ]],AVERAGEIF(DEDUCCIONES[Concepto],'Datos para cálculo'!AH$4,DEDUCCIONES[Monto Limite]),+CALCULO[[#This Row],[ 34 ]]+1-1,CALCULO[[#This Row],[ 34 ]]))</f>
        <v>0</v>
      </c>
      <c r="AJ937" s="167"/>
      <c r="AK937" s="144">
        <f>+IF(CALCULO[[#This Row],[ 36 ]]="SI",MIN(CALCULO[[#This Row],[ 15 ]]*10%,VLOOKUP($AJ$4,DEDUCCIONES[],4,0)),0)</f>
        <v>0</v>
      </c>
      <c r="AL937" s="168"/>
      <c r="AM937" s="145">
        <f>+MIN(AL937+1-1,VLOOKUP($AL$4,DEDUCCIONES[],4,0))</f>
        <v>0</v>
      </c>
      <c r="AN937" s="144">
        <f>+CALCULO[[#This Row],[35]]+CALCULO[[#This Row],[37]]+CALCULO[[#This Row],[ 39 ]]</f>
        <v>0</v>
      </c>
      <c r="AO937" s="148">
        <f>+CALCULO[[#This Row],[33]]-CALCULO[[#This Row],[ 40 ]]</f>
        <v>0</v>
      </c>
      <c r="AP937" s="29"/>
      <c r="AQ937" s="163">
        <f>+MIN(CALCULO[[#This Row],[42]]+1-1,VLOOKUP($AP$4,RENTAS_EXCENTAS[],4,0))</f>
        <v>0</v>
      </c>
      <c r="AR937" s="29"/>
      <c r="AS937" s="163">
        <f>+MIN(CALCULO[[#This Row],[43]]+CALCULO[[#This Row],[ 44 ]]+1-1,VLOOKUP($AP$4,RENTAS_EXCENTAS[],4,0))-CALCULO[[#This Row],[43]]</f>
        <v>0</v>
      </c>
      <c r="AT937" s="163"/>
      <c r="AU937" s="163"/>
      <c r="AV937" s="163">
        <f>+CALCULO[[#This Row],[ 47 ]]</f>
        <v>0</v>
      </c>
      <c r="AW937" s="163"/>
      <c r="AX937" s="163">
        <f>+CALCULO[[#This Row],[ 49 ]]</f>
        <v>0</v>
      </c>
      <c r="AY937" s="163"/>
      <c r="AZ937" s="163">
        <f>+CALCULO[[#This Row],[ 51 ]]</f>
        <v>0</v>
      </c>
      <c r="BA937" s="163"/>
      <c r="BB937" s="163">
        <f>+CALCULO[[#This Row],[ 53 ]]</f>
        <v>0</v>
      </c>
      <c r="BC937" s="163"/>
      <c r="BD937" s="163">
        <f>+CALCULO[[#This Row],[ 55 ]]</f>
        <v>0</v>
      </c>
      <c r="BE937" s="163"/>
      <c r="BF937" s="163">
        <f>+CALCULO[[#This Row],[ 57 ]]</f>
        <v>0</v>
      </c>
      <c r="BG937" s="163"/>
      <c r="BH937" s="163">
        <f>+CALCULO[[#This Row],[ 59 ]]</f>
        <v>0</v>
      </c>
      <c r="BI937" s="163"/>
      <c r="BJ937" s="163"/>
      <c r="BK937" s="163"/>
      <c r="BL937" s="145">
        <f>+CALCULO[[#This Row],[ 63 ]]</f>
        <v>0</v>
      </c>
      <c r="BM937" s="144">
        <f>+CALCULO[[#This Row],[ 64 ]]+CALCULO[[#This Row],[ 62 ]]+CALCULO[[#This Row],[ 60 ]]+CALCULO[[#This Row],[ 58 ]]+CALCULO[[#This Row],[ 56 ]]+CALCULO[[#This Row],[ 54 ]]+CALCULO[[#This Row],[ 52 ]]+CALCULO[[#This Row],[ 50 ]]+CALCULO[[#This Row],[ 48 ]]+CALCULO[[#This Row],[ 45 ]]+CALCULO[[#This Row],[43]]</f>
        <v>0</v>
      </c>
      <c r="BN937" s="148">
        <f>+CALCULO[[#This Row],[ 41 ]]-CALCULO[[#This Row],[65]]</f>
        <v>0</v>
      </c>
      <c r="BO937" s="144">
        <f>+ROUND(MIN(CALCULO[[#This Row],[66]]*25%,240*'Versión impresión'!$H$8),-3)</f>
        <v>0</v>
      </c>
      <c r="BP937" s="148">
        <f>+CALCULO[[#This Row],[66]]-CALCULO[[#This Row],[67]]</f>
        <v>0</v>
      </c>
      <c r="BQ937" s="154">
        <f>+ROUND(CALCULO[[#This Row],[33]]*40%,-3)</f>
        <v>0</v>
      </c>
      <c r="BR937" s="149">
        <f t="shared" si="36"/>
        <v>0</v>
      </c>
      <c r="BS937" s="144">
        <f>+CALCULO[[#This Row],[33]]-MIN(CALCULO[[#This Row],[69]],CALCULO[[#This Row],[68]])</f>
        <v>0</v>
      </c>
      <c r="BT937" s="150">
        <f>+CALCULO[[#This Row],[71]]/'Versión impresión'!$H$8+1-1</f>
        <v>0</v>
      </c>
      <c r="BU937" s="151">
        <f>+LOOKUP(CALCULO[[#This Row],[72]],$CG$2:$CH$8,$CJ$2:$CJ$8)</f>
        <v>0</v>
      </c>
      <c r="BV937" s="152">
        <f>+LOOKUP(CALCULO[[#This Row],[72]],$CG$2:$CH$8,$CI$2:$CI$8)</f>
        <v>0</v>
      </c>
      <c r="BW937" s="151">
        <f>+LOOKUP(CALCULO[[#This Row],[72]],$CG$2:$CH$8,$CK$2:$CK$8)</f>
        <v>0</v>
      </c>
      <c r="BX937" s="155">
        <f>+(CALCULO[[#This Row],[72]]+CALCULO[[#This Row],[73]])*CALCULO[[#This Row],[74]]+CALCULO[[#This Row],[75]]</f>
        <v>0</v>
      </c>
      <c r="BY937" s="133">
        <f>+ROUND(CALCULO[[#This Row],[76]]*'Versión impresión'!$H$8,-3)</f>
        <v>0</v>
      </c>
      <c r="BZ937" s="180" t="str">
        <f>+IF(LOOKUP(CALCULO[[#This Row],[72]],$CG$2:$CH$8,$CM$2:$CM$8)=0,"",LOOKUP(CALCULO[[#This Row],[72]],$CG$2:$CH$8,$CM$2:$CM$8))</f>
        <v/>
      </c>
    </row>
    <row r="938" spans="1:78" x14ac:dyDescent="0.25">
      <c r="A938" s="78" t="str">
        <f t="shared" si="35"/>
        <v/>
      </c>
      <c r="B938" s="159"/>
      <c r="C938" s="29"/>
      <c r="D938" s="29"/>
      <c r="E938" s="29"/>
      <c r="F938" s="29"/>
      <c r="G938" s="29"/>
      <c r="H938" s="29"/>
      <c r="I938" s="29"/>
      <c r="J938" s="29"/>
      <c r="K938" s="29"/>
      <c r="L938" s="29"/>
      <c r="M938" s="29"/>
      <c r="N938" s="29"/>
      <c r="O938" s="144">
        <f>SUM(CALCULO[[#This Row],[5]:[ 14 ]])</f>
        <v>0</v>
      </c>
      <c r="P938" s="162"/>
      <c r="Q938" s="163">
        <f>+IF(AVERAGEIF(ING_NO_CONST_RENTA[Concepto],'Datos para cálculo'!P$4,ING_NO_CONST_RENTA[Monto Limite])=1,CALCULO[[#This Row],[16]],MIN(CALCULO[ [#This Row],[16] ],AVERAGEIF(ING_NO_CONST_RENTA[Concepto],'Datos para cálculo'!P$4,ING_NO_CONST_RENTA[Monto Limite]),+CALCULO[ [#This Row],[16] ]+1-1,CALCULO[ [#This Row],[16] ]))</f>
        <v>0</v>
      </c>
      <c r="R938" s="29"/>
      <c r="S938" s="163">
        <f>+IF(AVERAGEIF(ING_NO_CONST_RENTA[Concepto],'Datos para cálculo'!R$4,ING_NO_CONST_RENTA[Monto Limite])=1,CALCULO[[#This Row],[18]],MIN(CALCULO[ [#This Row],[18] ],AVERAGEIF(ING_NO_CONST_RENTA[Concepto],'Datos para cálculo'!R$4,ING_NO_CONST_RENTA[Monto Limite]),+CALCULO[ [#This Row],[18] ]+1-1,CALCULO[ [#This Row],[18] ]))</f>
        <v>0</v>
      </c>
      <c r="T938" s="29"/>
      <c r="U938" s="163">
        <f>+IF(AVERAGEIF(ING_NO_CONST_RENTA[Concepto],'Datos para cálculo'!T$4,ING_NO_CONST_RENTA[Monto Limite])=1,CALCULO[[#This Row],[20]],MIN(CALCULO[ [#This Row],[20] ],AVERAGEIF(ING_NO_CONST_RENTA[Concepto],'Datos para cálculo'!T$4,ING_NO_CONST_RENTA[Monto Limite]),+CALCULO[ [#This Row],[20] ]+1-1,CALCULO[ [#This Row],[20] ]))</f>
        <v>0</v>
      </c>
      <c r="V938" s="29"/>
      <c r="W93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8" s="164"/>
      <c r="Y938" s="163">
        <f>+IF(O938&lt;310*'Versión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8" s="165"/>
      <c r="AA938" s="163">
        <f>+IF(AVERAGEIF(ING_NO_CONST_RENTA[Concepto],'Datos para cálculo'!Z$4,ING_NO_CONST_RENTA[Monto Limite])=1,CALCULO[[#This Row],[ 26 ]],MIN(CALCULO[[#This Row],[ 26 ]],AVERAGEIF(ING_NO_CONST_RENTA[Concepto],'Datos para cálculo'!Z$4,ING_NO_CONST_RENTA[Monto Limite]),+CALCULO[[#This Row],[ 26 ]]+1-1,CALCULO[[#This Row],[ 26 ]]))</f>
        <v>0</v>
      </c>
      <c r="AB938" s="165"/>
      <c r="AC93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8" s="147"/>
      <c r="AE93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8" s="144">
        <f>+CALCULO[[#This Row],[ 31 ]]+CALCULO[[#This Row],[ 29 ]]+CALCULO[[#This Row],[ 27 ]]+CALCULO[[#This Row],[ 25 ]]+CALCULO[[#This Row],[ 23 ]]+CALCULO[[#This Row],[ 21 ]]+CALCULO[[#This Row],[ 19 ]]+CALCULO[[#This Row],[ 17 ]]</f>
        <v>0</v>
      </c>
      <c r="AG938" s="148">
        <f>+MAX(0,ROUND(CALCULO[[#This Row],[ 15 ]]-CALCULO[[#This Row],[32]],-3))</f>
        <v>0</v>
      </c>
      <c r="AH938" s="29"/>
      <c r="AI938" s="163">
        <f>+IF(AVERAGEIF(DEDUCCIONES[Concepto],'Datos para cálculo'!AH$4,DEDUCCIONES[Monto Limite])=1,CALCULO[[#This Row],[ 34 ]],MIN(CALCULO[[#This Row],[ 34 ]],AVERAGEIF(DEDUCCIONES[Concepto],'Datos para cálculo'!AH$4,DEDUCCIONES[Monto Limite]),+CALCULO[[#This Row],[ 34 ]]+1-1,CALCULO[[#This Row],[ 34 ]]))</f>
        <v>0</v>
      </c>
      <c r="AJ938" s="167"/>
      <c r="AK938" s="144">
        <f>+IF(CALCULO[[#This Row],[ 36 ]]="SI",MIN(CALCULO[[#This Row],[ 15 ]]*10%,VLOOKUP($AJ$4,DEDUCCIONES[],4,0)),0)</f>
        <v>0</v>
      </c>
      <c r="AL938" s="168"/>
      <c r="AM938" s="145">
        <f>+MIN(AL938+1-1,VLOOKUP($AL$4,DEDUCCIONES[],4,0))</f>
        <v>0</v>
      </c>
      <c r="AN938" s="144">
        <f>+CALCULO[[#This Row],[35]]+CALCULO[[#This Row],[37]]+CALCULO[[#This Row],[ 39 ]]</f>
        <v>0</v>
      </c>
      <c r="AO938" s="148">
        <f>+CALCULO[[#This Row],[33]]-CALCULO[[#This Row],[ 40 ]]</f>
        <v>0</v>
      </c>
      <c r="AP938" s="29"/>
      <c r="AQ938" s="163">
        <f>+MIN(CALCULO[[#This Row],[42]]+1-1,VLOOKUP($AP$4,RENTAS_EXCENTAS[],4,0))</f>
        <v>0</v>
      </c>
      <c r="AR938" s="29"/>
      <c r="AS938" s="163">
        <f>+MIN(CALCULO[[#This Row],[43]]+CALCULO[[#This Row],[ 44 ]]+1-1,VLOOKUP($AP$4,RENTAS_EXCENTAS[],4,0))-CALCULO[[#This Row],[43]]</f>
        <v>0</v>
      </c>
      <c r="AT938" s="163"/>
      <c r="AU938" s="163"/>
      <c r="AV938" s="163">
        <f>+CALCULO[[#This Row],[ 47 ]]</f>
        <v>0</v>
      </c>
      <c r="AW938" s="163"/>
      <c r="AX938" s="163">
        <f>+CALCULO[[#This Row],[ 49 ]]</f>
        <v>0</v>
      </c>
      <c r="AY938" s="163"/>
      <c r="AZ938" s="163">
        <f>+CALCULO[[#This Row],[ 51 ]]</f>
        <v>0</v>
      </c>
      <c r="BA938" s="163"/>
      <c r="BB938" s="163">
        <f>+CALCULO[[#This Row],[ 53 ]]</f>
        <v>0</v>
      </c>
      <c r="BC938" s="163"/>
      <c r="BD938" s="163">
        <f>+CALCULO[[#This Row],[ 55 ]]</f>
        <v>0</v>
      </c>
      <c r="BE938" s="163"/>
      <c r="BF938" s="163">
        <f>+CALCULO[[#This Row],[ 57 ]]</f>
        <v>0</v>
      </c>
      <c r="BG938" s="163"/>
      <c r="BH938" s="163">
        <f>+CALCULO[[#This Row],[ 59 ]]</f>
        <v>0</v>
      </c>
      <c r="BI938" s="163"/>
      <c r="BJ938" s="163"/>
      <c r="BK938" s="163"/>
      <c r="BL938" s="145">
        <f>+CALCULO[[#This Row],[ 63 ]]</f>
        <v>0</v>
      </c>
      <c r="BM938" s="144">
        <f>+CALCULO[[#This Row],[ 64 ]]+CALCULO[[#This Row],[ 62 ]]+CALCULO[[#This Row],[ 60 ]]+CALCULO[[#This Row],[ 58 ]]+CALCULO[[#This Row],[ 56 ]]+CALCULO[[#This Row],[ 54 ]]+CALCULO[[#This Row],[ 52 ]]+CALCULO[[#This Row],[ 50 ]]+CALCULO[[#This Row],[ 48 ]]+CALCULO[[#This Row],[ 45 ]]+CALCULO[[#This Row],[43]]</f>
        <v>0</v>
      </c>
      <c r="BN938" s="148">
        <f>+CALCULO[[#This Row],[ 41 ]]-CALCULO[[#This Row],[65]]</f>
        <v>0</v>
      </c>
      <c r="BO938" s="144">
        <f>+ROUND(MIN(CALCULO[[#This Row],[66]]*25%,240*'Versión impresión'!$H$8),-3)</f>
        <v>0</v>
      </c>
      <c r="BP938" s="148">
        <f>+CALCULO[[#This Row],[66]]-CALCULO[[#This Row],[67]]</f>
        <v>0</v>
      </c>
      <c r="BQ938" s="154">
        <f>+ROUND(CALCULO[[#This Row],[33]]*40%,-3)</f>
        <v>0</v>
      </c>
      <c r="BR938" s="149">
        <f t="shared" si="36"/>
        <v>0</v>
      </c>
      <c r="BS938" s="144">
        <f>+CALCULO[[#This Row],[33]]-MIN(CALCULO[[#This Row],[69]],CALCULO[[#This Row],[68]])</f>
        <v>0</v>
      </c>
      <c r="BT938" s="150">
        <f>+CALCULO[[#This Row],[71]]/'Versión impresión'!$H$8+1-1</f>
        <v>0</v>
      </c>
      <c r="BU938" s="151">
        <f>+LOOKUP(CALCULO[[#This Row],[72]],$CG$2:$CH$8,$CJ$2:$CJ$8)</f>
        <v>0</v>
      </c>
      <c r="BV938" s="152">
        <f>+LOOKUP(CALCULO[[#This Row],[72]],$CG$2:$CH$8,$CI$2:$CI$8)</f>
        <v>0</v>
      </c>
      <c r="BW938" s="151">
        <f>+LOOKUP(CALCULO[[#This Row],[72]],$CG$2:$CH$8,$CK$2:$CK$8)</f>
        <v>0</v>
      </c>
      <c r="BX938" s="155">
        <f>+(CALCULO[[#This Row],[72]]+CALCULO[[#This Row],[73]])*CALCULO[[#This Row],[74]]+CALCULO[[#This Row],[75]]</f>
        <v>0</v>
      </c>
      <c r="BY938" s="133">
        <f>+ROUND(CALCULO[[#This Row],[76]]*'Versión impresión'!$H$8,-3)</f>
        <v>0</v>
      </c>
      <c r="BZ938" s="180" t="str">
        <f>+IF(LOOKUP(CALCULO[[#This Row],[72]],$CG$2:$CH$8,$CM$2:$CM$8)=0,"",LOOKUP(CALCULO[[#This Row],[72]],$CG$2:$CH$8,$CM$2:$CM$8))</f>
        <v/>
      </c>
    </row>
    <row r="939" spans="1:78" x14ac:dyDescent="0.25">
      <c r="A939" s="78" t="str">
        <f t="shared" si="35"/>
        <v/>
      </c>
      <c r="B939" s="159"/>
      <c r="C939" s="29"/>
      <c r="D939" s="29"/>
      <c r="E939" s="29"/>
      <c r="F939" s="29"/>
      <c r="G939" s="29"/>
      <c r="H939" s="29"/>
      <c r="I939" s="29"/>
      <c r="J939" s="29"/>
      <c r="K939" s="29"/>
      <c r="L939" s="29"/>
      <c r="M939" s="29"/>
      <c r="N939" s="29"/>
      <c r="O939" s="144">
        <f>SUM(CALCULO[[#This Row],[5]:[ 14 ]])</f>
        <v>0</v>
      </c>
      <c r="P939" s="162"/>
      <c r="Q939" s="163">
        <f>+IF(AVERAGEIF(ING_NO_CONST_RENTA[Concepto],'Datos para cálculo'!P$4,ING_NO_CONST_RENTA[Monto Limite])=1,CALCULO[[#This Row],[16]],MIN(CALCULO[ [#This Row],[16] ],AVERAGEIF(ING_NO_CONST_RENTA[Concepto],'Datos para cálculo'!P$4,ING_NO_CONST_RENTA[Monto Limite]),+CALCULO[ [#This Row],[16] ]+1-1,CALCULO[ [#This Row],[16] ]))</f>
        <v>0</v>
      </c>
      <c r="R939" s="29"/>
      <c r="S939" s="163">
        <f>+IF(AVERAGEIF(ING_NO_CONST_RENTA[Concepto],'Datos para cálculo'!R$4,ING_NO_CONST_RENTA[Monto Limite])=1,CALCULO[[#This Row],[18]],MIN(CALCULO[ [#This Row],[18] ],AVERAGEIF(ING_NO_CONST_RENTA[Concepto],'Datos para cálculo'!R$4,ING_NO_CONST_RENTA[Monto Limite]),+CALCULO[ [#This Row],[18] ]+1-1,CALCULO[ [#This Row],[18] ]))</f>
        <v>0</v>
      </c>
      <c r="T939" s="29"/>
      <c r="U939" s="163">
        <f>+IF(AVERAGEIF(ING_NO_CONST_RENTA[Concepto],'Datos para cálculo'!T$4,ING_NO_CONST_RENTA[Monto Limite])=1,CALCULO[[#This Row],[20]],MIN(CALCULO[ [#This Row],[20] ],AVERAGEIF(ING_NO_CONST_RENTA[Concepto],'Datos para cálculo'!T$4,ING_NO_CONST_RENTA[Monto Limite]),+CALCULO[ [#This Row],[20] ]+1-1,CALCULO[ [#This Row],[20] ]))</f>
        <v>0</v>
      </c>
      <c r="V939" s="29"/>
      <c r="W93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39" s="164"/>
      <c r="Y939" s="163">
        <f>+IF(O939&lt;310*'Versión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39" s="165"/>
      <c r="AA939" s="163">
        <f>+IF(AVERAGEIF(ING_NO_CONST_RENTA[Concepto],'Datos para cálculo'!Z$4,ING_NO_CONST_RENTA[Monto Limite])=1,CALCULO[[#This Row],[ 26 ]],MIN(CALCULO[[#This Row],[ 26 ]],AVERAGEIF(ING_NO_CONST_RENTA[Concepto],'Datos para cálculo'!Z$4,ING_NO_CONST_RENTA[Monto Limite]),+CALCULO[[#This Row],[ 26 ]]+1-1,CALCULO[[#This Row],[ 26 ]]))</f>
        <v>0</v>
      </c>
      <c r="AB939" s="165"/>
      <c r="AC93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39" s="147"/>
      <c r="AE93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39" s="144">
        <f>+CALCULO[[#This Row],[ 31 ]]+CALCULO[[#This Row],[ 29 ]]+CALCULO[[#This Row],[ 27 ]]+CALCULO[[#This Row],[ 25 ]]+CALCULO[[#This Row],[ 23 ]]+CALCULO[[#This Row],[ 21 ]]+CALCULO[[#This Row],[ 19 ]]+CALCULO[[#This Row],[ 17 ]]</f>
        <v>0</v>
      </c>
      <c r="AG939" s="148">
        <f>+MAX(0,ROUND(CALCULO[[#This Row],[ 15 ]]-CALCULO[[#This Row],[32]],-3))</f>
        <v>0</v>
      </c>
      <c r="AH939" s="29"/>
      <c r="AI939" s="163">
        <f>+IF(AVERAGEIF(DEDUCCIONES[Concepto],'Datos para cálculo'!AH$4,DEDUCCIONES[Monto Limite])=1,CALCULO[[#This Row],[ 34 ]],MIN(CALCULO[[#This Row],[ 34 ]],AVERAGEIF(DEDUCCIONES[Concepto],'Datos para cálculo'!AH$4,DEDUCCIONES[Monto Limite]),+CALCULO[[#This Row],[ 34 ]]+1-1,CALCULO[[#This Row],[ 34 ]]))</f>
        <v>0</v>
      </c>
      <c r="AJ939" s="167"/>
      <c r="AK939" s="144">
        <f>+IF(CALCULO[[#This Row],[ 36 ]]="SI",MIN(CALCULO[[#This Row],[ 15 ]]*10%,VLOOKUP($AJ$4,DEDUCCIONES[],4,0)),0)</f>
        <v>0</v>
      </c>
      <c r="AL939" s="168"/>
      <c r="AM939" s="145">
        <f>+MIN(AL939+1-1,VLOOKUP($AL$4,DEDUCCIONES[],4,0))</f>
        <v>0</v>
      </c>
      <c r="AN939" s="144">
        <f>+CALCULO[[#This Row],[35]]+CALCULO[[#This Row],[37]]+CALCULO[[#This Row],[ 39 ]]</f>
        <v>0</v>
      </c>
      <c r="AO939" s="148">
        <f>+CALCULO[[#This Row],[33]]-CALCULO[[#This Row],[ 40 ]]</f>
        <v>0</v>
      </c>
      <c r="AP939" s="29"/>
      <c r="AQ939" s="163">
        <f>+MIN(CALCULO[[#This Row],[42]]+1-1,VLOOKUP($AP$4,RENTAS_EXCENTAS[],4,0))</f>
        <v>0</v>
      </c>
      <c r="AR939" s="29"/>
      <c r="AS939" s="163">
        <f>+MIN(CALCULO[[#This Row],[43]]+CALCULO[[#This Row],[ 44 ]]+1-1,VLOOKUP($AP$4,RENTAS_EXCENTAS[],4,0))-CALCULO[[#This Row],[43]]</f>
        <v>0</v>
      </c>
      <c r="AT939" s="163"/>
      <c r="AU939" s="163"/>
      <c r="AV939" s="163">
        <f>+CALCULO[[#This Row],[ 47 ]]</f>
        <v>0</v>
      </c>
      <c r="AW939" s="163"/>
      <c r="AX939" s="163">
        <f>+CALCULO[[#This Row],[ 49 ]]</f>
        <v>0</v>
      </c>
      <c r="AY939" s="163"/>
      <c r="AZ939" s="163">
        <f>+CALCULO[[#This Row],[ 51 ]]</f>
        <v>0</v>
      </c>
      <c r="BA939" s="163"/>
      <c r="BB939" s="163">
        <f>+CALCULO[[#This Row],[ 53 ]]</f>
        <v>0</v>
      </c>
      <c r="BC939" s="163"/>
      <c r="BD939" s="163">
        <f>+CALCULO[[#This Row],[ 55 ]]</f>
        <v>0</v>
      </c>
      <c r="BE939" s="163"/>
      <c r="BF939" s="163">
        <f>+CALCULO[[#This Row],[ 57 ]]</f>
        <v>0</v>
      </c>
      <c r="BG939" s="163"/>
      <c r="BH939" s="163">
        <f>+CALCULO[[#This Row],[ 59 ]]</f>
        <v>0</v>
      </c>
      <c r="BI939" s="163"/>
      <c r="BJ939" s="163"/>
      <c r="BK939" s="163"/>
      <c r="BL939" s="145">
        <f>+CALCULO[[#This Row],[ 63 ]]</f>
        <v>0</v>
      </c>
      <c r="BM939" s="144">
        <f>+CALCULO[[#This Row],[ 64 ]]+CALCULO[[#This Row],[ 62 ]]+CALCULO[[#This Row],[ 60 ]]+CALCULO[[#This Row],[ 58 ]]+CALCULO[[#This Row],[ 56 ]]+CALCULO[[#This Row],[ 54 ]]+CALCULO[[#This Row],[ 52 ]]+CALCULO[[#This Row],[ 50 ]]+CALCULO[[#This Row],[ 48 ]]+CALCULO[[#This Row],[ 45 ]]+CALCULO[[#This Row],[43]]</f>
        <v>0</v>
      </c>
      <c r="BN939" s="148">
        <f>+CALCULO[[#This Row],[ 41 ]]-CALCULO[[#This Row],[65]]</f>
        <v>0</v>
      </c>
      <c r="BO939" s="144">
        <f>+ROUND(MIN(CALCULO[[#This Row],[66]]*25%,240*'Versión impresión'!$H$8),-3)</f>
        <v>0</v>
      </c>
      <c r="BP939" s="148">
        <f>+CALCULO[[#This Row],[66]]-CALCULO[[#This Row],[67]]</f>
        <v>0</v>
      </c>
      <c r="BQ939" s="154">
        <f>+ROUND(CALCULO[[#This Row],[33]]*40%,-3)</f>
        <v>0</v>
      </c>
      <c r="BR939" s="149">
        <f t="shared" si="36"/>
        <v>0</v>
      </c>
      <c r="BS939" s="144">
        <f>+CALCULO[[#This Row],[33]]-MIN(CALCULO[[#This Row],[69]],CALCULO[[#This Row],[68]])</f>
        <v>0</v>
      </c>
      <c r="BT939" s="150">
        <f>+CALCULO[[#This Row],[71]]/'Versión impresión'!$H$8+1-1</f>
        <v>0</v>
      </c>
      <c r="BU939" s="151">
        <f>+LOOKUP(CALCULO[[#This Row],[72]],$CG$2:$CH$8,$CJ$2:$CJ$8)</f>
        <v>0</v>
      </c>
      <c r="BV939" s="152">
        <f>+LOOKUP(CALCULO[[#This Row],[72]],$CG$2:$CH$8,$CI$2:$CI$8)</f>
        <v>0</v>
      </c>
      <c r="BW939" s="151">
        <f>+LOOKUP(CALCULO[[#This Row],[72]],$CG$2:$CH$8,$CK$2:$CK$8)</f>
        <v>0</v>
      </c>
      <c r="BX939" s="155">
        <f>+(CALCULO[[#This Row],[72]]+CALCULO[[#This Row],[73]])*CALCULO[[#This Row],[74]]+CALCULO[[#This Row],[75]]</f>
        <v>0</v>
      </c>
      <c r="BY939" s="133">
        <f>+ROUND(CALCULO[[#This Row],[76]]*'Versión impresión'!$H$8,-3)</f>
        <v>0</v>
      </c>
      <c r="BZ939" s="180" t="str">
        <f>+IF(LOOKUP(CALCULO[[#This Row],[72]],$CG$2:$CH$8,$CM$2:$CM$8)=0,"",LOOKUP(CALCULO[[#This Row],[72]],$CG$2:$CH$8,$CM$2:$CM$8))</f>
        <v/>
      </c>
    </row>
    <row r="940" spans="1:78" x14ac:dyDescent="0.25">
      <c r="A940" s="78" t="str">
        <f t="shared" si="35"/>
        <v/>
      </c>
      <c r="B940" s="159"/>
      <c r="C940" s="29"/>
      <c r="D940" s="29"/>
      <c r="E940" s="29"/>
      <c r="F940" s="29"/>
      <c r="G940" s="29"/>
      <c r="H940" s="29"/>
      <c r="I940" s="29"/>
      <c r="J940" s="29"/>
      <c r="K940" s="29"/>
      <c r="L940" s="29"/>
      <c r="M940" s="29"/>
      <c r="N940" s="29"/>
      <c r="O940" s="144">
        <f>SUM(CALCULO[[#This Row],[5]:[ 14 ]])</f>
        <v>0</v>
      </c>
      <c r="P940" s="162"/>
      <c r="Q940" s="163">
        <f>+IF(AVERAGEIF(ING_NO_CONST_RENTA[Concepto],'Datos para cálculo'!P$4,ING_NO_CONST_RENTA[Monto Limite])=1,CALCULO[[#This Row],[16]],MIN(CALCULO[ [#This Row],[16] ],AVERAGEIF(ING_NO_CONST_RENTA[Concepto],'Datos para cálculo'!P$4,ING_NO_CONST_RENTA[Monto Limite]),+CALCULO[ [#This Row],[16] ]+1-1,CALCULO[ [#This Row],[16] ]))</f>
        <v>0</v>
      </c>
      <c r="R940" s="29"/>
      <c r="S940" s="163">
        <f>+IF(AVERAGEIF(ING_NO_CONST_RENTA[Concepto],'Datos para cálculo'!R$4,ING_NO_CONST_RENTA[Monto Limite])=1,CALCULO[[#This Row],[18]],MIN(CALCULO[ [#This Row],[18] ],AVERAGEIF(ING_NO_CONST_RENTA[Concepto],'Datos para cálculo'!R$4,ING_NO_CONST_RENTA[Monto Limite]),+CALCULO[ [#This Row],[18] ]+1-1,CALCULO[ [#This Row],[18] ]))</f>
        <v>0</v>
      </c>
      <c r="T940" s="29"/>
      <c r="U940" s="163">
        <f>+IF(AVERAGEIF(ING_NO_CONST_RENTA[Concepto],'Datos para cálculo'!T$4,ING_NO_CONST_RENTA[Monto Limite])=1,CALCULO[[#This Row],[20]],MIN(CALCULO[ [#This Row],[20] ],AVERAGEIF(ING_NO_CONST_RENTA[Concepto],'Datos para cálculo'!T$4,ING_NO_CONST_RENTA[Monto Limite]),+CALCULO[ [#This Row],[20] ]+1-1,CALCULO[ [#This Row],[20] ]))</f>
        <v>0</v>
      </c>
      <c r="V940" s="29"/>
      <c r="W94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0" s="164"/>
      <c r="Y940" s="163">
        <f>+IF(O940&lt;310*'Versión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0" s="165"/>
      <c r="AA940" s="163">
        <f>+IF(AVERAGEIF(ING_NO_CONST_RENTA[Concepto],'Datos para cálculo'!Z$4,ING_NO_CONST_RENTA[Monto Limite])=1,CALCULO[[#This Row],[ 26 ]],MIN(CALCULO[[#This Row],[ 26 ]],AVERAGEIF(ING_NO_CONST_RENTA[Concepto],'Datos para cálculo'!Z$4,ING_NO_CONST_RENTA[Monto Limite]),+CALCULO[[#This Row],[ 26 ]]+1-1,CALCULO[[#This Row],[ 26 ]]))</f>
        <v>0</v>
      </c>
      <c r="AB940" s="165"/>
      <c r="AC94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0" s="147"/>
      <c r="AE94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0" s="144">
        <f>+CALCULO[[#This Row],[ 31 ]]+CALCULO[[#This Row],[ 29 ]]+CALCULO[[#This Row],[ 27 ]]+CALCULO[[#This Row],[ 25 ]]+CALCULO[[#This Row],[ 23 ]]+CALCULO[[#This Row],[ 21 ]]+CALCULO[[#This Row],[ 19 ]]+CALCULO[[#This Row],[ 17 ]]</f>
        <v>0</v>
      </c>
      <c r="AG940" s="148">
        <f>+MAX(0,ROUND(CALCULO[[#This Row],[ 15 ]]-CALCULO[[#This Row],[32]],-3))</f>
        <v>0</v>
      </c>
      <c r="AH940" s="29"/>
      <c r="AI940" s="163">
        <f>+IF(AVERAGEIF(DEDUCCIONES[Concepto],'Datos para cálculo'!AH$4,DEDUCCIONES[Monto Limite])=1,CALCULO[[#This Row],[ 34 ]],MIN(CALCULO[[#This Row],[ 34 ]],AVERAGEIF(DEDUCCIONES[Concepto],'Datos para cálculo'!AH$4,DEDUCCIONES[Monto Limite]),+CALCULO[[#This Row],[ 34 ]]+1-1,CALCULO[[#This Row],[ 34 ]]))</f>
        <v>0</v>
      </c>
      <c r="AJ940" s="167"/>
      <c r="AK940" s="144">
        <f>+IF(CALCULO[[#This Row],[ 36 ]]="SI",MIN(CALCULO[[#This Row],[ 15 ]]*10%,VLOOKUP($AJ$4,DEDUCCIONES[],4,0)),0)</f>
        <v>0</v>
      </c>
      <c r="AL940" s="168"/>
      <c r="AM940" s="145">
        <f>+MIN(AL940+1-1,VLOOKUP($AL$4,DEDUCCIONES[],4,0))</f>
        <v>0</v>
      </c>
      <c r="AN940" s="144">
        <f>+CALCULO[[#This Row],[35]]+CALCULO[[#This Row],[37]]+CALCULO[[#This Row],[ 39 ]]</f>
        <v>0</v>
      </c>
      <c r="AO940" s="148">
        <f>+CALCULO[[#This Row],[33]]-CALCULO[[#This Row],[ 40 ]]</f>
        <v>0</v>
      </c>
      <c r="AP940" s="29"/>
      <c r="AQ940" s="163">
        <f>+MIN(CALCULO[[#This Row],[42]]+1-1,VLOOKUP($AP$4,RENTAS_EXCENTAS[],4,0))</f>
        <v>0</v>
      </c>
      <c r="AR940" s="29"/>
      <c r="AS940" s="163">
        <f>+MIN(CALCULO[[#This Row],[43]]+CALCULO[[#This Row],[ 44 ]]+1-1,VLOOKUP($AP$4,RENTAS_EXCENTAS[],4,0))-CALCULO[[#This Row],[43]]</f>
        <v>0</v>
      </c>
      <c r="AT940" s="163"/>
      <c r="AU940" s="163"/>
      <c r="AV940" s="163">
        <f>+CALCULO[[#This Row],[ 47 ]]</f>
        <v>0</v>
      </c>
      <c r="AW940" s="163"/>
      <c r="AX940" s="163">
        <f>+CALCULO[[#This Row],[ 49 ]]</f>
        <v>0</v>
      </c>
      <c r="AY940" s="163"/>
      <c r="AZ940" s="163">
        <f>+CALCULO[[#This Row],[ 51 ]]</f>
        <v>0</v>
      </c>
      <c r="BA940" s="163"/>
      <c r="BB940" s="163">
        <f>+CALCULO[[#This Row],[ 53 ]]</f>
        <v>0</v>
      </c>
      <c r="BC940" s="163"/>
      <c r="BD940" s="163">
        <f>+CALCULO[[#This Row],[ 55 ]]</f>
        <v>0</v>
      </c>
      <c r="BE940" s="163"/>
      <c r="BF940" s="163">
        <f>+CALCULO[[#This Row],[ 57 ]]</f>
        <v>0</v>
      </c>
      <c r="BG940" s="163"/>
      <c r="BH940" s="163">
        <f>+CALCULO[[#This Row],[ 59 ]]</f>
        <v>0</v>
      </c>
      <c r="BI940" s="163"/>
      <c r="BJ940" s="163"/>
      <c r="BK940" s="163"/>
      <c r="BL940" s="145">
        <f>+CALCULO[[#This Row],[ 63 ]]</f>
        <v>0</v>
      </c>
      <c r="BM940" s="144">
        <f>+CALCULO[[#This Row],[ 64 ]]+CALCULO[[#This Row],[ 62 ]]+CALCULO[[#This Row],[ 60 ]]+CALCULO[[#This Row],[ 58 ]]+CALCULO[[#This Row],[ 56 ]]+CALCULO[[#This Row],[ 54 ]]+CALCULO[[#This Row],[ 52 ]]+CALCULO[[#This Row],[ 50 ]]+CALCULO[[#This Row],[ 48 ]]+CALCULO[[#This Row],[ 45 ]]+CALCULO[[#This Row],[43]]</f>
        <v>0</v>
      </c>
      <c r="BN940" s="148">
        <f>+CALCULO[[#This Row],[ 41 ]]-CALCULO[[#This Row],[65]]</f>
        <v>0</v>
      </c>
      <c r="BO940" s="144">
        <f>+ROUND(MIN(CALCULO[[#This Row],[66]]*25%,240*'Versión impresión'!$H$8),-3)</f>
        <v>0</v>
      </c>
      <c r="BP940" s="148">
        <f>+CALCULO[[#This Row],[66]]-CALCULO[[#This Row],[67]]</f>
        <v>0</v>
      </c>
      <c r="BQ940" s="154">
        <f>+ROUND(CALCULO[[#This Row],[33]]*40%,-3)</f>
        <v>0</v>
      </c>
      <c r="BR940" s="149">
        <f t="shared" si="36"/>
        <v>0</v>
      </c>
      <c r="BS940" s="144">
        <f>+CALCULO[[#This Row],[33]]-MIN(CALCULO[[#This Row],[69]],CALCULO[[#This Row],[68]])</f>
        <v>0</v>
      </c>
      <c r="BT940" s="150">
        <f>+CALCULO[[#This Row],[71]]/'Versión impresión'!$H$8+1-1</f>
        <v>0</v>
      </c>
      <c r="BU940" s="151">
        <f>+LOOKUP(CALCULO[[#This Row],[72]],$CG$2:$CH$8,$CJ$2:$CJ$8)</f>
        <v>0</v>
      </c>
      <c r="BV940" s="152">
        <f>+LOOKUP(CALCULO[[#This Row],[72]],$CG$2:$CH$8,$CI$2:$CI$8)</f>
        <v>0</v>
      </c>
      <c r="BW940" s="151">
        <f>+LOOKUP(CALCULO[[#This Row],[72]],$CG$2:$CH$8,$CK$2:$CK$8)</f>
        <v>0</v>
      </c>
      <c r="BX940" s="155">
        <f>+(CALCULO[[#This Row],[72]]+CALCULO[[#This Row],[73]])*CALCULO[[#This Row],[74]]+CALCULO[[#This Row],[75]]</f>
        <v>0</v>
      </c>
      <c r="BY940" s="133">
        <f>+ROUND(CALCULO[[#This Row],[76]]*'Versión impresión'!$H$8,-3)</f>
        <v>0</v>
      </c>
      <c r="BZ940" s="180" t="str">
        <f>+IF(LOOKUP(CALCULO[[#This Row],[72]],$CG$2:$CH$8,$CM$2:$CM$8)=0,"",LOOKUP(CALCULO[[#This Row],[72]],$CG$2:$CH$8,$CM$2:$CM$8))</f>
        <v/>
      </c>
    </row>
    <row r="941" spans="1:78" x14ac:dyDescent="0.25">
      <c r="A941" s="78" t="str">
        <f t="shared" si="35"/>
        <v/>
      </c>
      <c r="B941" s="159"/>
      <c r="C941" s="29"/>
      <c r="D941" s="29"/>
      <c r="E941" s="29"/>
      <c r="F941" s="29"/>
      <c r="G941" s="29"/>
      <c r="H941" s="29"/>
      <c r="I941" s="29"/>
      <c r="J941" s="29"/>
      <c r="K941" s="29"/>
      <c r="L941" s="29"/>
      <c r="M941" s="29"/>
      <c r="N941" s="29"/>
      <c r="O941" s="144">
        <f>SUM(CALCULO[[#This Row],[5]:[ 14 ]])</f>
        <v>0</v>
      </c>
      <c r="P941" s="162"/>
      <c r="Q941" s="163">
        <f>+IF(AVERAGEIF(ING_NO_CONST_RENTA[Concepto],'Datos para cálculo'!P$4,ING_NO_CONST_RENTA[Monto Limite])=1,CALCULO[[#This Row],[16]],MIN(CALCULO[ [#This Row],[16] ],AVERAGEIF(ING_NO_CONST_RENTA[Concepto],'Datos para cálculo'!P$4,ING_NO_CONST_RENTA[Monto Limite]),+CALCULO[ [#This Row],[16] ]+1-1,CALCULO[ [#This Row],[16] ]))</f>
        <v>0</v>
      </c>
      <c r="R941" s="29"/>
      <c r="S941" s="163">
        <f>+IF(AVERAGEIF(ING_NO_CONST_RENTA[Concepto],'Datos para cálculo'!R$4,ING_NO_CONST_RENTA[Monto Limite])=1,CALCULO[[#This Row],[18]],MIN(CALCULO[ [#This Row],[18] ],AVERAGEIF(ING_NO_CONST_RENTA[Concepto],'Datos para cálculo'!R$4,ING_NO_CONST_RENTA[Monto Limite]),+CALCULO[ [#This Row],[18] ]+1-1,CALCULO[ [#This Row],[18] ]))</f>
        <v>0</v>
      </c>
      <c r="T941" s="29"/>
      <c r="U941" s="163">
        <f>+IF(AVERAGEIF(ING_NO_CONST_RENTA[Concepto],'Datos para cálculo'!T$4,ING_NO_CONST_RENTA[Monto Limite])=1,CALCULO[[#This Row],[20]],MIN(CALCULO[ [#This Row],[20] ],AVERAGEIF(ING_NO_CONST_RENTA[Concepto],'Datos para cálculo'!T$4,ING_NO_CONST_RENTA[Monto Limite]),+CALCULO[ [#This Row],[20] ]+1-1,CALCULO[ [#This Row],[20] ]))</f>
        <v>0</v>
      </c>
      <c r="V941" s="29"/>
      <c r="W94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1" s="164"/>
      <c r="Y941" s="163">
        <f>+IF(O941&lt;310*'Versión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1" s="165"/>
      <c r="AA941" s="163">
        <f>+IF(AVERAGEIF(ING_NO_CONST_RENTA[Concepto],'Datos para cálculo'!Z$4,ING_NO_CONST_RENTA[Monto Limite])=1,CALCULO[[#This Row],[ 26 ]],MIN(CALCULO[[#This Row],[ 26 ]],AVERAGEIF(ING_NO_CONST_RENTA[Concepto],'Datos para cálculo'!Z$4,ING_NO_CONST_RENTA[Monto Limite]),+CALCULO[[#This Row],[ 26 ]]+1-1,CALCULO[[#This Row],[ 26 ]]))</f>
        <v>0</v>
      </c>
      <c r="AB941" s="165"/>
      <c r="AC94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1" s="147"/>
      <c r="AE94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1" s="144">
        <f>+CALCULO[[#This Row],[ 31 ]]+CALCULO[[#This Row],[ 29 ]]+CALCULO[[#This Row],[ 27 ]]+CALCULO[[#This Row],[ 25 ]]+CALCULO[[#This Row],[ 23 ]]+CALCULO[[#This Row],[ 21 ]]+CALCULO[[#This Row],[ 19 ]]+CALCULO[[#This Row],[ 17 ]]</f>
        <v>0</v>
      </c>
      <c r="AG941" s="148">
        <f>+MAX(0,ROUND(CALCULO[[#This Row],[ 15 ]]-CALCULO[[#This Row],[32]],-3))</f>
        <v>0</v>
      </c>
      <c r="AH941" s="29"/>
      <c r="AI941" s="163">
        <f>+IF(AVERAGEIF(DEDUCCIONES[Concepto],'Datos para cálculo'!AH$4,DEDUCCIONES[Monto Limite])=1,CALCULO[[#This Row],[ 34 ]],MIN(CALCULO[[#This Row],[ 34 ]],AVERAGEIF(DEDUCCIONES[Concepto],'Datos para cálculo'!AH$4,DEDUCCIONES[Monto Limite]),+CALCULO[[#This Row],[ 34 ]]+1-1,CALCULO[[#This Row],[ 34 ]]))</f>
        <v>0</v>
      </c>
      <c r="AJ941" s="167"/>
      <c r="AK941" s="144">
        <f>+IF(CALCULO[[#This Row],[ 36 ]]="SI",MIN(CALCULO[[#This Row],[ 15 ]]*10%,VLOOKUP($AJ$4,DEDUCCIONES[],4,0)),0)</f>
        <v>0</v>
      </c>
      <c r="AL941" s="168"/>
      <c r="AM941" s="145">
        <f>+MIN(AL941+1-1,VLOOKUP($AL$4,DEDUCCIONES[],4,0))</f>
        <v>0</v>
      </c>
      <c r="AN941" s="144">
        <f>+CALCULO[[#This Row],[35]]+CALCULO[[#This Row],[37]]+CALCULO[[#This Row],[ 39 ]]</f>
        <v>0</v>
      </c>
      <c r="AO941" s="148">
        <f>+CALCULO[[#This Row],[33]]-CALCULO[[#This Row],[ 40 ]]</f>
        <v>0</v>
      </c>
      <c r="AP941" s="29"/>
      <c r="AQ941" s="163">
        <f>+MIN(CALCULO[[#This Row],[42]]+1-1,VLOOKUP($AP$4,RENTAS_EXCENTAS[],4,0))</f>
        <v>0</v>
      </c>
      <c r="AR941" s="29"/>
      <c r="AS941" s="163">
        <f>+MIN(CALCULO[[#This Row],[43]]+CALCULO[[#This Row],[ 44 ]]+1-1,VLOOKUP($AP$4,RENTAS_EXCENTAS[],4,0))-CALCULO[[#This Row],[43]]</f>
        <v>0</v>
      </c>
      <c r="AT941" s="163"/>
      <c r="AU941" s="163"/>
      <c r="AV941" s="163">
        <f>+CALCULO[[#This Row],[ 47 ]]</f>
        <v>0</v>
      </c>
      <c r="AW941" s="163"/>
      <c r="AX941" s="163">
        <f>+CALCULO[[#This Row],[ 49 ]]</f>
        <v>0</v>
      </c>
      <c r="AY941" s="163"/>
      <c r="AZ941" s="163">
        <f>+CALCULO[[#This Row],[ 51 ]]</f>
        <v>0</v>
      </c>
      <c r="BA941" s="163"/>
      <c r="BB941" s="163">
        <f>+CALCULO[[#This Row],[ 53 ]]</f>
        <v>0</v>
      </c>
      <c r="BC941" s="163"/>
      <c r="BD941" s="163">
        <f>+CALCULO[[#This Row],[ 55 ]]</f>
        <v>0</v>
      </c>
      <c r="BE941" s="163"/>
      <c r="BF941" s="163">
        <f>+CALCULO[[#This Row],[ 57 ]]</f>
        <v>0</v>
      </c>
      <c r="BG941" s="163"/>
      <c r="BH941" s="163">
        <f>+CALCULO[[#This Row],[ 59 ]]</f>
        <v>0</v>
      </c>
      <c r="BI941" s="163"/>
      <c r="BJ941" s="163"/>
      <c r="BK941" s="163"/>
      <c r="BL941" s="145">
        <f>+CALCULO[[#This Row],[ 63 ]]</f>
        <v>0</v>
      </c>
      <c r="BM941" s="144">
        <f>+CALCULO[[#This Row],[ 64 ]]+CALCULO[[#This Row],[ 62 ]]+CALCULO[[#This Row],[ 60 ]]+CALCULO[[#This Row],[ 58 ]]+CALCULO[[#This Row],[ 56 ]]+CALCULO[[#This Row],[ 54 ]]+CALCULO[[#This Row],[ 52 ]]+CALCULO[[#This Row],[ 50 ]]+CALCULO[[#This Row],[ 48 ]]+CALCULO[[#This Row],[ 45 ]]+CALCULO[[#This Row],[43]]</f>
        <v>0</v>
      </c>
      <c r="BN941" s="148">
        <f>+CALCULO[[#This Row],[ 41 ]]-CALCULO[[#This Row],[65]]</f>
        <v>0</v>
      </c>
      <c r="BO941" s="144">
        <f>+ROUND(MIN(CALCULO[[#This Row],[66]]*25%,240*'Versión impresión'!$H$8),-3)</f>
        <v>0</v>
      </c>
      <c r="BP941" s="148">
        <f>+CALCULO[[#This Row],[66]]-CALCULO[[#This Row],[67]]</f>
        <v>0</v>
      </c>
      <c r="BQ941" s="154">
        <f>+ROUND(CALCULO[[#This Row],[33]]*40%,-3)</f>
        <v>0</v>
      </c>
      <c r="BR941" s="149">
        <f t="shared" si="36"/>
        <v>0</v>
      </c>
      <c r="BS941" s="144">
        <f>+CALCULO[[#This Row],[33]]-MIN(CALCULO[[#This Row],[69]],CALCULO[[#This Row],[68]])</f>
        <v>0</v>
      </c>
      <c r="BT941" s="150">
        <f>+CALCULO[[#This Row],[71]]/'Versión impresión'!$H$8+1-1</f>
        <v>0</v>
      </c>
      <c r="BU941" s="151">
        <f>+LOOKUP(CALCULO[[#This Row],[72]],$CG$2:$CH$8,$CJ$2:$CJ$8)</f>
        <v>0</v>
      </c>
      <c r="BV941" s="152">
        <f>+LOOKUP(CALCULO[[#This Row],[72]],$CG$2:$CH$8,$CI$2:$CI$8)</f>
        <v>0</v>
      </c>
      <c r="BW941" s="151">
        <f>+LOOKUP(CALCULO[[#This Row],[72]],$CG$2:$CH$8,$CK$2:$CK$8)</f>
        <v>0</v>
      </c>
      <c r="BX941" s="155">
        <f>+(CALCULO[[#This Row],[72]]+CALCULO[[#This Row],[73]])*CALCULO[[#This Row],[74]]+CALCULO[[#This Row],[75]]</f>
        <v>0</v>
      </c>
      <c r="BY941" s="133">
        <f>+ROUND(CALCULO[[#This Row],[76]]*'Versión impresión'!$H$8,-3)</f>
        <v>0</v>
      </c>
      <c r="BZ941" s="180" t="str">
        <f>+IF(LOOKUP(CALCULO[[#This Row],[72]],$CG$2:$CH$8,$CM$2:$CM$8)=0,"",LOOKUP(CALCULO[[#This Row],[72]],$CG$2:$CH$8,$CM$2:$CM$8))</f>
        <v/>
      </c>
    </row>
    <row r="942" spans="1:78" x14ac:dyDescent="0.25">
      <c r="A942" s="78" t="str">
        <f t="shared" si="35"/>
        <v/>
      </c>
      <c r="B942" s="159"/>
      <c r="C942" s="29"/>
      <c r="D942" s="29"/>
      <c r="E942" s="29"/>
      <c r="F942" s="29"/>
      <c r="G942" s="29"/>
      <c r="H942" s="29"/>
      <c r="I942" s="29"/>
      <c r="J942" s="29"/>
      <c r="K942" s="29"/>
      <c r="L942" s="29"/>
      <c r="M942" s="29"/>
      <c r="N942" s="29"/>
      <c r="O942" s="144">
        <f>SUM(CALCULO[[#This Row],[5]:[ 14 ]])</f>
        <v>0</v>
      </c>
      <c r="P942" s="162"/>
      <c r="Q942" s="163">
        <f>+IF(AVERAGEIF(ING_NO_CONST_RENTA[Concepto],'Datos para cálculo'!P$4,ING_NO_CONST_RENTA[Monto Limite])=1,CALCULO[[#This Row],[16]],MIN(CALCULO[ [#This Row],[16] ],AVERAGEIF(ING_NO_CONST_RENTA[Concepto],'Datos para cálculo'!P$4,ING_NO_CONST_RENTA[Monto Limite]),+CALCULO[ [#This Row],[16] ]+1-1,CALCULO[ [#This Row],[16] ]))</f>
        <v>0</v>
      </c>
      <c r="R942" s="29"/>
      <c r="S942" s="163">
        <f>+IF(AVERAGEIF(ING_NO_CONST_RENTA[Concepto],'Datos para cálculo'!R$4,ING_NO_CONST_RENTA[Monto Limite])=1,CALCULO[[#This Row],[18]],MIN(CALCULO[ [#This Row],[18] ],AVERAGEIF(ING_NO_CONST_RENTA[Concepto],'Datos para cálculo'!R$4,ING_NO_CONST_RENTA[Monto Limite]),+CALCULO[ [#This Row],[18] ]+1-1,CALCULO[ [#This Row],[18] ]))</f>
        <v>0</v>
      </c>
      <c r="T942" s="29"/>
      <c r="U942" s="163">
        <f>+IF(AVERAGEIF(ING_NO_CONST_RENTA[Concepto],'Datos para cálculo'!T$4,ING_NO_CONST_RENTA[Monto Limite])=1,CALCULO[[#This Row],[20]],MIN(CALCULO[ [#This Row],[20] ],AVERAGEIF(ING_NO_CONST_RENTA[Concepto],'Datos para cálculo'!T$4,ING_NO_CONST_RENTA[Monto Limite]),+CALCULO[ [#This Row],[20] ]+1-1,CALCULO[ [#This Row],[20] ]))</f>
        <v>0</v>
      </c>
      <c r="V942" s="29"/>
      <c r="W94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2" s="164"/>
      <c r="Y942" s="163">
        <f>+IF(O942&lt;310*'Versión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2" s="165"/>
      <c r="AA942" s="163">
        <f>+IF(AVERAGEIF(ING_NO_CONST_RENTA[Concepto],'Datos para cálculo'!Z$4,ING_NO_CONST_RENTA[Monto Limite])=1,CALCULO[[#This Row],[ 26 ]],MIN(CALCULO[[#This Row],[ 26 ]],AVERAGEIF(ING_NO_CONST_RENTA[Concepto],'Datos para cálculo'!Z$4,ING_NO_CONST_RENTA[Monto Limite]),+CALCULO[[#This Row],[ 26 ]]+1-1,CALCULO[[#This Row],[ 26 ]]))</f>
        <v>0</v>
      </c>
      <c r="AB942" s="165"/>
      <c r="AC94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2" s="147"/>
      <c r="AE94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2" s="144">
        <f>+CALCULO[[#This Row],[ 31 ]]+CALCULO[[#This Row],[ 29 ]]+CALCULO[[#This Row],[ 27 ]]+CALCULO[[#This Row],[ 25 ]]+CALCULO[[#This Row],[ 23 ]]+CALCULO[[#This Row],[ 21 ]]+CALCULO[[#This Row],[ 19 ]]+CALCULO[[#This Row],[ 17 ]]</f>
        <v>0</v>
      </c>
      <c r="AG942" s="148">
        <f>+MAX(0,ROUND(CALCULO[[#This Row],[ 15 ]]-CALCULO[[#This Row],[32]],-3))</f>
        <v>0</v>
      </c>
      <c r="AH942" s="29"/>
      <c r="AI942" s="163">
        <f>+IF(AVERAGEIF(DEDUCCIONES[Concepto],'Datos para cálculo'!AH$4,DEDUCCIONES[Monto Limite])=1,CALCULO[[#This Row],[ 34 ]],MIN(CALCULO[[#This Row],[ 34 ]],AVERAGEIF(DEDUCCIONES[Concepto],'Datos para cálculo'!AH$4,DEDUCCIONES[Monto Limite]),+CALCULO[[#This Row],[ 34 ]]+1-1,CALCULO[[#This Row],[ 34 ]]))</f>
        <v>0</v>
      </c>
      <c r="AJ942" s="167"/>
      <c r="AK942" s="144">
        <f>+IF(CALCULO[[#This Row],[ 36 ]]="SI",MIN(CALCULO[[#This Row],[ 15 ]]*10%,VLOOKUP($AJ$4,DEDUCCIONES[],4,0)),0)</f>
        <v>0</v>
      </c>
      <c r="AL942" s="168"/>
      <c r="AM942" s="145">
        <f>+MIN(AL942+1-1,VLOOKUP($AL$4,DEDUCCIONES[],4,0))</f>
        <v>0</v>
      </c>
      <c r="AN942" s="144">
        <f>+CALCULO[[#This Row],[35]]+CALCULO[[#This Row],[37]]+CALCULO[[#This Row],[ 39 ]]</f>
        <v>0</v>
      </c>
      <c r="AO942" s="148">
        <f>+CALCULO[[#This Row],[33]]-CALCULO[[#This Row],[ 40 ]]</f>
        <v>0</v>
      </c>
      <c r="AP942" s="29"/>
      <c r="AQ942" s="163">
        <f>+MIN(CALCULO[[#This Row],[42]]+1-1,VLOOKUP($AP$4,RENTAS_EXCENTAS[],4,0))</f>
        <v>0</v>
      </c>
      <c r="AR942" s="29"/>
      <c r="AS942" s="163">
        <f>+MIN(CALCULO[[#This Row],[43]]+CALCULO[[#This Row],[ 44 ]]+1-1,VLOOKUP($AP$4,RENTAS_EXCENTAS[],4,0))-CALCULO[[#This Row],[43]]</f>
        <v>0</v>
      </c>
      <c r="AT942" s="163"/>
      <c r="AU942" s="163"/>
      <c r="AV942" s="163">
        <f>+CALCULO[[#This Row],[ 47 ]]</f>
        <v>0</v>
      </c>
      <c r="AW942" s="163"/>
      <c r="AX942" s="163">
        <f>+CALCULO[[#This Row],[ 49 ]]</f>
        <v>0</v>
      </c>
      <c r="AY942" s="163"/>
      <c r="AZ942" s="163">
        <f>+CALCULO[[#This Row],[ 51 ]]</f>
        <v>0</v>
      </c>
      <c r="BA942" s="163"/>
      <c r="BB942" s="163">
        <f>+CALCULO[[#This Row],[ 53 ]]</f>
        <v>0</v>
      </c>
      <c r="BC942" s="163"/>
      <c r="BD942" s="163">
        <f>+CALCULO[[#This Row],[ 55 ]]</f>
        <v>0</v>
      </c>
      <c r="BE942" s="163"/>
      <c r="BF942" s="163">
        <f>+CALCULO[[#This Row],[ 57 ]]</f>
        <v>0</v>
      </c>
      <c r="BG942" s="163"/>
      <c r="BH942" s="163">
        <f>+CALCULO[[#This Row],[ 59 ]]</f>
        <v>0</v>
      </c>
      <c r="BI942" s="163"/>
      <c r="BJ942" s="163"/>
      <c r="BK942" s="163"/>
      <c r="BL942" s="145">
        <f>+CALCULO[[#This Row],[ 63 ]]</f>
        <v>0</v>
      </c>
      <c r="BM942" s="144">
        <f>+CALCULO[[#This Row],[ 64 ]]+CALCULO[[#This Row],[ 62 ]]+CALCULO[[#This Row],[ 60 ]]+CALCULO[[#This Row],[ 58 ]]+CALCULO[[#This Row],[ 56 ]]+CALCULO[[#This Row],[ 54 ]]+CALCULO[[#This Row],[ 52 ]]+CALCULO[[#This Row],[ 50 ]]+CALCULO[[#This Row],[ 48 ]]+CALCULO[[#This Row],[ 45 ]]+CALCULO[[#This Row],[43]]</f>
        <v>0</v>
      </c>
      <c r="BN942" s="148">
        <f>+CALCULO[[#This Row],[ 41 ]]-CALCULO[[#This Row],[65]]</f>
        <v>0</v>
      </c>
      <c r="BO942" s="144">
        <f>+ROUND(MIN(CALCULO[[#This Row],[66]]*25%,240*'Versión impresión'!$H$8),-3)</f>
        <v>0</v>
      </c>
      <c r="BP942" s="148">
        <f>+CALCULO[[#This Row],[66]]-CALCULO[[#This Row],[67]]</f>
        <v>0</v>
      </c>
      <c r="BQ942" s="154">
        <f>+ROUND(CALCULO[[#This Row],[33]]*40%,-3)</f>
        <v>0</v>
      </c>
      <c r="BR942" s="149">
        <f t="shared" si="36"/>
        <v>0</v>
      </c>
      <c r="BS942" s="144">
        <f>+CALCULO[[#This Row],[33]]-MIN(CALCULO[[#This Row],[69]],CALCULO[[#This Row],[68]])</f>
        <v>0</v>
      </c>
      <c r="BT942" s="150">
        <f>+CALCULO[[#This Row],[71]]/'Versión impresión'!$H$8+1-1</f>
        <v>0</v>
      </c>
      <c r="BU942" s="151">
        <f>+LOOKUP(CALCULO[[#This Row],[72]],$CG$2:$CH$8,$CJ$2:$CJ$8)</f>
        <v>0</v>
      </c>
      <c r="BV942" s="152">
        <f>+LOOKUP(CALCULO[[#This Row],[72]],$CG$2:$CH$8,$CI$2:$CI$8)</f>
        <v>0</v>
      </c>
      <c r="BW942" s="151">
        <f>+LOOKUP(CALCULO[[#This Row],[72]],$CG$2:$CH$8,$CK$2:$CK$8)</f>
        <v>0</v>
      </c>
      <c r="BX942" s="155">
        <f>+(CALCULO[[#This Row],[72]]+CALCULO[[#This Row],[73]])*CALCULO[[#This Row],[74]]+CALCULO[[#This Row],[75]]</f>
        <v>0</v>
      </c>
      <c r="BY942" s="133">
        <f>+ROUND(CALCULO[[#This Row],[76]]*'Versión impresión'!$H$8,-3)</f>
        <v>0</v>
      </c>
      <c r="BZ942" s="180" t="str">
        <f>+IF(LOOKUP(CALCULO[[#This Row],[72]],$CG$2:$CH$8,$CM$2:$CM$8)=0,"",LOOKUP(CALCULO[[#This Row],[72]],$CG$2:$CH$8,$CM$2:$CM$8))</f>
        <v/>
      </c>
    </row>
    <row r="943" spans="1:78" x14ac:dyDescent="0.25">
      <c r="A943" s="78" t="str">
        <f t="shared" si="35"/>
        <v/>
      </c>
      <c r="B943" s="159"/>
      <c r="C943" s="29"/>
      <c r="D943" s="29"/>
      <c r="E943" s="29"/>
      <c r="F943" s="29"/>
      <c r="G943" s="29"/>
      <c r="H943" s="29"/>
      <c r="I943" s="29"/>
      <c r="J943" s="29"/>
      <c r="K943" s="29"/>
      <c r="L943" s="29"/>
      <c r="M943" s="29"/>
      <c r="N943" s="29"/>
      <c r="O943" s="144">
        <f>SUM(CALCULO[[#This Row],[5]:[ 14 ]])</f>
        <v>0</v>
      </c>
      <c r="P943" s="162"/>
      <c r="Q943" s="163">
        <f>+IF(AVERAGEIF(ING_NO_CONST_RENTA[Concepto],'Datos para cálculo'!P$4,ING_NO_CONST_RENTA[Monto Limite])=1,CALCULO[[#This Row],[16]],MIN(CALCULO[ [#This Row],[16] ],AVERAGEIF(ING_NO_CONST_RENTA[Concepto],'Datos para cálculo'!P$4,ING_NO_CONST_RENTA[Monto Limite]),+CALCULO[ [#This Row],[16] ]+1-1,CALCULO[ [#This Row],[16] ]))</f>
        <v>0</v>
      </c>
      <c r="R943" s="29"/>
      <c r="S943" s="163">
        <f>+IF(AVERAGEIF(ING_NO_CONST_RENTA[Concepto],'Datos para cálculo'!R$4,ING_NO_CONST_RENTA[Monto Limite])=1,CALCULO[[#This Row],[18]],MIN(CALCULO[ [#This Row],[18] ],AVERAGEIF(ING_NO_CONST_RENTA[Concepto],'Datos para cálculo'!R$4,ING_NO_CONST_RENTA[Monto Limite]),+CALCULO[ [#This Row],[18] ]+1-1,CALCULO[ [#This Row],[18] ]))</f>
        <v>0</v>
      </c>
      <c r="T943" s="29"/>
      <c r="U943" s="163">
        <f>+IF(AVERAGEIF(ING_NO_CONST_RENTA[Concepto],'Datos para cálculo'!T$4,ING_NO_CONST_RENTA[Monto Limite])=1,CALCULO[[#This Row],[20]],MIN(CALCULO[ [#This Row],[20] ],AVERAGEIF(ING_NO_CONST_RENTA[Concepto],'Datos para cálculo'!T$4,ING_NO_CONST_RENTA[Monto Limite]),+CALCULO[ [#This Row],[20] ]+1-1,CALCULO[ [#This Row],[20] ]))</f>
        <v>0</v>
      </c>
      <c r="V943" s="29"/>
      <c r="W94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3" s="164"/>
      <c r="Y943" s="163">
        <f>+IF(O943&lt;310*'Versión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3" s="165"/>
      <c r="AA943" s="163">
        <f>+IF(AVERAGEIF(ING_NO_CONST_RENTA[Concepto],'Datos para cálculo'!Z$4,ING_NO_CONST_RENTA[Monto Limite])=1,CALCULO[[#This Row],[ 26 ]],MIN(CALCULO[[#This Row],[ 26 ]],AVERAGEIF(ING_NO_CONST_RENTA[Concepto],'Datos para cálculo'!Z$4,ING_NO_CONST_RENTA[Monto Limite]),+CALCULO[[#This Row],[ 26 ]]+1-1,CALCULO[[#This Row],[ 26 ]]))</f>
        <v>0</v>
      </c>
      <c r="AB943" s="165"/>
      <c r="AC94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3" s="147"/>
      <c r="AE94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3" s="144">
        <f>+CALCULO[[#This Row],[ 31 ]]+CALCULO[[#This Row],[ 29 ]]+CALCULO[[#This Row],[ 27 ]]+CALCULO[[#This Row],[ 25 ]]+CALCULO[[#This Row],[ 23 ]]+CALCULO[[#This Row],[ 21 ]]+CALCULO[[#This Row],[ 19 ]]+CALCULO[[#This Row],[ 17 ]]</f>
        <v>0</v>
      </c>
      <c r="AG943" s="148">
        <f>+MAX(0,ROUND(CALCULO[[#This Row],[ 15 ]]-CALCULO[[#This Row],[32]],-3))</f>
        <v>0</v>
      </c>
      <c r="AH943" s="29"/>
      <c r="AI943" s="163">
        <f>+IF(AVERAGEIF(DEDUCCIONES[Concepto],'Datos para cálculo'!AH$4,DEDUCCIONES[Monto Limite])=1,CALCULO[[#This Row],[ 34 ]],MIN(CALCULO[[#This Row],[ 34 ]],AVERAGEIF(DEDUCCIONES[Concepto],'Datos para cálculo'!AH$4,DEDUCCIONES[Monto Limite]),+CALCULO[[#This Row],[ 34 ]]+1-1,CALCULO[[#This Row],[ 34 ]]))</f>
        <v>0</v>
      </c>
      <c r="AJ943" s="167"/>
      <c r="AK943" s="144">
        <f>+IF(CALCULO[[#This Row],[ 36 ]]="SI",MIN(CALCULO[[#This Row],[ 15 ]]*10%,VLOOKUP($AJ$4,DEDUCCIONES[],4,0)),0)</f>
        <v>0</v>
      </c>
      <c r="AL943" s="168"/>
      <c r="AM943" s="145">
        <f>+MIN(AL943+1-1,VLOOKUP($AL$4,DEDUCCIONES[],4,0))</f>
        <v>0</v>
      </c>
      <c r="AN943" s="144">
        <f>+CALCULO[[#This Row],[35]]+CALCULO[[#This Row],[37]]+CALCULO[[#This Row],[ 39 ]]</f>
        <v>0</v>
      </c>
      <c r="AO943" s="148">
        <f>+CALCULO[[#This Row],[33]]-CALCULO[[#This Row],[ 40 ]]</f>
        <v>0</v>
      </c>
      <c r="AP943" s="29"/>
      <c r="AQ943" s="163">
        <f>+MIN(CALCULO[[#This Row],[42]]+1-1,VLOOKUP($AP$4,RENTAS_EXCENTAS[],4,0))</f>
        <v>0</v>
      </c>
      <c r="AR943" s="29"/>
      <c r="AS943" s="163">
        <f>+MIN(CALCULO[[#This Row],[43]]+CALCULO[[#This Row],[ 44 ]]+1-1,VLOOKUP($AP$4,RENTAS_EXCENTAS[],4,0))-CALCULO[[#This Row],[43]]</f>
        <v>0</v>
      </c>
      <c r="AT943" s="163"/>
      <c r="AU943" s="163"/>
      <c r="AV943" s="163">
        <f>+CALCULO[[#This Row],[ 47 ]]</f>
        <v>0</v>
      </c>
      <c r="AW943" s="163"/>
      <c r="AX943" s="163">
        <f>+CALCULO[[#This Row],[ 49 ]]</f>
        <v>0</v>
      </c>
      <c r="AY943" s="163"/>
      <c r="AZ943" s="163">
        <f>+CALCULO[[#This Row],[ 51 ]]</f>
        <v>0</v>
      </c>
      <c r="BA943" s="163"/>
      <c r="BB943" s="163">
        <f>+CALCULO[[#This Row],[ 53 ]]</f>
        <v>0</v>
      </c>
      <c r="BC943" s="163"/>
      <c r="BD943" s="163">
        <f>+CALCULO[[#This Row],[ 55 ]]</f>
        <v>0</v>
      </c>
      <c r="BE943" s="163"/>
      <c r="BF943" s="163">
        <f>+CALCULO[[#This Row],[ 57 ]]</f>
        <v>0</v>
      </c>
      <c r="BG943" s="163"/>
      <c r="BH943" s="163">
        <f>+CALCULO[[#This Row],[ 59 ]]</f>
        <v>0</v>
      </c>
      <c r="BI943" s="163"/>
      <c r="BJ943" s="163"/>
      <c r="BK943" s="163"/>
      <c r="BL943" s="145">
        <f>+CALCULO[[#This Row],[ 63 ]]</f>
        <v>0</v>
      </c>
      <c r="BM943" s="144">
        <f>+CALCULO[[#This Row],[ 64 ]]+CALCULO[[#This Row],[ 62 ]]+CALCULO[[#This Row],[ 60 ]]+CALCULO[[#This Row],[ 58 ]]+CALCULO[[#This Row],[ 56 ]]+CALCULO[[#This Row],[ 54 ]]+CALCULO[[#This Row],[ 52 ]]+CALCULO[[#This Row],[ 50 ]]+CALCULO[[#This Row],[ 48 ]]+CALCULO[[#This Row],[ 45 ]]+CALCULO[[#This Row],[43]]</f>
        <v>0</v>
      </c>
      <c r="BN943" s="148">
        <f>+CALCULO[[#This Row],[ 41 ]]-CALCULO[[#This Row],[65]]</f>
        <v>0</v>
      </c>
      <c r="BO943" s="144">
        <f>+ROUND(MIN(CALCULO[[#This Row],[66]]*25%,240*'Versión impresión'!$H$8),-3)</f>
        <v>0</v>
      </c>
      <c r="BP943" s="148">
        <f>+CALCULO[[#This Row],[66]]-CALCULO[[#This Row],[67]]</f>
        <v>0</v>
      </c>
      <c r="BQ943" s="154">
        <f>+ROUND(CALCULO[[#This Row],[33]]*40%,-3)</f>
        <v>0</v>
      </c>
      <c r="BR943" s="149">
        <f t="shared" si="36"/>
        <v>0</v>
      </c>
      <c r="BS943" s="144">
        <f>+CALCULO[[#This Row],[33]]-MIN(CALCULO[[#This Row],[69]],CALCULO[[#This Row],[68]])</f>
        <v>0</v>
      </c>
      <c r="BT943" s="150">
        <f>+CALCULO[[#This Row],[71]]/'Versión impresión'!$H$8+1-1</f>
        <v>0</v>
      </c>
      <c r="BU943" s="151">
        <f>+LOOKUP(CALCULO[[#This Row],[72]],$CG$2:$CH$8,$CJ$2:$CJ$8)</f>
        <v>0</v>
      </c>
      <c r="BV943" s="152">
        <f>+LOOKUP(CALCULO[[#This Row],[72]],$CG$2:$CH$8,$CI$2:$CI$8)</f>
        <v>0</v>
      </c>
      <c r="BW943" s="151">
        <f>+LOOKUP(CALCULO[[#This Row],[72]],$CG$2:$CH$8,$CK$2:$CK$8)</f>
        <v>0</v>
      </c>
      <c r="BX943" s="155">
        <f>+(CALCULO[[#This Row],[72]]+CALCULO[[#This Row],[73]])*CALCULO[[#This Row],[74]]+CALCULO[[#This Row],[75]]</f>
        <v>0</v>
      </c>
      <c r="BY943" s="133">
        <f>+ROUND(CALCULO[[#This Row],[76]]*'Versión impresión'!$H$8,-3)</f>
        <v>0</v>
      </c>
      <c r="BZ943" s="180" t="str">
        <f>+IF(LOOKUP(CALCULO[[#This Row],[72]],$CG$2:$CH$8,$CM$2:$CM$8)=0,"",LOOKUP(CALCULO[[#This Row],[72]],$CG$2:$CH$8,$CM$2:$CM$8))</f>
        <v/>
      </c>
    </row>
    <row r="944" spans="1:78" x14ac:dyDescent="0.25">
      <c r="A944" s="78" t="str">
        <f t="shared" si="35"/>
        <v/>
      </c>
      <c r="B944" s="159"/>
      <c r="C944" s="29"/>
      <c r="D944" s="29"/>
      <c r="E944" s="29"/>
      <c r="F944" s="29"/>
      <c r="G944" s="29"/>
      <c r="H944" s="29"/>
      <c r="I944" s="29"/>
      <c r="J944" s="29"/>
      <c r="K944" s="29"/>
      <c r="L944" s="29"/>
      <c r="M944" s="29"/>
      <c r="N944" s="29"/>
      <c r="O944" s="144">
        <f>SUM(CALCULO[[#This Row],[5]:[ 14 ]])</f>
        <v>0</v>
      </c>
      <c r="P944" s="162"/>
      <c r="Q944" s="163">
        <f>+IF(AVERAGEIF(ING_NO_CONST_RENTA[Concepto],'Datos para cálculo'!P$4,ING_NO_CONST_RENTA[Monto Limite])=1,CALCULO[[#This Row],[16]],MIN(CALCULO[ [#This Row],[16] ],AVERAGEIF(ING_NO_CONST_RENTA[Concepto],'Datos para cálculo'!P$4,ING_NO_CONST_RENTA[Monto Limite]),+CALCULO[ [#This Row],[16] ]+1-1,CALCULO[ [#This Row],[16] ]))</f>
        <v>0</v>
      </c>
      <c r="R944" s="29"/>
      <c r="S944" s="163">
        <f>+IF(AVERAGEIF(ING_NO_CONST_RENTA[Concepto],'Datos para cálculo'!R$4,ING_NO_CONST_RENTA[Monto Limite])=1,CALCULO[[#This Row],[18]],MIN(CALCULO[ [#This Row],[18] ],AVERAGEIF(ING_NO_CONST_RENTA[Concepto],'Datos para cálculo'!R$4,ING_NO_CONST_RENTA[Monto Limite]),+CALCULO[ [#This Row],[18] ]+1-1,CALCULO[ [#This Row],[18] ]))</f>
        <v>0</v>
      </c>
      <c r="T944" s="29"/>
      <c r="U944" s="163">
        <f>+IF(AVERAGEIF(ING_NO_CONST_RENTA[Concepto],'Datos para cálculo'!T$4,ING_NO_CONST_RENTA[Monto Limite])=1,CALCULO[[#This Row],[20]],MIN(CALCULO[ [#This Row],[20] ],AVERAGEIF(ING_NO_CONST_RENTA[Concepto],'Datos para cálculo'!T$4,ING_NO_CONST_RENTA[Monto Limite]),+CALCULO[ [#This Row],[20] ]+1-1,CALCULO[ [#This Row],[20] ]))</f>
        <v>0</v>
      </c>
      <c r="V944" s="29"/>
      <c r="W94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4" s="164"/>
      <c r="Y944" s="163">
        <f>+IF(O944&lt;310*'Versión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4" s="165"/>
      <c r="AA944" s="163">
        <f>+IF(AVERAGEIF(ING_NO_CONST_RENTA[Concepto],'Datos para cálculo'!Z$4,ING_NO_CONST_RENTA[Monto Limite])=1,CALCULO[[#This Row],[ 26 ]],MIN(CALCULO[[#This Row],[ 26 ]],AVERAGEIF(ING_NO_CONST_RENTA[Concepto],'Datos para cálculo'!Z$4,ING_NO_CONST_RENTA[Monto Limite]),+CALCULO[[#This Row],[ 26 ]]+1-1,CALCULO[[#This Row],[ 26 ]]))</f>
        <v>0</v>
      </c>
      <c r="AB944" s="165"/>
      <c r="AC94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4" s="147"/>
      <c r="AE94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4" s="144">
        <f>+CALCULO[[#This Row],[ 31 ]]+CALCULO[[#This Row],[ 29 ]]+CALCULO[[#This Row],[ 27 ]]+CALCULO[[#This Row],[ 25 ]]+CALCULO[[#This Row],[ 23 ]]+CALCULO[[#This Row],[ 21 ]]+CALCULO[[#This Row],[ 19 ]]+CALCULO[[#This Row],[ 17 ]]</f>
        <v>0</v>
      </c>
      <c r="AG944" s="148">
        <f>+MAX(0,ROUND(CALCULO[[#This Row],[ 15 ]]-CALCULO[[#This Row],[32]],-3))</f>
        <v>0</v>
      </c>
      <c r="AH944" s="29"/>
      <c r="AI944" s="163">
        <f>+IF(AVERAGEIF(DEDUCCIONES[Concepto],'Datos para cálculo'!AH$4,DEDUCCIONES[Monto Limite])=1,CALCULO[[#This Row],[ 34 ]],MIN(CALCULO[[#This Row],[ 34 ]],AVERAGEIF(DEDUCCIONES[Concepto],'Datos para cálculo'!AH$4,DEDUCCIONES[Monto Limite]),+CALCULO[[#This Row],[ 34 ]]+1-1,CALCULO[[#This Row],[ 34 ]]))</f>
        <v>0</v>
      </c>
      <c r="AJ944" s="167"/>
      <c r="AK944" s="144">
        <f>+IF(CALCULO[[#This Row],[ 36 ]]="SI",MIN(CALCULO[[#This Row],[ 15 ]]*10%,VLOOKUP($AJ$4,DEDUCCIONES[],4,0)),0)</f>
        <v>0</v>
      </c>
      <c r="AL944" s="168"/>
      <c r="AM944" s="145">
        <f>+MIN(AL944+1-1,VLOOKUP($AL$4,DEDUCCIONES[],4,0))</f>
        <v>0</v>
      </c>
      <c r="AN944" s="144">
        <f>+CALCULO[[#This Row],[35]]+CALCULO[[#This Row],[37]]+CALCULO[[#This Row],[ 39 ]]</f>
        <v>0</v>
      </c>
      <c r="AO944" s="148">
        <f>+CALCULO[[#This Row],[33]]-CALCULO[[#This Row],[ 40 ]]</f>
        <v>0</v>
      </c>
      <c r="AP944" s="29"/>
      <c r="AQ944" s="163">
        <f>+MIN(CALCULO[[#This Row],[42]]+1-1,VLOOKUP($AP$4,RENTAS_EXCENTAS[],4,0))</f>
        <v>0</v>
      </c>
      <c r="AR944" s="29"/>
      <c r="AS944" s="163">
        <f>+MIN(CALCULO[[#This Row],[43]]+CALCULO[[#This Row],[ 44 ]]+1-1,VLOOKUP($AP$4,RENTAS_EXCENTAS[],4,0))-CALCULO[[#This Row],[43]]</f>
        <v>0</v>
      </c>
      <c r="AT944" s="163"/>
      <c r="AU944" s="163"/>
      <c r="AV944" s="163">
        <f>+CALCULO[[#This Row],[ 47 ]]</f>
        <v>0</v>
      </c>
      <c r="AW944" s="163"/>
      <c r="AX944" s="163">
        <f>+CALCULO[[#This Row],[ 49 ]]</f>
        <v>0</v>
      </c>
      <c r="AY944" s="163"/>
      <c r="AZ944" s="163">
        <f>+CALCULO[[#This Row],[ 51 ]]</f>
        <v>0</v>
      </c>
      <c r="BA944" s="163"/>
      <c r="BB944" s="163">
        <f>+CALCULO[[#This Row],[ 53 ]]</f>
        <v>0</v>
      </c>
      <c r="BC944" s="163"/>
      <c r="BD944" s="163">
        <f>+CALCULO[[#This Row],[ 55 ]]</f>
        <v>0</v>
      </c>
      <c r="BE944" s="163"/>
      <c r="BF944" s="163">
        <f>+CALCULO[[#This Row],[ 57 ]]</f>
        <v>0</v>
      </c>
      <c r="BG944" s="163"/>
      <c r="BH944" s="163">
        <f>+CALCULO[[#This Row],[ 59 ]]</f>
        <v>0</v>
      </c>
      <c r="BI944" s="163"/>
      <c r="BJ944" s="163"/>
      <c r="BK944" s="163"/>
      <c r="BL944" s="145">
        <f>+CALCULO[[#This Row],[ 63 ]]</f>
        <v>0</v>
      </c>
      <c r="BM944" s="144">
        <f>+CALCULO[[#This Row],[ 64 ]]+CALCULO[[#This Row],[ 62 ]]+CALCULO[[#This Row],[ 60 ]]+CALCULO[[#This Row],[ 58 ]]+CALCULO[[#This Row],[ 56 ]]+CALCULO[[#This Row],[ 54 ]]+CALCULO[[#This Row],[ 52 ]]+CALCULO[[#This Row],[ 50 ]]+CALCULO[[#This Row],[ 48 ]]+CALCULO[[#This Row],[ 45 ]]+CALCULO[[#This Row],[43]]</f>
        <v>0</v>
      </c>
      <c r="BN944" s="148">
        <f>+CALCULO[[#This Row],[ 41 ]]-CALCULO[[#This Row],[65]]</f>
        <v>0</v>
      </c>
      <c r="BO944" s="144">
        <f>+ROUND(MIN(CALCULO[[#This Row],[66]]*25%,240*'Versión impresión'!$H$8),-3)</f>
        <v>0</v>
      </c>
      <c r="BP944" s="148">
        <f>+CALCULO[[#This Row],[66]]-CALCULO[[#This Row],[67]]</f>
        <v>0</v>
      </c>
      <c r="BQ944" s="154">
        <f>+ROUND(CALCULO[[#This Row],[33]]*40%,-3)</f>
        <v>0</v>
      </c>
      <c r="BR944" s="149">
        <f t="shared" si="36"/>
        <v>0</v>
      </c>
      <c r="BS944" s="144">
        <f>+CALCULO[[#This Row],[33]]-MIN(CALCULO[[#This Row],[69]],CALCULO[[#This Row],[68]])</f>
        <v>0</v>
      </c>
      <c r="BT944" s="150">
        <f>+CALCULO[[#This Row],[71]]/'Versión impresión'!$H$8+1-1</f>
        <v>0</v>
      </c>
      <c r="BU944" s="151">
        <f>+LOOKUP(CALCULO[[#This Row],[72]],$CG$2:$CH$8,$CJ$2:$CJ$8)</f>
        <v>0</v>
      </c>
      <c r="BV944" s="152">
        <f>+LOOKUP(CALCULO[[#This Row],[72]],$CG$2:$CH$8,$CI$2:$CI$8)</f>
        <v>0</v>
      </c>
      <c r="BW944" s="151">
        <f>+LOOKUP(CALCULO[[#This Row],[72]],$CG$2:$CH$8,$CK$2:$CK$8)</f>
        <v>0</v>
      </c>
      <c r="BX944" s="155">
        <f>+(CALCULO[[#This Row],[72]]+CALCULO[[#This Row],[73]])*CALCULO[[#This Row],[74]]+CALCULO[[#This Row],[75]]</f>
        <v>0</v>
      </c>
      <c r="BY944" s="133">
        <f>+ROUND(CALCULO[[#This Row],[76]]*'Versión impresión'!$H$8,-3)</f>
        <v>0</v>
      </c>
      <c r="BZ944" s="180" t="str">
        <f>+IF(LOOKUP(CALCULO[[#This Row],[72]],$CG$2:$CH$8,$CM$2:$CM$8)=0,"",LOOKUP(CALCULO[[#This Row],[72]],$CG$2:$CH$8,$CM$2:$CM$8))</f>
        <v/>
      </c>
    </row>
    <row r="945" spans="1:78" x14ac:dyDescent="0.25">
      <c r="A945" s="78" t="str">
        <f t="shared" si="35"/>
        <v/>
      </c>
      <c r="B945" s="159"/>
      <c r="C945" s="29"/>
      <c r="D945" s="29"/>
      <c r="E945" s="29"/>
      <c r="F945" s="29"/>
      <c r="G945" s="29"/>
      <c r="H945" s="29"/>
      <c r="I945" s="29"/>
      <c r="J945" s="29"/>
      <c r="K945" s="29"/>
      <c r="L945" s="29"/>
      <c r="M945" s="29"/>
      <c r="N945" s="29"/>
      <c r="O945" s="144">
        <f>SUM(CALCULO[[#This Row],[5]:[ 14 ]])</f>
        <v>0</v>
      </c>
      <c r="P945" s="162"/>
      <c r="Q945" s="163">
        <f>+IF(AVERAGEIF(ING_NO_CONST_RENTA[Concepto],'Datos para cálculo'!P$4,ING_NO_CONST_RENTA[Monto Limite])=1,CALCULO[[#This Row],[16]],MIN(CALCULO[ [#This Row],[16] ],AVERAGEIF(ING_NO_CONST_RENTA[Concepto],'Datos para cálculo'!P$4,ING_NO_CONST_RENTA[Monto Limite]),+CALCULO[ [#This Row],[16] ]+1-1,CALCULO[ [#This Row],[16] ]))</f>
        <v>0</v>
      </c>
      <c r="R945" s="29"/>
      <c r="S945" s="163">
        <f>+IF(AVERAGEIF(ING_NO_CONST_RENTA[Concepto],'Datos para cálculo'!R$4,ING_NO_CONST_RENTA[Monto Limite])=1,CALCULO[[#This Row],[18]],MIN(CALCULO[ [#This Row],[18] ],AVERAGEIF(ING_NO_CONST_RENTA[Concepto],'Datos para cálculo'!R$4,ING_NO_CONST_RENTA[Monto Limite]),+CALCULO[ [#This Row],[18] ]+1-1,CALCULO[ [#This Row],[18] ]))</f>
        <v>0</v>
      </c>
      <c r="T945" s="29"/>
      <c r="U945" s="163">
        <f>+IF(AVERAGEIF(ING_NO_CONST_RENTA[Concepto],'Datos para cálculo'!T$4,ING_NO_CONST_RENTA[Monto Limite])=1,CALCULO[[#This Row],[20]],MIN(CALCULO[ [#This Row],[20] ],AVERAGEIF(ING_NO_CONST_RENTA[Concepto],'Datos para cálculo'!T$4,ING_NO_CONST_RENTA[Monto Limite]),+CALCULO[ [#This Row],[20] ]+1-1,CALCULO[ [#This Row],[20] ]))</f>
        <v>0</v>
      </c>
      <c r="V945" s="29"/>
      <c r="W94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5" s="164"/>
      <c r="Y945" s="163">
        <f>+IF(O945&lt;310*'Versión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5" s="165"/>
      <c r="AA945" s="163">
        <f>+IF(AVERAGEIF(ING_NO_CONST_RENTA[Concepto],'Datos para cálculo'!Z$4,ING_NO_CONST_RENTA[Monto Limite])=1,CALCULO[[#This Row],[ 26 ]],MIN(CALCULO[[#This Row],[ 26 ]],AVERAGEIF(ING_NO_CONST_RENTA[Concepto],'Datos para cálculo'!Z$4,ING_NO_CONST_RENTA[Monto Limite]),+CALCULO[[#This Row],[ 26 ]]+1-1,CALCULO[[#This Row],[ 26 ]]))</f>
        <v>0</v>
      </c>
      <c r="AB945" s="165"/>
      <c r="AC94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5" s="147"/>
      <c r="AE94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5" s="144">
        <f>+CALCULO[[#This Row],[ 31 ]]+CALCULO[[#This Row],[ 29 ]]+CALCULO[[#This Row],[ 27 ]]+CALCULO[[#This Row],[ 25 ]]+CALCULO[[#This Row],[ 23 ]]+CALCULO[[#This Row],[ 21 ]]+CALCULO[[#This Row],[ 19 ]]+CALCULO[[#This Row],[ 17 ]]</f>
        <v>0</v>
      </c>
      <c r="AG945" s="148">
        <f>+MAX(0,ROUND(CALCULO[[#This Row],[ 15 ]]-CALCULO[[#This Row],[32]],-3))</f>
        <v>0</v>
      </c>
      <c r="AH945" s="29"/>
      <c r="AI945" s="163">
        <f>+IF(AVERAGEIF(DEDUCCIONES[Concepto],'Datos para cálculo'!AH$4,DEDUCCIONES[Monto Limite])=1,CALCULO[[#This Row],[ 34 ]],MIN(CALCULO[[#This Row],[ 34 ]],AVERAGEIF(DEDUCCIONES[Concepto],'Datos para cálculo'!AH$4,DEDUCCIONES[Monto Limite]),+CALCULO[[#This Row],[ 34 ]]+1-1,CALCULO[[#This Row],[ 34 ]]))</f>
        <v>0</v>
      </c>
      <c r="AJ945" s="167"/>
      <c r="AK945" s="144">
        <f>+IF(CALCULO[[#This Row],[ 36 ]]="SI",MIN(CALCULO[[#This Row],[ 15 ]]*10%,VLOOKUP($AJ$4,DEDUCCIONES[],4,0)),0)</f>
        <v>0</v>
      </c>
      <c r="AL945" s="168"/>
      <c r="AM945" s="145">
        <f>+MIN(AL945+1-1,VLOOKUP($AL$4,DEDUCCIONES[],4,0))</f>
        <v>0</v>
      </c>
      <c r="AN945" s="144">
        <f>+CALCULO[[#This Row],[35]]+CALCULO[[#This Row],[37]]+CALCULO[[#This Row],[ 39 ]]</f>
        <v>0</v>
      </c>
      <c r="AO945" s="148">
        <f>+CALCULO[[#This Row],[33]]-CALCULO[[#This Row],[ 40 ]]</f>
        <v>0</v>
      </c>
      <c r="AP945" s="29"/>
      <c r="AQ945" s="163">
        <f>+MIN(CALCULO[[#This Row],[42]]+1-1,VLOOKUP($AP$4,RENTAS_EXCENTAS[],4,0))</f>
        <v>0</v>
      </c>
      <c r="AR945" s="29"/>
      <c r="AS945" s="163">
        <f>+MIN(CALCULO[[#This Row],[43]]+CALCULO[[#This Row],[ 44 ]]+1-1,VLOOKUP($AP$4,RENTAS_EXCENTAS[],4,0))-CALCULO[[#This Row],[43]]</f>
        <v>0</v>
      </c>
      <c r="AT945" s="163"/>
      <c r="AU945" s="163"/>
      <c r="AV945" s="163">
        <f>+CALCULO[[#This Row],[ 47 ]]</f>
        <v>0</v>
      </c>
      <c r="AW945" s="163"/>
      <c r="AX945" s="163">
        <f>+CALCULO[[#This Row],[ 49 ]]</f>
        <v>0</v>
      </c>
      <c r="AY945" s="163"/>
      <c r="AZ945" s="163">
        <f>+CALCULO[[#This Row],[ 51 ]]</f>
        <v>0</v>
      </c>
      <c r="BA945" s="163"/>
      <c r="BB945" s="163">
        <f>+CALCULO[[#This Row],[ 53 ]]</f>
        <v>0</v>
      </c>
      <c r="BC945" s="163"/>
      <c r="BD945" s="163">
        <f>+CALCULO[[#This Row],[ 55 ]]</f>
        <v>0</v>
      </c>
      <c r="BE945" s="163"/>
      <c r="BF945" s="163">
        <f>+CALCULO[[#This Row],[ 57 ]]</f>
        <v>0</v>
      </c>
      <c r="BG945" s="163"/>
      <c r="BH945" s="163">
        <f>+CALCULO[[#This Row],[ 59 ]]</f>
        <v>0</v>
      </c>
      <c r="BI945" s="163"/>
      <c r="BJ945" s="163"/>
      <c r="BK945" s="163"/>
      <c r="BL945" s="145">
        <f>+CALCULO[[#This Row],[ 63 ]]</f>
        <v>0</v>
      </c>
      <c r="BM945" s="144">
        <f>+CALCULO[[#This Row],[ 64 ]]+CALCULO[[#This Row],[ 62 ]]+CALCULO[[#This Row],[ 60 ]]+CALCULO[[#This Row],[ 58 ]]+CALCULO[[#This Row],[ 56 ]]+CALCULO[[#This Row],[ 54 ]]+CALCULO[[#This Row],[ 52 ]]+CALCULO[[#This Row],[ 50 ]]+CALCULO[[#This Row],[ 48 ]]+CALCULO[[#This Row],[ 45 ]]+CALCULO[[#This Row],[43]]</f>
        <v>0</v>
      </c>
      <c r="BN945" s="148">
        <f>+CALCULO[[#This Row],[ 41 ]]-CALCULO[[#This Row],[65]]</f>
        <v>0</v>
      </c>
      <c r="BO945" s="144">
        <f>+ROUND(MIN(CALCULO[[#This Row],[66]]*25%,240*'Versión impresión'!$H$8),-3)</f>
        <v>0</v>
      </c>
      <c r="BP945" s="148">
        <f>+CALCULO[[#This Row],[66]]-CALCULO[[#This Row],[67]]</f>
        <v>0</v>
      </c>
      <c r="BQ945" s="154">
        <f>+ROUND(CALCULO[[#This Row],[33]]*40%,-3)</f>
        <v>0</v>
      </c>
      <c r="BR945" s="149">
        <f t="shared" si="36"/>
        <v>0</v>
      </c>
      <c r="BS945" s="144">
        <f>+CALCULO[[#This Row],[33]]-MIN(CALCULO[[#This Row],[69]],CALCULO[[#This Row],[68]])</f>
        <v>0</v>
      </c>
      <c r="BT945" s="150">
        <f>+CALCULO[[#This Row],[71]]/'Versión impresión'!$H$8+1-1</f>
        <v>0</v>
      </c>
      <c r="BU945" s="151">
        <f>+LOOKUP(CALCULO[[#This Row],[72]],$CG$2:$CH$8,$CJ$2:$CJ$8)</f>
        <v>0</v>
      </c>
      <c r="BV945" s="152">
        <f>+LOOKUP(CALCULO[[#This Row],[72]],$CG$2:$CH$8,$CI$2:$CI$8)</f>
        <v>0</v>
      </c>
      <c r="BW945" s="151">
        <f>+LOOKUP(CALCULO[[#This Row],[72]],$CG$2:$CH$8,$CK$2:$CK$8)</f>
        <v>0</v>
      </c>
      <c r="BX945" s="155">
        <f>+(CALCULO[[#This Row],[72]]+CALCULO[[#This Row],[73]])*CALCULO[[#This Row],[74]]+CALCULO[[#This Row],[75]]</f>
        <v>0</v>
      </c>
      <c r="BY945" s="133">
        <f>+ROUND(CALCULO[[#This Row],[76]]*'Versión impresión'!$H$8,-3)</f>
        <v>0</v>
      </c>
      <c r="BZ945" s="180" t="str">
        <f>+IF(LOOKUP(CALCULO[[#This Row],[72]],$CG$2:$CH$8,$CM$2:$CM$8)=0,"",LOOKUP(CALCULO[[#This Row],[72]],$CG$2:$CH$8,$CM$2:$CM$8))</f>
        <v/>
      </c>
    </row>
    <row r="946" spans="1:78" x14ac:dyDescent="0.25">
      <c r="A946" s="78" t="str">
        <f t="shared" si="35"/>
        <v/>
      </c>
      <c r="B946" s="159"/>
      <c r="C946" s="29"/>
      <c r="D946" s="29"/>
      <c r="E946" s="29"/>
      <c r="F946" s="29"/>
      <c r="G946" s="29"/>
      <c r="H946" s="29"/>
      <c r="I946" s="29"/>
      <c r="J946" s="29"/>
      <c r="K946" s="29"/>
      <c r="L946" s="29"/>
      <c r="M946" s="29"/>
      <c r="N946" s="29"/>
      <c r="O946" s="144">
        <f>SUM(CALCULO[[#This Row],[5]:[ 14 ]])</f>
        <v>0</v>
      </c>
      <c r="P946" s="162"/>
      <c r="Q946" s="163">
        <f>+IF(AVERAGEIF(ING_NO_CONST_RENTA[Concepto],'Datos para cálculo'!P$4,ING_NO_CONST_RENTA[Monto Limite])=1,CALCULO[[#This Row],[16]],MIN(CALCULO[ [#This Row],[16] ],AVERAGEIF(ING_NO_CONST_RENTA[Concepto],'Datos para cálculo'!P$4,ING_NO_CONST_RENTA[Monto Limite]),+CALCULO[ [#This Row],[16] ]+1-1,CALCULO[ [#This Row],[16] ]))</f>
        <v>0</v>
      </c>
      <c r="R946" s="29"/>
      <c r="S946" s="163">
        <f>+IF(AVERAGEIF(ING_NO_CONST_RENTA[Concepto],'Datos para cálculo'!R$4,ING_NO_CONST_RENTA[Monto Limite])=1,CALCULO[[#This Row],[18]],MIN(CALCULO[ [#This Row],[18] ],AVERAGEIF(ING_NO_CONST_RENTA[Concepto],'Datos para cálculo'!R$4,ING_NO_CONST_RENTA[Monto Limite]),+CALCULO[ [#This Row],[18] ]+1-1,CALCULO[ [#This Row],[18] ]))</f>
        <v>0</v>
      </c>
      <c r="T946" s="29"/>
      <c r="U946" s="163">
        <f>+IF(AVERAGEIF(ING_NO_CONST_RENTA[Concepto],'Datos para cálculo'!T$4,ING_NO_CONST_RENTA[Monto Limite])=1,CALCULO[[#This Row],[20]],MIN(CALCULO[ [#This Row],[20] ],AVERAGEIF(ING_NO_CONST_RENTA[Concepto],'Datos para cálculo'!T$4,ING_NO_CONST_RENTA[Monto Limite]),+CALCULO[ [#This Row],[20] ]+1-1,CALCULO[ [#This Row],[20] ]))</f>
        <v>0</v>
      </c>
      <c r="V946" s="29"/>
      <c r="W94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6" s="164"/>
      <c r="Y946" s="163">
        <f>+IF(O946&lt;310*'Versión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6" s="165"/>
      <c r="AA946" s="163">
        <f>+IF(AVERAGEIF(ING_NO_CONST_RENTA[Concepto],'Datos para cálculo'!Z$4,ING_NO_CONST_RENTA[Monto Limite])=1,CALCULO[[#This Row],[ 26 ]],MIN(CALCULO[[#This Row],[ 26 ]],AVERAGEIF(ING_NO_CONST_RENTA[Concepto],'Datos para cálculo'!Z$4,ING_NO_CONST_RENTA[Monto Limite]),+CALCULO[[#This Row],[ 26 ]]+1-1,CALCULO[[#This Row],[ 26 ]]))</f>
        <v>0</v>
      </c>
      <c r="AB946" s="165"/>
      <c r="AC94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6" s="147"/>
      <c r="AE94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6" s="144">
        <f>+CALCULO[[#This Row],[ 31 ]]+CALCULO[[#This Row],[ 29 ]]+CALCULO[[#This Row],[ 27 ]]+CALCULO[[#This Row],[ 25 ]]+CALCULO[[#This Row],[ 23 ]]+CALCULO[[#This Row],[ 21 ]]+CALCULO[[#This Row],[ 19 ]]+CALCULO[[#This Row],[ 17 ]]</f>
        <v>0</v>
      </c>
      <c r="AG946" s="148">
        <f>+MAX(0,ROUND(CALCULO[[#This Row],[ 15 ]]-CALCULO[[#This Row],[32]],-3))</f>
        <v>0</v>
      </c>
      <c r="AH946" s="29"/>
      <c r="AI946" s="163">
        <f>+IF(AVERAGEIF(DEDUCCIONES[Concepto],'Datos para cálculo'!AH$4,DEDUCCIONES[Monto Limite])=1,CALCULO[[#This Row],[ 34 ]],MIN(CALCULO[[#This Row],[ 34 ]],AVERAGEIF(DEDUCCIONES[Concepto],'Datos para cálculo'!AH$4,DEDUCCIONES[Monto Limite]),+CALCULO[[#This Row],[ 34 ]]+1-1,CALCULO[[#This Row],[ 34 ]]))</f>
        <v>0</v>
      </c>
      <c r="AJ946" s="167"/>
      <c r="AK946" s="144">
        <f>+IF(CALCULO[[#This Row],[ 36 ]]="SI",MIN(CALCULO[[#This Row],[ 15 ]]*10%,VLOOKUP($AJ$4,DEDUCCIONES[],4,0)),0)</f>
        <v>0</v>
      </c>
      <c r="AL946" s="168"/>
      <c r="AM946" s="145">
        <f>+MIN(AL946+1-1,VLOOKUP($AL$4,DEDUCCIONES[],4,0))</f>
        <v>0</v>
      </c>
      <c r="AN946" s="144">
        <f>+CALCULO[[#This Row],[35]]+CALCULO[[#This Row],[37]]+CALCULO[[#This Row],[ 39 ]]</f>
        <v>0</v>
      </c>
      <c r="AO946" s="148">
        <f>+CALCULO[[#This Row],[33]]-CALCULO[[#This Row],[ 40 ]]</f>
        <v>0</v>
      </c>
      <c r="AP946" s="29"/>
      <c r="AQ946" s="163">
        <f>+MIN(CALCULO[[#This Row],[42]]+1-1,VLOOKUP($AP$4,RENTAS_EXCENTAS[],4,0))</f>
        <v>0</v>
      </c>
      <c r="AR946" s="29"/>
      <c r="AS946" s="163">
        <f>+MIN(CALCULO[[#This Row],[43]]+CALCULO[[#This Row],[ 44 ]]+1-1,VLOOKUP($AP$4,RENTAS_EXCENTAS[],4,0))-CALCULO[[#This Row],[43]]</f>
        <v>0</v>
      </c>
      <c r="AT946" s="163"/>
      <c r="AU946" s="163"/>
      <c r="AV946" s="163">
        <f>+CALCULO[[#This Row],[ 47 ]]</f>
        <v>0</v>
      </c>
      <c r="AW946" s="163"/>
      <c r="AX946" s="163">
        <f>+CALCULO[[#This Row],[ 49 ]]</f>
        <v>0</v>
      </c>
      <c r="AY946" s="163"/>
      <c r="AZ946" s="163">
        <f>+CALCULO[[#This Row],[ 51 ]]</f>
        <v>0</v>
      </c>
      <c r="BA946" s="163"/>
      <c r="BB946" s="163">
        <f>+CALCULO[[#This Row],[ 53 ]]</f>
        <v>0</v>
      </c>
      <c r="BC946" s="163"/>
      <c r="BD946" s="163">
        <f>+CALCULO[[#This Row],[ 55 ]]</f>
        <v>0</v>
      </c>
      <c r="BE946" s="163"/>
      <c r="BF946" s="163">
        <f>+CALCULO[[#This Row],[ 57 ]]</f>
        <v>0</v>
      </c>
      <c r="BG946" s="163"/>
      <c r="BH946" s="163">
        <f>+CALCULO[[#This Row],[ 59 ]]</f>
        <v>0</v>
      </c>
      <c r="BI946" s="163"/>
      <c r="BJ946" s="163"/>
      <c r="BK946" s="163"/>
      <c r="BL946" s="145">
        <f>+CALCULO[[#This Row],[ 63 ]]</f>
        <v>0</v>
      </c>
      <c r="BM946" s="144">
        <f>+CALCULO[[#This Row],[ 64 ]]+CALCULO[[#This Row],[ 62 ]]+CALCULO[[#This Row],[ 60 ]]+CALCULO[[#This Row],[ 58 ]]+CALCULO[[#This Row],[ 56 ]]+CALCULO[[#This Row],[ 54 ]]+CALCULO[[#This Row],[ 52 ]]+CALCULO[[#This Row],[ 50 ]]+CALCULO[[#This Row],[ 48 ]]+CALCULO[[#This Row],[ 45 ]]+CALCULO[[#This Row],[43]]</f>
        <v>0</v>
      </c>
      <c r="BN946" s="148">
        <f>+CALCULO[[#This Row],[ 41 ]]-CALCULO[[#This Row],[65]]</f>
        <v>0</v>
      </c>
      <c r="BO946" s="144">
        <f>+ROUND(MIN(CALCULO[[#This Row],[66]]*25%,240*'Versión impresión'!$H$8),-3)</f>
        <v>0</v>
      </c>
      <c r="BP946" s="148">
        <f>+CALCULO[[#This Row],[66]]-CALCULO[[#This Row],[67]]</f>
        <v>0</v>
      </c>
      <c r="BQ946" s="154">
        <f>+ROUND(CALCULO[[#This Row],[33]]*40%,-3)</f>
        <v>0</v>
      </c>
      <c r="BR946" s="149">
        <f t="shared" si="36"/>
        <v>0</v>
      </c>
      <c r="BS946" s="144">
        <f>+CALCULO[[#This Row],[33]]-MIN(CALCULO[[#This Row],[69]],CALCULO[[#This Row],[68]])</f>
        <v>0</v>
      </c>
      <c r="BT946" s="150">
        <f>+CALCULO[[#This Row],[71]]/'Versión impresión'!$H$8+1-1</f>
        <v>0</v>
      </c>
      <c r="BU946" s="151">
        <f>+LOOKUP(CALCULO[[#This Row],[72]],$CG$2:$CH$8,$CJ$2:$CJ$8)</f>
        <v>0</v>
      </c>
      <c r="BV946" s="152">
        <f>+LOOKUP(CALCULO[[#This Row],[72]],$CG$2:$CH$8,$CI$2:$CI$8)</f>
        <v>0</v>
      </c>
      <c r="BW946" s="151">
        <f>+LOOKUP(CALCULO[[#This Row],[72]],$CG$2:$CH$8,$CK$2:$CK$8)</f>
        <v>0</v>
      </c>
      <c r="BX946" s="155">
        <f>+(CALCULO[[#This Row],[72]]+CALCULO[[#This Row],[73]])*CALCULO[[#This Row],[74]]+CALCULO[[#This Row],[75]]</f>
        <v>0</v>
      </c>
      <c r="BY946" s="133">
        <f>+ROUND(CALCULO[[#This Row],[76]]*'Versión impresión'!$H$8,-3)</f>
        <v>0</v>
      </c>
      <c r="BZ946" s="180" t="str">
        <f>+IF(LOOKUP(CALCULO[[#This Row],[72]],$CG$2:$CH$8,$CM$2:$CM$8)=0,"",LOOKUP(CALCULO[[#This Row],[72]],$CG$2:$CH$8,$CM$2:$CM$8))</f>
        <v/>
      </c>
    </row>
    <row r="947" spans="1:78" x14ac:dyDescent="0.25">
      <c r="A947" s="78" t="str">
        <f t="shared" si="35"/>
        <v/>
      </c>
      <c r="B947" s="159"/>
      <c r="C947" s="29"/>
      <c r="D947" s="29"/>
      <c r="E947" s="29"/>
      <c r="F947" s="29"/>
      <c r="G947" s="29"/>
      <c r="H947" s="29"/>
      <c r="I947" s="29"/>
      <c r="J947" s="29"/>
      <c r="K947" s="29"/>
      <c r="L947" s="29"/>
      <c r="M947" s="29"/>
      <c r="N947" s="29"/>
      <c r="O947" s="144">
        <f>SUM(CALCULO[[#This Row],[5]:[ 14 ]])</f>
        <v>0</v>
      </c>
      <c r="P947" s="162"/>
      <c r="Q947" s="163">
        <f>+IF(AVERAGEIF(ING_NO_CONST_RENTA[Concepto],'Datos para cálculo'!P$4,ING_NO_CONST_RENTA[Monto Limite])=1,CALCULO[[#This Row],[16]],MIN(CALCULO[ [#This Row],[16] ],AVERAGEIF(ING_NO_CONST_RENTA[Concepto],'Datos para cálculo'!P$4,ING_NO_CONST_RENTA[Monto Limite]),+CALCULO[ [#This Row],[16] ]+1-1,CALCULO[ [#This Row],[16] ]))</f>
        <v>0</v>
      </c>
      <c r="R947" s="29"/>
      <c r="S947" s="163">
        <f>+IF(AVERAGEIF(ING_NO_CONST_RENTA[Concepto],'Datos para cálculo'!R$4,ING_NO_CONST_RENTA[Monto Limite])=1,CALCULO[[#This Row],[18]],MIN(CALCULO[ [#This Row],[18] ],AVERAGEIF(ING_NO_CONST_RENTA[Concepto],'Datos para cálculo'!R$4,ING_NO_CONST_RENTA[Monto Limite]),+CALCULO[ [#This Row],[18] ]+1-1,CALCULO[ [#This Row],[18] ]))</f>
        <v>0</v>
      </c>
      <c r="T947" s="29"/>
      <c r="U947" s="163">
        <f>+IF(AVERAGEIF(ING_NO_CONST_RENTA[Concepto],'Datos para cálculo'!T$4,ING_NO_CONST_RENTA[Monto Limite])=1,CALCULO[[#This Row],[20]],MIN(CALCULO[ [#This Row],[20] ],AVERAGEIF(ING_NO_CONST_RENTA[Concepto],'Datos para cálculo'!T$4,ING_NO_CONST_RENTA[Monto Limite]),+CALCULO[ [#This Row],[20] ]+1-1,CALCULO[ [#This Row],[20] ]))</f>
        <v>0</v>
      </c>
      <c r="V947" s="29"/>
      <c r="W94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7" s="164"/>
      <c r="Y947" s="163">
        <f>+IF(O947&lt;310*'Versión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7" s="165"/>
      <c r="AA947" s="163">
        <f>+IF(AVERAGEIF(ING_NO_CONST_RENTA[Concepto],'Datos para cálculo'!Z$4,ING_NO_CONST_RENTA[Monto Limite])=1,CALCULO[[#This Row],[ 26 ]],MIN(CALCULO[[#This Row],[ 26 ]],AVERAGEIF(ING_NO_CONST_RENTA[Concepto],'Datos para cálculo'!Z$4,ING_NO_CONST_RENTA[Monto Limite]),+CALCULO[[#This Row],[ 26 ]]+1-1,CALCULO[[#This Row],[ 26 ]]))</f>
        <v>0</v>
      </c>
      <c r="AB947" s="165"/>
      <c r="AC94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7" s="147"/>
      <c r="AE94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7" s="144">
        <f>+CALCULO[[#This Row],[ 31 ]]+CALCULO[[#This Row],[ 29 ]]+CALCULO[[#This Row],[ 27 ]]+CALCULO[[#This Row],[ 25 ]]+CALCULO[[#This Row],[ 23 ]]+CALCULO[[#This Row],[ 21 ]]+CALCULO[[#This Row],[ 19 ]]+CALCULO[[#This Row],[ 17 ]]</f>
        <v>0</v>
      </c>
      <c r="AG947" s="148">
        <f>+MAX(0,ROUND(CALCULO[[#This Row],[ 15 ]]-CALCULO[[#This Row],[32]],-3))</f>
        <v>0</v>
      </c>
      <c r="AH947" s="29"/>
      <c r="AI947" s="163">
        <f>+IF(AVERAGEIF(DEDUCCIONES[Concepto],'Datos para cálculo'!AH$4,DEDUCCIONES[Monto Limite])=1,CALCULO[[#This Row],[ 34 ]],MIN(CALCULO[[#This Row],[ 34 ]],AVERAGEIF(DEDUCCIONES[Concepto],'Datos para cálculo'!AH$4,DEDUCCIONES[Monto Limite]),+CALCULO[[#This Row],[ 34 ]]+1-1,CALCULO[[#This Row],[ 34 ]]))</f>
        <v>0</v>
      </c>
      <c r="AJ947" s="167"/>
      <c r="AK947" s="144">
        <f>+IF(CALCULO[[#This Row],[ 36 ]]="SI",MIN(CALCULO[[#This Row],[ 15 ]]*10%,VLOOKUP($AJ$4,DEDUCCIONES[],4,0)),0)</f>
        <v>0</v>
      </c>
      <c r="AL947" s="168"/>
      <c r="AM947" s="145">
        <f>+MIN(AL947+1-1,VLOOKUP($AL$4,DEDUCCIONES[],4,0))</f>
        <v>0</v>
      </c>
      <c r="AN947" s="144">
        <f>+CALCULO[[#This Row],[35]]+CALCULO[[#This Row],[37]]+CALCULO[[#This Row],[ 39 ]]</f>
        <v>0</v>
      </c>
      <c r="AO947" s="148">
        <f>+CALCULO[[#This Row],[33]]-CALCULO[[#This Row],[ 40 ]]</f>
        <v>0</v>
      </c>
      <c r="AP947" s="29"/>
      <c r="AQ947" s="163">
        <f>+MIN(CALCULO[[#This Row],[42]]+1-1,VLOOKUP($AP$4,RENTAS_EXCENTAS[],4,0))</f>
        <v>0</v>
      </c>
      <c r="AR947" s="29"/>
      <c r="AS947" s="163">
        <f>+MIN(CALCULO[[#This Row],[43]]+CALCULO[[#This Row],[ 44 ]]+1-1,VLOOKUP($AP$4,RENTAS_EXCENTAS[],4,0))-CALCULO[[#This Row],[43]]</f>
        <v>0</v>
      </c>
      <c r="AT947" s="163"/>
      <c r="AU947" s="163"/>
      <c r="AV947" s="163">
        <f>+CALCULO[[#This Row],[ 47 ]]</f>
        <v>0</v>
      </c>
      <c r="AW947" s="163"/>
      <c r="AX947" s="163">
        <f>+CALCULO[[#This Row],[ 49 ]]</f>
        <v>0</v>
      </c>
      <c r="AY947" s="163"/>
      <c r="AZ947" s="163">
        <f>+CALCULO[[#This Row],[ 51 ]]</f>
        <v>0</v>
      </c>
      <c r="BA947" s="163"/>
      <c r="BB947" s="163">
        <f>+CALCULO[[#This Row],[ 53 ]]</f>
        <v>0</v>
      </c>
      <c r="BC947" s="163"/>
      <c r="BD947" s="163">
        <f>+CALCULO[[#This Row],[ 55 ]]</f>
        <v>0</v>
      </c>
      <c r="BE947" s="163"/>
      <c r="BF947" s="163">
        <f>+CALCULO[[#This Row],[ 57 ]]</f>
        <v>0</v>
      </c>
      <c r="BG947" s="163"/>
      <c r="BH947" s="163">
        <f>+CALCULO[[#This Row],[ 59 ]]</f>
        <v>0</v>
      </c>
      <c r="BI947" s="163"/>
      <c r="BJ947" s="163"/>
      <c r="BK947" s="163"/>
      <c r="BL947" s="145">
        <f>+CALCULO[[#This Row],[ 63 ]]</f>
        <v>0</v>
      </c>
      <c r="BM947" s="144">
        <f>+CALCULO[[#This Row],[ 64 ]]+CALCULO[[#This Row],[ 62 ]]+CALCULO[[#This Row],[ 60 ]]+CALCULO[[#This Row],[ 58 ]]+CALCULO[[#This Row],[ 56 ]]+CALCULO[[#This Row],[ 54 ]]+CALCULO[[#This Row],[ 52 ]]+CALCULO[[#This Row],[ 50 ]]+CALCULO[[#This Row],[ 48 ]]+CALCULO[[#This Row],[ 45 ]]+CALCULO[[#This Row],[43]]</f>
        <v>0</v>
      </c>
      <c r="BN947" s="148">
        <f>+CALCULO[[#This Row],[ 41 ]]-CALCULO[[#This Row],[65]]</f>
        <v>0</v>
      </c>
      <c r="BO947" s="144">
        <f>+ROUND(MIN(CALCULO[[#This Row],[66]]*25%,240*'Versión impresión'!$H$8),-3)</f>
        <v>0</v>
      </c>
      <c r="BP947" s="148">
        <f>+CALCULO[[#This Row],[66]]-CALCULO[[#This Row],[67]]</f>
        <v>0</v>
      </c>
      <c r="BQ947" s="154">
        <f>+ROUND(CALCULO[[#This Row],[33]]*40%,-3)</f>
        <v>0</v>
      </c>
      <c r="BR947" s="149">
        <f t="shared" si="36"/>
        <v>0</v>
      </c>
      <c r="BS947" s="144">
        <f>+CALCULO[[#This Row],[33]]-MIN(CALCULO[[#This Row],[69]],CALCULO[[#This Row],[68]])</f>
        <v>0</v>
      </c>
      <c r="BT947" s="150">
        <f>+CALCULO[[#This Row],[71]]/'Versión impresión'!$H$8+1-1</f>
        <v>0</v>
      </c>
      <c r="BU947" s="151">
        <f>+LOOKUP(CALCULO[[#This Row],[72]],$CG$2:$CH$8,$CJ$2:$CJ$8)</f>
        <v>0</v>
      </c>
      <c r="BV947" s="152">
        <f>+LOOKUP(CALCULO[[#This Row],[72]],$CG$2:$CH$8,$CI$2:$CI$8)</f>
        <v>0</v>
      </c>
      <c r="BW947" s="151">
        <f>+LOOKUP(CALCULO[[#This Row],[72]],$CG$2:$CH$8,$CK$2:$CK$8)</f>
        <v>0</v>
      </c>
      <c r="BX947" s="155">
        <f>+(CALCULO[[#This Row],[72]]+CALCULO[[#This Row],[73]])*CALCULO[[#This Row],[74]]+CALCULO[[#This Row],[75]]</f>
        <v>0</v>
      </c>
      <c r="BY947" s="133">
        <f>+ROUND(CALCULO[[#This Row],[76]]*'Versión impresión'!$H$8,-3)</f>
        <v>0</v>
      </c>
      <c r="BZ947" s="180" t="str">
        <f>+IF(LOOKUP(CALCULO[[#This Row],[72]],$CG$2:$CH$8,$CM$2:$CM$8)=0,"",LOOKUP(CALCULO[[#This Row],[72]],$CG$2:$CH$8,$CM$2:$CM$8))</f>
        <v/>
      </c>
    </row>
    <row r="948" spans="1:78" x14ac:dyDescent="0.25">
      <c r="A948" s="78" t="str">
        <f t="shared" si="35"/>
        <v/>
      </c>
      <c r="B948" s="159"/>
      <c r="C948" s="29"/>
      <c r="D948" s="29"/>
      <c r="E948" s="29"/>
      <c r="F948" s="29"/>
      <c r="G948" s="29"/>
      <c r="H948" s="29"/>
      <c r="I948" s="29"/>
      <c r="J948" s="29"/>
      <c r="K948" s="29"/>
      <c r="L948" s="29"/>
      <c r="M948" s="29"/>
      <c r="N948" s="29"/>
      <c r="O948" s="144">
        <f>SUM(CALCULO[[#This Row],[5]:[ 14 ]])</f>
        <v>0</v>
      </c>
      <c r="P948" s="162"/>
      <c r="Q948" s="163">
        <f>+IF(AVERAGEIF(ING_NO_CONST_RENTA[Concepto],'Datos para cálculo'!P$4,ING_NO_CONST_RENTA[Monto Limite])=1,CALCULO[[#This Row],[16]],MIN(CALCULO[ [#This Row],[16] ],AVERAGEIF(ING_NO_CONST_RENTA[Concepto],'Datos para cálculo'!P$4,ING_NO_CONST_RENTA[Monto Limite]),+CALCULO[ [#This Row],[16] ]+1-1,CALCULO[ [#This Row],[16] ]))</f>
        <v>0</v>
      </c>
      <c r="R948" s="29"/>
      <c r="S948" s="163">
        <f>+IF(AVERAGEIF(ING_NO_CONST_RENTA[Concepto],'Datos para cálculo'!R$4,ING_NO_CONST_RENTA[Monto Limite])=1,CALCULO[[#This Row],[18]],MIN(CALCULO[ [#This Row],[18] ],AVERAGEIF(ING_NO_CONST_RENTA[Concepto],'Datos para cálculo'!R$4,ING_NO_CONST_RENTA[Monto Limite]),+CALCULO[ [#This Row],[18] ]+1-1,CALCULO[ [#This Row],[18] ]))</f>
        <v>0</v>
      </c>
      <c r="T948" s="29"/>
      <c r="U948" s="163">
        <f>+IF(AVERAGEIF(ING_NO_CONST_RENTA[Concepto],'Datos para cálculo'!T$4,ING_NO_CONST_RENTA[Monto Limite])=1,CALCULO[[#This Row],[20]],MIN(CALCULO[ [#This Row],[20] ],AVERAGEIF(ING_NO_CONST_RENTA[Concepto],'Datos para cálculo'!T$4,ING_NO_CONST_RENTA[Monto Limite]),+CALCULO[ [#This Row],[20] ]+1-1,CALCULO[ [#This Row],[20] ]))</f>
        <v>0</v>
      </c>
      <c r="V948" s="29"/>
      <c r="W94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8" s="164"/>
      <c r="Y948" s="163">
        <f>+IF(O948&lt;310*'Versión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8" s="165"/>
      <c r="AA948" s="163">
        <f>+IF(AVERAGEIF(ING_NO_CONST_RENTA[Concepto],'Datos para cálculo'!Z$4,ING_NO_CONST_RENTA[Monto Limite])=1,CALCULO[[#This Row],[ 26 ]],MIN(CALCULO[[#This Row],[ 26 ]],AVERAGEIF(ING_NO_CONST_RENTA[Concepto],'Datos para cálculo'!Z$4,ING_NO_CONST_RENTA[Monto Limite]),+CALCULO[[#This Row],[ 26 ]]+1-1,CALCULO[[#This Row],[ 26 ]]))</f>
        <v>0</v>
      </c>
      <c r="AB948" s="165"/>
      <c r="AC94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8" s="147"/>
      <c r="AE94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8" s="144">
        <f>+CALCULO[[#This Row],[ 31 ]]+CALCULO[[#This Row],[ 29 ]]+CALCULO[[#This Row],[ 27 ]]+CALCULO[[#This Row],[ 25 ]]+CALCULO[[#This Row],[ 23 ]]+CALCULO[[#This Row],[ 21 ]]+CALCULO[[#This Row],[ 19 ]]+CALCULO[[#This Row],[ 17 ]]</f>
        <v>0</v>
      </c>
      <c r="AG948" s="148">
        <f>+MAX(0,ROUND(CALCULO[[#This Row],[ 15 ]]-CALCULO[[#This Row],[32]],-3))</f>
        <v>0</v>
      </c>
      <c r="AH948" s="29"/>
      <c r="AI948" s="163">
        <f>+IF(AVERAGEIF(DEDUCCIONES[Concepto],'Datos para cálculo'!AH$4,DEDUCCIONES[Monto Limite])=1,CALCULO[[#This Row],[ 34 ]],MIN(CALCULO[[#This Row],[ 34 ]],AVERAGEIF(DEDUCCIONES[Concepto],'Datos para cálculo'!AH$4,DEDUCCIONES[Monto Limite]),+CALCULO[[#This Row],[ 34 ]]+1-1,CALCULO[[#This Row],[ 34 ]]))</f>
        <v>0</v>
      </c>
      <c r="AJ948" s="167"/>
      <c r="AK948" s="144">
        <f>+IF(CALCULO[[#This Row],[ 36 ]]="SI",MIN(CALCULO[[#This Row],[ 15 ]]*10%,VLOOKUP($AJ$4,DEDUCCIONES[],4,0)),0)</f>
        <v>0</v>
      </c>
      <c r="AL948" s="168"/>
      <c r="AM948" s="145">
        <f>+MIN(AL948+1-1,VLOOKUP($AL$4,DEDUCCIONES[],4,0))</f>
        <v>0</v>
      </c>
      <c r="AN948" s="144">
        <f>+CALCULO[[#This Row],[35]]+CALCULO[[#This Row],[37]]+CALCULO[[#This Row],[ 39 ]]</f>
        <v>0</v>
      </c>
      <c r="AO948" s="148">
        <f>+CALCULO[[#This Row],[33]]-CALCULO[[#This Row],[ 40 ]]</f>
        <v>0</v>
      </c>
      <c r="AP948" s="29"/>
      <c r="AQ948" s="163">
        <f>+MIN(CALCULO[[#This Row],[42]]+1-1,VLOOKUP($AP$4,RENTAS_EXCENTAS[],4,0))</f>
        <v>0</v>
      </c>
      <c r="AR948" s="29"/>
      <c r="AS948" s="163">
        <f>+MIN(CALCULO[[#This Row],[43]]+CALCULO[[#This Row],[ 44 ]]+1-1,VLOOKUP($AP$4,RENTAS_EXCENTAS[],4,0))-CALCULO[[#This Row],[43]]</f>
        <v>0</v>
      </c>
      <c r="AT948" s="163"/>
      <c r="AU948" s="163"/>
      <c r="AV948" s="163">
        <f>+CALCULO[[#This Row],[ 47 ]]</f>
        <v>0</v>
      </c>
      <c r="AW948" s="163"/>
      <c r="AX948" s="163">
        <f>+CALCULO[[#This Row],[ 49 ]]</f>
        <v>0</v>
      </c>
      <c r="AY948" s="163"/>
      <c r="AZ948" s="163">
        <f>+CALCULO[[#This Row],[ 51 ]]</f>
        <v>0</v>
      </c>
      <c r="BA948" s="163"/>
      <c r="BB948" s="163">
        <f>+CALCULO[[#This Row],[ 53 ]]</f>
        <v>0</v>
      </c>
      <c r="BC948" s="163"/>
      <c r="BD948" s="163">
        <f>+CALCULO[[#This Row],[ 55 ]]</f>
        <v>0</v>
      </c>
      <c r="BE948" s="163"/>
      <c r="BF948" s="163">
        <f>+CALCULO[[#This Row],[ 57 ]]</f>
        <v>0</v>
      </c>
      <c r="BG948" s="163"/>
      <c r="BH948" s="163">
        <f>+CALCULO[[#This Row],[ 59 ]]</f>
        <v>0</v>
      </c>
      <c r="BI948" s="163"/>
      <c r="BJ948" s="163"/>
      <c r="BK948" s="163"/>
      <c r="BL948" s="145">
        <f>+CALCULO[[#This Row],[ 63 ]]</f>
        <v>0</v>
      </c>
      <c r="BM948" s="144">
        <f>+CALCULO[[#This Row],[ 64 ]]+CALCULO[[#This Row],[ 62 ]]+CALCULO[[#This Row],[ 60 ]]+CALCULO[[#This Row],[ 58 ]]+CALCULO[[#This Row],[ 56 ]]+CALCULO[[#This Row],[ 54 ]]+CALCULO[[#This Row],[ 52 ]]+CALCULO[[#This Row],[ 50 ]]+CALCULO[[#This Row],[ 48 ]]+CALCULO[[#This Row],[ 45 ]]+CALCULO[[#This Row],[43]]</f>
        <v>0</v>
      </c>
      <c r="BN948" s="148">
        <f>+CALCULO[[#This Row],[ 41 ]]-CALCULO[[#This Row],[65]]</f>
        <v>0</v>
      </c>
      <c r="BO948" s="144">
        <f>+ROUND(MIN(CALCULO[[#This Row],[66]]*25%,240*'Versión impresión'!$H$8),-3)</f>
        <v>0</v>
      </c>
      <c r="BP948" s="148">
        <f>+CALCULO[[#This Row],[66]]-CALCULO[[#This Row],[67]]</f>
        <v>0</v>
      </c>
      <c r="BQ948" s="154">
        <f>+ROUND(CALCULO[[#This Row],[33]]*40%,-3)</f>
        <v>0</v>
      </c>
      <c r="BR948" s="149">
        <f t="shared" si="36"/>
        <v>0</v>
      </c>
      <c r="BS948" s="144">
        <f>+CALCULO[[#This Row],[33]]-MIN(CALCULO[[#This Row],[69]],CALCULO[[#This Row],[68]])</f>
        <v>0</v>
      </c>
      <c r="BT948" s="150">
        <f>+CALCULO[[#This Row],[71]]/'Versión impresión'!$H$8+1-1</f>
        <v>0</v>
      </c>
      <c r="BU948" s="151">
        <f>+LOOKUP(CALCULO[[#This Row],[72]],$CG$2:$CH$8,$CJ$2:$CJ$8)</f>
        <v>0</v>
      </c>
      <c r="BV948" s="152">
        <f>+LOOKUP(CALCULO[[#This Row],[72]],$CG$2:$CH$8,$CI$2:$CI$8)</f>
        <v>0</v>
      </c>
      <c r="BW948" s="151">
        <f>+LOOKUP(CALCULO[[#This Row],[72]],$CG$2:$CH$8,$CK$2:$CK$8)</f>
        <v>0</v>
      </c>
      <c r="BX948" s="155">
        <f>+(CALCULO[[#This Row],[72]]+CALCULO[[#This Row],[73]])*CALCULO[[#This Row],[74]]+CALCULO[[#This Row],[75]]</f>
        <v>0</v>
      </c>
      <c r="BY948" s="133">
        <f>+ROUND(CALCULO[[#This Row],[76]]*'Versión impresión'!$H$8,-3)</f>
        <v>0</v>
      </c>
      <c r="BZ948" s="180" t="str">
        <f>+IF(LOOKUP(CALCULO[[#This Row],[72]],$CG$2:$CH$8,$CM$2:$CM$8)=0,"",LOOKUP(CALCULO[[#This Row],[72]],$CG$2:$CH$8,$CM$2:$CM$8))</f>
        <v/>
      </c>
    </row>
    <row r="949" spans="1:78" x14ac:dyDescent="0.25">
      <c r="A949" s="78" t="str">
        <f t="shared" si="35"/>
        <v/>
      </c>
      <c r="B949" s="159"/>
      <c r="C949" s="29"/>
      <c r="D949" s="29"/>
      <c r="E949" s="29"/>
      <c r="F949" s="29"/>
      <c r="G949" s="29"/>
      <c r="H949" s="29"/>
      <c r="I949" s="29"/>
      <c r="J949" s="29"/>
      <c r="K949" s="29"/>
      <c r="L949" s="29"/>
      <c r="M949" s="29"/>
      <c r="N949" s="29"/>
      <c r="O949" s="144">
        <f>SUM(CALCULO[[#This Row],[5]:[ 14 ]])</f>
        <v>0</v>
      </c>
      <c r="P949" s="162"/>
      <c r="Q949" s="163">
        <f>+IF(AVERAGEIF(ING_NO_CONST_RENTA[Concepto],'Datos para cálculo'!P$4,ING_NO_CONST_RENTA[Monto Limite])=1,CALCULO[[#This Row],[16]],MIN(CALCULO[ [#This Row],[16] ],AVERAGEIF(ING_NO_CONST_RENTA[Concepto],'Datos para cálculo'!P$4,ING_NO_CONST_RENTA[Monto Limite]),+CALCULO[ [#This Row],[16] ]+1-1,CALCULO[ [#This Row],[16] ]))</f>
        <v>0</v>
      </c>
      <c r="R949" s="29"/>
      <c r="S949" s="163">
        <f>+IF(AVERAGEIF(ING_NO_CONST_RENTA[Concepto],'Datos para cálculo'!R$4,ING_NO_CONST_RENTA[Monto Limite])=1,CALCULO[[#This Row],[18]],MIN(CALCULO[ [#This Row],[18] ],AVERAGEIF(ING_NO_CONST_RENTA[Concepto],'Datos para cálculo'!R$4,ING_NO_CONST_RENTA[Monto Limite]),+CALCULO[ [#This Row],[18] ]+1-1,CALCULO[ [#This Row],[18] ]))</f>
        <v>0</v>
      </c>
      <c r="T949" s="29"/>
      <c r="U949" s="163">
        <f>+IF(AVERAGEIF(ING_NO_CONST_RENTA[Concepto],'Datos para cálculo'!T$4,ING_NO_CONST_RENTA[Monto Limite])=1,CALCULO[[#This Row],[20]],MIN(CALCULO[ [#This Row],[20] ],AVERAGEIF(ING_NO_CONST_RENTA[Concepto],'Datos para cálculo'!T$4,ING_NO_CONST_RENTA[Monto Limite]),+CALCULO[ [#This Row],[20] ]+1-1,CALCULO[ [#This Row],[20] ]))</f>
        <v>0</v>
      </c>
      <c r="V949" s="29"/>
      <c r="W94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49" s="164"/>
      <c r="Y949" s="163">
        <f>+IF(O949&lt;310*'Versión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49" s="165"/>
      <c r="AA949" s="163">
        <f>+IF(AVERAGEIF(ING_NO_CONST_RENTA[Concepto],'Datos para cálculo'!Z$4,ING_NO_CONST_RENTA[Monto Limite])=1,CALCULO[[#This Row],[ 26 ]],MIN(CALCULO[[#This Row],[ 26 ]],AVERAGEIF(ING_NO_CONST_RENTA[Concepto],'Datos para cálculo'!Z$4,ING_NO_CONST_RENTA[Monto Limite]),+CALCULO[[#This Row],[ 26 ]]+1-1,CALCULO[[#This Row],[ 26 ]]))</f>
        <v>0</v>
      </c>
      <c r="AB949" s="165"/>
      <c r="AC94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49" s="147"/>
      <c r="AE94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49" s="144">
        <f>+CALCULO[[#This Row],[ 31 ]]+CALCULO[[#This Row],[ 29 ]]+CALCULO[[#This Row],[ 27 ]]+CALCULO[[#This Row],[ 25 ]]+CALCULO[[#This Row],[ 23 ]]+CALCULO[[#This Row],[ 21 ]]+CALCULO[[#This Row],[ 19 ]]+CALCULO[[#This Row],[ 17 ]]</f>
        <v>0</v>
      </c>
      <c r="AG949" s="148">
        <f>+MAX(0,ROUND(CALCULO[[#This Row],[ 15 ]]-CALCULO[[#This Row],[32]],-3))</f>
        <v>0</v>
      </c>
      <c r="AH949" s="29"/>
      <c r="AI949" s="163">
        <f>+IF(AVERAGEIF(DEDUCCIONES[Concepto],'Datos para cálculo'!AH$4,DEDUCCIONES[Monto Limite])=1,CALCULO[[#This Row],[ 34 ]],MIN(CALCULO[[#This Row],[ 34 ]],AVERAGEIF(DEDUCCIONES[Concepto],'Datos para cálculo'!AH$4,DEDUCCIONES[Monto Limite]),+CALCULO[[#This Row],[ 34 ]]+1-1,CALCULO[[#This Row],[ 34 ]]))</f>
        <v>0</v>
      </c>
      <c r="AJ949" s="167"/>
      <c r="AK949" s="144">
        <f>+IF(CALCULO[[#This Row],[ 36 ]]="SI",MIN(CALCULO[[#This Row],[ 15 ]]*10%,VLOOKUP($AJ$4,DEDUCCIONES[],4,0)),0)</f>
        <v>0</v>
      </c>
      <c r="AL949" s="168"/>
      <c r="AM949" s="145">
        <f>+MIN(AL949+1-1,VLOOKUP($AL$4,DEDUCCIONES[],4,0))</f>
        <v>0</v>
      </c>
      <c r="AN949" s="144">
        <f>+CALCULO[[#This Row],[35]]+CALCULO[[#This Row],[37]]+CALCULO[[#This Row],[ 39 ]]</f>
        <v>0</v>
      </c>
      <c r="AO949" s="148">
        <f>+CALCULO[[#This Row],[33]]-CALCULO[[#This Row],[ 40 ]]</f>
        <v>0</v>
      </c>
      <c r="AP949" s="29"/>
      <c r="AQ949" s="163">
        <f>+MIN(CALCULO[[#This Row],[42]]+1-1,VLOOKUP($AP$4,RENTAS_EXCENTAS[],4,0))</f>
        <v>0</v>
      </c>
      <c r="AR949" s="29"/>
      <c r="AS949" s="163">
        <f>+MIN(CALCULO[[#This Row],[43]]+CALCULO[[#This Row],[ 44 ]]+1-1,VLOOKUP($AP$4,RENTAS_EXCENTAS[],4,0))-CALCULO[[#This Row],[43]]</f>
        <v>0</v>
      </c>
      <c r="AT949" s="163"/>
      <c r="AU949" s="163"/>
      <c r="AV949" s="163">
        <f>+CALCULO[[#This Row],[ 47 ]]</f>
        <v>0</v>
      </c>
      <c r="AW949" s="163"/>
      <c r="AX949" s="163">
        <f>+CALCULO[[#This Row],[ 49 ]]</f>
        <v>0</v>
      </c>
      <c r="AY949" s="163"/>
      <c r="AZ949" s="163">
        <f>+CALCULO[[#This Row],[ 51 ]]</f>
        <v>0</v>
      </c>
      <c r="BA949" s="163"/>
      <c r="BB949" s="163">
        <f>+CALCULO[[#This Row],[ 53 ]]</f>
        <v>0</v>
      </c>
      <c r="BC949" s="163"/>
      <c r="BD949" s="163">
        <f>+CALCULO[[#This Row],[ 55 ]]</f>
        <v>0</v>
      </c>
      <c r="BE949" s="163"/>
      <c r="BF949" s="163">
        <f>+CALCULO[[#This Row],[ 57 ]]</f>
        <v>0</v>
      </c>
      <c r="BG949" s="163"/>
      <c r="BH949" s="163">
        <f>+CALCULO[[#This Row],[ 59 ]]</f>
        <v>0</v>
      </c>
      <c r="BI949" s="163"/>
      <c r="BJ949" s="163"/>
      <c r="BK949" s="163"/>
      <c r="BL949" s="145">
        <f>+CALCULO[[#This Row],[ 63 ]]</f>
        <v>0</v>
      </c>
      <c r="BM949" s="144">
        <f>+CALCULO[[#This Row],[ 64 ]]+CALCULO[[#This Row],[ 62 ]]+CALCULO[[#This Row],[ 60 ]]+CALCULO[[#This Row],[ 58 ]]+CALCULO[[#This Row],[ 56 ]]+CALCULO[[#This Row],[ 54 ]]+CALCULO[[#This Row],[ 52 ]]+CALCULO[[#This Row],[ 50 ]]+CALCULO[[#This Row],[ 48 ]]+CALCULO[[#This Row],[ 45 ]]+CALCULO[[#This Row],[43]]</f>
        <v>0</v>
      </c>
      <c r="BN949" s="148">
        <f>+CALCULO[[#This Row],[ 41 ]]-CALCULO[[#This Row],[65]]</f>
        <v>0</v>
      </c>
      <c r="BO949" s="144">
        <f>+ROUND(MIN(CALCULO[[#This Row],[66]]*25%,240*'Versión impresión'!$H$8),-3)</f>
        <v>0</v>
      </c>
      <c r="BP949" s="148">
        <f>+CALCULO[[#This Row],[66]]-CALCULO[[#This Row],[67]]</f>
        <v>0</v>
      </c>
      <c r="BQ949" s="154">
        <f>+ROUND(CALCULO[[#This Row],[33]]*40%,-3)</f>
        <v>0</v>
      </c>
      <c r="BR949" s="149">
        <f t="shared" si="36"/>
        <v>0</v>
      </c>
      <c r="BS949" s="144">
        <f>+CALCULO[[#This Row],[33]]-MIN(CALCULO[[#This Row],[69]],CALCULO[[#This Row],[68]])</f>
        <v>0</v>
      </c>
      <c r="BT949" s="150">
        <f>+CALCULO[[#This Row],[71]]/'Versión impresión'!$H$8+1-1</f>
        <v>0</v>
      </c>
      <c r="BU949" s="151">
        <f>+LOOKUP(CALCULO[[#This Row],[72]],$CG$2:$CH$8,$CJ$2:$CJ$8)</f>
        <v>0</v>
      </c>
      <c r="BV949" s="152">
        <f>+LOOKUP(CALCULO[[#This Row],[72]],$CG$2:$CH$8,$CI$2:$CI$8)</f>
        <v>0</v>
      </c>
      <c r="BW949" s="151">
        <f>+LOOKUP(CALCULO[[#This Row],[72]],$CG$2:$CH$8,$CK$2:$CK$8)</f>
        <v>0</v>
      </c>
      <c r="BX949" s="155">
        <f>+(CALCULO[[#This Row],[72]]+CALCULO[[#This Row],[73]])*CALCULO[[#This Row],[74]]+CALCULO[[#This Row],[75]]</f>
        <v>0</v>
      </c>
      <c r="BY949" s="133">
        <f>+ROUND(CALCULO[[#This Row],[76]]*'Versión impresión'!$H$8,-3)</f>
        <v>0</v>
      </c>
      <c r="BZ949" s="180" t="str">
        <f>+IF(LOOKUP(CALCULO[[#This Row],[72]],$CG$2:$CH$8,$CM$2:$CM$8)=0,"",LOOKUP(CALCULO[[#This Row],[72]],$CG$2:$CH$8,$CM$2:$CM$8))</f>
        <v/>
      </c>
    </row>
    <row r="950" spans="1:78" x14ac:dyDescent="0.25">
      <c r="A950" s="78" t="str">
        <f t="shared" si="35"/>
        <v/>
      </c>
      <c r="B950" s="159"/>
      <c r="C950" s="29"/>
      <c r="D950" s="29"/>
      <c r="E950" s="29"/>
      <c r="F950" s="29"/>
      <c r="G950" s="29"/>
      <c r="H950" s="29"/>
      <c r="I950" s="29"/>
      <c r="J950" s="29"/>
      <c r="K950" s="29"/>
      <c r="L950" s="29"/>
      <c r="M950" s="29"/>
      <c r="N950" s="29"/>
      <c r="O950" s="144">
        <f>SUM(CALCULO[[#This Row],[5]:[ 14 ]])</f>
        <v>0</v>
      </c>
      <c r="P950" s="162"/>
      <c r="Q950" s="163">
        <f>+IF(AVERAGEIF(ING_NO_CONST_RENTA[Concepto],'Datos para cálculo'!P$4,ING_NO_CONST_RENTA[Monto Limite])=1,CALCULO[[#This Row],[16]],MIN(CALCULO[ [#This Row],[16] ],AVERAGEIF(ING_NO_CONST_RENTA[Concepto],'Datos para cálculo'!P$4,ING_NO_CONST_RENTA[Monto Limite]),+CALCULO[ [#This Row],[16] ]+1-1,CALCULO[ [#This Row],[16] ]))</f>
        <v>0</v>
      </c>
      <c r="R950" s="29"/>
      <c r="S950" s="163">
        <f>+IF(AVERAGEIF(ING_NO_CONST_RENTA[Concepto],'Datos para cálculo'!R$4,ING_NO_CONST_RENTA[Monto Limite])=1,CALCULO[[#This Row],[18]],MIN(CALCULO[ [#This Row],[18] ],AVERAGEIF(ING_NO_CONST_RENTA[Concepto],'Datos para cálculo'!R$4,ING_NO_CONST_RENTA[Monto Limite]),+CALCULO[ [#This Row],[18] ]+1-1,CALCULO[ [#This Row],[18] ]))</f>
        <v>0</v>
      </c>
      <c r="T950" s="29"/>
      <c r="U950" s="163">
        <f>+IF(AVERAGEIF(ING_NO_CONST_RENTA[Concepto],'Datos para cálculo'!T$4,ING_NO_CONST_RENTA[Monto Limite])=1,CALCULO[[#This Row],[20]],MIN(CALCULO[ [#This Row],[20] ],AVERAGEIF(ING_NO_CONST_RENTA[Concepto],'Datos para cálculo'!T$4,ING_NO_CONST_RENTA[Monto Limite]),+CALCULO[ [#This Row],[20] ]+1-1,CALCULO[ [#This Row],[20] ]))</f>
        <v>0</v>
      </c>
      <c r="V950" s="29"/>
      <c r="W95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0" s="164"/>
      <c r="Y950" s="163">
        <f>+IF(O950&lt;310*'Versión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0" s="165"/>
      <c r="AA950" s="163">
        <f>+IF(AVERAGEIF(ING_NO_CONST_RENTA[Concepto],'Datos para cálculo'!Z$4,ING_NO_CONST_RENTA[Monto Limite])=1,CALCULO[[#This Row],[ 26 ]],MIN(CALCULO[[#This Row],[ 26 ]],AVERAGEIF(ING_NO_CONST_RENTA[Concepto],'Datos para cálculo'!Z$4,ING_NO_CONST_RENTA[Monto Limite]),+CALCULO[[#This Row],[ 26 ]]+1-1,CALCULO[[#This Row],[ 26 ]]))</f>
        <v>0</v>
      </c>
      <c r="AB950" s="165"/>
      <c r="AC95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0" s="147"/>
      <c r="AE95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0" s="144">
        <f>+CALCULO[[#This Row],[ 31 ]]+CALCULO[[#This Row],[ 29 ]]+CALCULO[[#This Row],[ 27 ]]+CALCULO[[#This Row],[ 25 ]]+CALCULO[[#This Row],[ 23 ]]+CALCULO[[#This Row],[ 21 ]]+CALCULO[[#This Row],[ 19 ]]+CALCULO[[#This Row],[ 17 ]]</f>
        <v>0</v>
      </c>
      <c r="AG950" s="148">
        <f>+MAX(0,ROUND(CALCULO[[#This Row],[ 15 ]]-CALCULO[[#This Row],[32]],-3))</f>
        <v>0</v>
      </c>
      <c r="AH950" s="29"/>
      <c r="AI950" s="163">
        <f>+IF(AVERAGEIF(DEDUCCIONES[Concepto],'Datos para cálculo'!AH$4,DEDUCCIONES[Monto Limite])=1,CALCULO[[#This Row],[ 34 ]],MIN(CALCULO[[#This Row],[ 34 ]],AVERAGEIF(DEDUCCIONES[Concepto],'Datos para cálculo'!AH$4,DEDUCCIONES[Monto Limite]),+CALCULO[[#This Row],[ 34 ]]+1-1,CALCULO[[#This Row],[ 34 ]]))</f>
        <v>0</v>
      </c>
      <c r="AJ950" s="167"/>
      <c r="AK950" s="144">
        <f>+IF(CALCULO[[#This Row],[ 36 ]]="SI",MIN(CALCULO[[#This Row],[ 15 ]]*10%,VLOOKUP($AJ$4,DEDUCCIONES[],4,0)),0)</f>
        <v>0</v>
      </c>
      <c r="AL950" s="168"/>
      <c r="AM950" s="145">
        <f>+MIN(AL950+1-1,VLOOKUP($AL$4,DEDUCCIONES[],4,0))</f>
        <v>0</v>
      </c>
      <c r="AN950" s="144">
        <f>+CALCULO[[#This Row],[35]]+CALCULO[[#This Row],[37]]+CALCULO[[#This Row],[ 39 ]]</f>
        <v>0</v>
      </c>
      <c r="AO950" s="148">
        <f>+CALCULO[[#This Row],[33]]-CALCULO[[#This Row],[ 40 ]]</f>
        <v>0</v>
      </c>
      <c r="AP950" s="29"/>
      <c r="AQ950" s="163">
        <f>+MIN(CALCULO[[#This Row],[42]]+1-1,VLOOKUP($AP$4,RENTAS_EXCENTAS[],4,0))</f>
        <v>0</v>
      </c>
      <c r="AR950" s="29"/>
      <c r="AS950" s="163">
        <f>+MIN(CALCULO[[#This Row],[43]]+CALCULO[[#This Row],[ 44 ]]+1-1,VLOOKUP($AP$4,RENTAS_EXCENTAS[],4,0))-CALCULO[[#This Row],[43]]</f>
        <v>0</v>
      </c>
      <c r="AT950" s="163"/>
      <c r="AU950" s="163"/>
      <c r="AV950" s="163">
        <f>+CALCULO[[#This Row],[ 47 ]]</f>
        <v>0</v>
      </c>
      <c r="AW950" s="163"/>
      <c r="AX950" s="163">
        <f>+CALCULO[[#This Row],[ 49 ]]</f>
        <v>0</v>
      </c>
      <c r="AY950" s="163"/>
      <c r="AZ950" s="163">
        <f>+CALCULO[[#This Row],[ 51 ]]</f>
        <v>0</v>
      </c>
      <c r="BA950" s="163"/>
      <c r="BB950" s="163">
        <f>+CALCULO[[#This Row],[ 53 ]]</f>
        <v>0</v>
      </c>
      <c r="BC950" s="163"/>
      <c r="BD950" s="163">
        <f>+CALCULO[[#This Row],[ 55 ]]</f>
        <v>0</v>
      </c>
      <c r="BE950" s="163"/>
      <c r="BF950" s="163">
        <f>+CALCULO[[#This Row],[ 57 ]]</f>
        <v>0</v>
      </c>
      <c r="BG950" s="163"/>
      <c r="BH950" s="163">
        <f>+CALCULO[[#This Row],[ 59 ]]</f>
        <v>0</v>
      </c>
      <c r="BI950" s="163"/>
      <c r="BJ950" s="163"/>
      <c r="BK950" s="163"/>
      <c r="BL950" s="145">
        <f>+CALCULO[[#This Row],[ 63 ]]</f>
        <v>0</v>
      </c>
      <c r="BM950" s="144">
        <f>+CALCULO[[#This Row],[ 64 ]]+CALCULO[[#This Row],[ 62 ]]+CALCULO[[#This Row],[ 60 ]]+CALCULO[[#This Row],[ 58 ]]+CALCULO[[#This Row],[ 56 ]]+CALCULO[[#This Row],[ 54 ]]+CALCULO[[#This Row],[ 52 ]]+CALCULO[[#This Row],[ 50 ]]+CALCULO[[#This Row],[ 48 ]]+CALCULO[[#This Row],[ 45 ]]+CALCULO[[#This Row],[43]]</f>
        <v>0</v>
      </c>
      <c r="BN950" s="148">
        <f>+CALCULO[[#This Row],[ 41 ]]-CALCULO[[#This Row],[65]]</f>
        <v>0</v>
      </c>
      <c r="BO950" s="144">
        <f>+ROUND(MIN(CALCULO[[#This Row],[66]]*25%,240*'Versión impresión'!$H$8),-3)</f>
        <v>0</v>
      </c>
      <c r="BP950" s="148">
        <f>+CALCULO[[#This Row],[66]]-CALCULO[[#This Row],[67]]</f>
        <v>0</v>
      </c>
      <c r="BQ950" s="154">
        <f>+ROUND(CALCULO[[#This Row],[33]]*40%,-3)</f>
        <v>0</v>
      </c>
      <c r="BR950" s="149">
        <f t="shared" si="36"/>
        <v>0</v>
      </c>
      <c r="BS950" s="144">
        <f>+CALCULO[[#This Row],[33]]-MIN(CALCULO[[#This Row],[69]],CALCULO[[#This Row],[68]])</f>
        <v>0</v>
      </c>
      <c r="BT950" s="150">
        <f>+CALCULO[[#This Row],[71]]/'Versión impresión'!$H$8+1-1</f>
        <v>0</v>
      </c>
      <c r="BU950" s="151">
        <f>+LOOKUP(CALCULO[[#This Row],[72]],$CG$2:$CH$8,$CJ$2:$CJ$8)</f>
        <v>0</v>
      </c>
      <c r="BV950" s="152">
        <f>+LOOKUP(CALCULO[[#This Row],[72]],$CG$2:$CH$8,$CI$2:$CI$8)</f>
        <v>0</v>
      </c>
      <c r="BW950" s="151">
        <f>+LOOKUP(CALCULO[[#This Row],[72]],$CG$2:$CH$8,$CK$2:$CK$8)</f>
        <v>0</v>
      </c>
      <c r="BX950" s="155">
        <f>+(CALCULO[[#This Row],[72]]+CALCULO[[#This Row],[73]])*CALCULO[[#This Row],[74]]+CALCULO[[#This Row],[75]]</f>
        <v>0</v>
      </c>
      <c r="BY950" s="133">
        <f>+ROUND(CALCULO[[#This Row],[76]]*'Versión impresión'!$H$8,-3)</f>
        <v>0</v>
      </c>
      <c r="BZ950" s="180" t="str">
        <f>+IF(LOOKUP(CALCULO[[#This Row],[72]],$CG$2:$CH$8,$CM$2:$CM$8)=0,"",LOOKUP(CALCULO[[#This Row],[72]],$CG$2:$CH$8,$CM$2:$CM$8))</f>
        <v/>
      </c>
    </row>
    <row r="951" spans="1:78" x14ac:dyDescent="0.25">
      <c r="A951" s="78" t="str">
        <f t="shared" si="35"/>
        <v/>
      </c>
      <c r="B951" s="159"/>
      <c r="C951" s="29"/>
      <c r="D951" s="29"/>
      <c r="E951" s="29"/>
      <c r="F951" s="29"/>
      <c r="G951" s="29"/>
      <c r="H951" s="29"/>
      <c r="I951" s="29"/>
      <c r="J951" s="29"/>
      <c r="K951" s="29"/>
      <c r="L951" s="29"/>
      <c r="M951" s="29"/>
      <c r="N951" s="29"/>
      <c r="O951" s="144">
        <f>SUM(CALCULO[[#This Row],[5]:[ 14 ]])</f>
        <v>0</v>
      </c>
      <c r="P951" s="162"/>
      <c r="Q951" s="163">
        <f>+IF(AVERAGEIF(ING_NO_CONST_RENTA[Concepto],'Datos para cálculo'!P$4,ING_NO_CONST_RENTA[Monto Limite])=1,CALCULO[[#This Row],[16]],MIN(CALCULO[ [#This Row],[16] ],AVERAGEIF(ING_NO_CONST_RENTA[Concepto],'Datos para cálculo'!P$4,ING_NO_CONST_RENTA[Monto Limite]),+CALCULO[ [#This Row],[16] ]+1-1,CALCULO[ [#This Row],[16] ]))</f>
        <v>0</v>
      </c>
      <c r="R951" s="29"/>
      <c r="S951" s="163">
        <f>+IF(AVERAGEIF(ING_NO_CONST_RENTA[Concepto],'Datos para cálculo'!R$4,ING_NO_CONST_RENTA[Monto Limite])=1,CALCULO[[#This Row],[18]],MIN(CALCULO[ [#This Row],[18] ],AVERAGEIF(ING_NO_CONST_RENTA[Concepto],'Datos para cálculo'!R$4,ING_NO_CONST_RENTA[Monto Limite]),+CALCULO[ [#This Row],[18] ]+1-1,CALCULO[ [#This Row],[18] ]))</f>
        <v>0</v>
      </c>
      <c r="T951" s="29"/>
      <c r="U951" s="163">
        <f>+IF(AVERAGEIF(ING_NO_CONST_RENTA[Concepto],'Datos para cálculo'!T$4,ING_NO_CONST_RENTA[Monto Limite])=1,CALCULO[[#This Row],[20]],MIN(CALCULO[ [#This Row],[20] ],AVERAGEIF(ING_NO_CONST_RENTA[Concepto],'Datos para cálculo'!T$4,ING_NO_CONST_RENTA[Monto Limite]),+CALCULO[ [#This Row],[20] ]+1-1,CALCULO[ [#This Row],[20] ]))</f>
        <v>0</v>
      </c>
      <c r="V951" s="29"/>
      <c r="W95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1" s="164"/>
      <c r="Y951" s="163">
        <f>+IF(O951&lt;310*'Versión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1" s="165"/>
      <c r="AA951" s="163">
        <f>+IF(AVERAGEIF(ING_NO_CONST_RENTA[Concepto],'Datos para cálculo'!Z$4,ING_NO_CONST_RENTA[Monto Limite])=1,CALCULO[[#This Row],[ 26 ]],MIN(CALCULO[[#This Row],[ 26 ]],AVERAGEIF(ING_NO_CONST_RENTA[Concepto],'Datos para cálculo'!Z$4,ING_NO_CONST_RENTA[Monto Limite]),+CALCULO[[#This Row],[ 26 ]]+1-1,CALCULO[[#This Row],[ 26 ]]))</f>
        <v>0</v>
      </c>
      <c r="AB951" s="165"/>
      <c r="AC95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1" s="147"/>
      <c r="AE95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1" s="144">
        <f>+CALCULO[[#This Row],[ 31 ]]+CALCULO[[#This Row],[ 29 ]]+CALCULO[[#This Row],[ 27 ]]+CALCULO[[#This Row],[ 25 ]]+CALCULO[[#This Row],[ 23 ]]+CALCULO[[#This Row],[ 21 ]]+CALCULO[[#This Row],[ 19 ]]+CALCULO[[#This Row],[ 17 ]]</f>
        <v>0</v>
      </c>
      <c r="AG951" s="148">
        <f>+MAX(0,ROUND(CALCULO[[#This Row],[ 15 ]]-CALCULO[[#This Row],[32]],-3))</f>
        <v>0</v>
      </c>
      <c r="AH951" s="29"/>
      <c r="AI951" s="163">
        <f>+IF(AVERAGEIF(DEDUCCIONES[Concepto],'Datos para cálculo'!AH$4,DEDUCCIONES[Monto Limite])=1,CALCULO[[#This Row],[ 34 ]],MIN(CALCULO[[#This Row],[ 34 ]],AVERAGEIF(DEDUCCIONES[Concepto],'Datos para cálculo'!AH$4,DEDUCCIONES[Monto Limite]),+CALCULO[[#This Row],[ 34 ]]+1-1,CALCULO[[#This Row],[ 34 ]]))</f>
        <v>0</v>
      </c>
      <c r="AJ951" s="167"/>
      <c r="AK951" s="144">
        <f>+IF(CALCULO[[#This Row],[ 36 ]]="SI",MIN(CALCULO[[#This Row],[ 15 ]]*10%,VLOOKUP($AJ$4,DEDUCCIONES[],4,0)),0)</f>
        <v>0</v>
      </c>
      <c r="AL951" s="168"/>
      <c r="AM951" s="145">
        <f>+MIN(AL951+1-1,VLOOKUP($AL$4,DEDUCCIONES[],4,0))</f>
        <v>0</v>
      </c>
      <c r="AN951" s="144">
        <f>+CALCULO[[#This Row],[35]]+CALCULO[[#This Row],[37]]+CALCULO[[#This Row],[ 39 ]]</f>
        <v>0</v>
      </c>
      <c r="AO951" s="148">
        <f>+CALCULO[[#This Row],[33]]-CALCULO[[#This Row],[ 40 ]]</f>
        <v>0</v>
      </c>
      <c r="AP951" s="29"/>
      <c r="AQ951" s="163">
        <f>+MIN(CALCULO[[#This Row],[42]]+1-1,VLOOKUP($AP$4,RENTAS_EXCENTAS[],4,0))</f>
        <v>0</v>
      </c>
      <c r="AR951" s="29"/>
      <c r="AS951" s="163">
        <f>+MIN(CALCULO[[#This Row],[43]]+CALCULO[[#This Row],[ 44 ]]+1-1,VLOOKUP($AP$4,RENTAS_EXCENTAS[],4,0))-CALCULO[[#This Row],[43]]</f>
        <v>0</v>
      </c>
      <c r="AT951" s="163"/>
      <c r="AU951" s="163"/>
      <c r="AV951" s="163">
        <f>+CALCULO[[#This Row],[ 47 ]]</f>
        <v>0</v>
      </c>
      <c r="AW951" s="163"/>
      <c r="AX951" s="163">
        <f>+CALCULO[[#This Row],[ 49 ]]</f>
        <v>0</v>
      </c>
      <c r="AY951" s="163"/>
      <c r="AZ951" s="163">
        <f>+CALCULO[[#This Row],[ 51 ]]</f>
        <v>0</v>
      </c>
      <c r="BA951" s="163"/>
      <c r="BB951" s="163">
        <f>+CALCULO[[#This Row],[ 53 ]]</f>
        <v>0</v>
      </c>
      <c r="BC951" s="163"/>
      <c r="BD951" s="163">
        <f>+CALCULO[[#This Row],[ 55 ]]</f>
        <v>0</v>
      </c>
      <c r="BE951" s="163"/>
      <c r="BF951" s="163">
        <f>+CALCULO[[#This Row],[ 57 ]]</f>
        <v>0</v>
      </c>
      <c r="BG951" s="163"/>
      <c r="BH951" s="163">
        <f>+CALCULO[[#This Row],[ 59 ]]</f>
        <v>0</v>
      </c>
      <c r="BI951" s="163"/>
      <c r="BJ951" s="163"/>
      <c r="BK951" s="163"/>
      <c r="BL951" s="145">
        <f>+CALCULO[[#This Row],[ 63 ]]</f>
        <v>0</v>
      </c>
      <c r="BM951" s="144">
        <f>+CALCULO[[#This Row],[ 64 ]]+CALCULO[[#This Row],[ 62 ]]+CALCULO[[#This Row],[ 60 ]]+CALCULO[[#This Row],[ 58 ]]+CALCULO[[#This Row],[ 56 ]]+CALCULO[[#This Row],[ 54 ]]+CALCULO[[#This Row],[ 52 ]]+CALCULO[[#This Row],[ 50 ]]+CALCULO[[#This Row],[ 48 ]]+CALCULO[[#This Row],[ 45 ]]+CALCULO[[#This Row],[43]]</f>
        <v>0</v>
      </c>
      <c r="BN951" s="148">
        <f>+CALCULO[[#This Row],[ 41 ]]-CALCULO[[#This Row],[65]]</f>
        <v>0</v>
      </c>
      <c r="BO951" s="144">
        <f>+ROUND(MIN(CALCULO[[#This Row],[66]]*25%,240*'Versión impresión'!$H$8),-3)</f>
        <v>0</v>
      </c>
      <c r="BP951" s="148">
        <f>+CALCULO[[#This Row],[66]]-CALCULO[[#This Row],[67]]</f>
        <v>0</v>
      </c>
      <c r="BQ951" s="154">
        <f>+ROUND(CALCULO[[#This Row],[33]]*40%,-3)</f>
        <v>0</v>
      </c>
      <c r="BR951" s="149">
        <f t="shared" si="36"/>
        <v>0</v>
      </c>
      <c r="BS951" s="144">
        <f>+CALCULO[[#This Row],[33]]-MIN(CALCULO[[#This Row],[69]],CALCULO[[#This Row],[68]])</f>
        <v>0</v>
      </c>
      <c r="BT951" s="150">
        <f>+CALCULO[[#This Row],[71]]/'Versión impresión'!$H$8+1-1</f>
        <v>0</v>
      </c>
      <c r="BU951" s="151">
        <f>+LOOKUP(CALCULO[[#This Row],[72]],$CG$2:$CH$8,$CJ$2:$CJ$8)</f>
        <v>0</v>
      </c>
      <c r="BV951" s="152">
        <f>+LOOKUP(CALCULO[[#This Row],[72]],$CG$2:$CH$8,$CI$2:$CI$8)</f>
        <v>0</v>
      </c>
      <c r="BW951" s="151">
        <f>+LOOKUP(CALCULO[[#This Row],[72]],$CG$2:$CH$8,$CK$2:$CK$8)</f>
        <v>0</v>
      </c>
      <c r="BX951" s="155">
        <f>+(CALCULO[[#This Row],[72]]+CALCULO[[#This Row],[73]])*CALCULO[[#This Row],[74]]+CALCULO[[#This Row],[75]]</f>
        <v>0</v>
      </c>
      <c r="BY951" s="133">
        <f>+ROUND(CALCULO[[#This Row],[76]]*'Versión impresión'!$H$8,-3)</f>
        <v>0</v>
      </c>
      <c r="BZ951" s="180" t="str">
        <f>+IF(LOOKUP(CALCULO[[#This Row],[72]],$CG$2:$CH$8,$CM$2:$CM$8)=0,"",LOOKUP(CALCULO[[#This Row],[72]],$CG$2:$CH$8,$CM$2:$CM$8))</f>
        <v/>
      </c>
    </row>
    <row r="952" spans="1:78" x14ac:dyDescent="0.25">
      <c r="A952" s="78" t="str">
        <f t="shared" si="35"/>
        <v/>
      </c>
      <c r="B952" s="159"/>
      <c r="C952" s="29"/>
      <c r="D952" s="29"/>
      <c r="E952" s="29"/>
      <c r="F952" s="29"/>
      <c r="G952" s="29"/>
      <c r="H952" s="29"/>
      <c r="I952" s="29"/>
      <c r="J952" s="29"/>
      <c r="K952" s="29"/>
      <c r="L952" s="29"/>
      <c r="M952" s="29"/>
      <c r="N952" s="29"/>
      <c r="O952" s="144">
        <f>SUM(CALCULO[[#This Row],[5]:[ 14 ]])</f>
        <v>0</v>
      </c>
      <c r="P952" s="162"/>
      <c r="Q952" s="163">
        <f>+IF(AVERAGEIF(ING_NO_CONST_RENTA[Concepto],'Datos para cálculo'!P$4,ING_NO_CONST_RENTA[Monto Limite])=1,CALCULO[[#This Row],[16]],MIN(CALCULO[ [#This Row],[16] ],AVERAGEIF(ING_NO_CONST_RENTA[Concepto],'Datos para cálculo'!P$4,ING_NO_CONST_RENTA[Monto Limite]),+CALCULO[ [#This Row],[16] ]+1-1,CALCULO[ [#This Row],[16] ]))</f>
        <v>0</v>
      </c>
      <c r="R952" s="29"/>
      <c r="S952" s="163">
        <f>+IF(AVERAGEIF(ING_NO_CONST_RENTA[Concepto],'Datos para cálculo'!R$4,ING_NO_CONST_RENTA[Monto Limite])=1,CALCULO[[#This Row],[18]],MIN(CALCULO[ [#This Row],[18] ],AVERAGEIF(ING_NO_CONST_RENTA[Concepto],'Datos para cálculo'!R$4,ING_NO_CONST_RENTA[Monto Limite]),+CALCULO[ [#This Row],[18] ]+1-1,CALCULO[ [#This Row],[18] ]))</f>
        <v>0</v>
      </c>
      <c r="T952" s="29"/>
      <c r="U952" s="163">
        <f>+IF(AVERAGEIF(ING_NO_CONST_RENTA[Concepto],'Datos para cálculo'!T$4,ING_NO_CONST_RENTA[Monto Limite])=1,CALCULO[[#This Row],[20]],MIN(CALCULO[ [#This Row],[20] ],AVERAGEIF(ING_NO_CONST_RENTA[Concepto],'Datos para cálculo'!T$4,ING_NO_CONST_RENTA[Monto Limite]),+CALCULO[ [#This Row],[20] ]+1-1,CALCULO[ [#This Row],[20] ]))</f>
        <v>0</v>
      </c>
      <c r="V952" s="29"/>
      <c r="W95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2" s="164"/>
      <c r="Y952" s="163">
        <f>+IF(O952&lt;310*'Versión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2" s="165"/>
      <c r="AA952" s="163">
        <f>+IF(AVERAGEIF(ING_NO_CONST_RENTA[Concepto],'Datos para cálculo'!Z$4,ING_NO_CONST_RENTA[Monto Limite])=1,CALCULO[[#This Row],[ 26 ]],MIN(CALCULO[[#This Row],[ 26 ]],AVERAGEIF(ING_NO_CONST_RENTA[Concepto],'Datos para cálculo'!Z$4,ING_NO_CONST_RENTA[Monto Limite]),+CALCULO[[#This Row],[ 26 ]]+1-1,CALCULO[[#This Row],[ 26 ]]))</f>
        <v>0</v>
      </c>
      <c r="AB952" s="165"/>
      <c r="AC95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2" s="147"/>
      <c r="AE95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2" s="144">
        <f>+CALCULO[[#This Row],[ 31 ]]+CALCULO[[#This Row],[ 29 ]]+CALCULO[[#This Row],[ 27 ]]+CALCULO[[#This Row],[ 25 ]]+CALCULO[[#This Row],[ 23 ]]+CALCULO[[#This Row],[ 21 ]]+CALCULO[[#This Row],[ 19 ]]+CALCULO[[#This Row],[ 17 ]]</f>
        <v>0</v>
      </c>
      <c r="AG952" s="148">
        <f>+MAX(0,ROUND(CALCULO[[#This Row],[ 15 ]]-CALCULO[[#This Row],[32]],-3))</f>
        <v>0</v>
      </c>
      <c r="AH952" s="29"/>
      <c r="AI952" s="163">
        <f>+IF(AVERAGEIF(DEDUCCIONES[Concepto],'Datos para cálculo'!AH$4,DEDUCCIONES[Monto Limite])=1,CALCULO[[#This Row],[ 34 ]],MIN(CALCULO[[#This Row],[ 34 ]],AVERAGEIF(DEDUCCIONES[Concepto],'Datos para cálculo'!AH$4,DEDUCCIONES[Monto Limite]),+CALCULO[[#This Row],[ 34 ]]+1-1,CALCULO[[#This Row],[ 34 ]]))</f>
        <v>0</v>
      </c>
      <c r="AJ952" s="167"/>
      <c r="AK952" s="144">
        <f>+IF(CALCULO[[#This Row],[ 36 ]]="SI",MIN(CALCULO[[#This Row],[ 15 ]]*10%,VLOOKUP($AJ$4,DEDUCCIONES[],4,0)),0)</f>
        <v>0</v>
      </c>
      <c r="AL952" s="168"/>
      <c r="AM952" s="145">
        <f>+MIN(AL952+1-1,VLOOKUP($AL$4,DEDUCCIONES[],4,0))</f>
        <v>0</v>
      </c>
      <c r="AN952" s="144">
        <f>+CALCULO[[#This Row],[35]]+CALCULO[[#This Row],[37]]+CALCULO[[#This Row],[ 39 ]]</f>
        <v>0</v>
      </c>
      <c r="AO952" s="148">
        <f>+CALCULO[[#This Row],[33]]-CALCULO[[#This Row],[ 40 ]]</f>
        <v>0</v>
      </c>
      <c r="AP952" s="29"/>
      <c r="AQ952" s="163">
        <f>+MIN(CALCULO[[#This Row],[42]]+1-1,VLOOKUP($AP$4,RENTAS_EXCENTAS[],4,0))</f>
        <v>0</v>
      </c>
      <c r="AR952" s="29"/>
      <c r="AS952" s="163">
        <f>+MIN(CALCULO[[#This Row],[43]]+CALCULO[[#This Row],[ 44 ]]+1-1,VLOOKUP($AP$4,RENTAS_EXCENTAS[],4,0))-CALCULO[[#This Row],[43]]</f>
        <v>0</v>
      </c>
      <c r="AT952" s="163"/>
      <c r="AU952" s="163"/>
      <c r="AV952" s="163">
        <f>+CALCULO[[#This Row],[ 47 ]]</f>
        <v>0</v>
      </c>
      <c r="AW952" s="163"/>
      <c r="AX952" s="163">
        <f>+CALCULO[[#This Row],[ 49 ]]</f>
        <v>0</v>
      </c>
      <c r="AY952" s="163"/>
      <c r="AZ952" s="163">
        <f>+CALCULO[[#This Row],[ 51 ]]</f>
        <v>0</v>
      </c>
      <c r="BA952" s="163"/>
      <c r="BB952" s="163">
        <f>+CALCULO[[#This Row],[ 53 ]]</f>
        <v>0</v>
      </c>
      <c r="BC952" s="163"/>
      <c r="BD952" s="163">
        <f>+CALCULO[[#This Row],[ 55 ]]</f>
        <v>0</v>
      </c>
      <c r="BE952" s="163"/>
      <c r="BF952" s="163">
        <f>+CALCULO[[#This Row],[ 57 ]]</f>
        <v>0</v>
      </c>
      <c r="BG952" s="163"/>
      <c r="BH952" s="163">
        <f>+CALCULO[[#This Row],[ 59 ]]</f>
        <v>0</v>
      </c>
      <c r="BI952" s="163"/>
      <c r="BJ952" s="163"/>
      <c r="BK952" s="163"/>
      <c r="BL952" s="145">
        <f>+CALCULO[[#This Row],[ 63 ]]</f>
        <v>0</v>
      </c>
      <c r="BM952" s="144">
        <f>+CALCULO[[#This Row],[ 64 ]]+CALCULO[[#This Row],[ 62 ]]+CALCULO[[#This Row],[ 60 ]]+CALCULO[[#This Row],[ 58 ]]+CALCULO[[#This Row],[ 56 ]]+CALCULO[[#This Row],[ 54 ]]+CALCULO[[#This Row],[ 52 ]]+CALCULO[[#This Row],[ 50 ]]+CALCULO[[#This Row],[ 48 ]]+CALCULO[[#This Row],[ 45 ]]+CALCULO[[#This Row],[43]]</f>
        <v>0</v>
      </c>
      <c r="BN952" s="148">
        <f>+CALCULO[[#This Row],[ 41 ]]-CALCULO[[#This Row],[65]]</f>
        <v>0</v>
      </c>
      <c r="BO952" s="144">
        <f>+ROUND(MIN(CALCULO[[#This Row],[66]]*25%,240*'Versión impresión'!$H$8),-3)</f>
        <v>0</v>
      </c>
      <c r="BP952" s="148">
        <f>+CALCULO[[#This Row],[66]]-CALCULO[[#This Row],[67]]</f>
        <v>0</v>
      </c>
      <c r="BQ952" s="154">
        <f>+ROUND(CALCULO[[#This Row],[33]]*40%,-3)</f>
        <v>0</v>
      </c>
      <c r="BR952" s="149">
        <f t="shared" si="36"/>
        <v>0</v>
      </c>
      <c r="BS952" s="144">
        <f>+CALCULO[[#This Row],[33]]-MIN(CALCULO[[#This Row],[69]],CALCULO[[#This Row],[68]])</f>
        <v>0</v>
      </c>
      <c r="BT952" s="150">
        <f>+CALCULO[[#This Row],[71]]/'Versión impresión'!$H$8+1-1</f>
        <v>0</v>
      </c>
      <c r="BU952" s="151">
        <f>+LOOKUP(CALCULO[[#This Row],[72]],$CG$2:$CH$8,$CJ$2:$CJ$8)</f>
        <v>0</v>
      </c>
      <c r="BV952" s="152">
        <f>+LOOKUP(CALCULO[[#This Row],[72]],$CG$2:$CH$8,$CI$2:$CI$8)</f>
        <v>0</v>
      </c>
      <c r="BW952" s="151">
        <f>+LOOKUP(CALCULO[[#This Row],[72]],$CG$2:$CH$8,$CK$2:$CK$8)</f>
        <v>0</v>
      </c>
      <c r="BX952" s="155">
        <f>+(CALCULO[[#This Row],[72]]+CALCULO[[#This Row],[73]])*CALCULO[[#This Row],[74]]+CALCULO[[#This Row],[75]]</f>
        <v>0</v>
      </c>
      <c r="BY952" s="133">
        <f>+ROUND(CALCULO[[#This Row],[76]]*'Versión impresión'!$H$8,-3)</f>
        <v>0</v>
      </c>
      <c r="BZ952" s="180" t="str">
        <f>+IF(LOOKUP(CALCULO[[#This Row],[72]],$CG$2:$CH$8,$CM$2:$CM$8)=0,"",LOOKUP(CALCULO[[#This Row],[72]],$CG$2:$CH$8,$CM$2:$CM$8))</f>
        <v/>
      </c>
    </row>
    <row r="953" spans="1:78" x14ac:dyDescent="0.25">
      <c r="A953" s="78" t="str">
        <f t="shared" si="35"/>
        <v/>
      </c>
      <c r="B953" s="159"/>
      <c r="C953" s="29"/>
      <c r="D953" s="29"/>
      <c r="E953" s="29"/>
      <c r="F953" s="29"/>
      <c r="G953" s="29"/>
      <c r="H953" s="29"/>
      <c r="I953" s="29"/>
      <c r="J953" s="29"/>
      <c r="K953" s="29"/>
      <c r="L953" s="29"/>
      <c r="M953" s="29"/>
      <c r="N953" s="29"/>
      <c r="O953" s="144">
        <f>SUM(CALCULO[[#This Row],[5]:[ 14 ]])</f>
        <v>0</v>
      </c>
      <c r="P953" s="162"/>
      <c r="Q953" s="163">
        <f>+IF(AVERAGEIF(ING_NO_CONST_RENTA[Concepto],'Datos para cálculo'!P$4,ING_NO_CONST_RENTA[Monto Limite])=1,CALCULO[[#This Row],[16]],MIN(CALCULO[ [#This Row],[16] ],AVERAGEIF(ING_NO_CONST_RENTA[Concepto],'Datos para cálculo'!P$4,ING_NO_CONST_RENTA[Monto Limite]),+CALCULO[ [#This Row],[16] ]+1-1,CALCULO[ [#This Row],[16] ]))</f>
        <v>0</v>
      </c>
      <c r="R953" s="29"/>
      <c r="S953" s="163">
        <f>+IF(AVERAGEIF(ING_NO_CONST_RENTA[Concepto],'Datos para cálculo'!R$4,ING_NO_CONST_RENTA[Monto Limite])=1,CALCULO[[#This Row],[18]],MIN(CALCULO[ [#This Row],[18] ],AVERAGEIF(ING_NO_CONST_RENTA[Concepto],'Datos para cálculo'!R$4,ING_NO_CONST_RENTA[Monto Limite]),+CALCULO[ [#This Row],[18] ]+1-1,CALCULO[ [#This Row],[18] ]))</f>
        <v>0</v>
      </c>
      <c r="T953" s="29"/>
      <c r="U953" s="163">
        <f>+IF(AVERAGEIF(ING_NO_CONST_RENTA[Concepto],'Datos para cálculo'!T$4,ING_NO_CONST_RENTA[Monto Limite])=1,CALCULO[[#This Row],[20]],MIN(CALCULO[ [#This Row],[20] ],AVERAGEIF(ING_NO_CONST_RENTA[Concepto],'Datos para cálculo'!T$4,ING_NO_CONST_RENTA[Monto Limite]),+CALCULO[ [#This Row],[20] ]+1-1,CALCULO[ [#This Row],[20] ]))</f>
        <v>0</v>
      </c>
      <c r="V953" s="29"/>
      <c r="W95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3" s="164"/>
      <c r="Y953" s="163">
        <f>+IF(O953&lt;310*'Versión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3" s="165"/>
      <c r="AA953" s="163">
        <f>+IF(AVERAGEIF(ING_NO_CONST_RENTA[Concepto],'Datos para cálculo'!Z$4,ING_NO_CONST_RENTA[Monto Limite])=1,CALCULO[[#This Row],[ 26 ]],MIN(CALCULO[[#This Row],[ 26 ]],AVERAGEIF(ING_NO_CONST_RENTA[Concepto],'Datos para cálculo'!Z$4,ING_NO_CONST_RENTA[Monto Limite]),+CALCULO[[#This Row],[ 26 ]]+1-1,CALCULO[[#This Row],[ 26 ]]))</f>
        <v>0</v>
      </c>
      <c r="AB953" s="165"/>
      <c r="AC95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3" s="147"/>
      <c r="AE95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3" s="144">
        <f>+CALCULO[[#This Row],[ 31 ]]+CALCULO[[#This Row],[ 29 ]]+CALCULO[[#This Row],[ 27 ]]+CALCULO[[#This Row],[ 25 ]]+CALCULO[[#This Row],[ 23 ]]+CALCULO[[#This Row],[ 21 ]]+CALCULO[[#This Row],[ 19 ]]+CALCULO[[#This Row],[ 17 ]]</f>
        <v>0</v>
      </c>
      <c r="AG953" s="148">
        <f>+MAX(0,ROUND(CALCULO[[#This Row],[ 15 ]]-CALCULO[[#This Row],[32]],-3))</f>
        <v>0</v>
      </c>
      <c r="AH953" s="29"/>
      <c r="AI953" s="163">
        <f>+IF(AVERAGEIF(DEDUCCIONES[Concepto],'Datos para cálculo'!AH$4,DEDUCCIONES[Monto Limite])=1,CALCULO[[#This Row],[ 34 ]],MIN(CALCULO[[#This Row],[ 34 ]],AVERAGEIF(DEDUCCIONES[Concepto],'Datos para cálculo'!AH$4,DEDUCCIONES[Monto Limite]),+CALCULO[[#This Row],[ 34 ]]+1-1,CALCULO[[#This Row],[ 34 ]]))</f>
        <v>0</v>
      </c>
      <c r="AJ953" s="167"/>
      <c r="AK953" s="144">
        <f>+IF(CALCULO[[#This Row],[ 36 ]]="SI",MIN(CALCULO[[#This Row],[ 15 ]]*10%,VLOOKUP($AJ$4,DEDUCCIONES[],4,0)),0)</f>
        <v>0</v>
      </c>
      <c r="AL953" s="168"/>
      <c r="AM953" s="145">
        <f>+MIN(AL953+1-1,VLOOKUP($AL$4,DEDUCCIONES[],4,0))</f>
        <v>0</v>
      </c>
      <c r="AN953" s="144">
        <f>+CALCULO[[#This Row],[35]]+CALCULO[[#This Row],[37]]+CALCULO[[#This Row],[ 39 ]]</f>
        <v>0</v>
      </c>
      <c r="AO953" s="148">
        <f>+CALCULO[[#This Row],[33]]-CALCULO[[#This Row],[ 40 ]]</f>
        <v>0</v>
      </c>
      <c r="AP953" s="29"/>
      <c r="AQ953" s="163">
        <f>+MIN(CALCULO[[#This Row],[42]]+1-1,VLOOKUP($AP$4,RENTAS_EXCENTAS[],4,0))</f>
        <v>0</v>
      </c>
      <c r="AR953" s="29"/>
      <c r="AS953" s="163">
        <f>+MIN(CALCULO[[#This Row],[43]]+CALCULO[[#This Row],[ 44 ]]+1-1,VLOOKUP($AP$4,RENTAS_EXCENTAS[],4,0))-CALCULO[[#This Row],[43]]</f>
        <v>0</v>
      </c>
      <c r="AT953" s="163"/>
      <c r="AU953" s="163"/>
      <c r="AV953" s="163">
        <f>+CALCULO[[#This Row],[ 47 ]]</f>
        <v>0</v>
      </c>
      <c r="AW953" s="163"/>
      <c r="AX953" s="163">
        <f>+CALCULO[[#This Row],[ 49 ]]</f>
        <v>0</v>
      </c>
      <c r="AY953" s="163"/>
      <c r="AZ953" s="163">
        <f>+CALCULO[[#This Row],[ 51 ]]</f>
        <v>0</v>
      </c>
      <c r="BA953" s="163"/>
      <c r="BB953" s="163">
        <f>+CALCULO[[#This Row],[ 53 ]]</f>
        <v>0</v>
      </c>
      <c r="BC953" s="163"/>
      <c r="BD953" s="163">
        <f>+CALCULO[[#This Row],[ 55 ]]</f>
        <v>0</v>
      </c>
      <c r="BE953" s="163"/>
      <c r="BF953" s="163">
        <f>+CALCULO[[#This Row],[ 57 ]]</f>
        <v>0</v>
      </c>
      <c r="BG953" s="163"/>
      <c r="BH953" s="163">
        <f>+CALCULO[[#This Row],[ 59 ]]</f>
        <v>0</v>
      </c>
      <c r="BI953" s="163"/>
      <c r="BJ953" s="163"/>
      <c r="BK953" s="163"/>
      <c r="BL953" s="145">
        <f>+CALCULO[[#This Row],[ 63 ]]</f>
        <v>0</v>
      </c>
      <c r="BM953" s="144">
        <f>+CALCULO[[#This Row],[ 64 ]]+CALCULO[[#This Row],[ 62 ]]+CALCULO[[#This Row],[ 60 ]]+CALCULO[[#This Row],[ 58 ]]+CALCULO[[#This Row],[ 56 ]]+CALCULO[[#This Row],[ 54 ]]+CALCULO[[#This Row],[ 52 ]]+CALCULO[[#This Row],[ 50 ]]+CALCULO[[#This Row],[ 48 ]]+CALCULO[[#This Row],[ 45 ]]+CALCULO[[#This Row],[43]]</f>
        <v>0</v>
      </c>
      <c r="BN953" s="148">
        <f>+CALCULO[[#This Row],[ 41 ]]-CALCULO[[#This Row],[65]]</f>
        <v>0</v>
      </c>
      <c r="BO953" s="144">
        <f>+ROUND(MIN(CALCULO[[#This Row],[66]]*25%,240*'Versión impresión'!$H$8),-3)</f>
        <v>0</v>
      </c>
      <c r="BP953" s="148">
        <f>+CALCULO[[#This Row],[66]]-CALCULO[[#This Row],[67]]</f>
        <v>0</v>
      </c>
      <c r="BQ953" s="154">
        <f>+ROUND(CALCULO[[#This Row],[33]]*40%,-3)</f>
        <v>0</v>
      </c>
      <c r="BR953" s="149">
        <f t="shared" si="36"/>
        <v>0</v>
      </c>
      <c r="BS953" s="144">
        <f>+CALCULO[[#This Row],[33]]-MIN(CALCULO[[#This Row],[69]],CALCULO[[#This Row],[68]])</f>
        <v>0</v>
      </c>
      <c r="BT953" s="150">
        <f>+CALCULO[[#This Row],[71]]/'Versión impresión'!$H$8+1-1</f>
        <v>0</v>
      </c>
      <c r="BU953" s="151">
        <f>+LOOKUP(CALCULO[[#This Row],[72]],$CG$2:$CH$8,$CJ$2:$CJ$8)</f>
        <v>0</v>
      </c>
      <c r="BV953" s="152">
        <f>+LOOKUP(CALCULO[[#This Row],[72]],$CG$2:$CH$8,$CI$2:$CI$8)</f>
        <v>0</v>
      </c>
      <c r="BW953" s="151">
        <f>+LOOKUP(CALCULO[[#This Row],[72]],$CG$2:$CH$8,$CK$2:$CK$8)</f>
        <v>0</v>
      </c>
      <c r="BX953" s="155">
        <f>+(CALCULO[[#This Row],[72]]+CALCULO[[#This Row],[73]])*CALCULO[[#This Row],[74]]+CALCULO[[#This Row],[75]]</f>
        <v>0</v>
      </c>
      <c r="BY953" s="133">
        <f>+ROUND(CALCULO[[#This Row],[76]]*'Versión impresión'!$H$8,-3)</f>
        <v>0</v>
      </c>
      <c r="BZ953" s="180" t="str">
        <f>+IF(LOOKUP(CALCULO[[#This Row],[72]],$CG$2:$CH$8,$CM$2:$CM$8)=0,"",LOOKUP(CALCULO[[#This Row],[72]],$CG$2:$CH$8,$CM$2:$CM$8))</f>
        <v/>
      </c>
    </row>
    <row r="954" spans="1:78" x14ac:dyDescent="0.25">
      <c r="A954" s="78" t="str">
        <f t="shared" si="35"/>
        <v/>
      </c>
      <c r="B954" s="159"/>
      <c r="C954" s="29"/>
      <c r="D954" s="29"/>
      <c r="E954" s="29"/>
      <c r="F954" s="29"/>
      <c r="G954" s="29"/>
      <c r="H954" s="29"/>
      <c r="I954" s="29"/>
      <c r="J954" s="29"/>
      <c r="K954" s="29"/>
      <c r="L954" s="29"/>
      <c r="M954" s="29"/>
      <c r="N954" s="29"/>
      <c r="O954" s="144">
        <f>SUM(CALCULO[[#This Row],[5]:[ 14 ]])</f>
        <v>0</v>
      </c>
      <c r="P954" s="162"/>
      <c r="Q954" s="163">
        <f>+IF(AVERAGEIF(ING_NO_CONST_RENTA[Concepto],'Datos para cálculo'!P$4,ING_NO_CONST_RENTA[Monto Limite])=1,CALCULO[[#This Row],[16]],MIN(CALCULO[ [#This Row],[16] ],AVERAGEIF(ING_NO_CONST_RENTA[Concepto],'Datos para cálculo'!P$4,ING_NO_CONST_RENTA[Monto Limite]),+CALCULO[ [#This Row],[16] ]+1-1,CALCULO[ [#This Row],[16] ]))</f>
        <v>0</v>
      </c>
      <c r="R954" s="29"/>
      <c r="S954" s="163">
        <f>+IF(AVERAGEIF(ING_NO_CONST_RENTA[Concepto],'Datos para cálculo'!R$4,ING_NO_CONST_RENTA[Monto Limite])=1,CALCULO[[#This Row],[18]],MIN(CALCULO[ [#This Row],[18] ],AVERAGEIF(ING_NO_CONST_RENTA[Concepto],'Datos para cálculo'!R$4,ING_NO_CONST_RENTA[Monto Limite]),+CALCULO[ [#This Row],[18] ]+1-1,CALCULO[ [#This Row],[18] ]))</f>
        <v>0</v>
      </c>
      <c r="T954" s="29"/>
      <c r="U954" s="163">
        <f>+IF(AVERAGEIF(ING_NO_CONST_RENTA[Concepto],'Datos para cálculo'!T$4,ING_NO_CONST_RENTA[Monto Limite])=1,CALCULO[[#This Row],[20]],MIN(CALCULO[ [#This Row],[20] ],AVERAGEIF(ING_NO_CONST_RENTA[Concepto],'Datos para cálculo'!T$4,ING_NO_CONST_RENTA[Monto Limite]),+CALCULO[ [#This Row],[20] ]+1-1,CALCULO[ [#This Row],[20] ]))</f>
        <v>0</v>
      </c>
      <c r="V954" s="29"/>
      <c r="W95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4" s="164"/>
      <c r="Y954" s="163">
        <f>+IF(O954&lt;310*'Versión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4" s="165"/>
      <c r="AA954" s="163">
        <f>+IF(AVERAGEIF(ING_NO_CONST_RENTA[Concepto],'Datos para cálculo'!Z$4,ING_NO_CONST_RENTA[Monto Limite])=1,CALCULO[[#This Row],[ 26 ]],MIN(CALCULO[[#This Row],[ 26 ]],AVERAGEIF(ING_NO_CONST_RENTA[Concepto],'Datos para cálculo'!Z$4,ING_NO_CONST_RENTA[Monto Limite]),+CALCULO[[#This Row],[ 26 ]]+1-1,CALCULO[[#This Row],[ 26 ]]))</f>
        <v>0</v>
      </c>
      <c r="AB954" s="165"/>
      <c r="AC95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4" s="147"/>
      <c r="AE95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4" s="144">
        <f>+CALCULO[[#This Row],[ 31 ]]+CALCULO[[#This Row],[ 29 ]]+CALCULO[[#This Row],[ 27 ]]+CALCULO[[#This Row],[ 25 ]]+CALCULO[[#This Row],[ 23 ]]+CALCULO[[#This Row],[ 21 ]]+CALCULO[[#This Row],[ 19 ]]+CALCULO[[#This Row],[ 17 ]]</f>
        <v>0</v>
      </c>
      <c r="AG954" s="148">
        <f>+MAX(0,ROUND(CALCULO[[#This Row],[ 15 ]]-CALCULO[[#This Row],[32]],-3))</f>
        <v>0</v>
      </c>
      <c r="AH954" s="29"/>
      <c r="AI954" s="163">
        <f>+IF(AVERAGEIF(DEDUCCIONES[Concepto],'Datos para cálculo'!AH$4,DEDUCCIONES[Monto Limite])=1,CALCULO[[#This Row],[ 34 ]],MIN(CALCULO[[#This Row],[ 34 ]],AVERAGEIF(DEDUCCIONES[Concepto],'Datos para cálculo'!AH$4,DEDUCCIONES[Monto Limite]),+CALCULO[[#This Row],[ 34 ]]+1-1,CALCULO[[#This Row],[ 34 ]]))</f>
        <v>0</v>
      </c>
      <c r="AJ954" s="167"/>
      <c r="AK954" s="144">
        <f>+IF(CALCULO[[#This Row],[ 36 ]]="SI",MIN(CALCULO[[#This Row],[ 15 ]]*10%,VLOOKUP($AJ$4,DEDUCCIONES[],4,0)),0)</f>
        <v>0</v>
      </c>
      <c r="AL954" s="168"/>
      <c r="AM954" s="145">
        <f>+MIN(AL954+1-1,VLOOKUP($AL$4,DEDUCCIONES[],4,0))</f>
        <v>0</v>
      </c>
      <c r="AN954" s="144">
        <f>+CALCULO[[#This Row],[35]]+CALCULO[[#This Row],[37]]+CALCULO[[#This Row],[ 39 ]]</f>
        <v>0</v>
      </c>
      <c r="AO954" s="148">
        <f>+CALCULO[[#This Row],[33]]-CALCULO[[#This Row],[ 40 ]]</f>
        <v>0</v>
      </c>
      <c r="AP954" s="29"/>
      <c r="AQ954" s="163">
        <f>+MIN(CALCULO[[#This Row],[42]]+1-1,VLOOKUP($AP$4,RENTAS_EXCENTAS[],4,0))</f>
        <v>0</v>
      </c>
      <c r="AR954" s="29"/>
      <c r="AS954" s="163">
        <f>+MIN(CALCULO[[#This Row],[43]]+CALCULO[[#This Row],[ 44 ]]+1-1,VLOOKUP($AP$4,RENTAS_EXCENTAS[],4,0))-CALCULO[[#This Row],[43]]</f>
        <v>0</v>
      </c>
      <c r="AT954" s="163"/>
      <c r="AU954" s="163"/>
      <c r="AV954" s="163">
        <f>+CALCULO[[#This Row],[ 47 ]]</f>
        <v>0</v>
      </c>
      <c r="AW954" s="163"/>
      <c r="AX954" s="163">
        <f>+CALCULO[[#This Row],[ 49 ]]</f>
        <v>0</v>
      </c>
      <c r="AY954" s="163"/>
      <c r="AZ954" s="163">
        <f>+CALCULO[[#This Row],[ 51 ]]</f>
        <v>0</v>
      </c>
      <c r="BA954" s="163"/>
      <c r="BB954" s="163">
        <f>+CALCULO[[#This Row],[ 53 ]]</f>
        <v>0</v>
      </c>
      <c r="BC954" s="163"/>
      <c r="BD954" s="163">
        <f>+CALCULO[[#This Row],[ 55 ]]</f>
        <v>0</v>
      </c>
      <c r="BE954" s="163"/>
      <c r="BF954" s="163">
        <f>+CALCULO[[#This Row],[ 57 ]]</f>
        <v>0</v>
      </c>
      <c r="BG954" s="163"/>
      <c r="BH954" s="163">
        <f>+CALCULO[[#This Row],[ 59 ]]</f>
        <v>0</v>
      </c>
      <c r="BI954" s="163"/>
      <c r="BJ954" s="163"/>
      <c r="BK954" s="163"/>
      <c r="BL954" s="145">
        <f>+CALCULO[[#This Row],[ 63 ]]</f>
        <v>0</v>
      </c>
      <c r="BM954" s="144">
        <f>+CALCULO[[#This Row],[ 64 ]]+CALCULO[[#This Row],[ 62 ]]+CALCULO[[#This Row],[ 60 ]]+CALCULO[[#This Row],[ 58 ]]+CALCULO[[#This Row],[ 56 ]]+CALCULO[[#This Row],[ 54 ]]+CALCULO[[#This Row],[ 52 ]]+CALCULO[[#This Row],[ 50 ]]+CALCULO[[#This Row],[ 48 ]]+CALCULO[[#This Row],[ 45 ]]+CALCULO[[#This Row],[43]]</f>
        <v>0</v>
      </c>
      <c r="BN954" s="148">
        <f>+CALCULO[[#This Row],[ 41 ]]-CALCULO[[#This Row],[65]]</f>
        <v>0</v>
      </c>
      <c r="BO954" s="144">
        <f>+ROUND(MIN(CALCULO[[#This Row],[66]]*25%,240*'Versión impresión'!$H$8),-3)</f>
        <v>0</v>
      </c>
      <c r="BP954" s="148">
        <f>+CALCULO[[#This Row],[66]]-CALCULO[[#This Row],[67]]</f>
        <v>0</v>
      </c>
      <c r="BQ954" s="154">
        <f>+ROUND(CALCULO[[#This Row],[33]]*40%,-3)</f>
        <v>0</v>
      </c>
      <c r="BR954" s="149">
        <f t="shared" si="36"/>
        <v>0</v>
      </c>
      <c r="BS954" s="144">
        <f>+CALCULO[[#This Row],[33]]-MIN(CALCULO[[#This Row],[69]],CALCULO[[#This Row],[68]])</f>
        <v>0</v>
      </c>
      <c r="BT954" s="150">
        <f>+CALCULO[[#This Row],[71]]/'Versión impresión'!$H$8+1-1</f>
        <v>0</v>
      </c>
      <c r="BU954" s="151">
        <f>+LOOKUP(CALCULO[[#This Row],[72]],$CG$2:$CH$8,$CJ$2:$CJ$8)</f>
        <v>0</v>
      </c>
      <c r="BV954" s="152">
        <f>+LOOKUP(CALCULO[[#This Row],[72]],$CG$2:$CH$8,$CI$2:$CI$8)</f>
        <v>0</v>
      </c>
      <c r="BW954" s="151">
        <f>+LOOKUP(CALCULO[[#This Row],[72]],$CG$2:$CH$8,$CK$2:$CK$8)</f>
        <v>0</v>
      </c>
      <c r="BX954" s="155">
        <f>+(CALCULO[[#This Row],[72]]+CALCULO[[#This Row],[73]])*CALCULO[[#This Row],[74]]+CALCULO[[#This Row],[75]]</f>
        <v>0</v>
      </c>
      <c r="BY954" s="133">
        <f>+ROUND(CALCULO[[#This Row],[76]]*'Versión impresión'!$H$8,-3)</f>
        <v>0</v>
      </c>
      <c r="BZ954" s="180" t="str">
        <f>+IF(LOOKUP(CALCULO[[#This Row],[72]],$CG$2:$CH$8,$CM$2:$CM$8)=0,"",LOOKUP(CALCULO[[#This Row],[72]],$CG$2:$CH$8,$CM$2:$CM$8))</f>
        <v/>
      </c>
    </row>
    <row r="955" spans="1:78" x14ac:dyDescent="0.25">
      <c r="A955" s="78" t="str">
        <f t="shared" si="35"/>
        <v/>
      </c>
      <c r="B955" s="159"/>
      <c r="C955" s="29"/>
      <c r="D955" s="29"/>
      <c r="E955" s="29"/>
      <c r="F955" s="29"/>
      <c r="G955" s="29"/>
      <c r="H955" s="29"/>
      <c r="I955" s="29"/>
      <c r="J955" s="29"/>
      <c r="K955" s="29"/>
      <c r="L955" s="29"/>
      <c r="M955" s="29"/>
      <c r="N955" s="29"/>
      <c r="O955" s="144">
        <f>SUM(CALCULO[[#This Row],[5]:[ 14 ]])</f>
        <v>0</v>
      </c>
      <c r="P955" s="162"/>
      <c r="Q955" s="163">
        <f>+IF(AVERAGEIF(ING_NO_CONST_RENTA[Concepto],'Datos para cálculo'!P$4,ING_NO_CONST_RENTA[Monto Limite])=1,CALCULO[[#This Row],[16]],MIN(CALCULO[ [#This Row],[16] ],AVERAGEIF(ING_NO_CONST_RENTA[Concepto],'Datos para cálculo'!P$4,ING_NO_CONST_RENTA[Monto Limite]),+CALCULO[ [#This Row],[16] ]+1-1,CALCULO[ [#This Row],[16] ]))</f>
        <v>0</v>
      </c>
      <c r="R955" s="29"/>
      <c r="S955" s="163">
        <f>+IF(AVERAGEIF(ING_NO_CONST_RENTA[Concepto],'Datos para cálculo'!R$4,ING_NO_CONST_RENTA[Monto Limite])=1,CALCULO[[#This Row],[18]],MIN(CALCULO[ [#This Row],[18] ],AVERAGEIF(ING_NO_CONST_RENTA[Concepto],'Datos para cálculo'!R$4,ING_NO_CONST_RENTA[Monto Limite]),+CALCULO[ [#This Row],[18] ]+1-1,CALCULO[ [#This Row],[18] ]))</f>
        <v>0</v>
      </c>
      <c r="T955" s="29"/>
      <c r="U955" s="163">
        <f>+IF(AVERAGEIF(ING_NO_CONST_RENTA[Concepto],'Datos para cálculo'!T$4,ING_NO_CONST_RENTA[Monto Limite])=1,CALCULO[[#This Row],[20]],MIN(CALCULO[ [#This Row],[20] ],AVERAGEIF(ING_NO_CONST_RENTA[Concepto],'Datos para cálculo'!T$4,ING_NO_CONST_RENTA[Monto Limite]),+CALCULO[ [#This Row],[20] ]+1-1,CALCULO[ [#This Row],[20] ]))</f>
        <v>0</v>
      </c>
      <c r="V955" s="29"/>
      <c r="W95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5" s="164"/>
      <c r="Y955" s="163">
        <f>+IF(O955&lt;310*'Versión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5" s="165"/>
      <c r="AA955" s="163">
        <f>+IF(AVERAGEIF(ING_NO_CONST_RENTA[Concepto],'Datos para cálculo'!Z$4,ING_NO_CONST_RENTA[Monto Limite])=1,CALCULO[[#This Row],[ 26 ]],MIN(CALCULO[[#This Row],[ 26 ]],AVERAGEIF(ING_NO_CONST_RENTA[Concepto],'Datos para cálculo'!Z$4,ING_NO_CONST_RENTA[Monto Limite]),+CALCULO[[#This Row],[ 26 ]]+1-1,CALCULO[[#This Row],[ 26 ]]))</f>
        <v>0</v>
      </c>
      <c r="AB955" s="165"/>
      <c r="AC95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5" s="147"/>
      <c r="AE95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5" s="144">
        <f>+CALCULO[[#This Row],[ 31 ]]+CALCULO[[#This Row],[ 29 ]]+CALCULO[[#This Row],[ 27 ]]+CALCULO[[#This Row],[ 25 ]]+CALCULO[[#This Row],[ 23 ]]+CALCULO[[#This Row],[ 21 ]]+CALCULO[[#This Row],[ 19 ]]+CALCULO[[#This Row],[ 17 ]]</f>
        <v>0</v>
      </c>
      <c r="AG955" s="148">
        <f>+MAX(0,ROUND(CALCULO[[#This Row],[ 15 ]]-CALCULO[[#This Row],[32]],-3))</f>
        <v>0</v>
      </c>
      <c r="AH955" s="29"/>
      <c r="AI955" s="163">
        <f>+IF(AVERAGEIF(DEDUCCIONES[Concepto],'Datos para cálculo'!AH$4,DEDUCCIONES[Monto Limite])=1,CALCULO[[#This Row],[ 34 ]],MIN(CALCULO[[#This Row],[ 34 ]],AVERAGEIF(DEDUCCIONES[Concepto],'Datos para cálculo'!AH$4,DEDUCCIONES[Monto Limite]),+CALCULO[[#This Row],[ 34 ]]+1-1,CALCULO[[#This Row],[ 34 ]]))</f>
        <v>0</v>
      </c>
      <c r="AJ955" s="167"/>
      <c r="AK955" s="144">
        <f>+IF(CALCULO[[#This Row],[ 36 ]]="SI",MIN(CALCULO[[#This Row],[ 15 ]]*10%,VLOOKUP($AJ$4,DEDUCCIONES[],4,0)),0)</f>
        <v>0</v>
      </c>
      <c r="AL955" s="168"/>
      <c r="AM955" s="145">
        <f>+MIN(AL955+1-1,VLOOKUP($AL$4,DEDUCCIONES[],4,0))</f>
        <v>0</v>
      </c>
      <c r="AN955" s="144">
        <f>+CALCULO[[#This Row],[35]]+CALCULO[[#This Row],[37]]+CALCULO[[#This Row],[ 39 ]]</f>
        <v>0</v>
      </c>
      <c r="AO955" s="148">
        <f>+CALCULO[[#This Row],[33]]-CALCULO[[#This Row],[ 40 ]]</f>
        <v>0</v>
      </c>
      <c r="AP955" s="29"/>
      <c r="AQ955" s="163">
        <f>+MIN(CALCULO[[#This Row],[42]]+1-1,VLOOKUP($AP$4,RENTAS_EXCENTAS[],4,0))</f>
        <v>0</v>
      </c>
      <c r="AR955" s="29"/>
      <c r="AS955" s="163">
        <f>+MIN(CALCULO[[#This Row],[43]]+CALCULO[[#This Row],[ 44 ]]+1-1,VLOOKUP($AP$4,RENTAS_EXCENTAS[],4,0))-CALCULO[[#This Row],[43]]</f>
        <v>0</v>
      </c>
      <c r="AT955" s="163"/>
      <c r="AU955" s="163"/>
      <c r="AV955" s="163">
        <f>+CALCULO[[#This Row],[ 47 ]]</f>
        <v>0</v>
      </c>
      <c r="AW955" s="163"/>
      <c r="AX955" s="163">
        <f>+CALCULO[[#This Row],[ 49 ]]</f>
        <v>0</v>
      </c>
      <c r="AY955" s="163"/>
      <c r="AZ955" s="163">
        <f>+CALCULO[[#This Row],[ 51 ]]</f>
        <v>0</v>
      </c>
      <c r="BA955" s="163"/>
      <c r="BB955" s="163">
        <f>+CALCULO[[#This Row],[ 53 ]]</f>
        <v>0</v>
      </c>
      <c r="BC955" s="163"/>
      <c r="BD955" s="163">
        <f>+CALCULO[[#This Row],[ 55 ]]</f>
        <v>0</v>
      </c>
      <c r="BE955" s="163"/>
      <c r="BF955" s="163">
        <f>+CALCULO[[#This Row],[ 57 ]]</f>
        <v>0</v>
      </c>
      <c r="BG955" s="163"/>
      <c r="BH955" s="163">
        <f>+CALCULO[[#This Row],[ 59 ]]</f>
        <v>0</v>
      </c>
      <c r="BI955" s="163"/>
      <c r="BJ955" s="163"/>
      <c r="BK955" s="163"/>
      <c r="BL955" s="145">
        <f>+CALCULO[[#This Row],[ 63 ]]</f>
        <v>0</v>
      </c>
      <c r="BM955" s="144">
        <f>+CALCULO[[#This Row],[ 64 ]]+CALCULO[[#This Row],[ 62 ]]+CALCULO[[#This Row],[ 60 ]]+CALCULO[[#This Row],[ 58 ]]+CALCULO[[#This Row],[ 56 ]]+CALCULO[[#This Row],[ 54 ]]+CALCULO[[#This Row],[ 52 ]]+CALCULO[[#This Row],[ 50 ]]+CALCULO[[#This Row],[ 48 ]]+CALCULO[[#This Row],[ 45 ]]+CALCULO[[#This Row],[43]]</f>
        <v>0</v>
      </c>
      <c r="BN955" s="148">
        <f>+CALCULO[[#This Row],[ 41 ]]-CALCULO[[#This Row],[65]]</f>
        <v>0</v>
      </c>
      <c r="BO955" s="144">
        <f>+ROUND(MIN(CALCULO[[#This Row],[66]]*25%,240*'Versión impresión'!$H$8),-3)</f>
        <v>0</v>
      </c>
      <c r="BP955" s="148">
        <f>+CALCULO[[#This Row],[66]]-CALCULO[[#This Row],[67]]</f>
        <v>0</v>
      </c>
      <c r="BQ955" s="154">
        <f>+ROUND(CALCULO[[#This Row],[33]]*40%,-3)</f>
        <v>0</v>
      </c>
      <c r="BR955" s="149">
        <f t="shared" si="36"/>
        <v>0</v>
      </c>
      <c r="BS955" s="144">
        <f>+CALCULO[[#This Row],[33]]-MIN(CALCULO[[#This Row],[69]],CALCULO[[#This Row],[68]])</f>
        <v>0</v>
      </c>
      <c r="BT955" s="150">
        <f>+CALCULO[[#This Row],[71]]/'Versión impresión'!$H$8+1-1</f>
        <v>0</v>
      </c>
      <c r="BU955" s="151">
        <f>+LOOKUP(CALCULO[[#This Row],[72]],$CG$2:$CH$8,$CJ$2:$CJ$8)</f>
        <v>0</v>
      </c>
      <c r="BV955" s="152">
        <f>+LOOKUP(CALCULO[[#This Row],[72]],$CG$2:$CH$8,$CI$2:$CI$8)</f>
        <v>0</v>
      </c>
      <c r="BW955" s="151">
        <f>+LOOKUP(CALCULO[[#This Row],[72]],$CG$2:$CH$8,$CK$2:$CK$8)</f>
        <v>0</v>
      </c>
      <c r="BX955" s="155">
        <f>+(CALCULO[[#This Row],[72]]+CALCULO[[#This Row],[73]])*CALCULO[[#This Row],[74]]+CALCULO[[#This Row],[75]]</f>
        <v>0</v>
      </c>
      <c r="BY955" s="133">
        <f>+ROUND(CALCULO[[#This Row],[76]]*'Versión impresión'!$H$8,-3)</f>
        <v>0</v>
      </c>
      <c r="BZ955" s="180" t="str">
        <f>+IF(LOOKUP(CALCULO[[#This Row],[72]],$CG$2:$CH$8,$CM$2:$CM$8)=0,"",LOOKUP(CALCULO[[#This Row],[72]],$CG$2:$CH$8,$CM$2:$CM$8))</f>
        <v/>
      </c>
    </row>
    <row r="956" spans="1:78" x14ac:dyDescent="0.25">
      <c r="A956" s="78" t="str">
        <f t="shared" si="35"/>
        <v/>
      </c>
      <c r="B956" s="159"/>
      <c r="C956" s="29"/>
      <c r="D956" s="29"/>
      <c r="E956" s="29"/>
      <c r="F956" s="29"/>
      <c r="G956" s="29"/>
      <c r="H956" s="29"/>
      <c r="I956" s="29"/>
      <c r="J956" s="29"/>
      <c r="K956" s="29"/>
      <c r="L956" s="29"/>
      <c r="M956" s="29"/>
      <c r="N956" s="29"/>
      <c r="O956" s="144">
        <f>SUM(CALCULO[[#This Row],[5]:[ 14 ]])</f>
        <v>0</v>
      </c>
      <c r="P956" s="162"/>
      <c r="Q956" s="163">
        <f>+IF(AVERAGEIF(ING_NO_CONST_RENTA[Concepto],'Datos para cálculo'!P$4,ING_NO_CONST_RENTA[Monto Limite])=1,CALCULO[[#This Row],[16]],MIN(CALCULO[ [#This Row],[16] ],AVERAGEIF(ING_NO_CONST_RENTA[Concepto],'Datos para cálculo'!P$4,ING_NO_CONST_RENTA[Monto Limite]),+CALCULO[ [#This Row],[16] ]+1-1,CALCULO[ [#This Row],[16] ]))</f>
        <v>0</v>
      </c>
      <c r="R956" s="29"/>
      <c r="S956" s="163">
        <f>+IF(AVERAGEIF(ING_NO_CONST_RENTA[Concepto],'Datos para cálculo'!R$4,ING_NO_CONST_RENTA[Monto Limite])=1,CALCULO[[#This Row],[18]],MIN(CALCULO[ [#This Row],[18] ],AVERAGEIF(ING_NO_CONST_RENTA[Concepto],'Datos para cálculo'!R$4,ING_NO_CONST_RENTA[Monto Limite]),+CALCULO[ [#This Row],[18] ]+1-1,CALCULO[ [#This Row],[18] ]))</f>
        <v>0</v>
      </c>
      <c r="T956" s="29"/>
      <c r="U956" s="163">
        <f>+IF(AVERAGEIF(ING_NO_CONST_RENTA[Concepto],'Datos para cálculo'!T$4,ING_NO_CONST_RENTA[Monto Limite])=1,CALCULO[[#This Row],[20]],MIN(CALCULO[ [#This Row],[20] ],AVERAGEIF(ING_NO_CONST_RENTA[Concepto],'Datos para cálculo'!T$4,ING_NO_CONST_RENTA[Monto Limite]),+CALCULO[ [#This Row],[20] ]+1-1,CALCULO[ [#This Row],[20] ]))</f>
        <v>0</v>
      </c>
      <c r="V956" s="29"/>
      <c r="W95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6" s="164"/>
      <c r="Y956" s="163">
        <f>+IF(O956&lt;310*'Versión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6" s="165"/>
      <c r="AA956" s="163">
        <f>+IF(AVERAGEIF(ING_NO_CONST_RENTA[Concepto],'Datos para cálculo'!Z$4,ING_NO_CONST_RENTA[Monto Limite])=1,CALCULO[[#This Row],[ 26 ]],MIN(CALCULO[[#This Row],[ 26 ]],AVERAGEIF(ING_NO_CONST_RENTA[Concepto],'Datos para cálculo'!Z$4,ING_NO_CONST_RENTA[Monto Limite]),+CALCULO[[#This Row],[ 26 ]]+1-1,CALCULO[[#This Row],[ 26 ]]))</f>
        <v>0</v>
      </c>
      <c r="AB956" s="165"/>
      <c r="AC95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6" s="147"/>
      <c r="AE95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6" s="144">
        <f>+CALCULO[[#This Row],[ 31 ]]+CALCULO[[#This Row],[ 29 ]]+CALCULO[[#This Row],[ 27 ]]+CALCULO[[#This Row],[ 25 ]]+CALCULO[[#This Row],[ 23 ]]+CALCULO[[#This Row],[ 21 ]]+CALCULO[[#This Row],[ 19 ]]+CALCULO[[#This Row],[ 17 ]]</f>
        <v>0</v>
      </c>
      <c r="AG956" s="148">
        <f>+MAX(0,ROUND(CALCULO[[#This Row],[ 15 ]]-CALCULO[[#This Row],[32]],-3))</f>
        <v>0</v>
      </c>
      <c r="AH956" s="29"/>
      <c r="AI956" s="163">
        <f>+IF(AVERAGEIF(DEDUCCIONES[Concepto],'Datos para cálculo'!AH$4,DEDUCCIONES[Monto Limite])=1,CALCULO[[#This Row],[ 34 ]],MIN(CALCULO[[#This Row],[ 34 ]],AVERAGEIF(DEDUCCIONES[Concepto],'Datos para cálculo'!AH$4,DEDUCCIONES[Monto Limite]),+CALCULO[[#This Row],[ 34 ]]+1-1,CALCULO[[#This Row],[ 34 ]]))</f>
        <v>0</v>
      </c>
      <c r="AJ956" s="167"/>
      <c r="AK956" s="144">
        <f>+IF(CALCULO[[#This Row],[ 36 ]]="SI",MIN(CALCULO[[#This Row],[ 15 ]]*10%,VLOOKUP($AJ$4,DEDUCCIONES[],4,0)),0)</f>
        <v>0</v>
      </c>
      <c r="AL956" s="168"/>
      <c r="AM956" s="145">
        <f>+MIN(AL956+1-1,VLOOKUP($AL$4,DEDUCCIONES[],4,0))</f>
        <v>0</v>
      </c>
      <c r="AN956" s="144">
        <f>+CALCULO[[#This Row],[35]]+CALCULO[[#This Row],[37]]+CALCULO[[#This Row],[ 39 ]]</f>
        <v>0</v>
      </c>
      <c r="AO956" s="148">
        <f>+CALCULO[[#This Row],[33]]-CALCULO[[#This Row],[ 40 ]]</f>
        <v>0</v>
      </c>
      <c r="AP956" s="29"/>
      <c r="AQ956" s="163">
        <f>+MIN(CALCULO[[#This Row],[42]]+1-1,VLOOKUP($AP$4,RENTAS_EXCENTAS[],4,0))</f>
        <v>0</v>
      </c>
      <c r="AR956" s="29"/>
      <c r="AS956" s="163">
        <f>+MIN(CALCULO[[#This Row],[43]]+CALCULO[[#This Row],[ 44 ]]+1-1,VLOOKUP($AP$4,RENTAS_EXCENTAS[],4,0))-CALCULO[[#This Row],[43]]</f>
        <v>0</v>
      </c>
      <c r="AT956" s="163"/>
      <c r="AU956" s="163"/>
      <c r="AV956" s="163">
        <f>+CALCULO[[#This Row],[ 47 ]]</f>
        <v>0</v>
      </c>
      <c r="AW956" s="163"/>
      <c r="AX956" s="163">
        <f>+CALCULO[[#This Row],[ 49 ]]</f>
        <v>0</v>
      </c>
      <c r="AY956" s="163"/>
      <c r="AZ956" s="163">
        <f>+CALCULO[[#This Row],[ 51 ]]</f>
        <v>0</v>
      </c>
      <c r="BA956" s="163"/>
      <c r="BB956" s="163">
        <f>+CALCULO[[#This Row],[ 53 ]]</f>
        <v>0</v>
      </c>
      <c r="BC956" s="163"/>
      <c r="BD956" s="163">
        <f>+CALCULO[[#This Row],[ 55 ]]</f>
        <v>0</v>
      </c>
      <c r="BE956" s="163"/>
      <c r="BF956" s="163">
        <f>+CALCULO[[#This Row],[ 57 ]]</f>
        <v>0</v>
      </c>
      <c r="BG956" s="163"/>
      <c r="BH956" s="163">
        <f>+CALCULO[[#This Row],[ 59 ]]</f>
        <v>0</v>
      </c>
      <c r="BI956" s="163"/>
      <c r="BJ956" s="163"/>
      <c r="BK956" s="163"/>
      <c r="BL956" s="145">
        <f>+CALCULO[[#This Row],[ 63 ]]</f>
        <v>0</v>
      </c>
      <c r="BM956" s="144">
        <f>+CALCULO[[#This Row],[ 64 ]]+CALCULO[[#This Row],[ 62 ]]+CALCULO[[#This Row],[ 60 ]]+CALCULO[[#This Row],[ 58 ]]+CALCULO[[#This Row],[ 56 ]]+CALCULO[[#This Row],[ 54 ]]+CALCULO[[#This Row],[ 52 ]]+CALCULO[[#This Row],[ 50 ]]+CALCULO[[#This Row],[ 48 ]]+CALCULO[[#This Row],[ 45 ]]+CALCULO[[#This Row],[43]]</f>
        <v>0</v>
      </c>
      <c r="BN956" s="148">
        <f>+CALCULO[[#This Row],[ 41 ]]-CALCULO[[#This Row],[65]]</f>
        <v>0</v>
      </c>
      <c r="BO956" s="144">
        <f>+ROUND(MIN(CALCULO[[#This Row],[66]]*25%,240*'Versión impresión'!$H$8),-3)</f>
        <v>0</v>
      </c>
      <c r="BP956" s="148">
        <f>+CALCULO[[#This Row],[66]]-CALCULO[[#This Row],[67]]</f>
        <v>0</v>
      </c>
      <c r="BQ956" s="154">
        <f>+ROUND(CALCULO[[#This Row],[33]]*40%,-3)</f>
        <v>0</v>
      </c>
      <c r="BR956" s="149">
        <f t="shared" si="36"/>
        <v>0</v>
      </c>
      <c r="BS956" s="144">
        <f>+CALCULO[[#This Row],[33]]-MIN(CALCULO[[#This Row],[69]],CALCULO[[#This Row],[68]])</f>
        <v>0</v>
      </c>
      <c r="BT956" s="150">
        <f>+CALCULO[[#This Row],[71]]/'Versión impresión'!$H$8+1-1</f>
        <v>0</v>
      </c>
      <c r="BU956" s="151">
        <f>+LOOKUP(CALCULO[[#This Row],[72]],$CG$2:$CH$8,$CJ$2:$CJ$8)</f>
        <v>0</v>
      </c>
      <c r="BV956" s="152">
        <f>+LOOKUP(CALCULO[[#This Row],[72]],$CG$2:$CH$8,$CI$2:$CI$8)</f>
        <v>0</v>
      </c>
      <c r="BW956" s="151">
        <f>+LOOKUP(CALCULO[[#This Row],[72]],$CG$2:$CH$8,$CK$2:$CK$8)</f>
        <v>0</v>
      </c>
      <c r="BX956" s="155">
        <f>+(CALCULO[[#This Row],[72]]+CALCULO[[#This Row],[73]])*CALCULO[[#This Row],[74]]+CALCULO[[#This Row],[75]]</f>
        <v>0</v>
      </c>
      <c r="BY956" s="133">
        <f>+ROUND(CALCULO[[#This Row],[76]]*'Versión impresión'!$H$8,-3)</f>
        <v>0</v>
      </c>
      <c r="BZ956" s="180" t="str">
        <f>+IF(LOOKUP(CALCULO[[#This Row],[72]],$CG$2:$CH$8,$CM$2:$CM$8)=0,"",LOOKUP(CALCULO[[#This Row],[72]],$CG$2:$CH$8,$CM$2:$CM$8))</f>
        <v/>
      </c>
    </row>
    <row r="957" spans="1:78" x14ac:dyDescent="0.25">
      <c r="A957" s="78" t="str">
        <f t="shared" si="35"/>
        <v/>
      </c>
      <c r="B957" s="159"/>
      <c r="C957" s="29"/>
      <c r="D957" s="29"/>
      <c r="E957" s="29"/>
      <c r="F957" s="29"/>
      <c r="G957" s="29"/>
      <c r="H957" s="29"/>
      <c r="I957" s="29"/>
      <c r="J957" s="29"/>
      <c r="K957" s="29"/>
      <c r="L957" s="29"/>
      <c r="M957" s="29"/>
      <c r="N957" s="29"/>
      <c r="O957" s="144">
        <f>SUM(CALCULO[[#This Row],[5]:[ 14 ]])</f>
        <v>0</v>
      </c>
      <c r="P957" s="162"/>
      <c r="Q957" s="163">
        <f>+IF(AVERAGEIF(ING_NO_CONST_RENTA[Concepto],'Datos para cálculo'!P$4,ING_NO_CONST_RENTA[Monto Limite])=1,CALCULO[[#This Row],[16]],MIN(CALCULO[ [#This Row],[16] ],AVERAGEIF(ING_NO_CONST_RENTA[Concepto],'Datos para cálculo'!P$4,ING_NO_CONST_RENTA[Monto Limite]),+CALCULO[ [#This Row],[16] ]+1-1,CALCULO[ [#This Row],[16] ]))</f>
        <v>0</v>
      </c>
      <c r="R957" s="29"/>
      <c r="S957" s="163">
        <f>+IF(AVERAGEIF(ING_NO_CONST_RENTA[Concepto],'Datos para cálculo'!R$4,ING_NO_CONST_RENTA[Monto Limite])=1,CALCULO[[#This Row],[18]],MIN(CALCULO[ [#This Row],[18] ],AVERAGEIF(ING_NO_CONST_RENTA[Concepto],'Datos para cálculo'!R$4,ING_NO_CONST_RENTA[Monto Limite]),+CALCULO[ [#This Row],[18] ]+1-1,CALCULO[ [#This Row],[18] ]))</f>
        <v>0</v>
      </c>
      <c r="T957" s="29"/>
      <c r="U957" s="163">
        <f>+IF(AVERAGEIF(ING_NO_CONST_RENTA[Concepto],'Datos para cálculo'!T$4,ING_NO_CONST_RENTA[Monto Limite])=1,CALCULO[[#This Row],[20]],MIN(CALCULO[ [#This Row],[20] ],AVERAGEIF(ING_NO_CONST_RENTA[Concepto],'Datos para cálculo'!T$4,ING_NO_CONST_RENTA[Monto Limite]),+CALCULO[ [#This Row],[20] ]+1-1,CALCULO[ [#This Row],[20] ]))</f>
        <v>0</v>
      </c>
      <c r="V957" s="29"/>
      <c r="W95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7" s="164"/>
      <c r="Y957" s="163">
        <f>+IF(O957&lt;310*'Versión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7" s="165"/>
      <c r="AA957" s="163">
        <f>+IF(AVERAGEIF(ING_NO_CONST_RENTA[Concepto],'Datos para cálculo'!Z$4,ING_NO_CONST_RENTA[Monto Limite])=1,CALCULO[[#This Row],[ 26 ]],MIN(CALCULO[[#This Row],[ 26 ]],AVERAGEIF(ING_NO_CONST_RENTA[Concepto],'Datos para cálculo'!Z$4,ING_NO_CONST_RENTA[Monto Limite]),+CALCULO[[#This Row],[ 26 ]]+1-1,CALCULO[[#This Row],[ 26 ]]))</f>
        <v>0</v>
      </c>
      <c r="AB957" s="165"/>
      <c r="AC95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7" s="147"/>
      <c r="AE95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7" s="144">
        <f>+CALCULO[[#This Row],[ 31 ]]+CALCULO[[#This Row],[ 29 ]]+CALCULO[[#This Row],[ 27 ]]+CALCULO[[#This Row],[ 25 ]]+CALCULO[[#This Row],[ 23 ]]+CALCULO[[#This Row],[ 21 ]]+CALCULO[[#This Row],[ 19 ]]+CALCULO[[#This Row],[ 17 ]]</f>
        <v>0</v>
      </c>
      <c r="AG957" s="148">
        <f>+MAX(0,ROUND(CALCULO[[#This Row],[ 15 ]]-CALCULO[[#This Row],[32]],-3))</f>
        <v>0</v>
      </c>
      <c r="AH957" s="29"/>
      <c r="AI957" s="163">
        <f>+IF(AVERAGEIF(DEDUCCIONES[Concepto],'Datos para cálculo'!AH$4,DEDUCCIONES[Monto Limite])=1,CALCULO[[#This Row],[ 34 ]],MIN(CALCULO[[#This Row],[ 34 ]],AVERAGEIF(DEDUCCIONES[Concepto],'Datos para cálculo'!AH$4,DEDUCCIONES[Monto Limite]),+CALCULO[[#This Row],[ 34 ]]+1-1,CALCULO[[#This Row],[ 34 ]]))</f>
        <v>0</v>
      </c>
      <c r="AJ957" s="167"/>
      <c r="AK957" s="144">
        <f>+IF(CALCULO[[#This Row],[ 36 ]]="SI",MIN(CALCULO[[#This Row],[ 15 ]]*10%,VLOOKUP($AJ$4,DEDUCCIONES[],4,0)),0)</f>
        <v>0</v>
      </c>
      <c r="AL957" s="168"/>
      <c r="AM957" s="145">
        <f>+MIN(AL957+1-1,VLOOKUP($AL$4,DEDUCCIONES[],4,0))</f>
        <v>0</v>
      </c>
      <c r="AN957" s="144">
        <f>+CALCULO[[#This Row],[35]]+CALCULO[[#This Row],[37]]+CALCULO[[#This Row],[ 39 ]]</f>
        <v>0</v>
      </c>
      <c r="AO957" s="148">
        <f>+CALCULO[[#This Row],[33]]-CALCULO[[#This Row],[ 40 ]]</f>
        <v>0</v>
      </c>
      <c r="AP957" s="29"/>
      <c r="AQ957" s="163">
        <f>+MIN(CALCULO[[#This Row],[42]]+1-1,VLOOKUP($AP$4,RENTAS_EXCENTAS[],4,0))</f>
        <v>0</v>
      </c>
      <c r="AR957" s="29"/>
      <c r="AS957" s="163">
        <f>+MIN(CALCULO[[#This Row],[43]]+CALCULO[[#This Row],[ 44 ]]+1-1,VLOOKUP($AP$4,RENTAS_EXCENTAS[],4,0))-CALCULO[[#This Row],[43]]</f>
        <v>0</v>
      </c>
      <c r="AT957" s="163"/>
      <c r="AU957" s="163"/>
      <c r="AV957" s="163">
        <f>+CALCULO[[#This Row],[ 47 ]]</f>
        <v>0</v>
      </c>
      <c r="AW957" s="163"/>
      <c r="AX957" s="163">
        <f>+CALCULO[[#This Row],[ 49 ]]</f>
        <v>0</v>
      </c>
      <c r="AY957" s="163"/>
      <c r="AZ957" s="163">
        <f>+CALCULO[[#This Row],[ 51 ]]</f>
        <v>0</v>
      </c>
      <c r="BA957" s="163"/>
      <c r="BB957" s="163">
        <f>+CALCULO[[#This Row],[ 53 ]]</f>
        <v>0</v>
      </c>
      <c r="BC957" s="163"/>
      <c r="BD957" s="163">
        <f>+CALCULO[[#This Row],[ 55 ]]</f>
        <v>0</v>
      </c>
      <c r="BE957" s="163"/>
      <c r="BF957" s="163">
        <f>+CALCULO[[#This Row],[ 57 ]]</f>
        <v>0</v>
      </c>
      <c r="BG957" s="163"/>
      <c r="BH957" s="163">
        <f>+CALCULO[[#This Row],[ 59 ]]</f>
        <v>0</v>
      </c>
      <c r="BI957" s="163"/>
      <c r="BJ957" s="163"/>
      <c r="BK957" s="163"/>
      <c r="BL957" s="145">
        <f>+CALCULO[[#This Row],[ 63 ]]</f>
        <v>0</v>
      </c>
      <c r="BM957" s="144">
        <f>+CALCULO[[#This Row],[ 64 ]]+CALCULO[[#This Row],[ 62 ]]+CALCULO[[#This Row],[ 60 ]]+CALCULO[[#This Row],[ 58 ]]+CALCULO[[#This Row],[ 56 ]]+CALCULO[[#This Row],[ 54 ]]+CALCULO[[#This Row],[ 52 ]]+CALCULO[[#This Row],[ 50 ]]+CALCULO[[#This Row],[ 48 ]]+CALCULO[[#This Row],[ 45 ]]+CALCULO[[#This Row],[43]]</f>
        <v>0</v>
      </c>
      <c r="BN957" s="148">
        <f>+CALCULO[[#This Row],[ 41 ]]-CALCULO[[#This Row],[65]]</f>
        <v>0</v>
      </c>
      <c r="BO957" s="144">
        <f>+ROUND(MIN(CALCULO[[#This Row],[66]]*25%,240*'Versión impresión'!$H$8),-3)</f>
        <v>0</v>
      </c>
      <c r="BP957" s="148">
        <f>+CALCULO[[#This Row],[66]]-CALCULO[[#This Row],[67]]</f>
        <v>0</v>
      </c>
      <c r="BQ957" s="154">
        <f>+ROUND(CALCULO[[#This Row],[33]]*40%,-3)</f>
        <v>0</v>
      </c>
      <c r="BR957" s="149">
        <f t="shared" si="36"/>
        <v>0</v>
      </c>
      <c r="BS957" s="144">
        <f>+CALCULO[[#This Row],[33]]-MIN(CALCULO[[#This Row],[69]],CALCULO[[#This Row],[68]])</f>
        <v>0</v>
      </c>
      <c r="BT957" s="150">
        <f>+CALCULO[[#This Row],[71]]/'Versión impresión'!$H$8+1-1</f>
        <v>0</v>
      </c>
      <c r="BU957" s="151">
        <f>+LOOKUP(CALCULO[[#This Row],[72]],$CG$2:$CH$8,$CJ$2:$CJ$8)</f>
        <v>0</v>
      </c>
      <c r="BV957" s="152">
        <f>+LOOKUP(CALCULO[[#This Row],[72]],$CG$2:$CH$8,$CI$2:$CI$8)</f>
        <v>0</v>
      </c>
      <c r="BW957" s="151">
        <f>+LOOKUP(CALCULO[[#This Row],[72]],$CG$2:$CH$8,$CK$2:$CK$8)</f>
        <v>0</v>
      </c>
      <c r="BX957" s="155">
        <f>+(CALCULO[[#This Row],[72]]+CALCULO[[#This Row],[73]])*CALCULO[[#This Row],[74]]+CALCULO[[#This Row],[75]]</f>
        <v>0</v>
      </c>
      <c r="BY957" s="133">
        <f>+ROUND(CALCULO[[#This Row],[76]]*'Versión impresión'!$H$8,-3)</f>
        <v>0</v>
      </c>
      <c r="BZ957" s="180" t="str">
        <f>+IF(LOOKUP(CALCULO[[#This Row],[72]],$CG$2:$CH$8,$CM$2:$CM$8)=0,"",LOOKUP(CALCULO[[#This Row],[72]],$CG$2:$CH$8,$CM$2:$CM$8))</f>
        <v/>
      </c>
    </row>
    <row r="958" spans="1:78" x14ac:dyDescent="0.25">
      <c r="A958" s="78" t="str">
        <f t="shared" si="35"/>
        <v/>
      </c>
      <c r="B958" s="159"/>
      <c r="C958" s="29"/>
      <c r="D958" s="29"/>
      <c r="E958" s="29"/>
      <c r="F958" s="29"/>
      <c r="G958" s="29"/>
      <c r="H958" s="29"/>
      <c r="I958" s="29"/>
      <c r="J958" s="29"/>
      <c r="K958" s="29"/>
      <c r="L958" s="29"/>
      <c r="M958" s="29"/>
      <c r="N958" s="29"/>
      <c r="O958" s="144">
        <f>SUM(CALCULO[[#This Row],[5]:[ 14 ]])</f>
        <v>0</v>
      </c>
      <c r="P958" s="162"/>
      <c r="Q958" s="163">
        <f>+IF(AVERAGEIF(ING_NO_CONST_RENTA[Concepto],'Datos para cálculo'!P$4,ING_NO_CONST_RENTA[Monto Limite])=1,CALCULO[[#This Row],[16]],MIN(CALCULO[ [#This Row],[16] ],AVERAGEIF(ING_NO_CONST_RENTA[Concepto],'Datos para cálculo'!P$4,ING_NO_CONST_RENTA[Monto Limite]),+CALCULO[ [#This Row],[16] ]+1-1,CALCULO[ [#This Row],[16] ]))</f>
        <v>0</v>
      </c>
      <c r="R958" s="29"/>
      <c r="S958" s="163">
        <f>+IF(AVERAGEIF(ING_NO_CONST_RENTA[Concepto],'Datos para cálculo'!R$4,ING_NO_CONST_RENTA[Monto Limite])=1,CALCULO[[#This Row],[18]],MIN(CALCULO[ [#This Row],[18] ],AVERAGEIF(ING_NO_CONST_RENTA[Concepto],'Datos para cálculo'!R$4,ING_NO_CONST_RENTA[Monto Limite]),+CALCULO[ [#This Row],[18] ]+1-1,CALCULO[ [#This Row],[18] ]))</f>
        <v>0</v>
      </c>
      <c r="T958" s="29"/>
      <c r="U958" s="163">
        <f>+IF(AVERAGEIF(ING_NO_CONST_RENTA[Concepto],'Datos para cálculo'!T$4,ING_NO_CONST_RENTA[Monto Limite])=1,CALCULO[[#This Row],[20]],MIN(CALCULO[ [#This Row],[20] ],AVERAGEIF(ING_NO_CONST_RENTA[Concepto],'Datos para cálculo'!T$4,ING_NO_CONST_RENTA[Monto Limite]),+CALCULO[ [#This Row],[20] ]+1-1,CALCULO[ [#This Row],[20] ]))</f>
        <v>0</v>
      </c>
      <c r="V958" s="29"/>
      <c r="W95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8" s="164"/>
      <c r="Y958" s="163">
        <f>+IF(O958&lt;310*'Versión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8" s="165"/>
      <c r="AA958" s="163">
        <f>+IF(AVERAGEIF(ING_NO_CONST_RENTA[Concepto],'Datos para cálculo'!Z$4,ING_NO_CONST_RENTA[Monto Limite])=1,CALCULO[[#This Row],[ 26 ]],MIN(CALCULO[[#This Row],[ 26 ]],AVERAGEIF(ING_NO_CONST_RENTA[Concepto],'Datos para cálculo'!Z$4,ING_NO_CONST_RENTA[Monto Limite]),+CALCULO[[#This Row],[ 26 ]]+1-1,CALCULO[[#This Row],[ 26 ]]))</f>
        <v>0</v>
      </c>
      <c r="AB958" s="165"/>
      <c r="AC95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8" s="147"/>
      <c r="AE95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8" s="144">
        <f>+CALCULO[[#This Row],[ 31 ]]+CALCULO[[#This Row],[ 29 ]]+CALCULO[[#This Row],[ 27 ]]+CALCULO[[#This Row],[ 25 ]]+CALCULO[[#This Row],[ 23 ]]+CALCULO[[#This Row],[ 21 ]]+CALCULO[[#This Row],[ 19 ]]+CALCULO[[#This Row],[ 17 ]]</f>
        <v>0</v>
      </c>
      <c r="AG958" s="148">
        <f>+MAX(0,ROUND(CALCULO[[#This Row],[ 15 ]]-CALCULO[[#This Row],[32]],-3))</f>
        <v>0</v>
      </c>
      <c r="AH958" s="29"/>
      <c r="AI958" s="163">
        <f>+IF(AVERAGEIF(DEDUCCIONES[Concepto],'Datos para cálculo'!AH$4,DEDUCCIONES[Monto Limite])=1,CALCULO[[#This Row],[ 34 ]],MIN(CALCULO[[#This Row],[ 34 ]],AVERAGEIF(DEDUCCIONES[Concepto],'Datos para cálculo'!AH$4,DEDUCCIONES[Monto Limite]),+CALCULO[[#This Row],[ 34 ]]+1-1,CALCULO[[#This Row],[ 34 ]]))</f>
        <v>0</v>
      </c>
      <c r="AJ958" s="167"/>
      <c r="AK958" s="144">
        <f>+IF(CALCULO[[#This Row],[ 36 ]]="SI",MIN(CALCULO[[#This Row],[ 15 ]]*10%,VLOOKUP($AJ$4,DEDUCCIONES[],4,0)),0)</f>
        <v>0</v>
      </c>
      <c r="AL958" s="168"/>
      <c r="AM958" s="145">
        <f>+MIN(AL958+1-1,VLOOKUP($AL$4,DEDUCCIONES[],4,0))</f>
        <v>0</v>
      </c>
      <c r="AN958" s="144">
        <f>+CALCULO[[#This Row],[35]]+CALCULO[[#This Row],[37]]+CALCULO[[#This Row],[ 39 ]]</f>
        <v>0</v>
      </c>
      <c r="AO958" s="148">
        <f>+CALCULO[[#This Row],[33]]-CALCULO[[#This Row],[ 40 ]]</f>
        <v>0</v>
      </c>
      <c r="AP958" s="29"/>
      <c r="AQ958" s="163">
        <f>+MIN(CALCULO[[#This Row],[42]]+1-1,VLOOKUP($AP$4,RENTAS_EXCENTAS[],4,0))</f>
        <v>0</v>
      </c>
      <c r="AR958" s="29"/>
      <c r="AS958" s="163">
        <f>+MIN(CALCULO[[#This Row],[43]]+CALCULO[[#This Row],[ 44 ]]+1-1,VLOOKUP($AP$4,RENTAS_EXCENTAS[],4,0))-CALCULO[[#This Row],[43]]</f>
        <v>0</v>
      </c>
      <c r="AT958" s="163"/>
      <c r="AU958" s="163"/>
      <c r="AV958" s="163">
        <f>+CALCULO[[#This Row],[ 47 ]]</f>
        <v>0</v>
      </c>
      <c r="AW958" s="163"/>
      <c r="AX958" s="163">
        <f>+CALCULO[[#This Row],[ 49 ]]</f>
        <v>0</v>
      </c>
      <c r="AY958" s="163"/>
      <c r="AZ958" s="163">
        <f>+CALCULO[[#This Row],[ 51 ]]</f>
        <v>0</v>
      </c>
      <c r="BA958" s="163"/>
      <c r="BB958" s="163">
        <f>+CALCULO[[#This Row],[ 53 ]]</f>
        <v>0</v>
      </c>
      <c r="BC958" s="163"/>
      <c r="BD958" s="163">
        <f>+CALCULO[[#This Row],[ 55 ]]</f>
        <v>0</v>
      </c>
      <c r="BE958" s="163"/>
      <c r="BF958" s="163">
        <f>+CALCULO[[#This Row],[ 57 ]]</f>
        <v>0</v>
      </c>
      <c r="BG958" s="163"/>
      <c r="BH958" s="163">
        <f>+CALCULO[[#This Row],[ 59 ]]</f>
        <v>0</v>
      </c>
      <c r="BI958" s="163"/>
      <c r="BJ958" s="163"/>
      <c r="BK958" s="163"/>
      <c r="BL958" s="145">
        <f>+CALCULO[[#This Row],[ 63 ]]</f>
        <v>0</v>
      </c>
      <c r="BM958" s="144">
        <f>+CALCULO[[#This Row],[ 64 ]]+CALCULO[[#This Row],[ 62 ]]+CALCULO[[#This Row],[ 60 ]]+CALCULO[[#This Row],[ 58 ]]+CALCULO[[#This Row],[ 56 ]]+CALCULO[[#This Row],[ 54 ]]+CALCULO[[#This Row],[ 52 ]]+CALCULO[[#This Row],[ 50 ]]+CALCULO[[#This Row],[ 48 ]]+CALCULO[[#This Row],[ 45 ]]+CALCULO[[#This Row],[43]]</f>
        <v>0</v>
      </c>
      <c r="BN958" s="148">
        <f>+CALCULO[[#This Row],[ 41 ]]-CALCULO[[#This Row],[65]]</f>
        <v>0</v>
      </c>
      <c r="BO958" s="144">
        <f>+ROUND(MIN(CALCULO[[#This Row],[66]]*25%,240*'Versión impresión'!$H$8),-3)</f>
        <v>0</v>
      </c>
      <c r="BP958" s="148">
        <f>+CALCULO[[#This Row],[66]]-CALCULO[[#This Row],[67]]</f>
        <v>0</v>
      </c>
      <c r="BQ958" s="154">
        <f>+ROUND(CALCULO[[#This Row],[33]]*40%,-3)</f>
        <v>0</v>
      </c>
      <c r="BR958" s="149">
        <f t="shared" si="36"/>
        <v>0</v>
      </c>
      <c r="BS958" s="144">
        <f>+CALCULO[[#This Row],[33]]-MIN(CALCULO[[#This Row],[69]],CALCULO[[#This Row],[68]])</f>
        <v>0</v>
      </c>
      <c r="BT958" s="150">
        <f>+CALCULO[[#This Row],[71]]/'Versión impresión'!$H$8+1-1</f>
        <v>0</v>
      </c>
      <c r="BU958" s="151">
        <f>+LOOKUP(CALCULO[[#This Row],[72]],$CG$2:$CH$8,$CJ$2:$CJ$8)</f>
        <v>0</v>
      </c>
      <c r="BV958" s="152">
        <f>+LOOKUP(CALCULO[[#This Row],[72]],$CG$2:$CH$8,$CI$2:$CI$8)</f>
        <v>0</v>
      </c>
      <c r="BW958" s="151">
        <f>+LOOKUP(CALCULO[[#This Row],[72]],$CG$2:$CH$8,$CK$2:$CK$8)</f>
        <v>0</v>
      </c>
      <c r="BX958" s="155">
        <f>+(CALCULO[[#This Row],[72]]+CALCULO[[#This Row],[73]])*CALCULO[[#This Row],[74]]+CALCULO[[#This Row],[75]]</f>
        <v>0</v>
      </c>
      <c r="BY958" s="133">
        <f>+ROUND(CALCULO[[#This Row],[76]]*'Versión impresión'!$H$8,-3)</f>
        <v>0</v>
      </c>
      <c r="BZ958" s="180" t="str">
        <f>+IF(LOOKUP(CALCULO[[#This Row],[72]],$CG$2:$CH$8,$CM$2:$CM$8)=0,"",LOOKUP(CALCULO[[#This Row],[72]],$CG$2:$CH$8,$CM$2:$CM$8))</f>
        <v/>
      </c>
    </row>
    <row r="959" spans="1:78" x14ac:dyDescent="0.25">
      <c r="A959" s="78" t="str">
        <f t="shared" si="35"/>
        <v/>
      </c>
      <c r="B959" s="159"/>
      <c r="C959" s="29"/>
      <c r="D959" s="29"/>
      <c r="E959" s="29"/>
      <c r="F959" s="29"/>
      <c r="G959" s="29"/>
      <c r="H959" s="29"/>
      <c r="I959" s="29"/>
      <c r="J959" s="29"/>
      <c r="K959" s="29"/>
      <c r="L959" s="29"/>
      <c r="M959" s="29"/>
      <c r="N959" s="29"/>
      <c r="O959" s="144">
        <f>SUM(CALCULO[[#This Row],[5]:[ 14 ]])</f>
        <v>0</v>
      </c>
      <c r="P959" s="162"/>
      <c r="Q959" s="163">
        <f>+IF(AVERAGEIF(ING_NO_CONST_RENTA[Concepto],'Datos para cálculo'!P$4,ING_NO_CONST_RENTA[Monto Limite])=1,CALCULO[[#This Row],[16]],MIN(CALCULO[ [#This Row],[16] ],AVERAGEIF(ING_NO_CONST_RENTA[Concepto],'Datos para cálculo'!P$4,ING_NO_CONST_RENTA[Monto Limite]),+CALCULO[ [#This Row],[16] ]+1-1,CALCULO[ [#This Row],[16] ]))</f>
        <v>0</v>
      </c>
      <c r="R959" s="29"/>
      <c r="S959" s="163">
        <f>+IF(AVERAGEIF(ING_NO_CONST_RENTA[Concepto],'Datos para cálculo'!R$4,ING_NO_CONST_RENTA[Monto Limite])=1,CALCULO[[#This Row],[18]],MIN(CALCULO[ [#This Row],[18] ],AVERAGEIF(ING_NO_CONST_RENTA[Concepto],'Datos para cálculo'!R$4,ING_NO_CONST_RENTA[Monto Limite]),+CALCULO[ [#This Row],[18] ]+1-1,CALCULO[ [#This Row],[18] ]))</f>
        <v>0</v>
      </c>
      <c r="T959" s="29"/>
      <c r="U959" s="163">
        <f>+IF(AVERAGEIF(ING_NO_CONST_RENTA[Concepto],'Datos para cálculo'!T$4,ING_NO_CONST_RENTA[Monto Limite])=1,CALCULO[[#This Row],[20]],MIN(CALCULO[ [#This Row],[20] ],AVERAGEIF(ING_NO_CONST_RENTA[Concepto],'Datos para cálculo'!T$4,ING_NO_CONST_RENTA[Monto Limite]),+CALCULO[ [#This Row],[20] ]+1-1,CALCULO[ [#This Row],[20] ]))</f>
        <v>0</v>
      </c>
      <c r="V959" s="29"/>
      <c r="W95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59" s="164"/>
      <c r="Y959" s="163">
        <f>+IF(O959&lt;310*'Versión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59" s="165"/>
      <c r="AA959" s="163">
        <f>+IF(AVERAGEIF(ING_NO_CONST_RENTA[Concepto],'Datos para cálculo'!Z$4,ING_NO_CONST_RENTA[Monto Limite])=1,CALCULO[[#This Row],[ 26 ]],MIN(CALCULO[[#This Row],[ 26 ]],AVERAGEIF(ING_NO_CONST_RENTA[Concepto],'Datos para cálculo'!Z$4,ING_NO_CONST_RENTA[Monto Limite]),+CALCULO[[#This Row],[ 26 ]]+1-1,CALCULO[[#This Row],[ 26 ]]))</f>
        <v>0</v>
      </c>
      <c r="AB959" s="165"/>
      <c r="AC95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59" s="147"/>
      <c r="AE95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59" s="144">
        <f>+CALCULO[[#This Row],[ 31 ]]+CALCULO[[#This Row],[ 29 ]]+CALCULO[[#This Row],[ 27 ]]+CALCULO[[#This Row],[ 25 ]]+CALCULO[[#This Row],[ 23 ]]+CALCULO[[#This Row],[ 21 ]]+CALCULO[[#This Row],[ 19 ]]+CALCULO[[#This Row],[ 17 ]]</f>
        <v>0</v>
      </c>
      <c r="AG959" s="148">
        <f>+MAX(0,ROUND(CALCULO[[#This Row],[ 15 ]]-CALCULO[[#This Row],[32]],-3))</f>
        <v>0</v>
      </c>
      <c r="AH959" s="29"/>
      <c r="AI959" s="163">
        <f>+IF(AVERAGEIF(DEDUCCIONES[Concepto],'Datos para cálculo'!AH$4,DEDUCCIONES[Monto Limite])=1,CALCULO[[#This Row],[ 34 ]],MIN(CALCULO[[#This Row],[ 34 ]],AVERAGEIF(DEDUCCIONES[Concepto],'Datos para cálculo'!AH$4,DEDUCCIONES[Monto Limite]),+CALCULO[[#This Row],[ 34 ]]+1-1,CALCULO[[#This Row],[ 34 ]]))</f>
        <v>0</v>
      </c>
      <c r="AJ959" s="167"/>
      <c r="AK959" s="144">
        <f>+IF(CALCULO[[#This Row],[ 36 ]]="SI",MIN(CALCULO[[#This Row],[ 15 ]]*10%,VLOOKUP($AJ$4,DEDUCCIONES[],4,0)),0)</f>
        <v>0</v>
      </c>
      <c r="AL959" s="168"/>
      <c r="AM959" s="145">
        <f>+MIN(AL959+1-1,VLOOKUP($AL$4,DEDUCCIONES[],4,0))</f>
        <v>0</v>
      </c>
      <c r="AN959" s="144">
        <f>+CALCULO[[#This Row],[35]]+CALCULO[[#This Row],[37]]+CALCULO[[#This Row],[ 39 ]]</f>
        <v>0</v>
      </c>
      <c r="AO959" s="148">
        <f>+CALCULO[[#This Row],[33]]-CALCULO[[#This Row],[ 40 ]]</f>
        <v>0</v>
      </c>
      <c r="AP959" s="29"/>
      <c r="AQ959" s="163">
        <f>+MIN(CALCULO[[#This Row],[42]]+1-1,VLOOKUP($AP$4,RENTAS_EXCENTAS[],4,0))</f>
        <v>0</v>
      </c>
      <c r="AR959" s="29"/>
      <c r="AS959" s="163">
        <f>+MIN(CALCULO[[#This Row],[43]]+CALCULO[[#This Row],[ 44 ]]+1-1,VLOOKUP($AP$4,RENTAS_EXCENTAS[],4,0))-CALCULO[[#This Row],[43]]</f>
        <v>0</v>
      </c>
      <c r="AT959" s="163"/>
      <c r="AU959" s="163"/>
      <c r="AV959" s="163">
        <f>+CALCULO[[#This Row],[ 47 ]]</f>
        <v>0</v>
      </c>
      <c r="AW959" s="163"/>
      <c r="AX959" s="163">
        <f>+CALCULO[[#This Row],[ 49 ]]</f>
        <v>0</v>
      </c>
      <c r="AY959" s="163"/>
      <c r="AZ959" s="163">
        <f>+CALCULO[[#This Row],[ 51 ]]</f>
        <v>0</v>
      </c>
      <c r="BA959" s="163"/>
      <c r="BB959" s="163">
        <f>+CALCULO[[#This Row],[ 53 ]]</f>
        <v>0</v>
      </c>
      <c r="BC959" s="163"/>
      <c r="BD959" s="163">
        <f>+CALCULO[[#This Row],[ 55 ]]</f>
        <v>0</v>
      </c>
      <c r="BE959" s="163"/>
      <c r="BF959" s="163">
        <f>+CALCULO[[#This Row],[ 57 ]]</f>
        <v>0</v>
      </c>
      <c r="BG959" s="163"/>
      <c r="BH959" s="163">
        <f>+CALCULO[[#This Row],[ 59 ]]</f>
        <v>0</v>
      </c>
      <c r="BI959" s="163"/>
      <c r="BJ959" s="163"/>
      <c r="BK959" s="163"/>
      <c r="BL959" s="145">
        <f>+CALCULO[[#This Row],[ 63 ]]</f>
        <v>0</v>
      </c>
      <c r="BM959" s="144">
        <f>+CALCULO[[#This Row],[ 64 ]]+CALCULO[[#This Row],[ 62 ]]+CALCULO[[#This Row],[ 60 ]]+CALCULO[[#This Row],[ 58 ]]+CALCULO[[#This Row],[ 56 ]]+CALCULO[[#This Row],[ 54 ]]+CALCULO[[#This Row],[ 52 ]]+CALCULO[[#This Row],[ 50 ]]+CALCULO[[#This Row],[ 48 ]]+CALCULO[[#This Row],[ 45 ]]+CALCULO[[#This Row],[43]]</f>
        <v>0</v>
      </c>
      <c r="BN959" s="148">
        <f>+CALCULO[[#This Row],[ 41 ]]-CALCULO[[#This Row],[65]]</f>
        <v>0</v>
      </c>
      <c r="BO959" s="144">
        <f>+ROUND(MIN(CALCULO[[#This Row],[66]]*25%,240*'Versión impresión'!$H$8),-3)</f>
        <v>0</v>
      </c>
      <c r="BP959" s="148">
        <f>+CALCULO[[#This Row],[66]]-CALCULO[[#This Row],[67]]</f>
        <v>0</v>
      </c>
      <c r="BQ959" s="154">
        <f>+ROUND(CALCULO[[#This Row],[33]]*40%,-3)</f>
        <v>0</v>
      </c>
      <c r="BR959" s="149">
        <f t="shared" si="36"/>
        <v>0</v>
      </c>
      <c r="BS959" s="144">
        <f>+CALCULO[[#This Row],[33]]-MIN(CALCULO[[#This Row],[69]],CALCULO[[#This Row],[68]])</f>
        <v>0</v>
      </c>
      <c r="BT959" s="150">
        <f>+CALCULO[[#This Row],[71]]/'Versión impresión'!$H$8+1-1</f>
        <v>0</v>
      </c>
      <c r="BU959" s="151">
        <f>+LOOKUP(CALCULO[[#This Row],[72]],$CG$2:$CH$8,$CJ$2:$CJ$8)</f>
        <v>0</v>
      </c>
      <c r="BV959" s="152">
        <f>+LOOKUP(CALCULO[[#This Row],[72]],$CG$2:$CH$8,$CI$2:$CI$8)</f>
        <v>0</v>
      </c>
      <c r="BW959" s="151">
        <f>+LOOKUP(CALCULO[[#This Row],[72]],$CG$2:$CH$8,$CK$2:$CK$8)</f>
        <v>0</v>
      </c>
      <c r="BX959" s="155">
        <f>+(CALCULO[[#This Row],[72]]+CALCULO[[#This Row],[73]])*CALCULO[[#This Row],[74]]+CALCULO[[#This Row],[75]]</f>
        <v>0</v>
      </c>
      <c r="BY959" s="133">
        <f>+ROUND(CALCULO[[#This Row],[76]]*'Versión impresión'!$H$8,-3)</f>
        <v>0</v>
      </c>
      <c r="BZ959" s="180" t="str">
        <f>+IF(LOOKUP(CALCULO[[#This Row],[72]],$CG$2:$CH$8,$CM$2:$CM$8)=0,"",LOOKUP(CALCULO[[#This Row],[72]],$CG$2:$CH$8,$CM$2:$CM$8))</f>
        <v/>
      </c>
    </row>
    <row r="960" spans="1:78" x14ac:dyDescent="0.25">
      <c r="A960" s="78" t="str">
        <f t="shared" si="35"/>
        <v/>
      </c>
      <c r="B960" s="159"/>
      <c r="C960" s="29"/>
      <c r="D960" s="29"/>
      <c r="E960" s="29"/>
      <c r="F960" s="29"/>
      <c r="G960" s="29"/>
      <c r="H960" s="29"/>
      <c r="I960" s="29"/>
      <c r="J960" s="29"/>
      <c r="K960" s="29"/>
      <c r="L960" s="29"/>
      <c r="M960" s="29"/>
      <c r="N960" s="29"/>
      <c r="O960" s="144">
        <f>SUM(CALCULO[[#This Row],[5]:[ 14 ]])</f>
        <v>0</v>
      </c>
      <c r="P960" s="162"/>
      <c r="Q960" s="163">
        <f>+IF(AVERAGEIF(ING_NO_CONST_RENTA[Concepto],'Datos para cálculo'!P$4,ING_NO_CONST_RENTA[Monto Limite])=1,CALCULO[[#This Row],[16]],MIN(CALCULO[ [#This Row],[16] ],AVERAGEIF(ING_NO_CONST_RENTA[Concepto],'Datos para cálculo'!P$4,ING_NO_CONST_RENTA[Monto Limite]),+CALCULO[ [#This Row],[16] ]+1-1,CALCULO[ [#This Row],[16] ]))</f>
        <v>0</v>
      </c>
      <c r="R960" s="29"/>
      <c r="S960" s="163">
        <f>+IF(AVERAGEIF(ING_NO_CONST_RENTA[Concepto],'Datos para cálculo'!R$4,ING_NO_CONST_RENTA[Monto Limite])=1,CALCULO[[#This Row],[18]],MIN(CALCULO[ [#This Row],[18] ],AVERAGEIF(ING_NO_CONST_RENTA[Concepto],'Datos para cálculo'!R$4,ING_NO_CONST_RENTA[Monto Limite]),+CALCULO[ [#This Row],[18] ]+1-1,CALCULO[ [#This Row],[18] ]))</f>
        <v>0</v>
      </c>
      <c r="T960" s="29"/>
      <c r="U960" s="163">
        <f>+IF(AVERAGEIF(ING_NO_CONST_RENTA[Concepto],'Datos para cálculo'!T$4,ING_NO_CONST_RENTA[Monto Limite])=1,CALCULO[[#This Row],[20]],MIN(CALCULO[ [#This Row],[20] ],AVERAGEIF(ING_NO_CONST_RENTA[Concepto],'Datos para cálculo'!T$4,ING_NO_CONST_RENTA[Monto Limite]),+CALCULO[ [#This Row],[20] ]+1-1,CALCULO[ [#This Row],[20] ]))</f>
        <v>0</v>
      </c>
      <c r="V960" s="29"/>
      <c r="W96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0" s="164"/>
      <c r="Y960" s="163">
        <f>+IF(O960&lt;310*'Versión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0" s="165"/>
      <c r="AA960" s="163">
        <f>+IF(AVERAGEIF(ING_NO_CONST_RENTA[Concepto],'Datos para cálculo'!Z$4,ING_NO_CONST_RENTA[Monto Limite])=1,CALCULO[[#This Row],[ 26 ]],MIN(CALCULO[[#This Row],[ 26 ]],AVERAGEIF(ING_NO_CONST_RENTA[Concepto],'Datos para cálculo'!Z$4,ING_NO_CONST_RENTA[Monto Limite]),+CALCULO[[#This Row],[ 26 ]]+1-1,CALCULO[[#This Row],[ 26 ]]))</f>
        <v>0</v>
      </c>
      <c r="AB960" s="165"/>
      <c r="AC96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0" s="147"/>
      <c r="AE96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0" s="144">
        <f>+CALCULO[[#This Row],[ 31 ]]+CALCULO[[#This Row],[ 29 ]]+CALCULO[[#This Row],[ 27 ]]+CALCULO[[#This Row],[ 25 ]]+CALCULO[[#This Row],[ 23 ]]+CALCULO[[#This Row],[ 21 ]]+CALCULO[[#This Row],[ 19 ]]+CALCULO[[#This Row],[ 17 ]]</f>
        <v>0</v>
      </c>
      <c r="AG960" s="148">
        <f>+MAX(0,ROUND(CALCULO[[#This Row],[ 15 ]]-CALCULO[[#This Row],[32]],-3))</f>
        <v>0</v>
      </c>
      <c r="AH960" s="29"/>
      <c r="AI960" s="163">
        <f>+IF(AVERAGEIF(DEDUCCIONES[Concepto],'Datos para cálculo'!AH$4,DEDUCCIONES[Monto Limite])=1,CALCULO[[#This Row],[ 34 ]],MIN(CALCULO[[#This Row],[ 34 ]],AVERAGEIF(DEDUCCIONES[Concepto],'Datos para cálculo'!AH$4,DEDUCCIONES[Monto Limite]),+CALCULO[[#This Row],[ 34 ]]+1-1,CALCULO[[#This Row],[ 34 ]]))</f>
        <v>0</v>
      </c>
      <c r="AJ960" s="167"/>
      <c r="AK960" s="144">
        <f>+IF(CALCULO[[#This Row],[ 36 ]]="SI",MIN(CALCULO[[#This Row],[ 15 ]]*10%,VLOOKUP($AJ$4,DEDUCCIONES[],4,0)),0)</f>
        <v>0</v>
      </c>
      <c r="AL960" s="168"/>
      <c r="AM960" s="145">
        <f>+MIN(AL960+1-1,VLOOKUP($AL$4,DEDUCCIONES[],4,0))</f>
        <v>0</v>
      </c>
      <c r="AN960" s="144">
        <f>+CALCULO[[#This Row],[35]]+CALCULO[[#This Row],[37]]+CALCULO[[#This Row],[ 39 ]]</f>
        <v>0</v>
      </c>
      <c r="AO960" s="148">
        <f>+CALCULO[[#This Row],[33]]-CALCULO[[#This Row],[ 40 ]]</f>
        <v>0</v>
      </c>
      <c r="AP960" s="29"/>
      <c r="AQ960" s="163">
        <f>+MIN(CALCULO[[#This Row],[42]]+1-1,VLOOKUP($AP$4,RENTAS_EXCENTAS[],4,0))</f>
        <v>0</v>
      </c>
      <c r="AR960" s="29"/>
      <c r="AS960" s="163">
        <f>+MIN(CALCULO[[#This Row],[43]]+CALCULO[[#This Row],[ 44 ]]+1-1,VLOOKUP($AP$4,RENTAS_EXCENTAS[],4,0))-CALCULO[[#This Row],[43]]</f>
        <v>0</v>
      </c>
      <c r="AT960" s="163"/>
      <c r="AU960" s="163"/>
      <c r="AV960" s="163">
        <f>+CALCULO[[#This Row],[ 47 ]]</f>
        <v>0</v>
      </c>
      <c r="AW960" s="163"/>
      <c r="AX960" s="163">
        <f>+CALCULO[[#This Row],[ 49 ]]</f>
        <v>0</v>
      </c>
      <c r="AY960" s="163"/>
      <c r="AZ960" s="163">
        <f>+CALCULO[[#This Row],[ 51 ]]</f>
        <v>0</v>
      </c>
      <c r="BA960" s="163"/>
      <c r="BB960" s="163">
        <f>+CALCULO[[#This Row],[ 53 ]]</f>
        <v>0</v>
      </c>
      <c r="BC960" s="163"/>
      <c r="BD960" s="163">
        <f>+CALCULO[[#This Row],[ 55 ]]</f>
        <v>0</v>
      </c>
      <c r="BE960" s="163"/>
      <c r="BF960" s="163">
        <f>+CALCULO[[#This Row],[ 57 ]]</f>
        <v>0</v>
      </c>
      <c r="BG960" s="163"/>
      <c r="BH960" s="163">
        <f>+CALCULO[[#This Row],[ 59 ]]</f>
        <v>0</v>
      </c>
      <c r="BI960" s="163"/>
      <c r="BJ960" s="163"/>
      <c r="BK960" s="163"/>
      <c r="BL960" s="145">
        <f>+CALCULO[[#This Row],[ 63 ]]</f>
        <v>0</v>
      </c>
      <c r="BM960" s="144">
        <f>+CALCULO[[#This Row],[ 64 ]]+CALCULO[[#This Row],[ 62 ]]+CALCULO[[#This Row],[ 60 ]]+CALCULO[[#This Row],[ 58 ]]+CALCULO[[#This Row],[ 56 ]]+CALCULO[[#This Row],[ 54 ]]+CALCULO[[#This Row],[ 52 ]]+CALCULO[[#This Row],[ 50 ]]+CALCULO[[#This Row],[ 48 ]]+CALCULO[[#This Row],[ 45 ]]+CALCULO[[#This Row],[43]]</f>
        <v>0</v>
      </c>
      <c r="BN960" s="148">
        <f>+CALCULO[[#This Row],[ 41 ]]-CALCULO[[#This Row],[65]]</f>
        <v>0</v>
      </c>
      <c r="BO960" s="144">
        <f>+ROUND(MIN(CALCULO[[#This Row],[66]]*25%,240*'Versión impresión'!$H$8),-3)</f>
        <v>0</v>
      </c>
      <c r="BP960" s="148">
        <f>+CALCULO[[#This Row],[66]]-CALCULO[[#This Row],[67]]</f>
        <v>0</v>
      </c>
      <c r="BQ960" s="154">
        <f>+ROUND(CALCULO[[#This Row],[33]]*40%,-3)</f>
        <v>0</v>
      </c>
      <c r="BR960" s="149">
        <f t="shared" si="36"/>
        <v>0</v>
      </c>
      <c r="BS960" s="144">
        <f>+CALCULO[[#This Row],[33]]-MIN(CALCULO[[#This Row],[69]],CALCULO[[#This Row],[68]])</f>
        <v>0</v>
      </c>
      <c r="BT960" s="150">
        <f>+CALCULO[[#This Row],[71]]/'Versión impresión'!$H$8+1-1</f>
        <v>0</v>
      </c>
      <c r="BU960" s="151">
        <f>+LOOKUP(CALCULO[[#This Row],[72]],$CG$2:$CH$8,$CJ$2:$CJ$8)</f>
        <v>0</v>
      </c>
      <c r="BV960" s="152">
        <f>+LOOKUP(CALCULO[[#This Row],[72]],$CG$2:$CH$8,$CI$2:$CI$8)</f>
        <v>0</v>
      </c>
      <c r="BW960" s="151">
        <f>+LOOKUP(CALCULO[[#This Row],[72]],$CG$2:$CH$8,$CK$2:$CK$8)</f>
        <v>0</v>
      </c>
      <c r="BX960" s="155">
        <f>+(CALCULO[[#This Row],[72]]+CALCULO[[#This Row],[73]])*CALCULO[[#This Row],[74]]+CALCULO[[#This Row],[75]]</f>
        <v>0</v>
      </c>
      <c r="BY960" s="133">
        <f>+ROUND(CALCULO[[#This Row],[76]]*'Versión impresión'!$H$8,-3)</f>
        <v>0</v>
      </c>
      <c r="BZ960" s="180" t="str">
        <f>+IF(LOOKUP(CALCULO[[#This Row],[72]],$CG$2:$CH$8,$CM$2:$CM$8)=0,"",LOOKUP(CALCULO[[#This Row],[72]],$CG$2:$CH$8,$CM$2:$CM$8))</f>
        <v/>
      </c>
    </row>
    <row r="961" spans="1:78" x14ac:dyDescent="0.25">
      <c r="A961" s="78" t="str">
        <f t="shared" si="35"/>
        <v/>
      </c>
      <c r="B961" s="159"/>
      <c r="C961" s="29"/>
      <c r="D961" s="29"/>
      <c r="E961" s="29"/>
      <c r="F961" s="29"/>
      <c r="G961" s="29"/>
      <c r="H961" s="29"/>
      <c r="I961" s="29"/>
      <c r="J961" s="29"/>
      <c r="K961" s="29"/>
      <c r="L961" s="29"/>
      <c r="M961" s="29"/>
      <c r="N961" s="29"/>
      <c r="O961" s="144">
        <f>SUM(CALCULO[[#This Row],[5]:[ 14 ]])</f>
        <v>0</v>
      </c>
      <c r="P961" s="162"/>
      <c r="Q961" s="163">
        <f>+IF(AVERAGEIF(ING_NO_CONST_RENTA[Concepto],'Datos para cálculo'!P$4,ING_NO_CONST_RENTA[Monto Limite])=1,CALCULO[[#This Row],[16]],MIN(CALCULO[ [#This Row],[16] ],AVERAGEIF(ING_NO_CONST_RENTA[Concepto],'Datos para cálculo'!P$4,ING_NO_CONST_RENTA[Monto Limite]),+CALCULO[ [#This Row],[16] ]+1-1,CALCULO[ [#This Row],[16] ]))</f>
        <v>0</v>
      </c>
      <c r="R961" s="29"/>
      <c r="S961" s="163">
        <f>+IF(AVERAGEIF(ING_NO_CONST_RENTA[Concepto],'Datos para cálculo'!R$4,ING_NO_CONST_RENTA[Monto Limite])=1,CALCULO[[#This Row],[18]],MIN(CALCULO[ [#This Row],[18] ],AVERAGEIF(ING_NO_CONST_RENTA[Concepto],'Datos para cálculo'!R$4,ING_NO_CONST_RENTA[Monto Limite]),+CALCULO[ [#This Row],[18] ]+1-1,CALCULO[ [#This Row],[18] ]))</f>
        <v>0</v>
      </c>
      <c r="T961" s="29"/>
      <c r="U961" s="163">
        <f>+IF(AVERAGEIF(ING_NO_CONST_RENTA[Concepto],'Datos para cálculo'!T$4,ING_NO_CONST_RENTA[Monto Limite])=1,CALCULO[[#This Row],[20]],MIN(CALCULO[ [#This Row],[20] ],AVERAGEIF(ING_NO_CONST_RENTA[Concepto],'Datos para cálculo'!T$4,ING_NO_CONST_RENTA[Monto Limite]),+CALCULO[ [#This Row],[20] ]+1-1,CALCULO[ [#This Row],[20] ]))</f>
        <v>0</v>
      </c>
      <c r="V961" s="29"/>
      <c r="W96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1" s="164"/>
      <c r="Y961" s="163">
        <f>+IF(O961&lt;310*'Versión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1" s="165"/>
      <c r="AA961" s="163">
        <f>+IF(AVERAGEIF(ING_NO_CONST_RENTA[Concepto],'Datos para cálculo'!Z$4,ING_NO_CONST_RENTA[Monto Limite])=1,CALCULO[[#This Row],[ 26 ]],MIN(CALCULO[[#This Row],[ 26 ]],AVERAGEIF(ING_NO_CONST_RENTA[Concepto],'Datos para cálculo'!Z$4,ING_NO_CONST_RENTA[Monto Limite]),+CALCULO[[#This Row],[ 26 ]]+1-1,CALCULO[[#This Row],[ 26 ]]))</f>
        <v>0</v>
      </c>
      <c r="AB961" s="165"/>
      <c r="AC96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1" s="147"/>
      <c r="AE96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1" s="144">
        <f>+CALCULO[[#This Row],[ 31 ]]+CALCULO[[#This Row],[ 29 ]]+CALCULO[[#This Row],[ 27 ]]+CALCULO[[#This Row],[ 25 ]]+CALCULO[[#This Row],[ 23 ]]+CALCULO[[#This Row],[ 21 ]]+CALCULO[[#This Row],[ 19 ]]+CALCULO[[#This Row],[ 17 ]]</f>
        <v>0</v>
      </c>
      <c r="AG961" s="148">
        <f>+MAX(0,ROUND(CALCULO[[#This Row],[ 15 ]]-CALCULO[[#This Row],[32]],-3))</f>
        <v>0</v>
      </c>
      <c r="AH961" s="29"/>
      <c r="AI961" s="163">
        <f>+IF(AVERAGEIF(DEDUCCIONES[Concepto],'Datos para cálculo'!AH$4,DEDUCCIONES[Monto Limite])=1,CALCULO[[#This Row],[ 34 ]],MIN(CALCULO[[#This Row],[ 34 ]],AVERAGEIF(DEDUCCIONES[Concepto],'Datos para cálculo'!AH$4,DEDUCCIONES[Monto Limite]),+CALCULO[[#This Row],[ 34 ]]+1-1,CALCULO[[#This Row],[ 34 ]]))</f>
        <v>0</v>
      </c>
      <c r="AJ961" s="167"/>
      <c r="AK961" s="144">
        <f>+IF(CALCULO[[#This Row],[ 36 ]]="SI",MIN(CALCULO[[#This Row],[ 15 ]]*10%,VLOOKUP($AJ$4,DEDUCCIONES[],4,0)),0)</f>
        <v>0</v>
      </c>
      <c r="AL961" s="168"/>
      <c r="AM961" s="145">
        <f>+MIN(AL961+1-1,VLOOKUP($AL$4,DEDUCCIONES[],4,0))</f>
        <v>0</v>
      </c>
      <c r="AN961" s="144">
        <f>+CALCULO[[#This Row],[35]]+CALCULO[[#This Row],[37]]+CALCULO[[#This Row],[ 39 ]]</f>
        <v>0</v>
      </c>
      <c r="AO961" s="148">
        <f>+CALCULO[[#This Row],[33]]-CALCULO[[#This Row],[ 40 ]]</f>
        <v>0</v>
      </c>
      <c r="AP961" s="29"/>
      <c r="AQ961" s="163">
        <f>+MIN(CALCULO[[#This Row],[42]]+1-1,VLOOKUP($AP$4,RENTAS_EXCENTAS[],4,0))</f>
        <v>0</v>
      </c>
      <c r="AR961" s="29"/>
      <c r="AS961" s="163">
        <f>+MIN(CALCULO[[#This Row],[43]]+CALCULO[[#This Row],[ 44 ]]+1-1,VLOOKUP($AP$4,RENTAS_EXCENTAS[],4,0))-CALCULO[[#This Row],[43]]</f>
        <v>0</v>
      </c>
      <c r="AT961" s="163"/>
      <c r="AU961" s="163"/>
      <c r="AV961" s="163">
        <f>+CALCULO[[#This Row],[ 47 ]]</f>
        <v>0</v>
      </c>
      <c r="AW961" s="163"/>
      <c r="AX961" s="163">
        <f>+CALCULO[[#This Row],[ 49 ]]</f>
        <v>0</v>
      </c>
      <c r="AY961" s="163"/>
      <c r="AZ961" s="163">
        <f>+CALCULO[[#This Row],[ 51 ]]</f>
        <v>0</v>
      </c>
      <c r="BA961" s="163"/>
      <c r="BB961" s="163">
        <f>+CALCULO[[#This Row],[ 53 ]]</f>
        <v>0</v>
      </c>
      <c r="BC961" s="163"/>
      <c r="BD961" s="163">
        <f>+CALCULO[[#This Row],[ 55 ]]</f>
        <v>0</v>
      </c>
      <c r="BE961" s="163"/>
      <c r="BF961" s="163">
        <f>+CALCULO[[#This Row],[ 57 ]]</f>
        <v>0</v>
      </c>
      <c r="BG961" s="163"/>
      <c r="BH961" s="163">
        <f>+CALCULO[[#This Row],[ 59 ]]</f>
        <v>0</v>
      </c>
      <c r="BI961" s="163"/>
      <c r="BJ961" s="163"/>
      <c r="BK961" s="163"/>
      <c r="BL961" s="145">
        <f>+CALCULO[[#This Row],[ 63 ]]</f>
        <v>0</v>
      </c>
      <c r="BM961" s="144">
        <f>+CALCULO[[#This Row],[ 64 ]]+CALCULO[[#This Row],[ 62 ]]+CALCULO[[#This Row],[ 60 ]]+CALCULO[[#This Row],[ 58 ]]+CALCULO[[#This Row],[ 56 ]]+CALCULO[[#This Row],[ 54 ]]+CALCULO[[#This Row],[ 52 ]]+CALCULO[[#This Row],[ 50 ]]+CALCULO[[#This Row],[ 48 ]]+CALCULO[[#This Row],[ 45 ]]+CALCULO[[#This Row],[43]]</f>
        <v>0</v>
      </c>
      <c r="BN961" s="148">
        <f>+CALCULO[[#This Row],[ 41 ]]-CALCULO[[#This Row],[65]]</f>
        <v>0</v>
      </c>
      <c r="BO961" s="144">
        <f>+ROUND(MIN(CALCULO[[#This Row],[66]]*25%,240*'Versión impresión'!$H$8),-3)</f>
        <v>0</v>
      </c>
      <c r="BP961" s="148">
        <f>+CALCULO[[#This Row],[66]]-CALCULO[[#This Row],[67]]</f>
        <v>0</v>
      </c>
      <c r="BQ961" s="154">
        <f>+ROUND(CALCULO[[#This Row],[33]]*40%,-3)</f>
        <v>0</v>
      </c>
      <c r="BR961" s="149">
        <f t="shared" si="36"/>
        <v>0</v>
      </c>
      <c r="BS961" s="144">
        <f>+CALCULO[[#This Row],[33]]-MIN(CALCULO[[#This Row],[69]],CALCULO[[#This Row],[68]])</f>
        <v>0</v>
      </c>
      <c r="BT961" s="150">
        <f>+CALCULO[[#This Row],[71]]/'Versión impresión'!$H$8+1-1</f>
        <v>0</v>
      </c>
      <c r="BU961" s="151">
        <f>+LOOKUP(CALCULO[[#This Row],[72]],$CG$2:$CH$8,$CJ$2:$CJ$8)</f>
        <v>0</v>
      </c>
      <c r="BV961" s="152">
        <f>+LOOKUP(CALCULO[[#This Row],[72]],$CG$2:$CH$8,$CI$2:$CI$8)</f>
        <v>0</v>
      </c>
      <c r="BW961" s="151">
        <f>+LOOKUP(CALCULO[[#This Row],[72]],$CG$2:$CH$8,$CK$2:$CK$8)</f>
        <v>0</v>
      </c>
      <c r="BX961" s="155">
        <f>+(CALCULO[[#This Row],[72]]+CALCULO[[#This Row],[73]])*CALCULO[[#This Row],[74]]+CALCULO[[#This Row],[75]]</f>
        <v>0</v>
      </c>
      <c r="BY961" s="133">
        <f>+ROUND(CALCULO[[#This Row],[76]]*'Versión impresión'!$H$8,-3)</f>
        <v>0</v>
      </c>
      <c r="BZ961" s="180" t="str">
        <f>+IF(LOOKUP(CALCULO[[#This Row],[72]],$CG$2:$CH$8,$CM$2:$CM$8)=0,"",LOOKUP(CALCULO[[#This Row],[72]],$CG$2:$CH$8,$CM$2:$CM$8))</f>
        <v/>
      </c>
    </row>
    <row r="962" spans="1:78" x14ac:dyDescent="0.25">
      <c r="A962" s="78" t="str">
        <f t="shared" si="35"/>
        <v/>
      </c>
      <c r="B962" s="159"/>
      <c r="C962" s="29"/>
      <c r="D962" s="29"/>
      <c r="E962" s="29"/>
      <c r="F962" s="29"/>
      <c r="G962" s="29"/>
      <c r="H962" s="29"/>
      <c r="I962" s="29"/>
      <c r="J962" s="29"/>
      <c r="K962" s="29"/>
      <c r="L962" s="29"/>
      <c r="M962" s="29"/>
      <c r="N962" s="29"/>
      <c r="O962" s="144">
        <f>SUM(CALCULO[[#This Row],[5]:[ 14 ]])</f>
        <v>0</v>
      </c>
      <c r="P962" s="162"/>
      <c r="Q962" s="163">
        <f>+IF(AVERAGEIF(ING_NO_CONST_RENTA[Concepto],'Datos para cálculo'!P$4,ING_NO_CONST_RENTA[Monto Limite])=1,CALCULO[[#This Row],[16]],MIN(CALCULO[ [#This Row],[16] ],AVERAGEIF(ING_NO_CONST_RENTA[Concepto],'Datos para cálculo'!P$4,ING_NO_CONST_RENTA[Monto Limite]),+CALCULO[ [#This Row],[16] ]+1-1,CALCULO[ [#This Row],[16] ]))</f>
        <v>0</v>
      </c>
      <c r="R962" s="29"/>
      <c r="S962" s="163">
        <f>+IF(AVERAGEIF(ING_NO_CONST_RENTA[Concepto],'Datos para cálculo'!R$4,ING_NO_CONST_RENTA[Monto Limite])=1,CALCULO[[#This Row],[18]],MIN(CALCULO[ [#This Row],[18] ],AVERAGEIF(ING_NO_CONST_RENTA[Concepto],'Datos para cálculo'!R$4,ING_NO_CONST_RENTA[Monto Limite]),+CALCULO[ [#This Row],[18] ]+1-1,CALCULO[ [#This Row],[18] ]))</f>
        <v>0</v>
      </c>
      <c r="T962" s="29"/>
      <c r="U962" s="163">
        <f>+IF(AVERAGEIF(ING_NO_CONST_RENTA[Concepto],'Datos para cálculo'!T$4,ING_NO_CONST_RENTA[Monto Limite])=1,CALCULO[[#This Row],[20]],MIN(CALCULO[ [#This Row],[20] ],AVERAGEIF(ING_NO_CONST_RENTA[Concepto],'Datos para cálculo'!T$4,ING_NO_CONST_RENTA[Monto Limite]),+CALCULO[ [#This Row],[20] ]+1-1,CALCULO[ [#This Row],[20] ]))</f>
        <v>0</v>
      </c>
      <c r="V962" s="29"/>
      <c r="W96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2" s="164"/>
      <c r="Y962" s="163">
        <f>+IF(O962&lt;310*'Versión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2" s="165"/>
      <c r="AA962" s="163">
        <f>+IF(AVERAGEIF(ING_NO_CONST_RENTA[Concepto],'Datos para cálculo'!Z$4,ING_NO_CONST_RENTA[Monto Limite])=1,CALCULO[[#This Row],[ 26 ]],MIN(CALCULO[[#This Row],[ 26 ]],AVERAGEIF(ING_NO_CONST_RENTA[Concepto],'Datos para cálculo'!Z$4,ING_NO_CONST_RENTA[Monto Limite]),+CALCULO[[#This Row],[ 26 ]]+1-1,CALCULO[[#This Row],[ 26 ]]))</f>
        <v>0</v>
      </c>
      <c r="AB962" s="165"/>
      <c r="AC96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2" s="147"/>
      <c r="AE96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2" s="144">
        <f>+CALCULO[[#This Row],[ 31 ]]+CALCULO[[#This Row],[ 29 ]]+CALCULO[[#This Row],[ 27 ]]+CALCULO[[#This Row],[ 25 ]]+CALCULO[[#This Row],[ 23 ]]+CALCULO[[#This Row],[ 21 ]]+CALCULO[[#This Row],[ 19 ]]+CALCULO[[#This Row],[ 17 ]]</f>
        <v>0</v>
      </c>
      <c r="AG962" s="148">
        <f>+MAX(0,ROUND(CALCULO[[#This Row],[ 15 ]]-CALCULO[[#This Row],[32]],-3))</f>
        <v>0</v>
      </c>
      <c r="AH962" s="29"/>
      <c r="AI962" s="163">
        <f>+IF(AVERAGEIF(DEDUCCIONES[Concepto],'Datos para cálculo'!AH$4,DEDUCCIONES[Monto Limite])=1,CALCULO[[#This Row],[ 34 ]],MIN(CALCULO[[#This Row],[ 34 ]],AVERAGEIF(DEDUCCIONES[Concepto],'Datos para cálculo'!AH$4,DEDUCCIONES[Monto Limite]),+CALCULO[[#This Row],[ 34 ]]+1-1,CALCULO[[#This Row],[ 34 ]]))</f>
        <v>0</v>
      </c>
      <c r="AJ962" s="167"/>
      <c r="AK962" s="144">
        <f>+IF(CALCULO[[#This Row],[ 36 ]]="SI",MIN(CALCULO[[#This Row],[ 15 ]]*10%,VLOOKUP($AJ$4,DEDUCCIONES[],4,0)),0)</f>
        <v>0</v>
      </c>
      <c r="AL962" s="168"/>
      <c r="AM962" s="145">
        <f>+MIN(AL962+1-1,VLOOKUP($AL$4,DEDUCCIONES[],4,0))</f>
        <v>0</v>
      </c>
      <c r="AN962" s="144">
        <f>+CALCULO[[#This Row],[35]]+CALCULO[[#This Row],[37]]+CALCULO[[#This Row],[ 39 ]]</f>
        <v>0</v>
      </c>
      <c r="AO962" s="148">
        <f>+CALCULO[[#This Row],[33]]-CALCULO[[#This Row],[ 40 ]]</f>
        <v>0</v>
      </c>
      <c r="AP962" s="29"/>
      <c r="AQ962" s="163">
        <f>+MIN(CALCULO[[#This Row],[42]]+1-1,VLOOKUP($AP$4,RENTAS_EXCENTAS[],4,0))</f>
        <v>0</v>
      </c>
      <c r="AR962" s="29"/>
      <c r="AS962" s="163">
        <f>+MIN(CALCULO[[#This Row],[43]]+CALCULO[[#This Row],[ 44 ]]+1-1,VLOOKUP($AP$4,RENTAS_EXCENTAS[],4,0))-CALCULO[[#This Row],[43]]</f>
        <v>0</v>
      </c>
      <c r="AT962" s="163"/>
      <c r="AU962" s="163"/>
      <c r="AV962" s="163">
        <f>+CALCULO[[#This Row],[ 47 ]]</f>
        <v>0</v>
      </c>
      <c r="AW962" s="163"/>
      <c r="AX962" s="163">
        <f>+CALCULO[[#This Row],[ 49 ]]</f>
        <v>0</v>
      </c>
      <c r="AY962" s="163"/>
      <c r="AZ962" s="163">
        <f>+CALCULO[[#This Row],[ 51 ]]</f>
        <v>0</v>
      </c>
      <c r="BA962" s="163"/>
      <c r="BB962" s="163">
        <f>+CALCULO[[#This Row],[ 53 ]]</f>
        <v>0</v>
      </c>
      <c r="BC962" s="163"/>
      <c r="BD962" s="163">
        <f>+CALCULO[[#This Row],[ 55 ]]</f>
        <v>0</v>
      </c>
      <c r="BE962" s="163"/>
      <c r="BF962" s="163">
        <f>+CALCULO[[#This Row],[ 57 ]]</f>
        <v>0</v>
      </c>
      <c r="BG962" s="163"/>
      <c r="BH962" s="163">
        <f>+CALCULO[[#This Row],[ 59 ]]</f>
        <v>0</v>
      </c>
      <c r="BI962" s="163"/>
      <c r="BJ962" s="163"/>
      <c r="BK962" s="163"/>
      <c r="BL962" s="145">
        <f>+CALCULO[[#This Row],[ 63 ]]</f>
        <v>0</v>
      </c>
      <c r="BM962" s="144">
        <f>+CALCULO[[#This Row],[ 64 ]]+CALCULO[[#This Row],[ 62 ]]+CALCULO[[#This Row],[ 60 ]]+CALCULO[[#This Row],[ 58 ]]+CALCULO[[#This Row],[ 56 ]]+CALCULO[[#This Row],[ 54 ]]+CALCULO[[#This Row],[ 52 ]]+CALCULO[[#This Row],[ 50 ]]+CALCULO[[#This Row],[ 48 ]]+CALCULO[[#This Row],[ 45 ]]+CALCULO[[#This Row],[43]]</f>
        <v>0</v>
      </c>
      <c r="BN962" s="148">
        <f>+CALCULO[[#This Row],[ 41 ]]-CALCULO[[#This Row],[65]]</f>
        <v>0</v>
      </c>
      <c r="BO962" s="144">
        <f>+ROUND(MIN(CALCULO[[#This Row],[66]]*25%,240*'Versión impresión'!$H$8),-3)</f>
        <v>0</v>
      </c>
      <c r="BP962" s="148">
        <f>+CALCULO[[#This Row],[66]]-CALCULO[[#This Row],[67]]</f>
        <v>0</v>
      </c>
      <c r="BQ962" s="154">
        <f>+ROUND(CALCULO[[#This Row],[33]]*40%,-3)</f>
        <v>0</v>
      </c>
      <c r="BR962" s="149">
        <f t="shared" si="36"/>
        <v>0</v>
      </c>
      <c r="BS962" s="144">
        <f>+CALCULO[[#This Row],[33]]-MIN(CALCULO[[#This Row],[69]],CALCULO[[#This Row],[68]])</f>
        <v>0</v>
      </c>
      <c r="BT962" s="150">
        <f>+CALCULO[[#This Row],[71]]/'Versión impresión'!$H$8+1-1</f>
        <v>0</v>
      </c>
      <c r="BU962" s="151">
        <f>+LOOKUP(CALCULO[[#This Row],[72]],$CG$2:$CH$8,$CJ$2:$CJ$8)</f>
        <v>0</v>
      </c>
      <c r="BV962" s="152">
        <f>+LOOKUP(CALCULO[[#This Row],[72]],$CG$2:$CH$8,$CI$2:$CI$8)</f>
        <v>0</v>
      </c>
      <c r="BW962" s="151">
        <f>+LOOKUP(CALCULO[[#This Row],[72]],$CG$2:$CH$8,$CK$2:$CK$8)</f>
        <v>0</v>
      </c>
      <c r="BX962" s="155">
        <f>+(CALCULO[[#This Row],[72]]+CALCULO[[#This Row],[73]])*CALCULO[[#This Row],[74]]+CALCULO[[#This Row],[75]]</f>
        <v>0</v>
      </c>
      <c r="BY962" s="133">
        <f>+ROUND(CALCULO[[#This Row],[76]]*'Versión impresión'!$H$8,-3)</f>
        <v>0</v>
      </c>
      <c r="BZ962" s="180" t="str">
        <f>+IF(LOOKUP(CALCULO[[#This Row],[72]],$CG$2:$CH$8,$CM$2:$CM$8)=0,"",LOOKUP(CALCULO[[#This Row],[72]],$CG$2:$CH$8,$CM$2:$CM$8))</f>
        <v/>
      </c>
    </row>
    <row r="963" spans="1:78" x14ac:dyDescent="0.25">
      <c r="A963" s="78" t="str">
        <f t="shared" si="35"/>
        <v/>
      </c>
      <c r="B963" s="159"/>
      <c r="C963" s="29"/>
      <c r="D963" s="29"/>
      <c r="E963" s="29"/>
      <c r="F963" s="29"/>
      <c r="G963" s="29"/>
      <c r="H963" s="29"/>
      <c r="I963" s="29"/>
      <c r="J963" s="29"/>
      <c r="K963" s="29"/>
      <c r="L963" s="29"/>
      <c r="M963" s="29"/>
      <c r="N963" s="29"/>
      <c r="O963" s="144">
        <f>SUM(CALCULO[[#This Row],[5]:[ 14 ]])</f>
        <v>0</v>
      </c>
      <c r="P963" s="162"/>
      <c r="Q963" s="163">
        <f>+IF(AVERAGEIF(ING_NO_CONST_RENTA[Concepto],'Datos para cálculo'!P$4,ING_NO_CONST_RENTA[Monto Limite])=1,CALCULO[[#This Row],[16]],MIN(CALCULO[ [#This Row],[16] ],AVERAGEIF(ING_NO_CONST_RENTA[Concepto],'Datos para cálculo'!P$4,ING_NO_CONST_RENTA[Monto Limite]),+CALCULO[ [#This Row],[16] ]+1-1,CALCULO[ [#This Row],[16] ]))</f>
        <v>0</v>
      </c>
      <c r="R963" s="29"/>
      <c r="S963" s="163">
        <f>+IF(AVERAGEIF(ING_NO_CONST_RENTA[Concepto],'Datos para cálculo'!R$4,ING_NO_CONST_RENTA[Monto Limite])=1,CALCULO[[#This Row],[18]],MIN(CALCULO[ [#This Row],[18] ],AVERAGEIF(ING_NO_CONST_RENTA[Concepto],'Datos para cálculo'!R$4,ING_NO_CONST_RENTA[Monto Limite]),+CALCULO[ [#This Row],[18] ]+1-1,CALCULO[ [#This Row],[18] ]))</f>
        <v>0</v>
      </c>
      <c r="T963" s="29"/>
      <c r="U963" s="163">
        <f>+IF(AVERAGEIF(ING_NO_CONST_RENTA[Concepto],'Datos para cálculo'!T$4,ING_NO_CONST_RENTA[Monto Limite])=1,CALCULO[[#This Row],[20]],MIN(CALCULO[ [#This Row],[20] ],AVERAGEIF(ING_NO_CONST_RENTA[Concepto],'Datos para cálculo'!T$4,ING_NO_CONST_RENTA[Monto Limite]),+CALCULO[ [#This Row],[20] ]+1-1,CALCULO[ [#This Row],[20] ]))</f>
        <v>0</v>
      </c>
      <c r="V963" s="29"/>
      <c r="W96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3" s="164"/>
      <c r="Y963" s="163">
        <f>+IF(O963&lt;310*'Versión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3" s="165"/>
      <c r="AA963" s="163">
        <f>+IF(AVERAGEIF(ING_NO_CONST_RENTA[Concepto],'Datos para cálculo'!Z$4,ING_NO_CONST_RENTA[Monto Limite])=1,CALCULO[[#This Row],[ 26 ]],MIN(CALCULO[[#This Row],[ 26 ]],AVERAGEIF(ING_NO_CONST_RENTA[Concepto],'Datos para cálculo'!Z$4,ING_NO_CONST_RENTA[Monto Limite]),+CALCULO[[#This Row],[ 26 ]]+1-1,CALCULO[[#This Row],[ 26 ]]))</f>
        <v>0</v>
      </c>
      <c r="AB963" s="165"/>
      <c r="AC96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3" s="147"/>
      <c r="AE96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3" s="144">
        <f>+CALCULO[[#This Row],[ 31 ]]+CALCULO[[#This Row],[ 29 ]]+CALCULO[[#This Row],[ 27 ]]+CALCULO[[#This Row],[ 25 ]]+CALCULO[[#This Row],[ 23 ]]+CALCULO[[#This Row],[ 21 ]]+CALCULO[[#This Row],[ 19 ]]+CALCULO[[#This Row],[ 17 ]]</f>
        <v>0</v>
      </c>
      <c r="AG963" s="148">
        <f>+MAX(0,ROUND(CALCULO[[#This Row],[ 15 ]]-CALCULO[[#This Row],[32]],-3))</f>
        <v>0</v>
      </c>
      <c r="AH963" s="29"/>
      <c r="AI963" s="163">
        <f>+IF(AVERAGEIF(DEDUCCIONES[Concepto],'Datos para cálculo'!AH$4,DEDUCCIONES[Monto Limite])=1,CALCULO[[#This Row],[ 34 ]],MIN(CALCULO[[#This Row],[ 34 ]],AVERAGEIF(DEDUCCIONES[Concepto],'Datos para cálculo'!AH$4,DEDUCCIONES[Monto Limite]),+CALCULO[[#This Row],[ 34 ]]+1-1,CALCULO[[#This Row],[ 34 ]]))</f>
        <v>0</v>
      </c>
      <c r="AJ963" s="167"/>
      <c r="AK963" s="144">
        <f>+IF(CALCULO[[#This Row],[ 36 ]]="SI",MIN(CALCULO[[#This Row],[ 15 ]]*10%,VLOOKUP($AJ$4,DEDUCCIONES[],4,0)),0)</f>
        <v>0</v>
      </c>
      <c r="AL963" s="168"/>
      <c r="AM963" s="145">
        <f>+MIN(AL963+1-1,VLOOKUP($AL$4,DEDUCCIONES[],4,0))</f>
        <v>0</v>
      </c>
      <c r="AN963" s="144">
        <f>+CALCULO[[#This Row],[35]]+CALCULO[[#This Row],[37]]+CALCULO[[#This Row],[ 39 ]]</f>
        <v>0</v>
      </c>
      <c r="AO963" s="148">
        <f>+CALCULO[[#This Row],[33]]-CALCULO[[#This Row],[ 40 ]]</f>
        <v>0</v>
      </c>
      <c r="AP963" s="29"/>
      <c r="AQ963" s="163">
        <f>+MIN(CALCULO[[#This Row],[42]]+1-1,VLOOKUP($AP$4,RENTAS_EXCENTAS[],4,0))</f>
        <v>0</v>
      </c>
      <c r="AR963" s="29"/>
      <c r="AS963" s="163">
        <f>+MIN(CALCULO[[#This Row],[43]]+CALCULO[[#This Row],[ 44 ]]+1-1,VLOOKUP($AP$4,RENTAS_EXCENTAS[],4,0))-CALCULO[[#This Row],[43]]</f>
        <v>0</v>
      </c>
      <c r="AT963" s="163"/>
      <c r="AU963" s="163"/>
      <c r="AV963" s="163">
        <f>+CALCULO[[#This Row],[ 47 ]]</f>
        <v>0</v>
      </c>
      <c r="AW963" s="163"/>
      <c r="AX963" s="163">
        <f>+CALCULO[[#This Row],[ 49 ]]</f>
        <v>0</v>
      </c>
      <c r="AY963" s="163"/>
      <c r="AZ963" s="163">
        <f>+CALCULO[[#This Row],[ 51 ]]</f>
        <v>0</v>
      </c>
      <c r="BA963" s="163"/>
      <c r="BB963" s="163">
        <f>+CALCULO[[#This Row],[ 53 ]]</f>
        <v>0</v>
      </c>
      <c r="BC963" s="163"/>
      <c r="BD963" s="163">
        <f>+CALCULO[[#This Row],[ 55 ]]</f>
        <v>0</v>
      </c>
      <c r="BE963" s="163"/>
      <c r="BF963" s="163">
        <f>+CALCULO[[#This Row],[ 57 ]]</f>
        <v>0</v>
      </c>
      <c r="BG963" s="163"/>
      <c r="BH963" s="163">
        <f>+CALCULO[[#This Row],[ 59 ]]</f>
        <v>0</v>
      </c>
      <c r="BI963" s="163"/>
      <c r="BJ963" s="163"/>
      <c r="BK963" s="163"/>
      <c r="BL963" s="145">
        <f>+CALCULO[[#This Row],[ 63 ]]</f>
        <v>0</v>
      </c>
      <c r="BM963" s="144">
        <f>+CALCULO[[#This Row],[ 64 ]]+CALCULO[[#This Row],[ 62 ]]+CALCULO[[#This Row],[ 60 ]]+CALCULO[[#This Row],[ 58 ]]+CALCULO[[#This Row],[ 56 ]]+CALCULO[[#This Row],[ 54 ]]+CALCULO[[#This Row],[ 52 ]]+CALCULO[[#This Row],[ 50 ]]+CALCULO[[#This Row],[ 48 ]]+CALCULO[[#This Row],[ 45 ]]+CALCULO[[#This Row],[43]]</f>
        <v>0</v>
      </c>
      <c r="BN963" s="148">
        <f>+CALCULO[[#This Row],[ 41 ]]-CALCULO[[#This Row],[65]]</f>
        <v>0</v>
      </c>
      <c r="BO963" s="144">
        <f>+ROUND(MIN(CALCULO[[#This Row],[66]]*25%,240*'Versión impresión'!$H$8),-3)</f>
        <v>0</v>
      </c>
      <c r="BP963" s="148">
        <f>+CALCULO[[#This Row],[66]]-CALCULO[[#This Row],[67]]</f>
        <v>0</v>
      </c>
      <c r="BQ963" s="154">
        <f>+ROUND(CALCULO[[#This Row],[33]]*40%,-3)</f>
        <v>0</v>
      </c>
      <c r="BR963" s="149">
        <f t="shared" si="36"/>
        <v>0</v>
      </c>
      <c r="BS963" s="144">
        <f>+CALCULO[[#This Row],[33]]-MIN(CALCULO[[#This Row],[69]],CALCULO[[#This Row],[68]])</f>
        <v>0</v>
      </c>
      <c r="BT963" s="150">
        <f>+CALCULO[[#This Row],[71]]/'Versión impresión'!$H$8+1-1</f>
        <v>0</v>
      </c>
      <c r="BU963" s="151">
        <f>+LOOKUP(CALCULO[[#This Row],[72]],$CG$2:$CH$8,$CJ$2:$CJ$8)</f>
        <v>0</v>
      </c>
      <c r="BV963" s="152">
        <f>+LOOKUP(CALCULO[[#This Row],[72]],$CG$2:$CH$8,$CI$2:$CI$8)</f>
        <v>0</v>
      </c>
      <c r="BW963" s="151">
        <f>+LOOKUP(CALCULO[[#This Row],[72]],$CG$2:$CH$8,$CK$2:$CK$8)</f>
        <v>0</v>
      </c>
      <c r="BX963" s="155">
        <f>+(CALCULO[[#This Row],[72]]+CALCULO[[#This Row],[73]])*CALCULO[[#This Row],[74]]+CALCULO[[#This Row],[75]]</f>
        <v>0</v>
      </c>
      <c r="BY963" s="133">
        <f>+ROUND(CALCULO[[#This Row],[76]]*'Versión impresión'!$H$8,-3)</f>
        <v>0</v>
      </c>
      <c r="BZ963" s="180" t="str">
        <f>+IF(LOOKUP(CALCULO[[#This Row],[72]],$CG$2:$CH$8,$CM$2:$CM$8)=0,"",LOOKUP(CALCULO[[#This Row],[72]],$CG$2:$CH$8,$CM$2:$CM$8))</f>
        <v/>
      </c>
    </row>
    <row r="964" spans="1:78" x14ac:dyDescent="0.25">
      <c r="A964" s="78" t="str">
        <f t="shared" si="35"/>
        <v/>
      </c>
      <c r="B964" s="159"/>
      <c r="C964" s="29"/>
      <c r="D964" s="29"/>
      <c r="E964" s="29"/>
      <c r="F964" s="29"/>
      <c r="G964" s="29"/>
      <c r="H964" s="29"/>
      <c r="I964" s="29"/>
      <c r="J964" s="29"/>
      <c r="K964" s="29"/>
      <c r="L964" s="29"/>
      <c r="M964" s="29"/>
      <c r="N964" s="29"/>
      <c r="O964" s="144">
        <f>SUM(CALCULO[[#This Row],[5]:[ 14 ]])</f>
        <v>0</v>
      </c>
      <c r="P964" s="162"/>
      <c r="Q964" s="163">
        <f>+IF(AVERAGEIF(ING_NO_CONST_RENTA[Concepto],'Datos para cálculo'!P$4,ING_NO_CONST_RENTA[Monto Limite])=1,CALCULO[[#This Row],[16]],MIN(CALCULO[ [#This Row],[16] ],AVERAGEIF(ING_NO_CONST_RENTA[Concepto],'Datos para cálculo'!P$4,ING_NO_CONST_RENTA[Monto Limite]),+CALCULO[ [#This Row],[16] ]+1-1,CALCULO[ [#This Row],[16] ]))</f>
        <v>0</v>
      </c>
      <c r="R964" s="29"/>
      <c r="S964" s="163">
        <f>+IF(AVERAGEIF(ING_NO_CONST_RENTA[Concepto],'Datos para cálculo'!R$4,ING_NO_CONST_RENTA[Monto Limite])=1,CALCULO[[#This Row],[18]],MIN(CALCULO[ [#This Row],[18] ],AVERAGEIF(ING_NO_CONST_RENTA[Concepto],'Datos para cálculo'!R$4,ING_NO_CONST_RENTA[Monto Limite]),+CALCULO[ [#This Row],[18] ]+1-1,CALCULO[ [#This Row],[18] ]))</f>
        <v>0</v>
      </c>
      <c r="T964" s="29"/>
      <c r="U964" s="163">
        <f>+IF(AVERAGEIF(ING_NO_CONST_RENTA[Concepto],'Datos para cálculo'!T$4,ING_NO_CONST_RENTA[Monto Limite])=1,CALCULO[[#This Row],[20]],MIN(CALCULO[ [#This Row],[20] ],AVERAGEIF(ING_NO_CONST_RENTA[Concepto],'Datos para cálculo'!T$4,ING_NO_CONST_RENTA[Monto Limite]),+CALCULO[ [#This Row],[20] ]+1-1,CALCULO[ [#This Row],[20] ]))</f>
        <v>0</v>
      </c>
      <c r="V964" s="29"/>
      <c r="W96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4" s="164"/>
      <c r="Y964" s="163">
        <f>+IF(O964&lt;310*'Versión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4" s="165"/>
      <c r="AA964" s="163">
        <f>+IF(AVERAGEIF(ING_NO_CONST_RENTA[Concepto],'Datos para cálculo'!Z$4,ING_NO_CONST_RENTA[Monto Limite])=1,CALCULO[[#This Row],[ 26 ]],MIN(CALCULO[[#This Row],[ 26 ]],AVERAGEIF(ING_NO_CONST_RENTA[Concepto],'Datos para cálculo'!Z$4,ING_NO_CONST_RENTA[Monto Limite]),+CALCULO[[#This Row],[ 26 ]]+1-1,CALCULO[[#This Row],[ 26 ]]))</f>
        <v>0</v>
      </c>
      <c r="AB964" s="165"/>
      <c r="AC96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4" s="147"/>
      <c r="AE96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4" s="144">
        <f>+CALCULO[[#This Row],[ 31 ]]+CALCULO[[#This Row],[ 29 ]]+CALCULO[[#This Row],[ 27 ]]+CALCULO[[#This Row],[ 25 ]]+CALCULO[[#This Row],[ 23 ]]+CALCULO[[#This Row],[ 21 ]]+CALCULO[[#This Row],[ 19 ]]+CALCULO[[#This Row],[ 17 ]]</f>
        <v>0</v>
      </c>
      <c r="AG964" s="148">
        <f>+MAX(0,ROUND(CALCULO[[#This Row],[ 15 ]]-CALCULO[[#This Row],[32]],-3))</f>
        <v>0</v>
      </c>
      <c r="AH964" s="29"/>
      <c r="AI964" s="163">
        <f>+IF(AVERAGEIF(DEDUCCIONES[Concepto],'Datos para cálculo'!AH$4,DEDUCCIONES[Monto Limite])=1,CALCULO[[#This Row],[ 34 ]],MIN(CALCULO[[#This Row],[ 34 ]],AVERAGEIF(DEDUCCIONES[Concepto],'Datos para cálculo'!AH$4,DEDUCCIONES[Monto Limite]),+CALCULO[[#This Row],[ 34 ]]+1-1,CALCULO[[#This Row],[ 34 ]]))</f>
        <v>0</v>
      </c>
      <c r="AJ964" s="167"/>
      <c r="AK964" s="144">
        <f>+IF(CALCULO[[#This Row],[ 36 ]]="SI",MIN(CALCULO[[#This Row],[ 15 ]]*10%,VLOOKUP($AJ$4,DEDUCCIONES[],4,0)),0)</f>
        <v>0</v>
      </c>
      <c r="AL964" s="168"/>
      <c r="AM964" s="145">
        <f>+MIN(AL964+1-1,VLOOKUP($AL$4,DEDUCCIONES[],4,0))</f>
        <v>0</v>
      </c>
      <c r="AN964" s="144">
        <f>+CALCULO[[#This Row],[35]]+CALCULO[[#This Row],[37]]+CALCULO[[#This Row],[ 39 ]]</f>
        <v>0</v>
      </c>
      <c r="AO964" s="148">
        <f>+CALCULO[[#This Row],[33]]-CALCULO[[#This Row],[ 40 ]]</f>
        <v>0</v>
      </c>
      <c r="AP964" s="29"/>
      <c r="AQ964" s="163">
        <f>+MIN(CALCULO[[#This Row],[42]]+1-1,VLOOKUP($AP$4,RENTAS_EXCENTAS[],4,0))</f>
        <v>0</v>
      </c>
      <c r="AR964" s="29"/>
      <c r="AS964" s="163">
        <f>+MIN(CALCULO[[#This Row],[43]]+CALCULO[[#This Row],[ 44 ]]+1-1,VLOOKUP($AP$4,RENTAS_EXCENTAS[],4,0))-CALCULO[[#This Row],[43]]</f>
        <v>0</v>
      </c>
      <c r="AT964" s="163"/>
      <c r="AU964" s="163"/>
      <c r="AV964" s="163">
        <f>+CALCULO[[#This Row],[ 47 ]]</f>
        <v>0</v>
      </c>
      <c r="AW964" s="163"/>
      <c r="AX964" s="163">
        <f>+CALCULO[[#This Row],[ 49 ]]</f>
        <v>0</v>
      </c>
      <c r="AY964" s="163"/>
      <c r="AZ964" s="163">
        <f>+CALCULO[[#This Row],[ 51 ]]</f>
        <v>0</v>
      </c>
      <c r="BA964" s="163"/>
      <c r="BB964" s="163">
        <f>+CALCULO[[#This Row],[ 53 ]]</f>
        <v>0</v>
      </c>
      <c r="BC964" s="163"/>
      <c r="BD964" s="163">
        <f>+CALCULO[[#This Row],[ 55 ]]</f>
        <v>0</v>
      </c>
      <c r="BE964" s="163"/>
      <c r="BF964" s="163">
        <f>+CALCULO[[#This Row],[ 57 ]]</f>
        <v>0</v>
      </c>
      <c r="BG964" s="163"/>
      <c r="BH964" s="163">
        <f>+CALCULO[[#This Row],[ 59 ]]</f>
        <v>0</v>
      </c>
      <c r="BI964" s="163"/>
      <c r="BJ964" s="163"/>
      <c r="BK964" s="163"/>
      <c r="BL964" s="145">
        <f>+CALCULO[[#This Row],[ 63 ]]</f>
        <v>0</v>
      </c>
      <c r="BM964" s="144">
        <f>+CALCULO[[#This Row],[ 64 ]]+CALCULO[[#This Row],[ 62 ]]+CALCULO[[#This Row],[ 60 ]]+CALCULO[[#This Row],[ 58 ]]+CALCULO[[#This Row],[ 56 ]]+CALCULO[[#This Row],[ 54 ]]+CALCULO[[#This Row],[ 52 ]]+CALCULO[[#This Row],[ 50 ]]+CALCULO[[#This Row],[ 48 ]]+CALCULO[[#This Row],[ 45 ]]+CALCULO[[#This Row],[43]]</f>
        <v>0</v>
      </c>
      <c r="BN964" s="148">
        <f>+CALCULO[[#This Row],[ 41 ]]-CALCULO[[#This Row],[65]]</f>
        <v>0</v>
      </c>
      <c r="BO964" s="144">
        <f>+ROUND(MIN(CALCULO[[#This Row],[66]]*25%,240*'Versión impresión'!$H$8),-3)</f>
        <v>0</v>
      </c>
      <c r="BP964" s="148">
        <f>+CALCULO[[#This Row],[66]]-CALCULO[[#This Row],[67]]</f>
        <v>0</v>
      </c>
      <c r="BQ964" s="154">
        <f>+ROUND(CALCULO[[#This Row],[33]]*40%,-3)</f>
        <v>0</v>
      </c>
      <c r="BR964" s="149">
        <f t="shared" si="36"/>
        <v>0</v>
      </c>
      <c r="BS964" s="144">
        <f>+CALCULO[[#This Row],[33]]-MIN(CALCULO[[#This Row],[69]],CALCULO[[#This Row],[68]])</f>
        <v>0</v>
      </c>
      <c r="BT964" s="150">
        <f>+CALCULO[[#This Row],[71]]/'Versión impresión'!$H$8+1-1</f>
        <v>0</v>
      </c>
      <c r="BU964" s="151">
        <f>+LOOKUP(CALCULO[[#This Row],[72]],$CG$2:$CH$8,$CJ$2:$CJ$8)</f>
        <v>0</v>
      </c>
      <c r="BV964" s="152">
        <f>+LOOKUP(CALCULO[[#This Row],[72]],$CG$2:$CH$8,$CI$2:$CI$8)</f>
        <v>0</v>
      </c>
      <c r="BW964" s="151">
        <f>+LOOKUP(CALCULO[[#This Row],[72]],$CG$2:$CH$8,$CK$2:$CK$8)</f>
        <v>0</v>
      </c>
      <c r="BX964" s="155">
        <f>+(CALCULO[[#This Row],[72]]+CALCULO[[#This Row],[73]])*CALCULO[[#This Row],[74]]+CALCULO[[#This Row],[75]]</f>
        <v>0</v>
      </c>
      <c r="BY964" s="133">
        <f>+ROUND(CALCULO[[#This Row],[76]]*'Versión impresión'!$H$8,-3)</f>
        <v>0</v>
      </c>
      <c r="BZ964" s="180" t="str">
        <f>+IF(LOOKUP(CALCULO[[#This Row],[72]],$CG$2:$CH$8,$CM$2:$CM$8)=0,"",LOOKUP(CALCULO[[#This Row],[72]],$CG$2:$CH$8,$CM$2:$CM$8))</f>
        <v/>
      </c>
    </row>
    <row r="965" spans="1:78" x14ac:dyDescent="0.25">
      <c r="A965" s="78" t="str">
        <f t="shared" si="35"/>
        <v/>
      </c>
      <c r="B965" s="159"/>
      <c r="C965" s="29"/>
      <c r="D965" s="29"/>
      <c r="E965" s="29"/>
      <c r="F965" s="29"/>
      <c r="G965" s="29"/>
      <c r="H965" s="29"/>
      <c r="I965" s="29"/>
      <c r="J965" s="29"/>
      <c r="K965" s="29"/>
      <c r="L965" s="29"/>
      <c r="M965" s="29"/>
      <c r="N965" s="29"/>
      <c r="O965" s="144">
        <f>SUM(CALCULO[[#This Row],[5]:[ 14 ]])</f>
        <v>0</v>
      </c>
      <c r="P965" s="162"/>
      <c r="Q965" s="163">
        <f>+IF(AVERAGEIF(ING_NO_CONST_RENTA[Concepto],'Datos para cálculo'!P$4,ING_NO_CONST_RENTA[Monto Limite])=1,CALCULO[[#This Row],[16]],MIN(CALCULO[ [#This Row],[16] ],AVERAGEIF(ING_NO_CONST_RENTA[Concepto],'Datos para cálculo'!P$4,ING_NO_CONST_RENTA[Monto Limite]),+CALCULO[ [#This Row],[16] ]+1-1,CALCULO[ [#This Row],[16] ]))</f>
        <v>0</v>
      </c>
      <c r="R965" s="29"/>
      <c r="S965" s="163">
        <f>+IF(AVERAGEIF(ING_NO_CONST_RENTA[Concepto],'Datos para cálculo'!R$4,ING_NO_CONST_RENTA[Monto Limite])=1,CALCULO[[#This Row],[18]],MIN(CALCULO[ [#This Row],[18] ],AVERAGEIF(ING_NO_CONST_RENTA[Concepto],'Datos para cálculo'!R$4,ING_NO_CONST_RENTA[Monto Limite]),+CALCULO[ [#This Row],[18] ]+1-1,CALCULO[ [#This Row],[18] ]))</f>
        <v>0</v>
      </c>
      <c r="T965" s="29"/>
      <c r="U965" s="163">
        <f>+IF(AVERAGEIF(ING_NO_CONST_RENTA[Concepto],'Datos para cálculo'!T$4,ING_NO_CONST_RENTA[Monto Limite])=1,CALCULO[[#This Row],[20]],MIN(CALCULO[ [#This Row],[20] ],AVERAGEIF(ING_NO_CONST_RENTA[Concepto],'Datos para cálculo'!T$4,ING_NO_CONST_RENTA[Monto Limite]),+CALCULO[ [#This Row],[20] ]+1-1,CALCULO[ [#This Row],[20] ]))</f>
        <v>0</v>
      </c>
      <c r="V965" s="29"/>
      <c r="W96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5" s="164"/>
      <c r="Y965" s="163">
        <f>+IF(O965&lt;310*'Versión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5" s="165"/>
      <c r="AA965" s="163">
        <f>+IF(AVERAGEIF(ING_NO_CONST_RENTA[Concepto],'Datos para cálculo'!Z$4,ING_NO_CONST_RENTA[Monto Limite])=1,CALCULO[[#This Row],[ 26 ]],MIN(CALCULO[[#This Row],[ 26 ]],AVERAGEIF(ING_NO_CONST_RENTA[Concepto],'Datos para cálculo'!Z$4,ING_NO_CONST_RENTA[Monto Limite]),+CALCULO[[#This Row],[ 26 ]]+1-1,CALCULO[[#This Row],[ 26 ]]))</f>
        <v>0</v>
      </c>
      <c r="AB965" s="165"/>
      <c r="AC96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5" s="147"/>
      <c r="AE96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5" s="144">
        <f>+CALCULO[[#This Row],[ 31 ]]+CALCULO[[#This Row],[ 29 ]]+CALCULO[[#This Row],[ 27 ]]+CALCULO[[#This Row],[ 25 ]]+CALCULO[[#This Row],[ 23 ]]+CALCULO[[#This Row],[ 21 ]]+CALCULO[[#This Row],[ 19 ]]+CALCULO[[#This Row],[ 17 ]]</f>
        <v>0</v>
      </c>
      <c r="AG965" s="148">
        <f>+MAX(0,ROUND(CALCULO[[#This Row],[ 15 ]]-CALCULO[[#This Row],[32]],-3))</f>
        <v>0</v>
      </c>
      <c r="AH965" s="29"/>
      <c r="AI965" s="163">
        <f>+IF(AVERAGEIF(DEDUCCIONES[Concepto],'Datos para cálculo'!AH$4,DEDUCCIONES[Monto Limite])=1,CALCULO[[#This Row],[ 34 ]],MIN(CALCULO[[#This Row],[ 34 ]],AVERAGEIF(DEDUCCIONES[Concepto],'Datos para cálculo'!AH$4,DEDUCCIONES[Monto Limite]),+CALCULO[[#This Row],[ 34 ]]+1-1,CALCULO[[#This Row],[ 34 ]]))</f>
        <v>0</v>
      </c>
      <c r="AJ965" s="167"/>
      <c r="AK965" s="144">
        <f>+IF(CALCULO[[#This Row],[ 36 ]]="SI",MIN(CALCULO[[#This Row],[ 15 ]]*10%,VLOOKUP($AJ$4,DEDUCCIONES[],4,0)),0)</f>
        <v>0</v>
      </c>
      <c r="AL965" s="168"/>
      <c r="AM965" s="145">
        <f>+MIN(AL965+1-1,VLOOKUP($AL$4,DEDUCCIONES[],4,0))</f>
        <v>0</v>
      </c>
      <c r="AN965" s="144">
        <f>+CALCULO[[#This Row],[35]]+CALCULO[[#This Row],[37]]+CALCULO[[#This Row],[ 39 ]]</f>
        <v>0</v>
      </c>
      <c r="AO965" s="148">
        <f>+CALCULO[[#This Row],[33]]-CALCULO[[#This Row],[ 40 ]]</f>
        <v>0</v>
      </c>
      <c r="AP965" s="29"/>
      <c r="AQ965" s="163">
        <f>+MIN(CALCULO[[#This Row],[42]]+1-1,VLOOKUP($AP$4,RENTAS_EXCENTAS[],4,0))</f>
        <v>0</v>
      </c>
      <c r="AR965" s="29"/>
      <c r="AS965" s="163">
        <f>+MIN(CALCULO[[#This Row],[43]]+CALCULO[[#This Row],[ 44 ]]+1-1,VLOOKUP($AP$4,RENTAS_EXCENTAS[],4,0))-CALCULO[[#This Row],[43]]</f>
        <v>0</v>
      </c>
      <c r="AT965" s="163"/>
      <c r="AU965" s="163"/>
      <c r="AV965" s="163">
        <f>+CALCULO[[#This Row],[ 47 ]]</f>
        <v>0</v>
      </c>
      <c r="AW965" s="163"/>
      <c r="AX965" s="163">
        <f>+CALCULO[[#This Row],[ 49 ]]</f>
        <v>0</v>
      </c>
      <c r="AY965" s="163"/>
      <c r="AZ965" s="163">
        <f>+CALCULO[[#This Row],[ 51 ]]</f>
        <v>0</v>
      </c>
      <c r="BA965" s="163"/>
      <c r="BB965" s="163">
        <f>+CALCULO[[#This Row],[ 53 ]]</f>
        <v>0</v>
      </c>
      <c r="BC965" s="163"/>
      <c r="BD965" s="163">
        <f>+CALCULO[[#This Row],[ 55 ]]</f>
        <v>0</v>
      </c>
      <c r="BE965" s="163"/>
      <c r="BF965" s="163">
        <f>+CALCULO[[#This Row],[ 57 ]]</f>
        <v>0</v>
      </c>
      <c r="BG965" s="163"/>
      <c r="BH965" s="163">
        <f>+CALCULO[[#This Row],[ 59 ]]</f>
        <v>0</v>
      </c>
      <c r="BI965" s="163"/>
      <c r="BJ965" s="163"/>
      <c r="BK965" s="163"/>
      <c r="BL965" s="145">
        <f>+CALCULO[[#This Row],[ 63 ]]</f>
        <v>0</v>
      </c>
      <c r="BM965" s="144">
        <f>+CALCULO[[#This Row],[ 64 ]]+CALCULO[[#This Row],[ 62 ]]+CALCULO[[#This Row],[ 60 ]]+CALCULO[[#This Row],[ 58 ]]+CALCULO[[#This Row],[ 56 ]]+CALCULO[[#This Row],[ 54 ]]+CALCULO[[#This Row],[ 52 ]]+CALCULO[[#This Row],[ 50 ]]+CALCULO[[#This Row],[ 48 ]]+CALCULO[[#This Row],[ 45 ]]+CALCULO[[#This Row],[43]]</f>
        <v>0</v>
      </c>
      <c r="BN965" s="148">
        <f>+CALCULO[[#This Row],[ 41 ]]-CALCULO[[#This Row],[65]]</f>
        <v>0</v>
      </c>
      <c r="BO965" s="144">
        <f>+ROUND(MIN(CALCULO[[#This Row],[66]]*25%,240*'Versión impresión'!$H$8),-3)</f>
        <v>0</v>
      </c>
      <c r="BP965" s="148">
        <f>+CALCULO[[#This Row],[66]]-CALCULO[[#This Row],[67]]</f>
        <v>0</v>
      </c>
      <c r="BQ965" s="154">
        <f>+ROUND(CALCULO[[#This Row],[33]]*40%,-3)</f>
        <v>0</v>
      </c>
      <c r="BR965" s="149">
        <f t="shared" si="36"/>
        <v>0</v>
      </c>
      <c r="BS965" s="144">
        <f>+CALCULO[[#This Row],[33]]-MIN(CALCULO[[#This Row],[69]],CALCULO[[#This Row],[68]])</f>
        <v>0</v>
      </c>
      <c r="BT965" s="150">
        <f>+CALCULO[[#This Row],[71]]/'Versión impresión'!$H$8+1-1</f>
        <v>0</v>
      </c>
      <c r="BU965" s="151">
        <f>+LOOKUP(CALCULO[[#This Row],[72]],$CG$2:$CH$8,$CJ$2:$CJ$8)</f>
        <v>0</v>
      </c>
      <c r="BV965" s="152">
        <f>+LOOKUP(CALCULO[[#This Row],[72]],$CG$2:$CH$8,$CI$2:$CI$8)</f>
        <v>0</v>
      </c>
      <c r="BW965" s="151">
        <f>+LOOKUP(CALCULO[[#This Row],[72]],$CG$2:$CH$8,$CK$2:$CK$8)</f>
        <v>0</v>
      </c>
      <c r="BX965" s="155">
        <f>+(CALCULO[[#This Row],[72]]+CALCULO[[#This Row],[73]])*CALCULO[[#This Row],[74]]+CALCULO[[#This Row],[75]]</f>
        <v>0</v>
      </c>
      <c r="BY965" s="133">
        <f>+ROUND(CALCULO[[#This Row],[76]]*'Versión impresión'!$H$8,-3)</f>
        <v>0</v>
      </c>
      <c r="BZ965" s="180" t="str">
        <f>+IF(LOOKUP(CALCULO[[#This Row],[72]],$CG$2:$CH$8,$CM$2:$CM$8)=0,"",LOOKUP(CALCULO[[#This Row],[72]],$CG$2:$CH$8,$CM$2:$CM$8))</f>
        <v/>
      </c>
    </row>
    <row r="966" spans="1:78" x14ac:dyDescent="0.25">
      <c r="A966" s="78" t="str">
        <f t="shared" si="35"/>
        <v/>
      </c>
      <c r="B966" s="159"/>
      <c r="C966" s="29"/>
      <c r="D966" s="29"/>
      <c r="E966" s="29"/>
      <c r="F966" s="29"/>
      <c r="G966" s="29"/>
      <c r="H966" s="29"/>
      <c r="I966" s="29"/>
      <c r="J966" s="29"/>
      <c r="K966" s="29"/>
      <c r="L966" s="29"/>
      <c r="M966" s="29"/>
      <c r="N966" s="29"/>
      <c r="O966" s="144">
        <f>SUM(CALCULO[[#This Row],[5]:[ 14 ]])</f>
        <v>0</v>
      </c>
      <c r="P966" s="162"/>
      <c r="Q966" s="163">
        <f>+IF(AVERAGEIF(ING_NO_CONST_RENTA[Concepto],'Datos para cálculo'!P$4,ING_NO_CONST_RENTA[Monto Limite])=1,CALCULO[[#This Row],[16]],MIN(CALCULO[ [#This Row],[16] ],AVERAGEIF(ING_NO_CONST_RENTA[Concepto],'Datos para cálculo'!P$4,ING_NO_CONST_RENTA[Monto Limite]),+CALCULO[ [#This Row],[16] ]+1-1,CALCULO[ [#This Row],[16] ]))</f>
        <v>0</v>
      </c>
      <c r="R966" s="29"/>
      <c r="S966" s="163">
        <f>+IF(AVERAGEIF(ING_NO_CONST_RENTA[Concepto],'Datos para cálculo'!R$4,ING_NO_CONST_RENTA[Monto Limite])=1,CALCULO[[#This Row],[18]],MIN(CALCULO[ [#This Row],[18] ],AVERAGEIF(ING_NO_CONST_RENTA[Concepto],'Datos para cálculo'!R$4,ING_NO_CONST_RENTA[Monto Limite]),+CALCULO[ [#This Row],[18] ]+1-1,CALCULO[ [#This Row],[18] ]))</f>
        <v>0</v>
      </c>
      <c r="T966" s="29"/>
      <c r="U966" s="163">
        <f>+IF(AVERAGEIF(ING_NO_CONST_RENTA[Concepto],'Datos para cálculo'!T$4,ING_NO_CONST_RENTA[Monto Limite])=1,CALCULO[[#This Row],[20]],MIN(CALCULO[ [#This Row],[20] ],AVERAGEIF(ING_NO_CONST_RENTA[Concepto],'Datos para cálculo'!T$4,ING_NO_CONST_RENTA[Monto Limite]),+CALCULO[ [#This Row],[20] ]+1-1,CALCULO[ [#This Row],[20] ]))</f>
        <v>0</v>
      </c>
      <c r="V966" s="29"/>
      <c r="W96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6" s="164"/>
      <c r="Y966" s="163">
        <f>+IF(O966&lt;310*'Versión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6" s="165"/>
      <c r="AA966" s="163">
        <f>+IF(AVERAGEIF(ING_NO_CONST_RENTA[Concepto],'Datos para cálculo'!Z$4,ING_NO_CONST_RENTA[Monto Limite])=1,CALCULO[[#This Row],[ 26 ]],MIN(CALCULO[[#This Row],[ 26 ]],AVERAGEIF(ING_NO_CONST_RENTA[Concepto],'Datos para cálculo'!Z$4,ING_NO_CONST_RENTA[Monto Limite]),+CALCULO[[#This Row],[ 26 ]]+1-1,CALCULO[[#This Row],[ 26 ]]))</f>
        <v>0</v>
      </c>
      <c r="AB966" s="165"/>
      <c r="AC96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6" s="147"/>
      <c r="AE96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6" s="144">
        <f>+CALCULO[[#This Row],[ 31 ]]+CALCULO[[#This Row],[ 29 ]]+CALCULO[[#This Row],[ 27 ]]+CALCULO[[#This Row],[ 25 ]]+CALCULO[[#This Row],[ 23 ]]+CALCULO[[#This Row],[ 21 ]]+CALCULO[[#This Row],[ 19 ]]+CALCULO[[#This Row],[ 17 ]]</f>
        <v>0</v>
      </c>
      <c r="AG966" s="148">
        <f>+MAX(0,ROUND(CALCULO[[#This Row],[ 15 ]]-CALCULO[[#This Row],[32]],-3))</f>
        <v>0</v>
      </c>
      <c r="AH966" s="29"/>
      <c r="AI966" s="163">
        <f>+IF(AVERAGEIF(DEDUCCIONES[Concepto],'Datos para cálculo'!AH$4,DEDUCCIONES[Monto Limite])=1,CALCULO[[#This Row],[ 34 ]],MIN(CALCULO[[#This Row],[ 34 ]],AVERAGEIF(DEDUCCIONES[Concepto],'Datos para cálculo'!AH$4,DEDUCCIONES[Monto Limite]),+CALCULO[[#This Row],[ 34 ]]+1-1,CALCULO[[#This Row],[ 34 ]]))</f>
        <v>0</v>
      </c>
      <c r="AJ966" s="167"/>
      <c r="AK966" s="144">
        <f>+IF(CALCULO[[#This Row],[ 36 ]]="SI",MIN(CALCULO[[#This Row],[ 15 ]]*10%,VLOOKUP($AJ$4,DEDUCCIONES[],4,0)),0)</f>
        <v>0</v>
      </c>
      <c r="AL966" s="168"/>
      <c r="AM966" s="145">
        <f>+MIN(AL966+1-1,VLOOKUP($AL$4,DEDUCCIONES[],4,0))</f>
        <v>0</v>
      </c>
      <c r="AN966" s="144">
        <f>+CALCULO[[#This Row],[35]]+CALCULO[[#This Row],[37]]+CALCULO[[#This Row],[ 39 ]]</f>
        <v>0</v>
      </c>
      <c r="AO966" s="148">
        <f>+CALCULO[[#This Row],[33]]-CALCULO[[#This Row],[ 40 ]]</f>
        <v>0</v>
      </c>
      <c r="AP966" s="29"/>
      <c r="AQ966" s="163">
        <f>+MIN(CALCULO[[#This Row],[42]]+1-1,VLOOKUP($AP$4,RENTAS_EXCENTAS[],4,0))</f>
        <v>0</v>
      </c>
      <c r="AR966" s="29"/>
      <c r="AS966" s="163">
        <f>+MIN(CALCULO[[#This Row],[43]]+CALCULO[[#This Row],[ 44 ]]+1-1,VLOOKUP($AP$4,RENTAS_EXCENTAS[],4,0))-CALCULO[[#This Row],[43]]</f>
        <v>0</v>
      </c>
      <c r="AT966" s="163"/>
      <c r="AU966" s="163"/>
      <c r="AV966" s="163">
        <f>+CALCULO[[#This Row],[ 47 ]]</f>
        <v>0</v>
      </c>
      <c r="AW966" s="163"/>
      <c r="AX966" s="163">
        <f>+CALCULO[[#This Row],[ 49 ]]</f>
        <v>0</v>
      </c>
      <c r="AY966" s="163"/>
      <c r="AZ966" s="163">
        <f>+CALCULO[[#This Row],[ 51 ]]</f>
        <v>0</v>
      </c>
      <c r="BA966" s="163"/>
      <c r="BB966" s="163">
        <f>+CALCULO[[#This Row],[ 53 ]]</f>
        <v>0</v>
      </c>
      <c r="BC966" s="163"/>
      <c r="BD966" s="163">
        <f>+CALCULO[[#This Row],[ 55 ]]</f>
        <v>0</v>
      </c>
      <c r="BE966" s="163"/>
      <c r="BF966" s="163">
        <f>+CALCULO[[#This Row],[ 57 ]]</f>
        <v>0</v>
      </c>
      <c r="BG966" s="163"/>
      <c r="BH966" s="163">
        <f>+CALCULO[[#This Row],[ 59 ]]</f>
        <v>0</v>
      </c>
      <c r="BI966" s="163"/>
      <c r="BJ966" s="163"/>
      <c r="BK966" s="163"/>
      <c r="BL966" s="145">
        <f>+CALCULO[[#This Row],[ 63 ]]</f>
        <v>0</v>
      </c>
      <c r="BM966" s="144">
        <f>+CALCULO[[#This Row],[ 64 ]]+CALCULO[[#This Row],[ 62 ]]+CALCULO[[#This Row],[ 60 ]]+CALCULO[[#This Row],[ 58 ]]+CALCULO[[#This Row],[ 56 ]]+CALCULO[[#This Row],[ 54 ]]+CALCULO[[#This Row],[ 52 ]]+CALCULO[[#This Row],[ 50 ]]+CALCULO[[#This Row],[ 48 ]]+CALCULO[[#This Row],[ 45 ]]+CALCULO[[#This Row],[43]]</f>
        <v>0</v>
      </c>
      <c r="BN966" s="148">
        <f>+CALCULO[[#This Row],[ 41 ]]-CALCULO[[#This Row],[65]]</f>
        <v>0</v>
      </c>
      <c r="BO966" s="144">
        <f>+ROUND(MIN(CALCULO[[#This Row],[66]]*25%,240*'Versión impresión'!$H$8),-3)</f>
        <v>0</v>
      </c>
      <c r="BP966" s="148">
        <f>+CALCULO[[#This Row],[66]]-CALCULO[[#This Row],[67]]</f>
        <v>0</v>
      </c>
      <c r="BQ966" s="154">
        <f>+ROUND(CALCULO[[#This Row],[33]]*40%,-3)</f>
        <v>0</v>
      </c>
      <c r="BR966" s="149">
        <f t="shared" si="36"/>
        <v>0</v>
      </c>
      <c r="BS966" s="144">
        <f>+CALCULO[[#This Row],[33]]-MIN(CALCULO[[#This Row],[69]],CALCULO[[#This Row],[68]])</f>
        <v>0</v>
      </c>
      <c r="BT966" s="150">
        <f>+CALCULO[[#This Row],[71]]/'Versión impresión'!$H$8+1-1</f>
        <v>0</v>
      </c>
      <c r="BU966" s="151">
        <f>+LOOKUP(CALCULO[[#This Row],[72]],$CG$2:$CH$8,$CJ$2:$CJ$8)</f>
        <v>0</v>
      </c>
      <c r="BV966" s="152">
        <f>+LOOKUP(CALCULO[[#This Row],[72]],$CG$2:$CH$8,$CI$2:$CI$8)</f>
        <v>0</v>
      </c>
      <c r="BW966" s="151">
        <f>+LOOKUP(CALCULO[[#This Row],[72]],$CG$2:$CH$8,$CK$2:$CK$8)</f>
        <v>0</v>
      </c>
      <c r="BX966" s="155">
        <f>+(CALCULO[[#This Row],[72]]+CALCULO[[#This Row],[73]])*CALCULO[[#This Row],[74]]+CALCULO[[#This Row],[75]]</f>
        <v>0</v>
      </c>
      <c r="BY966" s="133">
        <f>+ROUND(CALCULO[[#This Row],[76]]*'Versión impresión'!$H$8,-3)</f>
        <v>0</v>
      </c>
      <c r="BZ966" s="180" t="str">
        <f>+IF(LOOKUP(CALCULO[[#This Row],[72]],$CG$2:$CH$8,$CM$2:$CM$8)=0,"",LOOKUP(CALCULO[[#This Row],[72]],$CG$2:$CH$8,$CM$2:$CM$8))</f>
        <v/>
      </c>
    </row>
    <row r="967" spans="1:78" x14ac:dyDescent="0.25">
      <c r="A967" s="78" t="str">
        <f t="shared" si="35"/>
        <v/>
      </c>
      <c r="B967" s="159"/>
      <c r="C967" s="29"/>
      <c r="D967" s="29"/>
      <c r="E967" s="29"/>
      <c r="F967" s="29"/>
      <c r="G967" s="29"/>
      <c r="H967" s="29"/>
      <c r="I967" s="29"/>
      <c r="J967" s="29"/>
      <c r="K967" s="29"/>
      <c r="L967" s="29"/>
      <c r="M967" s="29"/>
      <c r="N967" s="29"/>
      <c r="O967" s="144">
        <f>SUM(CALCULO[[#This Row],[5]:[ 14 ]])</f>
        <v>0</v>
      </c>
      <c r="P967" s="162"/>
      <c r="Q967" s="163">
        <f>+IF(AVERAGEIF(ING_NO_CONST_RENTA[Concepto],'Datos para cálculo'!P$4,ING_NO_CONST_RENTA[Monto Limite])=1,CALCULO[[#This Row],[16]],MIN(CALCULO[ [#This Row],[16] ],AVERAGEIF(ING_NO_CONST_RENTA[Concepto],'Datos para cálculo'!P$4,ING_NO_CONST_RENTA[Monto Limite]),+CALCULO[ [#This Row],[16] ]+1-1,CALCULO[ [#This Row],[16] ]))</f>
        <v>0</v>
      </c>
      <c r="R967" s="29"/>
      <c r="S967" s="163">
        <f>+IF(AVERAGEIF(ING_NO_CONST_RENTA[Concepto],'Datos para cálculo'!R$4,ING_NO_CONST_RENTA[Monto Limite])=1,CALCULO[[#This Row],[18]],MIN(CALCULO[ [#This Row],[18] ],AVERAGEIF(ING_NO_CONST_RENTA[Concepto],'Datos para cálculo'!R$4,ING_NO_CONST_RENTA[Monto Limite]),+CALCULO[ [#This Row],[18] ]+1-1,CALCULO[ [#This Row],[18] ]))</f>
        <v>0</v>
      </c>
      <c r="T967" s="29"/>
      <c r="U967" s="163">
        <f>+IF(AVERAGEIF(ING_NO_CONST_RENTA[Concepto],'Datos para cálculo'!T$4,ING_NO_CONST_RENTA[Monto Limite])=1,CALCULO[[#This Row],[20]],MIN(CALCULO[ [#This Row],[20] ],AVERAGEIF(ING_NO_CONST_RENTA[Concepto],'Datos para cálculo'!T$4,ING_NO_CONST_RENTA[Monto Limite]),+CALCULO[ [#This Row],[20] ]+1-1,CALCULO[ [#This Row],[20] ]))</f>
        <v>0</v>
      </c>
      <c r="V967" s="29"/>
      <c r="W96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7" s="164"/>
      <c r="Y967" s="163">
        <f>+IF(O967&lt;310*'Versión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7" s="165"/>
      <c r="AA967" s="163">
        <f>+IF(AVERAGEIF(ING_NO_CONST_RENTA[Concepto],'Datos para cálculo'!Z$4,ING_NO_CONST_RENTA[Monto Limite])=1,CALCULO[[#This Row],[ 26 ]],MIN(CALCULO[[#This Row],[ 26 ]],AVERAGEIF(ING_NO_CONST_RENTA[Concepto],'Datos para cálculo'!Z$4,ING_NO_CONST_RENTA[Monto Limite]),+CALCULO[[#This Row],[ 26 ]]+1-1,CALCULO[[#This Row],[ 26 ]]))</f>
        <v>0</v>
      </c>
      <c r="AB967" s="165"/>
      <c r="AC96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7" s="147"/>
      <c r="AE96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7" s="144">
        <f>+CALCULO[[#This Row],[ 31 ]]+CALCULO[[#This Row],[ 29 ]]+CALCULO[[#This Row],[ 27 ]]+CALCULO[[#This Row],[ 25 ]]+CALCULO[[#This Row],[ 23 ]]+CALCULO[[#This Row],[ 21 ]]+CALCULO[[#This Row],[ 19 ]]+CALCULO[[#This Row],[ 17 ]]</f>
        <v>0</v>
      </c>
      <c r="AG967" s="148">
        <f>+MAX(0,ROUND(CALCULO[[#This Row],[ 15 ]]-CALCULO[[#This Row],[32]],-3))</f>
        <v>0</v>
      </c>
      <c r="AH967" s="29"/>
      <c r="AI967" s="163">
        <f>+IF(AVERAGEIF(DEDUCCIONES[Concepto],'Datos para cálculo'!AH$4,DEDUCCIONES[Monto Limite])=1,CALCULO[[#This Row],[ 34 ]],MIN(CALCULO[[#This Row],[ 34 ]],AVERAGEIF(DEDUCCIONES[Concepto],'Datos para cálculo'!AH$4,DEDUCCIONES[Monto Limite]),+CALCULO[[#This Row],[ 34 ]]+1-1,CALCULO[[#This Row],[ 34 ]]))</f>
        <v>0</v>
      </c>
      <c r="AJ967" s="167"/>
      <c r="AK967" s="144">
        <f>+IF(CALCULO[[#This Row],[ 36 ]]="SI",MIN(CALCULO[[#This Row],[ 15 ]]*10%,VLOOKUP($AJ$4,DEDUCCIONES[],4,0)),0)</f>
        <v>0</v>
      </c>
      <c r="AL967" s="168"/>
      <c r="AM967" s="145">
        <f>+MIN(AL967+1-1,VLOOKUP($AL$4,DEDUCCIONES[],4,0))</f>
        <v>0</v>
      </c>
      <c r="AN967" s="144">
        <f>+CALCULO[[#This Row],[35]]+CALCULO[[#This Row],[37]]+CALCULO[[#This Row],[ 39 ]]</f>
        <v>0</v>
      </c>
      <c r="AO967" s="148">
        <f>+CALCULO[[#This Row],[33]]-CALCULO[[#This Row],[ 40 ]]</f>
        <v>0</v>
      </c>
      <c r="AP967" s="29"/>
      <c r="AQ967" s="163">
        <f>+MIN(CALCULO[[#This Row],[42]]+1-1,VLOOKUP($AP$4,RENTAS_EXCENTAS[],4,0))</f>
        <v>0</v>
      </c>
      <c r="AR967" s="29"/>
      <c r="AS967" s="163">
        <f>+MIN(CALCULO[[#This Row],[43]]+CALCULO[[#This Row],[ 44 ]]+1-1,VLOOKUP($AP$4,RENTAS_EXCENTAS[],4,0))-CALCULO[[#This Row],[43]]</f>
        <v>0</v>
      </c>
      <c r="AT967" s="163"/>
      <c r="AU967" s="163"/>
      <c r="AV967" s="163">
        <f>+CALCULO[[#This Row],[ 47 ]]</f>
        <v>0</v>
      </c>
      <c r="AW967" s="163"/>
      <c r="AX967" s="163">
        <f>+CALCULO[[#This Row],[ 49 ]]</f>
        <v>0</v>
      </c>
      <c r="AY967" s="163"/>
      <c r="AZ967" s="163">
        <f>+CALCULO[[#This Row],[ 51 ]]</f>
        <v>0</v>
      </c>
      <c r="BA967" s="163"/>
      <c r="BB967" s="163">
        <f>+CALCULO[[#This Row],[ 53 ]]</f>
        <v>0</v>
      </c>
      <c r="BC967" s="163"/>
      <c r="BD967" s="163">
        <f>+CALCULO[[#This Row],[ 55 ]]</f>
        <v>0</v>
      </c>
      <c r="BE967" s="163"/>
      <c r="BF967" s="163">
        <f>+CALCULO[[#This Row],[ 57 ]]</f>
        <v>0</v>
      </c>
      <c r="BG967" s="163"/>
      <c r="BH967" s="163">
        <f>+CALCULO[[#This Row],[ 59 ]]</f>
        <v>0</v>
      </c>
      <c r="BI967" s="163"/>
      <c r="BJ967" s="163"/>
      <c r="BK967" s="163"/>
      <c r="BL967" s="145">
        <f>+CALCULO[[#This Row],[ 63 ]]</f>
        <v>0</v>
      </c>
      <c r="BM967" s="144">
        <f>+CALCULO[[#This Row],[ 64 ]]+CALCULO[[#This Row],[ 62 ]]+CALCULO[[#This Row],[ 60 ]]+CALCULO[[#This Row],[ 58 ]]+CALCULO[[#This Row],[ 56 ]]+CALCULO[[#This Row],[ 54 ]]+CALCULO[[#This Row],[ 52 ]]+CALCULO[[#This Row],[ 50 ]]+CALCULO[[#This Row],[ 48 ]]+CALCULO[[#This Row],[ 45 ]]+CALCULO[[#This Row],[43]]</f>
        <v>0</v>
      </c>
      <c r="BN967" s="148">
        <f>+CALCULO[[#This Row],[ 41 ]]-CALCULO[[#This Row],[65]]</f>
        <v>0</v>
      </c>
      <c r="BO967" s="144">
        <f>+ROUND(MIN(CALCULO[[#This Row],[66]]*25%,240*'Versión impresión'!$H$8),-3)</f>
        <v>0</v>
      </c>
      <c r="BP967" s="148">
        <f>+CALCULO[[#This Row],[66]]-CALCULO[[#This Row],[67]]</f>
        <v>0</v>
      </c>
      <c r="BQ967" s="154">
        <f>+ROUND(CALCULO[[#This Row],[33]]*40%,-3)</f>
        <v>0</v>
      </c>
      <c r="BR967" s="149">
        <f t="shared" si="36"/>
        <v>0</v>
      </c>
      <c r="BS967" s="144">
        <f>+CALCULO[[#This Row],[33]]-MIN(CALCULO[[#This Row],[69]],CALCULO[[#This Row],[68]])</f>
        <v>0</v>
      </c>
      <c r="BT967" s="150">
        <f>+CALCULO[[#This Row],[71]]/'Versión impresión'!$H$8+1-1</f>
        <v>0</v>
      </c>
      <c r="BU967" s="151">
        <f>+LOOKUP(CALCULO[[#This Row],[72]],$CG$2:$CH$8,$CJ$2:$CJ$8)</f>
        <v>0</v>
      </c>
      <c r="BV967" s="152">
        <f>+LOOKUP(CALCULO[[#This Row],[72]],$CG$2:$CH$8,$CI$2:$CI$8)</f>
        <v>0</v>
      </c>
      <c r="BW967" s="151">
        <f>+LOOKUP(CALCULO[[#This Row],[72]],$CG$2:$CH$8,$CK$2:$CK$8)</f>
        <v>0</v>
      </c>
      <c r="BX967" s="155">
        <f>+(CALCULO[[#This Row],[72]]+CALCULO[[#This Row],[73]])*CALCULO[[#This Row],[74]]+CALCULO[[#This Row],[75]]</f>
        <v>0</v>
      </c>
      <c r="BY967" s="133">
        <f>+ROUND(CALCULO[[#This Row],[76]]*'Versión impresión'!$H$8,-3)</f>
        <v>0</v>
      </c>
      <c r="BZ967" s="180" t="str">
        <f>+IF(LOOKUP(CALCULO[[#This Row],[72]],$CG$2:$CH$8,$CM$2:$CM$8)=0,"",LOOKUP(CALCULO[[#This Row],[72]],$CG$2:$CH$8,$CM$2:$CM$8))</f>
        <v/>
      </c>
    </row>
    <row r="968" spans="1:78" x14ac:dyDescent="0.25">
      <c r="A968" s="78" t="str">
        <f t="shared" si="35"/>
        <v/>
      </c>
      <c r="B968" s="159"/>
      <c r="C968" s="29"/>
      <c r="D968" s="29"/>
      <c r="E968" s="29"/>
      <c r="F968" s="29"/>
      <c r="G968" s="29"/>
      <c r="H968" s="29"/>
      <c r="I968" s="29"/>
      <c r="J968" s="29"/>
      <c r="K968" s="29"/>
      <c r="L968" s="29"/>
      <c r="M968" s="29"/>
      <c r="N968" s="29"/>
      <c r="O968" s="144">
        <f>SUM(CALCULO[[#This Row],[5]:[ 14 ]])</f>
        <v>0</v>
      </c>
      <c r="P968" s="162"/>
      <c r="Q968" s="163">
        <f>+IF(AVERAGEIF(ING_NO_CONST_RENTA[Concepto],'Datos para cálculo'!P$4,ING_NO_CONST_RENTA[Monto Limite])=1,CALCULO[[#This Row],[16]],MIN(CALCULO[ [#This Row],[16] ],AVERAGEIF(ING_NO_CONST_RENTA[Concepto],'Datos para cálculo'!P$4,ING_NO_CONST_RENTA[Monto Limite]),+CALCULO[ [#This Row],[16] ]+1-1,CALCULO[ [#This Row],[16] ]))</f>
        <v>0</v>
      </c>
      <c r="R968" s="29"/>
      <c r="S968" s="163">
        <f>+IF(AVERAGEIF(ING_NO_CONST_RENTA[Concepto],'Datos para cálculo'!R$4,ING_NO_CONST_RENTA[Monto Limite])=1,CALCULO[[#This Row],[18]],MIN(CALCULO[ [#This Row],[18] ],AVERAGEIF(ING_NO_CONST_RENTA[Concepto],'Datos para cálculo'!R$4,ING_NO_CONST_RENTA[Monto Limite]),+CALCULO[ [#This Row],[18] ]+1-1,CALCULO[ [#This Row],[18] ]))</f>
        <v>0</v>
      </c>
      <c r="T968" s="29"/>
      <c r="U968" s="163">
        <f>+IF(AVERAGEIF(ING_NO_CONST_RENTA[Concepto],'Datos para cálculo'!T$4,ING_NO_CONST_RENTA[Monto Limite])=1,CALCULO[[#This Row],[20]],MIN(CALCULO[ [#This Row],[20] ],AVERAGEIF(ING_NO_CONST_RENTA[Concepto],'Datos para cálculo'!T$4,ING_NO_CONST_RENTA[Monto Limite]),+CALCULO[ [#This Row],[20] ]+1-1,CALCULO[ [#This Row],[20] ]))</f>
        <v>0</v>
      </c>
      <c r="V968" s="29"/>
      <c r="W96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8" s="164"/>
      <c r="Y968" s="163">
        <f>+IF(O968&lt;310*'Versión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8" s="165"/>
      <c r="AA968" s="163">
        <f>+IF(AVERAGEIF(ING_NO_CONST_RENTA[Concepto],'Datos para cálculo'!Z$4,ING_NO_CONST_RENTA[Monto Limite])=1,CALCULO[[#This Row],[ 26 ]],MIN(CALCULO[[#This Row],[ 26 ]],AVERAGEIF(ING_NO_CONST_RENTA[Concepto],'Datos para cálculo'!Z$4,ING_NO_CONST_RENTA[Monto Limite]),+CALCULO[[#This Row],[ 26 ]]+1-1,CALCULO[[#This Row],[ 26 ]]))</f>
        <v>0</v>
      </c>
      <c r="AB968" s="165"/>
      <c r="AC96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8" s="147"/>
      <c r="AE96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8" s="144">
        <f>+CALCULO[[#This Row],[ 31 ]]+CALCULO[[#This Row],[ 29 ]]+CALCULO[[#This Row],[ 27 ]]+CALCULO[[#This Row],[ 25 ]]+CALCULO[[#This Row],[ 23 ]]+CALCULO[[#This Row],[ 21 ]]+CALCULO[[#This Row],[ 19 ]]+CALCULO[[#This Row],[ 17 ]]</f>
        <v>0</v>
      </c>
      <c r="AG968" s="148">
        <f>+MAX(0,ROUND(CALCULO[[#This Row],[ 15 ]]-CALCULO[[#This Row],[32]],-3))</f>
        <v>0</v>
      </c>
      <c r="AH968" s="29"/>
      <c r="AI968" s="163">
        <f>+IF(AVERAGEIF(DEDUCCIONES[Concepto],'Datos para cálculo'!AH$4,DEDUCCIONES[Monto Limite])=1,CALCULO[[#This Row],[ 34 ]],MIN(CALCULO[[#This Row],[ 34 ]],AVERAGEIF(DEDUCCIONES[Concepto],'Datos para cálculo'!AH$4,DEDUCCIONES[Monto Limite]),+CALCULO[[#This Row],[ 34 ]]+1-1,CALCULO[[#This Row],[ 34 ]]))</f>
        <v>0</v>
      </c>
      <c r="AJ968" s="167"/>
      <c r="AK968" s="144">
        <f>+IF(CALCULO[[#This Row],[ 36 ]]="SI",MIN(CALCULO[[#This Row],[ 15 ]]*10%,VLOOKUP($AJ$4,DEDUCCIONES[],4,0)),0)</f>
        <v>0</v>
      </c>
      <c r="AL968" s="168"/>
      <c r="AM968" s="145">
        <f>+MIN(AL968+1-1,VLOOKUP($AL$4,DEDUCCIONES[],4,0))</f>
        <v>0</v>
      </c>
      <c r="AN968" s="144">
        <f>+CALCULO[[#This Row],[35]]+CALCULO[[#This Row],[37]]+CALCULO[[#This Row],[ 39 ]]</f>
        <v>0</v>
      </c>
      <c r="AO968" s="148">
        <f>+CALCULO[[#This Row],[33]]-CALCULO[[#This Row],[ 40 ]]</f>
        <v>0</v>
      </c>
      <c r="AP968" s="29"/>
      <c r="AQ968" s="163">
        <f>+MIN(CALCULO[[#This Row],[42]]+1-1,VLOOKUP($AP$4,RENTAS_EXCENTAS[],4,0))</f>
        <v>0</v>
      </c>
      <c r="AR968" s="29"/>
      <c r="AS968" s="163">
        <f>+MIN(CALCULO[[#This Row],[43]]+CALCULO[[#This Row],[ 44 ]]+1-1,VLOOKUP($AP$4,RENTAS_EXCENTAS[],4,0))-CALCULO[[#This Row],[43]]</f>
        <v>0</v>
      </c>
      <c r="AT968" s="163"/>
      <c r="AU968" s="163"/>
      <c r="AV968" s="163">
        <f>+CALCULO[[#This Row],[ 47 ]]</f>
        <v>0</v>
      </c>
      <c r="AW968" s="163"/>
      <c r="AX968" s="163">
        <f>+CALCULO[[#This Row],[ 49 ]]</f>
        <v>0</v>
      </c>
      <c r="AY968" s="163"/>
      <c r="AZ968" s="163">
        <f>+CALCULO[[#This Row],[ 51 ]]</f>
        <v>0</v>
      </c>
      <c r="BA968" s="163"/>
      <c r="BB968" s="163">
        <f>+CALCULO[[#This Row],[ 53 ]]</f>
        <v>0</v>
      </c>
      <c r="BC968" s="163"/>
      <c r="BD968" s="163">
        <f>+CALCULO[[#This Row],[ 55 ]]</f>
        <v>0</v>
      </c>
      <c r="BE968" s="163"/>
      <c r="BF968" s="163">
        <f>+CALCULO[[#This Row],[ 57 ]]</f>
        <v>0</v>
      </c>
      <c r="BG968" s="163"/>
      <c r="BH968" s="163">
        <f>+CALCULO[[#This Row],[ 59 ]]</f>
        <v>0</v>
      </c>
      <c r="BI968" s="163"/>
      <c r="BJ968" s="163"/>
      <c r="BK968" s="163"/>
      <c r="BL968" s="145">
        <f>+CALCULO[[#This Row],[ 63 ]]</f>
        <v>0</v>
      </c>
      <c r="BM968" s="144">
        <f>+CALCULO[[#This Row],[ 64 ]]+CALCULO[[#This Row],[ 62 ]]+CALCULO[[#This Row],[ 60 ]]+CALCULO[[#This Row],[ 58 ]]+CALCULO[[#This Row],[ 56 ]]+CALCULO[[#This Row],[ 54 ]]+CALCULO[[#This Row],[ 52 ]]+CALCULO[[#This Row],[ 50 ]]+CALCULO[[#This Row],[ 48 ]]+CALCULO[[#This Row],[ 45 ]]+CALCULO[[#This Row],[43]]</f>
        <v>0</v>
      </c>
      <c r="BN968" s="148">
        <f>+CALCULO[[#This Row],[ 41 ]]-CALCULO[[#This Row],[65]]</f>
        <v>0</v>
      </c>
      <c r="BO968" s="144">
        <f>+ROUND(MIN(CALCULO[[#This Row],[66]]*25%,240*'Versión impresión'!$H$8),-3)</f>
        <v>0</v>
      </c>
      <c r="BP968" s="148">
        <f>+CALCULO[[#This Row],[66]]-CALCULO[[#This Row],[67]]</f>
        <v>0</v>
      </c>
      <c r="BQ968" s="154">
        <f>+ROUND(CALCULO[[#This Row],[33]]*40%,-3)</f>
        <v>0</v>
      </c>
      <c r="BR968" s="149">
        <f t="shared" si="36"/>
        <v>0</v>
      </c>
      <c r="BS968" s="144">
        <f>+CALCULO[[#This Row],[33]]-MIN(CALCULO[[#This Row],[69]],CALCULO[[#This Row],[68]])</f>
        <v>0</v>
      </c>
      <c r="BT968" s="150">
        <f>+CALCULO[[#This Row],[71]]/'Versión impresión'!$H$8+1-1</f>
        <v>0</v>
      </c>
      <c r="BU968" s="151">
        <f>+LOOKUP(CALCULO[[#This Row],[72]],$CG$2:$CH$8,$CJ$2:$CJ$8)</f>
        <v>0</v>
      </c>
      <c r="BV968" s="152">
        <f>+LOOKUP(CALCULO[[#This Row],[72]],$CG$2:$CH$8,$CI$2:$CI$8)</f>
        <v>0</v>
      </c>
      <c r="BW968" s="151">
        <f>+LOOKUP(CALCULO[[#This Row],[72]],$CG$2:$CH$8,$CK$2:$CK$8)</f>
        <v>0</v>
      </c>
      <c r="BX968" s="155">
        <f>+(CALCULO[[#This Row],[72]]+CALCULO[[#This Row],[73]])*CALCULO[[#This Row],[74]]+CALCULO[[#This Row],[75]]</f>
        <v>0</v>
      </c>
      <c r="BY968" s="133">
        <f>+ROUND(CALCULO[[#This Row],[76]]*'Versión impresión'!$H$8,-3)</f>
        <v>0</v>
      </c>
      <c r="BZ968" s="180" t="str">
        <f>+IF(LOOKUP(CALCULO[[#This Row],[72]],$CG$2:$CH$8,$CM$2:$CM$8)=0,"",LOOKUP(CALCULO[[#This Row],[72]],$CG$2:$CH$8,$CM$2:$CM$8))</f>
        <v/>
      </c>
    </row>
    <row r="969" spans="1:78" x14ac:dyDescent="0.25">
      <c r="A969" s="78" t="str">
        <f t="shared" si="35"/>
        <v/>
      </c>
      <c r="B969" s="159"/>
      <c r="C969" s="29"/>
      <c r="D969" s="29"/>
      <c r="E969" s="29"/>
      <c r="F969" s="29"/>
      <c r="G969" s="29"/>
      <c r="H969" s="29"/>
      <c r="I969" s="29"/>
      <c r="J969" s="29"/>
      <c r="K969" s="29"/>
      <c r="L969" s="29"/>
      <c r="M969" s="29"/>
      <c r="N969" s="29"/>
      <c r="O969" s="144">
        <f>SUM(CALCULO[[#This Row],[5]:[ 14 ]])</f>
        <v>0</v>
      </c>
      <c r="P969" s="162"/>
      <c r="Q969" s="163">
        <f>+IF(AVERAGEIF(ING_NO_CONST_RENTA[Concepto],'Datos para cálculo'!P$4,ING_NO_CONST_RENTA[Monto Limite])=1,CALCULO[[#This Row],[16]],MIN(CALCULO[ [#This Row],[16] ],AVERAGEIF(ING_NO_CONST_RENTA[Concepto],'Datos para cálculo'!P$4,ING_NO_CONST_RENTA[Monto Limite]),+CALCULO[ [#This Row],[16] ]+1-1,CALCULO[ [#This Row],[16] ]))</f>
        <v>0</v>
      </c>
      <c r="R969" s="29"/>
      <c r="S969" s="163">
        <f>+IF(AVERAGEIF(ING_NO_CONST_RENTA[Concepto],'Datos para cálculo'!R$4,ING_NO_CONST_RENTA[Monto Limite])=1,CALCULO[[#This Row],[18]],MIN(CALCULO[ [#This Row],[18] ],AVERAGEIF(ING_NO_CONST_RENTA[Concepto],'Datos para cálculo'!R$4,ING_NO_CONST_RENTA[Monto Limite]),+CALCULO[ [#This Row],[18] ]+1-1,CALCULO[ [#This Row],[18] ]))</f>
        <v>0</v>
      </c>
      <c r="T969" s="29"/>
      <c r="U969" s="163">
        <f>+IF(AVERAGEIF(ING_NO_CONST_RENTA[Concepto],'Datos para cálculo'!T$4,ING_NO_CONST_RENTA[Monto Limite])=1,CALCULO[[#This Row],[20]],MIN(CALCULO[ [#This Row],[20] ],AVERAGEIF(ING_NO_CONST_RENTA[Concepto],'Datos para cálculo'!T$4,ING_NO_CONST_RENTA[Monto Limite]),+CALCULO[ [#This Row],[20] ]+1-1,CALCULO[ [#This Row],[20] ]))</f>
        <v>0</v>
      </c>
      <c r="V969" s="29"/>
      <c r="W96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69" s="164"/>
      <c r="Y969" s="163">
        <f>+IF(O969&lt;310*'Versión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69" s="165"/>
      <c r="AA969" s="163">
        <f>+IF(AVERAGEIF(ING_NO_CONST_RENTA[Concepto],'Datos para cálculo'!Z$4,ING_NO_CONST_RENTA[Monto Limite])=1,CALCULO[[#This Row],[ 26 ]],MIN(CALCULO[[#This Row],[ 26 ]],AVERAGEIF(ING_NO_CONST_RENTA[Concepto],'Datos para cálculo'!Z$4,ING_NO_CONST_RENTA[Monto Limite]),+CALCULO[[#This Row],[ 26 ]]+1-1,CALCULO[[#This Row],[ 26 ]]))</f>
        <v>0</v>
      </c>
      <c r="AB969" s="165"/>
      <c r="AC96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69" s="147"/>
      <c r="AE96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69" s="144">
        <f>+CALCULO[[#This Row],[ 31 ]]+CALCULO[[#This Row],[ 29 ]]+CALCULO[[#This Row],[ 27 ]]+CALCULO[[#This Row],[ 25 ]]+CALCULO[[#This Row],[ 23 ]]+CALCULO[[#This Row],[ 21 ]]+CALCULO[[#This Row],[ 19 ]]+CALCULO[[#This Row],[ 17 ]]</f>
        <v>0</v>
      </c>
      <c r="AG969" s="148">
        <f>+MAX(0,ROUND(CALCULO[[#This Row],[ 15 ]]-CALCULO[[#This Row],[32]],-3))</f>
        <v>0</v>
      </c>
      <c r="AH969" s="29"/>
      <c r="AI969" s="163">
        <f>+IF(AVERAGEIF(DEDUCCIONES[Concepto],'Datos para cálculo'!AH$4,DEDUCCIONES[Monto Limite])=1,CALCULO[[#This Row],[ 34 ]],MIN(CALCULO[[#This Row],[ 34 ]],AVERAGEIF(DEDUCCIONES[Concepto],'Datos para cálculo'!AH$4,DEDUCCIONES[Monto Limite]),+CALCULO[[#This Row],[ 34 ]]+1-1,CALCULO[[#This Row],[ 34 ]]))</f>
        <v>0</v>
      </c>
      <c r="AJ969" s="167"/>
      <c r="AK969" s="144">
        <f>+IF(CALCULO[[#This Row],[ 36 ]]="SI",MIN(CALCULO[[#This Row],[ 15 ]]*10%,VLOOKUP($AJ$4,DEDUCCIONES[],4,0)),0)</f>
        <v>0</v>
      </c>
      <c r="AL969" s="168"/>
      <c r="AM969" s="145">
        <f>+MIN(AL969+1-1,VLOOKUP($AL$4,DEDUCCIONES[],4,0))</f>
        <v>0</v>
      </c>
      <c r="AN969" s="144">
        <f>+CALCULO[[#This Row],[35]]+CALCULO[[#This Row],[37]]+CALCULO[[#This Row],[ 39 ]]</f>
        <v>0</v>
      </c>
      <c r="AO969" s="148">
        <f>+CALCULO[[#This Row],[33]]-CALCULO[[#This Row],[ 40 ]]</f>
        <v>0</v>
      </c>
      <c r="AP969" s="29"/>
      <c r="AQ969" s="163">
        <f>+MIN(CALCULO[[#This Row],[42]]+1-1,VLOOKUP($AP$4,RENTAS_EXCENTAS[],4,0))</f>
        <v>0</v>
      </c>
      <c r="AR969" s="29"/>
      <c r="AS969" s="163">
        <f>+MIN(CALCULO[[#This Row],[43]]+CALCULO[[#This Row],[ 44 ]]+1-1,VLOOKUP($AP$4,RENTAS_EXCENTAS[],4,0))-CALCULO[[#This Row],[43]]</f>
        <v>0</v>
      </c>
      <c r="AT969" s="163"/>
      <c r="AU969" s="163"/>
      <c r="AV969" s="163">
        <f>+CALCULO[[#This Row],[ 47 ]]</f>
        <v>0</v>
      </c>
      <c r="AW969" s="163"/>
      <c r="AX969" s="163">
        <f>+CALCULO[[#This Row],[ 49 ]]</f>
        <v>0</v>
      </c>
      <c r="AY969" s="163"/>
      <c r="AZ969" s="163">
        <f>+CALCULO[[#This Row],[ 51 ]]</f>
        <v>0</v>
      </c>
      <c r="BA969" s="163"/>
      <c r="BB969" s="163">
        <f>+CALCULO[[#This Row],[ 53 ]]</f>
        <v>0</v>
      </c>
      <c r="BC969" s="163"/>
      <c r="BD969" s="163">
        <f>+CALCULO[[#This Row],[ 55 ]]</f>
        <v>0</v>
      </c>
      <c r="BE969" s="163"/>
      <c r="BF969" s="163">
        <f>+CALCULO[[#This Row],[ 57 ]]</f>
        <v>0</v>
      </c>
      <c r="BG969" s="163"/>
      <c r="BH969" s="163">
        <f>+CALCULO[[#This Row],[ 59 ]]</f>
        <v>0</v>
      </c>
      <c r="BI969" s="163"/>
      <c r="BJ969" s="163"/>
      <c r="BK969" s="163"/>
      <c r="BL969" s="145">
        <f>+CALCULO[[#This Row],[ 63 ]]</f>
        <v>0</v>
      </c>
      <c r="BM969" s="144">
        <f>+CALCULO[[#This Row],[ 64 ]]+CALCULO[[#This Row],[ 62 ]]+CALCULO[[#This Row],[ 60 ]]+CALCULO[[#This Row],[ 58 ]]+CALCULO[[#This Row],[ 56 ]]+CALCULO[[#This Row],[ 54 ]]+CALCULO[[#This Row],[ 52 ]]+CALCULO[[#This Row],[ 50 ]]+CALCULO[[#This Row],[ 48 ]]+CALCULO[[#This Row],[ 45 ]]+CALCULO[[#This Row],[43]]</f>
        <v>0</v>
      </c>
      <c r="BN969" s="148">
        <f>+CALCULO[[#This Row],[ 41 ]]-CALCULO[[#This Row],[65]]</f>
        <v>0</v>
      </c>
      <c r="BO969" s="144">
        <f>+ROUND(MIN(CALCULO[[#This Row],[66]]*25%,240*'Versión impresión'!$H$8),-3)</f>
        <v>0</v>
      </c>
      <c r="BP969" s="148">
        <f>+CALCULO[[#This Row],[66]]-CALCULO[[#This Row],[67]]</f>
        <v>0</v>
      </c>
      <c r="BQ969" s="154">
        <f>+ROUND(CALCULO[[#This Row],[33]]*40%,-3)</f>
        <v>0</v>
      </c>
      <c r="BR969" s="149">
        <f t="shared" si="36"/>
        <v>0</v>
      </c>
      <c r="BS969" s="144">
        <f>+CALCULO[[#This Row],[33]]-MIN(CALCULO[[#This Row],[69]],CALCULO[[#This Row],[68]])</f>
        <v>0</v>
      </c>
      <c r="BT969" s="150">
        <f>+CALCULO[[#This Row],[71]]/'Versión impresión'!$H$8+1-1</f>
        <v>0</v>
      </c>
      <c r="BU969" s="151">
        <f>+LOOKUP(CALCULO[[#This Row],[72]],$CG$2:$CH$8,$CJ$2:$CJ$8)</f>
        <v>0</v>
      </c>
      <c r="BV969" s="152">
        <f>+LOOKUP(CALCULO[[#This Row],[72]],$CG$2:$CH$8,$CI$2:$CI$8)</f>
        <v>0</v>
      </c>
      <c r="BW969" s="151">
        <f>+LOOKUP(CALCULO[[#This Row],[72]],$CG$2:$CH$8,$CK$2:$CK$8)</f>
        <v>0</v>
      </c>
      <c r="BX969" s="155">
        <f>+(CALCULO[[#This Row],[72]]+CALCULO[[#This Row],[73]])*CALCULO[[#This Row],[74]]+CALCULO[[#This Row],[75]]</f>
        <v>0</v>
      </c>
      <c r="BY969" s="133">
        <f>+ROUND(CALCULO[[#This Row],[76]]*'Versión impresión'!$H$8,-3)</f>
        <v>0</v>
      </c>
      <c r="BZ969" s="180" t="str">
        <f>+IF(LOOKUP(CALCULO[[#This Row],[72]],$CG$2:$CH$8,$CM$2:$CM$8)=0,"",LOOKUP(CALCULO[[#This Row],[72]],$CG$2:$CH$8,$CM$2:$CM$8))</f>
        <v/>
      </c>
    </row>
    <row r="970" spans="1:78" x14ac:dyDescent="0.25">
      <c r="A970" s="78" t="str">
        <f t="shared" si="35"/>
        <v/>
      </c>
      <c r="B970" s="159"/>
      <c r="C970" s="29"/>
      <c r="D970" s="29"/>
      <c r="E970" s="29"/>
      <c r="F970" s="29"/>
      <c r="G970" s="29"/>
      <c r="H970" s="29"/>
      <c r="I970" s="29"/>
      <c r="J970" s="29"/>
      <c r="K970" s="29"/>
      <c r="L970" s="29"/>
      <c r="M970" s="29"/>
      <c r="N970" s="29"/>
      <c r="O970" s="144">
        <f>SUM(CALCULO[[#This Row],[5]:[ 14 ]])</f>
        <v>0</v>
      </c>
      <c r="P970" s="162"/>
      <c r="Q970" s="163">
        <f>+IF(AVERAGEIF(ING_NO_CONST_RENTA[Concepto],'Datos para cálculo'!P$4,ING_NO_CONST_RENTA[Monto Limite])=1,CALCULO[[#This Row],[16]],MIN(CALCULO[ [#This Row],[16] ],AVERAGEIF(ING_NO_CONST_RENTA[Concepto],'Datos para cálculo'!P$4,ING_NO_CONST_RENTA[Monto Limite]),+CALCULO[ [#This Row],[16] ]+1-1,CALCULO[ [#This Row],[16] ]))</f>
        <v>0</v>
      </c>
      <c r="R970" s="29"/>
      <c r="S970" s="163">
        <f>+IF(AVERAGEIF(ING_NO_CONST_RENTA[Concepto],'Datos para cálculo'!R$4,ING_NO_CONST_RENTA[Monto Limite])=1,CALCULO[[#This Row],[18]],MIN(CALCULO[ [#This Row],[18] ],AVERAGEIF(ING_NO_CONST_RENTA[Concepto],'Datos para cálculo'!R$4,ING_NO_CONST_RENTA[Monto Limite]),+CALCULO[ [#This Row],[18] ]+1-1,CALCULO[ [#This Row],[18] ]))</f>
        <v>0</v>
      </c>
      <c r="T970" s="29"/>
      <c r="U970" s="163">
        <f>+IF(AVERAGEIF(ING_NO_CONST_RENTA[Concepto],'Datos para cálculo'!T$4,ING_NO_CONST_RENTA[Monto Limite])=1,CALCULO[[#This Row],[20]],MIN(CALCULO[ [#This Row],[20] ],AVERAGEIF(ING_NO_CONST_RENTA[Concepto],'Datos para cálculo'!T$4,ING_NO_CONST_RENTA[Monto Limite]),+CALCULO[ [#This Row],[20] ]+1-1,CALCULO[ [#This Row],[20] ]))</f>
        <v>0</v>
      </c>
      <c r="V970" s="29"/>
      <c r="W97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0" s="164"/>
      <c r="Y970" s="163">
        <f>+IF(O970&lt;310*'Versión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0" s="165"/>
      <c r="AA970" s="163">
        <f>+IF(AVERAGEIF(ING_NO_CONST_RENTA[Concepto],'Datos para cálculo'!Z$4,ING_NO_CONST_RENTA[Monto Limite])=1,CALCULO[[#This Row],[ 26 ]],MIN(CALCULO[[#This Row],[ 26 ]],AVERAGEIF(ING_NO_CONST_RENTA[Concepto],'Datos para cálculo'!Z$4,ING_NO_CONST_RENTA[Monto Limite]),+CALCULO[[#This Row],[ 26 ]]+1-1,CALCULO[[#This Row],[ 26 ]]))</f>
        <v>0</v>
      </c>
      <c r="AB970" s="165"/>
      <c r="AC97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0" s="147"/>
      <c r="AE97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0" s="144">
        <f>+CALCULO[[#This Row],[ 31 ]]+CALCULO[[#This Row],[ 29 ]]+CALCULO[[#This Row],[ 27 ]]+CALCULO[[#This Row],[ 25 ]]+CALCULO[[#This Row],[ 23 ]]+CALCULO[[#This Row],[ 21 ]]+CALCULO[[#This Row],[ 19 ]]+CALCULO[[#This Row],[ 17 ]]</f>
        <v>0</v>
      </c>
      <c r="AG970" s="148">
        <f>+MAX(0,ROUND(CALCULO[[#This Row],[ 15 ]]-CALCULO[[#This Row],[32]],-3))</f>
        <v>0</v>
      </c>
      <c r="AH970" s="29"/>
      <c r="AI970" s="163">
        <f>+IF(AVERAGEIF(DEDUCCIONES[Concepto],'Datos para cálculo'!AH$4,DEDUCCIONES[Monto Limite])=1,CALCULO[[#This Row],[ 34 ]],MIN(CALCULO[[#This Row],[ 34 ]],AVERAGEIF(DEDUCCIONES[Concepto],'Datos para cálculo'!AH$4,DEDUCCIONES[Monto Limite]),+CALCULO[[#This Row],[ 34 ]]+1-1,CALCULO[[#This Row],[ 34 ]]))</f>
        <v>0</v>
      </c>
      <c r="AJ970" s="167"/>
      <c r="AK970" s="144">
        <f>+IF(CALCULO[[#This Row],[ 36 ]]="SI",MIN(CALCULO[[#This Row],[ 15 ]]*10%,VLOOKUP($AJ$4,DEDUCCIONES[],4,0)),0)</f>
        <v>0</v>
      </c>
      <c r="AL970" s="168"/>
      <c r="AM970" s="145">
        <f>+MIN(AL970+1-1,VLOOKUP($AL$4,DEDUCCIONES[],4,0))</f>
        <v>0</v>
      </c>
      <c r="AN970" s="144">
        <f>+CALCULO[[#This Row],[35]]+CALCULO[[#This Row],[37]]+CALCULO[[#This Row],[ 39 ]]</f>
        <v>0</v>
      </c>
      <c r="AO970" s="148">
        <f>+CALCULO[[#This Row],[33]]-CALCULO[[#This Row],[ 40 ]]</f>
        <v>0</v>
      </c>
      <c r="AP970" s="29"/>
      <c r="AQ970" s="163">
        <f>+MIN(CALCULO[[#This Row],[42]]+1-1,VLOOKUP($AP$4,RENTAS_EXCENTAS[],4,0))</f>
        <v>0</v>
      </c>
      <c r="AR970" s="29"/>
      <c r="AS970" s="163">
        <f>+MIN(CALCULO[[#This Row],[43]]+CALCULO[[#This Row],[ 44 ]]+1-1,VLOOKUP($AP$4,RENTAS_EXCENTAS[],4,0))-CALCULO[[#This Row],[43]]</f>
        <v>0</v>
      </c>
      <c r="AT970" s="163"/>
      <c r="AU970" s="163"/>
      <c r="AV970" s="163">
        <f>+CALCULO[[#This Row],[ 47 ]]</f>
        <v>0</v>
      </c>
      <c r="AW970" s="163"/>
      <c r="AX970" s="163">
        <f>+CALCULO[[#This Row],[ 49 ]]</f>
        <v>0</v>
      </c>
      <c r="AY970" s="163"/>
      <c r="AZ970" s="163">
        <f>+CALCULO[[#This Row],[ 51 ]]</f>
        <v>0</v>
      </c>
      <c r="BA970" s="163"/>
      <c r="BB970" s="163">
        <f>+CALCULO[[#This Row],[ 53 ]]</f>
        <v>0</v>
      </c>
      <c r="BC970" s="163"/>
      <c r="BD970" s="163">
        <f>+CALCULO[[#This Row],[ 55 ]]</f>
        <v>0</v>
      </c>
      <c r="BE970" s="163"/>
      <c r="BF970" s="163">
        <f>+CALCULO[[#This Row],[ 57 ]]</f>
        <v>0</v>
      </c>
      <c r="BG970" s="163"/>
      <c r="BH970" s="163">
        <f>+CALCULO[[#This Row],[ 59 ]]</f>
        <v>0</v>
      </c>
      <c r="BI970" s="163"/>
      <c r="BJ970" s="163"/>
      <c r="BK970" s="163"/>
      <c r="BL970" s="145">
        <f>+CALCULO[[#This Row],[ 63 ]]</f>
        <v>0</v>
      </c>
      <c r="BM970" s="144">
        <f>+CALCULO[[#This Row],[ 64 ]]+CALCULO[[#This Row],[ 62 ]]+CALCULO[[#This Row],[ 60 ]]+CALCULO[[#This Row],[ 58 ]]+CALCULO[[#This Row],[ 56 ]]+CALCULO[[#This Row],[ 54 ]]+CALCULO[[#This Row],[ 52 ]]+CALCULO[[#This Row],[ 50 ]]+CALCULO[[#This Row],[ 48 ]]+CALCULO[[#This Row],[ 45 ]]+CALCULO[[#This Row],[43]]</f>
        <v>0</v>
      </c>
      <c r="BN970" s="148">
        <f>+CALCULO[[#This Row],[ 41 ]]-CALCULO[[#This Row],[65]]</f>
        <v>0</v>
      </c>
      <c r="BO970" s="144">
        <f>+ROUND(MIN(CALCULO[[#This Row],[66]]*25%,240*'Versión impresión'!$H$8),-3)</f>
        <v>0</v>
      </c>
      <c r="BP970" s="148">
        <f>+CALCULO[[#This Row],[66]]-CALCULO[[#This Row],[67]]</f>
        <v>0</v>
      </c>
      <c r="BQ970" s="154">
        <f>+ROUND(CALCULO[[#This Row],[33]]*40%,-3)</f>
        <v>0</v>
      </c>
      <c r="BR970" s="149">
        <f t="shared" si="36"/>
        <v>0</v>
      </c>
      <c r="BS970" s="144">
        <f>+CALCULO[[#This Row],[33]]-MIN(CALCULO[[#This Row],[69]],CALCULO[[#This Row],[68]])</f>
        <v>0</v>
      </c>
      <c r="BT970" s="150">
        <f>+CALCULO[[#This Row],[71]]/'Versión impresión'!$H$8+1-1</f>
        <v>0</v>
      </c>
      <c r="BU970" s="151">
        <f>+LOOKUP(CALCULO[[#This Row],[72]],$CG$2:$CH$8,$CJ$2:$CJ$8)</f>
        <v>0</v>
      </c>
      <c r="BV970" s="152">
        <f>+LOOKUP(CALCULO[[#This Row],[72]],$CG$2:$CH$8,$CI$2:$CI$8)</f>
        <v>0</v>
      </c>
      <c r="BW970" s="151">
        <f>+LOOKUP(CALCULO[[#This Row],[72]],$CG$2:$CH$8,$CK$2:$CK$8)</f>
        <v>0</v>
      </c>
      <c r="BX970" s="155">
        <f>+(CALCULO[[#This Row],[72]]+CALCULO[[#This Row],[73]])*CALCULO[[#This Row],[74]]+CALCULO[[#This Row],[75]]</f>
        <v>0</v>
      </c>
      <c r="BY970" s="133">
        <f>+ROUND(CALCULO[[#This Row],[76]]*'Versión impresión'!$H$8,-3)</f>
        <v>0</v>
      </c>
      <c r="BZ970" s="180" t="str">
        <f>+IF(LOOKUP(CALCULO[[#This Row],[72]],$CG$2:$CH$8,$CM$2:$CM$8)=0,"",LOOKUP(CALCULO[[#This Row],[72]],$CG$2:$CH$8,$CM$2:$CM$8))</f>
        <v/>
      </c>
    </row>
    <row r="971" spans="1:78" x14ac:dyDescent="0.25">
      <c r="A971" s="78" t="str">
        <f t="shared" si="35"/>
        <v/>
      </c>
      <c r="B971" s="159"/>
      <c r="C971" s="29"/>
      <c r="D971" s="29"/>
      <c r="E971" s="29"/>
      <c r="F971" s="29"/>
      <c r="G971" s="29"/>
      <c r="H971" s="29"/>
      <c r="I971" s="29"/>
      <c r="J971" s="29"/>
      <c r="K971" s="29"/>
      <c r="L971" s="29"/>
      <c r="M971" s="29"/>
      <c r="N971" s="29"/>
      <c r="O971" s="144">
        <f>SUM(CALCULO[[#This Row],[5]:[ 14 ]])</f>
        <v>0</v>
      </c>
      <c r="P971" s="162"/>
      <c r="Q971" s="163">
        <f>+IF(AVERAGEIF(ING_NO_CONST_RENTA[Concepto],'Datos para cálculo'!P$4,ING_NO_CONST_RENTA[Monto Limite])=1,CALCULO[[#This Row],[16]],MIN(CALCULO[ [#This Row],[16] ],AVERAGEIF(ING_NO_CONST_RENTA[Concepto],'Datos para cálculo'!P$4,ING_NO_CONST_RENTA[Monto Limite]),+CALCULO[ [#This Row],[16] ]+1-1,CALCULO[ [#This Row],[16] ]))</f>
        <v>0</v>
      </c>
      <c r="R971" s="29"/>
      <c r="S971" s="163">
        <f>+IF(AVERAGEIF(ING_NO_CONST_RENTA[Concepto],'Datos para cálculo'!R$4,ING_NO_CONST_RENTA[Monto Limite])=1,CALCULO[[#This Row],[18]],MIN(CALCULO[ [#This Row],[18] ],AVERAGEIF(ING_NO_CONST_RENTA[Concepto],'Datos para cálculo'!R$4,ING_NO_CONST_RENTA[Monto Limite]),+CALCULO[ [#This Row],[18] ]+1-1,CALCULO[ [#This Row],[18] ]))</f>
        <v>0</v>
      </c>
      <c r="T971" s="29"/>
      <c r="U971" s="163">
        <f>+IF(AVERAGEIF(ING_NO_CONST_RENTA[Concepto],'Datos para cálculo'!T$4,ING_NO_CONST_RENTA[Monto Limite])=1,CALCULO[[#This Row],[20]],MIN(CALCULO[ [#This Row],[20] ],AVERAGEIF(ING_NO_CONST_RENTA[Concepto],'Datos para cálculo'!T$4,ING_NO_CONST_RENTA[Monto Limite]),+CALCULO[ [#This Row],[20] ]+1-1,CALCULO[ [#This Row],[20] ]))</f>
        <v>0</v>
      </c>
      <c r="V971" s="29"/>
      <c r="W97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1" s="164"/>
      <c r="Y971" s="163">
        <f>+IF(O971&lt;310*'Versión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1" s="165"/>
      <c r="AA971" s="163">
        <f>+IF(AVERAGEIF(ING_NO_CONST_RENTA[Concepto],'Datos para cálculo'!Z$4,ING_NO_CONST_RENTA[Monto Limite])=1,CALCULO[[#This Row],[ 26 ]],MIN(CALCULO[[#This Row],[ 26 ]],AVERAGEIF(ING_NO_CONST_RENTA[Concepto],'Datos para cálculo'!Z$4,ING_NO_CONST_RENTA[Monto Limite]),+CALCULO[[#This Row],[ 26 ]]+1-1,CALCULO[[#This Row],[ 26 ]]))</f>
        <v>0</v>
      </c>
      <c r="AB971" s="165"/>
      <c r="AC97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1" s="147"/>
      <c r="AE97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1" s="144">
        <f>+CALCULO[[#This Row],[ 31 ]]+CALCULO[[#This Row],[ 29 ]]+CALCULO[[#This Row],[ 27 ]]+CALCULO[[#This Row],[ 25 ]]+CALCULO[[#This Row],[ 23 ]]+CALCULO[[#This Row],[ 21 ]]+CALCULO[[#This Row],[ 19 ]]+CALCULO[[#This Row],[ 17 ]]</f>
        <v>0</v>
      </c>
      <c r="AG971" s="148">
        <f>+MAX(0,ROUND(CALCULO[[#This Row],[ 15 ]]-CALCULO[[#This Row],[32]],-3))</f>
        <v>0</v>
      </c>
      <c r="AH971" s="29"/>
      <c r="AI971" s="163">
        <f>+IF(AVERAGEIF(DEDUCCIONES[Concepto],'Datos para cálculo'!AH$4,DEDUCCIONES[Monto Limite])=1,CALCULO[[#This Row],[ 34 ]],MIN(CALCULO[[#This Row],[ 34 ]],AVERAGEIF(DEDUCCIONES[Concepto],'Datos para cálculo'!AH$4,DEDUCCIONES[Monto Limite]),+CALCULO[[#This Row],[ 34 ]]+1-1,CALCULO[[#This Row],[ 34 ]]))</f>
        <v>0</v>
      </c>
      <c r="AJ971" s="167"/>
      <c r="AK971" s="144">
        <f>+IF(CALCULO[[#This Row],[ 36 ]]="SI",MIN(CALCULO[[#This Row],[ 15 ]]*10%,VLOOKUP($AJ$4,DEDUCCIONES[],4,0)),0)</f>
        <v>0</v>
      </c>
      <c r="AL971" s="168"/>
      <c r="AM971" s="145">
        <f>+MIN(AL971+1-1,VLOOKUP($AL$4,DEDUCCIONES[],4,0))</f>
        <v>0</v>
      </c>
      <c r="AN971" s="144">
        <f>+CALCULO[[#This Row],[35]]+CALCULO[[#This Row],[37]]+CALCULO[[#This Row],[ 39 ]]</f>
        <v>0</v>
      </c>
      <c r="AO971" s="148">
        <f>+CALCULO[[#This Row],[33]]-CALCULO[[#This Row],[ 40 ]]</f>
        <v>0</v>
      </c>
      <c r="AP971" s="29"/>
      <c r="AQ971" s="163">
        <f>+MIN(CALCULO[[#This Row],[42]]+1-1,VLOOKUP($AP$4,RENTAS_EXCENTAS[],4,0))</f>
        <v>0</v>
      </c>
      <c r="AR971" s="29"/>
      <c r="AS971" s="163">
        <f>+MIN(CALCULO[[#This Row],[43]]+CALCULO[[#This Row],[ 44 ]]+1-1,VLOOKUP($AP$4,RENTAS_EXCENTAS[],4,0))-CALCULO[[#This Row],[43]]</f>
        <v>0</v>
      </c>
      <c r="AT971" s="163"/>
      <c r="AU971" s="163"/>
      <c r="AV971" s="163">
        <f>+CALCULO[[#This Row],[ 47 ]]</f>
        <v>0</v>
      </c>
      <c r="AW971" s="163"/>
      <c r="AX971" s="163">
        <f>+CALCULO[[#This Row],[ 49 ]]</f>
        <v>0</v>
      </c>
      <c r="AY971" s="163"/>
      <c r="AZ971" s="163">
        <f>+CALCULO[[#This Row],[ 51 ]]</f>
        <v>0</v>
      </c>
      <c r="BA971" s="163"/>
      <c r="BB971" s="163">
        <f>+CALCULO[[#This Row],[ 53 ]]</f>
        <v>0</v>
      </c>
      <c r="BC971" s="163"/>
      <c r="BD971" s="163">
        <f>+CALCULO[[#This Row],[ 55 ]]</f>
        <v>0</v>
      </c>
      <c r="BE971" s="163"/>
      <c r="BF971" s="163">
        <f>+CALCULO[[#This Row],[ 57 ]]</f>
        <v>0</v>
      </c>
      <c r="BG971" s="163"/>
      <c r="BH971" s="163">
        <f>+CALCULO[[#This Row],[ 59 ]]</f>
        <v>0</v>
      </c>
      <c r="BI971" s="163"/>
      <c r="BJ971" s="163"/>
      <c r="BK971" s="163"/>
      <c r="BL971" s="145">
        <f>+CALCULO[[#This Row],[ 63 ]]</f>
        <v>0</v>
      </c>
      <c r="BM971" s="144">
        <f>+CALCULO[[#This Row],[ 64 ]]+CALCULO[[#This Row],[ 62 ]]+CALCULO[[#This Row],[ 60 ]]+CALCULO[[#This Row],[ 58 ]]+CALCULO[[#This Row],[ 56 ]]+CALCULO[[#This Row],[ 54 ]]+CALCULO[[#This Row],[ 52 ]]+CALCULO[[#This Row],[ 50 ]]+CALCULO[[#This Row],[ 48 ]]+CALCULO[[#This Row],[ 45 ]]+CALCULO[[#This Row],[43]]</f>
        <v>0</v>
      </c>
      <c r="BN971" s="148">
        <f>+CALCULO[[#This Row],[ 41 ]]-CALCULO[[#This Row],[65]]</f>
        <v>0</v>
      </c>
      <c r="BO971" s="144">
        <f>+ROUND(MIN(CALCULO[[#This Row],[66]]*25%,240*'Versión impresión'!$H$8),-3)</f>
        <v>0</v>
      </c>
      <c r="BP971" s="148">
        <f>+CALCULO[[#This Row],[66]]-CALCULO[[#This Row],[67]]</f>
        <v>0</v>
      </c>
      <c r="BQ971" s="154">
        <f>+ROUND(CALCULO[[#This Row],[33]]*40%,-3)</f>
        <v>0</v>
      </c>
      <c r="BR971" s="149">
        <f t="shared" si="36"/>
        <v>0</v>
      </c>
      <c r="BS971" s="144">
        <f>+CALCULO[[#This Row],[33]]-MIN(CALCULO[[#This Row],[69]],CALCULO[[#This Row],[68]])</f>
        <v>0</v>
      </c>
      <c r="BT971" s="150">
        <f>+CALCULO[[#This Row],[71]]/'Versión impresión'!$H$8+1-1</f>
        <v>0</v>
      </c>
      <c r="BU971" s="151">
        <f>+LOOKUP(CALCULO[[#This Row],[72]],$CG$2:$CH$8,$CJ$2:$CJ$8)</f>
        <v>0</v>
      </c>
      <c r="BV971" s="152">
        <f>+LOOKUP(CALCULO[[#This Row],[72]],$CG$2:$CH$8,$CI$2:$CI$8)</f>
        <v>0</v>
      </c>
      <c r="BW971" s="151">
        <f>+LOOKUP(CALCULO[[#This Row],[72]],$CG$2:$CH$8,$CK$2:$CK$8)</f>
        <v>0</v>
      </c>
      <c r="BX971" s="155">
        <f>+(CALCULO[[#This Row],[72]]+CALCULO[[#This Row],[73]])*CALCULO[[#This Row],[74]]+CALCULO[[#This Row],[75]]</f>
        <v>0</v>
      </c>
      <c r="BY971" s="133">
        <f>+ROUND(CALCULO[[#This Row],[76]]*'Versión impresión'!$H$8,-3)</f>
        <v>0</v>
      </c>
      <c r="BZ971" s="180" t="str">
        <f>+IF(LOOKUP(CALCULO[[#This Row],[72]],$CG$2:$CH$8,$CM$2:$CM$8)=0,"",LOOKUP(CALCULO[[#This Row],[72]],$CG$2:$CH$8,$CM$2:$CM$8))</f>
        <v/>
      </c>
    </row>
    <row r="972" spans="1:78" x14ac:dyDescent="0.25">
      <c r="A972" s="78" t="str">
        <f t="shared" si="35"/>
        <v/>
      </c>
      <c r="B972" s="159"/>
      <c r="C972" s="29"/>
      <c r="D972" s="29"/>
      <c r="E972" s="29"/>
      <c r="F972" s="29"/>
      <c r="G972" s="29"/>
      <c r="H972" s="29"/>
      <c r="I972" s="29"/>
      <c r="J972" s="29"/>
      <c r="K972" s="29"/>
      <c r="L972" s="29"/>
      <c r="M972" s="29"/>
      <c r="N972" s="29"/>
      <c r="O972" s="144">
        <f>SUM(CALCULO[[#This Row],[5]:[ 14 ]])</f>
        <v>0</v>
      </c>
      <c r="P972" s="162"/>
      <c r="Q972" s="163">
        <f>+IF(AVERAGEIF(ING_NO_CONST_RENTA[Concepto],'Datos para cálculo'!P$4,ING_NO_CONST_RENTA[Monto Limite])=1,CALCULO[[#This Row],[16]],MIN(CALCULO[ [#This Row],[16] ],AVERAGEIF(ING_NO_CONST_RENTA[Concepto],'Datos para cálculo'!P$4,ING_NO_CONST_RENTA[Monto Limite]),+CALCULO[ [#This Row],[16] ]+1-1,CALCULO[ [#This Row],[16] ]))</f>
        <v>0</v>
      </c>
      <c r="R972" s="29"/>
      <c r="S972" s="163">
        <f>+IF(AVERAGEIF(ING_NO_CONST_RENTA[Concepto],'Datos para cálculo'!R$4,ING_NO_CONST_RENTA[Monto Limite])=1,CALCULO[[#This Row],[18]],MIN(CALCULO[ [#This Row],[18] ],AVERAGEIF(ING_NO_CONST_RENTA[Concepto],'Datos para cálculo'!R$4,ING_NO_CONST_RENTA[Monto Limite]),+CALCULO[ [#This Row],[18] ]+1-1,CALCULO[ [#This Row],[18] ]))</f>
        <v>0</v>
      </c>
      <c r="T972" s="29"/>
      <c r="U972" s="163">
        <f>+IF(AVERAGEIF(ING_NO_CONST_RENTA[Concepto],'Datos para cálculo'!T$4,ING_NO_CONST_RENTA[Monto Limite])=1,CALCULO[[#This Row],[20]],MIN(CALCULO[ [#This Row],[20] ],AVERAGEIF(ING_NO_CONST_RENTA[Concepto],'Datos para cálculo'!T$4,ING_NO_CONST_RENTA[Monto Limite]),+CALCULO[ [#This Row],[20] ]+1-1,CALCULO[ [#This Row],[20] ]))</f>
        <v>0</v>
      </c>
      <c r="V972" s="29"/>
      <c r="W97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2" s="164"/>
      <c r="Y972" s="163">
        <f>+IF(O972&lt;310*'Versión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2" s="165"/>
      <c r="AA972" s="163">
        <f>+IF(AVERAGEIF(ING_NO_CONST_RENTA[Concepto],'Datos para cálculo'!Z$4,ING_NO_CONST_RENTA[Monto Limite])=1,CALCULO[[#This Row],[ 26 ]],MIN(CALCULO[[#This Row],[ 26 ]],AVERAGEIF(ING_NO_CONST_RENTA[Concepto],'Datos para cálculo'!Z$4,ING_NO_CONST_RENTA[Monto Limite]),+CALCULO[[#This Row],[ 26 ]]+1-1,CALCULO[[#This Row],[ 26 ]]))</f>
        <v>0</v>
      </c>
      <c r="AB972" s="165"/>
      <c r="AC97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2" s="147"/>
      <c r="AE97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2" s="144">
        <f>+CALCULO[[#This Row],[ 31 ]]+CALCULO[[#This Row],[ 29 ]]+CALCULO[[#This Row],[ 27 ]]+CALCULO[[#This Row],[ 25 ]]+CALCULO[[#This Row],[ 23 ]]+CALCULO[[#This Row],[ 21 ]]+CALCULO[[#This Row],[ 19 ]]+CALCULO[[#This Row],[ 17 ]]</f>
        <v>0</v>
      </c>
      <c r="AG972" s="148">
        <f>+MAX(0,ROUND(CALCULO[[#This Row],[ 15 ]]-CALCULO[[#This Row],[32]],-3))</f>
        <v>0</v>
      </c>
      <c r="AH972" s="29"/>
      <c r="AI972" s="163">
        <f>+IF(AVERAGEIF(DEDUCCIONES[Concepto],'Datos para cálculo'!AH$4,DEDUCCIONES[Monto Limite])=1,CALCULO[[#This Row],[ 34 ]],MIN(CALCULO[[#This Row],[ 34 ]],AVERAGEIF(DEDUCCIONES[Concepto],'Datos para cálculo'!AH$4,DEDUCCIONES[Monto Limite]),+CALCULO[[#This Row],[ 34 ]]+1-1,CALCULO[[#This Row],[ 34 ]]))</f>
        <v>0</v>
      </c>
      <c r="AJ972" s="167"/>
      <c r="AK972" s="144">
        <f>+IF(CALCULO[[#This Row],[ 36 ]]="SI",MIN(CALCULO[[#This Row],[ 15 ]]*10%,VLOOKUP($AJ$4,DEDUCCIONES[],4,0)),0)</f>
        <v>0</v>
      </c>
      <c r="AL972" s="168"/>
      <c r="AM972" s="145">
        <f>+MIN(AL972+1-1,VLOOKUP($AL$4,DEDUCCIONES[],4,0))</f>
        <v>0</v>
      </c>
      <c r="AN972" s="144">
        <f>+CALCULO[[#This Row],[35]]+CALCULO[[#This Row],[37]]+CALCULO[[#This Row],[ 39 ]]</f>
        <v>0</v>
      </c>
      <c r="AO972" s="148">
        <f>+CALCULO[[#This Row],[33]]-CALCULO[[#This Row],[ 40 ]]</f>
        <v>0</v>
      </c>
      <c r="AP972" s="29"/>
      <c r="AQ972" s="163">
        <f>+MIN(CALCULO[[#This Row],[42]]+1-1,VLOOKUP($AP$4,RENTAS_EXCENTAS[],4,0))</f>
        <v>0</v>
      </c>
      <c r="AR972" s="29"/>
      <c r="AS972" s="163">
        <f>+MIN(CALCULO[[#This Row],[43]]+CALCULO[[#This Row],[ 44 ]]+1-1,VLOOKUP($AP$4,RENTAS_EXCENTAS[],4,0))-CALCULO[[#This Row],[43]]</f>
        <v>0</v>
      </c>
      <c r="AT972" s="163"/>
      <c r="AU972" s="163"/>
      <c r="AV972" s="163">
        <f>+CALCULO[[#This Row],[ 47 ]]</f>
        <v>0</v>
      </c>
      <c r="AW972" s="163"/>
      <c r="AX972" s="163">
        <f>+CALCULO[[#This Row],[ 49 ]]</f>
        <v>0</v>
      </c>
      <c r="AY972" s="163"/>
      <c r="AZ972" s="163">
        <f>+CALCULO[[#This Row],[ 51 ]]</f>
        <v>0</v>
      </c>
      <c r="BA972" s="163"/>
      <c r="BB972" s="163">
        <f>+CALCULO[[#This Row],[ 53 ]]</f>
        <v>0</v>
      </c>
      <c r="BC972" s="163"/>
      <c r="BD972" s="163">
        <f>+CALCULO[[#This Row],[ 55 ]]</f>
        <v>0</v>
      </c>
      <c r="BE972" s="163"/>
      <c r="BF972" s="163">
        <f>+CALCULO[[#This Row],[ 57 ]]</f>
        <v>0</v>
      </c>
      <c r="BG972" s="163"/>
      <c r="BH972" s="163">
        <f>+CALCULO[[#This Row],[ 59 ]]</f>
        <v>0</v>
      </c>
      <c r="BI972" s="163"/>
      <c r="BJ972" s="163"/>
      <c r="BK972" s="163"/>
      <c r="BL972" s="145">
        <f>+CALCULO[[#This Row],[ 63 ]]</f>
        <v>0</v>
      </c>
      <c r="BM972" s="144">
        <f>+CALCULO[[#This Row],[ 64 ]]+CALCULO[[#This Row],[ 62 ]]+CALCULO[[#This Row],[ 60 ]]+CALCULO[[#This Row],[ 58 ]]+CALCULO[[#This Row],[ 56 ]]+CALCULO[[#This Row],[ 54 ]]+CALCULO[[#This Row],[ 52 ]]+CALCULO[[#This Row],[ 50 ]]+CALCULO[[#This Row],[ 48 ]]+CALCULO[[#This Row],[ 45 ]]+CALCULO[[#This Row],[43]]</f>
        <v>0</v>
      </c>
      <c r="BN972" s="148">
        <f>+CALCULO[[#This Row],[ 41 ]]-CALCULO[[#This Row],[65]]</f>
        <v>0</v>
      </c>
      <c r="BO972" s="144">
        <f>+ROUND(MIN(CALCULO[[#This Row],[66]]*25%,240*'Versión impresión'!$H$8),-3)</f>
        <v>0</v>
      </c>
      <c r="BP972" s="148">
        <f>+CALCULO[[#This Row],[66]]-CALCULO[[#This Row],[67]]</f>
        <v>0</v>
      </c>
      <c r="BQ972" s="154">
        <f>+ROUND(CALCULO[[#This Row],[33]]*40%,-3)</f>
        <v>0</v>
      </c>
      <c r="BR972" s="149">
        <f t="shared" si="36"/>
        <v>0</v>
      </c>
      <c r="BS972" s="144">
        <f>+CALCULO[[#This Row],[33]]-MIN(CALCULO[[#This Row],[69]],CALCULO[[#This Row],[68]])</f>
        <v>0</v>
      </c>
      <c r="BT972" s="150">
        <f>+CALCULO[[#This Row],[71]]/'Versión impresión'!$H$8+1-1</f>
        <v>0</v>
      </c>
      <c r="BU972" s="151">
        <f>+LOOKUP(CALCULO[[#This Row],[72]],$CG$2:$CH$8,$CJ$2:$CJ$8)</f>
        <v>0</v>
      </c>
      <c r="BV972" s="152">
        <f>+LOOKUP(CALCULO[[#This Row],[72]],$CG$2:$CH$8,$CI$2:$CI$8)</f>
        <v>0</v>
      </c>
      <c r="BW972" s="151">
        <f>+LOOKUP(CALCULO[[#This Row],[72]],$CG$2:$CH$8,$CK$2:$CK$8)</f>
        <v>0</v>
      </c>
      <c r="BX972" s="155">
        <f>+(CALCULO[[#This Row],[72]]+CALCULO[[#This Row],[73]])*CALCULO[[#This Row],[74]]+CALCULO[[#This Row],[75]]</f>
        <v>0</v>
      </c>
      <c r="BY972" s="133">
        <f>+ROUND(CALCULO[[#This Row],[76]]*'Versión impresión'!$H$8,-3)</f>
        <v>0</v>
      </c>
      <c r="BZ972" s="180" t="str">
        <f>+IF(LOOKUP(CALCULO[[#This Row],[72]],$CG$2:$CH$8,$CM$2:$CM$8)=0,"",LOOKUP(CALCULO[[#This Row],[72]],$CG$2:$CH$8,$CM$2:$CM$8))</f>
        <v/>
      </c>
    </row>
    <row r="973" spans="1:78" x14ac:dyDescent="0.25">
      <c r="A973" s="78" t="str">
        <f t="shared" si="35"/>
        <v/>
      </c>
      <c r="B973" s="159"/>
      <c r="C973" s="29"/>
      <c r="D973" s="29"/>
      <c r="E973" s="29"/>
      <c r="F973" s="29"/>
      <c r="G973" s="29"/>
      <c r="H973" s="29"/>
      <c r="I973" s="29"/>
      <c r="J973" s="29"/>
      <c r="K973" s="29"/>
      <c r="L973" s="29"/>
      <c r="M973" s="29"/>
      <c r="N973" s="29"/>
      <c r="O973" s="144">
        <f>SUM(CALCULO[[#This Row],[5]:[ 14 ]])</f>
        <v>0</v>
      </c>
      <c r="P973" s="162"/>
      <c r="Q973" s="163">
        <f>+IF(AVERAGEIF(ING_NO_CONST_RENTA[Concepto],'Datos para cálculo'!P$4,ING_NO_CONST_RENTA[Monto Limite])=1,CALCULO[[#This Row],[16]],MIN(CALCULO[ [#This Row],[16] ],AVERAGEIF(ING_NO_CONST_RENTA[Concepto],'Datos para cálculo'!P$4,ING_NO_CONST_RENTA[Monto Limite]),+CALCULO[ [#This Row],[16] ]+1-1,CALCULO[ [#This Row],[16] ]))</f>
        <v>0</v>
      </c>
      <c r="R973" s="29"/>
      <c r="S973" s="163">
        <f>+IF(AVERAGEIF(ING_NO_CONST_RENTA[Concepto],'Datos para cálculo'!R$4,ING_NO_CONST_RENTA[Monto Limite])=1,CALCULO[[#This Row],[18]],MIN(CALCULO[ [#This Row],[18] ],AVERAGEIF(ING_NO_CONST_RENTA[Concepto],'Datos para cálculo'!R$4,ING_NO_CONST_RENTA[Monto Limite]),+CALCULO[ [#This Row],[18] ]+1-1,CALCULO[ [#This Row],[18] ]))</f>
        <v>0</v>
      </c>
      <c r="T973" s="29"/>
      <c r="U973" s="163">
        <f>+IF(AVERAGEIF(ING_NO_CONST_RENTA[Concepto],'Datos para cálculo'!T$4,ING_NO_CONST_RENTA[Monto Limite])=1,CALCULO[[#This Row],[20]],MIN(CALCULO[ [#This Row],[20] ],AVERAGEIF(ING_NO_CONST_RENTA[Concepto],'Datos para cálculo'!T$4,ING_NO_CONST_RENTA[Monto Limite]),+CALCULO[ [#This Row],[20] ]+1-1,CALCULO[ [#This Row],[20] ]))</f>
        <v>0</v>
      </c>
      <c r="V973" s="29"/>
      <c r="W97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3" s="164"/>
      <c r="Y973" s="163">
        <f>+IF(O973&lt;310*'Versión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3" s="165"/>
      <c r="AA973" s="163">
        <f>+IF(AVERAGEIF(ING_NO_CONST_RENTA[Concepto],'Datos para cálculo'!Z$4,ING_NO_CONST_RENTA[Monto Limite])=1,CALCULO[[#This Row],[ 26 ]],MIN(CALCULO[[#This Row],[ 26 ]],AVERAGEIF(ING_NO_CONST_RENTA[Concepto],'Datos para cálculo'!Z$4,ING_NO_CONST_RENTA[Monto Limite]),+CALCULO[[#This Row],[ 26 ]]+1-1,CALCULO[[#This Row],[ 26 ]]))</f>
        <v>0</v>
      </c>
      <c r="AB973" s="165"/>
      <c r="AC97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3" s="147"/>
      <c r="AE97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3" s="144">
        <f>+CALCULO[[#This Row],[ 31 ]]+CALCULO[[#This Row],[ 29 ]]+CALCULO[[#This Row],[ 27 ]]+CALCULO[[#This Row],[ 25 ]]+CALCULO[[#This Row],[ 23 ]]+CALCULO[[#This Row],[ 21 ]]+CALCULO[[#This Row],[ 19 ]]+CALCULO[[#This Row],[ 17 ]]</f>
        <v>0</v>
      </c>
      <c r="AG973" s="148">
        <f>+MAX(0,ROUND(CALCULO[[#This Row],[ 15 ]]-CALCULO[[#This Row],[32]],-3))</f>
        <v>0</v>
      </c>
      <c r="AH973" s="29"/>
      <c r="AI973" s="163">
        <f>+IF(AVERAGEIF(DEDUCCIONES[Concepto],'Datos para cálculo'!AH$4,DEDUCCIONES[Monto Limite])=1,CALCULO[[#This Row],[ 34 ]],MIN(CALCULO[[#This Row],[ 34 ]],AVERAGEIF(DEDUCCIONES[Concepto],'Datos para cálculo'!AH$4,DEDUCCIONES[Monto Limite]),+CALCULO[[#This Row],[ 34 ]]+1-1,CALCULO[[#This Row],[ 34 ]]))</f>
        <v>0</v>
      </c>
      <c r="AJ973" s="167"/>
      <c r="AK973" s="144">
        <f>+IF(CALCULO[[#This Row],[ 36 ]]="SI",MIN(CALCULO[[#This Row],[ 15 ]]*10%,VLOOKUP($AJ$4,DEDUCCIONES[],4,0)),0)</f>
        <v>0</v>
      </c>
      <c r="AL973" s="168"/>
      <c r="AM973" s="145">
        <f>+MIN(AL973+1-1,VLOOKUP($AL$4,DEDUCCIONES[],4,0))</f>
        <v>0</v>
      </c>
      <c r="AN973" s="144">
        <f>+CALCULO[[#This Row],[35]]+CALCULO[[#This Row],[37]]+CALCULO[[#This Row],[ 39 ]]</f>
        <v>0</v>
      </c>
      <c r="AO973" s="148">
        <f>+CALCULO[[#This Row],[33]]-CALCULO[[#This Row],[ 40 ]]</f>
        <v>0</v>
      </c>
      <c r="AP973" s="29"/>
      <c r="AQ973" s="163">
        <f>+MIN(CALCULO[[#This Row],[42]]+1-1,VLOOKUP($AP$4,RENTAS_EXCENTAS[],4,0))</f>
        <v>0</v>
      </c>
      <c r="AR973" s="29"/>
      <c r="AS973" s="163">
        <f>+MIN(CALCULO[[#This Row],[43]]+CALCULO[[#This Row],[ 44 ]]+1-1,VLOOKUP($AP$4,RENTAS_EXCENTAS[],4,0))-CALCULO[[#This Row],[43]]</f>
        <v>0</v>
      </c>
      <c r="AT973" s="163"/>
      <c r="AU973" s="163"/>
      <c r="AV973" s="163">
        <f>+CALCULO[[#This Row],[ 47 ]]</f>
        <v>0</v>
      </c>
      <c r="AW973" s="163"/>
      <c r="AX973" s="163">
        <f>+CALCULO[[#This Row],[ 49 ]]</f>
        <v>0</v>
      </c>
      <c r="AY973" s="163"/>
      <c r="AZ973" s="163">
        <f>+CALCULO[[#This Row],[ 51 ]]</f>
        <v>0</v>
      </c>
      <c r="BA973" s="163"/>
      <c r="BB973" s="163">
        <f>+CALCULO[[#This Row],[ 53 ]]</f>
        <v>0</v>
      </c>
      <c r="BC973" s="163"/>
      <c r="BD973" s="163">
        <f>+CALCULO[[#This Row],[ 55 ]]</f>
        <v>0</v>
      </c>
      <c r="BE973" s="163"/>
      <c r="BF973" s="163">
        <f>+CALCULO[[#This Row],[ 57 ]]</f>
        <v>0</v>
      </c>
      <c r="BG973" s="163"/>
      <c r="BH973" s="163">
        <f>+CALCULO[[#This Row],[ 59 ]]</f>
        <v>0</v>
      </c>
      <c r="BI973" s="163"/>
      <c r="BJ973" s="163"/>
      <c r="BK973" s="163"/>
      <c r="BL973" s="145">
        <f>+CALCULO[[#This Row],[ 63 ]]</f>
        <v>0</v>
      </c>
      <c r="BM973" s="144">
        <f>+CALCULO[[#This Row],[ 64 ]]+CALCULO[[#This Row],[ 62 ]]+CALCULO[[#This Row],[ 60 ]]+CALCULO[[#This Row],[ 58 ]]+CALCULO[[#This Row],[ 56 ]]+CALCULO[[#This Row],[ 54 ]]+CALCULO[[#This Row],[ 52 ]]+CALCULO[[#This Row],[ 50 ]]+CALCULO[[#This Row],[ 48 ]]+CALCULO[[#This Row],[ 45 ]]+CALCULO[[#This Row],[43]]</f>
        <v>0</v>
      </c>
      <c r="BN973" s="148">
        <f>+CALCULO[[#This Row],[ 41 ]]-CALCULO[[#This Row],[65]]</f>
        <v>0</v>
      </c>
      <c r="BO973" s="144">
        <f>+ROUND(MIN(CALCULO[[#This Row],[66]]*25%,240*'Versión impresión'!$H$8),-3)</f>
        <v>0</v>
      </c>
      <c r="BP973" s="148">
        <f>+CALCULO[[#This Row],[66]]-CALCULO[[#This Row],[67]]</f>
        <v>0</v>
      </c>
      <c r="BQ973" s="154">
        <f>+ROUND(CALCULO[[#This Row],[33]]*40%,-3)</f>
        <v>0</v>
      </c>
      <c r="BR973" s="149">
        <f t="shared" si="36"/>
        <v>0</v>
      </c>
      <c r="BS973" s="144">
        <f>+CALCULO[[#This Row],[33]]-MIN(CALCULO[[#This Row],[69]],CALCULO[[#This Row],[68]])</f>
        <v>0</v>
      </c>
      <c r="BT973" s="150">
        <f>+CALCULO[[#This Row],[71]]/'Versión impresión'!$H$8+1-1</f>
        <v>0</v>
      </c>
      <c r="BU973" s="151">
        <f>+LOOKUP(CALCULO[[#This Row],[72]],$CG$2:$CH$8,$CJ$2:$CJ$8)</f>
        <v>0</v>
      </c>
      <c r="BV973" s="152">
        <f>+LOOKUP(CALCULO[[#This Row],[72]],$CG$2:$CH$8,$CI$2:$CI$8)</f>
        <v>0</v>
      </c>
      <c r="BW973" s="151">
        <f>+LOOKUP(CALCULO[[#This Row],[72]],$CG$2:$CH$8,$CK$2:$CK$8)</f>
        <v>0</v>
      </c>
      <c r="BX973" s="155">
        <f>+(CALCULO[[#This Row],[72]]+CALCULO[[#This Row],[73]])*CALCULO[[#This Row],[74]]+CALCULO[[#This Row],[75]]</f>
        <v>0</v>
      </c>
      <c r="BY973" s="133">
        <f>+ROUND(CALCULO[[#This Row],[76]]*'Versión impresión'!$H$8,-3)</f>
        <v>0</v>
      </c>
      <c r="BZ973" s="180" t="str">
        <f>+IF(LOOKUP(CALCULO[[#This Row],[72]],$CG$2:$CH$8,$CM$2:$CM$8)=0,"",LOOKUP(CALCULO[[#This Row],[72]],$CG$2:$CH$8,$CM$2:$CM$8))</f>
        <v/>
      </c>
    </row>
    <row r="974" spans="1:78" x14ac:dyDescent="0.25">
      <c r="A974" s="78" t="str">
        <f t="shared" si="35"/>
        <v/>
      </c>
      <c r="B974" s="159"/>
      <c r="C974" s="29"/>
      <c r="D974" s="29"/>
      <c r="E974" s="29"/>
      <c r="F974" s="29"/>
      <c r="G974" s="29"/>
      <c r="H974" s="29"/>
      <c r="I974" s="29"/>
      <c r="J974" s="29"/>
      <c r="K974" s="29"/>
      <c r="L974" s="29"/>
      <c r="M974" s="29"/>
      <c r="N974" s="29"/>
      <c r="O974" s="144">
        <f>SUM(CALCULO[[#This Row],[5]:[ 14 ]])</f>
        <v>0</v>
      </c>
      <c r="P974" s="162"/>
      <c r="Q974" s="163">
        <f>+IF(AVERAGEIF(ING_NO_CONST_RENTA[Concepto],'Datos para cálculo'!P$4,ING_NO_CONST_RENTA[Monto Limite])=1,CALCULO[[#This Row],[16]],MIN(CALCULO[ [#This Row],[16] ],AVERAGEIF(ING_NO_CONST_RENTA[Concepto],'Datos para cálculo'!P$4,ING_NO_CONST_RENTA[Monto Limite]),+CALCULO[ [#This Row],[16] ]+1-1,CALCULO[ [#This Row],[16] ]))</f>
        <v>0</v>
      </c>
      <c r="R974" s="29"/>
      <c r="S974" s="163">
        <f>+IF(AVERAGEIF(ING_NO_CONST_RENTA[Concepto],'Datos para cálculo'!R$4,ING_NO_CONST_RENTA[Monto Limite])=1,CALCULO[[#This Row],[18]],MIN(CALCULO[ [#This Row],[18] ],AVERAGEIF(ING_NO_CONST_RENTA[Concepto],'Datos para cálculo'!R$4,ING_NO_CONST_RENTA[Monto Limite]),+CALCULO[ [#This Row],[18] ]+1-1,CALCULO[ [#This Row],[18] ]))</f>
        <v>0</v>
      </c>
      <c r="T974" s="29"/>
      <c r="U974" s="163">
        <f>+IF(AVERAGEIF(ING_NO_CONST_RENTA[Concepto],'Datos para cálculo'!T$4,ING_NO_CONST_RENTA[Monto Limite])=1,CALCULO[[#This Row],[20]],MIN(CALCULO[ [#This Row],[20] ],AVERAGEIF(ING_NO_CONST_RENTA[Concepto],'Datos para cálculo'!T$4,ING_NO_CONST_RENTA[Monto Limite]),+CALCULO[ [#This Row],[20] ]+1-1,CALCULO[ [#This Row],[20] ]))</f>
        <v>0</v>
      </c>
      <c r="V974" s="29"/>
      <c r="W97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4" s="164"/>
      <c r="Y974" s="163">
        <f>+IF(O974&lt;310*'Versión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4" s="165"/>
      <c r="AA974" s="163">
        <f>+IF(AVERAGEIF(ING_NO_CONST_RENTA[Concepto],'Datos para cálculo'!Z$4,ING_NO_CONST_RENTA[Monto Limite])=1,CALCULO[[#This Row],[ 26 ]],MIN(CALCULO[[#This Row],[ 26 ]],AVERAGEIF(ING_NO_CONST_RENTA[Concepto],'Datos para cálculo'!Z$4,ING_NO_CONST_RENTA[Monto Limite]),+CALCULO[[#This Row],[ 26 ]]+1-1,CALCULO[[#This Row],[ 26 ]]))</f>
        <v>0</v>
      </c>
      <c r="AB974" s="165"/>
      <c r="AC97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4" s="147"/>
      <c r="AE97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4" s="144">
        <f>+CALCULO[[#This Row],[ 31 ]]+CALCULO[[#This Row],[ 29 ]]+CALCULO[[#This Row],[ 27 ]]+CALCULO[[#This Row],[ 25 ]]+CALCULO[[#This Row],[ 23 ]]+CALCULO[[#This Row],[ 21 ]]+CALCULO[[#This Row],[ 19 ]]+CALCULO[[#This Row],[ 17 ]]</f>
        <v>0</v>
      </c>
      <c r="AG974" s="148">
        <f>+MAX(0,ROUND(CALCULO[[#This Row],[ 15 ]]-CALCULO[[#This Row],[32]],-3))</f>
        <v>0</v>
      </c>
      <c r="AH974" s="29"/>
      <c r="AI974" s="163">
        <f>+IF(AVERAGEIF(DEDUCCIONES[Concepto],'Datos para cálculo'!AH$4,DEDUCCIONES[Monto Limite])=1,CALCULO[[#This Row],[ 34 ]],MIN(CALCULO[[#This Row],[ 34 ]],AVERAGEIF(DEDUCCIONES[Concepto],'Datos para cálculo'!AH$4,DEDUCCIONES[Monto Limite]),+CALCULO[[#This Row],[ 34 ]]+1-1,CALCULO[[#This Row],[ 34 ]]))</f>
        <v>0</v>
      </c>
      <c r="AJ974" s="167"/>
      <c r="AK974" s="144">
        <f>+IF(CALCULO[[#This Row],[ 36 ]]="SI",MIN(CALCULO[[#This Row],[ 15 ]]*10%,VLOOKUP($AJ$4,DEDUCCIONES[],4,0)),0)</f>
        <v>0</v>
      </c>
      <c r="AL974" s="168"/>
      <c r="AM974" s="145">
        <f>+MIN(AL974+1-1,VLOOKUP($AL$4,DEDUCCIONES[],4,0))</f>
        <v>0</v>
      </c>
      <c r="AN974" s="144">
        <f>+CALCULO[[#This Row],[35]]+CALCULO[[#This Row],[37]]+CALCULO[[#This Row],[ 39 ]]</f>
        <v>0</v>
      </c>
      <c r="AO974" s="148">
        <f>+CALCULO[[#This Row],[33]]-CALCULO[[#This Row],[ 40 ]]</f>
        <v>0</v>
      </c>
      <c r="AP974" s="29"/>
      <c r="AQ974" s="163">
        <f>+MIN(CALCULO[[#This Row],[42]]+1-1,VLOOKUP($AP$4,RENTAS_EXCENTAS[],4,0))</f>
        <v>0</v>
      </c>
      <c r="AR974" s="29"/>
      <c r="AS974" s="163">
        <f>+MIN(CALCULO[[#This Row],[43]]+CALCULO[[#This Row],[ 44 ]]+1-1,VLOOKUP($AP$4,RENTAS_EXCENTAS[],4,0))-CALCULO[[#This Row],[43]]</f>
        <v>0</v>
      </c>
      <c r="AT974" s="163"/>
      <c r="AU974" s="163"/>
      <c r="AV974" s="163">
        <f>+CALCULO[[#This Row],[ 47 ]]</f>
        <v>0</v>
      </c>
      <c r="AW974" s="163"/>
      <c r="AX974" s="163">
        <f>+CALCULO[[#This Row],[ 49 ]]</f>
        <v>0</v>
      </c>
      <c r="AY974" s="163"/>
      <c r="AZ974" s="163">
        <f>+CALCULO[[#This Row],[ 51 ]]</f>
        <v>0</v>
      </c>
      <c r="BA974" s="163"/>
      <c r="BB974" s="163">
        <f>+CALCULO[[#This Row],[ 53 ]]</f>
        <v>0</v>
      </c>
      <c r="BC974" s="163"/>
      <c r="BD974" s="163">
        <f>+CALCULO[[#This Row],[ 55 ]]</f>
        <v>0</v>
      </c>
      <c r="BE974" s="163"/>
      <c r="BF974" s="163">
        <f>+CALCULO[[#This Row],[ 57 ]]</f>
        <v>0</v>
      </c>
      <c r="BG974" s="163"/>
      <c r="BH974" s="163">
        <f>+CALCULO[[#This Row],[ 59 ]]</f>
        <v>0</v>
      </c>
      <c r="BI974" s="163"/>
      <c r="BJ974" s="163"/>
      <c r="BK974" s="163"/>
      <c r="BL974" s="145">
        <f>+CALCULO[[#This Row],[ 63 ]]</f>
        <v>0</v>
      </c>
      <c r="BM974" s="144">
        <f>+CALCULO[[#This Row],[ 64 ]]+CALCULO[[#This Row],[ 62 ]]+CALCULO[[#This Row],[ 60 ]]+CALCULO[[#This Row],[ 58 ]]+CALCULO[[#This Row],[ 56 ]]+CALCULO[[#This Row],[ 54 ]]+CALCULO[[#This Row],[ 52 ]]+CALCULO[[#This Row],[ 50 ]]+CALCULO[[#This Row],[ 48 ]]+CALCULO[[#This Row],[ 45 ]]+CALCULO[[#This Row],[43]]</f>
        <v>0</v>
      </c>
      <c r="BN974" s="148">
        <f>+CALCULO[[#This Row],[ 41 ]]-CALCULO[[#This Row],[65]]</f>
        <v>0</v>
      </c>
      <c r="BO974" s="144">
        <f>+ROUND(MIN(CALCULO[[#This Row],[66]]*25%,240*'Versión impresión'!$H$8),-3)</f>
        <v>0</v>
      </c>
      <c r="BP974" s="148">
        <f>+CALCULO[[#This Row],[66]]-CALCULO[[#This Row],[67]]</f>
        <v>0</v>
      </c>
      <c r="BQ974" s="154">
        <f>+ROUND(CALCULO[[#This Row],[33]]*40%,-3)</f>
        <v>0</v>
      </c>
      <c r="BR974" s="149">
        <f t="shared" si="36"/>
        <v>0</v>
      </c>
      <c r="BS974" s="144">
        <f>+CALCULO[[#This Row],[33]]-MIN(CALCULO[[#This Row],[69]],CALCULO[[#This Row],[68]])</f>
        <v>0</v>
      </c>
      <c r="BT974" s="150">
        <f>+CALCULO[[#This Row],[71]]/'Versión impresión'!$H$8+1-1</f>
        <v>0</v>
      </c>
      <c r="BU974" s="151">
        <f>+LOOKUP(CALCULO[[#This Row],[72]],$CG$2:$CH$8,$CJ$2:$CJ$8)</f>
        <v>0</v>
      </c>
      <c r="BV974" s="152">
        <f>+LOOKUP(CALCULO[[#This Row],[72]],$CG$2:$CH$8,$CI$2:$CI$8)</f>
        <v>0</v>
      </c>
      <c r="BW974" s="151">
        <f>+LOOKUP(CALCULO[[#This Row],[72]],$CG$2:$CH$8,$CK$2:$CK$8)</f>
        <v>0</v>
      </c>
      <c r="BX974" s="155">
        <f>+(CALCULO[[#This Row],[72]]+CALCULO[[#This Row],[73]])*CALCULO[[#This Row],[74]]+CALCULO[[#This Row],[75]]</f>
        <v>0</v>
      </c>
      <c r="BY974" s="133">
        <f>+ROUND(CALCULO[[#This Row],[76]]*'Versión impresión'!$H$8,-3)</f>
        <v>0</v>
      </c>
      <c r="BZ974" s="180" t="str">
        <f>+IF(LOOKUP(CALCULO[[#This Row],[72]],$CG$2:$CH$8,$CM$2:$CM$8)=0,"",LOOKUP(CALCULO[[#This Row],[72]],$CG$2:$CH$8,$CM$2:$CM$8))</f>
        <v/>
      </c>
    </row>
    <row r="975" spans="1:78" x14ac:dyDescent="0.25">
      <c r="A975" s="78" t="str">
        <f t="shared" si="35"/>
        <v/>
      </c>
      <c r="B975" s="159"/>
      <c r="C975" s="29"/>
      <c r="D975" s="29"/>
      <c r="E975" s="29"/>
      <c r="F975" s="29"/>
      <c r="G975" s="29"/>
      <c r="H975" s="29"/>
      <c r="I975" s="29"/>
      <c r="J975" s="29"/>
      <c r="K975" s="29"/>
      <c r="L975" s="29"/>
      <c r="M975" s="29"/>
      <c r="N975" s="29"/>
      <c r="O975" s="144">
        <f>SUM(CALCULO[[#This Row],[5]:[ 14 ]])</f>
        <v>0</v>
      </c>
      <c r="P975" s="162"/>
      <c r="Q975" s="163">
        <f>+IF(AVERAGEIF(ING_NO_CONST_RENTA[Concepto],'Datos para cálculo'!P$4,ING_NO_CONST_RENTA[Monto Limite])=1,CALCULO[[#This Row],[16]],MIN(CALCULO[ [#This Row],[16] ],AVERAGEIF(ING_NO_CONST_RENTA[Concepto],'Datos para cálculo'!P$4,ING_NO_CONST_RENTA[Monto Limite]),+CALCULO[ [#This Row],[16] ]+1-1,CALCULO[ [#This Row],[16] ]))</f>
        <v>0</v>
      </c>
      <c r="R975" s="29"/>
      <c r="S975" s="163">
        <f>+IF(AVERAGEIF(ING_NO_CONST_RENTA[Concepto],'Datos para cálculo'!R$4,ING_NO_CONST_RENTA[Monto Limite])=1,CALCULO[[#This Row],[18]],MIN(CALCULO[ [#This Row],[18] ],AVERAGEIF(ING_NO_CONST_RENTA[Concepto],'Datos para cálculo'!R$4,ING_NO_CONST_RENTA[Monto Limite]),+CALCULO[ [#This Row],[18] ]+1-1,CALCULO[ [#This Row],[18] ]))</f>
        <v>0</v>
      </c>
      <c r="T975" s="29"/>
      <c r="U975" s="163">
        <f>+IF(AVERAGEIF(ING_NO_CONST_RENTA[Concepto],'Datos para cálculo'!T$4,ING_NO_CONST_RENTA[Monto Limite])=1,CALCULO[[#This Row],[20]],MIN(CALCULO[ [#This Row],[20] ],AVERAGEIF(ING_NO_CONST_RENTA[Concepto],'Datos para cálculo'!T$4,ING_NO_CONST_RENTA[Monto Limite]),+CALCULO[ [#This Row],[20] ]+1-1,CALCULO[ [#This Row],[20] ]))</f>
        <v>0</v>
      </c>
      <c r="V975" s="29"/>
      <c r="W97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5" s="164"/>
      <c r="Y975" s="163">
        <f>+IF(O975&lt;310*'Versión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5" s="165"/>
      <c r="AA975" s="163">
        <f>+IF(AVERAGEIF(ING_NO_CONST_RENTA[Concepto],'Datos para cálculo'!Z$4,ING_NO_CONST_RENTA[Monto Limite])=1,CALCULO[[#This Row],[ 26 ]],MIN(CALCULO[[#This Row],[ 26 ]],AVERAGEIF(ING_NO_CONST_RENTA[Concepto],'Datos para cálculo'!Z$4,ING_NO_CONST_RENTA[Monto Limite]),+CALCULO[[#This Row],[ 26 ]]+1-1,CALCULO[[#This Row],[ 26 ]]))</f>
        <v>0</v>
      </c>
      <c r="AB975" s="165"/>
      <c r="AC97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5" s="147"/>
      <c r="AE97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5" s="144">
        <f>+CALCULO[[#This Row],[ 31 ]]+CALCULO[[#This Row],[ 29 ]]+CALCULO[[#This Row],[ 27 ]]+CALCULO[[#This Row],[ 25 ]]+CALCULO[[#This Row],[ 23 ]]+CALCULO[[#This Row],[ 21 ]]+CALCULO[[#This Row],[ 19 ]]+CALCULO[[#This Row],[ 17 ]]</f>
        <v>0</v>
      </c>
      <c r="AG975" s="148">
        <f>+MAX(0,ROUND(CALCULO[[#This Row],[ 15 ]]-CALCULO[[#This Row],[32]],-3))</f>
        <v>0</v>
      </c>
      <c r="AH975" s="29"/>
      <c r="AI975" s="163">
        <f>+IF(AVERAGEIF(DEDUCCIONES[Concepto],'Datos para cálculo'!AH$4,DEDUCCIONES[Monto Limite])=1,CALCULO[[#This Row],[ 34 ]],MIN(CALCULO[[#This Row],[ 34 ]],AVERAGEIF(DEDUCCIONES[Concepto],'Datos para cálculo'!AH$4,DEDUCCIONES[Monto Limite]),+CALCULO[[#This Row],[ 34 ]]+1-1,CALCULO[[#This Row],[ 34 ]]))</f>
        <v>0</v>
      </c>
      <c r="AJ975" s="167"/>
      <c r="AK975" s="144">
        <f>+IF(CALCULO[[#This Row],[ 36 ]]="SI",MIN(CALCULO[[#This Row],[ 15 ]]*10%,VLOOKUP($AJ$4,DEDUCCIONES[],4,0)),0)</f>
        <v>0</v>
      </c>
      <c r="AL975" s="168"/>
      <c r="AM975" s="145">
        <f>+MIN(AL975+1-1,VLOOKUP($AL$4,DEDUCCIONES[],4,0))</f>
        <v>0</v>
      </c>
      <c r="AN975" s="144">
        <f>+CALCULO[[#This Row],[35]]+CALCULO[[#This Row],[37]]+CALCULO[[#This Row],[ 39 ]]</f>
        <v>0</v>
      </c>
      <c r="AO975" s="148">
        <f>+CALCULO[[#This Row],[33]]-CALCULO[[#This Row],[ 40 ]]</f>
        <v>0</v>
      </c>
      <c r="AP975" s="29"/>
      <c r="AQ975" s="163">
        <f>+MIN(CALCULO[[#This Row],[42]]+1-1,VLOOKUP($AP$4,RENTAS_EXCENTAS[],4,0))</f>
        <v>0</v>
      </c>
      <c r="AR975" s="29"/>
      <c r="AS975" s="163">
        <f>+MIN(CALCULO[[#This Row],[43]]+CALCULO[[#This Row],[ 44 ]]+1-1,VLOOKUP($AP$4,RENTAS_EXCENTAS[],4,0))-CALCULO[[#This Row],[43]]</f>
        <v>0</v>
      </c>
      <c r="AT975" s="163"/>
      <c r="AU975" s="163"/>
      <c r="AV975" s="163">
        <f>+CALCULO[[#This Row],[ 47 ]]</f>
        <v>0</v>
      </c>
      <c r="AW975" s="163"/>
      <c r="AX975" s="163">
        <f>+CALCULO[[#This Row],[ 49 ]]</f>
        <v>0</v>
      </c>
      <c r="AY975" s="163"/>
      <c r="AZ975" s="163">
        <f>+CALCULO[[#This Row],[ 51 ]]</f>
        <v>0</v>
      </c>
      <c r="BA975" s="163"/>
      <c r="BB975" s="163">
        <f>+CALCULO[[#This Row],[ 53 ]]</f>
        <v>0</v>
      </c>
      <c r="BC975" s="163"/>
      <c r="BD975" s="163">
        <f>+CALCULO[[#This Row],[ 55 ]]</f>
        <v>0</v>
      </c>
      <c r="BE975" s="163"/>
      <c r="BF975" s="163">
        <f>+CALCULO[[#This Row],[ 57 ]]</f>
        <v>0</v>
      </c>
      <c r="BG975" s="163"/>
      <c r="BH975" s="163">
        <f>+CALCULO[[#This Row],[ 59 ]]</f>
        <v>0</v>
      </c>
      <c r="BI975" s="163"/>
      <c r="BJ975" s="163"/>
      <c r="BK975" s="163"/>
      <c r="BL975" s="145">
        <f>+CALCULO[[#This Row],[ 63 ]]</f>
        <v>0</v>
      </c>
      <c r="BM975" s="144">
        <f>+CALCULO[[#This Row],[ 64 ]]+CALCULO[[#This Row],[ 62 ]]+CALCULO[[#This Row],[ 60 ]]+CALCULO[[#This Row],[ 58 ]]+CALCULO[[#This Row],[ 56 ]]+CALCULO[[#This Row],[ 54 ]]+CALCULO[[#This Row],[ 52 ]]+CALCULO[[#This Row],[ 50 ]]+CALCULO[[#This Row],[ 48 ]]+CALCULO[[#This Row],[ 45 ]]+CALCULO[[#This Row],[43]]</f>
        <v>0</v>
      </c>
      <c r="BN975" s="148">
        <f>+CALCULO[[#This Row],[ 41 ]]-CALCULO[[#This Row],[65]]</f>
        <v>0</v>
      </c>
      <c r="BO975" s="144">
        <f>+ROUND(MIN(CALCULO[[#This Row],[66]]*25%,240*'Versión impresión'!$H$8),-3)</f>
        <v>0</v>
      </c>
      <c r="BP975" s="148">
        <f>+CALCULO[[#This Row],[66]]-CALCULO[[#This Row],[67]]</f>
        <v>0</v>
      </c>
      <c r="BQ975" s="154">
        <f>+ROUND(CALCULO[[#This Row],[33]]*40%,-3)</f>
        <v>0</v>
      </c>
      <c r="BR975" s="149">
        <f t="shared" si="36"/>
        <v>0</v>
      </c>
      <c r="BS975" s="144">
        <f>+CALCULO[[#This Row],[33]]-MIN(CALCULO[[#This Row],[69]],CALCULO[[#This Row],[68]])</f>
        <v>0</v>
      </c>
      <c r="BT975" s="150">
        <f>+CALCULO[[#This Row],[71]]/'Versión impresión'!$H$8+1-1</f>
        <v>0</v>
      </c>
      <c r="BU975" s="151">
        <f>+LOOKUP(CALCULO[[#This Row],[72]],$CG$2:$CH$8,$CJ$2:$CJ$8)</f>
        <v>0</v>
      </c>
      <c r="BV975" s="152">
        <f>+LOOKUP(CALCULO[[#This Row],[72]],$CG$2:$CH$8,$CI$2:$CI$8)</f>
        <v>0</v>
      </c>
      <c r="BW975" s="151">
        <f>+LOOKUP(CALCULO[[#This Row],[72]],$CG$2:$CH$8,$CK$2:$CK$8)</f>
        <v>0</v>
      </c>
      <c r="BX975" s="155">
        <f>+(CALCULO[[#This Row],[72]]+CALCULO[[#This Row],[73]])*CALCULO[[#This Row],[74]]+CALCULO[[#This Row],[75]]</f>
        <v>0</v>
      </c>
      <c r="BY975" s="133">
        <f>+ROUND(CALCULO[[#This Row],[76]]*'Versión impresión'!$H$8,-3)</f>
        <v>0</v>
      </c>
      <c r="BZ975" s="180" t="str">
        <f>+IF(LOOKUP(CALCULO[[#This Row],[72]],$CG$2:$CH$8,$CM$2:$CM$8)=0,"",LOOKUP(CALCULO[[#This Row],[72]],$CG$2:$CH$8,$CM$2:$CM$8))</f>
        <v/>
      </c>
    </row>
    <row r="976" spans="1:78" x14ac:dyDescent="0.25">
      <c r="A976" s="78" t="str">
        <f t="shared" si="35"/>
        <v/>
      </c>
      <c r="B976" s="159"/>
      <c r="C976" s="29"/>
      <c r="D976" s="29"/>
      <c r="E976" s="29"/>
      <c r="F976" s="29"/>
      <c r="G976" s="29"/>
      <c r="H976" s="29"/>
      <c r="I976" s="29"/>
      <c r="J976" s="29"/>
      <c r="K976" s="29"/>
      <c r="L976" s="29"/>
      <c r="M976" s="29"/>
      <c r="N976" s="29"/>
      <c r="O976" s="144">
        <f>SUM(CALCULO[[#This Row],[5]:[ 14 ]])</f>
        <v>0</v>
      </c>
      <c r="P976" s="162"/>
      <c r="Q976" s="163">
        <f>+IF(AVERAGEIF(ING_NO_CONST_RENTA[Concepto],'Datos para cálculo'!P$4,ING_NO_CONST_RENTA[Monto Limite])=1,CALCULO[[#This Row],[16]],MIN(CALCULO[ [#This Row],[16] ],AVERAGEIF(ING_NO_CONST_RENTA[Concepto],'Datos para cálculo'!P$4,ING_NO_CONST_RENTA[Monto Limite]),+CALCULO[ [#This Row],[16] ]+1-1,CALCULO[ [#This Row],[16] ]))</f>
        <v>0</v>
      </c>
      <c r="R976" s="29"/>
      <c r="S976" s="163">
        <f>+IF(AVERAGEIF(ING_NO_CONST_RENTA[Concepto],'Datos para cálculo'!R$4,ING_NO_CONST_RENTA[Monto Limite])=1,CALCULO[[#This Row],[18]],MIN(CALCULO[ [#This Row],[18] ],AVERAGEIF(ING_NO_CONST_RENTA[Concepto],'Datos para cálculo'!R$4,ING_NO_CONST_RENTA[Monto Limite]),+CALCULO[ [#This Row],[18] ]+1-1,CALCULO[ [#This Row],[18] ]))</f>
        <v>0</v>
      </c>
      <c r="T976" s="29"/>
      <c r="U976" s="163">
        <f>+IF(AVERAGEIF(ING_NO_CONST_RENTA[Concepto],'Datos para cálculo'!T$4,ING_NO_CONST_RENTA[Monto Limite])=1,CALCULO[[#This Row],[20]],MIN(CALCULO[ [#This Row],[20] ],AVERAGEIF(ING_NO_CONST_RENTA[Concepto],'Datos para cálculo'!T$4,ING_NO_CONST_RENTA[Monto Limite]),+CALCULO[ [#This Row],[20] ]+1-1,CALCULO[ [#This Row],[20] ]))</f>
        <v>0</v>
      </c>
      <c r="V976" s="29"/>
      <c r="W97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6" s="164"/>
      <c r="Y976" s="163">
        <f>+IF(O976&lt;310*'Versión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6" s="165"/>
      <c r="AA976" s="163">
        <f>+IF(AVERAGEIF(ING_NO_CONST_RENTA[Concepto],'Datos para cálculo'!Z$4,ING_NO_CONST_RENTA[Monto Limite])=1,CALCULO[[#This Row],[ 26 ]],MIN(CALCULO[[#This Row],[ 26 ]],AVERAGEIF(ING_NO_CONST_RENTA[Concepto],'Datos para cálculo'!Z$4,ING_NO_CONST_RENTA[Monto Limite]),+CALCULO[[#This Row],[ 26 ]]+1-1,CALCULO[[#This Row],[ 26 ]]))</f>
        <v>0</v>
      </c>
      <c r="AB976" s="165"/>
      <c r="AC97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6" s="147"/>
      <c r="AE97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6" s="144">
        <f>+CALCULO[[#This Row],[ 31 ]]+CALCULO[[#This Row],[ 29 ]]+CALCULO[[#This Row],[ 27 ]]+CALCULO[[#This Row],[ 25 ]]+CALCULO[[#This Row],[ 23 ]]+CALCULO[[#This Row],[ 21 ]]+CALCULO[[#This Row],[ 19 ]]+CALCULO[[#This Row],[ 17 ]]</f>
        <v>0</v>
      </c>
      <c r="AG976" s="148">
        <f>+MAX(0,ROUND(CALCULO[[#This Row],[ 15 ]]-CALCULO[[#This Row],[32]],-3))</f>
        <v>0</v>
      </c>
      <c r="AH976" s="29"/>
      <c r="AI976" s="163">
        <f>+IF(AVERAGEIF(DEDUCCIONES[Concepto],'Datos para cálculo'!AH$4,DEDUCCIONES[Monto Limite])=1,CALCULO[[#This Row],[ 34 ]],MIN(CALCULO[[#This Row],[ 34 ]],AVERAGEIF(DEDUCCIONES[Concepto],'Datos para cálculo'!AH$4,DEDUCCIONES[Monto Limite]),+CALCULO[[#This Row],[ 34 ]]+1-1,CALCULO[[#This Row],[ 34 ]]))</f>
        <v>0</v>
      </c>
      <c r="AJ976" s="167"/>
      <c r="AK976" s="144">
        <f>+IF(CALCULO[[#This Row],[ 36 ]]="SI",MIN(CALCULO[[#This Row],[ 15 ]]*10%,VLOOKUP($AJ$4,DEDUCCIONES[],4,0)),0)</f>
        <v>0</v>
      </c>
      <c r="AL976" s="168"/>
      <c r="AM976" s="145">
        <f>+MIN(AL976+1-1,VLOOKUP($AL$4,DEDUCCIONES[],4,0))</f>
        <v>0</v>
      </c>
      <c r="AN976" s="144">
        <f>+CALCULO[[#This Row],[35]]+CALCULO[[#This Row],[37]]+CALCULO[[#This Row],[ 39 ]]</f>
        <v>0</v>
      </c>
      <c r="AO976" s="148">
        <f>+CALCULO[[#This Row],[33]]-CALCULO[[#This Row],[ 40 ]]</f>
        <v>0</v>
      </c>
      <c r="AP976" s="29"/>
      <c r="AQ976" s="163">
        <f>+MIN(CALCULO[[#This Row],[42]]+1-1,VLOOKUP($AP$4,RENTAS_EXCENTAS[],4,0))</f>
        <v>0</v>
      </c>
      <c r="AR976" s="29"/>
      <c r="AS976" s="163">
        <f>+MIN(CALCULO[[#This Row],[43]]+CALCULO[[#This Row],[ 44 ]]+1-1,VLOOKUP($AP$4,RENTAS_EXCENTAS[],4,0))-CALCULO[[#This Row],[43]]</f>
        <v>0</v>
      </c>
      <c r="AT976" s="163"/>
      <c r="AU976" s="163"/>
      <c r="AV976" s="163">
        <f>+CALCULO[[#This Row],[ 47 ]]</f>
        <v>0</v>
      </c>
      <c r="AW976" s="163"/>
      <c r="AX976" s="163">
        <f>+CALCULO[[#This Row],[ 49 ]]</f>
        <v>0</v>
      </c>
      <c r="AY976" s="163"/>
      <c r="AZ976" s="163">
        <f>+CALCULO[[#This Row],[ 51 ]]</f>
        <v>0</v>
      </c>
      <c r="BA976" s="163"/>
      <c r="BB976" s="163">
        <f>+CALCULO[[#This Row],[ 53 ]]</f>
        <v>0</v>
      </c>
      <c r="BC976" s="163"/>
      <c r="BD976" s="163">
        <f>+CALCULO[[#This Row],[ 55 ]]</f>
        <v>0</v>
      </c>
      <c r="BE976" s="163"/>
      <c r="BF976" s="163">
        <f>+CALCULO[[#This Row],[ 57 ]]</f>
        <v>0</v>
      </c>
      <c r="BG976" s="163"/>
      <c r="BH976" s="163">
        <f>+CALCULO[[#This Row],[ 59 ]]</f>
        <v>0</v>
      </c>
      <c r="BI976" s="163"/>
      <c r="BJ976" s="163"/>
      <c r="BK976" s="163"/>
      <c r="BL976" s="145">
        <f>+CALCULO[[#This Row],[ 63 ]]</f>
        <v>0</v>
      </c>
      <c r="BM976" s="144">
        <f>+CALCULO[[#This Row],[ 64 ]]+CALCULO[[#This Row],[ 62 ]]+CALCULO[[#This Row],[ 60 ]]+CALCULO[[#This Row],[ 58 ]]+CALCULO[[#This Row],[ 56 ]]+CALCULO[[#This Row],[ 54 ]]+CALCULO[[#This Row],[ 52 ]]+CALCULO[[#This Row],[ 50 ]]+CALCULO[[#This Row],[ 48 ]]+CALCULO[[#This Row],[ 45 ]]+CALCULO[[#This Row],[43]]</f>
        <v>0</v>
      </c>
      <c r="BN976" s="148">
        <f>+CALCULO[[#This Row],[ 41 ]]-CALCULO[[#This Row],[65]]</f>
        <v>0</v>
      </c>
      <c r="BO976" s="144">
        <f>+ROUND(MIN(CALCULO[[#This Row],[66]]*25%,240*'Versión impresión'!$H$8),-3)</f>
        <v>0</v>
      </c>
      <c r="BP976" s="148">
        <f>+CALCULO[[#This Row],[66]]-CALCULO[[#This Row],[67]]</f>
        <v>0</v>
      </c>
      <c r="BQ976" s="154">
        <f>+ROUND(CALCULO[[#This Row],[33]]*40%,-3)</f>
        <v>0</v>
      </c>
      <c r="BR976" s="149">
        <f t="shared" si="36"/>
        <v>0</v>
      </c>
      <c r="BS976" s="144">
        <f>+CALCULO[[#This Row],[33]]-MIN(CALCULO[[#This Row],[69]],CALCULO[[#This Row],[68]])</f>
        <v>0</v>
      </c>
      <c r="BT976" s="150">
        <f>+CALCULO[[#This Row],[71]]/'Versión impresión'!$H$8+1-1</f>
        <v>0</v>
      </c>
      <c r="BU976" s="151">
        <f>+LOOKUP(CALCULO[[#This Row],[72]],$CG$2:$CH$8,$CJ$2:$CJ$8)</f>
        <v>0</v>
      </c>
      <c r="BV976" s="152">
        <f>+LOOKUP(CALCULO[[#This Row],[72]],$CG$2:$CH$8,$CI$2:$CI$8)</f>
        <v>0</v>
      </c>
      <c r="BW976" s="151">
        <f>+LOOKUP(CALCULO[[#This Row],[72]],$CG$2:$CH$8,$CK$2:$CK$8)</f>
        <v>0</v>
      </c>
      <c r="BX976" s="155">
        <f>+(CALCULO[[#This Row],[72]]+CALCULO[[#This Row],[73]])*CALCULO[[#This Row],[74]]+CALCULO[[#This Row],[75]]</f>
        <v>0</v>
      </c>
      <c r="BY976" s="133">
        <f>+ROUND(CALCULO[[#This Row],[76]]*'Versión impresión'!$H$8,-3)</f>
        <v>0</v>
      </c>
      <c r="BZ976" s="180" t="str">
        <f>+IF(LOOKUP(CALCULO[[#This Row],[72]],$CG$2:$CH$8,$CM$2:$CM$8)=0,"",LOOKUP(CALCULO[[#This Row],[72]],$CG$2:$CH$8,$CM$2:$CM$8))</f>
        <v/>
      </c>
    </row>
    <row r="977" spans="1:78" x14ac:dyDescent="0.25">
      <c r="A977" s="78" t="str">
        <f t="shared" si="35"/>
        <v/>
      </c>
      <c r="B977" s="159"/>
      <c r="C977" s="29"/>
      <c r="D977" s="29"/>
      <c r="E977" s="29"/>
      <c r="F977" s="29"/>
      <c r="G977" s="29"/>
      <c r="H977" s="29"/>
      <c r="I977" s="29"/>
      <c r="J977" s="29"/>
      <c r="K977" s="29"/>
      <c r="L977" s="29"/>
      <c r="M977" s="29"/>
      <c r="N977" s="29"/>
      <c r="O977" s="144">
        <f>SUM(CALCULO[[#This Row],[5]:[ 14 ]])</f>
        <v>0</v>
      </c>
      <c r="P977" s="162"/>
      <c r="Q977" s="163">
        <f>+IF(AVERAGEIF(ING_NO_CONST_RENTA[Concepto],'Datos para cálculo'!P$4,ING_NO_CONST_RENTA[Monto Limite])=1,CALCULO[[#This Row],[16]],MIN(CALCULO[ [#This Row],[16] ],AVERAGEIF(ING_NO_CONST_RENTA[Concepto],'Datos para cálculo'!P$4,ING_NO_CONST_RENTA[Monto Limite]),+CALCULO[ [#This Row],[16] ]+1-1,CALCULO[ [#This Row],[16] ]))</f>
        <v>0</v>
      </c>
      <c r="R977" s="29"/>
      <c r="S977" s="163">
        <f>+IF(AVERAGEIF(ING_NO_CONST_RENTA[Concepto],'Datos para cálculo'!R$4,ING_NO_CONST_RENTA[Monto Limite])=1,CALCULO[[#This Row],[18]],MIN(CALCULO[ [#This Row],[18] ],AVERAGEIF(ING_NO_CONST_RENTA[Concepto],'Datos para cálculo'!R$4,ING_NO_CONST_RENTA[Monto Limite]),+CALCULO[ [#This Row],[18] ]+1-1,CALCULO[ [#This Row],[18] ]))</f>
        <v>0</v>
      </c>
      <c r="T977" s="29"/>
      <c r="U977" s="163">
        <f>+IF(AVERAGEIF(ING_NO_CONST_RENTA[Concepto],'Datos para cálculo'!T$4,ING_NO_CONST_RENTA[Monto Limite])=1,CALCULO[[#This Row],[20]],MIN(CALCULO[ [#This Row],[20] ],AVERAGEIF(ING_NO_CONST_RENTA[Concepto],'Datos para cálculo'!T$4,ING_NO_CONST_RENTA[Monto Limite]),+CALCULO[ [#This Row],[20] ]+1-1,CALCULO[ [#This Row],[20] ]))</f>
        <v>0</v>
      </c>
      <c r="V977" s="29"/>
      <c r="W97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7" s="164"/>
      <c r="Y977" s="163">
        <f>+IF(O977&lt;310*'Versión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7" s="165"/>
      <c r="AA977" s="163">
        <f>+IF(AVERAGEIF(ING_NO_CONST_RENTA[Concepto],'Datos para cálculo'!Z$4,ING_NO_CONST_RENTA[Monto Limite])=1,CALCULO[[#This Row],[ 26 ]],MIN(CALCULO[[#This Row],[ 26 ]],AVERAGEIF(ING_NO_CONST_RENTA[Concepto],'Datos para cálculo'!Z$4,ING_NO_CONST_RENTA[Monto Limite]),+CALCULO[[#This Row],[ 26 ]]+1-1,CALCULO[[#This Row],[ 26 ]]))</f>
        <v>0</v>
      </c>
      <c r="AB977" s="165"/>
      <c r="AC97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7" s="147"/>
      <c r="AE97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7" s="144">
        <f>+CALCULO[[#This Row],[ 31 ]]+CALCULO[[#This Row],[ 29 ]]+CALCULO[[#This Row],[ 27 ]]+CALCULO[[#This Row],[ 25 ]]+CALCULO[[#This Row],[ 23 ]]+CALCULO[[#This Row],[ 21 ]]+CALCULO[[#This Row],[ 19 ]]+CALCULO[[#This Row],[ 17 ]]</f>
        <v>0</v>
      </c>
      <c r="AG977" s="148">
        <f>+MAX(0,ROUND(CALCULO[[#This Row],[ 15 ]]-CALCULO[[#This Row],[32]],-3))</f>
        <v>0</v>
      </c>
      <c r="AH977" s="29"/>
      <c r="AI977" s="163">
        <f>+IF(AVERAGEIF(DEDUCCIONES[Concepto],'Datos para cálculo'!AH$4,DEDUCCIONES[Monto Limite])=1,CALCULO[[#This Row],[ 34 ]],MIN(CALCULO[[#This Row],[ 34 ]],AVERAGEIF(DEDUCCIONES[Concepto],'Datos para cálculo'!AH$4,DEDUCCIONES[Monto Limite]),+CALCULO[[#This Row],[ 34 ]]+1-1,CALCULO[[#This Row],[ 34 ]]))</f>
        <v>0</v>
      </c>
      <c r="AJ977" s="167"/>
      <c r="AK977" s="144">
        <f>+IF(CALCULO[[#This Row],[ 36 ]]="SI",MIN(CALCULO[[#This Row],[ 15 ]]*10%,VLOOKUP($AJ$4,DEDUCCIONES[],4,0)),0)</f>
        <v>0</v>
      </c>
      <c r="AL977" s="168"/>
      <c r="AM977" s="145">
        <f>+MIN(AL977+1-1,VLOOKUP($AL$4,DEDUCCIONES[],4,0))</f>
        <v>0</v>
      </c>
      <c r="AN977" s="144">
        <f>+CALCULO[[#This Row],[35]]+CALCULO[[#This Row],[37]]+CALCULO[[#This Row],[ 39 ]]</f>
        <v>0</v>
      </c>
      <c r="AO977" s="148">
        <f>+CALCULO[[#This Row],[33]]-CALCULO[[#This Row],[ 40 ]]</f>
        <v>0</v>
      </c>
      <c r="AP977" s="29"/>
      <c r="AQ977" s="163">
        <f>+MIN(CALCULO[[#This Row],[42]]+1-1,VLOOKUP($AP$4,RENTAS_EXCENTAS[],4,0))</f>
        <v>0</v>
      </c>
      <c r="AR977" s="29"/>
      <c r="AS977" s="163">
        <f>+MIN(CALCULO[[#This Row],[43]]+CALCULO[[#This Row],[ 44 ]]+1-1,VLOOKUP($AP$4,RENTAS_EXCENTAS[],4,0))-CALCULO[[#This Row],[43]]</f>
        <v>0</v>
      </c>
      <c r="AT977" s="163"/>
      <c r="AU977" s="163"/>
      <c r="AV977" s="163">
        <f>+CALCULO[[#This Row],[ 47 ]]</f>
        <v>0</v>
      </c>
      <c r="AW977" s="163"/>
      <c r="AX977" s="163">
        <f>+CALCULO[[#This Row],[ 49 ]]</f>
        <v>0</v>
      </c>
      <c r="AY977" s="163"/>
      <c r="AZ977" s="163">
        <f>+CALCULO[[#This Row],[ 51 ]]</f>
        <v>0</v>
      </c>
      <c r="BA977" s="163"/>
      <c r="BB977" s="163">
        <f>+CALCULO[[#This Row],[ 53 ]]</f>
        <v>0</v>
      </c>
      <c r="BC977" s="163"/>
      <c r="BD977" s="163">
        <f>+CALCULO[[#This Row],[ 55 ]]</f>
        <v>0</v>
      </c>
      <c r="BE977" s="163"/>
      <c r="BF977" s="163">
        <f>+CALCULO[[#This Row],[ 57 ]]</f>
        <v>0</v>
      </c>
      <c r="BG977" s="163"/>
      <c r="BH977" s="163">
        <f>+CALCULO[[#This Row],[ 59 ]]</f>
        <v>0</v>
      </c>
      <c r="BI977" s="163"/>
      <c r="BJ977" s="163"/>
      <c r="BK977" s="163"/>
      <c r="BL977" s="145">
        <f>+CALCULO[[#This Row],[ 63 ]]</f>
        <v>0</v>
      </c>
      <c r="BM977" s="144">
        <f>+CALCULO[[#This Row],[ 64 ]]+CALCULO[[#This Row],[ 62 ]]+CALCULO[[#This Row],[ 60 ]]+CALCULO[[#This Row],[ 58 ]]+CALCULO[[#This Row],[ 56 ]]+CALCULO[[#This Row],[ 54 ]]+CALCULO[[#This Row],[ 52 ]]+CALCULO[[#This Row],[ 50 ]]+CALCULO[[#This Row],[ 48 ]]+CALCULO[[#This Row],[ 45 ]]+CALCULO[[#This Row],[43]]</f>
        <v>0</v>
      </c>
      <c r="BN977" s="148">
        <f>+CALCULO[[#This Row],[ 41 ]]-CALCULO[[#This Row],[65]]</f>
        <v>0</v>
      </c>
      <c r="BO977" s="144">
        <f>+ROUND(MIN(CALCULO[[#This Row],[66]]*25%,240*'Versión impresión'!$H$8),-3)</f>
        <v>0</v>
      </c>
      <c r="BP977" s="148">
        <f>+CALCULO[[#This Row],[66]]-CALCULO[[#This Row],[67]]</f>
        <v>0</v>
      </c>
      <c r="BQ977" s="154">
        <f>+ROUND(CALCULO[[#This Row],[33]]*40%,-3)</f>
        <v>0</v>
      </c>
      <c r="BR977" s="149">
        <f t="shared" si="36"/>
        <v>0</v>
      </c>
      <c r="BS977" s="144">
        <f>+CALCULO[[#This Row],[33]]-MIN(CALCULO[[#This Row],[69]],CALCULO[[#This Row],[68]])</f>
        <v>0</v>
      </c>
      <c r="BT977" s="150">
        <f>+CALCULO[[#This Row],[71]]/'Versión impresión'!$H$8+1-1</f>
        <v>0</v>
      </c>
      <c r="BU977" s="151">
        <f>+LOOKUP(CALCULO[[#This Row],[72]],$CG$2:$CH$8,$CJ$2:$CJ$8)</f>
        <v>0</v>
      </c>
      <c r="BV977" s="152">
        <f>+LOOKUP(CALCULO[[#This Row],[72]],$CG$2:$CH$8,$CI$2:$CI$8)</f>
        <v>0</v>
      </c>
      <c r="BW977" s="151">
        <f>+LOOKUP(CALCULO[[#This Row],[72]],$CG$2:$CH$8,$CK$2:$CK$8)</f>
        <v>0</v>
      </c>
      <c r="BX977" s="155">
        <f>+(CALCULO[[#This Row],[72]]+CALCULO[[#This Row],[73]])*CALCULO[[#This Row],[74]]+CALCULO[[#This Row],[75]]</f>
        <v>0</v>
      </c>
      <c r="BY977" s="133">
        <f>+ROUND(CALCULO[[#This Row],[76]]*'Versión impresión'!$H$8,-3)</f>
        <v>0</v>
      </c>
      <c r="BZ977" s="180" t="str">
        <f>+IF(LOOKUP(CALCULO[[#This Row],[72]],$CG$2:$CH$8,$CM$2:$CM$8)=0,"",LOOKUP(CALCULO[[#This Row],[72]],$CG$2:$CH$8,$CM$2:$CM$8))</f>
        <v/>
      </c>
    </row>
    <row r="978" spans="1:78" x14ac:dyDescent="0.25">
      <c r="A978" s="78" t="str">
        <f t="shared" si="35"/>
        <v/>
      </c>
      <c r="B978" s="159"/>
      <c r="C978" s="29"/>
      <c r="D978" s="29"/>
      <c r="E978" s="29"/>
      <c r="F978" s="29"/>
      <c r="G978" s="29"/>
      <c r="H978" s="29"/>
      <c r="I978" s="29"/>
      <c r="J978" s="29"/>
      <c r="K978" s="29"/>
      <c r="L978" s="29"/>
      <c r="M978" s="29"/>
      <c r="N978" s="29"/>
      <c r="O978" s="144">
        <f>SUM(CALCULO[[#This Row],[5]:[ 14 ]])</f>
        <v>0</v>
      </c>
      <c r="P978" s="162"/>
      <c r="Q978" s="163">
        <f>+IF(AVERAGEIF(ING_NO_CONST_RENTA[Concepto],'Datos para cálculo'!P$4,ING_NO_CONST_RENTA[Monto Limite])=1,CALCULO[[#This Row],[16]],MIN(CALCULO[ [#This Row],[16] ],AVERAGEIF(ING_NO_CONST_RENTA[Concepto],'Datos para cálculo'!P$4,ING_NO_CONST_RENTA[Monto Limite]),+CALCULO[ [#This Row],[16] ]+1-1,CALCULO[ [#This Row],[16] ]))</f>
        <v>0</v>
      </c>
      <c r="R978" s="29"/>
      <c r="S978" s="163">
        <f>+IF(AVERAGEIF(ING_NO_CONST_RENTA[Concepto],'Datos para cálculo'!R$4,ING_NO_CONST_RENTA[Monto Limite])=1,CALCULO[[#This Row],[18]],MIN(CALCULO[ [#This Row],[18] ],AVERAGEIF(ING_NO_CONST_RENTA[Concepto],'Datos para cálculo'!R$4,ING_NO_CONST_RENTA[Monto Limite]),+CALCULO[ [#This Row],[18] ]+1-1,CALCULO[ [#This Row],[18] ]))</f>
        <v>0</v>
      </c>
      <c r="T978" s="29"/>
      <c r="U978" s="163">
        <f>+IF(AVERAGEIF(ING_NO_CONST_RENTA[Concepto],'Datos para cálculo'!T$4,ING_NO_CONST_RENTA[Monto Limite])=1,CALCULO[[#This Row],[20]],MIN(CALCULO[ [#This Row],[20] ],AVERAGEIF(ING_NO_CONST_RENTA[Concepto],'Datos para cálculo'!T$4,ING_NO_CONST_RENTA[Monto Limite]),+CALCULO[ [#This Row],[20] ]+1-1,CALCULO[ [#This Row],[20] ]))</f>
        <v>0</v>
      </c>
      <c r="V978" s="29"/>
      <c r="W97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8" s="164"/>
      <c r="Y978" s="163">
        <f>+IF(O978&lt;310*'Versión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8" s="165"/>
      <c r="AA978" s="163">
        <f>+IF(AVERAGEIF(ING_NO_CONST_RENTA[Concepto],'Datos para cálculo'!Z$4,ING_NO_CONST_RENTA[Monto Limite])=1,CALCULO[[#This Row],[ 26 ]],MIN(CALCULO[[#This Row],[ 26 ]],AVERAGEIF(ING_NO_CONST_RENTA[Concepto],'Datos para cálculo'!Z$4,ING_NO_CONST_RENTA[Monto Limite]),+CALCULO[[#This Row],[ 26 ]]+1-1,CALCULO[[#This Row],[ 26 ]]))</f>
        <v>0</v>
      </c>
      <c r="AB978" s="165"/>
      <c r="AC97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8" s="147"/>
      <c r="AE97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8" s="144">
        <f>+CALCULO[[#This Row],[ 31 ]]+CALCULO[[#This Row],[ 29 ]]+CALCULO[[#This Row],[ 27 ]]+CALCULO[[#This Row],[ 25 ]]+CALCULO[[#This Row],[ 23 ]]+CALCULO[[#This Row],[ 21 ]]+CALCULO[[#This Row],[ 19 ]]+CALCULO[[#This Row],[ 17 ]]</f>
        <v>0</v>
      </c>
      <c r="AG978" s="148">
        <f>+MAX(0,ROUND(CALCULO[[#This Row],[ 15 ]]-CALCULO[[#This Row],[32]],-3))</f>
        <v>0</v>
      </c>
      <c r="AH978" s="29"/>
      <c r="AI978" s="163">
        <f>+IF(AVERAGEIF(DEDUCCIONES[Concepto],'Datos para cálculo'!AH$4,DEDUCCIONES[Monto Limite])=1,CALCULO[[#This Row],[ 34 ]],MIN(CALCULO[[#This Row],[ 34 ]],AVERAGEIF(DEDUCCIONES[Concepto],'Datos para cálculo'!AH$4,DEDUCCIONES[Monto Limite]),+CALCULO[[#This Row],[ 34 ]]+1-1,CALCULO[[#This Row],[ 34 ]]))</f>
        <v>0</v>
      </c>
      <c r="AJ978" s="167"/>
      <c r="AK978" s="144">
        <f>+IF(CALCULO[[#This Row],[ 36 ]]="SI",MIN(CALCULO[[#This Row],[ 15 ]]*10%,VLOOKUP($AJ$4,DEDUCCIONES[],4,0)),0)</f>
        <v>0</v>
      </c>
      <c r="AL978" s="168"/>
      <c r="AM978" s="145">
        <f>+MIN(AL978+1-1,VLOOKUP($AL$4,DEDUCCIONES[],4,0))</f>
        <v>0</v>
      </c>
      <c r="AN978" s="144">
        <f>+CALCULO[[#This Row],[35]]+CALCULO[[#This Row],[37]]+CALCULO[[#This Row],[ 39 ]]</f>
        <v>0</v>
      </c>
      <c r="AO978" s="148">
        <f>+CALCULO[[#This Row],[33]]-CALCULO[[#This Row],[ 40 ]]</f>
        <v>0</v>
      </c>
      <c r="AP978" s="29"/>
      <c r="AQ978" s="163">
        <f>+MIN(CALCULO[[#This Row],[42]]+1-1,VLOOKUP($AP$4,RENTAS_EXCENTAS[],4,0))</f>
        <v>0</v>
      </c>
      <c r="AR978" s="29"/>
      <c r="AS978" s="163">
        <f>+MIN(CALCULO[[#This Row],[43]]+CALCULO[[#This Row],[ 44 ]]+1-1,VLOOKUP($AP$4,RENTAS_EXCENTAS[],4,0))-CALCULO[[#This Row],[43]]</f>
        <v>0</v>
      </c>
      <c r="AT978" s="163"/>
      <c r="AU978" s="163"/>
      <c r="AV978" s="163">
        <f>+CALCULO[[#This Row],[ 47 ]]</f>
        <v>0</v>
      </c>
      <c r="AW978" s="163"/>
      <c r="AX978" s="163">
        <f>+CALCULO[[#This Row],[ 49 ]]</f>
        <v>0</v>
      </c>
      <c r="AY978" s="163"/>
      <c r="AZ978" s="163">
        <f>+CALCULO[[#This Row],[ 51 ]]</f>
        <v>0</v>
      </c>
      <c r="BA978" s="163"/>
      <c r="BB978" s="163">
        <f>+CALCULO[[#This Row],[ 53 ]]</f>
        <v>0</v>
      </c>
      <c r="BC978" s="163"/>
      <c r="BD978" s="163">
        <f>+CALCULO[[#This Row],[ 55 ]]</f>
        <v>0</v>
      </c>
      <c r="BE978" s="163"/>
      <c r="BF978" s="163">
        <f>+CALCULO[[#This Row],[ 57 ]]</f>
        <v>0</v>
      </c>
      <c r="BG978" s="163"/>
      <c r="BH978" s="163">
        <f>+CALCULO[[#This Row],[ 59 ]]</f>
        <v>0</v>
      </c>
      <c r="BI978" s="163"/>
      <c r="BJ978" s="163"/>
      <c r="BK978" s="163"/>
      <c r="BL978" s="145">
        <f>+CALCULO[[#This Row],[ 63 ]]</f>
        <v>0</v>
      </c>
      <c r="BM978" s="144">
        <f>+CALCULO[[#This Row],[ 64 ]]+CALCULO[[#This Row],[ 62 ]]+CALCULO[[#This Row],[ 60 ]]+CALCULO[[#This Row],[ 58 ]]+CALCULO[[#This Row],[ 56 ]]+CALCULO[[#This Row],[ 54 ]]+CALCULO[[#This Row],[ 52 ]]+CALCULO[[#This Row],[ 50 ]]+CALCULO[[#This Row],[ 48 ]]+CALCULO[[#This Row],[ 45 ]]+CALCULO[[#This Row],[43]]</f>
        <v>0</v>
      </c>
      <c r="BN978" s="148">
        <f>+CALCULO[[#This Row],[ 41 ]]-CALCULO[[#This Row],[65]]</f>
        <v>0</v>
      </c>
      <c r="BO978" s="144">
        <f>+ROUND(MIN(CALCULO[[#This Row],[66]]*25%,240*'Versión impresión'!$H$8),-3)</f>
        <v>0</v>
      </c>
      <c r="BP978" s="148">
        <f>+CALCULO[[#This Row],[66]]-CALCULO[[#This Row],[67]]</f>
        <v>0</v>
      </c>
      <c r="BQ978" s="154">
        <f>+ROUND(CALCULO[[#This Row],[33]]*40%,-3)</f>
        <v>0</v>
      </c>
      <c r="BR978" s="149">
        <f t="shared" si="36"/>
        <v>0</v>
      </c>
      <c r="BS978" s="144">
        <f>+CALCULO[[#This Row],[33]]-MIN(CALCULO[[#This Row],[69]],CALCULO[[#This Row],[68]])</f>
        <v>0</v>
      </c>
      <c r="BT978" s="150">
        <f>+CALCULO[[#This Row],[71]]/'Versión impresión'!$H$8+1-1</f>
        <v>0</v>
      </c>
      <c r="BU978" s="151">
        <f>+LOOKUP(CALCULO[[#This Row],[72]],$CG$2:$CH$8,$CJ$2:$CJ$8)</f>
        <v>0</v>
      </c>
      <c r="BV978" s="152">
        <f>+LOOKUP(CALCULO[[#This Row],[72]],$CG$2:$CH$8,$CI$2:$CI$8)</f>
        <v>0</v>
      </c>
      <c r="BW978" s="151">
        <f>+LOOKUP(CALCULO[[#This Row],[72]],$CG$2:$CH$8,$CK$2:$CK$8)</f>
        <v>0</v>
      </c>
      <c r="BX978" s="155">
        <f>+(CALCULO[[#This Row],[72]]+CALCULO[[#This Row],[73]])*CALCULO[[#This Row],[74]]+CALCULO[[#This Row],[75]]</f>
        <v>0</v>
      </c>
      <c r="BY978" s="133">
        <f>+ROUND(CALCULO[[#This Row],[76]]*'Versión impresión'!$H$8,-3)</f>
        <v>0</v>
      </c>
      <c r="BZ978" s="180" t="str">
        <f>+IF(LOOKUP(CALCULO[[#This Row],[72]],$CG$2:$CH$8,$CM$2:$CM$8)=0,"",LOOKUP(CALCULO[[#This Row],[72]],$CG$2:$CH$8,$CM$2:$CM$8))</f>
        <v/>
      </c>
    </row>
    <row r="979" spans="1:78" x14ac:dyDescent="0.25">
      <c r="A979" s="78" t="str">
        <f t="shared" si="35"/>
        <v/>
      </c>
      <c r="B979" s="159"/>
      <c r="C979" s="29"/>
      <c r="D979" s="29"/>
      <c r="E979" s="29"/>
      <c r="F979" s="29"/>
      <c r="G979" s="29"/>
      <c r="H979" s="29"/>
      <c r="I979" s="29"/>
      <c r="J979" s="29"/>
      <c r="K979" s="29"/>
      <c r="L979" s="29"/>
      <c r="M979" s="29"/>
      <c r="N979" s="29"/>
      <c r="O979" s="144">
        <f>SUM(CALCULO[[#This Row],[5]:[ 14 ]])</f>
        <v>0</v>
      </c>
      <c r="P979" s="162"/>
      <c r="Q979" s="163">
        <f>+IF(AVERAGEIF(ING_NO_CONST_RENTA[Concepto],'Datos para cálculo'!P$4,ING_NO_CONST_RENTA[Monto Limite])=1,CALCULO[[#This Row],[16]],MIN(CALCULO[ [#This Row],[16] ],AVERAGEIF(ING_NO_CONST_RENTA[Concepto],'Datos para cálculo'!P$4,ING_NO_CONST_RENTA[Monto Limite]),+CALCULO[ [#This Row],[16] ]+1-1,CALCULO[ [#This Row],[16] ]))</f>
        <v>0</v>
      </c>
      <c r="R979" s="29"/>
      <c r="S979" s="163">
        <f>+IF(AVERAGEIF(ING_NO_CONST_RENTA[Concepto],'Datos para cálculo'!R$4,ING_NO_CONST_RENTA[Monto Limite])=1,CALCULO[[#This Row],[18]],MIN(CALCULO[ [#This Row],[18] ],AVERAGEIF(ING_NO_CONST_RENTA[Concepto],'Datos para cálculo'!R$4,ING_NO_CONST_RENTA[Monto Limite]),+CALCULO[ [#This Row],[18] ]+1-1,CALCULO[ [#This Row],[18] ]))</f>
        <v>0</v>
      </c>
      <c r="T979" s="29"/>
      <c r="U979" s="163">
        <f>+IF(AVERAGEIF(ING_NO_CONST_RENTA[Concepto],'Datos para cálculo'!T$4,ING_NO_CONST_RENTA[Monto Limite])=1,CALCULO[[#This Row],[20]],MIN(CALCULO[ [#This Row],[20] ],AVERAGEIF(ING_NO_CONST_RENTA[Concepto],'Datos para cálculo'!T$4,ING_NO_CONST_RENTA[Monto Limite]),+CALCULO[ [#This Row],[20] ]+1-1,CALCULO[ [#This Row],[20] ]))</f>
        <v>0</v>
      </c>
      <c r="V979" s="29"/>
      <c r="W97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79" s="164"/>
      <c r="Y979" s="163">
        <f>+IF(O979&lt;310*'Versión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79" s="165"/>
      <c r="AA979" s="163">
        <f>+IF(AVERAGEIF(ING_NO_CONST_RENTA[Concepto],'Datos para cálculo'!Z$4,ING_NO_CONST_RENTA[Monto Limite])=1,CALCULO[[#This Row],[ 26 ]],MIN(CALCULO[[#This Row],[ 26 ]],AVERAGEIF(ING_NO_CONST_RENTA[Concepto],'Datos para cálculo'!Z$4,ING_NO_CONST_RENTA[Monto Limite]),+CALCULO[[#This Row],[ 26 ]]+1-1,CALCULO[[#This Row],[ 26 ]]))</f>
        <v>0</v>
      </c>
      <c r="AB979" s="165"/>
      <c r="AC97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79" s="147"/>
      <c r="AE97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79" s="144">
        <f>+CALCULO[[#This Row],[ 31 ]]+CALCULO[[#This Row],[ 29 ]]+CALCULO[[#This Row],[ 27 ]]+CALCULO[[#This Row],[ 25 ]]+CALCULO[[#This Row],[ 23 ]]+CALCULO[[#This Row],[ 21 ]]+CALCULO[[#This Row],[ 19 ]]+CALCULO[[#This Row],[ 17 ]]</f>
        <v>0</v>
      </c>
      <c r="AG979" s="148">
        <f>+MAX(0,ROUND(CALCULO[[#This Row],[ 15 ]]-CALCULO[[#This Row],[32]],-3))</f>
        <v>0</v>
      </c>
      <c r="AH979" s="29"/>
      <c r="AI979" s="163">
        <f>+IF(AVERAGEIF(DEDUCCIONES[Concepto],'Datos para cálculo'!AH$4,DEDUCCIONES[Monto Limite])=1,CALCULO[[#This Row],[ 34 ]],MIN(CALCULO[[#This Row],[ 34 ]],AVERAGEIF(DEDUCCIONES[Concepto],'Datos para cálculo'!AH$4,DEDUCCIONES[Monto Limite]),+CALCULO[[#This Row],[ 34 ]]+1-1,CALCULO[[#This Row],[ 34 ]]))</f>
        <v>0</v>
      </c>
      <c r="AJ979" s="167"/>
      <c r="AK979" s="144">
        <f>+IF(CALCULO[[#This Row],[ 36 ]]="SI",MIN(CALCULO[[#This Row],[ 15 ]]*10%,VLOOKUP($AJ$4,DEDUCCIONES[],4,0)),0)</f>
        <v>0</v>
      </c>
      <c r="AL979" s="168"/>
      <c r="AM979" s="145">
        <f>+MIN(AL979+1-1,VLOOKUP($AL$4,DEDUCCIONES[],4,0))</f>
        <v>0</v>
      </c>
      <c r="AN979" s="144">
        <f>+CALCULO[[#This Row],[35]]+CALCULO[[#This Row],[37]]+CALCULO[[#This Row],[ 39 ]]</f>
        <v>0</v>
      </c>
      <c r="AO979" s="148">
        <f>+CALCULO[[#This Row],[33]]-CALCULO[[#This Row],[ 40 ]]</f>
        <v>0</v>
      </c>
      <c r="AP979" s="29"/>
      <c r="AQ979" s="163">
        <f>+MIN(CALCULO[[#This Row],[42]]+1-1,VLOOKUP($AP$4,RENTAS_EXCENTAS[],4,0))</f>
        <v>0</v>
      </c>
      <c r="AR979" s="29"/>
      <c r="AS979" s="163">
        <f>+MIN(CALCULO[[#This Row],[43]]+CALCULO[[#This Row],[ 44 ]]+1-1,VLOOKUP($AP$4,RENTAS_EXCENTAS[],4,0))-CALCULO[[#This Row],[43]]</f>
        <v>0</v>
      </c>
      <c r="AT979" s="163"/>
      <c r="AU979" s="163"/>
      <c r="AV979" s="163">
        <f>+CALCULO[[#This Row],[ 47 ]]</f>
        <v>0</v>
      </c>
      <c r="AW979" s="163"/>
      <c r="AX979" s="163">
        <f>+CALCULO[[#This Row],[ 49 ]]</f>
        <v>0</v>
      </c>
      <c r="AY979" s="163"/>
      <c r="AZ979" s="163">
        <f>+CALCULO[[#This Row],[ 51 ]]</f>
        <v>0</v>
      </c>
      <c r="BA979" s="163"/>
      <c r="BB979" s="163">
        <f>+CALCULO[[#This Row],[ 53 ]]</f>
        <v>0</v>
      </c>
      <c r="BC979" s="163"/>
      <c r="BD979" s="163">
        <f>+CALCULO[[#This Row],[ 55 ]]</f>
        <v>0</v>
      </c>
      <c r="BE979" s="163"/>
      <c r="BF979" s="163">
        <f>+CALCULO[[#This Row],[ 57 ]]</f>
        <v>0</v>
      </c>
      <c r="BG979" s="163"/>
      <c r="BH979" s="163">
        <f>+CALCULO[[#This Row],[ 59 ]]</f>
        <v>0</v>
      </c>
      <c r="BI979" s="163"/>
      <c r="BJ979" s="163"/>
      <c r="BK979" s="163"/>
      <c r="BL979" s="145">
        <f>+CALCULO[[#This Row],[ 63 ]]</f>
        <v>0</v>
      </c>
      <c r="BM979" s="144">
        <f>+CALCULO[[#This Row],[ 64 ]]+CALCULO[[#This Row],[ 62 ]]+CALCULO[[#This Row],[ 60 ]]+CALCULO[[#This Row],[ 58 ]]+CALCULO[[#This Row],[ 56 ]]+CALCULO[[#This Row],[ 54 ]]+CALCULO[[#This Row],[ 52 ]]+CALCULO[[#This Row],[ 50 ]]+CALCULO[[#This Row],[ 48 ]]+CALCULO[[#This Row],[ 45 ]]+CALCULO[[#This Row],[43]]</f>
        <v>0</v>
      </c>
      <c r="BN979" s="148">
        <f>+CALCULO[[#This Row],[ 41 ]]-CALCULO[[#This Row],[65]]</f>
        <v>0</v>
      </c>
      <c r="BO979" s="144">
        <f>+ROUND(MIN(CALCULO[[#This Row],[66]]*25%,240*'Versión impresión'!$H$8),-3)</f>
        <v>0</v>
      </c>
      <c r="BP979" s="148">
        <f>+CALCULO[[#This Row],[66]]-CALCULO[[#This Row],[67]]</f>
        <v>0</v>
      </c>
      <c r="BQ979" s="154">
        <f>+ROUND(CALCULO[[#This Row],[33]]*40%,-3)</f>
        <v>0</v>
      </c>
      <c r="BR979" s="149">
        <f t="shared" si="36"/>
        <v>0</v>
      </c>
      <c r="BS979" s="144">
        <f>+CALCULO[[#This Row],[33]]-MIN(CALCULO[[#This Row],[69]],CALCULO[[#This Row],[68]])</f>
        <v>0</v>
      </c>
      <c r="BT979" s="150">
        <f>+CALCULO[[#This Row],[71]]/'Versión impresión'!$H$8+1-1</f>
        <v>0</v>
      </c>
      <c r="BU979" s="151">
        <f>+LOOKUP(CALCULO[[#This Row],[72]],$CG$2:$CH$8,$CJ$2:$CJ$8)</f>
        <v>0</v>
      </c>
      <c r="BV979" s="152">
        <f>+LOOKUP(CALCULO[[#This Row],[72]],$CG$2:$CH$8,$CI$2:$CI$8)</f>
        <v>0</v>
      </c>
      <c r="BW979" s="151">
        <f>+LOOKUP(CALCULO[[#This Row],[72]],$CG$2:$CH$8,$CK$2:$CK$8)</f>
        <v>0</v>
      </c>
      <c r="BX979" s="155">
        <f>+(CALCULO[[#This Row],[72]]+CALCULO[[#This Row],[73]])*CALCULO[[#This Row],[74]]+CALCULO[[#This Row],[75]]</f>
        <v>0</v>
      </c>
      <c r="BY979" s="133">
        <f>+ROUND(CALCULO[[#This Row],[76]]*'Versión impresión'!$H$8,-3)</f>
        <v>0</v>
      </c>
      <c r="BZ979" s="180" t="str">
        <f>+IF(LOOKUP(CALCULO[[#This Row],[72]],$CG$2:$CH$8,$CM$2:$CM$8)=0,"",LOOKUP(CALCULO[[#This Row],[72]],$CG$2:$CH$8,$CM$2:$CM$8))</f>
        <v/>
      </c>
    </row>
    <row r="980" spans="1:78" x14ac:dyDescent="0.25">
      <c r="A980" s="78" t="str">
        <f t="shared" si="35"/>
        <v/>
      </c>
      <c r="B980" s="159"/>
      <c r="C980" s="29"/>
      <c r="D980" s="29"/>
      <c r="E980" s="29"/>
      <c r="F980" s="29"/>
      <c r="G980" s="29"/>
      <c r="H980" s="29"/>
      <c r="I980" s="29"/>
      <c r="J980" s="29"/>
      <c r="K980" s="29"/>
      <c r="L980" s="29"/>
      <c r="M980" s="29"/>
      <c r="N980" s="29"/>
      <c r="O980" s="144">
        <f>SUM(CALCULO[[#This Row],[5]:[ 14 ]])</f>
        <v>0</v>
      </c>
      <c r="P980" s="162"/>
      <c r="Q980" s="163">
        <f>+IF(AVERAGEIF(ING_NO_CONST_RENTA[Concepto],'Datos para cálculo'!P$4,ING_NO_CONST_RENTA[Monto Limite])=1,CALCULO[[#This Row],[16]],MIN(CALCULO[ [#This Row],[16] ],AVERAGEIF(ING_NO_CONST_RENTA[Concepto],'Datos para cálculo'!P$4,ING_NO_CONST_RENTA[Monto Limite]),+CALCULO[ [#This Row],[16] ]+1-1,CALCULO[ [#This Row],[16] ]))</f>
        <v>0</v>
      </c>
      <c r="R980" s="29"/>
      <c r="S980" s="163">
        <f>+IF(AVERAGEIF(ING_NO_CONST_RENTA[Concepto],'Datos para cálculo'!R$4,ING_NO_CONST_RENTA[Monto Limite])=1,CALCULO[[#This Row],[18]],MIN(CALCULO[ [#This Row],[18] ],AVERAGEIF(ING_NO_CONST_RENTA[Concepto],'Datos para cálculo'!R$4,ING_NO_CONST_RENTA[Monto Limite]),+CALCULO[ [#This Row],[18] ]+1-1,CALCULO[ [#This Row],[18] ]))</f>
        <v>0</v>
      </c>
      <c r="T980" s="29"/>
      <c r="U980" s="163">
        <f>+IF(AVERAGEIF(ING_NO_CONST_RENTA[Concepto],'Datos para cálculo'!T$4,ING_NO_CONST_RENTA[Monto Limite])=1,CALCULO[[#This Row],[20]],MIN(CALCULO[ [#This Row],[20] ],AVERAGEIF(ING_NO_CONST_RENTA[Concepto],'Datos para cálculo'!T$4,ING_NO_CONST_RENTA[Monto Limite]),+CALCULO[ [#This Row],[20] ]+1-1,CALCULO[ [#This Row],[20] ]))</f>
        <v>0</v>
      </c>
      <c r="V980" s="29"/>
      <c r="W98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0" s="164"/>
      <c r="Y980" s="163">
        <f>+IF(O980&lt;310*'Versión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0" s="165"/>
      <c r="AA980" s="163">
        <f>+IF(AVERAGEIF(ING_NO_CONST_RENTA[Concepto],'Datos para cálculo'!Z$4,ING_NO_CONST_RENTA[Monto Limite])=1,CALCULO[[#This Row],[ 26 ]],MIN(CALCULO[[#This Row],[ 26 ]],AVERAGEIF(ING_NO_CONST_RENTA[Concepto],'Datos para cálculo'!Z$4,ING_NO_CONST_RENTA[Monto Limite]),+CALCULO[[#This Row],[ 26 ]]+1-1,CALCULO[[#This Row],[ 26 ]]))</f>
        <v>0</v>
      </c>
      <c r="AB980" s="165"/>
      <c r="AC98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0" s="147"/>
      <c r="AE98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0" s="144">
        <f>+CALCULO[[#This Row],[ 31 ]]+CALCULO[[#This Row],[ 29 ]]+CALCULO[[#This Row],[ 27 ]]+CALCULO[[#This Row],[ 25 ]]+CALCULO[[#This Row],[ 23 ]]+CALCULO[[#This Row],[ 21 ]]+CALCULO[[#This Row],[ 19 ]]+CALCULO[[#This Row],[ 17 ]]</f>
        <v>0</v>
      </c>
      <c r="AG980" s="148">
        <f>+MAX(0,ROUND(CALCULO[[#This Row],[ 15 ]]-CALCULO[[#This Row],[32]],-3))</f>
        <v>0</v>
      </c>
      <c r="AH980" s="29"/>
      <c r="AI980" s="163">
        <f>+IF(AVERAGEIF(DEDUCCIONES[Concepto],'Datos para cálculo'!AH$4,DEDUCCIONES[Monto Limite])=1,CALCULO[[#This Row],[ 34 ]],MIN(CALCULO[[#This Row],[ 34 ]],AVERAGEIF(DEDUCCIONES[Concepto],'Datos para cálculo'!AH$4,DEDUCCIONES[Monto Limite]),+CALCULO[[#This Row],[ 34 ]]+1-1,CALCULO[[#This Row],[ 34 ]]))</f>
        <v>0</v>
      </c>
      <c r="AJ980" s="167"/>
      <c r="AK980" s="144">
        <f>+IF(CALCULO[[#This Row],[ 36 ]]="SI",MIN(CALCULO[[#This Row],[ 15 ]]*10%,VLOOKUP($AJ$4,DEDUCCIONES[],4,0)),0)</f>
        <v>0</v>
      </c>
      <c r="AL980" s="168"/>
      <c r="AM980" s="145">
        <f>+MIN(AL980+1-1,VLOOKUP($AL$4,DEDUCCIONES[],4,0))</f>
        <v>0</v>
      </c>
      <c r="AN980" s="144">
        <f>+CALCULO[[#This Row],[35]]+CALCULO[[#This Row],[37]]+CALCULO[[#This Row],[ 39 ]]</f>
        <v>0</v>
      </c>
      <c r="AO980" s="148">
        <f>+CALCULO[[#This Row],[33]]-CALCULO[[#This Row],[ 40 ]]</f>
        <v>0</v>
      </c>
      <c r="AP980" s="29"/>
      <c r="AQ980" s="163">
        <f>+MIN(CALCULO[[#This Row],[42]]+1-1,VLOOKUP($AP$4,RENTAS_EXCENTAS[],4,0))</f>
        <v>0</v>
      </c>
      <c r="AR980" s="29"/>
      <c r="AS980" s="163">
        <f>+MIN(CALCULO[[#This Row],[43]]+CALCULO[[#This Row],[ 44 ]]+1-1,VLOOKUP($AP$4,RENTAS_EXCENTAS[],4,0))-CALCULO[[#This Row],[43]]</f>
        <v>0</v>
      </c>
      <c r="AT980" s="163"/>
      <c r="AU980" s="163"/>
      <c r="AV980" s="163">
        <f>+CALCULO[[#This Row],[ 47 ]]</f>
        <v>0</v>
      </c>
      <c r="AW980" s="163"/>
      <c r="AX980" s="163">
        <f>+CALCULO[[#This Row],[ 49 ]]</f>
        <v>0</v>
      </c>
      <c r="AY980" s="163"/>
      <c r="AZ980" s="163">
        <f>+CALCULO[[#This Row],[ 51 ]]</f>
        <v>0</v>
      </c>
      <c r="BA980" s="163"/>
      <c r="BB980" s="163">
        <f>+CALCULO[[#This Row],[ 53 ]]</f>
        <v>0</v>
      </c>
      <c r="BC980" s="163"/>
      <c r="BD980" s="163">
        <f>+CALCULO[[#This Row],[ 55 ]]</f>
        <v>0</v>
      </c>
      <c r="BE980" s="163"/>
      <c r="BF980" s="163">
        <f>+CALCULO[[#This Row],[ 57 ]]</f>
        <v>0</v>
      </c>
      <c r="BG980" s="163"/>
      <c r="BH980" s="163">
        <f>+CALCULO[[#This Row],[ 59 ]]</f>
        <v>0</v>
      </c>
      <c r="BI980" s="163"/>
      <c r="BJ980" s="163"/>
      <c r="BK980" s="163"/>
      <c r="BL980" s="145">
        <f>+CALCULO[[#This Row],[ 63 ]]</f>
        <v>0</v>
      </c>
      <c r="BM980" s="144">
        <f>+CALCULO[[#This Row],[ 64 ]]+CALCULO[[#This Row],[ 62 ]]+CALCULO[[#This Row],[ 60 ]]+CALCULO[[#This Row],[ 58 ]]+CALCULO[[#This Row],[ 56 ]]+CALCULO[[#This Row],[ 54 ]]+CALCULO[[#This Row],[ 52 ]]+CALCULO[[#This Row],[ 50 ]]+CALCULO[[#This Row],[ 48 ]]+CALCULO[[#This Row],[ 45 ]]+CALCULO[[#This Row],[43]]</f>
        <v>0</v>
      </c>
      <c r="BN980" s="148">
        <f>+CALCULO[[#This Row],[ 41 ]]-CALCULO[[#This Row],[65]]</f>
        <v>0</v>
      </c>
      <c r="BO980" s="144">
        <f>+ROUND(MIN(CALCULO[[#This Row],[66]]*25%,240*'Versión impresión'!$H$8),-3)</f>
        <v>0</v>
      </c>
      <c r="BP980" s="148">
        <f>+CALCULO[[#This Row],[66]]-CALCULO[[#This Row],[67]]</f>
        <v>0</v>
      </c>
      <c r="BQ980" s="154">
        <f>+ROUND(CALCULO[[#This Row],[33]]*40%,-3)</f>
        <v>0</v>
      </c>
      <c r="BR980" s="149">
        <f t="shared" si="36"/>
        <v>0</v>
      </c>
      <c r="BS980" s="144">
        <f>+CALCULO[[#This Row],[33]]-MIN(CALCULO[[#This Row],[69]],CALCULO[[#This Row],[68]])</f>
        <v>0</v>
      </c>
      <c r="BT980" s="150">
        <f>+CALCULO[[#This Row],[71]]/'Versión impresión'!$H$8+1-1</f>
        <v>0</v>
      </c>
      <c r="BU980" s="151">
        <f>+LOOKUP(CALCULO[[#This Row],[72]],$CG$2:$CH$8,$CJ$2:$CJ$8)</f>
        <v>0</v>
      </c>
      <c r="BV980" s="152">
        <f>+LOOKUP(CALCULO[[#This Row],[72]],$CG$2:$CH$8,$CI$2:$CI$8)</f>
        <v>0</v>
      </c>
      <c r="BW980" s="151">
        <f>+LOOKUP(CALCULO[[#This Row],[72]],$CG$2:$CH$8,$CK$2:$CK$8)</f>
        <v>0</v>
      </c>
      <c r="BX980" s="155">
        <f>+(CALCULO[[#This Row],[72]]+CALCULO[[#This Row],[73]])*CALCULO[[#This Row],[74]]+CALCULO[[#This Row],[75]]</f>
        <v>0</v>
      </c>
      <c r="BY980" s="133">
        <f>+ROUND(CALCULO[[#This Row],[76]]*'Versión impresión'!$H$8,-3)</f>
        <v>0</v>
      </c>
      <c r="BZ980" s="180" t="str">
        <f>+IF(LOOKUP(CALCULO[[#This Row],[72]],$CG$2:$CH$8,$CM$2:$CM$8)=0,"",LOOKUP(CALCULO[[#This Row],[72]],$CG$2:$CH$8,$CM$2:$CM$8))</f>
        <v/>
      </c>
    </row>
    <row r="981" spans="1:78" x14ac:dyDescent="0.25">
      <c r="A981" s="78" t="str">
        <f t="shared" si="35"/>
        <v/>
      </c>
      <c r="B981" s="159"/>
      <c r="C981" s="29"/>
      <c r="D981" s="29"/>
      <c r="E981" s="29"/>
      <c r="F981" s="29"/>
      <c r="G981" s="29"/>
      <c r="H981" s="29"/>
      <c r="I981" s="29"/>
      <c r="J981" s="29"/>
      <c r="K981" s="29"/>
      <c r="L981" s="29"/>
      <c r="M981" s="29"/>
      <c r="N981" s="29"/>
      <c r="O981" s="144">
        <f>SUM(CALCULO[[#This Row],[5]:[ 14 ]])</f>
        <v>0</v>
      </c>
      <c r="P981" s="162"/>
      <c r="Q981" s="163">
        <f>+IF(AVERAGEIF(ING_NO_CONST_RENTA[Concepto],'Datos para cálculo'!P$4,ING_NO_CONST_RENTA[Monto Limite])=1,CALCULO[[#This Row],[16]],MIN(CALCULO[ [#This Row],[16] ],AVERAGEIF(ING_NO_CONST_RENTA[Concepto],'Datos para cálculo'!P$4,ING_NO_CONST_RENTA[Monto Limite]),+CALCULO[ [#This Row],[16] ]+1-1,CALCULO[ [#This Row],[16] ]))</f>
        <v>0</v>
      </c>
      <c r="R981" s="29"/>
      <c r="S981" s="163">
        <f>+IF(AVERAGEIF(ING_NO_CONST_RENTA[Concepto],'Datos para cálculo'!R$4,ING_NO_CONST_RENTA[Monto Limite])=1,CALCULO[[#This Row],[18]],MIN(CALCULO[ [#This Row],[18] ],AVERAGEIF(ING_NO_CONST_RENTA[Concepto],'Datos para cálculo'!R$4,ING_NO_CONST_RENTA[Monto Limite]),+CALCULO[ [#This Row],[18] ]+1-1,CALCULO[ [#This Row],[18] ]))</f>
        <v>0</v>
      </c>
      <c r="T981" s="29"/>
      <c r="U981" s="163">
        <f>+IF(AVERAGEIF(ING_NO_CONST_RENTA[Concepto],'Datos para cálculo'!T$4,ING_NO_CONST_RENTA[Monto Limite])=1,CALCULO[[#This Row],[20]],MIN(CALCULO[ [#This Row],[20] ],AVERAGEIF(ING_NO_CONST_RENTA[Concepto],'Datos para cálculo'!T$4,ING_NO_CONST_RENTA[Monto Limite]),+CALCULO[ [#This Row],[20] ]+1-1,CALCULO[ [#This Row],[20] ]))</f>
        <v>0</v>
      </c>
      <c r="V981" s="29"/>
      <c r="W98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1" s="164"/>
      <c r="Y981" s="163">
        <f>+IF(O981&lt;310*'Versión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1" s="165"/>
      <c r="AA981" s="163">
        <f>+IF(AVERAGEIF(ING_NO_CONST_RENTA[Concepto],'Datos para cálculo'!Z$4,ING_NO_CONST_RENTA[Monto Limite])=1,CALCULO[[#This Row],[ 26 ]],MIN(CALCULO[[#This Row],[ 26 ]],AVERAGEIF(ING_NO_CONST_RENTA[Concepto],'Datos para cálculo'!Z$4,ING_NO_CONST_RENTA[Monto Limite]),+CALCULO[[#This Row],[ 26 ]]+1-1,CALCULO[[#This Row],[ 26 ]]))</f>
        <v>0</v>
      </c>
      <c r="AB981" s="165"/>
      <c r="AC98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1" s="147"/>
      <c r="AE98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1" s="144">
        <f>+CALCULO[[#This Row],[ 31 ]]+CALCULO[[#This Row],[ 29 ]]+CALCULO[[#This Row],[ 27 ]]+CALCULO[[#This Row],[ 25 ]]+CALCULO[[#This Row],[ 23 ]]+CALCULO[[#This Row],[ 21 ]]+CALCULO[[#This Row],[ 19 ]]+CALCULO[[#This Row],[ 17 ]]</f>
        <v>0</v>
      </c>
      <c r="AG981" s="148">
        <f>+MAX(0,ROUND(CALCULO[[#This Row],[ 15 ]]-CALCULO[[#This Row],[32]],-3))</f>
        <v>0</v>
      </c>
      <c r="AH981" s="29"/>
      <c r="AI981" s="163">
        <f>+IF(AVERAGEIF(DEDUCCIONES[Concepto],'Datos para cálculo'!AH$4,DEDUCCIONES[Monto Limite])=1,CALCULO[[#This Row],[ 34 ]],MIN(CALCULO[[#This Row],[ 34 ]],AVERAGEIF(DEDUCCIONES[Concepto],'Datos para cálculo'!AH$4,DEDUCCIONES[Monto Limite]),+CALCULO[[#This Row],[ 34 ]]+1-1,CALCULO[[#This Row],[ 34 ]]))</f>
        <v>0</v>
      </c>
      <c r="AJ981" s="167"/>
      <c r="AK981" s="144">
        <f>+IF(CALCULO[[#This Row],[ 36 ]]="SI",MIN(CALCULO[[#This Row],[ 15 ]]*10%,VLOOKUP($AJ$4,DEDUCCIONES[],4,0)),0)</f>
        <v>0</v>
      </c>
      <c r="AL981" s="168"/>
      <c r="AM981" s="145">
        <f>+MIN(AL981+1-1,VLOOKUP($AL$4,DEDUCCIONES[],4,0))</f>
        <v>0</v>
      </c>
      <c r="AN981" s="144">
        <f>+CALCULO[[#This Row],[35]]+CALCULO[[#This Row],[37]]+CALCULO[[#This Row],[ 39 ]]</f>
        <v>0</v>
      </c>
      <c r="AO981" s="148">
        <f>+CALCULO[[#This Row],[33]]-CALCULO[[#This Row],[ 40 ]]</f>
        <v>0</v>
      </c>
      <c r="AP981" s="29"/>
      <c r="AQ981" s="163">
        <f>+MIN(CALCULO[[#This Row],[42]]+1-1,VLOOKUP($AP$4,RENTAS_EXCENTAS[],4,0))</f>
        <v>0</v>
      </c>
      <c r="AR981" s="29"/>
      <c r="AS981" s="163">
        <f>+MIN(CALCULO[[#This Row],[43]]+CALCULO[[#This Row],[ 44 ]]+1-1,VLOOKUP($AP$4,RENTAS_EXCENTAS[],4,0))-CALCULO[[#This Row],[43]]</f>
        <v>0</v>
      </c>
      <c r="AT981" s="163"/>
      <c r="AU981" s="163"/>
      <c r="AV981" s="163">
        <f>+CALCULO[[#This Row],[ 47 ]]</f>
        <v>0</v>
      </c>
      <c r="AW981" s="163"/>
      <c r="AX981" s="163">
        <f>+CALCULO[[#This Row],[ 49 ]]</f>
        <v>0</v>
      </c>
      <c r="AY981" s="163"/>
      <c r="AZ981" s="163">
        <f>+CALCULO[[#This Row],[ 51 ]]</f>
        <v>0</v>
      </c>
      <c r="BA981" s="163"/>
      <c r="BB981" s="163">
        <f>+CALCULO[[#This Row],[ 53 ]]</f>
        <v>0</v>
      </c>
      <c r="BC981" s="163"/>
      <c r="BD981" s="163">
        <f>+CALCULO[[#This Row],[ 55 ]]</f>
        <v>0</v>
      </c>
      <c r="BE981" s="163"/>
      <c r="BF981" s="163">
        <f>+CALCULO[[#This Row],[ 57 ]]</f>
        <v>0</v>
      </c>
      <c r="BG981" s="163"/>
      <c r="BH981" s="163">
        <f>+CALCULO[[#This Row],[ 59 ]]</f>
        <v>0</v>
      </c>
      <c r="BI981" s="163"/>
      <c r="BJ981" s="163"/>
      <c r="BK981" s="163"/>
      <c r="BL981" s="145">
        <f>+CALCULO[[#This Row],[ 63 ]]</f>
        <v>0</v>
      </c>
      <c r="BM981" s="144">
        <f>+CALCULO[[#This Row],[ 64 ]]+CALCULO[[#This Row],[ 62 ]]+CALCULO[[#This Row],[ 60 ]]+CALCULO[[#This Row],[ 58 ]]+CALCULO[[#This Row],[ 56 ]]+CALCULO[[#This Row],[ 54 ]]+CALCULO[[#This Row],[ 52 ]]+CALCULO[[#This Row],[ 50 ]]+CALCULO[[#This Row],[ 48 ]]+CALCULO[[#This Row],[ 45 ]]+CALCULO[[#This Row],[43]]</f>
        <v>0</v>
      </c>
      <c r="BN981" s="148">
        <f>+CALCULO[[#This Row],[ 41 ]]-CALCULO[[#This Row],[65]]</f>
        <v>0</v>
      </c>
      <c r="BO981" s="144">
        <f>+ROUND(MIN(CALCULO[[#This Row],[66]]*25%,240*'Versión impresión'!$H$8),-3)</f>
        <v>0</v>
      </c>
      <c r="BP981" s="148">
        <f>+CALCULO[[#This Row],[66]]-CALCULO[[#This Row],[67]]</f>
        <v>0</v>
      </c>
      <c r="BQ981" s="154">
        <f>+ROUND(CALCULO[[#This Row],[33]]*40%,-3)</f>
        <v>0</v>
      </c>
      <c r="BR981" s="149">
        <f t="shared" si="36"/>
        <v>0</v>
      </c>
      <c r="BS981" s="144">
        <f>+CALCULO[[#This Row],[33]]-MIN(CALCULO[[#This Row],[69]],CALCULO[[#This Row],[68]])</f>
        <v>0</v>
      </c>
      <c r="BT981" s="150">
        <f>+CALCULO[[#This Row],[71]]/'Versión impresión'!$H$8+1-1</f>
        <v>0</v>
      </c>
      <c r="BU981" s="151">
        <f>+LOOKUP(CALCULO[[#This Row],[72]],$CG$2:$CH$8,$CJ$2:$CJ$8)</f>
        <v>0</v>
      </c>
      <c r="BV981" s="152">
        <f>+LOOKUP(CALCULO[[#This Row],[72]],$CG$2:$CH$8,$CI$2:$CI$8)</f>
        <v>0</v>
      </c>
      <c r="BW981" s="151">
        <f>+LOOKUP(CALCULO[[#This Row],[72]],$CG$2:$CH$8,$CK$2:$CK$8)</f>
        <v>0</v>
      </c>
      <c r="BX981" s="155">
        <f>+(CALCULO[[#This Row],[72]]+CALCULO[[#This Row],[73]])*CALCULO[[#This Row],[74]]+CALCULO[[#This Row],[75]]</f>
        <v>0</v>
      </c>
      <c r="BY981" s="133">
        <f>+ROUND(CALCULO[[#This Row],[76]]*'Versión impresión'!$H$8,-3)</f>
        <v>0</v>
      </c>
      <c r="BZ981" s="180" t="str">
        <f>+IF(LOOKUP(CALCULO[[#This Row],[72]],$CG$2:$CH$8,$CM$2:$CM$8)=0,"",LOOKUP(CALCULO[[#This Row],[72]],$CG$2:$CH$8,$CM$2:$CM$8))</f>
        <v/>
      </c>
    </row>
    <row r="982" spans="1:78" x14ac:dyDescent="0.25">
      <c r="A982" s="78" t="str">
        <f t="shared" si="35"/>
        <v/>
      </c>
      <c r="B982" s="159"/>
      <c r="C982" s="29"/>
      <c r="D982" s="29"/>
      <c r="E982" s="29"/>
      <c r="F982" s="29"/>
      <c r="G982" s="29"/>
      <c r="H982" s="29"/>
      <c r="I982" s="29"/>
      <c r="J982" s="29"/>
      <c r="K982" s="29"/>
      <c r="L982" s="29"/>
      <c r="M982" s="29"/>
      <c r="N982" s="29"/>
      <c r="O982" s="144">
        <f>SUM(CALCULO[[#This Row],[5]:[ 14 ]])</f>
        <v>0</v>
      </c>
      <c r="P982" s="162"/>
      <c r="Q982" s="163">
        <f>+IF(AVERAGEIF(ING_NO_CONST_RENTA[Concepto],'Datos para cálculo'!P$4,ING_NO_CONST_RENTA[Monto Limite])=1,CALCULO[[#This Row],[16]],MIN(CALCULO[ [#This Row],[16] ],AVERAGEIF(ING_NO_CONST_RENTA[Concepto],'Datos para cálculo'!P$4,ING_NO_CONST_RENTA[Monto Limite]),+CALCULO[ [#This Row],[16] ]+1-1,CALCULO[ [#This Row],[16] ]))</f>
        <v>0</v>
      </c>
      <c r="R982" s="29"/>
      <c r="S982" s="163">
        <f>+IF(AVERAGEIF(ING_NO_CONST_RENTA[Concepto],'Datos para cálculo'!R$4,ING_NO_CONST_RENTA[Monto Limite])=1,CALCULO[[#This Row],[18]],MIN(CALCULO[ [#This Row],[18] ],AVERAGEIF(ING_NO_CONST_RENTA[Concepto],'Datos para cálculo'!R$4,ING_NO_CONST_RENTA[Monto Limite]),+CALCULO[ [#This Row],[18] ]+1-1,CALCULO[ [#This Row],[18] ]))</f>
        <v>0</v>
      </c>
      <c r="T982" s="29"/>
      <c r="U982" s="163">
        <f>+IF(AVERAGEIF(ING_NO_CONST_RENTA[Concepto],'Datos para cálculo'!T$4,ING_NO_CONST_RENTA[Monto Limite])=1,CALCULO[[#This Row],[20]],MIN(CALCULO[ [#This Row],[20] ],AVERAGEIF(ING_NO_CONST_RENTA[Concepto],'Datos para cálculo'!T$4,ING_NO_CONST_RENTA[Monto Limite]),+CALCULO[ [#This Row],[20] ]+1-1,CALCULO[ [#This Row],[20] ]))</f>
        <v>0</v>
      </c>
      <c r="V982" s="29"/>
      <c r="W98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2" s="164"/>
      <c r="Y982" s="163">
        <f>+IF(O982&lt;310*'Versión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2" s="165"/>
      <c r="AA982" s="163">
        <f>+IF(AVERAGEIF(ING_NO_CONST_RENTA[Concepto],'Datos para cálculo'!Z$4,ING_NO_CONST_RENTA[Monto Limite])=1,CALCULO[[#This Row],[ 26 ]],MIN(CALCULO[[#This Row],[ 26 ]],AVERAGEIF(ING_NO_CONST_RENTA[Concepto],'Datos para cálculo'!Z$4,ING_NO_CONST_RENTA[Monto Limite]),+CALCULO[[#This Row],[ 26 ]]+1-1,CALCULO[[#This Row],[ 26 ]]))</f>
        <v>0</v>
      </c>
      <c r="AB982" s="165"/>
      <c r="AC98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2" s="147"/>
      <c r="AE98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2" s="144">
        <f>+CALCULO[[#This Row],[ 31 ]]+CALCULO[[#This Row],[ 29 ]]+CALCULO[[#This Row],[ 27 ]]+CALCULO[[#This Row],[ 25 ]]+CALCULO[[#This Row],[ 23 ]]+CALCULO[[#This Row],[ 21 ]]+CALCULO[[#This Row],[ 19 ]]+CALCULO[[#This Row],[ 17 ]]</f>
        <v>0</v>
      </c>
      <c r="AG982" s="148">
        <f>+MAX(0,ROUND(CALCULO[[#This Row],[ 15 ]]-CALCULO[[#This Row],[32]],-3))</f>
        <v>0</v>
      </c>
      <c r="AH982" s="29"/>
      <c r="AI982" s="163">
        <f>+IF(AVERAGEIF(DEDUCCIONES[Concepto],'Datos para cálculo'!AH$4,DEDUCCIONES[Monto Limite])=1,CALCULO[[#This Row],[ 34 ]],MIN(CALCULO[[#This Row],[ 34 ]],AVERAGEIF(DEDUCCIONES[Concepto],'Datos para cálculo'!AH$4,DEDUCCIONES[Monto Limite]),+CALCULO[[#This Row],[ 34 ]]+1-1,CALCULO[[#This Row],[ 34 ]]))</f>
        <v>0</v>
      </c>
      <c r="AJ982" s="167"/>
      <c r="AK982" s="144">
        <f>+IF(CALCULO[[#This Row],[ 36 ]]="SI",MIN(CALCULO[[#This Row],[ 15 ]]*10%,VLOOKUP($AJ$4,DEDUCCIONES[],4,0)),0)</f>
        <v>0</v>
      </c>
      <c r="AL982" s="168"/>
      <c r="AM982" s="145">
        <f>+MIN(AL982+1-1,VLOOKUP($AL$4,DEDUCCIONES[],4,0))</f>
        <v>0</v>
      </c>
      <c r="AN982" s="144">
        <f>+CALCULO[[#This Row],[35]]+CALCULO[[#This Row],[37]]+CALCULO[[#This Row],[ 39 ]]</f>
        <v>0</v>
      </c>
      <c r="AO982" s="148">
        <f>+CALCULO[[#This Row],[33]]-CALCULO[[#This Row],[ 40 ]]</f>
        <v>0</v>
      </c>
      <c r="AP982" s="29"/>
      <c r="AQ982" s="163">
        <f>+MIN(CALCULO[[#This Row],[42]]+1-1,VLOOKUP($AP$4,RENTAS_EXCENTAS[],4,0))</f>
        <v>0</v>
      </c>
      <c r="AR982" s="29"/>
      <c r="AS982" s="163">
        <f>+MIN(CALCULO[[#This Row],[43]]+CALCULO[[#This Row],[ 44 ]]+1-1,VLOOKUP($AP$4,RENTAS_EXCENTAS[],4,0))-CALCULO[[#This Row],[43]]</f>
        <v>0</v>
      </c>
      <c r="AT982" s="163"/>
      <c r="AU982" s="163"/>
      <c r="AV982" s="163">
        <f>+CALCULO[[#This Row],[ 47 ]]</f>
        <v>0</v>
      </c>
      <c r="AW982" s="163"/>
      <c r="AX982" s="163">
        <f>+CALCULO[[#This Row],[ 49 ]]</f>
        <v>0</v>
      </c>
      <c r="AY982" s="163"/>
      <c r="AZ982" s="163">
        <f>+CALCULO[[#This Row],[ 51 ]]</f>
        <v>0</v>
      </c>
      <c r="BA982" s="163"/>
      <c r="BB982" s="163">
        <f>+CALCULO[[#This Row],[ 53 ]]</f>
        <v>0</v>
      </c>
      <c r="BC982" s="163"/>
      <c r="BD982" s="163">
        <f>+CALCULO[[#This Row],[ 55 ]]</f>
        <v>0</v>
      </c>
      <c r="BE982" s="163"/>
      <c r="BF982" s="163">
        <f>+CALCULO[[#This Row],[ 57 ]]</f>
        <v>0</v>
      </c>
      <c r="BG982" s="163"/>
      <c r="BH982" s="163">
        <f>+CALCULO[[#This Row],[ 59 ]]</f>
        <v>0</v>
      </c>
      <c r="BI982" s="163"/>
      <c r="BJ982" s="163"/>
      <c r="BK982" s="163"/>
      <c r="BL982" s="145">
        <f>+CALCULO[[#This Row],[ 63 ]]</f>
        <v>0</v>
      </c>
      <c r="BM982" s="144">
        <f>+CALCULO[[#This Row],[ 64 ]]+CALCULO[[#This Row],[ 62 ]]+CALCULO[[#This Row],[ 60 ]]+CALCULO[[#This Row],[ 58 ]]+CALCULO[[#This Row],[ 56 ]]+CALCULO[[#This Row],[ 54 ]]+CALCULO[[#This Row],[ 52 ]]+CALCULO[[#This Row],[ 50 ]]+CALCULO[[#This Row],[ 48 ]]+CALCULO[[#This Row],[ 45 ]]+CALCULO[[#This Row],[43]]</f>
        <v>0</v>
      </c>
      <c r="BN982" s="148">
        <f>+CALCULO[[#This Row],[ 41 ]]-CALCULO[[#This Row],[65]]</f>
        <v>0</v>
      </c>
      <c r="BO982" s="144">
        <f>+ROUND(MIN(CALCULO[[#This Row],[66]]*25%,240*'Versión impresión'!$H$8),-3)</f>
        <v>0</v>
      </c>
      <c r="BP982" s="148">
        <f>+CALCULO[[#This Row],[66]]-CALCULO[[#This Row],[67]]</f>
        <v>0</v>
      </c>
      <c r="BQ982" s="154">
        <f>+ROUND(CALCULO[[#This Row],[33]]*40%,-3)</f>
        <v>0</v>
      </c>
      <c r="BR982" s="149">
        <f t="shared" si="36"/>
        <v>0</v>
      </c>
      <c r="BS982" s="144">
        <f>+CALCULO[[#This Row],[33]]-MIN(CALCULO[[#This Row],[69]],CALCULO[[#This Row],[68]])</f>
        <v>0</v>
      </c>
      <c r="BT982" s="150">
        <f>+CALCULO[[#This Row],[71]]/'Versión impresión'!$H$8+1-1</f>
        <v>0</v>
      </c>
      <c r="BU982" s="151">
        <f>+LOOKUP(CALCULO[[#This Row],[72]],$CG$2:$CH$8,$CJ$2:$CJ$8)</f>
        <v>0</v>
      </c>
      <c r="BV982" s="152">
        <f>+LOOKUP(CALCULO[[#This Row],[72]],$CG$2:$CH$8,$CI$2:$CI$8)</f>
        <v>0</v>
      </c>
      <c r="BW982" s="151">
        <f>+LOOKUP(CALCULO[[#This Row],[72]],$CG$2:$CH$8,$CK$2:$CK$8)</f>
        <v>0</v>
      </c>
      <c r="BX982" s="155">
        <f>+(CALCULO[[#This Row],[72]]+CALCULO[[#This Row],[73]])*CALCULO[[#This Row],[74]]+CALCULO[[#This Row],[75]]</f>
        <v>0</v>
      </c>
      <c r="BY982" s="133">
        <f>+ROUND(CALCULO[[#This Row],[76]]*'Versión impresión'!$H$8,-3)</f>
        <v>0</v>
      </c>
      <c r="BZ982" s="180" t="str">
        <f>+IF(LOOKUP(CALCULO[[#This Row],[72]],$CG$2:$CH$8,$CM$2:$CM$8)=0,"",LOOKUP(CALCULO[[#This Row],[72]],$CG$2:$CH$8,$CM$2:$CM$8))</f>
        <v/>
      </c>
    </row>
    <row r="983" spans="1:78" x14ac:dyDescent="0.25">
      <c r="A983" s="78" t="str">
        <f t="shared" si="35"/>
        <v/>
      </c>
      <c r="B983" s="159"/>
      <c r="C983" s="29"/>
      <c r="D983" s="29"/>
      <c r="E983" s="29"/>
      <c r="F983" s="29"/>
      <c r="G983" s="29"/>
      <c r="H983" s="29"/>
      <c r="I983" s="29"/>
      <c r="J983" s="29"/>
      <c r="K983" s="29"/>
      <c r="L983" s="29"/>
      <c r="M983" s="29"/>
      <c r="N983" s="29"/>
      <c r="O983" s="144">
        <f>SUM(CALCULO[[#This Row],[5]:[ 14 ]])</f>
        <v>0</v>
      </c>
      <c r="P983" s="162"/>
      <c r="Q983" s="163">
        <f>+IF(AVERAGEIF(ING_NO_CONST_RENTA[Concepto],'Datos para cálculo'!P$4,ING_NO_CONST_RENTA[Monto Limite])=1,CALCULO[[#This Row],[16]],MIN(CALCULO[ [#This Row],[16] ],AVERAGEIF(ING_NO_CONST_RENTA[Concepto],'Datos para cálculo'!P$4,ING_NO_CONST_RENTA[Monto Limite]),+CALCULO[ [#This Row],[16] ]+1-1,CALCULO[ [#This Row],[16] ]))</f>
        <v>0</v>
      </c>
      <c r="R983" s="29"/>
      <c r="S983" s="163">
        <f>+IF(AVERAGEIF(ING_NO_CONST_RENTA[Concepto],'Datos para cálculo'!R$4,ING_NO_CONST_RENTA[Monto Limite])=1,CALCULO[[#This Row],[18]],MIN(CALCULO[ [#This Row],[18] ],AVERAGEIF(ING_NO_CONST_RENTA[Concepto],'Datos para cálculo'!R$4,ING_NO_CONST_RENTA[Monto Limite]),+CALCULO[ [#This Row],[18] ]+1-1,CALCULO[ [#This Row],[18] ]))</f>
        <v>0</v>
      </c>
      <c r="T983" s="29"/>
      <c r="U983" s="163">
        <f>+IF(AVERAGEIF(ING_NO_CONST_RENTA[Concepto],'Datos para cálculo'!T$4,ING_NO_CONST_RENTA[Monto Limite])=1,CALCULO[[#This Row],[20]],MIN(CALCULO[ [#This Row],[20] ],AVERAGEIF(ING_NO_CONST_RENTA[Concepto],'Datos para cálculo'!T$4,ING_NO_CONST_RENTA[Monto Limite]),+CALCULO[ [#This Row],[20] ]+1-1,CALCULO[ [#This Row],[20] ]))</f>
        <v>0</v>
      </c>
      <c r="V983" s="29"/>
      <c r="W98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3" s="164"/>
      <c r="Y983" s="163">
        <f>+IF(O983&lt;310*'Versión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3" s="165"/>
      <c r="AA983" s="163">
        <f>+IF(AVERAGEIF(ING_NO_CONST_RENTA[Concepto],'Datos para cálculo'!Z$4,ING_NO_CONST_RENTA[Monto Limite])=1,CALCULO[[#This Row],[ 26 ]],MIN(CALCULO[[#This Row],[ 26 ]],AVERAGEIF(ING_NO_CONST_RENTA[Concepto],'Datos para cálculo'!Z$4,ING_NO_CONST_RENTA[Monto Limite]),+CALCULO[[#This Row],[ 26 ]]+1-1,CALCULO[[#This Row],[ 26 ]]))</f>
        <v>0</v>
      </c>
      <c r="AB983" s="165"/>
      <c r="AC98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3" s="147"/>
      <c r="AE98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3" s="144">
        <f>+CALCULO[[#This Row],[ 31 ]]+CALCULO[[#This Row],[ 29 ]]+CALCULO[[#This Row],[ 27 ]]+CALCULO[[#This Row],[ 25 ]]+CALCULO[[#This Row],[ 23 ]]+CALCULO[[#This Row],[ 21 ]]+CALCULO[[#This Row],[ 19 ]]+CALCULO[[#This Row],[ 17 ]]</f>
        <v>0</v>
      </c>
      <c r="AG983" s="148">
        <f>+MAX(0,ROUND(CALCULO[[#This Row],[ 15 ]]-CALCULO[[#This Row],[32]],-3))</f>
        <v>0</v>
      </c>
      <c r="AH983" s="29"/>
      <c r="AI983" s="163">
        <f>+IF(AVERAGEIF(DEDUCCIONES[Concepto],'Datos para cálculo'!AH$4,DEDUCCIONES[Monto Limite])=1,CALCULO[[#This Row],[ 34 ]],MIN(CALCULO[[#This Row],[ 34 ]],AVERAGEIF(DEDUCCIONES[Concepto],'Datos para cálculo'!AH$4,DEDUCCIONES[Monto Limite]),+CALCULO[[#This Row],[ 34 ]]+1-1,CALCULO[[#This Row],[ 34 ]]))</f>
        <v>0</v>
      </c>
      <c r="AJ983" s="167"/>
      <c r="AK983" s="144">
        <f>+IF(CALCULO[[#This Row],[ 36 ]]="SI",MIN(CALCULO[[#This Row],[ 15 ]]*10%,VLOOKUP($AJ$4,DEDUCCIONES[],4,0)),0)</f>
        <v>0</v>
      </c>
      <c r="AL983" s="168"/>
      <c r="AM983" s="145">
        <f>+MIN(AL983+1-1,VLOOKUP($AL$4,DEDUCCIONES[],4,0))</f>
        <v>0</v>
      </c>
      <c r="AN983" s="144">
        <f>+CALCULO[[#This Row],[35]]+CALCULO[[#This Row],[37]]+CALCULO[[#This Row],[ 39 ]]</f>
        <v>0</v>
      </c>
      <c r="AO983" s="148">
        <f>+CALCULO[[#This Row],[33]]-CALCULO[[#This Row],[ 40 ]]</f>
        <v>0</v>
      </c>
      <c r="AP983" s="29"/>
      <c r="AQ983" s="163">
        <f>+MIN(CALCULO[[#This Row],[42]]+1-1,VLOOKUP($AP$4,RENTAS_EXCENTAS[],4,0))</f>
        <v>0</v>
      </c>
      <c r="AR983" s="29"/>
      <c r="AS983" s="163">
        <f>+MIN(CALCULO[[#This Row],[43]]+CALCULO[[#This Row],[ 44 ]]+1-1,VLOOKUP($AP$4,RENTAS_EXCENTAS[],4,0))-CALCULO[[#This Row],[43]]</f>
        <v>0</v>
      </c>
      <c r="AT983" s="163"/>
      <c r="AU983" s="163"/>
      <c r="AV983" s="163">
        <f>+CALCULO[[#This Row],[ 47 ]]</f>
        <v>0</v>
      </c>
      <c r="AW983" s="163"/>
      <c r="AX983" s="163">
        <f>+CALCULO[[#This Row],[ 49 ]]</f>
        <v>0</v>
      </c>
      <c r="AY983" s="163"/>
      <c r="AZ983" s="163">
        <f>+CALCULO[[#This Row],[ 51 ]]</f>
        <v>0</v>
      </c>
      <c r="BA983" s="163"/>
      <c r="BB983" s="163">
        <f>+CALCULO[[#This Row],[ 53 ]]</f>
        <v>0</v>
      </c>
      <c r="BC983" s="163"/>
      <c r="BD983" s="163">
        <f>+CALCULO[[#This Row],[ 55 ]]</f>
        <v>0</v>
      </c>
      <c r="BE983" s="163"/>
      <c r="BF983" s="163">
        <f>+CALCULO[[#This Row],[ 57 ]]</f>
        <v>0</v>
      </c>
      <c r="BG983" s="163"/>
      <c r="BH983" s="163">
        <f>+CALCULO[[#This Row],[ 59 ]]</f>
        <v>0</v>
      </c>
      <c r="BI983" s="163"/>
      <c r="BJ983" s="163"/>
      <c r="BK983" s="163"/>
      <c r="BL983" s="145">
        <f>+CALCULO[[#This Row],[ 63 ]]</f>
        <v>0</v>
      </c>
      <c r="BM983" s="144">
        <f>+CALCULO[[#This Row],[ 64 ]]+CALCULO[[#This Row],[ 62 ]]+CALCULO[[#This Row],[ 60 ]]+CALCULO[[#This Row],[ 58 ]]+CALCULO[[#This Row],[ 56 ]]+CALCULO[[#This Row],[ 54 ]]+CALCULO[[#This Row],[ 52 ]]+CALCULO[[#This Row],[ 50 ]]+CALCULO[[#This Row],[ 48 ]]+CALCULO[[#This Row],[ 45 ]]+CALCULO[[#This Row],[43]]</f>
        <v>0</v>
      </c>
      <c r="BN983" s="148">
        <f>+CALCULO[[#This Row],[ 41 ]]-CALCULO[[#This Row],[65]]</f>
        <v>0</v>
      </c>
      <c r="BO983" s="144">
        <f>+ROUND(MIN(CALCULO[[#This Row],[66]]*25%,240*'Versión impresión'!$H$8),-3)</f>
        <v>0</v>
      </c>
      <c r="BP983" s="148">
        <f>+CALCULO[[#This Row],[66]]-CALCULO[[#This Row],[67]]</f>
        <v>0</v>
      </c>
      <c r="BQ983" s="154">
        <f>+ROUND(CALCULO[[#This Row],[33]]*40%,-3)</f>
        <v>0</v>
      </c>
      <c r="BR983" s="149">
        <f t="shared" si="36"/>
        <v>0</v>
      </c>
      <c r="BS983" s="144">
        <f>+CALCULO[[#This Row],[33]]-MIN(CALCULO[[#This Row],[69]],CALCULO[[#This Row],[68]])</f>
        <v>0</v>
      </c>
      <c r="BT983" s="150">
        <f>+CALCULO[[#This Row],[71]]/'Versión impresión'!$H$8+1-1</f>
        <v>0</v>
      </c>
      <c r="BU983" s="151">
        <f>+LOOKUP(CALCULO[[#This Row],[72]],$CG$2:$CH$8,$CJ$2:$CJ$8)</f>
        <v>0</v>
      </c>
      <c r="BV983" s="152">
        <f>+LOOKUP(CALCULO[[#This Row],[72]],$CG$2:$CH$8,$CI$2:$CI$8)</f>
        <v>0</v>
      </c>
      <c r="BW983" s="151">
        <f>+LOOKUP(CALCULO[[#This Row],[72]],$CG$2:$CH$8,$CK$2:$CK$8)</f>
        <v>0</v>
      </c>
      <c r="BX983" s="155">
        <f>+(CALCULO[[#This Row],[72]]+CALCULO[[#This Row],[73]])*CALCULO[[#This Row],[74]]+CALCULO[[#This Row],[75]]</f>
        <v>0</v>
      </c>
      <c r="BY983" s="133">
        <f>+ROUND(CALCULO[[#This Row],[76]]*'Versión impresión'!$H$8,-3)</f>
        <v>0</v>
      </c>
      <c r="BZ983" s="180" t="str">
        <f>+IF(LOOKUP(CALCULO[[#This Row],[72]],$CG$2:$CH$8,$CM$2:$CM$8)=0,"",LOOKUP(CALCULO[[#This Row],[72]],$CG$2:$CH$8,$CM$2:$CM$8))</f>
        <v/>
      </c>
    </row>
    <row r="984" spans="1:78" x14ac:dyDescent="0.25">
      <c r="A984" s="78" t="str">
        <f t="shared" si="35"/>
        <v/>
      </c>
      <c r="B984" s="159"/>
      <c r="C984" s="29"/>
      <c r="D984" s="29"/>
      <c r="E984" s="29"/>
      <c r="F984" s="29"/>
      <c r="G984" s="29"/>
      <c r="H984" s="29"/>
      <c r="I984" s="29"/>
      <c r="J984" s="29"/>
      <c r="K984" s="29"/>
      <c r="L984" s="29"/>
      <c r="M984" s="29"/>
      <c r="N984" s="29"/>
      <c r="O984" s="144">
        <f>SUM(CALCULO[[#This Row],[5]:[ 14 ]])</f>
        <v>0</v>
      </c>
      <c r="P984" s="162"/>
      <c r="Q984" s="163">
        <f>+IF(AVERAGEIF(ING_NO_CONST_RENTA[Concepto],'Datos para cálculo'!P$4,ING_NO_CONST_RENTA[Monto Limite])=1,CALCULO[[#This Row],[16]],MIN(CALCULO[ [#This Row],[16] ],AVERAGEIF(ING_NO_CONST_RENTA[Concepto],'Datos para cálculo'!P$4,ING_NO_CONST_RENTA[Monto Limite]),+CALCULO[ [#This Row],[16] ]+1-1,CALCULO[ [#This Row],[16] ]))</f>
        <v>0</v>
      </c>
      <c r="R984" s="29"/>
      <c r="S984" s="163">
        <f>+IF(AVERAGEIF(ING_NO_CONST_RENTA[Concepto],'Datos para cálculo'!R$4,ING_NO_CONST_RENTA[Monto Limite])=1,CALCULO[[#This Row],[18]],MIN(CALCULO[ [#This Row],[18] ],AVERAGEIF(ING_NO_CONST_RENTA[Concepto],'Datos para cálculo'!R$4,ING_NO_CONST_RENTA[Monto Limite]),+CALCULO[ [#This Row],[18] ]+1-1,CALCULO[ [#This Row],[18] ]))</f>
        <v>0</v>
      </c>
      <c r="T984" s="29"/>
      <c r="U984" s="163">
        <f>+IF(AVERAGEIF(ING_NO_CONST_RENTA[Concepto],'Datos para cálculo'!T$4,ING_NO_CONST_RENTA[Monto Limite])=1,CALCULO[[#This Row],[20]],MIN(CALCULO[ [#This Row],[20] ],AVERAGEIF(ING_NO_CONST_RENTA[Concepto],'Datos para cálculo'!T$4,ING_NO_CONST_RENTA[Monto Limite]),+CALCULO[ [#This Row],[20] ]+1-1,CALCULO[ [#This Row],[20] ]))</f>
        <v>0</v>
      </c>
      <c r="V984" s="29"/>
      <c r="W98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4" s="164"/>
      <c r="Y984" s="163">
        <f>+IF(O984&lt;310*'Versión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4" s="165"/>
      <c r="AA984" s="163">
        <f>+IF(AVERAGEIF(ING_NO_CONST_RENTA[Concepto],'Datos para cálculo'!Z$4,ING_NO_CONST_RENTA[Monto Limite])=1,CALCULO[[#This Row],[ 26 ]],MIN(CALCULO[[#This Row],[ 26 ]],AVERAGEIF(ING_NO_CONST_RENTA[Concepto],'Datos para cálculo'!Z$4,ING_NO_CONST_RENTA[Monto Limite]),+CALCULO[[#This Row],[ 26 ]]+1-1,CALCULO[[#This Row],[ 26 ]]))</f>
        <v>0</v>
      </c>
      <c r="AB984" s="165"/>
      <c r="AC98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4" s="147"/>
      <c r="AE98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4" s="144">
        <f>+CALCULO[[#This Row],[ 31 ]]+CALCULO[[#This Row],[ 29 ]]+CALCULO[[#This Row],[ 27 ]]+CALCULO[[#This Row],[ 25 ]]+CALCULO[[#This Row],[ 23 ]]+CALCULO[[#This Row],[ 21 ]]+CALCULO[[#This Row],[ 19 ]]+CALCULO[[#This Row],[ 17 ]]</f>
        <v>0</v>
      </c>
      <c r="AG984" s="148">
        <f>+MAX(0,ROUND(CALCULO[[#This Row],[ 15 ]]-CALCULO[[#This Row],[32]],-3))</f>
        <v>0</v>
      </c>
      <c r="AH984" s="29"/>
      <c r="AI984" s="163">
        <f>+IF(AVERAGEIF(DEDUCCIONES[Concepto],'Datos para cálculo'!AH$4,DEDUCCIONES[Monto Limite])=1,CALCULO[[#This Row],[ 34 ]],MIN(CALCULO[[#This Row],[ 34 ]],AVERAGEIF(DEDUCCIONES[Concepto],'Datos para cálculo'!AH$4,DEDUCCIONES[Monto Limite]),+CALCULO[[#This Row],[ 34 ]]+1-1,CALCULO[[#This Row],[ 34 ]]))</f>
        <v>0</v>
      </c>
      <c r="AJ984" s="167"/>
      <c r="AK984" s="144">
        <f>+IF(CALCULO[[#This Row],[ 36 ]]="SI",MIN(CALCULO[[#This Row],[ 15 ]]*10%,VLOOKUP($AJ$4,DEDUCCIONES[],4,0)),0)</f>
        <v>0</v>
      </c>
      <c r="AL984" s="168"/>
      <c r="AM984" s="145">
        <f>+MIN(AL984+1-1,VLOOKUP($AL$4,DEDUCCIONES[],4,0))</f>
        <v>0</v>
      </c>
      <c r="AN984" s="144">
        <f>+CALCULO[[#This Row],[35]]+CALCULO[[#This Row],[37]]+CALCULO[[#This Row],[ 39 ]]</f>
        <v>0</v>
      </c>
      <c r="AO984" s="148">
        <f>+CALCULO[[#This Row],[33]]-CALCULO[[#This Row],[ 40 ]]</f>
        <v>0</v>
      </c>
      <c r="AP984" s="29"/>
      <c r="AQ984" s="163">
        <f>+MIN(CALCULO[[#This Row],[42]]+1-1,VLOOKUP($AP$4,RENTAS_EXCENTAS[],4,0))</f>
        <v>0</v>
      </c>
      <c r="AR984" s="29"/>
      <c r="AS984" s="163">
        <f>+MIN(CALCULO[[#This Row],[43]]+CALCULO[[#This Row],[ 44 ]]+1-1,VLOOKUP($AP$4,RENTAS_EXCENTAS[],4,0))-CALCULO[[#This Row],[43]]</f>
        <v>0</v>
      </c>
      <c r="AT984" s="163"/>
      <c r="AU984" s="163"/>
      <c r="AV984" s="163">
        <f>+CALCULO[[#This Row],[ 47 ]]</f>
        <v>0</v>
      </c>
      <c r="AW984" s="163"/>
      <c r="AX984" s="163">
        <f>+CALCULO[[#This Row],[ 49 ]]</f>
        <v>0</v>
      </c>
      <c r="AY984" s="163"/>
      <c r="AZ984" s="163">
        <f>+CALCULO[[#This Row],[ 51 ]]</f>
        <v>0</v>
      </c>
      <c r="BA984" s="163"/>
      <c r="BB984" s="163">
        <f>+CALCULO[[#This Row],[ 53 ]]</f>
        <v>0</v>
      </c>
      <c r="BC984" s="163"/>
      <c r="BD984" s="163">
        <f>+CALCULO[[#This Row],[ 55 ]]</f>
        <v>0</v>
      </c>
      <c r="BE984" s="163"/>
      <c r="BF984" s="163">
        <f>+CALCULO[[#This Row],[ 57 ]]</f>
        <v>0</v>
      </c>
      <c r="BG984" s="163"/>
      <c r="BH984" s="163">
        <f>+CALCULO[[#This Row],[ 59 ]]</f>
        <v>0</v>
      </c>
      <c r="BI984" s="163"/>
      <c r="BJ984" s="163"/>
      <c r="BK984" s="163"/>
      <c r="BL984" s="145">
        <f>+CALCULO[[#This Row],[ 63 ]]</f>
        <v>0</v>
      </c>
      <c r="BM984" s="144">
        <f>+CALCULO[[#This Row],[ 64 ]]+CALCULO[[#This Row],[ 62 ]]+CALCULO[[#This Row],[ 60 ]]+CALCULO[[#This Row],[ 58 ]]+CALCULO[[#This Row],[ 56 ]]+CALCULO[[#This Row],[ 54 ]]+CALCULO[[#This Row],[ 52 ]]+CALCULO[[#This Row],[ 50 ]]+CALCULO[[#This Row],[ 48 ]]+CALCULO[[#This Row],[ 45 ]]+CALCULO[[#This Row],[43]]</f>
        <v>0</v>
      </c>
      <c r="BN984" s="148">
        <f>+CALCULO[[#This Row],[ 41 ]]-CALCULO[[#This Row],[65]]</f>
        <v>0</v>
      </c>
      <c r="BO984" s="144">
        <f>+ROUND(MIN(CALCULO[[#This Row],[66]]*25%,240*'Versión impresión'!$H$8),-3)</f>
        <v>0</v>
      </c>
      <c r="BP984" s="148">
        <f>+CALCULO[[#This Row],[66]]-CALCULO[[#This Row],[67]]</f>
        <v>0</v>
      </c>
      <c r="BQ984" s="154">
        <f>+ROUND(CALCULO[[#This Row],[33]]*40%,-3)</f>
        <v>0</v>
      </c>
      <c r="BR984" s="149">
        <f t="shared" si="36"/>
        <v>0</v>
      </c>
      <c r="BS984" s="144">
        <f>+CALCULO[[#This Row],[33]]-MIN(CALCULO[[#This Row],[69]],CALCULO[[#This Row],[68]])</f>
        <v>0</v>
      </c>
      <c r="BT984" s="150">
        <f>+CALCULO[[#This Row],[71]]/'Versión impresión'!$H$8+1-1</f>
        <v>0</v>
      </c>
      <c r="BU984" s="151">
        <f>+LOOKUP(CALCULO[[#This Row],[72]],$CG$2:$CH$8,$CJ$2:$CJ$8)</f>
        <v>0</v>
      </c>
      <c r="BV984" s="152">
        <f>+LOOKUP(CALCULO[[#This Row],[72]],$CG$2:$CH$8,$CI$2:$CI$8)</f>
        <v>0</v>
      </c>
      <c r="BW984" s="151">
        <f>+LOOKUP(CALCULO[[#This Row],[72]],$CG$2:$CH$8,$CK$2:$CK$8)</f>
        <v>0</v>
      </c>
      <c r="BX984" s="155">
        <f>+(CALCULO[[#This Row],[72]]+CALCULO[[#This Row],[73]])*CALCULO[[#This Row],[74]]+CALCULO[[#This Row],[75]]</f>
        <v>0</v>
      </c>
      <c r="BY984" s="133">
        <f>+ROUND(CALCULO[[#This Row],[76]]*'Versión impresión'!$H$8,-3)</f>
        <v>0</v>
      </c>
      <c r="BZ984" s="180" t="str">
        <f>+IF(LOOKUP(CALCULO[[#This Row],[72]],$CG$2:$CH$8,$CM$2:$CM$8)=0,"",LOOKUP(CALCULO[[#This Row],[72]],$CG$2:$CH$8,$CM$2:$CM$8))</f>
        <v/>
      </c>
    </row>
    <row r="985" spans="1:78" x14ac:dyDescent="0.25">
      <c r="A985" s="78" t="str">
        <f t="shared" si="35"/>
        <v/>
      </c>
      <c r="B985" s="159"/>
      <c r="C985" s="29"/>
      <c r="D985" s="29"/>
      <c r="E985" s="29"/>
      <c r="F985" s="29"/>
      <c r="G985" s="29"/>
      <c r="H985" s="29"/>
      <c r="I985" s="29"/>
      <c r="J985" s="29"/>
      <c r="K985" s="29"/>
      <c r="L985" s="29"/>
      <c r="M985" s="29"/>
      <c r="N985" s="29"/>
      <c r="O985" s="144">
        <f>SUM(CALCULO[[#This Row],[5]:[ 14 ]])</f>
        <v>0</v>
      </c>
      <c r="P985" s="162"/>
      <c r="Q985" s="163">
        <f>+IF(AVERAGEIF(ING_NO_CONST_RENTA[Concepto],'Datos para cálculo'!P$4,ING_NO_CONST_RENTA[Monto Limite])=1,CALCULO[[#This Row],[16]],MIN(CALCULO[ [#This Row],[16] ],AVERAGEIF(ING_NO_CONST_RENTA[Concepto],'Datos para cálculo'!P$4,ING_NO_CONST_RENTA[Monto Limite]),+CALCULO[ [#This Row],[16] ]+1-1,CALCULO[ [#This Row],[16] ]))</f>
        <v>0</v>
      </c>
      <c r="R985" s="29"/>
      <c r="S985" s="163">
        <f>+IF(AVERAGEIF(ING_NO_CONST_RENTA[Concepto],'Datos para cálculo'!R$4,ING_NO_CONST_RENTA[Monto Limite])=1,CALCULO[[#This Row],[18]],MIN(CALCULO[ [#This Row],[18] ],AVERAGEIF(ING_NO_CONST_RENTA[Concepto],'Datos para cálculo'!R$4,ING_NO_CONST_RENTA[Monto Limite]),+CALCULO[ [#This Row],[18] ]+1-1,CALCULO[ [#This Row],[18] ]))</f>
        <v>0</v>
      </c>
      <c r="T985" s="29"/>
      <c r="U985" s="163">
        <f>+IF(AVERAGEIF(ING_NO_CONST_RENTA[Concepto],'Datos para cálculo'!T$4,ING_NO_CONST_RENTA[Monto Limite])=1,CALCULO[[#This Row],[20]],MIN(CALCULO[ [#This Row],[20] ],AVERAGEIF(ING_NO_CONST_RENTA[Concepto],'Datos para cálculo'!T$4,ING_NO_CONST_RENTA[Monto Limite]),+CALCULO[ [#This Row],[20] ]+1-1,CALCULO[ [#This Row],[20] ]))</f>
        <v>0</v>
      </c>
      <c r="V985" s="29"/>
      <c r="W98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5" s="164"/>
      <c r="Y985" s="163">
        <f>+IF(O985&lt;310*'Versión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5" s="165"/>
      <c r="AA985" s="163">
        <f>+IF(AVERAGEIF(ING_NO_CONST_RENTA[Concepto],'Datos para cálculo'!Z$4,ING_NO_CONST_RENTA[Monto Limite])=1,CALCULO[[#This Row],[ 26 ]],MIN(CALCULO[[#This Row],[ 26 ]],AVERAGEIF(ING_NO_CONST_RENTA[Concepto],'Datos para cálculo'!Z$4,ING_NO_CONST_RENTA[Monto Limite]),+CALCULO[[#This Row],[ 26 ]]+1-1,CALCULO[[#This Row],[ 26 ]]))</f>
        <v>0</v>
      </c>
      <c r="AB985" s="165"/>
      <c r="AC98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5" s="147"/>
      <c r="AE98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5" s="144">
        <f>+CALCULO[[#This Row],[ 31 ]]+CALCULO[[#This Row],[ 29 ]]+CALCULO[[#This Row],[ 27 ]]+CALCULO[[#This Row],[ 25 ]]+CALCULO[[#This Row],[ 23 ]]+CALCULO[[#This Row],[ 21 ]]+CALCULO[[#This Row],[ 19 ]]+CALCULO[[#This Row],[ 17 ]]</f>
        <v>0</v>
      </c>
      <c r="AG985" s="148">
        <f>+MAX(0,ROUND(CALCULO[[#This Row],[ 15 ]]-CALCULO[[#This Row],[32]],-3))</f>
        <v>0</v>
      </c>
      <c r="AH985" s="29"/>
      <c r="AI985" s="163">
        <f>+IF(AVERAGEIF(DEDUCCIONES[Concepto],'Datos para cálculo'!AH$4,DEDUCCIONES[Monto Limite])=1,CALCULO[[#This Row],[ 34 ]],MIN(CALCULO[[#This Row],[ 34 ]],AVERAGEIF(DEDUCCIONES[Concepto],'Datos para cálculo'!AH$4,DEDUCCIONES[Monto Limite]),+CALCULO[[#This Row],[ 34 ]]+1-1,CALCULO[[#This Row],[ 34 ]]))</f>
        <v>0</v>
      </c>
      <c r="AJ985" s="167"/>
      <c r="AK985" s="144">
        <f>+IF(CALCULO[[#This Row],[ 36 ]]="SI",MIN(CALCULO[[#This Row],[ 15 ]]*10%,VLOOKUP($AJ$4,DEDUCCIONES[],4,0)),0)</f>
        <v>0</v>
      </c>
      <c r="AL985" s="168"/>
      <c r="AM985" s="145">
        <f>+MIN(AL985+1-1,VLOOKUP($AL$4,DEDUCCIONES[],4,0))</f>
        <v>0</v>
      </c>
      <c r="AN985" s="144">
        <f>+CALCULO[[#This Row],[35]]+CALCULO[[#This Row],[37]]+CALCULO[[#This Row],[ 39 ]]</f>
        <v>0</v>
      </c>
      <c r="AO985" s="148">
        <f>+CALCULO[[#This Row],[33]]-CALCULO[[#This Row],[ 40 ]]</f>
        <v>0</v>
      </c>
      <c r="AP985" s="29"/>
      <c r="AQ985" s="163">
        <f>+MIN(CALCULO[[#This Row],[42]]+1-1,VLOOKUP($AP$4,RENTAS_EXCENTAS[],4,0))</f>
        <v>0</v>
      </c>
      <c r="AR985" s="29"/>
      <c r="AS985" s="163">
        <f>+MIN(CALCULO[[#This Row],[43]]+CALCULO[[#This Row],[ 44 ]]+1-1,VLOOKUP($AP$4,RENTAS_EXCENTAS[],4,0))-CALCULO[[#This Row],[43]]</f>
        <v>0</v>
      </c>
      <c r="AT985" s="163"/>
      <c r="AU985" s="163"/>
      <c r="AV985" s="163">
        <f>+CALCULO[[#This Row],[ 47 ]]</f>
        <v>0</v>
      </c>
      <c r="AW985" s="163"/>
      <c r="AX985" s="163">
        <f>+CALCULO[[#This Row],[ 49 ]]</f>
        <v>0</v>
      </c>
      <c r="AY985" s="163"/>
      <c r="AZ985" s="163">
        <f>+CALCULO[[#This Row],[ 51 ]]</f>
        <v>0</v>
      </c>
      <c r="BA985" s="163"/>
      <c r="BB985" s="163">
        <f>+CALCULO[[#This Row],[ 53 ]]</f>
        <v>0</v>
      </c>
      <c r="BC985" s="163"/>
      <c r="BD985" s="163">
        <f>+CALCULO[[#This Row],[ 55 ]]</f>
        <v>0</v>
      </c>
      <c r="BE985" s="163"/>
      <c r="BF985" s="163">
        <f>+CALCULO[[#This Row],[ 57 ]]</f>
        <v>0</v>
      </c>
      <c r="BG985" s="163"/>
      <c r="BH985" s="163">
        <f>+CALCULO[[#This Row],[ 59 ]]</f>
        <v>0</v>
      </c>
      <c r="BI985" s="163"/>
      <c r="BJ985" s="163"/>
      <c r="BK985" s="163"/>
      <c r="BL985" s="145">
        <f>+CALCULO[[#This Row],[ 63 ]]</f>
        <v>0</v>
      </c>
      <c r="BM985" s="144">
        <f>+CALCULO[[#This Row],[ 64 ]]+CALCULO[[#This Row],[ 62 ]]+CALCULO[[#This Row],[ 60 ]]+CALCULO[[#This Row],[ 58 ]]+CALCULO[[#This Row],[ 56 ]]+CALCULO[[#This Row],[ 54 ]]+CALCULO[[#This Row],[ 52 ]]+CALCULO[[#This Row],[ 50 ]]+CALCULO[[#This Row],[ 48 ]]+CALCULO[[#This Row],[ 45 ]]+CALCULO[[#This Row],[43]]</f>
        <v>0</v>
      </c>
      <c r="BN985" s="148">
        <f>+CALCULO[[#This Row],[ 41 ]]-CALCULO[[#This Row],[65]]</f>
        <v>0</v>
      </c>
      <c r="BO985" s="144">
        <f>+ROUND(MIN(CALCULO[[#This Row],[66]]*25%,240*'Versión impresión'!$H$8),-3)</f>
        <v>0</v>
      </c>
      <c r="BP985" s="148">
        <f>+CALCULO[[#This Row],[66]]-CALCULO[[#This Row],[67]]</f>
        <v>0</v>
      </c>
      <c r="BQ985" s="154">
        <f>+ROUND(CALCULO[[#This Row],[33]]*40%,-3)</f>
        <v>0</v>
      </c>
      <c r="BR985" s="149">
        <f t="shared" si="36"/>
        <v>0</v>
      </c>
      <c r="BS985" s="144">
        <f>+CALCULO[[#This Row],[33]]-MIN(CALCULO[[#This Row],[69]],CALCULO[[#This Row],[68]])</f>
        <v>0</v>
      </c>
      <c r="BT985" s="150">
        <f>+CALCULO[[#This Row],[71]]/'Versión impresión'!$H$8+1-1</f>
        <v>0</v>
      </c>
      <c r="BU985" s="151">
        <f>+LOOKUP(CALCULO[[#This Row],[72]],$CG$2:$CH$8,$CJ$2:$CJ$8)</f>
        <v>0</v>
      </c>
      <c r="BV985" s="152">
        <f>+LOOKUP(CALCULO[[#This Row],[72]],$CG$2:$CH$8,$CI$2:$CI$8)</f>
        <v>0</v>
      </c>
      <c r="BW985" s="151">
        <f>+LOOKUP(CALCULO[[#This Row],[72]],$CG$2:$CH$8,$CK$2:$CK$8)</f>
        <v>0</v>
      </c>
      <c r="BX985" s="155">
        <f>+(CALCULO[[#This Row],[72]]+CALCULO[[#This Row],[73]])*CALCULO[[#This Row],[74]]+CALCULO[[#This Row],[75]]</f>
        <v>0</v>
      </c>
      <c r="BY985" s="133">
        <f>+ROUND(CALCULO[[#This Row],[76]]*'Versión impresión'!$H$8,-3)</f>
        <v>0</v>
      </c>
      <c r="BZ985" s="180" t="str">
        <f>+IF(LOOKUP(CALCULO[[#This Row],[72]],$CG$2:$CH$8,$CM$2:$CM$8)=0,"",LOOKUP(CALCULO[[#This Row],[72]],$CG$2:$CH$8,$CM$2:$CM$8))</f>
        <v/>
      </c>
    </row>
    <row r="986" spans="1:78" x14ac:dyDescent="0.25">
      <c r="A986" s="78" t="str">
        <f t="shared" si="35"/>
        <v/>
      </c>
      <c r="B986" s="159"/>
      <c r="C986" s="29"/>
      <c r="D986" s="29"/>
      <c r="E986" s="29"/>
      <c r="F986" s="29"/>
      <c r="G986" s="29"/>
      <c r="H986" s="29"/>
      <c r="I986" s="29"/>
      <c r="J986" s="29"/>
      <c r="K986" s="29"/>
      <c r="L986" s="29"/>
      <c r="M986" s="29"/>
      <c r="N986" s="29"/>
      <c r="O986" s="144">
        <f>SUM(CALCULO[[#This Row],[5]:[ 14 ]])</f>
        <v>0</v>
      </c>
      <c r="P986" s="162"/>
      <c r="Q986" s="163">
        <f>+IF(AVERAGEIF(ING_NO_CONST_RENTA[Concepto],'Datos para cálculo'!P$4,ING_NO_CONST_RENTA[Monto Limite])=1,CALCULO[[#This Row],[16]],MIN(CALCULO[ [#This Row],[16] ],AVERAGEIF(ING_NO_CONST_RENTA[Concepto],'Datos para cálculo'!P$4,ING_NO_CONST_RENTA[Monto Limite]),+CALCULO[ [#This Row],[16] ]+1-1,CALCULO[ [#This Row],[16] ]))</f>
        <v>0</v>
      </c>
      <c r="R986" s="29"/>
      <c r="S986" s="163">
        <f>+IF(AVERAGEIF(ING_NO_CONST_RENTA[Concepto],'Datos para cálculo'!R$4,ING_NO_CONST_RENTA[Monto Limite])=1,CALCULO[[#This Row],[18]],MIN(CALCULO[ [#This Row],[18] ],AVERAGEIF(ING_NO_CONST_RENTA[Concepto],'Datos para cálculo'!R$4,ING_NO_CONST_RENTA[Monto Limite]),+CALCULO[ [#This Row],[18] ]+1-1,CALCULO[ [#This Row],[18] ]))</f>
        <v>0</v>
      </c>
      <c r="T986" s="29"/>
      <c r="U986" s="163">
        <f>+IF(AVERAGEIF(ING_NO_CONST_RENTA[Concepto],'Datos para cálculo'!T$4,ING_NO_CONST_RENTA[Monto Limite])=1,CALCULO[[#This Row],[20]],MIN(CALCULO[ [#This Row],[20] ],AVERAGEIF(ING_NO_CONST_RENTA[Concepto],'Datos para cálculo'!T$4,ING_NO_CONST_RENTA[Monto Limite]),+CALCULO[ [#This Row],[20] ]+1-1,CALCULO[ [#This Row],[20] ]))</f>
        <v>0</v>
      </c>
      <c r="V986" s="29"/>
      <c r="W98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6" s="164"/>
      <c r="Y986" s="163">
        <f>+IF(O986&lt;310*'Versión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6" s="165"/>
      <c r="AA986" s="163">
        <f>+IF(AVERAGEIF(ING_NO_CONST_RENTA[Concepto],'Datos para cálculo'!Z$4,ING_NO_CONST_RENTA[Monto Limite])=1,CALCULO[[#This Row],[ 26 ]],MIN(CALCULO[[#This Row],[ 26 ]],AVERAGEIF(ING_NO_CONST_RENTA[Concepto],'Datos para cálculo'!Z$4,ING_NO_CONST_RENTA[Monto Limite]),+CALCULO[[#This Row],[ 26 ]]+1-1,CALCULO[[#This Row],[ 26 ]]))</f>
        <v>0</v>
      </c>
      <c r="AB986" s="165"/>
      <c r="AC98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6" s="147"/>
      <c r="AE98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6" s="144">
        <f>+CALCULO[[#This Row],[ 31 ]]+CALCULO[[#This Row],[ 29 ]]+CALCULO[[#This Row],[ 27 ]]+CALCULO[[#This Row],[ 25 ]]+CALCULO[[#This Row],[ 23 ]]+CALCULO[[#This Row],[ 21 ]]+CALCULO[[#This Row],[ 19 ]]+CALCULO[[#This Row],[ 17 ]]</f>
        <v>0</v>
      </c>
      <c r="AG986" s="148">
        <f>+MAX(0,ROUND(CALCULO[[#This Row],[ 15 ]]-CALCULO[[#This Row],[32]],-3))</f>
        <v>0</v>
      </c>
      <c r="AH986" s="29"/>
      <c r="AI986" s="163">
        <f>+IF(AVERAGEIF(DEDUCCIONES[Concepto],'Datos para cálculo'!AH$4,DEDUCCIONES[Monto Limite])=1,CALCULO[[#This Row],[ 34 ]],MIN(CALCULO[[#This Row],[ 34 ]],AVERAGEIF(DEDUCCIONES[Concepto],'Datos para cálculo'!AH$4,DEDUCCIONES[Monto Limite]),+CALCULO[[#This Row],[ 34 ]]+1-1,CALCULO[[#This Row],[ 34 ]]))</f>
        <v>0</v>
      </c>
      <c r="AJ986" s="167"/>
      <c r="AK986" s="144">
        <f>+IF(CALCULO[[#This Row],[ 36 ]]="SI",MIN(CALCULO[[#This Row],[ 15 ]]*10%,VLOOKUP($AJ$4,DEDUCCIONES[],4,0)),0)</f>
        <v>0</v>
      </c>
      <c r="AL986" s="168"/>
      <c r="AM986" s="145">
        <f>+MIN(AL986+1-1,VLOOKUP($AL$4,DEDUCCIONES[],4,0))</f>
        <v>0</v>
      </c>
      <c r="AN986" s="144">
        <f>+CALCULO[[#This Row],[35]]+CALCULO[[#This Row],[37]]+CALCULO[[#This Row],[ 39 ]]</f>
        <v>0</v>
      </c>
      <c r="AO986" s="148">
        <f>+CALCULO[[#This Row],[33]]-CALCULO[[#This Row],[ 40 ]]</f>
        <v>0</v>
      </c>
      <c r="AP986" s="29"/>
      <c r="AQ986" s="163">
        <f>+MIN(CALCULO[[#This Row],[42]]+1-1,VLOOKUP($AP$4,RENTAS_EXCENTAS[],4,0))</f>
        <v>0</v>
      </c>
      <c r="AR986" s="29"/>
      <c r="AS986" s="163">
        <f>+MIN(CALCULO[[#This Row],[43]]+CALCULO[[#This Row],[ 44 ]]+1-1,VLOOKUP($AP$4,RENTAS_EXCENTAS[],4,0))-CALCULO[[#This Row],[43]]</f>
        <v>0</v>
      </c>
      <c r="AT986" s="163"/>
      <c r="AU986" s="163"/>
      <c r="AV986" s="163">
        <f>+CALCULO[[#This Row],[ 47 ]]</f>
        <v>0</v>
      </c>
      <c r="AW986" s="163"/>
      <c r="AX986" s="163">
        <f>+CALCULO[[#This Row],[ 49 ]]</f>
        <v>0</v>
      </c>
      <c r="AY986" s="163"/>
      <c r="AZ986" s="163">
        <f>+CALCULO[[#This Row],[ 51 ]]</f>
        <v>0</v>
      </c>
      <c r="BA986" s="163"/>
      <c r="BB986" s="163">
        <f>+CALCULO[[#This Row],[ 53 ]]</f>
        <v>0</v>
      </c>
      <c r="BC986" s="163"/>
      <c r="BD986" s="163">
        <f>+CALCULO[[#This Row],[ 55 ]]</f>
        <v>0</v>
      </c>
      <c r="BE986" s="163"/>
      <c r="BF986" s="163">
        <f>+CALCULO[[#This Row],[ 57 ]]</f>
        <v>0</v>
      </c>
      <c r="BG986" s="163"/>
      <c r="BH986" s="163">
        <f>+CALCULO[[#This Row],[ 59 ]]</f>
        <v>0</v>
      </c>
      <c r="BI986" s="163"/>
      <c r="BJ986" s="163"/>
      <c r="BK986" s="163"/>
      <c r="BL986" s="145">
        <f>+CALCULO[[#This Row],[ 63 ]]</f>
        <v>0</v>
      </c>
      <c r="BM986" s="144">
        <f>+CALCULO[[#This Row],[ 64 ]]+CALCULO[[#This Row],[ 62 ]]+CALCULO[[#This Row],[ 60 ]]+CALCULO[[#This Row],[ 58 ]]+CALCULO[[#This Row],[ 56 ]]+CALCULO[[#This Row],[ 54 ]]+CALCULO[[#This Row],[ 52 ]]+CALCULO[[#This Row],[ 50 ]]+CALCULO[[#This Row],[ 48 ]]+CALCULO[[#This Row],[ 45 ]]+CALCULO[[#This Row],[43]]</f>
        <v>0</v>
      </c>
      <c r="BN986" s="148">
        <f>+CALCULO[[#This Row],[ 41 ]]-CALCULO[[#This Row],[65]]</f>
        <v>0</v>
      </c>
      <c r="BO986" s="144">
        <f>+ROUND(MIN(CALCULO[[#This Row],[66]]*25%,240*'Versión impresión'!$H$8),-3)</f>
        <v>0</v>
      </c>
      <c r="BP986" s="148">
        <f>+CALCULO[[#This Row],[66]]-CALCULO[[#This Row],[67]]</f>
        <v>0</v>
      </c>
      <c r="BQ986" s="154">
        <f>+ROUND(CALCULO[[#This Row],[33]]*40%,-3)</f>
        <v>0</v>
      </c>
      <c r="BR986" s="149">
        <f t="shared" si="36"/>
        <v>0</v>
      </c>
      <c r="BS986" s="144">
        <f>+CALCULO[[#This Row],[33]]-MIN(CALCULO[[#This Row],[69]],CALCULO[[#This Row],[68]])</f>
        <v>0</v>
      </c>
      <c r="BT986" s="150">
        <f>+CALCULO[[#This Row],[71]]/'Versión impresión'!$H$8+1-1</f>
        <v>0</v>
      </c>
      <c r="BU986" s="151">
        <f>+LOOKUP(CALCULO[[#This Row],[72]],$CG$2:$CH$8,$CJ$2:$CJ$8)</f>
        <v>0</v>
      </c>
      <c r="BV986" s="152">
        <f>+LOOKUP(CALCULO[[#This Row],[72]],$CG$2:$CH$8,$CI$2:$CI$8)</f>
        <v>0</v>
      </c>
      <c r="BW986" s="151">
        <f>+LOOKUP(CALCULO[[#This Row],[72]],$CG$2:$CH$8,$CK$2:$CK$8)</f>
        <v>0</v>
      </c>
      <c r="BX986" s="155">
        <f>+(CALCULO[[#This Row],[72]]+CALCULO[[#This Row],[73]])*CALCULO[[#This Row],[74]]+CALCULO[[#This Row],[75]]</f>
        <v>0</v>
      </c>
      <c r="BY986" s="133">
        <f>+ROUND(CALCULO[[#This Row],[76]]*'Versión impresión'!$H$8,-3)</f>
        <v>0</v>
      </c>
      <c r="BZ986" s="180" t="str">
        <f>+IF(LOOKUP(CALCULO[[#This Row],[72]],$CG$2:$CH$8,$CM$2:$CM$8)=0,"",LOOKUP(CALCULO[[#This Row],[72]],$CG$2:$CH$8,$CM$2:$CM$8))</f>
        <v/>
      </c>
    </row>
    <row r="987" spans="1:78" x14ac:dyDescent="0.25">
      <c r="A987" s="78" t="str">
        <f t="shared" si="35"/>
        <v/>
      </c>
      <c r="B987" s="159"/>
      <c r="C987" s="29"/>
      <c r="D987" s="29"/>
      <c r="E987" s="29"/>
      <c r="F987" s="29"/>
      <c r="G987" s="29"/>
      <c r="H987" s="29"/>
      <c r="I987" s="29"/>
      <c r="J987" s="29"/>
      <c r="K987" s="29"/>
      <c r="L987" s="29"/>
      <c r="M987" s="29"/>
      <c r="N987" s="29"/>
      <c r="O987" s="144">
        <f>SUM(CALCULO[[#This Row],[5]:[ 14 ]])</f>
        <v>0</v>
      </c>
      <c r="P987" s="162"/>
      <c r="Q987" s="163">
        <f>+IF(AVERAGEIF(ING_NO_CONST_RENTA[Concepto],'Datos para cálculo'!P$4,ING_NO_CONST_RENTA[Monto Limite])=1,CALCULO[[#This Row],[16]],MIN(CALCULO[ [#This Row],[16] ],AVERAGEIF(ING_NO_CONST_RENTA[Concepto],'Datos para cálculo'!P$4,ING_NO_CONST_RENTA[Monto Limite]),+CALCULO[ [#This Row],[16] ]+1-1,CALCULO[ [#This Row],[16] ]))</f>
        <v>0</v>
      </c>
      <c r="R987" s="29"/>
      <c r="S987" s="163">
        <f>+IF(AVERAGEIF(ING_NO_CONST_RENTA[Concepto],'Datos para cálculo'!R$4,ING_NO_CONST_RENTA[Monto Limite])=1,CALCULO[[#This Row],[18]],MIN(CALCULO[ [#This Row],[18] ],AVERAGEIF(ING_NO_CONST_RENTA[Concepto],'Datos para cálculo'!R$4,ING_NO_CONST_RENTA[Monto Limite]),+CALCULO[ [#This Row],[18] ]+1-1,CALCULO[ [#This Row],[18] ]))</f>
        <v>0</v>
      </c>
      <c r="T987" s="29"/>
      <c r="U987" s="163">
        <f>+IF(AVERAGEIF(ING_NO_CONST_RENTA[Concepto],'Datos para cálculo'!T$4,ING_NO_CONST_RENTA[Monto Limite])=1,CALCULO[[#This Row],[20]],MIN(CALCULO[ [#This Row],[20] ],AVERAGEIF(ING_NO_CONST_RENTA[Concepto],'Datos para cálculo'!T$4,ING_NO_CONST_RENTA[Monto Limite]),+CALCULO[ [#This Row],[20] ]+1-1,CALCULO[ [#This Row],[20] ]))</f>
        <v>0</v>
      </c>
      <c r="V987" s="29"/>
      <c r="W98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7" s="164"/>
      <c r="Y987" s="163">
        <f>+IF(O987&lt;310*'Versión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7" s="165"/>
      <c r="AA987" s="163">
        <f>+IF(AVERAGEIF(ING_NO_CONST_RENTA[Concepto],'Datos para cálculo'!Z$4,ING_NO_CONST_RENTA[Monto Limite])=1,CALCULO[[#This Row],[ 26 ]],MIN(CALCULO[[#This Row],[ 26 ]],AVERAGEIF(ING_NO_CONST_RENTA[Concepto],'Datos para cálculo'!Z$4,ING_NO_CONST_RENTA[Monto Limite]),+CALCULO[[#This Row],[ 26 ]]+1-1,CALCULO[[#This Row],[ 26 ]]))</f>
        <v>0</v>
      </c>
      <c r="AB987" s="165"/>
      <c r="AC98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7" s="147"/>
      <c r="AE98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7" s="144">
        <f>+CALCULO[[#This Row],[ 31 ]]+CALCULO[[#This Row],[ 29 ]]+CALCULO[[#This Row],[ 27 ]]+CALCULO[[#This Row],[ 25 ]]+CALCULO[[#This Row],[ 23 ]]+CALCULO[[#This Row],[ 21 ]]+CALCULO[[#This Row],[ 19 ]]+CALCULO[[#This Row],[ 17 ]]</f>
        <v>0</v>
      </c>
      <c r="AG987" s="148">
        <f>+MAX(0,ROUND(CALCULO[[#This Row],[ 15 ]]-CALCULO[[#This Row],[32]],-3))</f>
        <v>0</v>
      </c>
      <c r="AH987" s="29"/>
      <c r="AI987" s="163">
        <f>+IF(AVERAGEIF(DEDUCCIONES[Concepto],'Datos para cálculo'!AH$4,DEDUCCIONES[Monto Limite])=1,CALCULO[[#This Row],[ 34 ]],MIN(CALCULO[[#This Row],[ 34 ]],AVERAGEIF(DEDUCCIONES[Concepto],'Datos para cálculo'!AH$4,DEDUCCIONES[Monto Limite]),+CALCULO[[#This Row],[ 34 ]]+1-1,CALCULO[[#This Row],[ 34 ]]))</f>
        <v>0</v>
      </c>
      <c r="AJ987" s="167"/>
      <c r="AK987" s="144">
        <f>+IF(CALCULO[[#This Row],[ 36 ]]="SI",MIN(CALCULO[[#This Row],[ 15 ]]*10%,VLOOKUP($AJ$4,DEDUCCIONES[],4,0)),0)</f>
        <v>0</v>
      </c>
      <c r="AL987" s="168"/>
      <c r="AM987" s="145">
        <f>+MIN(AL987+1-1,VLOOKUP($AL$4,DEDUCCIONES[],4,0))</f>
        <v>0</v>
      </c>
      <c r="AN987" s="144">
        <f>+CALCULO[[#This Row],[35]]+CALCULO[[#This Row],[37]]+CALCULO[[#This Row],[ 39 ]]</f>
        <v>0</v>
      </c>
      <c r="AO987" s="148">
        <f>+CALCULO[[#This Row],[33]]-CALCULO[[#This Row],[ 40 ]]</f>
        <v>0</v>
      </c>
      <c r="AP987" s="29"/>
      <c r="AQ987" s="163">
        <f>+MIN(CALCULO[[#This Row],[42]]+1-1,VLOOKUP($AP$4,RENTAS_EXCENTAS[],4,0))</f>
        <v>0</v>
      </c>
      <c r="AR987" s="29"/>
      <c r="AS987" s="163">
        <f>+MIN(CALCULO[[#This Row],[43]]+CALCULO[[#This Row],[ 44 ]]+1-1,VLOOKUP($AP$4,RENTAS_EXCENTAS[],4,0))-CALCULO[[#This Row],[43]]</f>
        <v>0</v>
      </c>
      <c r="AT987" s="163"/>
      <c r="AU987" s="163"/>
      <c r="AV987" s="163">
        <f>+CALCULO[[#This Row],[ 47 ]]</f>
        <v>0</v>
      </c>
      <c r="AW987" s="163"/>
      <c r="AX987" s="163">
        <f>+CALCULO[[#This Row],[ 49 ]]</f>
        <v>0</v>
      </c>
      <c r="AY987" s="163"/>
      <c r="AZ987" s="163">
        <f>+CALCULO[[#This Row],[ 51 ]]</f>
        <v>0</v>
      </c>
      <c r="BA987" s="163"/>
      <c r="BB987" s="163">
        <f>+CALCULO[[#This Row],[ 53 ]]</f>
        <v>0</v>
      </c>
      <c r="BC987" s="163"/>
      <c r="BD987" s="163">
        <f>+CALCULO[[#This Row],[ 55 ]]</f>
        <v>0</v>
      </c>
      <c r="BE987" s="163"/>
      <c r="BF987" s="163">
        <f>+CALCULO[[#This Row],[ 57 ]]</f>
        <v>0</v>
      </c>
      <c r="BG987" s="163"/>
      <c r="BH987" s="163">
        <f>+CALCULO[[#This Row],[ 59 ]]</f>
        <v>0</v>
      </c>
      <c r="BI987" s="163"/>
      <c r="BJ987" s="163"/>
      <c r="BK987" s="163"/>
      <c r="BL987" s="145">
        <f>+CALCULO[[#This Row],[ 63 ]]</f>
        <v>0</v>
      </c>
      <c r="BM987" s="144">
        <f>+CALCULO[[#This Row],[ 64 ]]+CALCULO[[#This Row],[ 62 ]]+CALCULO[[#This Row],[ 60 ]]+CALCULO[[#This Row],[ 58 ]]+CALCULO[[#This Row],[ 56 ]]+CALCULO[[#This Row],[ 54 ]]+CALCULO[[#This Row],[ 52 ]]+CALCULO[[#This Row],[ 50 ]]+CALCULO[[#This Row],[ 48 ]]+CALCULO[[#This Row],[ 45 ]]+CALCULO[[#This Row],[43]]</f>
        <v>0</v>
      </c>
      <c r="BN987" s="148">
        <f>+CALCULO[[#This Row],[ 41 ]]-CALCULO[[#This Row],[65]]</f>
        <v>0</v>
      </c>
      <c r="BO987" s="144">
        <f>+ROUND(MIN(CALCULO[[#This Row],[66]]*25%,240*'Versión impresión'!$H$8),-3)</f>
        <v>0</v>
      </c>
      <c r="BP987" s="148">
        <f>+CALCULO[[#This Row],[66]]-CALCULO[[#This Row],[67]]</f>
        <v>0</v>
      </c>
      <c r="BQ987" s="154">
        <f>+ROUND(CALCULO[[#This Row],[33]]*40%,-3)</f>
        <v>0</v>
      </c>
      <c r="BR987" s="149">
        <f t="shared" si="36"/>
        <v>0</v>
      </c>
      <c r="BS987" s="144">
        <f>+CALCULO[[#This Row],[33]]-MIN(CALCULO[[#This Row],[69]],CALCULO[[#This Row],[68]])</f>
        <v>0</v>
      </c>
      <c r="BT987" s="150">
        <f>+CALCULO[[#This Row],[71]]/'Versión impresión'!$H$8+1-1</f>
        <v>0</v>
      </c>
      <c r="BU987" s="151">
        <f>+LOOKUP(CALCULO[[#This Row],[72]],$CG$2:$CH$8,$CJ$2:$CJ$8)</f>
        <v>0</v>
      </c>
      <c r="BV987" s="152">
        <f>+LOOKUP(CALCULO[[#This Row],[72]],$CG$2:$CH$8,$CI$2:$CI$8)</f>
        <v>0</v>
      </c>
      <c r="BW987" s="151">
        <f>+LOOKUP(CALCULO[[#This Row],[72]],$CG$2:$CH$8,$CK$2:$CK$8)</f>
        <v>0</v>
      </c>
      <c r="BX987" s="155">
        <f>+(CALCULO[[#This Row],[72]]+CALCULO[[#This Row],[73]])*CALCULO[[#This Row],[74]]+CALCULO[[#This Row],[75]]</f>
        <v>0</v>
      </c>
      <c r="BY987" s="133">
        <f>+ROUND(CALCULO[[#This Row],[76]]*'Versión impresión'!$H$8,-3)</f>
        <v>0</v>
      </c>
      <c r="BZ987" s="180" t="str">
        <f>+IF(LOOKUP(CALCULO[[#This Row],[72]],$CG$2:$CH$8,$CM$2:$CM$8)=0,"",LOOKUP(CALCULO[[#This Row],[72]],$CG$2:$CH$8,$CM$2:$CM$8))</f>
        <v/>
      </c>
    </row>
    <row r="988" spans="1:78" x14ac:dyDescent="0.25">
      <c r="A988" s="78" t="str">
        <f t="shared" si="35"/>
        <v/>
      </c>
      <c r="B988" s="159"/>
      <c r="C988" s="29"/>
      <c r="D988" s="29"/>
      <c r="E988" s="29"/>
      <c r="F988" s="29"/>
      <c r="G988" s="29"/>
      <c r="H988" s="29"/>
      <c r="I988" s="29"/>
      <c r="J988" s="29"/>
      <c r="K988" s="29"/>
      <c r="L988" s="29"/>
      <c r="M988" s="29"/>
      <c r="N988" s="29"/>
      <c r="O988" s="144">
        <f>SUM(CALCULO[[#This Row],[5]:[ 14 ]])</f>
        <v>0</v>
      </c>
      <c r="P988" s="162"/>
      <c r="Q988" s="163">
        <f>+IF(AVERAGEIF(ING_NO_CONST_RENTA[Concepto],'Datos para cálculo'!P$4,ING_NO_CONST_RENTA[Monto Limite])=1,CALCULO[[#This Row],[16]],MIN(CALCULO[ [#This Row],[16] ],AVERAGEIF(ING_NO_CONST_RENTA[Concepto],'Datos para cálculo'!P$4,ING_NO_CONST_RENTA[Monto Limite]),+CALCULO[ [#This Row],[16] ]+1-1,CALCULO[ [#This Row],[16] ]))</f>
        <v>0</v>
      </c>
      <c r="R988" s="29"/>
      <c r="S988" s="163">
        <f>+IF(AVERAGEIF(ING_NO_CONST_RENTA[Concepto],'Datos para cálculo'!R$4,ING_NO_CONST_RENTA[Monto Limite])=1,CALCULO[[#This Row],[18]],MIN(CALCULO[ [#This Row],[18] ],AVERAGEIF(ING_NO_CONST_RENTA[Concepto],'Datos para cálculo'!R$4,ING_NO_CONST_RENTA[Monto Limite]),+CALCULO[ [#This Row],[18] ]+1-1,CALCULO[ [#This Row],[18] ]))</f>
        <v>0</v>
      </c>
      <c r="T988" s="29"/>
      <c r="U988" s="163">
        <f>+IF(AVERAGEIF(ING_NO_CONST_RENTA[Concepto],'Datos para cálculo'!T$4,ING_NO_CONST_RENTA[Monto Limite])=1,CALCULO[[#This Row],[20]],MIN(CALCULO[ [#This Row],[20] ],AVERAGEIF(ING_NO_CONST_RENTA[Concepto],'Datos para cálculo'!T$4,ING_NO_CONST_RENTA[Monto Limite]),+CALCULO[ [#This Row],[20] ]+1-1,CALCULO[ [#This Row],[20] ]))</f>
        <v>0</v>
      </c>
      <c r="V988" s="29"/>
      <c r="W98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8" s="164"/>
      <c r="Y988" s="163">
        <f>+IF(O988&lt;310*'Versión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8" s="165"/>
      <c r="AA988" s="163">
        <f>+IF(AVERAGEIF(ING_NO_CONST_RENTA[Concepto],'Datos para cálculo'!Z$4,ING_NO_CONST_RENTA[Monto Limite])=1,CALCULO[[#This Row],[ 26 ]],MIN(CALCULO[[#This Row],[ 26 ]],AVERAGEIF(ING_NO_CONST_RENTA[Concepto],'Datos para cálculo'!Z$4,ING_NO_CONST_RENTA[Monto Limite]),+CALCULO[[#This Row],[ 26 ]]+1-1,CALCULO[[#This Row],[ 26 ]]))</f>
        <v>0</v>
      </c>
      <c r="AB988" s="165"/>
      <c r="AC98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8" s="147"/>
      <c r="AE98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8" s="144">
        <f>+CALCULO[[#This Row],[ 31 ]]+CALCULO[[#This Row],[ 29 ]]+CALCULO[[#This Row],[ 27 ]]+CALCULO[[#This Row],[ 25 ]]+CALCULO[[#This Row],[ 23 ]]+CALCULO[[#This Row],[ 21 ]]+CALCULO[[#This Row],[ 19 ]]+CALCULO[[#This Row],[ 17 ]]</f>
        <v>0</v>
      </c>
      <c r="AG988" s="148">
        <f>+MAX(0,ROUND(CALCULO[[#This Row],[ 15 ]]-CALCULO[[#This Row],[32]],-3))</f>
        <v>0</v>
      </c>
      <c r="AH988" s="29"/>
      <c r="AI988" s="163">
        <f>+IF(AVERAGEIF(DEDUCCIONES[Concepto],'Datos para cálculo'!AH$4,DEDUCCIONES[Monto Limite])=1,CALCULO[[#This Row],[ 34 ]],MIN(CALCULO[[#This Row],[ 34 ]],AVERAGEIF(DEDUCCIONES[Concepto],'Datos para cálculo'!AH$4,DEDUCCIONES[Monto Limite]),+CALCULO[[#This Row],[ 34 ]]+1-1,CALCULO[[#This Row],[ 34 ]]))</f>
        <v>0</v>
      </c>
      <c r="AJ988" s="167"/>
      <c r="AK988" s="144">
        <f>+IF(CALCULO[[#This Row],[ 36 ]]="SI",MIN(CALCULO[[#This Row],[ 15 ]]*10%,VLOOKUP($AJ$4,DEDUCCIONES[],4,0)),0)</f>
        <v>0</v>
      </c>
      <c r="AL988" s="168"/>
      <c r="AM988" s="145">
        <f>+MIN(AL988+1-1,VLOOKUP($AL$4,DEDUCCIONES[],4,0))</f>
        <v>0</v>
      </c>
      <c r="AN988" s="144">
        <f>+CALCULO[[#This Row],[35]]+CALCULO[[#This Row],[37]]+CALCULO[[#This Row],[ 39 ]]</f>
        <v>0</v>
      </c>
      <c r="AO988" s="148">
        <f>+CALCULO[[#This Row],[33]]-CALCULO[[#This Row],[ 40 ]]</f>
        <v>0</v>
      </c>
      <c r="AP988" s="29"/>
      <c r="AQ988" s="163">
        <f>+MIN(CALCULO[[#This Row],[42]]+1-1,VLOOKUP($AP$4,RENTAS_EXCENTAS[],4,0))</f>
        <v>0</v>
      </c>
      <c r="AR988" s="29"/>
      <c r="AS988" s="163">
        <f>+MIN(CALCULO[[#This Row],[43]]+CALCULO[[#This Row],[ 44 ]]+1-1,VLOOKUP($AP$4,RENTAS_EXCENTAS[],4,0))-CALCULO[[#This Row],[43]]</f>
        <v>0</v>
      </c>
      <c r="AT988" s="163"/>
      <c r="AU988" s="163"/>
      <c r="AV988" s="163">
        <f>+CALCULO[[#This Row],[ 47 ]]</f>
        <v>0</v>
      </c>
      <c r="AW988" s="163"/>
      <c r="AX988" s="163">
        <f>+CALCULO[[#This Row],[ 49 ]]</f>
        <v>0</v>
      </c>
      <c r="AY988" s="163"/>
      <c r="AZ988" s="163">
        <f>+CALCULO[[#This Row],[ 51 ]]</f>
        <v>0</v>
      </c>
      <c r="BA988" s="163"/>
      <c r="BB988" s="163">
        <f>+CALCULO[[#This Row],[ 53 ]]</f>
        <v>0</v>
      </c>
      <c r="BC988" s="163"/>
      <c r="BD988" s="163">
        <f>+CALCULO[[#This Row],[ 55 ]]</f>
        <v>0</v>
      </c>
      <c r="BE988" s="163"/>
      <c r="BF988" s="163">
        <f>+CALCULO[[#This Row],[ 57 ]]</f>
        <v>0</v>
      </c>
      <c r="BG988" s="163"/>
      <c r="BH988" s="163">
        <f>+CALCULO[[#This Row],[ 59 ]]</f>
        <v>0</v>
      </c>
      <c r="BI988" s="163"/>
      <c r="BJ988" s="163"/>
      <c r="BK988" s="163"/>
      <c r="BL988" s="145">
        <f>+CALCULO[[#This Row],[ 63 ]]</f>
        <v>0</v>
      </c>
      <c r="BM988" s="144">
        <f>+CALCULO[[#This Row],[ 64 ]]+CALCULO[[#This Row],[ 62 ]]+CALCULO[[#This Row],[ 60 ]]+CALCULO[[#This Row],[ 58 ]]+CALCULO[[#This Row],[ 56 ]]+CALCULO[[#This Row],[ 54 ]]+CALCULO[[#This Row],[ 52 ]]+CALCULO[[#This Row],[ 50 ]]+CALCULO[[#This Row],[ 48 ]]+CALCULO[[#This Row],[ 45 ]]+CALCULO[[#This Row],[43]]</f>
        <v>0</v>
      </c>
      <c r="BN988" s="148">
        <f>+CALCULO[[#This Row],[ 41 ]]-CALCULO[[#This Row],[65]]</f>
        <v>0</v>
      </c>
      <c r="BO988" s="144">
        <f>+ROUND(MIN(CALCULO[[#This Row],[66]]*25%,240*'Versión impresión'!$H$8),-3)</f>
        <v>0</v>
      </c>
      <c r="BP988" s="148">
        <f>+CALCULO[[#This Row],[66]]-CALCULO[[#This Row],[67]]</f>
        <v>0</v>
      </c>
      <c r="BQ988" s="154">
        <f>+ROUND(CALCULO[[#This Row],[33]]*40%,-3)</f>
        <v>0</v>
      </c>
      <c r="BR988" s="149">
        <f t="shared" si="36"/>
        <v>0</v>
      </c>
      <c r="BS988" s="144">
        <f>+CALCULO[[#This Row],[33]]-MIN(CALCULO[[#This Row],[69]],CALCULO[[#This Row],[68]])</f>
        <v>0</v>
      </c>
      <c r="BT988" s="150">
        <f>+CALCULO[[#This Row],[71]]/'Versión impresión'!$H$8+1-1</f>
        <v>0</v>
      </c>
      <c r="BU988" s="151">
        <f>+LOOKUP(CALCULO[[#This Row],[72]],$CG$2:$CH$8,$CJ$2:$CJ$8)</f>
        <v>0</v>
      </c>
      <c r="BV988" s="152">
        <f>+LOOKUP(CALCULO[[#This Row],[72]],$CG$2:$CH$8,$CI$2:$CI$8)</f>
        <v>0</v>
      </c>
      <c r="BW988" s="151">
        <f>+LOOKUP(CALCULO[[#This Row],[72]],$CG$2:$CH$8,$CK$2:$CK$8)</f>
        <v>0</v>
      </c>
      <c r="BX988" s="155">
        <f>+(CALCULO[[#This Row],[72]]+CALCULO[[#This Row],[73]])*CALCULO[[#This Row],[74]]+CALCULO[[#This Row],[75]]</f>
        <v>0</v>
      </c>
      <c r="BY988" s="133">
        <f>+ROUND(CALCULO[[#This Row],[76]]*'Versión impresión'!$H$8,-3)</f>
        <v>0</v>
      </c>
      <c r="BZ988" s="180" t="str">
        <f>+IF(LOOKUP(CALCULO[[#This Row],[72]],$CG$2:$CH$8,$CM$2:$CM$8)=0,"",LOOKUP(CALCULO[[#This Row],[72]],$CG$2:$CH$8,$CM$2:$CM$8))</f>
        <v/>
      </c>
    </row>
    <row r="989" spans="1:78" x14ac:dyDescent="0.25">
      <c r="A989" s="78" t="str">
        <f t="shared" ref="A989:A1000" si="37">+CONCATENATE(B989,D989)</f>
        <v/>
      </c>
      <c r="B989" s="159"/>
      <c r="C989" s="29"/>
      <c r="D989" s="29"/>
      <c r="E989" s="29"/>
      <c r="F989" s="29"/>
      <c r="G989" s="29"/>
      <c r="H989" s="29"/>
      <c r="I989" s="29"/>
      <c r="J989" s="29"/>
      <c r="K989" s="29"/>
      <c r="L989" s="29"/>
      <c r="M989" s="29"/>
      <c r="N989" s="29"/>
      <c r="O989" s="144">
        <f>SUM(CALCULO[[#This Row],[5]:[ 14 ]])</f>
        <v>0</v>
      </c>
      <c r="P989" s="162"/>
      <c r="Q989" s="163">
        <f>+IF(AVERAGEIF(ING_NO_CONST_RENTA[Concepto],'Datos para cálculo'!P$4,ING_NO_CONST_RENTA[Monto Limite])=1,CALCULO[[#This Row],[16]],MIN(CALCULO[ [#This Row],[16] ],AVERAGEIF(ING_NO_CONST_RENTA[Concepto],'Datos para cálculo'!P$4,ING_NO_CONST_RENTA[Monto Limite]),+CALCULO[ [#This Row],[16] ]+1-1,CALCULO[ [#This Row],[16] ]))</f>
        <v>0</v>
      </c>
      <c r="R989" s="29"/>
      <c r="S989" s="163">
        <f>+IF(AVERAGEIF(ING_NO_CONST_RENTA[Concepto],'Datos para cálculo'!R$4,ING_NO_CONST_RENTA[Monto Limite])=1,CALCULO[[#This Row],[18]],MIN(CALCULO[ [#This Row],[18] ],AVERAGEIF(ING_NO_CONST_RENTA[Concepto],'Datos para cálculo'!R$4,ING_NO_CONST_RENTA[Monto Limite]),+CALCULO[ [#This Row],[18] ]+1-1,CALCULO[ [#This Row],[18] ]))</f>
        <v>0</v>
      </c>
      <c r="T989" s="29"/>
      <c r="U989" s="163">
        <f>+IF(AVERAGEIF(ING_NO_CONST_RENTA[Concepto],'Datos para cálculo'!T$4,ING_NO_CONST_RENTA[Monto Limite])=1,CALCULO[[#This Row],[20]],MIN(CALCULO[ [#This Row],[20] ],AVERAGEIF(ING_NO_CONST_RENTA[Concepto],'Datos para cálculo'!T$4,ING_NO_CONST_RENTA[Monto Limite]),+CALCULO[ [#This Row],[20] ]+1-1,CALCULO[ [#This Row],[20] ]))</f>
        <v>0</v>
      </c>
      <c r="V989" s="29"/>
      <c r="W98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89" s="164"/>
      <c r="Y989" s="163">
        <f>+IF(O989&lt;310*'Versión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89" s="165"/>
      <c r="AA989" s="163">
        <f>+IF(AVERAGEIF(ING_NO_CONST_RENTA[Concepto],'Datos para cálculo'!Z$4,ING_NO_CONST_RENTA[Monto Limite])=1,CALCULO[[#This Row],[ 26 ]],MIN(CALCULO[[#This Row],[ 26 ]],AVERAGEIF(ING_NO_CONST_RENTA[Concepto],'Datos para cálculo'!Z$4,ING_NO_CONST_RENTA[Monto Limite]),+CALCULO[[#This Row],[ 26 ]]+1-1,CALCULO[[#This Row],[ 26 ]]))</f>
        <v>0</v>
      </c>
      <c r="AB989" s="165"/>
      <c r="AC98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89" s="147"/>
      <c r="AE98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89" s="144">
        <f>+CALCULO[[#This Row],[ 31 ]]+CALCULO[[#This Row],[ 29 ]]+CALCULO[[#This Row],[ 27 ]]+CALCULO[[#This Row],[ 25 ]]+CALCULO[[#This Row],[ 23 ]]+CALCULO[[#This Row],[ 21 ]]+CALCULO[[#This Row],[ 19 ]]+CALCULO[[#This Row],[ 17 ]]</f>
        <v>0</v>
      </c>
      <c r="AG989" s="148">
        <f>+MAX(0,ROUND(CALCULO[[#This Row],[ 15 ]]-CALCULO[[#This Row],[32]],-3))</f>
        <v>0</v>
      </c>
      <c r="AH989" s="29"/>
      <c r="AI989" s="163">
        <f>+IF(AVERAGEIF(DEDUCCIONES[Concepto],'Datos para cálculo'!AH$4,DEDUCCIONES[Monto Limite])=1,CALCULO[[#This Row],[ 34 ]],MIN(CALCULO[[#This Row],[ 34 ]],AVERAGEIF(DEDUCCIONES[Concepto],'Datos para cálculo'!AH$4,DEDUCCIONES[Monto Limite]),+CALCULO[[#This Row],[ 34 ]]+1-1,CALCULO[[#This Row],[ 34 ]]))</f>
        <v>0</v>
      </c>
      <c r="AJ989" s="167"/>
      <c r="AK989" s="144">
        <f>+IF(CALCULO[[#This Row],[ 36 ]]="SI",MIN(CALCULO[[#This Row],[ 15 ]]*10%,VLOOKUP($AJ$4,DEDUCCIONES[],4,0)),0)</f>
        <v>0</v>
      </c>
      <c r="AL989" s="168"/>
      <c r="AM989" s="145">
        <f>+MIN(AL989+1-1,VLOOKUP($AL$4,DEDUCCIONES[],4,0))</f>
        <v>0</v>
      </c>
      <c r="AN989" s="144">
        <f>+CALCULO[[#This Row],[35]]+CALCULO[[#This Row],[37]]+CALCULO[[#This Row],[ 39 ]]</f>
        <v>0</v>
      </c>
      <c r="AO989" s="148">
        <f>+CALCULO[[#This Row],[33]]-CALCULO[[#This Row],[ 40 ]]</f>
        <v>0</v>
      </c>
      <c r="AP989" s="29"/>
      <c r="AQ989" s="163">
        <f>+MIN(CALCULO[[#This Row],[42]]+1-1,VLOOKUP($AP$4,RENTAS_EXCENTAS[],4,0))</f>
        <v>0</v>
      </c>
      <c r="AR989" s="29"/>
      <c r="AS989" s="163">
        <f>+MIN(CALCULO[[#This Row],[43]]+CALCULO[[#This Row],[ 44 ]]+1-1,VLOOKUP($AP$4,RENTAS_EXCENTAS[],4,0))-CALCULO[[#This Row],[43]]</f>
        <v>0</v>
      </c>
      <c r="AT989" s="163"/>
      <c r="AU989" s="163"/>
      <c r="AV989" s="163">
        <f>+CALCULO[[#This Row],[ 47 ]]</f>
        <v>0</v>
      </c>
      <c r="AW989" s="163"/>
      <c r="AX989" s="163">
        <f>+CALCULO[[#This Row],[ 49 ]]</f>
        <v>0</v>
      </c>
      <c r="AY989" s="163"/>
      <c r="AZ989" s="163">
        <f>+CALCULO[[#This Row],[ 51 ]]</f>
        <v>0</v>
      </c>
      <c r="BA989" s="163"/>
      <c r="BB989" s="163">
        <f>+CALCULO[[#This Row],[ 53 ]]</f>
        <v>0</v>
      </c>
      <c r="BC989" s="163"/>
      <c r="BD989" s="163">
        <f>+CALCULO[[#This Row],[ 55 ]]</f>
        <v>0</v>
      </c>
      <c r="BE989" s="163"/>
      <c r="BF989" s="163">
        <f>+CALCULO[[#This Row],[ 57 ]]</f>
        <v>0</v>
      </c>
      <c r="BG989" s="163"/>
      <c r="BH989" s="163">
        <f>+CALCULO[[#This Row],[ 59 ]]</f>
        <v>0</v>
      </c>
      <c r="BI989" s="163"/>
      <c r="BJ989" s="163"/>
      <c r="BK989" s="163"/>
      <c r="BL989" s="145">
        <f>+CALCULO[[#This Row],[ 63 ]]</f>
        <v>0</v>
      </c>
      <c r="BM989" s="144">
        <f>+CALCULO[[#This Row],[ 64 ]]+CALCULO[[#This Row],[ 62 ]]+CALCULO[[#This Row],[ 60 ]]+CALCULO[[#This Row],[ 58 ]]+CALCULO[[#This Row],[ 56 ]]+CALCULO[[#This Row],[ 54 ]]+CALCULO[[#This Row],[ 52 ]]+CALCULO[[#This Row],[ 50 ]]+CALCULO[[#This Row],[ 48 ]]+CALCULO[[#This Row],[ 45 ]]+CALCULO[[#This Row],[43]]</f>
        <v>0</v>
      </c>
      <c r="BN989" s="148">
        <f>+CALCULO[[#This Row],[ 41 ]]-CALCULO[[#This Row],[65]]</f>
        <v>0</v>
      </c>
      <c r="BO989" s="144">
        <f>+ROUND(MIN(CALCULO[[#This Row],[66]]*25%,240*'Versión impresión'!$H$8),-3)</f>
        <v>0</v>
      </c>
      <c r="BP989" s="148">
        <f>+CALCULO[[#This Row],[66]]-CALCULO[[#This Row],[67]]</f>
        <v>0</v>
      </c>
      <c r="BQ989" s="154">
        <f>+ROUND(CALCULO[[#This Row],[33]]*40%,-3)</f>
        <v>0</v>
      </c>
      <c r="BR989" s="149">
        <f t="shared" ref="BR989:BR1000" si="38">1-1</f>
        <v>0</v>
      </c>
      <c r="BS989" s="144">
        <f>+CALCULO[[#This Row],[33]]-MIN(CALCULO[[#This Row],[69]],CALCULO[[#This Row],[68]])</f>
        <v>0</v>
      </c>
      <c r="BT989" s="150">
        <f>+CALCULO[[#This Row],[71]]/'Versión impresión'!$H$8+1-1</f>
        <v>0</v>
      </c>
      <c r="BU989" s="151">
        <f>+LOOKUP(CALCULO[[#This Row],[72]],$CG$2:$CH$8,$CJ$2:$CJ$8)</f>
        <v>0</v>
      </c>
      <c r="BV989" s="152">
        <f>+LOOKUP(CALCULO[[#This Row],[72]],$CG$2:$CH$8,$CI$2:$CI$8)</f>
        <v>0</v>
      </c>
      <c r="BW989" s="151">
        <f>+LOOKUP(CALCULO[[#This Row],[72]],$CG$2:$CH$8,$CK$2:$CK$8)</f>
        <v>0</v>
      </c>
      <c r="BX989" s="155">
        <f>+(CALCULO[[#This Row],[72]]+CALCULO[[#This Row],[73]])*CALCULO[[#This Row],[74]]+CALCULO[[#This Row],[75]]</f>
        <v>0</v>
      </c>
      <c r="BY989" s="133">
        <f>+ROUND(CALCULO[[#This Row],[76]]*'Versión impresión'!$H$8,-3)</f>
        <v>0</v>
      </c>
      <c r="BZ989" s="180" t="str">
        <f>+IF(LOOKUP(CALCULO[[#This Row],[72]],$CG$2:$CH$8,$CM$2:$CM$8)=0,"",LOOKUP(CALCULO[[#This Row],[72]],$CG$2:$CH$8,$CM$2:$CM$8))</f>
        <v/>
      </c>
    </row>
    <row r="990" spans="1:78" x14ac:dyDescent="0.25">
      <c r="A990" s="78" t="str">
        <f t="shared" si="37"/>
        <v/>
      </c>
      <c r="B990" s="159"/>
      <c r="C990" s="29"/>
      <c r="D990" s="29"/>
      <c r="E990" s="29"/>
      <c r="F990" s="29"/>
      <c r="G990" s="29"/>
      <c r="H990" s="29"/>
      <c r="I990" s="29"/>
      <c r="J990" s="29"/>
      <c r="K990" s="29"/>
      <c r="L990" s="29"/>
      <c r="M990" s="29"/>
      <c r="N990" s="29"/>
      <c r="O990" s="144">
        <f>SUM(CALCULO[[#This Row],[5]:[ 14 ]])</f>
        <v>0</v>
      </c>
      <c r="P990" s="162"/>
      <c r="Q990" s="163">
        <f>+IF(AVERAGEIF(ING_NO_CONST_RENTA[Concepto],'Datos para cálculo'!P$4,ING_NO_CONST_RENTA[Monto Limite])=1,CALCULO[[#This Row],[16]],MIN(CALCULO[ [#This Row],[16] ],AVERAGEIF(ING_NO_CONST_RENTA[Concepto],'Datos para cálculo'!P$4,ING_NO_CONST_RENTA[Monto Limite]),+CALCULO[ [#This Row],[16] ]+1-1,CALCULO[ [#This Row],[16] ]))</f>
        <v>0</v>
      </c>
      <c r="R990" s="29"/>
      <c r="S990" s="163">
        <f>+IF(AVERAGEIF(ING_NO_CONST_RENTA[Concepto],'Datos para cálculo'!R$4,ING_NO_CONST_RENTA[Monto Limite])=1,CALCULO[[#This Row],[18]],MIN(CALCULO[ [#This Row],[18] ],AVERAGEIF(ING_NO_CONST_RENTA[Concepto],'Datos para cálculo'!R$4,ING_NO_CONST_RENTA[Monto Limite]),+CALCULO[ [#This Row],[18] ]+1-1,CALCULO[ [#This Row],[18] ]))</f>
        <v>0</v>
      </c>
      <c r="T990" s="29"/>
      <c r="U990" s="163">
        <f>+IF(AVERAGEIF(ING_NO_CONST_RENTA[Concepto],'Datos para cálculo'!T$4,ING_NO_CONST_RENTA[Monto Limite])=1,CALCULO[[#This Row],[20]],MIN(CALCULO[ [#This Row],[20] ],AVERAGEIF(ING_NO_CONST_RENTA[Concepto],'Datos para cálculo'!T$4,ING_NO_CONST_RENTA[Monto Limite]),+CALCULO[ [#This Row],[20] ]+1-1,CALCULO[ [#This Row],[20] ]))</f>
        <v>0</v>
      </c>
      <c r="V990" s="29"/>
      <c r="W99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0" s="164"/>
      <c r="Y990" s="163">
        <f>+IF(O990&lt;310*'Versión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0" s="165"/>
      <c r="AA990" s="163">
        <f>+IF(AVERAGEIF(ING_NO_CONST_RENTA[Concepto],'Datos para cálculo'!Z$4,ING_NO_CONST_RENTA[Monto Limite])=1,CALCULO[[#This Row],[ 26 ]],MIN(CALCULO[[#This Row],[ 26 ]],AVERAGEIF(ING_NO_CONST_RENTA[Concepto],'Datos para cálculo'!Z$4,ING_NO_CONST_RENTA[Monto Limite]),+CALCULO[[#This Row],[ 26 ]]+1-1,CALCULO[[#This Row],[ 26 ]]))</f>
        <v>0</v>
      </c>
      <c r="AB990" s="165"/>
      <c r="AC990"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0" s="147"/>
      <c r="AE990"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0" s="144">
        <f>+CALCULO[[#This Row],[ 31 ]]+CALCULO[[#This Row],[ 29 ]]+CALCULO[[#This Row],[ 27 ]]+CALCULO[[#This Row],[ 25 ]]+CALCULO[[#This Row],[ 23 ]]+CALCULO[[#This Row],[ 21 ]]+CALCULO[[#This Row],[ 19 ]]+CALCULO[[#This Row],[ 17 ]]</f>
        <v>0</v>
      </c>
      <c r="AG990" s="148">
        <f>+MAX(0,ROUND(CALCULO[[#This Row],[ 15 ]]-CALCULO[[#This Row],[32]],-3))</f>
        <v>0</v>
      </c>
      <c r="AH990" s="29"/>
      <c r="AI990" s="163">
        <f>+IF(AVERAGEIF(DEDUCCIONES[Concepto],'Datos para cálculo'!AH$4,DEDUCCIONES[Monto Limite])=1,CALCULO[[#This Row],[ 34 ]],MIN(CALCULO[[#This Row],[ 34 ]],AVERAGEIF(DEDUCCIONES[Concepto],'Datos para cálculo'!AH$4,DEDUCCIONES[Monto Limite]),+CALCULO[[#This Row],[ 34 ]]+1-1,CALCULO[[#This Row],[ 34 ]]))</f>
        <v>0</v>
      </c>
      <c r="AJ990" s="167"/>
      <c r="AK990" s="144">
        <f>+IF(CALCULO[[#This Row],[ 36 ]]="SI",MIN(CALCULO[[#This Row],[ 15 ]]*10%,VLOOKUP($AJ$4,DEDUCCIONES[],4,0)),0)</f>
        <v>0</v>
      </c>
      <c r="AL990" s="168"/>
      <c r="AM990" s="145">
        <f>+MIN(AL990+1-1,VLOOKUP($AL$4,DEDUCCIONES[],4,0))</f>
        <v>0</v>
      </c>
      <c r="AN990" s="144">
        <f>+CALCULO[[#This Row],[35]]+CALCULO[[#This Row],[37]]+CALCULO[[#This Row],[ 39 ]]</f>
        <v>0</v>
      </c>
      <c r="AO990" s="148">
        <f>+CALCULO[[#This Row],[33]]-CALCULO[[#This Row],[ 40 ]]</f>
        <v>0</v>
      </c>
      <c r="AP990" s="29"/>
      <c r="AQ990" s="163">
        <f>+MIN(CALCULO[[#This Row],[42]]+1-1,VLOOKUP($AP$4,RENTAS_EXCENTAS[],4,0))</f>
        <v>0</v>
      </c>
      <c r="AR990" s="29"/>
      <c r="AS990" s="163">
        <f>+MIN(CALCULO[[#This Row],[43]]+CALCULO[[#This Row],[ 44 ]]+1-1,VLOOKUP($AP$4,RENTAS_EXCENTAS[],4,0))-CALCULO[[#This Row],[43]]</f>
        <v>0</v>
      </c>
      <c r="AT990" s="163"/>
      <c r="AU990" s="163"/>
      <c r="AV990" s="163">
        <f>+CALCULO[[#This Row],[ 47 ]]</f>
        <v>0</v>
      </c>
      <c r="AW990" s="163"/>
      <c r="AX990" s="163">
        <f>+CALCULO[[#This Row],[ 49 ]]</f>
        <v>0</v>
      </c>
      <c r="AY990" s="163"/>
      <c r="AZ990" s="163">
        <f>+CALCULO[[#This Row],[ 51 ]]</f>
        <v>0</v>
      </c>
      <c r="BA990" s="163"/>
      <c r="BB990" s="163">
        <f>+CALCULO[[#This Row],[ 53 ]]</f>
        <v>0</v>
      </c>
      <c r="BC990" s="163"/>
      <c r="BD990" s="163">
        <f>+CALCULO[[#This Row],[ 55 ]]</f>
        <v>0</v>
      </c>
      <c r="BE990" s="163"/>
      <c r="BF990" s="163">
        <f>+CALCULO[[#This Row],[ 57 ]]</f>
        <v>0</v>
      </c>
      <c r="BG990" s="163"/>
      <c r="BH990" s="163">
        <f>+CALCULO[[#This Row],[ 59 ]]</f>
        <v>0</v>
      </c>
      <c r="BI990" s="163"/>
      <c r="BJ990" s="163"/>
      <c r="BK990" s="163"/>
      <c r="BL990" s="145">
        <f>+CALCULO[[#This Row],[ 63 ]]</f>
        <v>0</v>
      </c>
      <c r="BM990" s="144">
        <f>+CALCULO[[#This Row],[ 64 ]]+CALCULO[[#This Row],[ 62 ]]+CALCULO[[#This Row],[ 60 ]]+CALCULO[[#This Row],[ 58 ]]+CALCULO[[#This Row],[ 56 ]]+CALCULO[[#This Row],[ 54 ]]+CALCULO[[#This Row],[ 52 ]]+CALCULO[[#This Row],[ 50 ]]+CALCULO[[#This Row],[ 48 ]]+CALCULO[[#This Row],[ 45 ]]+CALCULO[[#This Row],[43]]</f>
        <v>0</v>
      </c>
      <c r="BN990" s="148">
        <f>+CALCULO[[#This Row],[ 41 ]]-CALCULO[[#This Row],[65]]</f>
        <v>0</v>
      </c>
      <c r="BO990" s="144">
        <f>+ROUND(MIN(CALCULO[[#This Row],[66]]*25%,240*'Versión impresión'!$H$8),-3)</f>
        <v>0</v>
      </c>
      <c r="BP990" s="148">
        <f>+CALCULO[[#This Row],[66]]-CALCULO[[#This Row],[67]]</f>
        <v>0</v>
      </c>
      <c r="BQ990" s="154">
        <f>+ROUND(CALCULO[[#This Row],[33]]*40%,-3)</f>
        <v>0</v>
      </c>
      <c r="BR990" s="149">
        <f t="shared" si="38"/>
        <v>0</v>
      </c>
      <c r="BS990" s="144">
        <f>+CALCULO[[#This Row],[33]]-MIN(CALCULO[[#This Row],[69]],CALCULO[[#This Row],[68]])</f>
        <v>0</v>
      </c>
      <c r="BT990" s="150">
        <f>+CALCULO[[#This Row],[71]]/'Versión impresión'!$H$8+1-1</f>
        <v>0</v>
      </c>
      <c r="BU990" s="151">
        <f>+LOOKUP(CALCULO[[#This Row],[72]],$CG$2:$CH$8,$CJ$2:$CJ$8)</f>
        <v>0</v>
      </c>
      <c r="BV990" s="152">
        <f>+LOOKUP(CALCULO[[#This Row],[72]],$CG$2:$CH$8,$CI$2:$CI$8)</f>
        <v>0</v>
      </c>
      <c r="BW990" s="151">
        <f>+LOOKUP(CALCULO[[#This Row],[72]],$CG$2:$CH$8,$CK$2:$CK$8)</f>
        <v>0</v>
      </c>
      <c r="BX990" s="155">
        <f>+(CALCULO[[#This Row],[72]]+CALCULO[[#This Row],[73]])*CALCULO[[#This Row],[74]]+CALCULO[[#This Row],[75]]</f>
        <v>0</v>
      </c>
      <c r="BY990" s="133">
        <f>+ROUND(CALCULO[[#This Row],[76]]*'Versión impresión'!$H$8,-3)</f>
        <v>0</v>
      </c>
      <c r="BZ990" s="180" t="str">
        <f>+IF(LOOKUP(CALCULO[[#This Row],[72]],$CG$2:$CH$8,$CM$2:$CM$8)=0,"",LOOKUP(CALCULO[[#This Row],[72]],$CG$2:$CH$8,$CM$2:$CM$8))</f>
        <v/>
      </c>
    </row>
    <row r="991" spans="1:78" x14ac:dyDescent="0.25">
      <c r="A991" s="78" t="str">
        <f t="shared" si="37"/>
        <v/>
      </c>
      <c r="B991" s="159"/>
      <c r="C991" s="29"/>
      <c r="D991" s="29"/>
      <c r="E991" s="29"/>
      <c r="F991" s="29"/>
      <c r="G991" s="29"/>
      <c r="H991" s="29"/>
      <c r="I991" s="29"/>
      <c r="J991" s="29"/>
      <c r="K991" s="29"/>
      <c r="L991" s="29"/>
      <c r="M991" s="29"/>
      <c r="N991" s="29"/>
      <c r="O991" s="144">
        <f>SUM(CALCULO[[#This Row],[5]:[ 14 ]])</f>
        <v>0</v>
      </c>
      <c r="P991" s="162"/>
      <c r="Q991" s="163">
        <f>+IF(AVERAGEIF(ING_NO_CONST_RENTA[Concepto],'Datos para cálculo'!P$4,ING_NO_CONST_RENTA[Monto Limite])=1,CALCULO[[#This Row],[16]],MIN(CALCULO[ [#This Row],[16] ],AVERAGEIF(ING_NO_CONST_RENTA[Concepto],'Datos para cálculo'!P$4,ING_NO_CONST_RENTA[Monto Limite]),+CALCULO[ [#This Row],[16] ]+1-1,CALCULO[ [#This Row],[16] ]))</f>
        <v>0</v>
      </c>
      <c r="R991" s="29"/>
      <c r="S991" s="163">
        <f>+IF(AVERAGEIF(ING_NO_CONST_RENTA[Concepto],'Datos para cálculo'!R$4,ING_NO_CONST_RENTA[Monto Limite])=1,CALCULO[[#This Row],[18]],MIN(CALCULO[ [#This Row],[18] ],AVERAGEIF(ING_NO_CONST_RENTA[Concepto],'Datos para cálculo'!R$4,ING_NO_CONST_RENTA[Monto Limite]),+CALCULO[ [#This Row],[18] ]+1-1,CALCULO[ [#This Row],[18] ]))</f>
        <v>0</v>
      </c>
      <c r="T991" s="29"/>
      <c r="U991" s="163">
        <f>+IF(AVERAGEIF(ING_NO_CONST_RENTA[Concepto],'Datos para cálculo'!T$4,ING_NO_CONST_RENTA[Monto Limite])=1,CALCULO[[#This Row],[20]],MIN(CALCULO[ [#This Row],[20] ],AVERAGEIF(ING_NO_CONST_RENTA[Concepto],'Datos para cálculo'!T$4,ING_NO_CONST_RENTA[Monto Limite]),+CALCULO[ [#This Row],[20] ]+1-1,CALCULO[ [#This Row],[20] ]))</f>
        <v>0</v>
      </c>
      <c r="V991" s="29"/>
      <c r="W991"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1" s="164"/>
      <c r="Y991" s="163">
        <f>+IF(O991&lt;310*'Versión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1" s="165"/>
      <c r="AA991" s="163">
        <f>+IF(AVERAGEIF(ING_NO_CONST_RENTA[Concepto],'Datos para cálculo'!Z$4,ING_NO_CONST_RENTA[Monto Limite])=1,CALCULO[[#This Row],[ 26 ]],MIN(CALCULO[[#This Row],[ 26 ]],AVERAGEIF(ING_NO_CONST_RENTA[Concepto],'Datos para cálculo'!Z$4,ING_NO_CONST_RENTA[Monto Limite]),+CALCULO[[#This Row],[ 26 ]]+1-1,CALCULO[[#This Row],[ 26 ]]))</f>
        <v>0</v>
      </c>
      <c r="AB991" s="165"/>
      <c r="AC991"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1" s="147"/>
      <c r="AE991"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1" s="144">
        <f>+CALCULO[[#This Row],[ 31 ]]+CALCULO[[#This Row],[ 29 ]]+CALCULO[[#This Row],[ 27 ]]+CALCULO[[#This Row],[ 25 ]]+CALCULO[[#This Row],[ 23 ]]+CALCULO[[#This Row],[ 21 ]]+CALCULO[[#This Row],[ 19 ]]+CALCULO[[#This Row],[ 17 ]]</f>
        <v>0</v>
      </c>
      <c r="AG991" s="148">
        <f>+MAX(0,ROUND(CALCULO[[#This Row],[ 15 ]]-CALCULO[[#This Row],[32]],-3))</f>
        <v>0</v>
      </c>
      <c r="AH991" s="29"/>
      <c r="AI991" s="163">
        <f>+IF(AVERAGEIF(DEDUCCIONES[Concepto],'Datos para cálculo'!AH$4,DEDUCCIONES[Monto Limite])=1,CALCULO[[#This Row],[ 34 ]],MIN(CALCULO[[#This Row],[ 34 ]],AVERAGEIF(DEDUCCIONES[Concepto],'Datos para cálculo'!AH$4,DEDUCCIONES[Monto Limite]),+CALCULO[[#This Row],[ 34 ]]+1-1,CALCULO[[#This Row],[ 34 ]]))</f>
        <v>0</v>
      </c>
      <c r="AJ991" s="167"/>
      <c r="AK991" s="144">
        <f>+IF(CALCULO[[#This Row],[ 36 ]]="SI",MIN(CALCULO[[#This Row],[ 15 ]]*10%,VLOOKUP($AJ$4,DEDUCCIONES[],4,0)),0)</f>
        <v>0</v>
      </c>
      <c r="AL991" s="168"/>
      <c r="AM991" s="145">
        <f>+MIN(AL991+1-1,VLOOKUP($AL$4,DEDUCCIONES[],4,0))</f>
        <v>0</v>
      </c>
      <c r="AN991" s="144">
        <f>+CALCULO[[#This Row],[35]]+CALCULO[[#This Row],[37]]+CALCULO[[#This Row],[ 39 ]]</f>
        <v>0</v>
      </c>
      <c r="AO991" s="148">
        <f>+CALCULO[[#This Row],[33]]-CALCULO[[#This Row],[ 40 ]]</f>
        <v>0</v>
      </c>
      <c r="AP991" s="29"/>
      <c r="AQ991" s="163">
        <f>+MIN(CALCULO[[#This Row],[42]]+1-1,VLOOKUP($AP$4,RENTAS_EXCENTAS[],4,0))</f>
        <v>0</v>
      </c>
      <c r="AR991" s="29"/>
      <c r="AS991" s="163">
        <f>+MIN(CALCULO[[#This Row],[43]]+CALCULO[[#This Row],[ 44 ]]+1-1,VLOOKUP($AP$4,RENTAS_EXCENTAS[],4,0))-CALCULO[[#This Row],[43]]</f>
        <v>0</v>
      </c>
      <c r="AT991" s="163"/>
      <c r="AU991" s="163"/>
      <c r="AV991" s="163">
        <f>+CALCULO[[#This Row],[ 47 ]]</f>
        <v>0</v>
      </c>
      <c r="AW991" s="163"/>
      <c r="AX991" s="163">
        <f>+CALCULO[[#This Row],[ 49 ]]</f>
        <v>0</v>
      </c>
      <c r="AY991" s="163"/>
      <c r="AZ991" s="163">
        <f>+CALCULO[[#This Row],[ 51 ]]</f>
        <v>0</v>
      </c>
      <c r="BA991" s="163"/>
      <c r="BB991" s="163">
        <f>+CALCULO[[#This Row],[ 53 ]]</f>
        <v>0</v>
      </c>
      <c r="BC991" s="163"/>
      <c r="BD991" s="163">
        <f>+CALCULO[[#This Row],[ 55 ]]</f>
        <v>0</v>
      </c>
      <c r="BE991" s="163"/>
      <c r="BF991" s="163">
        <f>+CALCULO[[#This Row],[ 57 ]]</f>
        <v>0</v>
      </c>
      <c r="BG991" s="163"/>
      <c r="BH991" s="163">
        <f>+CALCULO[[#This Row],[ 59 ]]</f>
        <v>0</v>
      </c>
      <c r="BI991" s="163"/>
      <c r="BJ991" s="163"/>
      <c r="BK991" s="163"/>
      <c r="BL991" s="145">
        <f>+CALCULO[[#This Row],[ 63 ]]</f>
        <v>0</v>
      </c>
      <c r="BM991" s="144">
        <f>+CALCULO[[#This Row],[ 64 ]]+CALCULO[[#This Row],[ 62 ]]+CALCULO[[#This Row],[ 60 ]]+CALCULO[[#This Row],[ 58 ]]+CALCULO[[#This Row],[ 56 ]]+CALCULO[[#This Row],[ 54 ]]+CALCULO[[#This Row],[ 52 ]]+CALCULO[[#This Row],[ 50 ]]+CALCULO[[#This Row],[ 48 ]]+CALCULO[[#This Row],[ 45 ]]+CALCULO[[#This Row],[43]]</f>
        <v>0</v>
      </c>
      <c r="BN991" s="148">
        <f>+CALCULO[[#This Row],[ 41 ]]-CALCULO[[#This Row],[65]]</f>
        <v>0</v>
      </c>
      <c r="BO991" s="144">
        <f>+ROUND(MIN(CALCULO[[#This Row],[66]]*25%,240*'Versión impresión'!$H$8),-3)</f>
        <v>0</v>
      </c>
      <c r="BP991" s="148">
        <f>+CALCULO[[#This Row],[66]]-CALCULO[[#This Row],[67]]</f>
        <v>0</v>
      </c>
      <c r="BQ991" s="154">
        <f>+ROUND(CALCULO[[#This Row],[33]]*40%,-3)</f>
        <v>0</v>
      </c>
      <c r="BR991" s="149">
        <f t="shared" si="38"/>
        <v>0</v>
      </c>
      <c r="BS991" s="144">
        <f>+CALCULO[[#This Row],[33]]-MIN(CALCULO[[#This Row],[69]],CALCULO[[#This Row],[68]])</f>
        <v>0</v>
      </c>
      <c r="BT991" s="150">
        <f>+CALCULO[[#This Row],[71]]/'Versión impresión'!$H$8+1-1</f>
        <v>0</v>
      </c>
      <c r="BU991" s="151">
        <f>+LOOKUP(CALCULO[[#This Row],[72]],$CG$2:$CH$8,$CJ$2:$CJ$8)</f>
        <v>0</v>
      </c>
      <c r="BV991" s="152">
        <f>+LOOKUP(CALCULO[[#This Row],[72]],$CG$2:$CH$8,$CI$2:$CI$8)</f>
        <v>0</v>
      </c>
      <c r="BW991" s="151">
        <f>+LOOKUP(CALCULO[[#This Row],[72]],$CG$2:$CH$8,$CK$2:$CK$8)</f>
        <v>0</v>
      </c>
      <c r="BX991" s="155">
        <f>+(CALCULO[[#This Row],[72]]+CALCULO[[#This Row],[73]])*CALCULO[[#This Row],[74]]+CALCULO[[#This Row],[75]]</f>
        <v>0</v>
      </c>
      <c r="BY991" s="133">
        <f>+ROUND(CALCULO[[#This Row],[76]]*'Versión impresión'!$H$8,-3)</f>
        <v>0</v>
      </c>
      <c r="BZ991" s="180" t="str">
        <f>+IF(LOOKUP(CALCULO[[#This Row],[72]],$CG$2:$CH$8,$CM$2:$CM$8)=0,"",LOOKUP(CALCULO[[#This Row],[72]],$CG$2:$CH$8,$CM$2:$CM$8))</f>
        <v/>
      </c>
    </row>
    <row r="992" spans="1:78" x14ac:dyDescent="0.25">
      <c r="A992" s="78" t="str">
        <f t="shared" si="37"/>
        <v/>
      </c>
      <c r="B992" s="159"/>
      <c r="C992" s="29"/>
      <c r="D992" s="29"/>
      <c r="E992" s="29"/>
      <c r="F992" s="29"/>
      <c r="G992" s="29"/>
      <c r="H992" s="29"/>
      <c r="I992" s="29"/>
      <c r="J992" s="29"/>
      <c r="K992" s="29"/>
      <c r="L992" s="29"/>
      <c r="M992" s="29"/>
      <c r="N992" s="29"/>
      <c r="O992" s="144">
        <f>SUM(CALCULO[[#This Row],[5]:[ 14 ]])</f>
        <v>0</v>
      </c>
      <c r="P992" s="162"/>
      <c r="Q992" s="163">
        <f>+IF(AVERAGEIF(ING_NO_CONST_RENTA[Concepto],'Datos para cálculo'!P$4,ING_NO_CONST_RENTA[Monto Limite])=1,CALCULO[[#This Row],[16]],MIN(CALCULO[ [#This Row],[16] ],AVERAGEIF(ING_NO_CONST_RENTA[Concepto],'Datos para cálculo'!P$4,ING_NO_CONST_RENTA[Monto Limite]),+CALCULO[ [#This Row],[16] ]+1-1,CALCULO[ [#This Row],[16] ]))</f>
        <v>0</v>
      </c>
      <c r="R992" s="29"/>
      <c r="S992" s="163">
        <f>+IF(AVERAGEIF(ING_NO_CONST_RENTA[Concepto],'Datos para cálculo'!R$4,ING_NO_CONST_RENTA[Monto Limite])=1,CALCULO[[#This Row],[18]],MIN(CALCULO[ [#This Row],[18] ],AVERAGEIF(ING_NO_CONST_RENTA[Concepto],'Datos para cálculo'!R$4,ING_NO_CONST_RENTA[Monto Limite]),+CALCULO[ [#This Row],[18] ]+1-1,CALCULO[ [#This Row],[18] ]))</f>
        <v>0</v>
      </c>
      <c r="T992" s="29"/>
      <c r="U992" s="163">
        <f>+IF(AVERAGEIF(ING_NO_CONST_RENTA[Concepto],'Datos para cálculo'!T$4,ING_NO_CONST_RENTA[Monto Limite])=1,CALCULO[[#This Row],[20]],MIN(CALCULO[ [#This Row],[20] ],AVERAGEIF(ING_NO_CONST_RENTA[Concepto],'Datos para cálculo'!T$4,ING_NO_CONST_RENTA[Monto Limite]),+CALCULO[ [#This Row],[20] ]+1-1,CALCULO[ [#This Row],[20] ]))</f>
        <v>0</v>
      </c>
      <c r="V992" s="29"/>
      <c r="W992"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2" s="164"/>
      <c r="Y992" s="163">
        <f>+IF(O992&lt;310*'Versión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2" s="165"/>
      <c r="AA992" s="163">
        <f>+IF(AVERAGEIF(ING_NO_CONST_RENTA[Concepto],'Datos para cálculo'!Z$4,ING_NO_CONST_RENTA[Monto Limite])=1,CALCULO[[#This Row],[ 26 ]],MIN(CALCULO[[#This Row],[ 26 ]],AVERAGEIF(ING_NO_CONST_RENTA[Concepto],'Datos para cálculo'!Z$4,ING_NO_CONST_RENTA[Monto Limite]),+CALCULO[[#This Row],[ 26 ]]+1-1,CALCULO[[#This Row],[ 26 ]]))</f>
        <v>0</v>
      </c>
      <c r="AB992" s="165"/>
      <c r="AC992"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2" s="147"/>
      <c r="AE992"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2" s="144">
        <f>+CALCULO[[#This Row],[ 31 ]]+CALCULO[[#This Row],[ 29 ]]+CALCULO[[#This Row],[ 27 ]]+CALCULO[[#This Row],[ 25 ]]+CALCULO[[#This Row],[ 23 ]]+CALCULO[[#This Row],[ 21 ]]+CALCULO[[#This Row],[ 19 ]]+CALCULO[[#This Row],[ 17 ]]</f>
        <v>0</v>
      </c>
      <c r="AG992" s="148">
        <f>+MAX(0,ROUND(CALCULO[[#This Row],[ 15 ]]-CALCULO[[#This Row],[32]],-3))</f>
        <v>0</v>
      </c>
      <c r="AH992" s="29"/>
      <c r="AI992" s="163">
        <f>+IF(AVERAGEIF(DEDUCCIONES[Concepto],'Datos para cálculo'!AH$4,DEDUCCIONES[Monto Limite])=1,CALCULO[[#This Row],[ 34 ]],MIN(CALCULO[[#This Row],[ 34 ]],AVERAGEIF(DEDUCCIONES[Concepto],'Datos para cálculo'!AH$4,DEDUCCIONES[Monto Limite]),+CALCULO[[#This Row],[ 34 ]]+1-1,CALCULO[[#This Row],[ 34 ]]))</f>
        <v>0</v>
      </c>
      <c r="AJ992" s="167"/>
      <c r="AK992" s="144">
        <f>+IF(CALCULO[[#This Row],[ 36 ]]="SI",MIN(CALCULO[[#This Row],[ 15 ]]*10%,VLOOKUP($AJ$4,DEDUCCIONES[],4,0)),0)</f>
        <v>0</v>
      </c>
      <c r="AL992" s="168"/>
      <c r="AM992" s="145">
        <f>+MIN(AL992+1-1,VLOOKUP($AL$4,DEDUCCIONES[],4,0))</f>
        <v>0</v>
      </c>
      <c r="AN992" s="144">
        <f>+CALCULO[[#This Row],[35]]+CALCULO[[#This Row],[37]]+CALCULO[[#This Row],[ 39 ]]</f>
        <v>0</v>
      </c>
      <c r="AO992" s="148">
        <f>+CALCULO[[#This Row],[33]]-CALCULO[[#This Row],[ 40 ]]</f>
        <v>0</v>
      </c>
      <c r="AP992" s="29"/>
      <c r="AQ992" s="163">
        <f>+MIN(CALCULO[[#This Row],[42]]+1-1,VLOOKUP($AP$4,RENTAS_EXCENTAS[],4,0))</f>
        <v>0</v>
      </c>
      <c r="AR992" s="29"/>
      <c r="AS992" s="163">
        <f>+MIN(CALCULO[[#This Row],[43]]+CALCULO[[#This Row],[ 44 ]]+1-1,VLOOKUP($AP$4,RENTAS_EXCENTAS[],4,0))-CALCULO[[#This Row],[43]]</f>
        <v>0</v>
      </c>
      <c r="AT992" s="163"/>
      <c r="AU992" s="163"/>
      <c r="AV992" s="163">
        <f>+CALCULO[[#This Row],[ 47 ]]</f>
        <v>0</v>
      </c>
      <c r="AW992" s="163"/>
      <c r="AX992" s="163">
        <f>+CALCULO[[#This Row],[ 49 ]]</f>
        <v>0</v>
      </c>
      <c r="AY992" s="163"/>
      <c r="AZ992" s="163">
        <f>+CALCULO[[#This Row],[ 51 ]]</f>
        <v>0</v>
      </c>
      <c r="BA992" s="163"/>
      <c r="BB992" s="163">
        <f>+CALCULO[[#This Row],[ 53 ]]</f>
        <v>0</v>
      </c>
      <c r="BC992" s="163"/>
      <c r="BD992" s="163">
        <f>+CALCULO[[#This Row],[ 55 ]]</f>
        <v>0</v>
      </c>
      <c r="BE992" s="163"/>
      <c r="BF992" s="163">
        <f>+CALCULO[[#This Row],[ 57 ]]</f>
        <v>0</v>
      </c>
      <c r="BG992" s="163"/>
      <c r="BH992" s="163">
        <f>+CALCULO[[#This Row],[ 59 ]]</f>
        <v>0</v>
      </c>
      <c r="BI992" s="163"/>
      <c r="BJ992" s="163"/>
      <c r="BK992" s="163"/>
      <c r="BL992" s="145">
        <f>+CALCULO[[#This Row],[ 63 ]]</f>
        <v>0</v>
      </c>
      <c r="BM992" s="144">
        <f>+CALCULO[[#This Row],[ 64 ]]+CALCULO[[#This Row],[ 62 ]]+CALCULO[[#This Row],[ 60 ]]+CALCULO[[#This Row],[ 58 ]]+CALCULO[[#This Row],[ 56 ]]+CALCULO[[#This Row],[ 54 ]]+CALCULO[[#This Row],[ 52 ]]+CALCULO[[#This Row],[ 50 ]]+CALCULO[[#This Row],[ 48 ]]+CALCULO[[#This Row],[ 45 ]]+CALCULO[[#This Row],[43]]</f>
        <v>0</v>
      </c>
      <c r="BN992" s="148">
        <f>+CALCULO[[#This Row],[ 41 ]]-CALCULO[[#This Row],[65]]</f>
        <v>0</v>
      </c>
      <c r="BO992" s="144">
        <f>+ROUND(MIN(CALCULO[[#This Row],[66]]*25%,240*'Versión impresión'!$H$8),-3)</f>
        <v>0</v>
      </c>
      <c r="BP992" s="148">
        <f>+CALCULO[[#This Row],[66]]-CALCULO[[#This Row],[67]]</f>
        <v>0</v>
      </c>
      <c r="BQ992" s="154">
        <f>+ROUND(CALCULO[[#This Row],[33]]*40%,-3)</f>
        <v>0</v>
      </c>
      <c r="BR992" s="149">
        <f t="shared" si="38"/>
        <v>0</v>
      </c>
      <c r="BS992" s="144">
        <f>+CALCULO[[#This Row],[33]]-MIN(CALCULO[[#This Row],[69]],CALCULO[[#This Row],[68]])</f>
        <v>0</v>
      </c>
      <c r="BT992" s="150">
        <f>+CALCULO[[#This Row],[71]]/'Versión impresión'!$H$8+1-1</f>
        <v>0</v>
      </c>
      <c r="BU992" s="151">
        <f>+LOOKUP(CALCULO[[#This Row],[72]],$CG$2:$CH$8,$CJ$2:$CJ$8)</f>
        <v>0</v>
      </c>
      <c r="BV992" s="152">
        <f>+LOOKUP(CALCULO[[#This Row],[72]],$CG$2:$CH$8,$CI$2:$CI$8)</f>
        <v>0</v>
      </c>
      <c r="BW992" s="151">
        <f>+LOOKUP(CALCULO[[#This Row],[72]],$CG$2:$CH$8,$CK$2:$CK$8)</f>
        <v>0</v>
      </c>
      <c r="BX992" s="155">
        <f>+(CALCULO[[#This Row],[72]]+CALCULO[[#This Row],[73]])*CALCULO[[#This Row],[74]]+CALCULO[[#This Row],[75]]</f>
        <v>0</v>
      </c>
      <c r="BY992" s="133">
        <f>+ROUND(CALCULO[[#This Row],[76]]*'Versión impresión'!$H$8,-3)</f>
        <v>0</v>
      </c>
      <c r="BZ992" s="180" t="str">
        <f>+IF(LOOKUP(CALCULO[[#This Row],[72]],$CG$2:$CH$8,$CM$2:$CM$8)=0,"",LOOKUP(CALCULO[[#This Row],[72]],$CG$2:$CH$8,$CM$2:$CM$8))</f>
        <v/>
      </c>
    </row>
    <row r="993" spans="1:78" x14ac:dyDescent="0.25">
      <c r="A993" s="78" t="str">
        <f t="shared" si="37"/>
        <v/>
      </c>
      <c r="B993" s="159"/>
      <c r="C993" s="29"/>
      <c r="D993" s="29"/>
      <c r="E993" s="29"/>
      <c r="F993" s="29"/>
      <c r="G993" s="29"/>
      <c r="H993" s="29"/>
      <c r="I993" s="29"/>
      <c r="J993" s="29"/>
      <c r="K993" s="29"/>
      <c r="L993" s="29"/>
      <c r="M993" s="29"/>
      <c r="N993" s="29"/>
      <c r="O993" s="144">
        <f>SUM(CALCULO[[#This Row],[5]:[ 14 ]])</f>
        <v>0</v>
      </c>
      <c r="P993" s="162"/>
      <c r="Q993" s="163">
        <f>+IF(AVERAGEIF(ING_NO_CONST_RENTA[Concepto],'Datos para cálculo'!P$4,ING_NO_CONST_RENTA[Monto Limite])=1,CALCULO[[#This Row],[16]],MIN(CALCULO[ [#This Row],[16] ],AVERAGEIF(ING_NO_CONST_RENTA[Concepto],'Datos para cálculo'!P$4,ING_NO_CONST_RENTA[Monto Limite]),+CALCULO[ [#This Row],[16] ]+1-1,CALCULO[ [#This Row],[16] ]))</f>
        <v>0</v>
      </c>
      <c r="R993" s="29"/>
      <c r="S993" s="163">
        <f>+IF(AVERAGEIF(ING_NO_CONST_RENTA[Concepto],'Datos para cálculo'!R$4,ING_NO_CONST_RENTA[Monto Limite])=1,CALCULO[[#This Row],[18]],MIN(CALCULO[ [#This Row],[18] ],AVERAGEIF(ING_NO_CONST_RENTA[Concepto],'Datos para cálculo'!R$4,ING_NO_CONST_RENTA[Monto Limite]),+CALCULO[ [#This Row],[18] ]+1-1,CALCULO[ [#This Row],[18] ]))</f>
        <v>0</v>
      </c>
      <c r="T993" s="29"/>
      <c r="U993" s="163">
        <f>+IF(AVERAGEIF(ING_NO_CONST_RENTA[Concepto],'Datos para cálculo'!T$4,ING_NO_CONST_RENTA[Monto Limite])=1,CALCULO[[#This Row],[20]],MIN(CALCULO[ [#This Row],[20] ],AVERAGEIF(ING_NO_CONST_RENTA[Concepto],'Datos para cálculo'!T$4,ING_NO_CONST_RENTA[Monto Limite]),+CALCULO[ [#This Row],[20] ]+1-1,CALCULO[ [#This Row],[20] ]))</f>
        <v>0</v>
      </c>
      <c r="V993" s="29"/>
      <c r="W993"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3" s="164"/>
      <c r="Y993" s="163">
        <f>+IF(O993&lt;310*'Versión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3" s="165"/>
      <c r="AA993" s="163">
        <f>+IF(AVERAGEIF(ING_NO_CONST_RENTA[Concepto],'Datos para cálculo'!Z$4,ING_NO_CONST_RENTA[Monto Limite])=1,CALCULO[[#This Row],[ 26 ]],MIN(CALCULO[[#This Row],[ 26 ]],AVERAGEIF(ING_NO_CONST_RENTA[Concepto],'Datos para cálculo'!Z$4,ING_NO_CONST_RENTA[Monto Limite]),+CALCULO[[#This Row],[ 26 ]]+1-1,CALCULO[[#This Row],[ 26 ]]))</f>
        <v>0</v>
      </c>
      <c r="AB993" s="165"/>
      <c r="AC993"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3" s="147"/>
      <c r="AE993"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3" s="144">
        <f>+CALCULO[[#This Row],[ 31 ]]+CALCULO[[#This Row],[ 29 ]]+CALCULO[[#This Row],[ 27 ]]+CALCULO[[#This Row],[ 25 ]]+CALCULO[[#This Row],[ 23 ]]+CALCULO[[#This Row],[ 21 ]]+CALCULO[[#This Row],[ 19 ]]+CALCULO[[#This Row],[ 17 ]]</f>
        <v>0</v>
      </c>
      <c r="AG993" s="148">
        <f>+MAX(0,ROUND(CALCULO[[#This Row],[ 15 ]]-CALCULO[[#This Row],[32]],-3))</f>
        <v>0</v>
      </c>
      <c r="AH993" s="29"/>
      <c r="AI993" s="163">
        <f>+IF(AVERAGEIF(DEDUCCIONES[Concepto],'Datos para cálculo'!AH$4,DEDUCCIONES[Monto Limite])=1,CALCULO[[#This Row],[ 34 ]],MIN(CALCULO[[#This Row],[ 34 ]],AVERAGEIF(DEDUCCIONES[Concepto],'Datos para cálculo'!AH$4,DEDUCCIONES[Monto Limite]),+CALCULO[[#This Row],[ 34 ]]+1-1,CALCULO[[#This Row],[ 34 ]]))</f>
        <v>0</v>
      </c>
      <c r="AJ993" s="167"/>
      <c r="AK993" s="144">
        <f>+IF(CALCULO[[#This Row],[ 36 ]]="SI",MIN(CALCULO[[#This Row],[ 15 ]]*10%,VLOOKUP($AJ$4,DEDUCCIONES[],4,0)),0)</f>
        <v>0</v>
      </c>
      <c r="AL993" s="168"/>
      <c r="AM993" s="145">
        <f>+MIN(AL993+1-1,VLOOKUP($AL$4,DEDUCCIONES[],4,0))</f>
        <v>0</v>
      </c>
      <c r="AN993" s="144">
        <f>+CALCULO[[#This Row],[35]]+CALCULO[[#This Row],[37]]+CALCULO[[#This Row],[ 39 ]]</f>
        <v>0</v>
      </c>
      <c r="AO993" s="148">
        <f>+CALCULO[[#This Row],[33]]-CALCULO[[#This Row],[ 40 ]]</f>
        <v>0</v>
      </c>
      <c r="AP993" s="29"/>
      <c r="AQ993" s="163">
        <f>+MIN(CALCULO[[#This Row],[42]]+1-1,VLOOKUP($AP$4,RENTAS_EXCENTAS[],4,0))</f>
        <v>0</v>
      </c>
      <c r="AR993" s="29"/>
      <c r="AS993" s="163">
        <f>+MIN(CALCULO[[#This Row],[43]]+CALCULO[[#This Row],[ 44 ]]+1-1,VLOOKUP($AP$4,RENTAS_EXCENTAS[],4,0))-CALCULO[[#This Row],[43]]</f>
        <v>0</v>
      </c>
      <c r="AT993" s="163"/>
      <c r="AU993" s="163"/>
      <c r="AV993" s="163">
        <f>+CALCULO[[#This Row],[ 47 ]]</f>
        <v>0</v>
      </c>
      <c r="AW993" s="163"/>
      <c r="AX993" s="163">
        <f>+CALCULO[[#This Row],[ 49 ]]</f>
        <v>0</v>
      </c>
      <c r="AY993" s="163"/>
      <c r="AZ993" s="163">
        <f>+CALCULO[[#This Row],[ 51 ]]</f>
        <v>0</v>
      </c>
      <c r="BA993" s="163"/>
      <c r="BB993" s="163">
        <f>+CALCULO[[#This Row],[ 53 ]]</f>
        <v>0</v>
      </c>
      <c r="BC993" s="163"/>
      <c r="BD993" s="163">
        <f>+CALCULO[[#This Row],[ 55 ]]</f>
        <v>0</v>
      </c>
      <c r="BE993" s="163"/>
      <c r="BF993" s="163">
        <f>+CALCULO[[#This Row],[ 57 ]]</f>
        <v>0</v>
      </c>
      <c r="BG993" s="163"/>
      <c r="BH993" s="163">
        <f>+CALCULO[[#This Row],[ 59 ]]</f>
        <v>0</v>
      </c>
      <c r="BI993" s="163"/>
      <c r="BJ993" s="163"/>
      <c r="BK993" s="163"/>
      <c r="BL993" s="145">
        <f>+CALCULO[[#This Row],[ 63 ]]</f>
        <v>0</v>
      </c>
      <c r="BM993" s="144">
        <f>+CALCULO[[#This Row],[ 64 ]]+CALCULO[[#This Row],[ 62 ]]+CALCULO[[#This Row],[ 60 ]]+CALCULO[[#This Row],[ 58 ]]+CALCULO[[#This Row],[ 56 ]]+CALCULO[[#This Row],[ 54 ]]+CALCULO[[#This Row],[ 52 ]]+CALCULO[[#This Row],[ 50 ]]+CALCULO[[#This Row],[ 48 ]]+CALCULO[[#This Row],[ 45 ]]+CALCULO[[#This Row],[43]]</f>
        <v>0</v>
      </c>
      <c r="BN993" s="148">
        <f>+CALCULO[[#This Row],[ 41 ]]-CALCULO[[#This Row],[65]]</f>
        <v>0</v>
      </c>
      <c r="BO993" s="144">
        <f>+ROUND(MIN(CALCULO[[#This Row],[66]]*25%,240*'Versión impresión'!$H$8),-3)</f>
        <v>0</v>
      </c>
      <c r="BP993" s="148">
        <f>+CALCULO[[#This Row],[66]]-CALCULO[[#This Row],[67]]</f>
        <v>0</v>
      </c>
      <c r="BQ993" s="154">
        <f>+ROUND(CALCULO[[#This Row],[33]]*40%,-3)</f>
        <v>0</v>
      </c>
      <c r="BR993" s="149">
        <f t="shared" si="38"/>
        <v>0</v>
      </c>
      <c r="BS993" s="144">
        <f>+CALCULO[[#This Row],[33]]-MIN(CALCULO[[#This Row],[69]],CALCULO[[#This Row],[68]])</f>
        <v>0</v>
      </c>
      <c r="BT993" s="150">
        <f>+CALCULO[[#This Row],[71]]/'Versión impresión'!$H$8+1-1</f>
        <v>0</v>
      </c>
      <c r="BU993" s="151">
        <f>+LOOKUP(CALCULO[[#This Row],[72]],$CG$2:$CH$8,$CJ$2:$CJ$8)</f>
        <v>0</v>
      </c>
      <c r="BV993" s="152">
        <f>+LOOKUP(CALCULO[[#This Row],[72]],$CG$2:$CH$8,$CI$2:$CI$8)</f>
        <v>0</v>
      </c>
      <c r="BW993" s="151">
        <f>+LOOKUP(CALCULO[[#This Row],[72]],$CG$2:$CH$8,$CK$2:$CK$8)</f>
        <v>0</v>
      </c>
      <c r="BX993" s="155">
        <f>+(CALCULO[[#This Row],[72]]+CALCULO[[#This Row],[73]])*CALCULO[[#This Row],[74]]+CALCULO[[#This Row],[75]]</f>
        <v>0</v>
      </c>
      <c r="BY993" s="133">
        <f>+ROUND(CALCULO[[#This Row],[76]]*'Versión impresión'!$H$8,-3)</f>
        <v>0</v>
      </c>
      <c r="BZ993" s="180" t="str">
        <f>+IF(LOOKUP(CALCULO[[#This Row],[72]],$CG$2:$CH$8,$CM$2:$CM$8)=0,"",LOOKUP(CALCULO[[#This Row],[72]],$CG$2:$CH$8,$CM$2:$CM$8))</f>
        <v/>
      </c>
    </row>
    <row r="994" spans="1:78" x14ac:dyDescent="0.25">
      <c r="A994" s="78" t="str">
        <f t="shared" si="37"/>
        <v/>
      </c>
      <c r="B994" s="159"/>
      <c r="C994" s="29"/>
      <c r="D994" s="29"/>
      <c r="E994" s="29"/>
      <c r="F994" s="29"/>
      <c r="G994" s="29"/>
      <c r="H994" s="29"/>
      <c r="I994" s="29"/>
      <c r="J994" s="29"/>
      <c r="K994" s="29"/>
      <c r="L994" s="29"/>
      <c r="M994" s="29"/>
      <c r="N994" s="29"/>
      <c r="O994" s="144">
        <f>SUM(CALCULO[[#This Row],[5]:[ 14 ]])</f>
        <v>0</v>
      </c>
      <c r="P994" s="162"/>
      <c r="Q994" s="163">
        <f>+IF(AVERAGEIF(ING_NO_CONST_RENTA[Concepto],'Datos para cálculo'!P$4,ING_NO_CONST_RENTA[Monto Limite])=1,CALCULO[[#This Row],[16]],MIN(CALCULO[ [#This Row],[16] ],AVERAGEIF(ING_NO_CONST_RENTA[Concepto],'Datos para cálculo'!P$4,ING_NO_CONST_RENTA[Monto Limite]),+CALCULO[ [#This Row],[16] ]+1-1,CALCULO[ [#This Row],[16] ]))</f>
        <v>0</v>
      </c>
      <c r="R994" s="29"/>
      <c r="S994" s="163">
        <f>+IF(AVERAGEIF(ING_NO_CONST_RENTA[Concepto],'Datos para cálculo'!R$4,ING_NO_CONST_RENTA[Monto Limite])=1,CALCULO[[#This Row],[18]],MIN(CALCULO[ [#This Row],[18] ],AVERAGEIF(ING_NO_CONST_RENTA[Concepto],'Datos para cálculo'!R$4,ING_NO_CONST_RENTA[Monto Limite]),+CALCULO[ [#This Row],[18] ]+1-1,CALCULO[ [#This Row],[18] ]))</f>
        <v>0</v>
      </c>
      <c r="T994" s="29"/>
      <c r="U994" s="163">
        <f>+IF(AVERAGEIF(ING_NO_CONST_RENTA[Concepto],'Datos para cálculo'!T$4,ING_NO_CONST_RENTA[Monto Limite])=1,CALCULO[[#This Row],[20]],MIN(CALCULO[ [#This Row],[20] ],AVERAGEIF(ING_NO_CONST_RENTA[Concepto],'Datos para cálculo'!T$4,ING_NO_CONST_RENTA[Monto Limite]),+CALCULO[ [#This Row],[20] ]+1-1,CALCULO[ [#This Row],[20] ]))</f>
        <v>0</v>
      </c>
      <c r="V994" s="29"/>
      <c r="W994"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4" s="164"/>
      <c r="Y994" s="163">
        <f>+IF(O994&lt;310*'Versión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4" s="165"/>
      <c r="AA994" s="163">
        <f>+IF(AVERAGEIF(ING_NO_CONST_RENTA[Concepto],'Datos para cálculo'!Z$4,ING_NO_CONST_RENTA[Monto Limite])=1,CALCULO[[#This Row],[ 26 ]],MIN(CALCULO[[#This Row],[ 26 ]],AVERAGEIF(ING_NO_CONST_RENTA[Concepto],'Datos para cálculo'!Z$4,ING_NO_CONST_RENTA[Monto Limite]),+CALCULO[[#This Row],[ 26 ]]+1-1,CALCULO[[#This Row],[ 26 ]]))</f>
        <v>0</v>
      </c>
      <c r="AB994" s="165"/>
      <c r="AC994"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4" s="147"/>
      <c r="AE994"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4" s="144">
        <f>+CALCULO[[#This Row],[ 31 ]]+CALCULO[[#This Row],[ 29 ]]+CALCULO[[#This Row],[ 27 ]]+CALCULO[[#This Row],[ 25 ]]+CALCULO[[#This Row],[ 23 ]]+CALCULO[[#This Row],[ 21 ]]+CALCULO[[#This Row],[ 19 ]]+CALCULO[[#This Row],[ 17 ]]</f>
        <v>0</v>
      </c>
      <c r="AG994" s="148">
        <f>+MAX(0,ROUND(CALCULO[[#This Row],[ 15 ]]-CALCULO[[#This Row],[32]],-3))</f>
        <v>0</v>
      </c>
      <c r="AH994" s="29"/>
      <c r="AI994" s="163">
        <f>+IF(AVERAGEIF(DEDUCCIONES[Concepto],'Datos para cálculo'!AH$4,DEDUCCIONES[Monto Limite])=1,CALCULO[[#This Row],[ 34 ]],MIN(CALCULO[[#This Row],[ 34 ]],AVERAGEIF(DEDUCCIONES[Concepto],'Datos para cálculo'!AH$4,DEDUCCIONES[Monto Limite]),+CALCULO[[#This Row],[ 34 ]]+1-1,CALCULO[[#This Row],[ 34 ]]))</f>
        <v>0</v>
      </c>
      <c r="AJ994" s="167"/>
      <c r="AK994" s="144">
        <f>+IF(CALCULO[[#This Row],[ 36 ]]="SI",MIN(CALCULO[[#This Row],[ 15 ]]*10%,VLOOKUP($AJ$4,DEDUCCIONES[],4,0)),0)</f>
        <v>0</v>
      </c>
      <c r="AL994" s="168"/>
      <c r="AM994" s="145">
        <f>+MIN(AL994+1-1,VLOOKUP($AL$4,DEDUCCIONES[],4,0))</f>
        <v>0</v>
      </c>
      <c r="AN994" s="144">
        <f>+CALCULO[[#This Row],[35]]+CALCULO[[#This Row],[37]]+CALCULO[[#This Row],[ 39 ]]</f>
        <v>0</v>
      </c>
      <c r="AO994" s="148">
        <f>+CALCULO[[#This Row],[33]]-CALCULO[[#This Row],[ 40 ]]</f>
        <v>0</v>
      </c>
      <c r="AP994" s="29"/>
      <c r="AQ994" s="163">
        <f>+MIN(CALCULO[[#This Row],[42]]+1-1,VLOOKUP($AP$4,RENTAS_EXCENTAS[],4,0))</f>
        <v>0</v>
      </c>
      <c r="AR994" s="29"/>
      <c r="AS994" s="163">
        <f>+MIN(CALCULO[[#This Row],[43]]+CALCULO[[#This Row],[ 44 ]]+1-1,VLOOKUP($AP$4,RENTAS_EXCENTAS[],4,0))-CALCULO[[#This Row],[43]]</f>
        <v>0</v>
      </c>
      <c r="AT994" s="163"/>
      <c r="AU994" s="163"/>
      <c r="AV994" s="163">
        <f>+CALCULO[[#This Row],[ 47 ]]</f>
        <v>0</v>
      </c>
      <c r="AW994" s="163"/>
      <c r="AX994" s="163">
        <f>+CALCULO[[#This Row],[ 49 ]]</f>
        <v>0</v>
      </c>
      <c r="AY994" s="163"/>
      <c r="AZ994" s="163">
        <f>+CALCULO[[#This Row],[ 51 ]]</f>
        <v>0</v>
      </c>
      <c r="BA994" s="163"/>
      <c r="BB994" s="163">
        <f>+CALCULO[[#This Row],[ 53 ]]</f>
        <v>0</v>
      </c>
      <c r="BC994" s="163"/>
      <c r="BD994" s="163">
        <f>+CALCULO[[#This Row],[ 55 ]]</f>
        <v>0</v>
      </c>
      <c r="BE994" s="163"/>
      <c r="BF994" s="163">
        <f>+CALCULO[[#This Row],[ 57 ]]</f>
        <v>0</v>
      </c>
      <c r="BG994" s="163"/>
      <c r="BH994" s="163">
        <f>+CALCULO[[#This Row],[ 59 ]]</f>
        <v>0</v>
      </c>
      <c r="BI994" s="163"/>
      <c r="BJ994" s="163"/>
      <c r="BK994" s="163"/>
      <c r="BL994" s="145">
        <f>+CALCULO[[#This Row],[ 63 ]]</f>
        <v>0</v>
      </c>
      <c r="BM994" s="144">
        <f>+CALCULO[[#This Row],[ 64 ]]+CALCULO[[#This Row],[ 62 ]]+CALCULO[[#This Row],[ 60 ]]+CALCULO[[#This Row],[ 58 ]]+CALCULO[[#This Row],[ 56 ]]+CALCULO[[#This Row],[ 54 ]]+CALCULO[[#This Row],[ 52 ]]+CALCULO[[#This Row],[ 50 ]]+CALCULO[[#This Row],[ 48 ]]+CALCULO[[#This Row],[ 45 ]]+CALCULO[[#This Row],[43]]</f>
        <v>0</v>
      </c>
      <c r="BN994" s="148">
        <f>+CALCULO[[#This Row],[ 41 ]]-CALCULO[[#This Row],[65]]</f>
        <v>0</v>
      </c>
      <c r="BO994" s="144">
        <f>+ROUND(MIN(CALCULO[[#This Row],[66]]*25%,240*'Versión impresión'!$H$8),-3)</f>
        <v>0</v>
      </c>
      <c r="BP994" s="148">
        <f>+CALCULO[[#This Row],[66]]-CALCULO[[#This Row],[67]]</f>
        <v>0</v>
      </c>
      <c r="BQ994" s="154">
        <f>+ROUND(CALCULO[[#This Row],[33]]*40%,-3)</f>
        <v>0</v>
      </c>
      <c r="BR994" s="149">
        <f t="shared" si="38"/>
        <v>0</v>
      </c>
      <c r="BS994" s="144">
        <f>+CALCULO[[#This Row],[33]]-MIN(CALCULO[[#This Row],[69]],CALCULO[[#This Row],[68]])</f>
        <v>0</v>
      </c>
      <c r="BT994" s="150">
        <f>+CALCULO[[#This Row],[71]]/'Versión impresión'!$H$8+1-1</f>
        <v>0</v>
      </c>
      <c r="BU994" s="151">
        <f>+LOOKUP(CALCULO[[#This Row],[72]],$CG$2:$CH$8,$CJ$2:$CJ$8)</f>
        <v>0</v>
      </c>
      <c r="BV994" s="152">
        <f>+LOOKUP(CALCULO[[#This Row],[72]],$CG$2:$CH$8,$CI$2:$CI$8)</f>
        <v>0</v>
      </c>
      <c r="BW994" s="151">
        <f>+LOOKUP(CALCULO[[#This Row],[72]],$CG$2:$CH$8,$CK$2:$CK$8)</f>
        <v>0</v>
      </c>
      <c r="BX994" s="155">
        <f>+(CALCULO[[#This Row],[72]]+CALCULO[[#This Row],[73]])*CALCULO[[#This Row],[74]]+CALCULO[[#This Row],[75]]</f>
        <v>0</v>
      </c>
      <c r="BY994" s="133">
        <f>+ROUND(CALCULO[[#This Row],[76]]*'Versión impresión'!$H$8,-3)</f>
        <v>0</v>
      </c>
      <c r="BZ994" s="180" t="str">
        <f>+IF(LOOKUP(CALCULO[[#This Row],[72]],$CG$2:$CH$8,$CM$2:$CM$8)=0,"",LOOKUP(CALCULO[[#This Row],[72]],$CG$2:$CH$8,$CM$2:$CM$8))</f>
        <v/>
      </c>
    </row>
    <row r="995" spans="1:78" x14ac:dyDescent="0.25">
      <c r="A995" s="78" t="str">
        <f t="shared" si="37"/>
        <v/>
      </c>
      <c r="B995" s="159"/>
      <c r="C995" s="29"/>
      <c r="D995" s="29"/>
      <c r="E995" s="29"/>
      <c r="F995" s="29"/>
      <c r="G995" s="29"/>
      <c r="H995" s="29"/>
      <c r="I995" s="29"/>
      <c r="J995" s="29"/>
      <c r="K995" s="29"/>
      <c r="L995" s="29"/>
      <c r="M995" s="29"/>
      <c r="N995" s="29"/>
      <c r="O995" s="144">
        <f>SUM(CALCULO[[#This Row],[5]:[ 14 ]])</f>
        <v>0</v>
      </c>
      <c r="P995" s="162"/>
      <c r="Q995" s="163">
        <f>+IF(AVERAGEIF(ING_NO_CONST_RENTA[Concepto],'Datos para cálculo'!P$4,ING_NO_CONST_RENTA[Monto Limite])=1,CALCULO[[#This Row],[16]],MIN(CALCULO[ [#This Row],[16] ],AVERAGEIF(ING_NO_CONST_RENTA[Concepto],'Datos para cálculo'!P$4,ING_NO_CONST_RENTA[Monto Limite]),+CALCULO[ [#This Row],[16] ]+1-1,CALCULO[ [#This Row],[16] ]))</f>
        <v>0</v>
      </c>
      <c r="R995" s="29"/>
      <c r="S995" s="163">
        <f>+IF(AVERAGEIF(ING_NO_CONST_RENTA[Concepto],'Datos para cálculo'!R$4,ING_NO_CONST_RENTA[Monto Limite])=1,CALCULO[[#This Row],[18]],MIN(CALCULO[ [#This Row],[18] ],AVERAGEIF(ING_NO_CONST_RENTA[Concepto],'Datos para cálculo'!R$4,ING_NO_CONST_RENTA[Monto Limite]),+CALCULO[ [#This Row],[18] ]+1-1,CALCULO[ [#This Row],[18] ]))</f>
        <v>0</v>
      </c>
      <c r="T995" s="29"/>
      <c r="U995" s="163">
        <f>+IF(AVERAGEIF(ING_NO_CONST_RENTA[Concepto],'Datos para cálculo'!T$4,ING_NO_CONST_RENTA[Monto Limite])=1,CALCULO[[#This Row],[20]],MIN(CALCULO[ [#This Row],[20] ],AVERAGEIF(ING_NO_CONST_RENTA[Concepto],'Datos para cálculo'!T$4,ING_NO_CONST_RENTA[Monto Limite]),+CALCULO[ [#This Row],[20] ]+1-1,CALCULO[ [#This Row],[20] ]))</f>
        <v>0</v>
      </c>
      <c r="V995" s="29"/>
      <c r="W995"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5" s="164"/>
      <c r="Y995" s="163">
        <f>+IF(O995&lt;310*'Versión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5" s="165"/>
      <c r="AA995" s="163">
        <f>+IF(AVERAGEIF(ING_NO_CONST_RENTA[Concepto],'Datos para cálculo'!Z$4,ING_NO_CONST_RENTA[Monto Limite])=1,CALCULO[[#This Row],[ 26 ]],MIN(CALCULO[[#This Row],[ 26 ]],AVERAGEIF(ING_NO_CONST_RENTA[Concepto],'Datos para cálculo'!Z$4,ING_NO_CONST_RENTA[Monto Limite]),+CALCULO[[#This Row],[ 26 ]]+1-1,CALCULO[[#This Row],[ 26 ]]))</f>
        <v>0</v>
      </c>
      <c r="AB995" s="165"/>
      <c r="AC995"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5" s="147"/>
      <c r="AE995"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5" s="144">
        <f>+CALCULO[[#This Row],[ 31 ]]+CALCULO[[#This Row],[ 29 ]]+CALCULO[[#This Row],[ 27 ]]+CALCULO[[#This Row],[ 25 ]]+CALCULO[[#This Row],[ 23 ]]+CALCULO[[#This Row],[ 21 ]]+CALCULO[[#This Row],[ 19 ]]+CALCULO[[#This Row],[ 17 ]]</f>
        <v>0</v>
      </c>
      <c r="AG995" s="148">
        <f>+MAX(0,ROUND(CALCULO[[#This Row],[ 15 ]]-CALCULO[[#This Row],[32]],-3))</f>
        <v>0</v>
      </c>
      <c r="AH995" s="29"/>
      <c r="AI995" s="163">
        <f>+IF(AVERAGEIF(DEDUCCIONES[Concepto],'Datos para cálculo'!AH$4,DEDUCCIONES[Monto Limite])=1,CALCULO[[#This Row],[ 34 ]],MIN(CALCULO[[#This Row],[ 34 ]],AVERAGEIF(DEDUCCIONES[Concepto],'Datos para cálculo'!AH$4,DEDUCCIONES[Monto Limite]),+CALCULO[[#This Row],[ 34 ]]+1-1,CALCULO[[#This Row],[ 34 ]]))</f>
        <v>0</v>
      </c>
      <c r="AJ995" s="167"/>
      <c r="AK995" s="144">
        <f>+IF(CALCULO[[#This Row],[ 36 ]]="SI",MIN(CALCULO[[#This Row],[ 15 ]]*10%,VLOOKUP($AJ$4,DEDUCCIONES[],4,0)),0)</f>
        <v>0</v>
      </c>
      <c r="AL995" s="168"/>
      <c r="AM995" s="145">
        <f>+MIN(AL995+1-1,VLOOKUP($AL$4,DEDUCCIONES[],4,0))</f>
        <v>0</v>
      </c>
      <c r="AN995" s="144">
        <f>+CALCULO[[#This Row],[35]]+CALCULO[[#This Row],[37]]+CALCULO[[#This Row],[ 39 ]]</f>
        <v>0</v>
      </c>
      <c r="AO995" s="148">
        <f>+CALCULO[[#This Row],[33]]-CALCULO[[#This Row],[ 40 ]]</f>
        <v>0</v>
      </c>
      <c r="AP995" s="29"/>
      <c r="AQ995" s="163">
        <f>+MIN(CALCULO[[#This Row],[42]]+1-1,VLOOKUP($AP$4,RENTAS_EXCENTAS[],4,0))</f>
        <v>0</v>
      </c>
      <c r="AR995" s="29"/>
      <c r="AS995" s="163">
        <f>+MIN(CALCULO[[#This Row],[43]]+CALCULO[[#This Row],[ 44 ]]+1-1,VLOOKUP($AP$4,RENTAS_EXCENTAS[],4,0))-CALCULO[[#This Row],[43]]</f>
        <v>0</v>
      </c>
      <c r="AT995" s="163"/>
      <c r="AU995" s="163"/>
      <c r="AV995" s="163">
        <f>+CALCULO[[#This Row],[ 47 ]]</f>
        <v>0</v>
      </c>
      <c r="AW995" s="163"/>
      <c r="AX995" s="163">
        <f>+CALCULO[[#This Row],[ 49 ]]</f>
        <v>0</v>
      </c>
      <c r="AY995" s="163"/>
      <c r="AZ995" s="163">
        <f>+CALCULO[[#This Row],[ 51 ]]</f>
        <v>0</v>
      </c>
      <c r="BA995" s="163"/>
      <c r="BB995" s="163">
        <f>+CALCULO[[#This Row],[ 53 ]]</f>
        <v>0</v>
      </c>
      <c r="BC995" s="163"/>
      <c r="BD995" s="163">
        <f>+CALCULO[[#This Row],[ 55 ]]</f>
        <v>0</v>
      </c>
      <c r="BE995" s="163"/>
      <c r="BF995" s="163">
        <f>+CALCULO[[#This Row],[ 57 ]]</f>
        <v>0</v>
      </c>
      <c r="BG995" s="163"/>
      <c r="BH995" s="163">
        <f>+CALCULO[[#This Row],[ 59 ]]</f>
        <v>0</v>
      </c>
      <c r="BI995" s="163"/>
      <c r="BJ995" s="163"/>
      <c r="BK995" s="163"/>
      <c r="BL995" s="145">
        <f>+CALCULO[[#This Row],[ 63 ]]</f>
        <v>0</v>
      </c>
      <c r="BM995" s="144">
        <f>+CALCULO[[#This Row],[ 64 ]]+CALCULO[[#This Row],[ 62 ]]+CALCULO[[#This Row],[ 60 ]]+CALCULO[[#This Row],[ 58 ]]+CALCULO[[#This Row],[ 56 ]]+CALCULO[[#This Row],[ 54 ]]+CALCULO[[#This Row],[ 52 ]]+CALCULO[[#This Row],[ 50 ]]+CALCULO[[#This Row],[ 48 ]]+CALCULO[[#This Row],[ 45 ]]+CALCULO[[#This Row],[43]]</f>
        <v>0</v>
      </c>
      <c r="BN995" s="148">
        <f>+CALCULO[[#This Row],[ 41 ]]-CALCULO[[#This Row],[65]]</f>
        <v>0</v>
      </c>
      <c r="BO995" s="144">
        <f>+ROUND(MIN(CALCULO[[#This Row],[66]]*25%,240*'Versión impresión'!$H$8),-3)</f>
        <v>0</v>
      </c>
      <c r="BP995" s="148">
        <f>+CALCULO[[#This Row],[66]]-CALCULO[[#This Row],[67]]</f>
        <v>0</v>
      </c>
      <c r="BQ995" s="154">
        <f>+ROUND(CALCULO[[#This Row],[33]]*40%,-3)</f>
        <v>0</v>
      </c>
      <c r="BR995" s="149">
        <f t="shared" si="38"/>
        <v>0</v>
      </c>
      <c r="BS995" s="144">
        <f>+CALCULO[[#This Row],[33]]-MIN(CALCULO[[#This Row],[69]],CALCULO[[#This Row],[68]])</f>
        <v>0</v>
      </c>
      <c r="BT995" s="150">
        <f>+CALCULO[[#This Row],[71]]/'Versión impresión'!$H$8+1-1</f>
        <v>0</v>
      </c>
      <c r="BU995" s="151">
        <f>+LOOKUP(CALCULO[[#This Row],[72]],$CG$2:$CH$8,$CJ$2:$CJ$8)</f>
        <v>0</v>
      </c>
      <c r="BV995" s="152">
        <f>+LOOKUP(CALCULO[[#This Row],[72]],$CG$2:$CH$8,$CI$2:$CI$8)</f>
        <v>0</v>
      </c>
      <c r="BW995" s="151">
        <f>+LOOKUP(CALCULO[[#This Row],[72]],$CG$2:$CH$8,$CK$2:$CK$8)</f>
        <v>0</v>
      </c>
      <c r="BX995" s="155">
        <f>+(CALCULO[[#This Row],[72]]+CALCULO[[#This Row],[73]])*CALCULO[[#This Row],[74]]+CALCULO[[#This Row],[75]]</f>
        <v>0</v>
      </c>
      <c r="BY995" s="133">
        <f>+ROUND(CALCULO[[#This Row],[76]]*'Versión impresión'!$H$8,-3)</f>
        <v>0</v>
      </c>
      <c r="BZ995" s="180" t="str">
        <f>+IF(LOOKUP(CALCULO[[#This Row],[72]],$CG$2:$CH$8,$CM$2:$CM$8)=0,"",LOOKUP(CALCULO[[#This Row],[72]],$CG$2:$CH$8,$CM$2:$CM$8))</f>
        <v/>
      </c>
    </row>
    <row r="996" spans="1:78" x14ac:dyDescent="0.25">
      <c r="A996" s="78" t="str">
        <f t="shared" si="37"/>
        <v/>
      </c>
      <c r="B996" s="159"/>
      <c r="C996" s="29"/>
      <c r="D996" s="29"/>
      <c r="E996" s="29"/>
      <c r="F996" s="29"/>
      <c r="G996" s="29"/>
      <c r="H996" s="29"/>
      <c r="I996" s="29"/>
      <c r="J996" s="29"/>
      <c r="K996" s="29"/>
      <c r="L996" s="29"/>
      <c r="M996" s="29"/>
      <c r="N996" s="29"/>
      <c r="O996" s="144">
        <f>SUM(CALCULO[[#This Row],[5]:[ 14 ]])</f>
        <v>0</v>
      </c>
      <c r="P996" s="162"/>
      <c r="Q996" s="163">
        <f>+IF(AVERAGEIF(ING_NO_CONST_RENTA[Concepto],'Datos para cálculo'!P$4,ING_NO_CONST_RENTA[Monto Limite])=1,CALCULO[[#This Row],[16]],MIN(CALCULO[ [#This Row],[16] ],AVERAGEIF(ING_NO_CONST_RENTA[Concepto],'Datos para cálculo'!P$4,ING_NO_CONST_RENTA[Monto Limite]),+CALCULO[ [#This Row],[16] ]+1-1,CALCULO[ [#This Row],[16] ]))</f>
        <v>0</v>
      </c>
      <c r="R996" s="29"/>
      <c r="S996" s="163">
        <f>+IF(AVERAGEIF(ING_NO_CONST_RENTA[Concepto],'Datos para cálculo'!R$4,ING_NO_CONST_RENTA[Monto Limite])=1,CALCULO[[#This Row],[18]],MIN(CALCULO[ [#This Row],[18] ],AVERAGEIF(ING_NO_CONST_RENTA[Concepto],'Datos para cálculo'!R$4,ING_NO_CONST_RENTA[Monto Limite]),+CALCULO[ [#This Row],[18] ]+1-1,CALCULO[ [#This Row],[18] ]))</f>
        <v>0</v>
      </c>
      <c r="T996" s="29"/>
      <c r="U996" s="163">
        <f>+IF(AVERAGEIF(ING_NO_CONST_RENTA[Concepto],'Datos para cálculo'!T$4,ING_NO_CONST_RENTA[Monto Limite])=1,CALCULO[[#This Row],[20]],MIN(CALCULO[ [#This Row],[20] ],AVERAGEIF(ING_NO_CONST_RENTA[Concepto],'Datos para cálculo'!T$4,ING_NO_CONST_RENTA[Monto Limite]),+CALCULO[ [#This Row],[20] ]+1-1,CALCULO[ [#This Row],[20] ]))</f>
        <v>0</v>
      </c>
      <c r="V996" s="29"/>
      <c r="W996"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6" s="164"/>
      <c r="Y996" s="163">
        <f>+IF(O996&lt;310*'Versión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6" s="165"/>
      <c r="AA996" s="163">
        <f>+IF(AVERAGEIF(ING_NO_CONST_RENTA[Concepto],'Datos para cálculo'!Z$4,ING_NO_CONST_RENTA[Monto Limite])=1,CALCULO[[#This Row],[ 26 ]],MIN(CALCULO[[#This Row],[ 26 ]],AVERAGEIF(ING_NO_CONST_RENTA[Concepto],'Datos para cálculo'!Z$4,ING_NO_CONST_RENTA[Monto Limite]),+CALCULO[[#This Row],[ 26 ]]+1-1,CALCULO[[#This Row],[ 26 ]]))</f>
        <v>0</v>
      </c>
      <c r="AB996" s="165"/>
      <c r="AC996"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6" s="147"/>
      <c r="AE996"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6" s="144">
        <f>+CALCULO[[#This Row],[ 31 ]]+CALCULO[[#This Row],[ 29 ]]+CALCULO[[#This Row],[ 27 ]]+CALCULO[[#This Row],[ 25 ]]+CALCULO[[#This Row],[ 23 ]]+CALCULO[[#This Row],[ 21 ]]+CALCULO[[#This Row],[ 19 ]]+CALCULO[[#This Row],[ 17 ]]</f>
        <v>0</v>
      </c>
      <c r="AG996" s="148">
        <f>+MAX(0,ROUND(CALCULO[[#This Row],[ 15 ]]-CALCULO[[#This Row],[32]],-3))</f>
        <v>0</v>
      </c>
      <c r="AH996" s="29"/>
      <c r="AI996" s="163">
        <f>+IF(AVERAGEIF(DEDUCCIONES[Concepto],'Datos para cálculo'!AH$4,DEDUCCIONES[Monto Limite])=1,CALCULO[[#This Row],[ 34 ]],MIN(CALCULO[[#This Row],[ 34 ]],AVERAGEIF(DEDUCCIONES[Concepto],'Datos para cálculo'!AH$4,DEDUCCIONES[Monto Limite]),+CALCULO[[#This Row],[ 34 ]]+1-1,CALCULO[[#This Row],[ 34 ]]))</f>
        <v>0</v>
      </c>
      <c r="AJ996" s="167"/>
      <c r="AK996" s="144">
        <f>+IF(CALCULO[[#This Row],[ 36 ]]="SI",MIN(CALCULO[[#This Row],[ 15 ]]*10%,VLOOKUP($AJ$4,DEDUCCIONES[],4,0)),0)</f>
        <v>0</v>
      </c>
      <c r="AL996" s="168"/>
      <c r="AM996" s="145">
        <f>+MIN(AL996+1-1,VLOOKUP($AL$4,DEDUCCIONES[],4,0))</f>
        <v>0</v>
      </c>
      <c r="AN996" s="144">
        <f>+CALCULO[[#This Row],[35]]+CALCULO[[#This Row],[37]]+CALCULO[[#This Row],[ 39 ]]</f>
        <v>0</v>
      </c>
      <c r="AO996" s="148">
        <f>+CALCULO[[#This Row],[33]]-CALCULO[[#This Row],[ 40 ]]</f>
        <v>0</v>
      </c>
      <c r="AP996" s="29"/>
      <c r="AQ996" s="163">
        <f>+MIN(CALCULO[[#This Row],[42]]+1-1,VLOOKUP($AP$4,RENTAS_EXCENTAS[],4,0))</f>
        <v>0</v>
      </c>
      <c r="AR996" s="29"/>
      <c r="AS996" s="163">
        <f>+MIN(CALCULO[[#This Row],[43]]+CALCULO[[#This Row],[ 44 ]]+1-1,VLOOKUP($AP$4,RENTAS_EXCENTAS[],4,0))-CALCULO[[#This Row],[43]]</f>
        <v>0</v>
      </c>
      <c r="AT996" s="163"/>
      <c r="AU996" s="163"/>
      <c r="AV996" s="163">
        <f>+CALCULO[[#This Row],[ 47 ]]</f>
        <v>0</v>
      </c>
      <c r="AW996" s="163"/>
      <c r="AX996" s="163">
        <f>+CALCULO[[#This Row],[ 49 ]]</f>
        <v>0</v>
      </c>
      <c r="AY996" s="163"/>
      <c r="AZ996" s="163">
        <f>+CALCULO[[#This Row],[ 51 ]]</f>
        <v>0</v>
      </c>
      <c r="BA996" s="163"/>
      <c r="BB996" s="163">
        <f>+CALCULO[[#This Row],[ 53 ]]</f>
        <v>0</v>
      </c>
      <c r="BC996" s="163"/>
      <c r="BD996" s="163">
        <f>+CALCULO[[#This Row],[ 55 ]]</f>
        <v>0</v>
      </c>
      <c r="BE996" s="163"/>
      <c r="BF996" s="163">
        <f>+CALCULO[[#This Row],[ 57 ]]</f>
        <v>0</v>
      </c>
      <c r="BG996" s="163"/>
      <c r="BH996" s="163">
        <f>+CALCULO[[#This Row],[ 59 ]]</f>
        <v>0</v>
      </c>
      <c r="BI996" s="163"/>
      <c r="BJ996" s="163"/>
      <c r="BK996" s="163"/>
      <c r="BL996" s="145">
        <f>+CALCULO[[#This Row],[ 63 ]]</f>
        <v>0</v>
      </c>
      <c r="BM996" s="144">
        <f>+CALCULO[[#This Row],[ 64 ]]+CALCULO[[#This Row],[ 62 ]]+CALCULO[[#This Row],[ 60 ]]+CALCULO[[#This Row],[ 58 ]]+CALCULO[[#This Row],[ 56 ]]+CALCULO[[#This Row],[ 54 ]]+CALCULO[[#This Row],[ 52 ]]+CALCULO[[#This Row],[ 50 ]]+CALCULO[[#This Row],[ 48 ]]+CALCULO[[#This Row],[ 45 ]]+CALCULO[[#This Row],[43]]</f>
        <v>0</v>
      </c>
      <c r="BN996" s="148">
        <f>+CALCULO[[#This Row],[ 41 ]]-CALCULO[[#This Row],[65]]</f>
        <v>0</v>
      </c>
      <c r="BO996" s="144">
        <f>+ROUND(MIN(CALCULO[[#This Row],[66]]*25%,240*'Versión impresión'!$H$8),-3)</f>
        <v>0</v>
      </c>
      <c r="BP996" s="148">
        <f>+CALCULO[[#This Row],[66]]-CALCULO[[#This Row],[67]]</f>
        <v>0</v>
      </c>
      <c r="BQ996" s="154">
        <f>+ROUND(CALCULO[[#This Row],[33]]*40%,-3)</f>
        <v>0</v>
      </c>
      <c r="BR996" s="149">
        <f t="shared" si="38"/>
        <v>0</v>
      </c>
      <c r="BS996" s="144">
        <f>+CALCULO[[#This Row],[33]]-MIN(CALCULO[[#This Row],[69]],CALCULO[[#This Row],[68]])</f>
        <v>0</v>
      </c>
      <c r="BT996" s="150">
        <f>+CALCULO[[#This Row],[71]]/'Versión impresión'!$H$8+1-1</f>
        <v>0</v>
      </c>
      <c r="BU996" s="151">
        <f>+LOOKUP(CALCULO[[#This Row],[72]],$CG$2:$CH$8,$CJ$2:$CJ$8)</f>
        <v>0</v>
      </c>
      <c r="BV996" s="152">
        <f>+LOOKUP(CALCULO[[#This Row],[72]],$CG$2:$CH$8,$CI$2:$CI$8)</f>
        <v>0</v>
      </c>
      <c r="BW996" s="151">
        <f>+LOOKUP(CALCULO[[#This Row],[72]],$CG$2:$CH$8,$CK$2:$CK$8)</f>
        <v>0</v>
      </c>
      <c r="BX996" s="155">
        <f>+(CALCULO[[#This Row],[72]]+CALCULO[[#This Row],[73]])*CALCULO[[#This Row],[74]]+CALCULO[[#This Row],[75]]</f>
        <v>0</v>
      </c>
      <c r="BY996" s="133">
        <f>+ROUND(CALCULO[[#This Row],[76]]*'Versión impresión'!$H$8,-3)</f>
        <v>0</v>
      </c>
      <c r="BZ996" s="180" t="str">
        <f>+IF(LOOKUP(CALCULO[[#This Row],[72]],$CG$2:$CH$8,$CM$2:$CM$8)=0,"",LOOKUP(CALCULO[[#This Row],[72]],$CG$2:$CH$8,$CM$2:$CM$8))</f>
        <v/>
      </c>
    </row>
    <row r="997" spans="1:78" x14ac:dyDescent="0.25">
      <c r="A997" s="78" t="str">
        <f t="shared" si="37"/>
        <v/>
      </c>
      <c r="B997" s="159"/>
      <c r="C997" s="29"/>
      <c r="D997" s="29"/>
      <c r="E997" s="29"/>
      <c r="F997" s="29"/>
      <c r="G997" s="29"/>
      <c r="H997" s="29"/>
      <c r="I997" s="29"/>
      <c r="J997" s="29"/>
      <c r="K997" s="29"/>
      <c r="L997" s="29"/>
      <c r="M997" s="29"/>
      <c r="N997" s="29"/>
      <c r="O997" s="144">
        <f>SUM(CALCULO[[#This Row],[5]:[ 14 ]])</f>
        <v>0</v>
      </c>
      <c r="P997" s="162"/>
      <c r="Q997" s="163">
        <f>+IF(AVERAGEIF(ING_NO_CONST_RENTA[Concepto],'Datos para cálculo'!P$4,ING_NO_CONST_RENTA[Monto Limite])=1,CALCULO[[#This Row],[16]],MIN(CALCULO[ [#This Row],[16] ],AVERAGEIF(ING_NO_CONST_RENTA[Concepto],'Datos para cálculo'!P$4,ING_NO_CONST_RENTA[Monto Limite]),+CALCULO[ [#This Row],[16] ]+1-1,CALCULO[ [#This Row],[16] ]))</f>
        <v>0</v>
      </c>
      <c r="R997" s="29"/>
      <c r="S997" s="163">
        <f>+IF(AVERAGEIF(ING_NO_CONST_RENTA[Concepto],'Datos para cálculo'!R$4,ING_NO_CONST_RENTA[Monto Limite])=1,CALCULO[[#This Row],[18]],MIN(CALCULO[ [#This Row],[18] ],AVERAGEIF(ING_NO_CONST_RENTA[Concepto],'Datos para cálculo'!R$4,ING_NO_CONST_RENTA[Monto Limite]),+CALCULO[ [#This Row],[18] ]+1-1,CALCULO[ [#This Row],[18] ]))</f>
        <v>0</v>
      </c>
      <c r="T997" s="29"/>
      <c r="U997" s="163">
        <f>+IF(AVERAGEIF(ING_NO_CONST_RENTA[Concepto],'Datos para cálculo'!T$4,ING_NO_CONST_RENTA[Monto Limite])=1,CALCULO[[#This Row],[20]],MIN(CALCULO[ [#This Row],[20] ],AVERAGEIF(ING_NO_CONST_RENTA[Concepto],'Datos para cálculo'!T$4,ING_NO_CONST_RENTA[Monto Limite]),+CALCULO[ [#This Row],[20] ]+1-1,CALCULO[ [#This Row],[20] ]))</f>
        <v>0</v>
      </c>
      <c r="V997" s="29"/>
      <c r="W997"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7" s="164"/>
      <c r="Y997" s="163">
        <f>+IF(O997&lt;310*'Versión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7" s="165"/>
      <c r="AA997" s="163">
        <f>+IF(AVERAGEIF(ING_NO_CONST_RENTA[Concepto],'Datos para cálculo'!Z$4,ING_NO_CONST_RENTA[Monto Limite])=1,CALCULO[[#This Row],[ 26 ]],MIN(CALCULO[[#This Row],[ 26 ]],AVERAGEIF(ING_NO_CONST_RENTA[Concepto],'Datos para cálculo'!Z$4,ING_NO_CONST_RENTA[Monto Limite]),+CALCULO[[#This Row],[ 26 ]]+1-1,CALCULO[[#This Row],[ 26 ]]))</f>
        <v>0</v>
      </c>
      <c r="AB997" s="165"/>
      <c r="AC997"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7" s="147"/>
      <c r="AE997"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7" s="144">
        <f>+CALCULO[[#This Row],[ 31 ]]+CALCULO[[#This Row],[ 29 ]]+CALCULO[[#This Row],[ 27 ]]+CALCULO[[#This Row],[ 25 ]]+CALCULO[[#This Row],[ 23 ]]+CALCULO[[#This Row],[ 21 ]]+CALCULO[[#This Row],[ 19 ]]+CALCULO[[#This Row],[ 17 ]]</f>
        <v>0</v>
      </c>
      <c r="AG997" s="148">
        <f>+MAX(0,ROUND(CALCULO[[#This Row],[ 15 ]]-CALCULO[[#This Row],[32]],-3))</f>
        <v>0</v>
      </c>
      <c r="AH997" s="29"/>
      <c r="AI997" s="163">
        <f>+IF(AVERAGEIF(DEDUCCIONES[Concepto],'Datos para cálculo'!AH$4,DEDUCCIONES[Monto Limite])=1,CALCULO[[#This Row],[ 34 ]],MIN(CALCULO[[#This Row],[ 34 ]],AVERAGEIF(DEDUCCIONES[Concepto],'Datos para cálculo'!AH$4,DEDUCCIONES[Monto Limite]),+CALCULO[[#This Row],[ 34 ]]+1-1,CALCULO[[#This Row],[ 34 ]]))</f>
        <v>0</v>
      </c>
      <c r="AJ997" s="167"/>
      <c r="AK997" s="144">
        <f>+IF(CALCULO[[#This Row],[ 36 ]]="SI",MIN(CALCULO[[#This Row],[ 15 ]]*10%,VLOOKUP($AJ$4,DEDUCCIONES[],4,0)),0)</f>
        <v>0</v>
      </c>
      <c r="AL997" s="168"/>
      <c r="AM997" s="145">
        <f>+MIN(AL997+1-1,VLOOKUP($AL$4,DEDUCCIONES[],4,0))</f>
        <v>0</v>
      </c>
      <c r="AN997" s="144">
        <f>+CALCULO[[#This Row],[35]]+CALCULO[[#This Row],[37]]+CALCULO[[#This Row],[ 39 ]]</f>
        <v>0</v>
      </c>
      <c r="AO997" s="148">
        <f>+CALCULO[[#This Row],[33]]-CALCULO[[#This Row],[ 40 ]]</f>
        <v>0</v>
      </c>
      <c r="AP997" s="29"/>
      <c r="AQ997" s="163">
        <f>+MIN(CALCULO[[#This Row],[42]]+1-1,VLOOKUP($AP$4,RENTAS_EXCENTAS[],4,0))</f>
        <v>0</v>
      </c>
      <c r="AR997" s="29"/>
      <c r="AS997" s="163">
        <f>+MIN(CALCULO[[#This Row],[43]]+CALCULO[[#This Row],[ 44 ]]+1-1,VLOOKUP($AP$4,RENTAS_EXCENTAS[],4,0))-CALCULO[[#This Row],[43]]</f>
        <v>0</v>
      </c>
      <c r="AT997" s="163"/>
      <c r="AU997" s="163"/>
      <c r="AV997" s="163">
        <f>+CALCULO[[#This Row],[ 47 ]]</f>
        <v>0</v>
      </c>
      <c r="AW997" s="163"/>
      <c r="AX997" s="163">
        <f>+CALCULO[[#This Row],[ 49 ]]</f>
        <v>0</v>
      </c>
      <c r="AY997" s="163"/>
      <c r="AZ997" s="163">
        <f>+CALCULO[[#This Row],[ 51 ]]</f>
        <v>0</v>
      </c>
      <c r="BA997" s="163"/>
      <c r="BB997" s="163">
        <f>+CALCULO[[#This Row],[ 53 ]]</f>
        <v>0</v>
      </c>
      <c r="BC997" s="163"/>
      <c r="BD997" s="163">
        <f>+CALCULO[[#This Row],[ 55 ]]</f>
        <v>0</v>
      </c>
      <c r="BE997" s="163"/>
      <c r="BF997" s="163">
        <f>+CALCULO[[#This Row],[ 57 ]]</f>
        <v>0</v>
      </c>
      <c r="BG997" s="163"/>
      <c r="BH997" s="163">
        <f>+CALCULO[[#This Row],[ 59 ]]</f>
        <v>0</v>
      </c>
      <c r="BI997" s="163"/>
      <c r="BJ997" s="163"/>
      <c r="BK997" s="163"/>
      <c r="BL997" s="145">
        <f>+CALCULO[[#This Row],[ 63 ]]</f>
        <v>0</v>
      </c>
      <c r="BM997" s="144">
        <f>+CALCULO[[#This Row],[ 64 ]]+CALCULO[[#This Row],[ 62 ]]+CALCULO[[#This Row],[ 60 ]]+CALCULO[[#This Row],[ 58 ]]+CALCULO[[#This Row],[ 56 ]]+CALCULO[[#This Row],[ 54 ]]+CALCULO[[#This Row],[ 52 ]]+CALCULO[[#This Row],[ 50 ]]+CALCULO[[#This Row],[ 48 ]]+CALCULO[[#This Row],[ 45 ]]+CALCULO[[#This Row],[43]]</f>
        <v>0</v>
      </c>
      <c r="BN997" s="148">
        <f>+CALCULO[[#This Row],[ 41 ]]-CALCULO[[#This Row],[65]]</f>
        <v>0</v>
      </c>
      <c r="BO997" s="144">
        <f>+ROUND(MIN(CALCULO[[#This Row],[66]]*25%,240*'Versión impresión'!$H$8),-3)</f>
        <v>0</v>
      </c>
      <c r="BP997" s="148">
        <f>+CALCULO[[#This Row],[66]]-CALCULO[[#This Row],[67]]</f>
        <v>0</v>
      </c>
      <c r="BQ997" s="154">
        <f>+ROUND(CALCULO[[#This Row],[33]]*40%,-3)</f>
        <v>0</v>
      </c>
      <c r="BR997" s="149">
        <f t="shared" si="38"/>
        <v>0</v>
      </c>
      <c r="BS997" s="144">
        <f>+CALCULO[[#This Row],[33]]-MIN(CALCULO[[#This Row],[69]],CALCULO[[#This Row],[68]])</f>
        <v>0</v>
      </c>
      <c r="BT997" s="150">
        <f>+CALCULO[[#This Row],[71]]/'Versión impresión'!$H$8+1-1</f>
        <v>0</v>
      </c>
      <c r="BU997" s="151">
        <f>+LOOKUP(CALCULO[[#This Row],[72]],$CG$2:$CH$8,$CJ$2:$CJ$8)</f>
        <v>0</v>
      </c>
      <c r="BV997" s="152">
        <f>+LOOKUP(CALCULO[[#This Row],[72]],$CG$2:$CH$8,$CI$2:$CI$8)</f>
        <v>0</v>
      </c>
      <c r="BW997" s="151">
        <f>+LOOKUP(CALCULO[[#This Row],[72]],$CG$2:$CH$8,$CK$2:$CK$8)</f>
        <v>0</v>
      </c>
      <c r="BX997" s="155">
        <f>+(CALCULO[[#This Row],[72]]+CALCULO[[#This Row],[73]])*CALCULO[[#This Row],[74]]+CALCULO[[#This Row],[75]]</f>
        <v>0</v>
      </c>
      <c r="BY997" s="133">
        <f>+ROUND(CALCULO[[#This Row],[76]]*'Versión impresión'!$H$8,-3)</f>
        <v>0</v>
      </c>
      <c r="BZ997" s="180" t="str">
        <f>+IF(LOOKUP(CALCULO[[#This Row],[72]],$CG$2:$CH$8,$CM$2:$CM$8)=0,"",LOOKUP(CALCULO[[#This Row],[72]],$CG$2:$CH$8,$CM$2:$CM$8))</f>
        <v/>
      </c>
    </row>
    <row r="998" spans="1:78" x14ac:dyDescent="0.25">
      <c r="A998" s="78" t="str">
        <f t="shared" si="37"/>
        <v/>
      </c>
      <c r="B998" s="159"/>
      <c r="C998" s="29"/>
      <c r="D998" s="29"/>
      <c r="E998" s="29"/>
      <c r="F998" s="29"/>
      <c r="G998" s="29"/>
      <c r="H998" s="29"/>
      <c r="I998" s="29"/>
      <c r="J998" s="29"/>
      <c r="K998" s="29"/>
      <c r="L998" s="29"/>
      <c r="M998" s="29"/>
      <c r="N998" s="29"/>
      <c r="O998" s="144">
        <f>SUM(CALCULO[[#This Row],[5]:[ 14 ]])</f>
        <v>0</v>
      </c>
      <c r="P998" s="162"/>
      <c r="Q998" s="163">
        <f>+IF(AVERAGEIF(ING_NO_CONST_RENTA[Concepto],'Datos para cálculo'!P$4,ING_NO_CONST_RENTA[Monto Limite])=1,CALCULO[[#This Row],[16]],MIN(CALCULO[ [#This Row],[16] ],AVERAGEIF(ING_NO_CONST_RENTA[Concepto],'Datos para cálculo'!P$4,ING_NO_CONST_RENTA[Monto Limite]),+CALCULO[ [#This Row],[16] ]+1-1,CALCULO[ [#This Row],[16] ]))</f>
        <v>0</v>
      </c>
      <c r="R998" s="29"/>
      <c r="S998" s="163">
        <f>+IF(AVERAGEIF(ING_NO_CONST_RENTA[Concepto],'Datos para cálculo'!R$4,ING_NO_CONST_RENTA[Monto Limite])=1,CALCULO[[#This Row],[18]],MIN(CALCULO[ [#This Row],[18] ],AVERAGEIF(ING_NO_CONST_RENTA[Concepto],'Datos para cálculo'!R$4,ING_NO_CONST_RENTA[Monto Limite]),+CALCULO[ [#This Row],[18] ]+1-1,CALCULO[ [#This Row],[18] ]))</f>
        <v>0</v>
      </c>
      <c r="T998" s="29"/>
      <c r="U998" s="163">
        <f>+IF(AVERAGEIF(ING_NO_CONST_RENTA[Concepto],'Datos para cálculo'!T$4,ING_NO_CONST_RENTA[Monto Limite])=1,CALCULO[[#This Row],[20]],MIN(CALCULO[ [#This Row],[20] ],AVERAGEIF(ING_NO_CONST_RENTA[Concepto],'Datos para cálculo'!T$4,ING_NO_CONST_RENTA[Monto Limite]),+CALCULO[ [#This Row],[20] ]+1-1,CALCULO[ [#This Row],[20] ]))</f>
        <v>0</v>
      </c>
      <c r="V998" s="29"/>
      <c r="W998"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8" s="164"/>
      <c r="Y998" s="163">
        <f>+IF(O998&lt;310*'Versión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8" s="165"/>
      <c r="AA998" s="163">
        <f>+IF(AVERAGEIF(ING_NO_CONST_RENTA[Concepto],'Datos para cálculo'!Z$4,ING_NO_CONST_RENTA[Monto Limite])=1,CALCULO[[#This Row],[ 26 ]],MIN(CALCULO[[#This Row],[ 26 ]],AVERAGEIF(ING_NO_CONST_RENTA[Concepto],'Datos para cálculo'!Z$4,ING_NO_CONST_RENTA[Monto Limite]),+CALCULO[[#This Row],[ 26 ]]+1-1,CALCULO[[#This Row],[ 26 ]]))</f>
        <v>0</v>
      </c>
      <c r="AB998" s="165"/>
      <c r="AC998"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8" s="147"/>
      <c r="AE998"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8" s="144">
        <f>+CALCULO[[#This Row],[ 31 ]]+CALCULO[[#This Row],[ 29 ]]+CALCULO[[#This Row],[ 27 ]]+CALCULO[[#This Row],[ 25 ]]+CALCULO[[#This Row],[ 23 ]]+CALCULO[[#This Row],[ 21 ]]+CALCULO[[#This Row],[ 19 ]]+CALCULO[[#This Row],[ 17 ]]</f>
        <v>0</v>
      </c>
      <c r="AG998" s="148">
        <f>+MAX(0,ROUND(CALCULO[[#This Row],[ 15 ]]-CALCULO[[#This Row],[32]],-3))</f>
        <v>0</v>
      </c>
      <c r="AH998" s="29"/>
      <c r="AI998" s="163">
        <f>+IF(AVERAGEIF(DEDUCCIONES[Concepto],'Datos para cálculo'!AH$4,DEDUCCIONES[Monto Limite])=1,CALCULO[[#This Row],[ 34 ]],MIN(CALCULO[[#This Row],[ 34 ]],AVERAGEIF(DEDUCCIONES[Concepto],'Datos para cálculo'!AH$4,DEDUCCIONES[Monto Limite]),+CALCULO[[#This Row],[ 34 ]]+1-1,CALCULO[[#This Row],[ 34 ]]))</f>
        <v>0</v>
      </c>
      <c r="AJ998" s="167"/>
      <c r="AK998" s="144">
        <f>+IF(CALCULO[[#This Row],[ 36 ]]="SI",MIN(CALCULO[[#This Row],[ 15 ]]*10%,VLOOKUP($AJ$4,DEDUCCIONES[],4,0)),0)</f>
        <v>0</v>
      </c>
      <c r="AL998" s="168"/>
      <c r="AM998" s="145">
        <f>+MIN(AL998+1-1,VLOOKUP($AL$4,DEDUCCIONES[],4,0))</f>
        <v>0</v>
      </c>
      <c r="AN998" s="144">
        <f>+CALCULO[[#This Row],[35]]+CALCULO[[#This Row],[37]]+CALCULO[[#This Row],[ 39 ]]</f>
        <v>0</v>
      </c>
      <c r="AO998" s="148">
        <f>+CALCULO[[#This Row],[33]]-CALCULO[[#This Row],[ 40 ]]</f>
        <v>0</v>
      </c>
      <c r="AP998" s="29"/>
      <c r="AQ998" s="163">
        <f>+MIN(CALCULO[[#This Row],[42]]+1-1,VLOOKUP($AP$4,RENTAS_EXCENTAS[],4,0))</f>
        <v>0</v>
      </c>
      <c r="AR998" s="29"/>
      <c r="AS998" s="163">
        <f>+MIN(CALCULO[[#This Row],[43]]+CALCULO[[#This Row],[ 44 ]]+1-1,VLOOKUP($AP$4,RENTAS_EXCENTAS[],4,0))-CALCULO[[#This Row],[43]]</f>
        <v>0</v>
      </c>
      <c r="AT998" s="163"/>
      <c r="AU998" s="163"/>
      <c r="AV998" s="163">
        <f>+CALCULO[[#This Row],[ 47 ]]</f>
        <v>0</v>
      </c>
      <c r="AW998" s="163"/>
      <c r="AX998" s="163">
        <f>+CALCULO[[#This Row],[ 49 ]]</f>
        <v>0</v>
      </c>
      <c r="AY998" s="163"/>
      <c r="AZ998" s="163">
        <f>+CALCULO[[#This Row],[ 51 ]]</f>
        <v>0</v>
      </c>
      <c r="BA998" s="163"/>
      <c r="BB998" s="163">
        <f>+CALCULO[[#This Row],[ 53 ]]</f>
        <v>0</v>
      </c>
      <c r="BC998" s="163"/>
      <c r="BD998" s="163">
        <f>+CALCULO[[#This Row],[ 55 ]]</f>
        <v>0</v>
      </c>
      <c r="BE998" s="163"/>
      <c r="BF998" s="163">
        <f>+CALCULO[[#This Row],[ 57 ]]</f>
        <v>0</v>
      </c>
      <c r="BG998" s="163"/>
      <c r="BH998" s="163">
        <f>+CALCULO[[#This Row],[ 59 ]]</f>
        <v>0</v>
      </c>
      <c r="BI998" s="163"/>
      <c r="BJ998" s="163"/>
      <c r="BK998" s="163"/>
      <c r="BL998" s="145">
        <f>+CALCULO[[#This Row],[ 63 ]]</f>
        <v>0</v>
      </c>
      <c r="BM998" s="144">
        <f>+CALCULO[[#This Row],[ 64 ]]+CALCULO[[#This Row],[ 62 ]]+CALCULO[[#This Row],[ 60 ]]+CALCULO[[#This Row],[ 58 ]]+CALCULO[[#This Row],[ 56 ]]+CALCULO[[#This Row],[ 54 ]]+CALCULO[[#This Row],[ 52 ]]+CALCULO[[#This Row],[ 50 ]]+CALCULO[[#This Row],[ 48 ]]+CALCULO[[#This Row],[ 45 ]]+CALCULO[[#This Row],[43]]</f>
        <v>0</v>
      </c>
      <c r="BN998" s="148">
        <f>+CALCULO[[#This Row],[ 41 ]]-CALCULO[[#This Row],[65]]</f>
        <v>0</v>
      </c>
      <c r="BO998" s="144">
        <f>+ROUND(MIN(CALCULO[[#This Row],[66]]*25%,240*'Versión impresión'!$H$8),-3)</f>
        <v>0</v>
      </c>
      <c r="BP998" s="148">
        <f>+CALCULO[[#This Row],[66]]-CALCULO[[#This Row],[67]]</f>
        <v>0</v>
      </c>
      <c r="BQ998" s="154">
        <f>+ROUND(CALCULO[[#This Row],[33]]*40%,-3)</f>
        <v>0</v>
      </c>
      <c r="BR998" s="149">
        <f t="shared" si="38"/>
        <v>0</v>
      </c>
      <c r="BS998" s="144">
        <f>+CALCULO[[#This Row],[33]]-MIN(CALCULO[[#This Row],[69]],CALCULO[[#This Row],[68]])</f>
        <v>0</v>
      </c>
      <c r="BT998" s="150">
        <f>+CALCULO[[#This Row],[71]]/'Versión impresión'!$H$8+1-1</f>
        <v>0</v>
      </c>
      <c r="BU998" s="151">
        <f>+LOOKUP(CALCULO[[#This Row],[72]],$CG$2:$CH$8,$CJ$2:$CJ$8)</f>
        <v>0</v>
      </c>
      <c r="BV998" s="152">
        <f>+LOOKUP(CALCULO[[#This Row],[72]],$CG$2:$CH$8,$CI$2:$CI$8)</f>
        <v>0</v>
      </c>
      <c r="BW998" s="151">
        <f>+LOOKUP(CALCULO[[#This Row],[72]],$CG$2:$CH$8,$CK$2:$CK$8)</f>
        <v>0</v>
      </c>
      <c r="BX998" s="155">
        <f>+(CALCULO[[#This Row],[72]]+CALCULO[[#This Row],[73]])*CALCULO[[#This Row],[74]]+CALCULO[[#This Row],[75]]</f>
        <v>0</v>
      </c>
      <c r="BY998" s="133">
        <f>+ROUND(CALCULO[[#This Row],[76]]*'Versión impresión'!$H$8,-3)</f>
        <v>0</v>
      </c>
      <c r="BZ998" s="180" t="str">
        <f>+IF(LOOKUP(CALCULO[[#This Row],[72]],$CG$2:$CH$8,$CM$2:$CM$8)=0,"",LOOKUP(CALCULO[[#This Row],[72]],$CG$2:$CH$8,$CM$2:$CM$8))</f>
        <v/>
      </c>
    </row>
    <row r="999" spans="1:78" x14ac:dyDescent="0.25">
      <c r="A999" s="78" t="str">
        <f t="shared" si="37"/>
        <v/>
      </c>
      <c r="B999" s="159"/>
      <c r="C999" s="29"/>
      <c r="D999" s="29"/>
      <c r="E999" s="29"/>
      <c r="F999" s="29"/>
      <c r="G999" s="29"/>
      <c r="H999" s="29"/>
      <c r="I999" s="29"/>
      <c r="J999" s="29"/>
      <c r="K999" s="29"/>
      <c r="L999" s="29"/>
      <c r="M999" s="29"/>
      <c r="N999" s="29"/>
      <c r="O999" s="144">
        <f>SUM(CALCULO[[#This Row],[5]:[ 14 ]])</f>
        <v>0</v>
      </c>
      <c r="P999" s="162"/>
      <c r="Q999" s="163">
        <f>+IF(AVERAGEIF(ING_NO_CONST_RENTA[Concepto],'Datos para cálculo'!P$4,ING_NO_CONST_RENTA[Monto Limite])=1,CALCULO[[#This Row],[16]],MIN(CALCULO[ [#This Row],[16] ],AVERAGEIF(ING_NO_CONST_RENTA[Concepto],'Datos para cálculo'!P$4,ING_NO_CONST_RENTA[Monto Limite]),+CALCULO[ [#This Row],[16] ]+1-1,CALCULO[ [#This Row],[16] ]))</f>
        <v>0</v>
      </c>
      <c r="R999" s="29"/>
      <c r="S999" s="163">
        <f>+IF(AVERAGEIF(ING_NO_CONST_RENTA[Concepto],'Datos para cálculo'!R$4,ING_NO_CONST_RENTA[Monto Limite])=1,CALCULO[[#This Row],[18]],MIN(CALCULO[ [#This Row],[18] ],AVERAGEIF(ING_NO_CONST_RENTA[Concepto],'Datos para cálculo'!R$4,ING_NO_CONST_RENTA[Monto Limite]),+CALCULO[ [#This Row],[18] ]+1-1,CALCULO[ [#This Row],[18] ]))</f>
        <v>0</v>
      </c>
      <c r="T999" s="29"/>
      <c r="U999" s="163">
        <f>+IF(AVERAGEIF(ING_NO_CONST_RENTA[Concepto],'Datos para cálculo'!T$4,ING_NO_CONST_RENTA[Monto Limite])=1,CALCULO[[#This Row],[20]],MIN(CALCULO[ [#This Row],[20] ],AVERAGEIF(ING_NO_CONST_RENTA[Concepto],'Datos para cálculo'!T$4,ING_NO_CONST_RENTA[Monto Limite]),+CALCULO[ [#This Row],[20] ]+1-1,CALCULO[ [#This Row],[20] ]))</f>
        <v>0</v>
      </c>
      <c r="V999" s="29"/>
      <c r="W999"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999" s="164"/>
      <c r="Y999" s="163">
        <f>+IF(O999&lt;310*'Versión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999" s="165"/>
      <c r="AA999" s="163">
        <f>+IF(AVERAGEIF(ING_NO_CONST_RENTA[Concepto],'Datos para cálculo'!Z$4,ING_NO_CONST_RENTA[Monto Limite])=1,CALCULO[[#This Row],[ 26 ]],MIN(CALCULO[[#This Row],[ 26 ]],AVERAGEIF(ING_NO_CONST_RENTA[Concepto],'Datos para cálculo'!Z$4,ING_NO_CONST_RENTA[Monto Limite]),+CALCULO[[#This Row],[ 26 ]]+1-1,CALCULO[[#This Row],[ 26 ]]))</f>
        <v>0</v>
      </c>
      <c r="AB999" s="165"/>
      <c r="AC999" s="145">
        <f>+IF(AVERAGEIF(ING_NO_CONST_RENTA[Concepto],'Datos para cálculo'!AB$4,ING_NO_CONST_RENTA[Monto Limite])=1,CALCULO[[#This Row],[ 28 ]],MIN(CALCULO[[#This Row],[ 28 ]],AVERAGEIF(ING_NO_CONST_RENTA[Concepto],'Datos para cálculo'!AB$4,ING_NO_CONST_RENTA[Monto Limite]),+CALCULO[[#This Row],[ 28 ]]+1-1,CALCULO[[#This Row],[ 28 ]]))</f>
        <v>0</v>
      </c>
      <c r="AD999" s="147"/>
      <c r="AE999" s="145">
        <f>+IF(AVERAGEIF(ING_NO_CONST_RENTA[Concepto],'Datos para cálculo'!AD$4,ING_NO_CONST_RENTA[Monto Limite])=1,CALCULO[[#This Row],[ 30 ]],MIN(CALCULO[[#This Row],[ 30 ]],AVERAGEIF(ING_NO_CONST_RENTA[Concepto],'Datos para cálculo'!AD$4,ING_NO_CONST_RENTA[Monto Limite]),+CALCULO[[#This Row],[ 30 ]]+1-1,CALCULO[[#This Row],[ 30 ]]))</f>
        <v>0</v>
      </c>
      <c r="AF999" s="144">
        <f>+CALCULO[[#This Row],[ 31 ]]+CALCULO[[#This Row],[ 29 ]]+CALCULO[[#This Row],[ 27 ]]+CALCULO[[#This Row],[ 25 ]]+CALCULO[[#This Row],[ 23 ]]+CALCULO[[#This Row],[ 21 ]]+CALCULO[[#This Row],[ 19 ]]+CALCULO[[#This Row],[ 17 ]]</f>
        <v>0</v>
      </c>
      <c r="AG999" s="148">
        <f>+MAX(0,ROUND(CALCULO[[#This Row],[ 15 ]]-CALCULO[[#This Row],[32]],-3))</f>
        <v>0</v>
      </c>
      <c r="AH999" s="29"/>
      <c r="AI999" s="163">
        <f>+IF(AVERAGEIF(DEDUCCIONES[Concepto],'Datos para cálculo'!AH$4,DEDUCCIONES[Monto Limite])=1,CALCULO[[#This Row],[ 34 ]],MIN(CALCULO[[#This Row],[ 34 ]],AVERAGEIF(DEDUCCIONES[Concepto],'Datos para cálculo'!AH$4,DEDUCCIONES[Monto Limite]),+CALCULO[[#This Row],[ 34 ]]+1-1,CALCULO[[#This Row],[ 34 ]]))</f>
        <v>0</v>
      </c>
      <c r="AJ999" s="167"/>
      <c r="AK999" s="144">
        <f>+IF(CALCULO[[#This Row],[ 36 ]]="SI",MIN(CALCULO[[#This Row],[ 15 ]]*10%,VLOOKUP($AJ$4,DEDUCCIONES[],4,0)),0)</f>
        <v>0</v>
      </c>
      <c r="AL999" s="168"/>
      <c r="AM999" s="145">
        <f>+MIN(AL999+1-1,VLOOKUP($AL$4,DEDUCCIONES[],4,0))</f>
        <v>0</v>
      </c>
      <c r="AN999" s="144">
        <f>+CALCULO[[#This Row],[35]]+CALCULO[[#This Row],[37]]+CALCULO[[#This Row],[ 39 ]]</f>
        <v>0</v>
      </c>
      <c r="AO999" s="148">
        <f>+CALCULO[[#This Row],[33]]-CALCULO[[#This Row],[ 40 ]]</f>
        <v>0</v>
      </c>
      <c r="AP999" s="29"/>
      <c r="AQ999" s="163">
        <f>+MIN(CALCULO[[#This Row],[42]]+1-1,VLOOKUP($AP$4,RENTAS_EXCENTAS[],4,0))</f>
        <v>0</v>
      </c>
      <c r="AR999" s="29"/>
      <c r="AS999" s="163">
        <f>+MIN(CALCULO[[#This Row],[43]]+CALCULO[[#This Row],[ 44 ]]+1-1,VLOOKUP($AP$4,RENTAS_EXCENTAS[],4,0))-CALCULO[[#This Row],[43]]</f>
        <v>0</v>
      </c>
      <c r="AT999" s="163"/>
      <c r="AU999" s="163"/>
      <c r="AV999" s="163">
        <f>+CALCULO[[#This Row],[ 47 ]]</f>
        <v>0</v>
      </c>
      <c r="AW999" s="163"/>
      <c r="AX999" s="163">
        <f>+CALCULO[[#This Row],[ 49 ]]</f>
        <v>0</v>
      </c>
      <c r="AY999" s="163"/>
      <c r="AZ999" s="163">
        <f>+CALCULO[[#This Row],[ 51 ]]</f>
        <v>0</v>
      </c>
      <c r="BA999" s="163"/>
      <c r="BB999" s="163">
        <f>+CALCULO[[#This Row],[ 53 ]]</f>
        <v>0</v>
      </c>
      <c r="BC999" s="163"/>
      <c r="BD999" s="163">
        <f>+CALCULO[[#This Row],[ 55 ]]</f>
        <v>0</v>
      </c>
      <c r="BE999" s="163"/>
      <c r="BF999" s="163">
        <f>+CALCULO[[#This Row],[ 57 ]]</f>
        <v>0</v>
      </c>
      <c r="BG999" s="163"/>
      <c r="BH999" s="163">
        <f>+CALCULO[[#This Row],[ 59 ]]</f>
        <v>0</v>
      </c>
      <c r="BI999" s="163"/>
      <c r="BJ999" s="163"/>
      <c r="BK999" s="163"/>
      <c r="BL999" s="145">
        <f>+CALCULO[[#This Row],[ 63 ]]</f>
        <v>0</v>
      </c>
      <c r="BM999" s="144">
        <f>+CALCULO[[#This Row],[ 64 ]]+CALCULO[[#This Row],[ 62 ]]+CALCULO[[#This Row],[ 60 ]]+CALCULO[[#This Row],[ 58 ]]+CALCULO[[#This Row],[ 56 ]]+CALCULO[[#This Row],[ 54 ]]+CALCULO[[#This Row],[ 52 ]]+CALCULO[[#This Row],[ 50 ]]+CALCULO[[#This Row],[ 48 ]]+CALCULO[[#This Row],[ 45 ]]+CALCULO[[#This Row],[43]]</f>
        <v>0</v>
      </c>
      <c r="BN999" s="148">
        <f>+CALCULO[[#This Row],[ 41 ]]-CALCULO[[#This Row],[65]]</f>
        <v>0</v>
      </c>
      <c r="BO999" s="144">
        <f>+ROUND(MIN(CALCULO[[#This Row],[66]]*25%,240*'Versión impresión'!$H$8),-3)</f>
        <v>0</v>
      </c>
      <c r="BP999" s="148">
        <f>+CALCULO[[#This Row],[66]]-CALCULO[[#This Row],[67]]</f>
        <v>0</v>
      </c>
      <c r="BQ999" s="154">
        <f>+ROUND(CALCULO[[#This Row],[33]]*40%,-3)</f>
        <v>0</v>
      </c>
      <c r="BR999" s="149">
        <f t="shared" si="38"/>
        <v>0</v>
      </c>
      <c r="BS999" s="144">
        <f>+CALCULO[[#This Row],[33]]-MIN(CALCULO[[#This Row],[69]],CALCULO[[#This Row],[68]])</f>
        <v>0</v>
      </c>
      <c r="BT999" s="150">
        <f>+CALCULO[[#This Row],[71]]/'Versión impresión'!$H$8+1-1</f>
        <v>0</v>
      </c>
      <c r="BU999" s="151">
        <f>+LOOKUP(CALCULO[[#This Row],[72]],$CG$2:$CH$8,$CJ$2:$CJ$8)</f>
        <v>0</v>
      </c>
      <c r="BV999" s="152">
        <f>+LOOKUP(CALCULO[[#This Row],[72]],$CG$2:$CH$8,$CI$2:$CI$8)</f>
        <v>0</v>
      </c>
      <c r="BW999" s="151">
        <f>+LOOKUP(CALCULO[[#This Row],[72]],$CG$2:$CH$8,$CK$2:$CK$8)</f>
        <v>0</v>
      </c>
      <c r="BX999" s="155">
        <f>+(CALCULO[[#This Row],[72]]+CALCULO[[#This Row],[73]])*CALCULO[[#This Row],[74]]+CALCULO[[#This Row],[75]]</f>
        <v>0</v>
      </c>
      <c r="BY999" s="133">
        <f>+ROUND(CALCULO[[#This Row],[76]]*'Versión impresión'!$H$8,-3)</f>
        <v>0</v>
      </c>
      <c r="BZ999" s="180" t="str">
        <f>+IF(LOOKUP(CALCULO[[#This Row],[72]],$CG$2:$CH$8,$CM$2:$CM$8)=0,"",LOOKUP(CALCULO[[#This Row],[72]],$CG$2:$CH$8,$CM$2:$CM$8))</f>
        <v/>
      </c>
    </row>
    <row r="1000" spans="1:78" x14ac:dyDescent="0.25">
      <c r="A1000" s="78" t="str">
        <f t="shared" si="37"/>
        <v/>
      </c>
      <c r="B1000" s="159"/>
      <c r="C1000" s="29"/>
      <c r="D1000" s="29"/>
      <c r="E1000" s="29"/>
      <c r="F1000" s="29"/>
      <c r="G1000" s="29"/>
      <c r="H1000" s="29"/>
      <c r="I1000" s="29"/>
      <c r="J1000" s="29"/>
      <c r="K1000" s="29"/>
      <c r="L1000" s="29"/>
      <c r="M1000" s="29"/>
      <c r="N1000" s="29"/>
      <c r="O1000" s="144">
        <f>SUM(CALCULO[[#This Row],[5]:[ 14 ]])</f>
        <v>0</v>
      </c>
      <c r="P1000" s="162"/>
      <c r="Q1000" s="163">
        <f>+IF(AVERAGEIF(ING_NO_CONST_RENTA[Concepto],'Datos para cálculo'!P$4,ING_NO_CONST_RENTA[Monto Limite])=1,CALCULO[[#This Row],[16]],MIN(CALCULO[ [#This Row],[16] ],AVERAGEIF(ING_NO_CONST_RENTA[Concepto],'Datos para cálculo'!P$4,ING_NO_CONST_RENTA[Monto Limite]),+CALCULO[ [#This Row],[16] ]+1-1,CALCULO[ [#This Row],[16] ]))</f>
        <v>0</v>
      </c>
      <c r="R1000" s="29"/>
      <c r="S1000" s="163">
        <f>+IF(AVERAGEIF(ING_NO_CONST_RENTA[Concepto],'Datos para cálculo'!R$4,ING_NO_CONST_RENTA[Monto Limite])=1,CALCULO[[#This Row],[18]],MIN(CALCULO[ [#This Row],[18] ],AVERAGEIF(ING_NO_CONST_RENTA[Concepto],'Datos para cálculo'!R$4,ING_NO_CONST_RENTA[Monto Limite]),+CALCULO[ [#This Row],[18] ]+1-1,CALCULO[ [#This Row],[18] ]))</f>
        <v>0</v>
      </c>
      <c r="T1000" s="29"/>
      <c r="U1000" s="163">
        <f>+IF(AVERAGEIF(ING_NO_CONST_RENTA[Concepto],'Datos para cálculo'!T$4,ING_NO_CONST_RENTA[Monto Limite])=1,CALCULO[[#This Row],[20]],MIN(CALCULO[ [#This Row],[20] ],AVERAGEIF(ING_NO_CONST_RENTA[Concepto],'Datos para cálculo'!T$4,ING_NO_CONST_RENTA[Monto Limite]),+CALCULO[ [#This Row],[20] ]+1-1,CALCULO[ [#This Row],[20] ]))</f>
        <v>0</v>
      </c>
      <c r="V1000" s="29"/>
      <c r="W1000" s="163">
        <f>+IF(AVERAGEIF(ING_NO_CONST_RENTA[Concepto],'Datos para cálculo'!V$4,ING_NO_CONST_RENTA[Monto Limite])=1,CALCULO[[#This Row],[22]],MIN(CALCULO[ [#This Row],[22] ],AVERAGEIF(ING_NO_CONST_RENTA[Concepto],'Datos para cálculo'!V$4,ING_NO_CONST_RENTA[Monto Limite]),+CALCULO[ [#This Row],[22] ]+1-1,CALCULO[ [#This Row],[22] ],CALCULO[[#This Row],[ 15 ]]*25%))</f>
        <v>0</v>
      </c>
      <c r="X1000" s="164"/>
      <c r="Y1000" s="163">
        <f>+IF(O1000&lt;310*'Versión impresión'!$H$8,IF(AVERAGEIF(ING_NO_CONST_RENTA[Concepto],'Datos para cálculo'!X$4,ING_NO_CONST_RENTA[Monto Limite])=1,CALCULO[[#This Row],[ 24 ]],MIN(CALCULO[[#This Row],[ 24 ]],AVERAGEIF(ING_NO_CONST_RENTA[Concepto],'Datos para cálculo'!X$4,ING_NO_CONST_RENTA[Monto Limite]),+CALCULO[[#This Row],[ 24 ]]+1-1,CALCULO[[#This Row],[ 24 ]])),0)</f>
        <v>0</v>
      </c>
      <c r="Z1000" s="165"/>
      <c r="AA1000" s="163">
        <f>+IF(AVERAGEIF(ING_NO_CONST_RENTA[Concepto],'Datos para cálculo'!Z$4,ING_NO_CONST_RENTA[Monto Limite])=1,CALCULO[[#This Row],[ 26 ]],MIN(CALCULO[[#This Row],[ 26 ]],AVERAGEIF(ING_NO_CONST_RENTA[Concepto],'Datos para cálculo'!Z$4,ING_NO_CONST_RENTA[Monto Limite]),+CALCULO[[#This Row],[ 26 ]]+1-1,CALCULO[[#This Row],[ 26 ]]))</f>
        <v>0</v>
      </c>
      <c r="AB1000" s="165"/>
      <c r="AC1000" s="145">
        <f>+IF(AVERAGEIF(ING_NO_CONST_RENTA[Concepto],'Datos para cálculo'!AB$4,ING_NO_CONST_RENTA[Monto Limite])=1,CALCULO[[#This Row],[ 28 ]],MIN(CALCULO[[#This Row],[ 28 ]],AVERAGEIF(ING_NO_CONST_RENTA[Concepto],'Datos para cálculo'!AB$4,ING_NO_CONST_RENTA[Monto Limite]),+CALCULO[[#This Row],[ 28 ]]+1-1,CALCULO[[#This Row],[ 28 ]]))</f>
        <v>0</v>
      </c>
      <c r="AD1000" s="147"/>
      <c r="AE1000" s="145">
        <f>+IF(AVERAGEIF(ING_NO_CONST_RENTA[Concepto],'Datos para cálculo'!AD$4,ING_NO_CONST_RENTA[Monto Limite])=1,CALCULO[[#This Row],[ 30 ]],MIN(CALCULO[[#This Row],[ 30 ]],AVERAGEIF(ING_NO_CONST_RENTA[Concepto],'Datos para cálculo'!AD$4,ING_NO_CONST_RENTA[Monto Limite]),+CALCULO[[#This Row],[ 30 ]]+1-1,CALCULO[[#This Row],[ 30 ]]))</f>
        <v>0</v>
      </c>
      <c r="AF1000" s="144">
        <f>+CALCULO[[#This Row],[ 31 ]]+CALCULO[[#This Row],[ 29 ]]+CALCULO[[#This Row],[ 27 ]]+CALCULO[[#This Row],[ 25 ]]+CALCULO[[#This Row],[ 23 ]]+CALCULO[[#This Row],[ 21 ]]+CALCULO[[#This Row],[ 19 ]]+CALCULO[[#This Row],[ 17 ]]</f>
        <v>0</v>
      </c>
      <c r="AG1000" s="148">
        <f>+MAX(0,ROUND(CALCULO[[#This Row],[ 15 ]]-CALCULO[[#This Row],[32]],-3))</f>
        <v>0</v>
      </c>
      <c r="AH1000" s="29"/>
      <c r="AI1000" s="163">
        <f>+IF(AVERAGEIF(DEDUCCIONES[Concepto],'Datos para cálculo'!AH$4,DEDUCCIONES[Monto Limite])=1,CALCULO[[#This Row],[ 34 ]],MIN(CALCULO[[#This Row],[ 34 ]],AVERAGEIF(DEDUCCIONES[Concepto],'Datos para cálculo'!AH$4,DEDUCCIONES[Monto Limite]),+CALCULO[[#This Row],[ 34 ]]+1-1,CALCULO[[#This Row],[ 34 ]]))</f>
        <v>0</v>
      </c>
      <c r="AJ1000" s="167"/>
      <c r="AK1000" s="144">
        <f>+IF(CALCULO[[#This Row],[ 36 ]]="SI",MIN(CALCULO[[#This Row],[ 15 ]]*10%,VLOOKUP($AJ$4,DEDUCCIONES[],4,0)),0)</f>
        <v>0</v>
      </c>
      <c r="AL1000" s="168"/>
      <c r="AM1000" s="145">
        <f>+MIN(AL1000+1-1,VLOOKUP($AL$4,DEDUCCIONES[],4,0))</f>
        <v>0</v>
      </c>
      <c r="AN1000" s="144">
        <f>+CALCULO[[#This Row],[35]]+CALCULO[[#This Row],[37]]+CALCULO[[#This Row],[ 39 ]]</f>
        <v>0</v>
      </c>
      <c r="AO1000" s="148">
        <f>+CALCULO[[#This Row],[33]]-CALCULO[[#This Row],[ 40 ]]</f>
        <v>0</v>
      </c>
      <c r="AP1000" s="29"/>
      <c r="AQ1000" s="163">
        <f>+MIN(CALCULO[[#This Row],[42]]+1-1,VLOOKUP($AP$4,RENTAS_EXCENTAS[],4,0))</f>
        <v>0</v>
      </c>
      <c r="AR1000" s="29"/>
      <c r="AS1000" s="163">
        <f>+MIN(CALCULO[[#This Row],[43]]+CALCULO[[#This Row],[ 44 ]]+1-1,VLOOKUP($AP$4,RENTAS_EXCENTAS[],4,0))-CALCULO[[#This Row],[43]]</f>
        <v>0</v>
      </c>
      <c r="AT1000" s="163"/>
      <c r="AU1000" s="163"/>
      <c r="AV1000" s="163">
        <f>+CALCULO[[#This Row],[ 47 ]]</f>
        <v>0</v>
      </c>
      <c r="AW1000" s="163"/>
      <c r="AX1000" s="163">
        <f>+CALCULO[[#This Row],[ 49 ]]</f>
        <v>0</v>
      </c>
      <c r="AY1000" s="163"/>
      <c r="AZ1000" s="163">
        <f>+CALCULO[[#This Row],[ 51 ]]</f>
        <v>0</v>
      </c>
      <c r="BA1000" s="163"/>
      <c r="BB1000" s="163">
        <f>+CALCULO[[#This Row],[ 53 ]]</f>
        <v>0</v>
      </c>
      <c r="BC1000" s="163"/>
      <c r="BD1000" s="163">
        <f>+CALCULO[[#This Row],[ 55 ]]</f>
        <v>0</v>
      </c>
      <c r="BE1000" s="163"/>
      <c r="BF1000" s="163">
        <f>+CALCULO[[#This Row],[ 57 ]]</f>
        <v>0</v>
      </c>
      <c r="BG1000" s="163"/>
      <c r="BH1000" s="163">
        <f>+CALCULO[[#This Row],[ 59 ]]</f>
        <v>0</v>
      </c>
      <c r="BI1000" s="163"/>
      <c r="BJ1000" s="163"/>
      <c r="BK1000" s="163"/>
      <c r="BL1000" s="145">
        <f>+CALCULO[[#This Row],[ 63 ]]</f>
        <v>0</v>
      </c>
      <c r="BM1000" s="144">
        <f>+CALCULO[[#This Row],[ 64 ]]+CALCULO[[#This Row],[ 62 ]]+CALCULO[[#This Row],[ 60 ]]+CALCULO[[#This Row],[ 58 ]]+CALCULO[[#This Row],[ 56 ]]+CALCULO[[#This Row],[ 54 ]]+CALCULO[[#This Row],[ 52 ]]+CALCULO[[#This Row],[ 50 ]]+CALCULO[[#This Row],[ 48 ]]+CALCULO[[#This Row],[ 45 ]]+CALCULO[[#This Row],[43]]</f>
        <v>0</v>
      </c>
      <c r="BN1000" s="148">
        <f>+CALCULO[[#This Row],[ 41 ]]-CALCULO[[#This Row],[65]]</f>
        <v>0</v>
      </c>
      <c r="BO1000" s="144">
        <f>+ROUND(MIN(CALCULO[[#This Row],[66]]*25%,240*'Versión impresión'!$H$8),-3)</f>
        <v>0</v>
      </c>
      <c r="BP1000" s="148">
        <f>+CALCULO[[#This Row],[66]]-CALCULO[[#This Row],[67]]</f>
        <v>0</v>
      </c>
      <c r="BQ1000" s="154">
        <f>+ROUND(CALCULO[[#This Row],[33]]*40%,-3)</f>
        <v>0</v>
      </c>
      <c r="BR1000" s="149">
        <f t="shared" si="38"/>
        <v>0</v>
      </c>
      <c r="BS1000" s="144">
        <f>+CALCULO[[#This Row],[33]]-MIN(CALCULO[[#This Row],[69]],CALCULO[[#This Row],[68]])</f>
        <v>0</v>
      </c>
      <c r="BT1000" s="150">
        <f>+CALCULO[[#This Row],[71]]/'Versión impresión'!$H$8+1-1</f>
        <v>0</v>
      </c>
      <c r="BU1000" s="151">
        <f>+LOOKUP(CALCULO[[#This Row],[72]],$CG$2:$CH$8,$CJ$2:$CJ$8)</f>
        <v>0</v>
      </c>
      <c r="BV1000" s="152">
        <f>+LOOKUP(CALCULO[[#This Row],[72]],$CG$2:$CH$8,$CI$2:$CI$8)</f>
        <v>0</v>
      </c>
      <c r="BW1000" s="151">
        <f>+LOOKUP(CALCULO[[#This Row],[72]],$CG$2:$CH$8,$CK$2:$CK$8)</f>
        <v>0</v>
      </c>
      <c r="BX1000" s="155">
        <f>+(CALCULO[[#This Row],[72]]+CALCULO[[#This Row],[73]])*CALCULO[[#This Row],[74]]+CALCULO[[#This Row],[75]]</f>
        <v>0</v>
      </c>
      <c r="BY1000" s="133">
        <f>+ROUND(CALCULO[[#This Row],[76]]*'Versión impresión'!$H$8,-3)</f>
        <v>0</v>
      </c>
      <c r="BZ1000" s="180" t="str">
        <f>+IF(LOOKUP(CALCULO[[#This Row],[72]],$CG$2:$CH$8,$CM$2:$CM$8)=0,"",LOOKUP(CALCULO[[#This Row],[72]],$CG$2:$CH$8,$CM$2:$CM$8))</f>
        <v/>
      </c>
    </row>
    <row r="1001" spans="1:78" x14ac:dyDescent="0.25">
      <c r="B1001" s="159"/>
      <c r="C1001" s="29"/>
      <c r="D1001" s="29"/>
      <c r="E1001" s="29"/>
      <c r="F1001" s="29"/>
      <c r="G1001" s="29"/>
      <c r="H1001" s="29"/>
      <c r="I1001" s="29"/>
      <c r="J1001" s="29"/>
      <c r="K1001" s="29"/>
      <c r="L1001" s="29"/>
      <c r="M1001" s="29"/>
      <c r="N1001" s="29"/>
    </row>
    <row r="1002" spans="1:78" x14ac:dyDescent="0.25">
      <c r="B1002" s="159"/>
      <c r="C1002" s="29"/>
      <c r="D1002" s="29"/>
      <c r="E1002" s="29"/>
      <c r="F1002" s="29"/>
      <c r="G1002" s="29"/>
      <c r="H1002" s="29"/>
      <c r="I1002" s="29"/>
      <c r="J1002" s="29"/>
      <c r="K1002" s="29"/>
      <c r="L1002" s="29"/>
      <c r="M1002" s="29"/>
      <c r="N1002" s="29"/>
    </row>
    <row r="1003" spans="1:78" x14ac:dyDescent="0.25">
      <c r="B1003" s="159"/>
      <c r="C1003" s="29"/>
      <c r="D1003" s="29"/>
      <c r="E1003" s="29"/>
      <c r="F1003" s="29"/>
      <c r="G1003" s="29"/>
      <c r="H1003" s="29"/>
      <c r="I1003" s="29"/>
      <c r="J1003" s="29"/>
      <c r="K1003" s="29"/>
      <c r="L1003" s="29"/>
      <c r="M1003" s="29"/>
      <c r="N1003" s="29"/>
    </row>
    <row r="1004" spans="1:78" x14ac:dyDescent="0.25">
      <c r="B1004" s="159"/>
      <c r="C1004" s="29"/>
      <c r="D1004" s="29"/>
      <c r="E1004" s="29"/>
      <c r="F1004" s="29"/>
      <c r="G1004" s="29"/>
      <c r="H1004" s="29"/>
      <c r="I1004" s="29"/>
      <c r="J1004" s="29"/>
      <c r="K1004" s="29"/>
      <c r="L1004" s="29"/>
      <c r="M1004" s="29"/>
      <c r="N1004" s="29"/>
    </row>
    <row r="1005" spans="1:78" x14ac:dyDescent="0.25">
      <c r="B1005" s="159"/>
      <c r="C1005" s="29"/>
      <c r="D1005" s="29"/>
      <c r="E1005" s="29"/>
      <c r="F1005" s="29"/>
      <c r="G1005" s="29"/>
      <c r="H1005" s="29"/>
      <c r="I1005" s="29"/>
      <c r="J1005" s="29"/>
      <c r="K1005" s="29"/>
      <c r="L1005" s="29"/>
      <c r="M1005" s="29"/>
      <c r="N1005" s="29"/>
    </row>
    <row r="1006" spans="1:78" hidden="1" x14ac:dyDescent="0.25">
      <c r="B1006" s="159"/>
      <c r="C1006" s="29"/>
      <c r="D1006" s="29"/>
      <c r="E1006" s="29"/>
      <c r="F1006" s="29"/>
      <c r="G1006" s="29"/>
      <c r="H1006" s="29"/>
      <c r="I1006" s="29"/>
      <c r="J1006" s="29"/>
      <c r="K1006" s="29"/>
      <c r="L1006" s="29"/>
      <c r="M1006" s="29"/>
      <c r="N1006" s="29"/>
    </row>
    <row r="1007" spans="1:78" hidden="1" x14ac:dyDescent="0.25">
      <c r="B1007" s="159"/>
      <c r="C1007" s="29"/>
      <c r="D1007" s="29"/>
      <c r="E1007" s="29"/>
      <c r="F1007" s="29"/>
      <c r="G1007" s="29"/>
      <c r="H1007" s="29"/>
      <c r="I1007" s="29"/>
      <c r="J1007" s="29"/>
      <c r="K1007" s="29"/>
      <c r="L1007" s="29"/>
      <c r="M1007" s="29"/>
      <c r="N1007" s="29"/>
    </row>
    <row r="1008" spans="1:78" hidden="1" x14ac:dyDescent="0.25">
      <c r="B1008" s="159"/>
      <c r="C1008" s="29"/>
      <c r="D1008" s="29"/>
      <c r="E1008" s="29"/>
      <c r="F1008" s="29"/>
      <c r="G1008" s="29"/>
      <c r="H1008" s="29"/>
      <c r="I1008" s="29"/>
      <c r="J1008" s="29"/>
      <c r="K1008" s="29"/>
      <c r="L1008" s="29"/>
      <c r="M1008" s="29"/>
      <c r="N1008" s="29"/>
    </row>
    <row r="1009" spans="2:14" hidden="1" x14ac:dyDescent="0.25">
      <c r="B1009" s="159"/>
      <c r="C1009" s="29"/>
      <c r="D1009" s="29"/>
      <c r="E1009" s="29"/>
      <c r="F1009" s="29"/>
      <c r="G1009" s="29"/>
      <c r="H1009" s="29"/>
      <c r="I1009" s="29"/>
      <c r="J1009" s="29"/>
      <c r="K1009" s="29"/>
      <c r="L1009" s="29"/>
      <c r="M1009" s="29"/>
      <c r="N1009" s="29"/>
    </row>
    <row r="1010" spans="2:14" hidden="1" x14ac:dyDescent="0.25">
      <c r="B1010" s="159"/>
      <c r="C1010" s="29"/>
      <c r="D1010" s="29"/>
      <c r="E1010" s="29"/>
      <c r="F1010" s="29"/>
      <c r="G1010" s="29"/>
      <c r="H1010" s="29"/>
      <c r="I1010" s="29"/>
      <c r="J1010" s="29"/>
      <c r="K1010" s="29"/>
      <c r="L1010" s="29"/>
      <c r="M1010" s="29"/>
      <c r="N1010" s="29"/>
    </row>
    <row r="1011" spans="2:14" hidden="1" x14ac:dyDescent="0.25">
      <c r="B1011" s="159"/>
      <c r="C1011" s="29"/>
      <c r="D1011" s="29"/>
      <c r="E1011" s="29"/>
      <c r="F1011" s="29"/>
      <c r="G1011" s="29"/>
      <c r="H1011" s="29"/>
      <c r="I1011" s="29"/>
      <c r="J1011" s="29"/>
      <c r="K1011" s="29"/>
      <c r="L1011" s="29"/>
      <c r="M1011" s="29"/>
      <c r="N1011" s="29"/>
    </row>
    <row r="1012" spans="2:14" hidden="1" x14ac:dyDescent="0.25">
      <c r="B1012" s="159"/>
      <c r="C1012" s="29"/>
      <c r="D1012" s="29"/>
      <c r="E1012" s="29"/>
      <c r="F1012" s="29"/>
      <c r="G1012" s="29"/>
      <c r="H1012" s="29"/>
      <c r="I1012" s="29"/>
      <c r="J1012" s="29"/>
      <c r="K1012" s="29"/>
      <c r="L1012" s="29"/>
      <c r="M1012" s="29"/>
      <c r="N1012" s="29"/>
    </row>
    <row r="1013" spans="2:14" hidden="1" x14ac:dyDescent="0.25">
      <c r="B1013" s="159"/>
      <c r="C1013" s="29"/>
      <c r="D1013" s="29"/>
      <c r="E1013" s="29"/>
      <c r="F1013" s="29"/>
      <c r="G1013" s="29"/>
      <c r="H1013" s="29"/>
      <c r="I1013" s="29"/>
      <c r="J1013" s="29"/>
      <c r="K1013" s="29"/>
      <c r="L1013" s="29"/>
      <c r="M1013" s="29"/>
      <c r="N1013" s="29"/>
    </row>
    <row r="1014" spans="2:14" hidden="1" x14ac:dyDescent="0.25">
      <c r="B1014" s="159"/>
      <c r="C1014" s="29"/>
      <c r="D1014" s="29"/>
      <c r="E1014" s="29"/>
      <c r="F1014" s="29"/>
      <c r="G1014" s="29"/>
      <c r="H1014" s="29"/>
      <c r="I1014" s="29"/>
      <c r="J1014" s="29"/>
      <c r="K1014" s="29"/>
      <c r="L1014" s="29"/>
      <c r="M1014" s="29"/>
      <c r="N1014" s="29"/>
    </row>
    <row r="1015" spans="2:14" hidden="1" x14ac:dyDescent="0.25">
      <c r="B1015" s="159"/>
      <c r="C1015" s="29"/>
      <c r="D1015" s="29"/>
      <c r="E1015" s="29"/>
      <c r="F1015" s="29"/>
      <c r="G1015" s="29"/>
      <c r="H1015" s="29"/>
      <c r="I1015" s="29"/>
      <c r="J1015" s="29"/>
      <c r="K1015" s="29"/>
      <c r="L1015" s="29"/>
      <c r="M1015" s="29"/>
      <c r="N1015" s="29"/>
    </row>
    <row r="1016" spans="2:14" hidden="1" x14ac:dyDescent="0.25">
      <c r="B1016" s="159"/>
      <c r="C1016" s="29"/>
      <c r="D1016" s="29"/>
      <c r="E1016" s="29"/>
      <c r="F1016" s="29"/>
      <c r="G1016" s="29"/>
      <c r="H1016" s="29"/>
      <c r="I1016" s="29"/>
      <c r="J1016" s="29"/>
      <c r="K1016" s="29"/>
      <c r="L1016" s="29"/>
      <c r="M1016" s="29"/>
      <c r="N1016" s="29"/>
    </row>
    <row r="1017" spans="2:14" hidden="1" x14ac:dyDescent="0.25">
      <c r="B1017" s="159"/>
      <c r="C1017" s="29"/>
      <c r="D1017" s="29"/>
      <c r="E1017" s="29"/>
      <c r="F1017" s="29"/>
      <c r="G1017" s="29"/>
      <c r="H1017" s="29"/>
      <c r="I1017" s="29"/>
      <c r="J1017" s="29"/>
      <c r="K1017" s="29"/>
      <c r="L1017" s="29"/>
      <c r="M1017" s="29"/>
      <c r="N1017" s="29"/>
    </row>
    <row r="1018" spans="2:14" hidden="1" x14ac:dyDescent="0.25">
      <c r="B1018" s="159"/>
      <c r="C1018" s="29"/>
      <c r="D1018" s="29"/>
      <c r="E1018" s="29"/>
      <c r="F1018" s="29"/>
      <c r="G1018" s="29"/>
      <c r="H1018" s="29"/>
      <c r="I1018" s="29"/>
      <c r="J1018" s="29"/>
      <c r="K1018" s="29"/>
      <c r="L1018" s="29"/>
      <c r="M1018" s="29"/>
      <c r="N1018" s="29"/>
    </row>
    <row r="1019" spans="2:14" hidden="1" x14ac:dyDescent="0.25">
      <c r="B1019" s="159"/>
      <c r="C1019" s="29"/>
      <c r="D1019" s="29"/>
      <c r="E1019" s="29"/>
      <c r="F1019" s="29"/>
      <c r="G1019" s="29"/>
      <c r="H1019" s="29"/>
      <c r="I1019" s="29"/>
      <c r="J1019" s="29"/>
      <c r="K1019" s="29"/>
      <c r="L1019" s="29"/>
      <c r="M1019" s="29"/>
      <c r="N1019" s="29"/>
    </row>
    <row r="1020" spans="2:14" hidden="1" x14ac:dyDescent="0.25">
      <c r="B1020" s="159"/>
      <c r="C1020" s="29"/>
      <c r="D1020" s="29"/>
      <c r="E1020" s="29"/>
      <c r="F1020" s="29"/>
      <c r="G1020" s="29"/>
      <c r="H1020" s="29"/>
      <c r="I1020" s="29"/>
      <c r="J1020" s="29"/>
      <c r="K1020" s="29"/>
      <c r="L1020" s="29"/>
      <c r="M1020" s="29"/>
      <c r="N1020" s="29"/>
    </row>
    <row r="1021" spans="2:14" hidden="1" x14ac:dyDescent="0.25">
      <c r="B1021" s="159"/>
      <c r="C1021" s="29"/>
      <c r="D1021" s="29"/>
      <c r="E1021" s="29"/>
      <c r="F1021" s="29"/>
      <c r="G1021" s="29"/>
      <c r="H1021" s="29"/>
      <c r="I1021" s="29"/>
      <c r="J1021" s="29"/>
      <c r="K1021" s="29"/>
      <c r="L1021" s="29"/>
      <c r="M1021" s="29"/>
      <c r="N1021" s="29"/>
    </row>
    <row r="1022" spans="2:14" hidden="1" x14ac:dyDescent="0.25">
      <c r="B1022" s="159"/>
      <c r="C1022" s="29"/>
      <c r="D1022" s="29"/>
      <c r="E1022" s="29"/>
      <c r="F1022" s="29"/>
      <c r="G1022" s="29"/>
      <c r="H1022" s="29"/>
      <c r="I1022" s="29"/>
      <c r="J1022" s="29"/>
      <c r="K1022" s="29"/>
      <c r="L1022" s="29"/>
      <c r="M1022" s="29"/>
      <c r="N1022" s="29"/>
    </row>
    <row r="1023" spans="2:14" hidden="1" x14ac:dyDescent="0.25">
      <c r="B1023" s="159"/>
      <c r="C1023" s="29"/>
      <c r="D1023" s="29"/>
      <c r="E1023" s="29"/>
      <c r="F1023" s="29"/>
      <c r="G1023" s="29"/>
      <c r="H1023" s="29"/>
      <c r="I1023" s="29"/>
      <c r="J1023" s="29"/>
      <c r="K1023" s="29"/>
      <c r="L1023" s="29"/>
      <c r="M1023" s="29"/>
      <c r="N1023" s="29"/>
    </row>
    <row r="1024" spans="2:14" hidden="1" x14ac:dyDescent="0.25">
      <c r="B1024" s="159"/>
      <c r="C1024" s="29"/>
      <c r="D1024" s="29"/>
      <c r="E1024" s="29"/>
      <c r="F1024" s="29"/>
      <c r="G1024" s="29"/>
      <c r="H1024" s="29"/>
      <c r="I1024" s="29"/>
      <c r="J1024" s="29"/>
      <c r="K1024" s="29"/>
      <c r="L1024" s="29"/>
      <c r="M1024" s="29"/>
      <c r="N1024" s="29"/>
    </row>
    <row r="1025" spans="2:14" hidden="1" x14ac:dyDescent="0.25">
      <c r="B1025" s="159"/>
      <c r="C1025" s="29"/>
      <c r="D1025" s="29"/>
      <c r="E1025" s="29"/>
      <c r="F1025" s="29"/>
      <c r="G1025" s="29"/>
      <c r="H1025" s="29"/>
      <c r="I1025" s="29"/>
      <c r="J1025" s="29"/>
      <c r="K1025" s="29"/>
      <c r="L1025" s="29"/>
      <c r="M1025" s="29"/>
      <c r="N1025" s="29"/>
    </row>
    <row r="1026" spans="2:14" hidden="1" x14ac:dyDescent="0.25">
      <c r="B1026" s="159"/>
      <c r="C1026" s="29"/>
      <c r="D1026" s="29"/>
      <c r="E1026" s="29"/>
      <c r="F1026" s="29"/>
      <c r="G1026" s="29"/>
      <c r="H1026" s="29"/>
      <c r="I1026" s="29"/>
      <c r="J1026" s="29"/>
      <c r="K1026" s="29"/>
      <c r="L1026" s="29"/>
      <c r="M1026" s="29"/>
      <c r="N1026" s="29"/>
    </row>
    <row r="1027" spans="2:14" hidden="1" x14ac:dyDescent="0.25">
      <c r="B1027" s="159"/>
      <c r="C1027" s="29"/>
      <c r="D1027" s="29"/>
      <c r="E1027" s="29"/>
      <c r="F1027" s="29"/>
      <c r="G1027" s="29"/>
      <c r="H1027" s="29"/>
      <c r="I1027" s="29"/>
      <c r="J1027" s="29"/>
      <c r="K1027" s="29"/>
      <c r="L1027" s="29"/>
      <c r="M1027" s="29"/>
      <c r="N1027" s="29"/>
    </row>
    <row r="1028" spans="2:14" hidden="1" x14ac:dyDescent="0.25">
      <c r="B1028" s="159"/>
      <c r="C1028" s="29"/>
      <c r="D1028" s="29"/>
      <c r="E1028" s="29"/>
      <c r="F1028" s="29"/>
      <c r="G1028" s="29"/>
      <c r="H1028" s="29"/>
      <c r="I1028" s="29"/>
      <c r="J1028" s="29"/>
      <c r="K1028" s="29"/>
      <c r="L1028" s="29"/>
      <c r="M1028" s="29"/>
      <c r="N1028" s="29"/>
    </row>
    <row r="1029" spans="2:14" hidden="1" x14ac:dyDescent="0.25">
      <c r="B1029" s="159"/>
      <c r="C1029" s="29"/>
      <c r="D1029" s="29"/>
      <c r="E1029" s="29"/>
      <c r="F1029" s="29"/>
      <c r="G1029" s="29"/>
      <c r="H1029" s="29"/>
      <c r="I1029" s="29"/>
      <c r="J1029" s="29"/>
      <c r="K1029" s="29"/>
      <c r="L1029" s="29"/>
      <c r="M1029" s="29"/>
      <c r="N1029" s="29"/>
    </row>
    <row r="1030" spans="2:14" hidden="1" x14ac:dyDescent="0.25">
      <c r="B1030" s="159"/>
      <c r="C1030" s="29"/>
      <c r="D1030" s="29"/>
      <c r="E1030" s="29"/>
      <c r="F1030" s="29"/>
      <c r="G1030" s="29"/>
      <c r="H1030" s="29"/>
      <c r="I1030" s="29"/>
      <c r="J1030" s="29"/>
      <c r="K1030" s="29"/>
      <c r="L1030" s="29"/>
      <c r="M1030" s="29"/>
      <c r="N1030" s="29"/>
    </row>
    <row r="1031" spans="2:14" hidden="1" x14ac:dyDescent="0.25">
      <c r="B1031" s="159"/>
      <c r="C1031" s="29"/>
      <c r="D1031" s="29"/>
      <c r="E1031" s="29"/>
      <c r="F1031" s="29"/>
      <c r="G1031" s="29"/>
      <c r="H1031" s="29"/>
      <c r="I1031" s="29"/>
      <c r="J1031" s="29"/>
      <c r="K1031" s="29"/>
      <c r="L1031" s="29"/>
      <c r="M1031" s="29"/>
      <c r="N1031" s="29"/>
    </row>
    <row r="1032" spans="2:14" hidden="1" x14ac:dyDescent="0.25">
      <c r="B1032" s="159"/>
      <c r="C1032" s="29"/>
      <c r="D1032" s="29"/>
      <c r="E1032" s="29"/>
      <c r="F1032" s="29"/>
      <c r="G1032" s="29"/>
      <c r="H1032" s="29"/>
      <c r="I1032" s="29"/>
      <c r="J1032" s="29"/>
      <c r="K1032" s="29"/>
      <c r="L1032" s="29"/>
      <c r="M1032" s="29"/>
      <c r="N1032" s="29"/>
    </row>
    <row r="1033" spans="2:14" hidden="1" x14ac:dyDescent="0.25">
      <c r="B1033" s="159"/>
      <c r="C1033" s="29"/>
      <c r="D1033" s="29"/>
      <c r="E1033" s="29"/>
      <c r="F1033" s="29"/>
      <c r="G1033" s="29"/>
      <c r="H1033" s="29"/>
      <c r="I1033" s="29"/>
      <c r="J1033" s="29"/>
      <c r="K1033" s="29"/>
      <c r="L1033" s="29"/>
      <c r="M1033" s="29"/>
      <c r="N1033" s="29"/>
    </row>
    <row r="1034" spans="2:14" hidden="1" x14ac:dyDescent="0.25">
      <c r="B1034" s="159"/>
      <c r="C1034" s="29"/>
      <c r="D1034" s="29"/>
      <c r="E1034" s="29"/>
      <c r="F1034" s="29"/>
      <c r="G1034" s="29"/>
      <c r="H1034" s="29"/>
      <c r="I1034" s="29"/>
      <c r="J1034" s="29"/>
      <c r="K1034" s="29"/>
      <c r="L1034" s="29"/>
      <c r="M1034" s="29"/>
      <c r="N1034" s="29"/>
    </row>
    <row r="1035" spans="2:14" hidden="1" x14ac:dyDescent="0.25">
      <c r="B1035" s="159"/>
      <c r="C1035" s="29"/>
      <c r="D1035" s="29"/>
      <c r="E1035" s="29"/>
      <c r="F1035" s="29"/>
      <c r="G1035" s="29"/>
      <c r="H1035" s="29"/>
      <c r="I1035" s="29"/>
      <c r="J1035" s="29"/>
      <c r="K1035" s="29"/>
      <c r="L1035" s="29"/>
      <c r="M1035" s="29"/>
      <c r="N1035" s="29"/>
    </row>
    <row r="1036" spans="2:14" hidden="1" x14ac:dyDescent="0.25">
      <c r="B1036" s="159"/>
      <c r="C1036" s="29"/>
      <c r="D1036" s="29"/>
      <c r="E1036" s="29"/>
      <c r="F1036" s="29"/>
      <c r="G1036" s="29"/>
      <c r="H1036" s="29"/>
      <c r="I1036" s="29"/>
      <c r="J1036" s="29"/>
      <c r="K1036" s="29"/>
      <c r="L1036" s="29"/>
      <c r="M1036" s="29"/>
      <c r="N1036" s="29"/>
    </row>
    <row r="1037" spans="2:14" hidden="1" x14ac:dyDescent="0.25">
      <c r="B1037" s="159"/>
      <c r="C1037" s="29"/>
      <c r="D1037" s="29"/>
      <c r="E1037" s="29"/>
      <c r="F1037" s="29"/>
      <c r="G1037" s="29"/>
      <c r="H1037" s="29"/>
      <c r="I1037" s="29"/>
      <c r="J1037" s="29"/>
      <c r="K1037" s="29"/>
      <c r="L1037" s="29"/>
      <c r="M1037" s="29"/>
      <c r="N1037" s="29"/>
    </row>
    <row r="1038" spans="2:14" hidden="1" x14ac:dyDescent="0.25">
      <c r="B1038" s="159"/>
      <c r="C1038" s="29"/>
      <c r="D1038" s="29"/>
      <c r="E1038" s="29"/>
      <c r="F1038" s="29"/>
      <c r="G1038" s="29"/>
      <c r="H1038" s="29"/>
      <c r="I1038" s="29"/>
      <c r="J1038" s="29"/>
      <c r="K1038" s="29"/>
      <c r="L1038" s="29"/>
      <c r="M1038" s="29"/>
      <c r="N1038" s="29"/>
    </row>
    <row r="1039" spans="2:14" hidden="1" x14ac:dyDescent="0.25">
      <c r="B1039" s="159"/>
      <c r="C1039" s="29"/>
      <c r="D1039" s="29"/>
      <c r="E1039" s="29"/>
      <c r="F1039" s="29"/>
      <c r="G1039" s="29"/>
      <c r="H1039" s="29"/>
      <c r="I1039" s="29"/>
      <c r="J1039" s="29"/>
      <c r="K1039" s="29"/>
      <c r="L1039" s="29"/>
      <c r="M1039" s="29"/>
      <c r="N1039" s="29"/>
    </row>
    <row r="1040" spans="2:14" hidden="1" x14ac:dyDescent="0.25">
      <c r="B1040" s="159"/>
      <c r="C1040" s="29"/>
      <c r="D1040" s="29"/>
      <c r="E1040" s="29"/>
      <c r="F1040" s="29"/>
      <c r="G1040" s="29"/>
      <c r="H1040" s="29"/>
      <c r="I1040" s="29"/>
      <c r="J1040" s="29"/>
      <c r="K1040" s="29"/>
      <c r="L1040" s="29"/>
      <c r="M1040" s="29"/>
      <c r="N1040" s="29"/>
    </row>
    <row r="1041" spans="2:14" hidden="1" x14ac:dyDescent="0.25">
      <c r="B1041" s="159"/>
      <c r="C1041" s="29"/>
      <c r="D1041" s="29"/>
      <c r="E1041" s="29"/>
      <c r="F1041" s="29"/>
      <c r="G1041" s="29"/>
      <c r="H1041" s="29"/>
      <c r="I1041" s="29"/>
      <c r="J1041" s="29"/>
      <c r="K1041" s="29"/>
      <c r="L1041" s="29"/>
      <c r="M1041" s="29"/>
      <c r="N1041" s="29"/>
    </row>
    <row r="1042" spans="2:14" hidden="1" x14ac:dyDescent="0.25">
      <c r="B1042" s="159"/>
      <c r="C1042" s="29"/>
      <c r="D1042" s="29"/>
      <c r="E1042" s="29"/>
      <c r="F1042" s="29"/>
      <c r="G1042" s="29"/>
      <c r="H1042" s="29"/>
      <c r="I1042" s="29"/>
      <c r="J1042" s="29"/>
      <c r="K1042" s="29"/>
      <c r="L1042" s="29"/>
      <c r="M1042" s="29"/>
      <c r="N1042" s="29"/>
    </row>
    <row r="1043" spans="2:14" hidden="1" x14ac:dyDescent="0.25">
      <c r="B1043" s="159"/>
      <c r="C1043" s="29"/>
      <c r="D1043" s="29"/>
      <c r="E1043" s="29"/>
      <c r="F1043" s="29"/>
      <c r="G1043" s="29"/>
      <c r="H1043" s="29"/>
      <c r="I1043" s="29"/>
      <c r="J1043" s="29"/>
      <c r="K1043" s="29"/>
      <c r="L1043" s="29"/>
      <c r="M1043" s="29"/>
      <c r="N1043" s="29"/>
    </row>
    <row r="1044" spans="2:14" hidden="1" x14ac:dyDescent="0.25">
      <c r="B1044" s="159"/>
      <c r="C1044" s="29"/>
      <c r="D1044" s="29"/>
      <c r="E1044" s="29"/>
      <c r="F1044" s="29"/>
      <c r="G1044" s="29"/>
      <c r="H1044" s="29"/>
      <c r="I1044" s="29"/>
      <c r="J1044" s="29"/>
      <c r="K1044" s="29"/>
      <c r="L1044" s="29"/>
      <c r="M1044" s="29"/>
      <c r="N1044" s="29"/>
    </row>
    <row r="1045" spans="2:14" hidden="1" x14ac:dyDescent="0.25">
      <c r="B1045" s="159"/>
      <c r="C1045" s="29"/>
      <c r="D1045" s="29"/>
      <c r="E1045" s="29"/>
      <c r="F1045" s="29"/>
      <c r="G1045" s="29"/>
      <c r="H1045" s="29"/>
      <c r="I1045" s="29"/>
      <c r="J1045" s="29"/>
      <c r="K1045" s="29"/>
      <c r="L1045" s="29"/>
      <c r="M1045" s="29"/>
      <c r="N1045" s="29"/>
    </row>
    <row r="1046" spans="2:14" hidden="1" x14ac:dyDescent="0.25">
      <c r="B1046" s="159"/>
      <c r="C1046" s="29"/>
      <c r="D1046" s="29"/>
      <c r="E1046" s="29"/>
      <c r="F1046" s="29"/>
      <c r="G1046" s="29"/>
      <c r="H1046" s="29"/>
      <c r="I1046" s="29"/>
      <c r="J1046" s="29"/>
      <c r="K1046" s="29"/>
      <c r="L1046" s="29"/>
      <c r="M1046" s="29"/>
      <c r="N1046" s="29"/>
    </row>
    <row r="1047" spans="2:14" hidden="1" x14ac:dyDescent="0.25">
      <c r="B1047" s="159"/>
      <c r="C1047" s="29"/>
      <c r="D1047" s="29"/>
      <c r="E1047" s="29"/>
      <c r="F1047" s="29"/>
      <c r="G1047" s="29"/>
      <c r="H1047" s="29"/>
      <c r="I1047" s="29"/>
      <c r="J1047" s="29"/>
      <c r="K1047" s="29"/>
      <c r="L1047" s="29"/>
      <c r="M1047" s="29"/>
      <c r="N1047" s="29"/>
    </row>
    <row r="1048" spans="2:14" hidden="1" x14ac:dyDescent="0.25">
      <c r="B1048" s="159"/>
      <c r="C1048" s="29"/>
      <c r="D1048" s="29"/>
      <c r="E1048" s="29"/>
      <c r="F1048" s="29"/>
      <c r="G1048" s="29"/>
      <c r="H1048" s="29"/>
      <c r="I1048" s="29"/>
      <c r="J1048" s="29"/>
      <c r="K1048" s="29"/>
      <c r="L1048" s="29"/>
      <c r="M1048" s="29"/>
      <c r="N1048" s="29"/>
    </row>
    <row r="1049" spans="2:14" hidden="1" x14ac:dyDescent="0.25">
      <c r="B1049" s="159"/>
      <c r="C1049" s="29"/>
      <c r="D1049" s="29"/>
      <c r="E1049" s="29"/>
      <c r="F1049" s="29"/>
      <c r="G1049" s="29"/>
      <c r="H1049" s="29"/>
      <c r="I1049" s="29"/>
      <c r="J1049" s="29"/>
      <c r="K1049" s="29"/>
      <c r="L1049" s="29"/>
      <c r="M1049" s="29"/>
      <c r="N1049" s="29"/>
    </row>
    <row r="1050" spans="2:14" hidden="1" x14ac:dyDescent="0.25">
      <c r="B1050" s="159"/>
      <c r="C1050" s="29"/>
      <c r="D1050" s="29"/>
      <c r="E1050" s="29"/>
      <c r="F1050" s="29"/>
      <c r="G1050" s="29"/>
      <c r="H1050" s="29"/>
      <c r="I1050" s="29"/>
      <c r="J1050" s="29"/>
      <c r="K1050" s="29"/>
      <c r="L1050" s="29"/>
      <c r="M1050" s="29"/>
      <c r="N1050" s="29"/>
    </row>
    <row r="1051" spans="2:14" hidden="1" x14ac:dyDescent="0.25">
      <c r="B1051" s="159"/>
      <c r="C1051" s="29"/>
      <c r="D1051" s="29"/>
      <c r="E1051" s="29"/>
      <c r="F1051" s="29"/>
      <c r="G1051" s="29"/>
      <c r="H1051" s="29"/>
      <c r="I1051" s="29"/>
      <c r="J1051" s="29"/>
      <c r="K1051" s="29"/>
      <c r="L1051" s="29"/>
      <c r="M1051" s="29"/>
      <c r="N1051" s="29"/>
    </row>
    <row r="1052" spans="2:14" hidden="1" x14ac:dyDescent="0.25">
      <c r="B1052" s="159"/>
      <c r="C1052" s="29"/>
      <c r="D1052" s="29"/>
      <c r="E1052" s="29"/>
      <c r="F1052" s="29"/>
      <c r="G1052" s="29"/>
      <c r="H1052" s="29"/>
      <c r="I1052" s="29"/>
      <c r="J1052" s="29"/>
      <c r="K1052" s="29"/>
      <c r="L1052" s="29"/>
      <c r="M1052" s="29"/>
      <c r="N1052" s="29"/>
    </row>
    <row r="1053" spans="2:14" hidden="1" x14ac:dyDescent="0.25">
      <c r="B1053" s="159"/>
      <c r="C1053" s="29"/>
      <c r="D1053" s="29"/>
      <c r="E1053" s="29"/>
      <c r="F1053" s="29"/>
      <c r="G1053" s="29"/>
      <c r="H1053" s="29"/>
      <c r="I1053" s="29"/>
      <c r="J1053" s="29"/>
      <c r="K1053" s="29"/>
      <c r="L1053" s="29"/>
      <c r="M1053" s="29"/>
      <c r="N1053" s="29"/>
    </row>
    <row r="1054" spans="2:14" hidden="1" x14ac:dyDescent="0.25">
      <c r="B1054" s="159"/>
      <c r="C1054" s="29"/>
      <c r="D1054" s="29"/>
      <c r="E1054" s="29"/>
      <c r="F1054" s="29"/>
      <c r="G1054" s="29"/>
      <c r="H1054" s="29"/>
      <c r="I1054" s="29"/>
      <c r="J1054" s="29"/>
      <c r="K1054" s="29"/>
      <c r="L1054" s="29"/>
      <c r="M1054" s="29"/>
      <c r="N1054" s="29"/>
    </row>
    <row r="1055" spans="2:14" hidden="1" x14ac:dyDescent="0.25">
      <c r="B1055" s="159"/>
      <c r="C1055" s="29"/>
      <c r="D1055" s="29"/>
      <c r="E1055" s="29"/>
      <c r="F1055" s="29"/>
      <c r="G1055" s="29"/>
      <c r="H1055" s="29"/>
      <c r="I1055" s="29"/>
      <c r="J1055" s="29"/>
      <c r="K1055" s="29"/>
      <c r="L1055" s="29"/>
      <c r="M1055" s="29"/>
      <c r="N1055" s="29"/>
    </row>
    <row r="1056" spans="2:14" hidden="1" x14ac:dyDescent="0.25">
      <c r="B1056" s="159"/>
      <c r="C1056" s="29"/>
      <c r="D1056" s="29"/>
      <c r="E1056" s="29"/>
      <c r="F1056" s="29"/>
      <c r="G1056" s="29"/>
      <c r="H1056" s="29"/>
      <c r="I1056" s="29"/>
      <c r="J1056" s="29"/>
      <c r="K1056" s="29"/>
      <c r="L1056" s="29"/>
      <c r="M1056" s="29"/>
      <c r="N1056" s="29"/>
    </row>
    <row r="1057" spans="2:14" hidden="1" x14ac:dyDescent="0.25">
      <c r="B1057" s="159"/>
      <c r="C1057" s="29"/>
      <c r="D1057" s="29"/>
      <c r="E1057" s="29"/>
      <c r="F1057" s="29"/>
      <c r="G1057" s="29"/>
      <c r="H1057" s="29"/>
      <c r="I1057" s="29"/>
      <c r="J1057" s="29"/>
      <c r="K1057" s="29"/>
      <c r="L1057" s="29"/>
      <c r="M1057" s="29"/>
      <c r="N1057" s="29"/>
    </row>
    <row r="1058" spans="2:14" hidden="1" x14ac:dyDescent="0.25">
      <c r="B1058" s="159"/>
      <c r="C1058" s="29"/>
      <c r="D1058" s="29"/>
      <c r="E1058" s="29"/>
      <c r="F1058" s="29"/>
      <c r="G1058" s="29"/>
      <c r="H1058" s="29"/>
      <c r="I1058" s="29"/>
      <c r="J1058" s="29"/>
      <c r="K1058" s="29"/>
      <c r="L1058" s="29"/>
      <c r="M1058" s="29"/>
      <c r="N1058" s="29"/>
    </row>
    <row r="1059" spans="2:14" hidden="1" x14ac:dyDescent="0.25">
      <c r="B1059" s="159"/>
      <c r="C1059" s="29"/>
      <c r="D1059" s="29"/>
      <c r="E1059" s="29"/>
      <c r="F1059" s="29"/>
      <c r="G1059" s="29"/>
      <c r="H1059" s="29"/>
      <c r="I1059" s="29"/>
      <c r="J1059" s="29"/>
      <c r="K1059" s="29"/>
      <c r="L1059" s="29"/>
      <c r="M1059" s="29"/>
      <c r="N1059" s="29"/>
    </row>
    <row r="1060" spans="2:14" hidden="1" x14ac:dyDescent="0.25">
      <c r="B1060" s="159"/>
      <c r="C1060" s="29"/>
      <c r="D1060" s="29"/>
      <c r="E1060" s="29"/>
      <c r="F1060" s="29"/>
      <c r="G1060" s="29"/>
      <c r="H1060" s="29"/>
      <c r="I1060" s="29"/>
      <c r="J1060" s="29"/>
      <c r="K1060" s="29"/>
      <c r="L1060" s="29"/>
      <c r="M1060" s="29"/>
      <c r="N1060" s="29"/>
    </row>
    <row r="1061" spans="2:14" hidden="1" x14ac:dyDescent="0.25">
      <c r="B1061" s="159"/>
      <c r="C1061" s="29"/>
      <c r="D1061" s="29"/>
      <c r="E1061" s="29"/>
      <c r="F1061" s="29"/>
      <c r="G1061" s="29"/>
      <c r="H1061" s="29"/>
      <c r="I1061" s="29"/>
      <c r="J1061" s="29"/>
      <c r="K1061" s="29"/>
      <c r="L1061" s="29"/>
      <c r="M1061" s="29"/>
      <c r="N1061" s="29"/>
    </row>
    <row r="1062" spans="2:14" hidden="1" x14ac:dyDescent="0.25">
      <c r="B1062" s="159"/>
      <c r="C1062" s="29"/>
      <c r="D1062" s="29"/>
      <c r="E1062" s="29"/>
      <c r="F1062" s="29"/>
      <c r="G1062" s="29"/>
      <c r="H1062" s="29"/>
      <c r="I1062" s="29"/>
      <c r="J1062" s="29"/>
      <c r="K1062" s="29"/>
      <c r="L1062" s="29"/>
      <c r="M1062" s="29"/>
      <c r="N1062" s="29"/>
    </row>
    <row r="1063" spans="2:14" hidden="1" x14ac:dyDescent="0.25">
      <c r="B1063" s="159"/>
      <c r="C1063" s="29"/>
      <c r="D1063" s="29"/>
      <c r="E1063" s="29"/>
      <c r="F1063" s="29"/>
      <c r="G1063" s="29"/>
      <c r="H1063" s="29"/>
      <c r="I1063" s="29"/>
      <c r="J1063" s="29"/>
      <c r="K1063" s="29"/>
      <c r="L1063" s="29"/>
      <c r="M1063" s="29"/>
      <c r="N1063" s="29"/>
    </row>
    <row r="1064" spans="2:14" hidden="1" x14ac:dyDescent="0.25">
      <c r="B1064" s="159"/>
      <c r="C1064" s="29"/>
      <c r="D1064" s="29"/>
      <c r="E1064" s="29"/>
      <c r="F1064" s="29"/>
      <c r="G1064" s="29"/>
      <c r="H1064" s="29"/>
      <c r="I1064" s="29"/>
      <c r="J1064" s="29"/>
      <c r="K1064" s="29"/>
      <c r="L1064" s="29"/>
      <c r="M1064" s="29"/>
      <c r="N1064" s="29"/>
    </row>
    <row r="1065" spans="2:14" hidden="1" x14ac:dyDescent="0.25">
      <c r="B1065" s="159"/>
      <c r="C1065" s="29"/>
      <c r="D1065" s="29"/>
      <c r="E1065" s="29"/>
      <c r="F1065" s="29"/>
      <c r="G1065" s="29"/>
      <c r="H1065" s="29"/>
      <c r="I1065" s="29"/>
      <c r="J1065" s="29"/>
      <c r="K1065" s="29"/>
      <c r="L1065" s="29"/>
      <c r="M1065" s="29"/>
      <c r="N1065" s="29"/>
    </row>
    <row r="1066" spans="2:14" hidden="1" x14ac:dyDescent="0.25">
      <c r="B1066" s="159"/>
      <c r="C1066" s="29"/>
      <c r="D1066" s="29"/>
      <c r="E1066" s="29"/>
      <c r="F1066" s="29"/>
      <c r="G1066" s="29"/>
      <c r="H1066" s="29"/>
      <c r="I1066" s="29"/>
      <c r="J1066" s="29"/>
      <c r="K1066" s="29"/>
      <c r="L1066" s="29"/>
      <c r="M1066" s="29"/>
      <c r="N1066" s="29"/>
    </row>
    <row r="1067" spans="2:14" hidden="1" x14ac:dyDescent="0.25">
      <c r="B1067" s="159"/>
      <c r="C1067" s="29"/>
      <c r="D1067" s="29"/>
      <c r="E1067" s="29"/>
      <c r="F1067" s="29"/>
      <c r="G1067" s="29"/>
      <c r="H1067" s="29"/>
      <c r="I1067" s="29"/>
      <c r="J1067" s="29"/>
      <c r="K1067" s="29"/>
      <c r="L1067" s="29"/>
      <c r="M1067" s="29"/>
      <c r="N1067" s="29"/>
    </row>
    <row r="1068" spans="2:14" hidden="1" x14ac:dyDescent="0.25">
      <c r="B1068" s="159"/>
      <c r="C1068" s="29"/>
      <c r="D1068" s="29"/>
      <c r="E1068" s="29"/>
      <c r="F1068" s="29"/>
      <c r="G1068" s="29"/>
      <c r="H1068" s="29"/>
      <c r="I1068" s="29"/>
      <c r="J1068" s="29"/>
      <c r="K1068" s="29"/>
      <c r="L1068" s="29"/>
      <c r="M1068" s="29"/>
      <c r="N1068" s="29"/>
    </row>
    <row r="1069" spans="2:14" hidden="1" x14ac:dyDescent="0.25">
      <c r="B1069" s="159"/>
      <c r="C1069" s="29"/>
      <c r="D1069" s="29"/>
      <c r="E1069" s="29"/>
      <c r="F1069" s="29"/>
      <c r="G1069" s="29"/>
      <c r="H1069" s="29"/>
      <c r="I1069" s="29"/>
      <c r="J1069" s="29"/>
      <c r="K1069" s="29"/>
      <c r="L1069" s="29"/>
      <c r="M1069" s="29"/>
      <c r="N1069" s="29"/>
    </row>
    <row r="1070" spans="2:14" hidden="1" x14ac:dyDescent="0.25">
      <c r="B1070" s="159"/>
      <c r="C1070" s="29"/>
      <c r="D1070" s="29"/>
      <c r="E1070" s="29"/>
      <c r="F1070" s="29"/>
      <c r="G1070" s="29"/>
      <c r="H1070" s="29"/>
      <c r="I1070" s="29"/>
      <c r="J1070" s="29"/>
      <c r="K1070" s="29"/>
      <c r="L1070" s="29"/>
      <c r="M1070" s="29"/>
      <c r="N1070" s="29"/>
    </row>
    <row r="1071" spans="2:14" hidden="1" x14ac:dyDescent="0.25">
      <c r="B1071" s="159"/>
      <c r="C1071" s="29"/>
      <c r="D1071" s="29"/>
      <c r="E1071" s="29"/>
      <c r="F1071" s="29"/>
      <c r="G1071" s="29"/>
      <c r="H1071" s="29"/>
      <c r="I1071" s="29"/>
      <c r="J1071" s="29"/>
      <c r="K1071" s="29"/>
      <c r="L1071" s="29"/>
      <c r="M1071" s="29"/>
      <c r="N1071" s="29"/>
    </row>
    <row r="1072" spans="2:14" hidden="1" x14ac:dyDescent="0.25">
      <c r="B1072" s="159"/>
      <c r="C1072" s="29"/>
      <c r="D1072" s="29"/>
      <c r="E1072" s="29"/>
      <c r="F1072" s="29"/>
      <c r="G1072" s="29"/>
      <c r="H1072" s="29"/>
      <c r="I1072" s="29"/>
      <c r="J1072" s="29"/>
      <c r="K1072" s="29"/>
      <c r="L1072" s="29"/>
      <c r="M1072" s="29"/>
      <c r="N1072" s="29"/>
    </row>
    <row r="1073" spans="2:14" hidden="1" x14ac:dyDescent="0.25">
      <c r="B1073" s="159"/>
      <c r="C1073" s="29"/>
      <c r="D1073" s="29"/>
      <c r="E1073" s="29"/>
      <c r="F1073" s="29"/>
      <c r="G1073" s="29"/>
      <c r="H1073" s="29"/>
      <c r="I1073" s="29"/>
      <c r="J1073" s="29"/>
      <c r="K1073" s="29"/>
      <c r="L1073" s="29"/>
      <c r="M1073" s="29"/>
      <c r="N1073" s="29"/>
    </row>
    <row r="1074" spans="2:14" hidden="1" x14ac:dyDescent="0.25">
      <c r="B1074" s="159"/>
      <c r="C1074" s="29"/>
      <c r="D1074" s="29"/>
      <c r="E1074" s="29"/>
      <c r="F1074" s="29"/>
      <c r="G1074" s="29"/>
      <c r="H1074" s="29"/>
      <c r="I1074" s="29"/>
      <c r="J1074" s="29"/>
      <c r="K1074" s="29"/>
      <c r="L1074" s="29"/>
      <c r="M1074" s="29"/>
      <c r="N1074" s="29"/>
    </row>
    <row r="1075" spans="2:14" hidden="1" x14ac:dyDescent="0.25">
      <c r="B1075" s="159"/>
      <c r="C1075" s="29"/>
      <c r="D1075" s="29"/>
      <c r="E1075" s="29"/>
      <c r="F1075" s="29"/>
      <c r="G1075" s="29"/>
      <c r="H1075" s="29"/>
      <c r="I1075" s="29"/>
      <c r="J1075" s="29"/>
      <c r="K1075" s="29"/>
      <c r="L1075" s="29"/>
      <c r="M1075" s="29"/>
      <c r="N1075" s="29"/>
    </row>
    <row r="1076" spans="2:14" hidden="1" x14ac:dyDescent="0.25">
      <c r="B1076" s="159"/>
      <c r="C1076" s="29"/>
      <c r="D1076" s="29"/>
      <c r="E1076" s="29"/>
      <c r="F1076" s="29"/>
      <c r="G1076" s="29"/>
      <c r="H1076" s="29"/>
      <c r="I1076" s="29"/>
      <c r="J1076" s="29"/>
      <c r="K1076" s="29"/>
      <c r="L1076" s="29"/>
      <c r="M1076" s="29"/>
      <c r="N1076" s="29"/>
    </row>
    <row r="1077" spans="2:14" hidden="1" x14ac:dyDescent="0.25">
      <c r="B1077" s="159"/>
      <c r="C1077" s="29"/>
      <c r="D1077" s="29"/>
      <c r="E1077" s="29"/>
      <c r="F1077" s="29"/>
      <c r="G1077" s="29"/>
      <c r="H1077" s="29"/>
      <c r="I1077" s="29"/>
      <c r="J1077" s="29"/>
      <c r="K1077" s="29"/>
      <c r="L1077" s="29"/>
      <c r="M1077" s="29"/>
      <c r="N1077" s="29"/>
    </row>
    <row r="1078" spans="2:14" hidden="1" x14ac:dyDescent="0.25">
      <c r="B1078" s="159"/>
      <c r="C1078" s="29"/>
      <c r="D1078" s="29"/>
      <c r="E1078" s="29"/>
      <c r="F1078" s="29"/>
      <c r="G1078" s="29"/>
      <c r="H1078" s="29"/>
      <c r="I1078" s="29"/>
      <c r="J1078" s="29"/>
      <c r="K1078" s="29"/>
      <c r="L1078" s="29"/>
      <c r="M1078" s="29"/>
      <c r="N1078" s="29"/>
    </row>
    <row r="1079" spans="2:14" hidden="1" x14ac:dyDescent="0.25">
      <c r="B1079" s="159"/>
      <c r="C1079" s="29"/>
      <c r="D1079" s="29"/>
      <c r="E1079" s="29"/>
      <c r="F1079" s="29"/>
      <c r="G1079" s="29"/>
      <c r="H1079" s="29"/>
      <c r="I1079" s="29"/>
      <c r="J1079" s="29"/>
      <c r="K1079" s="29"/>
      <c r="L1079" s="29"/>
      <c r="M1079" s="29"/>
      <c r="N1079" s="29"/>
    </row>
    <row r="1080" spans="2:14" hidden="1" x14ac:dyDescent="0.25">
      <c r="B1080" s="159"/>
      <c r="C1080" s="29"/>
      <c r="D1080" s="29"/>
      <c r="E1080" s="29"/>
      <c r="F1080" s="29"/>
      <c r="G1080" s="29"/>
      <c r="H1080" s="29"/>
      <c r="I1080" s="29"/>
      <c r="J1080" s="29"/>
      <c r="K1080" s="29"/>
      <c r="L1080" s="29"/>
      <c r="M1080" s="29"/>
      <c r="N1080" s="29"/>
    </row>
    <row r="1081" spans="2:14" hidden="1" x14ac:dyDescent="0.25">
      <c r="B1081" s="159"/>
      <c r="C1081" s="29"/>
      <c r="D1081" s="29"/>
      <c r="E1081" s="29"/>
      <c r="F1081" s="29"/>
      <c r="G1081" s="29"/>
      <c r="H1081" s="29"/>
      <c r="I1081" s="29"/>
      <c r="J1081" s="29"/>
      <c r="K1081" s="29"/>
      <c r="L1081" s="29"/>
      <c r="M1081" s="29"/>
      <c r="N1081" s="29"/>
    </row>
    <row r="1082" spans="2:14" hidden="1" x14ac:dyDescent="0.25">
      <c r="B1082" s="159"/>
      <c r="C1082" s="29"/>
      <c r="D1082" s="29"/>
      <c r="E1082" s="29"/>
      <c r="F1082" s="29"/>
      <c r="G1082" s="29"/>
      <c r="H1082" s="29"/>
      <c r="I1082" s="29"/>
      <c r="J1082" s="29"/>
      <c r="K1082" s="29"/>
      <c r="L1082" s="29"/>
      <c r="M1082" s="29"/>
      <c r="N1082" s="29"/>
    </row>
    <row r="1083" spans="2:14" hidden="1" x14ac:dyDescent="0.25">
      <c r="B1083" s="159"/>
      <c r="C1083" s="29"/>
      <c r="D1083" s="29"/>
      <c r="E1083" s="29"/>
      <c r="F1083" s="29"/>
      <c r="G1083" s="29"/>
      <c r="H1083" s="29"/>
      <c r="I1083" s="29"/>
      <c r="J1083" s="29"/>
      <c r="K1083" s="29"/>
      <c r="L1083" s="29"/>
      <c r="M1083" s="29"/>
      <c r="N1083" s="29"/>
    </row>
    <row r="1084" spans="2:14" hidden="1" x14ac:dyDescent="0.25">
      <c r="B1084" s="159"/>
      <c r="C1084" s="29"/>
      <c r="D1084" s="29"/>
      <c r="E1084" s="29"/>
      <c r="F1084" s="29"/>
      <c r="G1084" s="29"/>
      <c r="H1084" s="29"/>
      <c r="I1084" s="29"/>
      <c r="J1084" s="29"/>
      <c r="K1084" s="29"/>
      <c r="L1084" s="29"/>
      <c r="M1084" s="29"/>
      <c r="N1084" s="29"/>
    </row>
    <row r="1085" spans="2:14" hidden="1" x14ac:dyDescent="0.25">
      <c r="B1085" s="159"/>
      <c r="C1085" s="29"/>
      <c r="D1085" s="29"/>
      <c r="E1085" s="29"/>
      <c r="F1085" s="29"/>
      <c r="G1085" s="29"/>
      <c r="H1085" s="29"/>
      <c r="I1085" s="29"/>
      <c r="J1085" s="29"/>
      <c r="K1085" s="29"/>
      <c r="L1085" s="29"/>
      <c r="M1085" s="29"/>
      <c r="N1085" s="29"/>
    </row>
    <row r="1086" spans="2:14" hidden="1" x14ac:dyDescent="0.25">
      <c r="B1086" s="159"/>
      <c r="C1086" s="29"/>
      <c r="D1086" s="29"/>
      <c r="E1086" s="29"/>
      <c r="F1086" s="29"/>
      <c r="G1086" s="29"/>
      <c r="H1086" s="29"/>
      <c r="I1086" s="29"/>
      <c r="J1086" s="29"/>
      <c r="K1086" s="29"/>
      <c r="L1086" s="29"/>
      <c r="M1086" s="29"/>
      <c r="N1086" s="29"/>
    </row>
    <row r="1087" spans="2:14" hidden="1" x14ac:dyDescent="0.25">
      <c r="B1087" s="159"/>
      <c r="C1087" s="29"/>
      <c r="D1087" s="29"/>
      <c r="E1087" s="29"/>
      <c r="F1087" s="29"/>
      <c r="G1087" s="29"/>
      <c r="H1087" s="29"/>
      <c r="I1087" s="29"/>
      <c r="J1087" s="29"/>
      <c r="K1087" s="29"/>
      <c r="L1087" s="29"/>
      <c r="M1087" s="29"/>
      <c r="N1087" s="29"/>
    </row>
    <row r="1088" spans="2:14" hidden="1" x14ac:dyDescent="0.25">
      <c r="B1088" s="159"/>
      <c r="C1088" s="29"/>
      <c r="D1088" s="29"/>
      <c r="E1088" s="29"/>
      <c r="F1088" s="29"/>
      <c r="G1088" s="29"/>
      <c r="H1088" s="29"/>
      <c r="I1088" s="29"/>
      <c r="J1088" s="29"/>
      <c r="K1088" s="29"/>
      <c r="L1088" s="29"/>
      <c r="M1088" s="29"/>
      <c r="N1088" s="29"/>
    </row>
    <row r="1089" spans="2:14" hidden="1" x14ac:dyDescent="0.25">
      <c r="B1089" s="159"/>
      <c r="C1089" s="29"/>
      <c r="D1089" s="29"/>
      <c r="E1089" s="29"/>
      <c r="F1089" s="29"/>
      <c r="G1089" s="29"/>
      <c r="H1089" s="29"/>
      <c r="I1089" s="29"/>
      <c r="J1089" s="29"/>
      <c r="K1089" s="29"/>
      <c r="L1089" s="29"/>
      <c r="M1089" s="29"/>
      <c r="N1089" s="29"/>
    </row>
    <row r="1090" spans="2:14" hidden="1" x14ac:dyDescent="0.25">
      <c r="B1090" s="159"/>
      <c r="C1090" s="29"/>
      <c r="D1090" s="29"/>
      <c r="E1090" s="29"/>
      <c r="F1090" s="29"/>
      <c r="G1090" s="29"/>
      <c r="H1090" s="29"/>
      <c r="I1090" s="29"/>
      <c r="J1090" s="29"/>
      <c r="K1090" s="29"/>
      <c r="L1090" s="29"/>
      <c r="M1090" s="29"/>
      <c r="N1090" s="29"/>
    </row>
    <row r="1091" spans="2:14" hidden="1" x14ac:dyDescent="0.25">
      <c r="B1091" s="159"/>
      <c r="C1091" s="29"/>
      <c r="D1091" s="29"/>
      <c r="E1091" s="29"/>
      <c r="F1091" s="29"/>
      <c r="G1091" s="29"/>
      <c r="H1091" s="29"/>
      <c r="I1091" s="29"/>
      <c r="J1091" s="29"/>
      <c r="K1091" s="29"/>
      <c r="L1091" s="29"/>
      <c r="M1091" s="29"/>
      <c r="N1091" s="29"/>
    </row>
    <row r="1092" spans="2:14" hidden="1" x14ac:dyDescent="0.25">
      <c r="B1092" s="159"/>
      <c r="C1092" s="29"/>
      <c r="D1092" s="29"/>
      <c r="E1092" s="29"/>
      <c r="F1092" s="29"/>
      <c r="G1092" s="29"/>
      <c r="H1092" s="29"/>
      <c r="I1092" s="29"/>
      <c r="J1092" s="29"/>
      <c r="K1092" s="29"/>
      <c r="L1092" s="29"/>
      <c r="M1092" s="29"/>
      <c r="N1092" s="29"/>
    </row>
    <row r="1093" spans="2:14" hidden="1" x14ac:dyDescent="0.25">
      <c r="B1093" s="159"/>
      <c r="C1093" s="29"/>
      <c r="D1093" s="29"/>
      <c r="E1093" s="29"/>
      <c r="F1093" s="29"/>
      <c r="G1093" s="29"/>
      <c r="H1093" s="29"/>
      <c r="I1093" s="29"/>
      <c r="J1093" s="29"/>
      <c r="K1093" s="29"/>
      <c r="L1093" s="29"/>
      <c r="M1093" s="29"/>
      <c r="N1093" s="29"/>
    </row>
    <row r="1094" spans="2:14" hidden="1" x14ac:dyDescent="0.25">
      <c r="B1094" s="159"/>
      <c r="C1094" s="29"/>
      <c r="D1094" s="29"/>
      <c r="E1094" s="29"/>
      <c r="F1094" s="29"/>
      <c r="G1094" s="29"/>
      <c r="H1094" s="29"/>
      <c r="I1094" s="29"/>
      <c r="J1094" s="29"/>
      <c r="K1094" s="29"/>
      <c r="L1094" s="29"/>
      <c r="M1094" s="29"/>
      <c r="N1094" s="29"/>
    </row>
    <row r="1095" spans="2:14" hidden="1" x14ac:dyDescent="0.25">
      <c r="B1095" s="159"/>
      <c r="C1095" s="29"/>
      <c r="D1095" s="29"/>
      <c r="E1095" s="29"/>
      <c r="F1095" s="29"/>
      <c r="G1095" s="29"/>
      <c r="H1095" s="29"/>
      <c r="I1095" s="29"/>
      <c r="J1095" s="29"/>
      <c r="K1095" s="29"/>
      <c r="L1095" s="29"/>
      <c r="M1095" s="29"/>
      <c r="N1095" s="29"/>
    </row>
    <row r="1096" spans="2:14" hidden="1" x14ac:dyDescent="0.25">
      <c r="B1096" s="159"/>
      <c r="C1096" s="29"/>
      <c r="D1096" s="29"/>
      <c r="E1096" s="29"/>
      <c r="F1096" s="29"/>
      <c r="G1096" s="29"/>
      <c r="H1096" s="29"/>
      <c r="I1096" s="29"/>
      <c r="J1096" s="29"/>
      <c r="K1096" s="29"/>
      <c r="L1096" s="29"/>
      <c r="M1096" s="29"/>
      <c r="N1096" s="29"/>
    </row>
    <row r="1097" spans="2:14" hidden="1" x14ac:dyDescent="0.25">
      <c r="B1097" s="159"/>
      <c r="C1097" s="29"/>
      <c r="D1097" s="29"/>
      <c r="E1097" s="29"/>
      <c r="F1097" s="29"/>
      <c r="G1097" s="29"/>
      <c r="H1097" s="29"/>
      <c r="I1097" s="29"/>
      <c r="J1097" s="29"/>
      <c r="K1097" s="29"/>
      <c r="L1097" s="29"/>
      <c r="M1097" s="29"/>
      <c r="N1097" s="29"/>
    </row>
    <row r="1098" spans="2:14" hidden="1" x14ac:dyDescent="0.25">
      <c r="B1098" s="159"/>
      <c r="C1098" s="29"/>
      <c r="D1098" s="29"/>
      <c r="E1098" s="29"/>
      <c r="F1098" s="29"/>
      <c r="G1098" s="29"/>
      <c r="H1098" s="29"/>
      <c r="I1098" s="29"/>
      <c r="J1098" s="29"/>
      <c r="K1098" s="29"/>
      <c r="L1098" s="29"/>
      <c r="M1098" s="29"/>
      <c r="N1098" s="29"/>
    </row>
    <row r="1099" spans="2:14" hidden="1" x14ac:dyDescent="0.25">
      <c r="B1099" s="159"/>
      <c r="C1099" s="29"/>
      <c r="D1099" s="29"/>
      <c r="E1099" s="29"/>
      <c r="F1099" s="29"/>
      <c r="G1099" s="29"/>
      <c r="H1099" s="29"/>
      <c r="I1099" s="29"/>
      <c r="J1099" s="29"/>
      <c r="K1099" s="29"/>
      <c r="L1099" s="29"/>
      <c r="M1099" s="29"/>
      <c r="N1099" s="29"/>
    </row>
    <row r="1100" spans="2:14" hidden="1" x14ac:dyDescent="0.25">
      <c r="B1100" s="159"/>
      <c r="C1100" s="29"/>
      <c r="D1100" s="29"/>
      <c r="E1100" s="29"/>
      <c r="F1100" s="29"/>
      <c r="G1100" s="29"/>
      <c r="H1100" s="29"/>
      <c r="I1100" s="29"/>
      <c r="J1100" s="29"/>
      <c r="K1100" s="29"/>
      <c r="L1100" s="29"/>
      <c r="M1100" s="29"/>
      <c r="N1100" s="29"/>
    </row>
    <row r="1101" spans="2:14" hidden="1" x14ac:dyDescent="0.25">
      <c r="B1101" s="159"/>
      <c r="C1101" s="29"/>
      <c r="D1101" s="29"/>
      <c r="E1101" s="29"/>
      <c r="F1101" s="29"/>
      <c r="G1101" s="29"/>
      <c r="H1101" s="29"/>
      <c r="I1101" s="29"/>
      <c r="J1101" s="29"/>
      <c r="K1101" s="29"/>
      <c r="L1101" s="29"/>
      <c r="M1101" s="29"/>
      <c r="N1101" s="29"/>
    </row>
    <row r="1102" spans="2:14" hidden="1" x14ac:dyDescent="0.25">
      <c r="B1102" s="159"/>
      <c r="C1102" s="29"/>
      <c r="D1102" s="29"/>
      <c r="E1102" s="29"/>
      <c r="F1102" s="29"/>
      <c r="G1102" s="29"/>
      <c r="H1102" s="29"/>
      <c r="I1102" s="29"/>
      <c r="J1102" s="29"/>
      <c r="K1102" s="29"/>
      <c r="L1102" s="29"/>
      <c r="M1102" s="29"/>
      <c r="N1102" s="29"/>
    </row>
    <row r="1103" spans="2:14" hidden="1" x14ac:dyDescent="0.25">
      <c r="B1103" s="159"/>
      <c r="C1103" s="29"/>
      <c r="D1103" s="29"/>
      <c r="E1103" s="29"/>
      <c r="F1103" s="29"/>
      <c r="G1103" s="29"/>
      <c r="H1103" s="29"/>
      <c r="I1103" s="29"/>
      <c r="J1103" s="29"/>
      <c r="K1103" s="29"/>
      <c r="L1103" s="29"/>
      <c r="M1103" s="29"/>
      <c r="N1103" s="29"/>
    </row>
    <row r="1104" spans="2:14" hidden="1" x14ac:dyDescent="0.25">
      <c r="B1104" s="159"/>
      <c r="C1104" s="29"/>
      <c r="D1104" s="29"/>
      <c r="E1104" s="29"/>
      <c r="F1104" s="29"/>
      <c r="G1104" s="29"/>
      <c r="H1104" s="29"/>
      <c r="I1104" s="29"/>
      <c r="J1104" s="29"/>
      <c r="K1104" s="29"/>
      <c r="L1104" s="29"/>
      <c r="M1104" s="29"/>
      <c r="N1104" s="29"/>
    </row>
    <row r="1105" spans="2:14" hidden="1" x14ac:dyDescent="0.25">
      <c r="B1105" s="159"/>
      <c r="C1105" s="29"/>
      <c r="D1105" s="29"/>
      <c r="E1105" s="29"/>
      <c r="F1105" s="29"/>
      <c r="G1105" s="29"/>
      <c r="H1105" s="29"/>
      <c r="I1105" s="29"/>
      <c r="J1105" s="29"/>
      <c r="K1105" s="29"/>
      <c r="L1105" s="29"/>
      <c r="M1105" s="29"/>
      <c r="N1105" s="29"/>
    </row>
    <row r="1106" spans="2:14" hidden="1" x14ac:dyDescent="0.25">
      <c r="B1106" s="159"/>
      <c r="C1106" s="29"/>
      <c r="D1106" s="29"/>
      <c r="E1106" s="29"/>
      <c r="F1106" s="29"/>
      <c r="G1106" s="29"/>
      <c r="H1106" s="29"/>
      <c r="I1106" s="29"/>
      <c r="J1106" s="29"/>
      <c r="K1106" s="29"/>
      <c r="L1106" s="29"/>
      <c r="M1106" s="29"/>
      <c r="N1106" s="29"/>
    </row>
    <row r="1107" spans="2:14" hidden="1" x14ac:dyDescent="0.25">
      <c r="B1107" s="159"/>
      <c r="C1107" s="29"/>
      <c r="D1107" s="29"/>
      <c r="E1107" s="29"/>
      <c r="F1107" s="29"/>
      <c r="G1107" s="29"/>
      <c r="H1107" s="29"/>
      <c r="I1107" s="29"/>
      <c r="J1107" s="29"/>
      <c r="K1107" s="29"/>
      <c r="L1107" s="29"/>
      <c r="M1107" s="29"/>
      <c r="N1107" s="29"/>
    </row>
    <row r="1108" spans="2:14" hidden="1" x14ac:dyDescent="0.25">
      <c r="B1108" s="159"/>
      <c r="C1108" s="29"/>
      <c r="D1108" s="29"/>
      <c r="E1108" s="29"/>
      <c r="F1108" s="29"/>
      <c r="G1108" s="29"/>
      <c r="H1108" s="29"/>
      <c r="I1108" s="29"/>
      <c r="J1108" s="29"/>
      <c r="K1108" s="29"/>
      <c r="L1108" s="29"/>
      <c r="M1108" s="29"/>
      <c r="N1108" s="29"/>
    </row>
    <row r="1109" spans="2:14" hidden="1" x14ac:dyDescent="0.25">
      <c r="B1109" s="159"/>
      <c r="C1109" s="29"/>
      <c r="D1109" s="29"/>
      <c r="E1109" s="29"/>
      <c r="F1109" s="29"/>
      <c r="G1109" s="29"/>
      <c r="H1109" s="29"/>
      <c r="I1109" s="29"/>
      <c r="J1109" s="29"/>
      <c r="K1109" s="29"/>
      <c r="L1109" s="29"/>
      <c r="M1109" s="29"/>
      <c r="N1109" s="29"/>
    </row>
    <row r="1110" spans="2:14" hidden="1" x14ac:dyDescent="0.25">
      <c r="B1110" s="159"/>
      <c r="C1110" s="29"/>
      <c r="D1110" s="29"/>
      <c r="E1110" s="29"/>
      <c r="F1110" s="29"/>
      <c r="G1110" s="29"/>
      <c r="H1110" s="29"/>
      <c r="I1110" s="29"/>
      <c r="J1110" s="29"/>
      <c r="K1110" s="29"/>
      <c r="L1110" s="29"/>
      <c r="M1110" s="29"/>
      <c r="N1110" s="29"/>
    </row>
    <row r="1111" spans="2:14" hidden="1" x14ac:dyDescent="0.25">
      <c r="B1111" s="159"/>
      <c r="C1111" s="29"/>
      <c r="D1111" s="29"/>
      <c r="E1111" s="29"/>
      <c r="F1111" s="29"/>
      <c r="G1111" s="29"/>
      <c r="H1111" s="29"/>
      <c r="I1111" s="29"/>
      <c r="J1111" s="29"/>
      <c r="K1111" s="29"/>
      <c r="L1111" s="29"/>
      <c r="M1111" s="29"/>
      <c r="N1111" s="29"/>
    </row>
    <row r="1112" spans="2:14" hidden="1" x14ac:dyDescent="0.25">
      <c r="B1112" s="159"/>
      <c r="C1112" s="29"/>
      <c r="D1112" s="29"/>
      <c r="E1112" s="29"/>
      <c r="F1112" s="29"/>
      <c r="G1112" s="29"/>
      <c r="H1112" s="29"/>
      <c r="I1112" s="29"/>
      <c r="J1112" s="29"/>
      <c r="K1112" s="29"/>
      <c r="L1112" s="29"/>
      <c r="M1112" s="29"/>
      <c r="N1112" s="29"/>
    </row>
    <row r="1113" spans="2:14" hidden="1" x14ac:dyDescent="0.25">
      <c r="B1113" s="159"/>
      <c r="C1113" s="29"/>
      <c r="D1113" s="29"/>
      <c r="E1113" s="29"/>
      <c r="F1113" s="29"/>
      <c r="G1113" s="29"/>
      <c r="H1113" s="29"/>
      <c r="I1113" s="29"/>
      <c r="J1113" s="29"/>
      <c r="K1113" s="29"/>
      <c r="L1113" s="29"/>
      <c r="M1113" s="29"/>
      <c r="N1113" s="29"/>
    </row>
    <row r="1114" spans="2:14" hidden="1" x14ac:dyDescent="0.25">
      <c r="B1114" s="159"/>
      <c r="C1114" s="29"/>
      <c r="D1114" s="29"/>
      <c r="E1114" s="29"/>
      <c r="F1114" s="29"/>
      <c r="G1114" s="29"/>
      <c r="H1114" s="29"/>
      <c r="I1114" s="29"/>
      <c r="J1114" s="29"/>
      <c r="K1114" s="29"/>
      <c r="L1114" s="29"/>
      <c r="M1114" s="29"/>
      <c r="N1114" s="29"/>
    </row>
    <row r="1115" spans="2:14" hidden="1" x14ac:dyDescent="0.25">
      <c r="B1115" s="159"/>
      <c r="C1115" s="29"/>
      <c r="D1115" s="29"/>
      <c r="E1115" s="29"/>
      <c r="F1115" s="29"/>
      <c r="G1115" s="29"/>
      <c r="H1115" s="29"/>
      <c r="I1115" s="29"/>
      <c r="J1115" s="29"/>
      <c r="K1115" s="29"/>
      <c r="L1115" s="29"/>
      <c r="M1115" s="29"/>
      <c r="N1115" s="29"/>
    </row>
    <row r="1116" spans="2:14" hidden="1" x14ac:dyDescent="0.25">
      <c r="B1116" s="159"/>
      <c r="C1116" s="29"/>
      <c r="D1116" s="29"/>
      <c r="E1116" s="29"/>
      <c r="F1116" s="29"/>
      <c r="G1116" s="29"/>
      <c r="H1116" s="29"/>
      <c r="I1116" s="29"/>
      <c r="J1116" s="29"/>
      <c r="K1116" s="29"/>
      <c r="L1116" s="29"/>
      <c r="M1116" s="29"/>
      <c r="N1116" s="29"/>
    </row>
    <row r="1117" spans="2:14" hidden="1" x14ac:dyDescent="0.25">
      <c r="B1117" s="159"/>
      <c r="C1117" s="29"/>
      <c r="D1117" s="29"/>
      <c r="E1117" s="29"/>
      <c r="F1117" s="29"/>
      <c r="G1117" s="29"/>
      <c r="H1117" s="29"/>
      <c r="I1117" s="29"/>
      <c r="J1117" s="29"/>
      <c r="K1117" s="29"/>
      <c r="L1117" s="29"/>
      <c r="M1117" s="29"/>
      <c r="N1117" s="29"/>
    </row>
    <row r="1118" spans="2:14" hidden="1" x14ac:dyDescent="0.25">
      <c r="B1118" s="159"/>
      <c r="C1118" s="29"/>
      <c r="D1118" s="29"/>
      <c r="E1118" s="29"/>
      <c r="F1118" s="29"/>
      <c r="G1118" s="29"/>
      <c r="H1118" s="29"/>
      <c r="I1118" s="29"/>
      <c r="J1118" s="29"/>
      <c r="K1118" s="29"/>
      <c r="L1118" s="29"/>
      <c r="M1118" s="29"/>
      <c r="N1118" s="29"/>
    </row>
    <row r="1119" spans="2:14" hidden="1" x14ac:dyDescent="0.25">
      <c r="B1119" s="159"/>
      <c r="C1119" s="29"/>
      <c r="D1119" s="29"/>
      <c r="E1119" s="29"/>
      <c r="F1119" s="29"/>
      <c r="G1119" s="29"/>
      <c r="H1119" s="29"/>
      <c r="I1119" s="29"/>
      <c r="J1119" s="29"/>
      <c r="K1119" s="29"/>
      <c r="L1119" s="29"/>
      <c r="M1119" s="29"/>
      <c r="N1119" s="29"/>
    </row>
    <row r="1120" spans="2:14" hidden="1" x14ac:dyDescent="0.25">
      <c r="B1120" s="159"/>
      <c r="C1120" s="29"/>
      <c r="D1120" s="29"/>
      <c r="E1120" s="29"/>
      <c r="F1120" s="29"/>
      <c r="G1120" s="29"/>
      <c r="H1120" s="29"/>
      <c r="I1120" s="29"/>
      <c r="J1120" s="29"/>
      <c r="K1120" s="29"/>
      <c r="L1120" s="29"/>
      <c r="M1120" s="29"/>
      <c r="N1120" s="29"/>
    </row>
    <row r="1121" spans="2:14" hidden="1" x14ac:dyDescent="0.25">
      <c r="B1121" s="159"/>
      <c r="C1121" s="29"/>
      <c r="D1121" s="29"/>
      <c r="E1121" s="29"/>
      <c r="F1121" s="29"/>
      <c r="G1121" s="29"/>
      <c r="H1121" s="29"/>
      <c r="I1121" s="29"/>
      <c r="J1121" s="29"/>
      <c r="K1121" s="29"/>
      <c r="L1121" s="29"/>
      <c r="M1121" s="29"/>
      <c r="N1121" s="29"/>
    </row>
    <row r="1122" spans="2:14" hidden="1" x14ac:dyDescent="0.25">
      <c r="B1122" s="159"/>
      <c r="C1122" s="29"/>
      <c r="D1122" s="29"/>
      <c r="E1122" s="29"/>
      <c r="F1122" s="29"/>
      <c r="G1122" s="29"/>
      <c r="H1122" s="29"/>
      <c r="I1122" s="29"/>
      <c r="J1122" s="29"/>
      <c r="K1122" s="29"/>
      <c r="L1122" s="29"/>
      <c r="M1122" s="29"/>
      <c r="N1122" s="29"/>
    </row>
    <row r="1123" spans="2:14" hidden="1" x14ac:dyDescent="0.25">
      <c r="B1123" s="159"/>
      <c r="C1123" s="29"/>
      <c r="D1123" s="29"/>
      <c r="E1123" s="29"/>
      <c r="F1123" s="29"/>
      <c r="G1123" s="29"/>
      <c r="H1123" s="29"/>
      <c r="I1123" s="29"/>
      <c r="J1123" s="29"/>
      <c r="K1123" s="29"/>
      <c r="L1123" s="29"/>
      <c r="M1123" s="29"/>
      <c r="N1123" s="29"/>
    </row>
    <row r="1124" spans="2:14" hidden="1" x14ac:dyDescent="0.25">
      <c r="B1124" s="159"/>
      <c r="C1124" s="29"/>
      <c r="D1124" s="29"/>
      <c r="E1124" s="29"/>
      <c r="F1124" s="29"/>
      <c r="G1124" s="29"/>
      <c r="H1124" s="29"/>
      <c r="I1124" s="29"/>
      <c r="J1124" s="29"/>
      <c r="K1124" s="29"/>
      <c r="L1124" s="29"/>
      <c r="M1124" s="29"/>
      <c r="N1124" s="29"/>
    </row>
    <row r="1125" spans="2:14" hidden="1" x14ac:dyDescent="0.25">
      <c r="B1125" s="159"/>
      <c r="C1125" s="29"/>
      <c r="D1125" s="29"/>
      <c r="E1125" s="29"/>
      <c r="F1125" s="29"/>
      <c r="G1125" s="29"/>
      <c r="H1125" s="29"/>
      <c r="I1125" s="29"/>
      <c r="J1125" s="29"/>
      <c r="K1125" s="29"/>
      <c r="L1125" s="29"/>
      <c r="M1125" s="29"/>
      <c r="N1125" s="29"/>
    </row>
    <row r="1126" spans="2:14" hidden="1" x14ac:dyDescent="0.25">
      <c r="B1126" s="159"/>
      <c r="C1126" s="29"/>
      <c r="D1126" s="29"/>
      <c r="E1126" s="29"/>
      <c r="F1126" s="29"/>
      <c r="G1126" s="29"/>
      <c r="H1126" s="29"/>
      <c r="I1126" s="29"/>
      <c r="J1126" s="29"/>
      <c r="K1126" s="29"/>
      <c r="L1126" s="29"/>
      <c r="M1126" s="29"/>
      <c r="N1126" s="29"/>
    </row>
    <row r="1127" spans="2:14" hidden="1" x14ac:dyDescent="0.25">
      <c r="B1127" s="159"/>
      <c r="C1127" s="29"/>
      <c r="D1127" s="29"/>
      <c r="E1127" s="29"/>
      <c r="F1127" s="29"/>
      <c r="G1127" s="29"/>
      <c r="H1127" s="29"/>
      <c r="I1127" s="29"/>
      <c r="J1127" s="29"/>
      <c r="K1127" s="29"/>
      <c r="L1127" s="29"/>
      <c r="M1127" s="29"/>
      <c r="N1127" s="29"/>
    </row>
    <row r="1128" spans="2:14" hidden="1" x14ac:dyDescent="0.25">
      <c r="B1128" s="159"/>
      <c r="C1128" s="29"/>
      <c r="D1128" s="29"/>
      <c r="E1128" s="29"/>
      <c r="F1128" s="29"/>
      <c r="G1128" s="29"/>
      <c r="H1128" s="29"/>
      <c r="I1128" s="29"/>
      <c r="J1128" s="29"/>
      <c r="K1128" s="29"/>
      <c r="L1128" s="29"/>
      <c r="M1128" s="29"/>
      <c r="N1128" s="29"/>
    </row>
    <row r="1129" spans="2:14" hidden="1" x14ac:dyDescent="0.25">
      <c r="B1129" s="159"/>
      <c r="C1129" s="29"/>
      <c r="D1129" s="29"/>
      <c r="E1129" s="29"/>
      <c r="F1129" s="29"/>
      <c r="G1129" s="29"/>
      <c r="H1129" s="29"/>
      <c r="I1129" s="29"/>
      <c r="J1129" s="29"/>
      <c r="K1129" s="29"/>
      <c r="L1129" s="29"/>
      <c r="M1129" s="29"/>
      <c r="N1129" s="29"/>
    </row>
    <row r="1130" spans="2:14" hidden="1" x14ac:dyDescent="0.25">
      <c r="B1130" s="159"/>
      <c r="C1130" s="29"/>
      <c r="D1130" s="29"/>
      <c r="E1130" s="29"/>
      <c r="F1130" s="29"/>
      <c r="G1130" s="29"/>
      <c r="H1130" s="29"/>
      <c r="I1130" s="29"/>
      <c r="J1130" s="29"/>
      <c r="K1130" s="29"/>
      <c r="L1130" s="29"/>
      <c r="M1130" s="29"/>
      <c r="N1130" s="29"/>
    </row>
    <row r="1131" spans="2:14" hidden="1" x14ac:dyDescent="0.25">
      <c r="B1131" s="159"/>
      <c r="C1131" s="29"/>
      <c r="D1131" s="29"/>
      <c r="E1131" s="29"/>
      <c r="F1131" s="29"/>
      <c r="G1131" s="29"/>
      <c r="H1131" s="29"/>
      <c r="I1131" s="29"/>
      <c r="J1131" s="29"/>
      <c r="K1131" s="29"/>
      <c r="L1131" s="29"/>
      <c r="M1131" s="29"/>
      <c r="N1131" s="29"/>
    </row>
    <row r="1132" spans="2:14" hidden="1" x14ac:dyDescent="0.25">
      <c r="B1132" s="159"/>
      <c r="C1132" s="29"/>
      <c r="D1132" s="29"/>
      <c r="E1132" s="29"/>
      <c r="F1132" s="29"/>
      <c r="G1132" s="29"/>
      <c r="H1132" s="29"/>
      <c r="I1132" s="29"/>
      <c r="J1132" s="29"/>
      <c r="K1132" s="29"/>
      <c r="L1132" s="29"/>
      <c r="M1132" s="29"/>
      <c r="N1132" s="29"/>
    </row>
    <row r="1133" spans="2:14" hidden="1" x14ac:dyDescent="0.25">
      <c r="B1133" s="159"/>
      <c r="C1133" s="29"/>
      <c r="D1133" s="29"/>
      <c r="E1133" s="29"/>
      <c r="F1133" s="29"/>
      <c r="G1133" s="29"/>
      <c r="H1133" s="29"/>
      <c r="I1133" s="29"/>
      <c r="J1133" s="29"/>
      <c r="K1133" s="29"/>
      <c r="L1133" s="29"/>
      <c r="M1133" s="29"/>
      <c r="N1133" s="29"/>
    </row>
    <row r="1134" spans="2:14" hidden="1" x14ac:dyDescent="0.25">
      <c r="B1134" s="159"/>
      <c r="C1134" s="29"/>
      <c r="D1134" s="29"/>
      <c r="E1134" s="29"/>
      <c r="F1134" s="29"/>
      <c r="G1134" s="29"/>
      <c r="H1134" s="29"/>
      <c r="I1134" s="29"/>
      <c r="J1134" s="29"/>
      <c r="K1134" s="29"/>
      <c r="L1134" s="29"/>
      <c r="M1134" s="29"/>
      <c r="N1134" s="29"/>
    </row>
    <row r="1135" spans="2:14" hidden="1" x14ac:dyDescent="0.25">
      <c r="B1135" s="159"/>
      <c r="C1135" s="29"/>
      <c r="D1135" s="29"/>
      <c r="E1135" s="29"/>
      <c r="F1135" s="29"/>
      <c r="G1135" s="29"/>
      <c r="H1135" s="29"/>
      <c r="I1135" s="29"/>
      <c r="J1135" s="29"/>
      <c r="K1135" s="29"/>
      <c r="L1135" s="29"/>
      <c r="M1135" s="29"/>
      <c r="N1135" s="29"/>
    </row>
    <row r="1136" spans="2:14" hidden="1" x14ac:dyDescent="0.25">
      <c r="B1136" s="159"/>
      <c r="C1136" s="29"/>
      <c r="D1136" s="29"/>
      <c r="E1136" s="29"/>
      <c r="F1136" s="29"/>
      <c r="G1136" s="29"/>
      <c r="H1136" s="29"/>
      <c r="I1136" s="29"/>
      <c r="J1136" s="29"/>
      <c r="K1136" s="29"/>
      <c r="L1136" s="29"/>
      <c r="M1136" s="29"/>
      <c r="N1136" s="29"/>
    </row>
    <row r="1137" spans="2:14" hidden="1" x14ac:dyDescent="0.25">
      <c r="B1137" s="159"/>
      <c r="C1137" s="29"/>
      <c r="D1137" s="29"/>
      <c r="E1137" s="29"/>
      <c r="F1137" s="29"/>
      <c r="G1137" s="29"/>
      <c r="H1137" s="29"/>
      <c r="I1137" s="29"/>
      <c r="J1137" s="29"/>
      <c r="K1137" s="29"/>
      <c r="L1137" s="29"/>
      <c r="M1137" s="29"/>
      <c r="N1137" s="29"/>
    </row>
    <row r="1138" spans="2:14" hidden="1" x14ac:dyDescent="0.25">
      <c r="B1138" s="159"/>
      <c r="C1138" s="29"/>
      <c r="D1138" s="29"/>
      <c r="E1138" s="29"/>
      <c r="F1138" s="29"/>
      <c r="G1138" s="29"/>
      <c r="H1138" s="29"/>
      <c r="I1138" s="29"/>
      <c r="J1138" s="29"/>
      <c r="K1138" s="29"/>
      <c r="L1138" s="29"/>
      <c r="M1138" s="29"/>
      <c r="N1138" s="29"/>
    </row>
    <row r="1139" spans="2:14" hidden="1" x14ac:dyDescent="0.25">
      <c r="B1139" s="159"/>
      <c r="C1139" s="29"/>
      <c r="D1139" s="29"/>
      <c r="E1139" s="29"/>
      <c r="F1139" s="29"/>
      <c r="G1139" s="29"/>
      <c r="H1139" s="29"/>
      <c r="I1139" s="29"/>
      <c r="J1139" s="29"/>
      <c r="K1139" s="29"/>
      <c r="L1139" s="29"/>
      <c r="M1139" s="29"/>
      <c r="N1139" s="29"/>
    </row>
    <row r="1140" spans="2:14" hidden="1" x14ac:dyDescent="0.25">
      <c r="B1140" s="159"/>
      <c r="C1140" s="29"/>
      <c r="D1140" s="29"/>
      <c r="E1140" s="29"/>
      <c r="F1140" s="29"/>
      <c r="G1140" s="29"/>
      <c r="H1140" s="29"/>
      <c r="I1140" s="29"/>
      <c r="J1140" s="29"/>
      <c r="K1140" s="29"/>
      <c r="L1140" s="29"/>
      <c r="M1140" s="29"/>
      <c r="N1140" s="29"/>
    </row>
    <row r="1141" spans="2:14" hidden="1" x14ac:dyDescent="0.25">
      <c r="B1141" s="159"/>
      <c r="C1141" s="29"/>
      <c r="D1141" s="29"/>
      <c r="E1141" s="29"/>
      <c r="F1141" s="29"/>
      <c r="G1141" s="29"/>
      <c r="H1141" s="29"/>
      <c r="I1141" s="29"/>
      <c r="J1141" s="29"/>
      <c r="K1141" s="29"/>
      <c r="L1141" s="29"/>
      <c r="M1141" s="29"/>
      <c r="N1141" s="29"/>
    </row>
    <row r="1142" spans="2:14" hidden="1" x14ac:dyDescent="0.25">
      <c r="B1142" s="159"/>
      <c r="C1142" s="29"/>
      <c r="D1142" s="29"/>
      <c r="E1142" s="29"/>
      <c r="F1142" s="29"/>
      <c r="G1142" s="29"/>
      <c r="H1142" s="29"/>
      <c r="I1142" s="29"/>
      <c r="J1142" s="29"/>
      <c r="K1142" s="29"/>
      <c r="L1142" s="29"/>
      <c r="M1142" s="29"/>
      <c r="N1142" s="29"/>
    </row>
    <row r="1143" spans="2:14" hidden="1" x14ac:dyDescent="0.25">
      <c r="B1143" s="159"/>
      <c r="C1143" s="29"/>
      <c r="D1143" s="29"/>
      <c r="E1143" s="29"/>
      <c r="F1143" s="29"/>
      <c r="G1143" s="29"/>
      <c r="H1143" s="29"/>
      <c r="I1143" s="29"/>
      <c r="J1143" s="29"/>
      <c r="K1143" s="29"/>
      <c r="L1143" s="29"/>
      <c r="M1143" s="29"/>
      <c r="N1143" s="29"/>
    </row>
    <row r="1144" spans="2:14" hidden="1" x14ac:dyDescent="0.25">
      <c r="B1144" s="159"/>
      <c r="C1144" s="29"/>
      <c r="D1144" s="29"/>
      <c r="E1144" s="29"/>
      <c r="F1144" s="29"/>
      <c r="G1144" s="29"/>
      <c r="H1144" s="29"/>
      <c r="I1144" s="29"/>
      <c r="J1144" s="29"/>
      <c r="K1144" s="29"/>
      <c r="L1144" s="29"/>
      <c r="M1144" s="29"/>
      <c r="N1144" s="29"/>
    </row>
    <row r="1145" spans="2:14" hidden="1" x14ac:dyDescent="0.25">
      <c r="B1145" s="159"/>
      <c r="C1145" s="29"/>
      <c r="D1145" s="29"/>
      <c r="E1145" s="29"/>
      <c r="F1145" s="29"/>
      <c r="G1145" s="29"/>
      <c r="H1145" s="29"/>
      <c r="I1145" s="29"/>
      <c r="J1145" s="29"/>
      <c r="K1145" s="29"/>
      <c r="L1145" s="29"/>
      <c r="M1145" s="29"/>
      <c r="N1145" s="29"/>
    </row>
    <row r="1146" spans="2:14" hidden="1" x14ac:dyDescent="0.25">
      <c r="B1146" s="159"/>
      <c r="C1146" s="29"/>
      <c r="D1146" s="29"/>
      <c r="E1146" s="29"/>
      <c r="F1146" s="29"/>
      <c r="G1146" s="29"/>
      <c r="H1146" s="29"/>
      <c r="I1146" s="29"/>
      <c r="J1146" s="29"/>
      <c r="K1146" s="29"/>
      <c r="L1146" s="29"/>
      <c r="M1146" s="29"/>
      <c r="N1146" s="29"/>
    </row>
    <row r="1147" spans="2:14" hidden="1" x14ac:dyDescent="0.25">
      <c r="B1147" s="159"/>
      <c r="C1147" s="29"/>
      <c r="D1147" s="29"/>
      <c r="E1147" s="29"/>
      <c r="F1147" s="29"/>
      <c r="G1147" s="29"/>
      <c r="H1147" s="29"/>
      <c r="I1147" s="29"/>
      <c r="J1147" s="29"/>
      <c r="K1147" s="29"/>
      <c r="L1147" s="29"/>
      <c r="M1147" s="29"/>
      <c r="N1147" s="29"/>
    </row>
    <row r="1148" spans="2:14" hidden="1" x14ac:dyDescent="0.25">
      <c r="B1148" s="159"/>
      <c r="C1148" s="29"/>
      <c r="D1148" s="29"/>
      <c r="E1148" s="29"/>
      <c r="F1148" s="29"/>
      <c r="G1148" s="29"/>
      <c r="H1148" s="29"/>
      <c r="I1148" s="29"/>
      <c r="J1148" s="29"/>
      <c r="K1148" s="29"/>
      <c r="L1148" s="29"/>
      <c r="M1148" s="29"/>
      <c r="N1148" s="29"/>
    </row>
    <row r="1149" spans="2:14" hidden="1" x14ac:dyDescent="0.25">
      <c r="B1149" s="159"/>
      <c r="C1149" s="29"/>
      <c r="D1149" s="29"/>
      <c r="E1149" s="29"/>
      <c r="F1149" s="29"/>
      <c r="G1149" s="29"/>
      <c r="H1149" s="29"/>
      <c r="I1149" s="29"/>
      <c r="J1149" s="29"/>
      <c r="K1149" s="29"/>
      <c r="L1149" s="29"/>
      <c r="M1149" s="29"/>
      <c r="N1149" s="29"/>
    </row>
    <row r="1150" spans="2:14" hidden="1" x14ac:dyDescent="0.25">
      <c r="B1150" s="159"/>
      <c r="C1150" s="29"/>
      <c r="D1150" s="29"/>
      <c r="E1150" s="29"/>
      <c r="F1150" s="29"/>
      <c r="G1150" s="29"/>
      <c r="H1150" s="29"/>
      <c r="I1150" s="29"/>
      <c r="J1150" s="29"/>
      <c r="K1150" s="29"/>
      <c r="L1150" s="29"/>
      <c r="M1150" s="29"/>
      <c r="N1150" s="29"/>
    </row>
    <row r="1151" spans="2:14" hidden="1" x14ac:dyDescent="0.25">
      <c r="B1151" s="159"/>
      <c r="C1151" s="29"/>
      <c r="D1151" s="29"/>
      <c r="E1151" s="29"/>
      <c r="F1151" s="29"/>
      <c r="G1151" s="29"/>
      <c r="H1151" s="29"/>
      <c r="I1151" s="29"/>
      <c r="J1151" s="29"/>
      <c r="K1151" s="29"/>
      <c r="L1151" s="29"/>
      <c r="M1151" s="29"/>
      <c r="N1151" s="29"/>
    </row>
    <row r="1152" spans="2:14" hidden="1" x14ac:dyDescent="0.25">
      <c r="B1152" s="159"/>
      <c r="C1152" s="29"/>
      <c r="D1152" s="29"/>
      <c r="E1152" s="29"/>
      <c r="F1152" s="29"/>
      <c r="G1152" s="29"/>
      <c r="H1152" s="29"/>
      <c r="I1152" s="29"/>
      <c r="J1152" s="29"/>
      <c r="K1152" s="29"/>
      <c r="L1152" s="29"/>
      <c r="M1152" s="29"/>
      <c r="N1152" s="29"/>
    </row>
    <row r="1153" spans="2:14" hidden="1" x14ac:dyDescent="0.25">
      <c r="B1153" s="159"/>
      <c r="C1153" s="29"/>
      <c r="D1153" s="29"/>
      <c r="E1153" s="29"/>
      <c r="F1153" s="29"/>
      <c r="G1153" s="29"/>
      <c r="H1153" s="29"/>
      <c r="I1153" s="29"/>
      <c r="J1153" s="29"/>
      <c r="K1153" s="29"/>
      <c r="L1153" s="29"/>
      <c r="M1153" s="29"/>
      <c r="N1153" s="29"/>
    </row>
    <row r="1154" spans="2:14" hidden="1" x14ac:dyDescent="0.25">
      <c r="B1154" s="159"/>
      <c r="C1154" s="29"/>
      <c r="D1154" s="29"/>
      <c r="E1154" s="29"/>
      <c r="F1154" s="29"/>
      <c r="G1154" s="29"/>
      <c r="H1154" s="29"/>
      <c r="I1154" s="29"/>
      <c r="J1154" s="29"/>
      <c r="K1154" s="29"/>
      <c r="L1154" s="29"/>
      <c r="M1154" s="29"/>
      <c r="N1154" s="29"/>
    </row>
    <row r="1155" spans="2:14" hidden="1" x14ac:dyDescent="0.25">
      <c r="B1155" s="159"/>
      <c r="C1155" s="29"/>
      <c r="D1155" s="29"/>
      <c r="E1155" s="29"/>
      <c r="F1155" s="29"/>
      <c r="G1155" s="29"/>
      <c r="H1155" s="29"/>
      <c r="I1155" s="29"/>
      <c r="J1155" s="29"/>
      <c r="K1155" s="29"/>
      <c r="L1155" s="29"/>
      <c r="M1155" s="29"/>
      <c r="N1155" s="29"/>
    </row>
    <row r="1156" spans="2:14" hidden="1" x14ac:dyDescent="0.25">
      <c r="B1156" s="159"/>
      <c r="C1156" s="29"/>
      <c r="D1156" s="29"/>
      <c r="E1156" s="29"/>
      <c r="F1156" s="29"/>
      <c r="G1156" s="29"/>
      <c r="H1156" s="29"/>
      <c r="I1156" s="29"/>
      <c r="J1156" s="29"/>
      <c r="K1156" s="29"/>
      <c r="L1156" s="29"/>
      <c r="M1156" s="29"/>
      <c r="N1156" s="29"/>
    </row>
    <row r="1157" spans="2:14" hidden="1" x14ac:dyDescent="0.25">
      <c r="B1157" s="159"/>
      <c r="C1157" s="29"/>
      <c r="D1157" s="29"/>
      <c r="E1157" s="29"/>
      <c r="F1157" s="29"/>
      <c r="G1157" s="29"/>
      <c r="H1157" s="29"/>
      <c r="I1157" s="29"/>
      <c r="J1157" s="29"/>
      <c r="K1157" s="29"/>
      <c r="L1157" s="29"/>
      <c r="M1157" s="29"/>
      <c r="N1157" s="29"/>
    </row>
    <row r="1158" spans="2:14" hidden="1" x14ac:dyDescent="0.25">
      <c r="B1158" s="159"/>
      <c r="C1158" s="29"/>
      <c r="D1158" s="29"/>
      <c r="E1158" s="29"/>
      <c r="F1158" s="29"/>
      <c r="G1158" s="29"/>
      <c r="H1158" s="29"/>
      <c r="I1158" s="29"/>
      <c r="J1158" s="29"/>
      <c r="K1158" s="29"/>
      <c r="L1158" s="29"/>
      <c r="M1158" s="29"/>
      <c r="N1158" s="29"/>
    </row>
    <row r="1159" spans="2:14" hidden="1" x14ac:dyDescent="0.25">
      <c r="B1159" s="159"/>
      <c r="C1159" s="29"/>
      <c r="D1159" s="29"/>
      <c r="E1159" s="29"/>
      <c r="F1159" s="29"/>
      <c r="G1159" s="29"/>
      <c r="H1159" s="29"/>
      <c r="I1159" s="29"/>
      <c r="J1159" s="29"/>
      <c r="K1159" s="29"/>
      <c r="L1159" s="29"/>
      <c r="M1159" s="29"/>
      <c r="N1159" s="29"/>
    </row>
    <row r="1160" spans="2:14" hidden="1" x14ac:dyDescent="0.25">
      <c r="B1160" s="159"/>
      <c r="C1160" s="29"/>
      <c r="D1160" s="29"/>
      <c r="E1160" s="29"/>
      <c r="F1160" s="29"/>
      <c r="G1160" s="29"/>
      <c r="H1160" s="29"/>
      <c r="I1160" s="29"/>
      <c r="J1160" s="29"/>
      <c r="K1160" s="29"/>
      <c r="L1160" s="29"/>
      <c r="M1160" s="29"/>
      <c r="N1160" s="29"/>
    </row>
    <row r="1161" spans="2:14" hidden="1" x14ac:dyDescent="0.25">
      <c r="B1161" s="159"/>
      <c r="C1161" s="29"/>
      <c r="D1161" s="29"/>
      <c r="E1161" s="29"/>
      <c r="F1161" s="29"/>
      <c r="G1161" s="29"/>
      <c r="H1161" s="29"/>
      <c r="I1161" s="29"/>
      <c r="J1161" s="29"/>
      <c r="K1161" s="29"/>
      <c r="L1161" s="29"/>
      <c r="M1161" s="29"/>
      <c r="N1161" s="29"/>
    </row>
    <row r="1162" spans="2:14" hidden="1" x14ac:dyDescent="0.25">
      <c r="B1162" s="159"/>
      <c r="C1162" s="29"/>
      <c r="D1162" s="29"/>
      <c r="E1162" s="29"/>
      <c r="F1162" s="29"/>
      <c r="G1162" s="29"/>
      <c r="H1162" s="29"/>
      <c r="I1162" s="29"/>
      <c r="J1162" s="29"/>
      <c r="K1162" s="29"/>
      <c r="L1162" s="29"/>
      <c r="M1162" s="29"/>
      <c r="N1162" s="29"/>
    </row>
    <row r="1163" spans="2:14" hidden="1" x14ac:dyDescent="0.25">
      <c r="B1163" s="159"/>
      <c r="C1163" s="29"/>
      <c r="D1163" s="29"/>
      <c r="E1163" s="29"/>
      <c r="F1163" s="29"/>
      <c r="G1163" s="29"/>
      <c r="H1163" s="29"/>
      <c r="I1163" s="29"/>
      <c r="J1163" s="29"/>
      <c r="K1163" s="29"/>
      <c r="L1163" s="29"/>
      <c r="M1163" s="29"/>
      <c r="N1163" s="29"/>
    </row>
    <row r="1164" spans="2:14" hidden="1" x14ac:dyDescent="0.25">
      <c r="B1164" s="159"/>
      <c r="C1164" s="29"/>
      <c r="D1164" s="29"/>
      <c r="E1164" s="29"/>
      <c r="F1164" s="29"/>
      <c r="G1164" s="29"/>
      <c r="H1164" s="29"/>
      <c r="I1164" s="29"/>
      <c r="J1164" s="29"/>
      <c r="K1164" s="29"/>
      <c r="L1164" s="29"/>
      <c r="M1164" s="29"/>
      <c r="N1164" s="29"/>
    </row>
    <row r="1165" spans="2:14" hidden="1" x14ac:dyDescent="0.25">
      <c r="B1165" s="159"/>
      <c r="C1165" s="29"/>
      <c r="D1165" s="29"/>
      <c r="E1165" s="29"/>
      <c r="F1165" s="29"/>
      <c r="G1165" s="29"/>
      <c r="H1165" s="29"/>
      <c r="I1165" s="29"/>
      <c r="J1165" s="29"/>
      <c r="K1165" s="29"/>
      <c r="L1165" s="29"/>
      <c r="M1165" s="29"/>
      <c r="N1165" s="29"/>
    </row>
    <row r="1166" spans="2:14" hidden="1" x14ac:dyDescent="0.25">
      <c r="B1166" s="159"/>
      <c r="C1166" s="29"/>
      <c r="D1166" s="29"/>
      <c r="E1166" s="29"/>
      <c r="F1166" s="29"/>
      <c r="G1166" s="29"/>
      <c r="H1166" s="29"/>
      <c r="I1166" s="29"/>
      <c r="J1166" s="29"/>
      <c r="K1166" s="29"/>
      <c r="L1166" s="29"/>
      <c r="M1166" s="29"/>
      <c r="N1166" s="29"/>
    </row>
    <row r="1167" spans="2:14" hidden="1" x14ac:dyDescent="0.25">
      <c r="B1167" s="159"/>
      <c r="C1167" s="29"/>
      <c r="D1167" s="29"/>
      <c r="E1167" s="29"/>
      <c r="F1167" s="29"/>
      <c r="G1167" s="29"/>
      <c r="H1167" s="29"/>
      <c r="I1167" s="29"/>
      <c r="J1167" s="29"/>
      <c r="K1167" s="29"/>
      <c r="L1167" s="29"/>
      <c r="M1167" s="29"/>
      <c r="N1167" s="29"/>
    </row>
    <row r="1168" spans="2:14" hidden="1" x14ac:dyDescent="0.25">
      <c r="B1168" s="159"/>
      <c r="C1168" s="29"/>
      <c r="D1168" s="29"/>
      <c r="E1168" s="29"/>
      <c r="F1168" s="29"/>
      <c r="G1168" s="29"/>
      <c r="H1168" s="29"/>
      <c r="I1168" s="29"/>
      <c r="J1168" s="29"/>
      <c r="K1168" s="29"/>
      <c r="L1168" s="29"/>
      <c r="M1168" s="29"/>
      <c r="N1168" s="29"/>
    </row>
    <row r="1169" spans="2:14" hidden="1" x14ac:dyDescent="0.25">
      <c r="B1169" s="159"/>
      <c r="C1169" s="29"/>
      <c r="D1169" s="29"/>
      <c r="E1169" s="29"/>
      <c r="F1169" s="29"/>
      <c r="G1169" s="29"/>
      <c r="H1169" s="29"/>
      <c r="I1169" s="29"/>
      <c r="J1169" s="29"/>
      <c r="K1169" s="29"/>
      <c r="L1169" s="29"/>
      <c r="M1169" s="29"/>
      <c r="N1169" s="29"/>
    </row>
    <row r="1170" spans="2:14" hidden="1" x14ac:dyDescent="0.25">
      <c r="B1170" s="159"/>
      <c r="C1170" s="29"/>
      <c r="D1170" s="29"/>
      <c r="E1170" s="29"/>
      <c r="F1170" s="29"/>
      <c r="G1170" s="29"/>
      <c r="H1170" s="29"/>
      <c r="I1170" s="29"/>
      <c r="J1170" s="29"/>
      <c r="K1170" s="29"/>
      <c r="L1170" s="29"/>
      <c r="M1170" s="29"/>
      <c r="N1170" s="29"/>
    </row>
    <row r="1171" spans="2:14" hidden="1" x14ac:dyDescent="0.25">
      <c r="B1171" s="159"/>
      <c r="C1171" s="29"/>
      <c r="D1171" s="29"/>
      <c r="E1171" s="29"/>
      <c r="F1171" s="29"/>
      <c r="G1171" s="29"/>
      <c r="H1171" s="29"/>
      <c r="I1171" s="29"/>
      <c r="J1171" s="29"/>
      <c r="K1171" s="29"/>
      <c r="L1171" s="29"/>
      <c r="M1171" s="29"/>
      <c r="N1171" s="29"/>
    </row>
    <row r="1172" spans="2:14" hidden="1" x14ac:dyDescent="0.25">
      <c r="B1172" s="159"/>
      <c r="C1172" s="29"/>
      <c r="D1172" s="29"/>
      <c r="E1172" s="29"/>
      <c r="F1172" s="29"/>
      <c r="G1172" s="29"/>
      <c r="H1172" s="29"/>
      <c r="I1172" s="29"/>
      <c r="J1172" s="29"/>
      <c r="K1172" s="29"/>
      <c r="L1172" s="29"/>
      <c r="M1172" s="29"/>
      <c r="N1172" s="29"/>
    </row>
    <row r="1173" spans="2:14" hidden="1" x14ac:dyDescent="0.25">
      <c r="B1173" s="159"/>
      <c r="C1173" s="29"/>
      <c r="D1173" s="29"/>
      <c r="E1173" s="29"/>
      <c r="F1173" s="29"/>
      <c r="G1173" s="29"/>
      <c r="H1173" s="29"/>
      <c r="I1173" s="29"/>
      <c r="J1173" s="29"/>
      <c r="K1173" s="29"/>
      <c r="L1173" s="29"/>
      <c r="M1173" s="29"/>
      <c r="N1173" s="29"/>
    </row>
    <row r="1174" spans="2:14" hidden="1" x14ac:dyDescent="0.25">
      <c r="B1174" s="159"/>
      <c r="C1174" s="29"/>
      <c r="D1174" s="29"/>
      <c r="E1174" s="29"/>
      <c r="F1174" s="29"/>
      <c r="G1174" s="29"/>
      <c r="H1174" s="29"/>
      <c r="I1174" s="29"/>
      <c r="J1174" s="29"/>
      <c r="K1174" s="29"/>
      <c r="L1174" s="29"/>
      <c r="M1174" s="29"/>
      <c r="N1174" s="29"/>
    </row>
    <row r="1175" spans="2:14" hidden="1" x14ac:dyDescent="0.25">
      <c r="B1175" s="159"/>
      <c r="C1175" s="29"/>
      <c r="D1175" s="29"/>
      <c r="E1175" s="29"/>
      <c r="F1175" s="29"/>
      <c r="G1175" s="29"/>
      <c r="H1175" s="29"/>
      <c r="I1175" s="29"/>
      <c r="J1175" s="29"/>
      <c r="K1175" s="29"/>
      <c r="L1175" s="29"/>
      <c r="M1175" s="29"/>
      <c r="N1175" s="29"/>
    </row>
    <row r="1176" spans="2:14" hidden="1" x14ac:dyDescent="0.25">
      <c r="B1176" s="159"/>
      <c r="C1176" s="29"/>
      <c r="D1176" s="29"/>
      <c r="E1176" s="29"/>
      <c r="F1176" s="29"/>
      <c r="G1176" s="29"/>
      <c r="H1176" s="29"/>
      <c r="I1176" s="29"/>
      <c r="J1176" s="29"/>
      <c r="K1176" s="29"/>
      <c r="L1176" s="29"/>
      <c r="M1176" s="29"/>
      <c r="N1176" s="29"/>
    </row>
    <row r="1177" spans="2:14" hidden="1" x14ac:dyDescent="0.25">
      <c r="B1177" s="159"/>
      <c r="C1177" s="29"/>
      <c r="D1177" s="29"/>
      <c r="E1177" s="29"/>
      <c r="F1177" s="29"/>
      <c r="G1177" s="29"/>
      <c r="H1177" s="29"/>
      <c r="I1177" s="29"/>
      <c r="J1177" s="29"/>
      <c r="K1177" s="29"/>
      <c r="L1177" s="29"/>
      <c r="M1177" s="29"/>
      <c r="N1177" s="29"/>
    </row>
    <row r="1178" spans="2:14" hidden="1" x14ac:dyDescent="0.25">
      <c r="B1178" s="159"/>
      <c r="C1178" s="29"/>
      <c r="D1178" s="29"/>
      <c r="E1178" s="29"/>
      <c r="F1178" s="29"/>
      <c r="G1178" s="29"/>
      <c r="H1178" s="29"/>
      <c r="I1178" s="29"/>
      <c r="J1178" s="29"/>
      <c r="K1178" s="29"/>
      <c r="L1178" s="29"/>
      <c r="M1178" s="29"/>
      <c r="N1178" s="29"/>
    </row>
    <row r="1179" spans="2:14" hidden="1" x14ac:dyDescent="0.25">
      <c r="B1179" s="159"/>
      <c r="C1179" s="29"/>
      <c r="D1179" s="29"/>
      <c r="E1179" s="29"/>
      <c r="F1179" s="29"/>
      <c r="G1179" s="29"/>
      <c r="H1179" s="29"/>
      <c r="I1179" s="29"/>
      <c r="J1179" s="29"/>
      <c r="K1179" s="29"/>
      <c r="L1179" s="29"/>
      <c r="M1179" s="29"/>
      <c r="N1179" s="29"/>
    </row>
    <row r="1180" spans="2:14" hidden="1" x14ac:dyDescent="0.25">
      <c r="B1180" s="159"/>
      <c r="C1180" s="29"/>
      <c r="D1180" s="29"/>
      <c r="E1180" s="29"/>
      <c r="F1180" s="29"/>
      <c r="G1180" s="29"/>
      <c r="H1180" s="29"/>
      <c r="I1180" s="29"/>
      <c r="J1180" s="29"/>
      <c r="K1180" s="29"/>
      <c r="L1180" s="29"/>
      <c r="M1180" s="29"/>
      <c r="N1180" s="29"/>
    </row>
    <row r="1181" spans="2:14" hidden="1" x14ac:dyDescent="0.25">
      <c r="B1181" s="159"/>
      <c r="C1181" s="29"/>
      <c r="D1181" s="29"/>
      <c r="E1181" s="29"/>
      <c r="F1181" s="29"/>
      <c r="G1181" s="29"/>
      <c r="H1181" s="29"/>
      <c r="I1181" s="29"/>
      <c r="J1181" s="29"/>
      <c r="K1181" s="29"/>
      <c r="L1181" s="29"/>
      <c r="M1181" s="29"/>
      <c r="N1181" s="29"/>
    </row>
    <row r="1182" spans="2:14" hidden="1" x14ac:dyDescent="0.25">
      <c r="B1182" s="159"/>
      <c r="C1182" s="29"/>
      <c r="D1182" s="29"/>
      <c r="E1182" s="29"/>
      <c r="F1182" s="29"/>
      <c r="G1182" s="29"/>
      <c r="H1182" s="29"/>
      <c r="I1182" s="29"/>
      <c r="J1182" s="29"/>
      <c r="K1182" s="29"/>
      <c r="L1182" s="29"/>
      <c r="M1182" s="29"/>
      <c r="N1182" s="29"/>
    </row>
    <row r="1183" spans="2:14" hidden="1" x14ac:dyDescent="0.25">
      <c r="B1183" s="159"/>
      <c r="C1183" s="29"/>
      <c r="D1183" s="29"/>
      <c r="E1183" s="29"/>
      <c r="F1183" s="29"/>
      <c r="G1183" s="29"/>
      <c r="H1183" s="29"/>
      <c r="I1183" s="29"/>
      <c r="J1183" s="29"/>
      <c r="K1183" s="29"/>
      <c r="L1183" s="29"/>
      <c r="M1183" s="29"/>
      <c r="N1183" s="29"/>
    </row>
    <row r="1184" spans="2:14" hidden="1" x14ac:dyDescent="0.25">
      <c r="B1184" s="159"/>
      <c r="C1184" s="29"/>
      <c r="D1184" s="29"/>
      <c r="E1184" s="29"/>
      <c r="F1184" s="29"/>
      <c r="G1184" s="29"/>
      <c r="H1184" s="29"/>
      <c r="I1184" s="29"/>
      <c r="J1184" s="29"/>
      <c r="K1184" s="29"/>
      <c r="L1184" s="29"/>
      <c r="M1184" s="29"/>
      <c r="N1184" s="29"/>
    </row>
    <row r="1185" spans="2:14" hidden="1" x14ac:dyDescent="0.25">
      <c r="B1185" s="159"/>
      <c r="C1185" s="29"/>
      <c r="D1185" s="29"/>
      <c r="E1185" s="29"/>
      <c r="F1185" s="29"/>
      <c r="G1185" s="29"/>
      <c r="H1185" s="29"/>
      <c r="I1185" s="29"/>
      <c r="J1185" s="29"/>
      <c r="K1185" s="29"/>
      <c r="L1185" s="29"/>
      <c r="M1185" s="29"/>
      <c r="N1185" s="29"/>
    </row>
    <row r="1186" spans="2:14" hidden="1" x14ac:dyDescent="0.25">
      <c r="B1186" s="159"/>
      <c r="C1186" s="29"/>
      <c r="D1186" s="29"/>
      <c r="E1186" s="29"/>
      <c r="F1186" s="29"/>
      <c r="G1186" s="29"/>
      <c r="H1186" s="29"/>
      <c r="I1186" s="29"/>
      <c r="J1186" s="29"/>
      <c r="K1186" s="29"/>
      <c r="L1186" s="29"/>
      <c r="M1186" s="29"/>
      <c r="N1186" s="29"/>
    </row>
    <row r="1187" spans="2:14" hidden="1" x14ac:dyDescent="0.25">
      <c r="B1187" s="159"/>
      <c r="C1187" s="29"/>
      <c r="D1187" s="29"/>
      <c r="E1187" s="29"/>
      <c r="F1187" s="29"/>
      <c r="G1187" s="29"/>
      <c r="H1187" s="29"/>
      <c r="I1187" s="29"/>
      <c r="J1187" s="29"/>
      <c r="K1187" s="29"/>
      <c r="L1187" s="29"/>
      <c r="M1187" s="29"/>
      <c r="N1187" s="29"/>
    </row>
    <row r="1188" spans="2:14" hidden="1" x14ac:dyDescent="0.25">
      <c r="B1188" s="159"/>
      <c r="C1188" s="29"/>
      <c r="D1188" s="29"/>
      <c r="E1188" s="29"/>
      <c r="F1188" s="29"/>
      <c r="G1188" s="29"/>
      <c r="H1188" s="29"/>
      <c r="I1188" s="29"/>
      <c r="J1188" s="29"/>
      <c r="K1188" s="29"/>
      <c r="L1188" s="29"/>
      <c r="M1188" s="29"/>
      <c r="N1188" s="29"/>
    </row>
    <row r="1189" spans="2:14" hidden="1" x14ac:dyDescent="0.25">
      <c r="B1189" s="159"/>
      <c r="C1189" s="29"/>
      <c r="D1189" s="29"/>
      <c r="E1189" s="29"/>
      <c r="F1189" s="29"/>
      <c r="G1189" s="29"/>
      <c r="H1189" s="29"/>
      <c r="I1189" s="29"/>
      <c r="J1189" s="29"/>
      <c r="K1189" s="29"/>
      <c r="L1189" s="29"/>
      <c r="M1189" s="29"/>
      <c r="N1189" s="29"/>
    </row>
    <row r="1190" spans="2:14" hidden="1" x14ac:dyDescent="0.25">
      <c r="B1190" s="159"/>
      <c r="C1190" s="29"/>
      <c r="D1190" s="29"/>
      <c r="E1190" s="29"/>
      <c r="F1190" s="29"/>
      <c r="G1190" s="29"/>
      <c r="H1190" s="29"/>
      <c r="I1190" s="29"/>
      <c r="J1190" s="29"/>
      <c r="K1190" s="29"/>
      <c r="L1190" s="29"/>
      <c r="M1190" s="29"/>
      <c r="N1190" s="29"/>
    </row>
    <row r="1191" spans="2:14" hidden="1" x14ac:dyDescent="0.25">
      <c r="B1191" s="159"/>
      <c r="C1191" s="29"/>
      <c r="D1191" s="29"/>
      <c r="E1191" s="29"/>
      <c r="F1191" s="29"/>
      <c r="G1191" s="29"/>
      <c r="H1191" s="29"/>
      <c r="I1191" s="29"/>
      <c r="J1191" s="29"/>
      <c r="K1191" s="29"/>
      <c r="L1191" s="29"/>
      <c r="M1191" s="29"/>
      <c r="N1191" s="29"/>
    </row>
    <row r="1192" spans="2:14" hidden="1" x14ac:dyDescent="0.25">
      <c r="B1192" s="159"/>
      <c r="C1192" s="29"/>
      <c r="D1192" s="29"/>
      <c r="E1192" s="29"/>
      <c r="F1192" s="29"/>
      <c r="G1192" s="29"/>
      <c r="H1192" s="29"/>
      <c r="I1192" s="29"/>
      <c r="J1192" s="29"/>
      <c r="K1192" s="29"/>
      <c r="L1192" s="29"/>
      <c r="M1192" s="29"/>
      <c r="N1192" s="29"/>
    </row>
    <row r="1193" spans="2:14" hidden="1" x14ac:dyDescent="0.25">
      <c r="B1193" s="159"/>
      <c r="C1193" s="29"/>
      <c r="D1193" s="29"/>
      <c r="E1193" s="29"/>
      <c r="F1193" s="29"/>
      <c r="G1193" s="29"/>
      <c r="H1193" s="29"/>
      <c r="I1193" s="29"/>
      <c r="J1193" s="29"/>
      <c r="K1193" s="29"/>
      <c r="L1193" s="29"/>
      <c r="M1193" s="29"/>
      <c r="N1193" s="29"/>
    </row>
    <row r="1194" spans="2:14" hidden="1" x14ac:dyDescent="0.25">
      <c r="B1194" s="159"/>
      <c r="C1194" s="29"/>
      <c r="D1194" s="29"/>
      <c r="E1194" s="29"/>
      <c r="F1194" s="29"/>
      <c r="G1194" s="29"/>
      <c r="H1194" s="29"/>
      <c r="I1194" s="29"/>
      <c r="J1194" s="29"/>
      <c r="K1194" s="29"/>
      <c r="L1194" s="29"/>
      <c r="M1194" s="29"/>
      <c r="N1194" s="29"/>
    </row>
    <row r="1195" spans="2:14" hidden="1" x14ac:dyDescent="0.25">
      <c r="B1195" s="159"/>
      <c r="C1195" s="29"/>
      <c r="D1195" s="29"/>
      <c r="E1195" s="29"/>
      <c r="F1195" s="29"/>
      <c r="G1195" s="29"/>
      <c r="H1195" s="29"/>
      <c r="I1195" s="29"/>
      <c r="J1195" s="29"/>
      <c r="K1195" s="29"/>
      <c r="L1195" s="29"/>
      <c r="M1195" s="29"/>
      <c r="N1195" s="29"/>
    </row>
    <row r="1196" spans="2:14" hidden="1" x14ac:dyDescent="0.25">
      <c r="B1196" s="159"/>
      <c r="C1196" s="29"/>
      <c r="D1196" s="29"/>
      <c r="E1196" s="29"/>
      <c r="F1196" s="29"/>
      <c r="G1196" s="29"/>
      <c r="H1196" s="29"/>
      <c r="I1196" s="29"/>
      <c r="J1196" s="29"/>
      <c r="K1196" s="29"/>
      <c r="L1196" s="29"/>
      <c r="M1196" s="29"/>
      <c r="N1196" s="29"/>
    </row>
    <row r="1197" spans="2:14" hidden="1" x14ac:dyDescent="0.25">
      <c r="B1197" s="159"/>
      <c r="C1197" s="29"/>
      <c r="D1197" s="29"/>
      <c r="E1197" s="29"/>
      <c r="F1197" s="29"/>
      <c r="G1197" s="29"/>
      <c r="H1197" s="29"/>
      <c r="I1197" s="29"/>
      <c r="J1197" s="29"/>
      <c r="K1197" s="29"/>
      <c r="L1197" s="29"/>
      <c r="M1197" s="29"/>
      <c r="N1197" s="29"/>
    </row>
    <row r="1198" spans="2:14" hidden="1" x14ac:dyDescent="0.25">
      <c r="B1198" s="159"/>
      <c r="C1198" s="29"/>
      <c r="D1198" s="29"/>
      <c r="E1198" s="29"/>
      <c r="F1198" s="29"/>
      <c r="G1198" s="29"/>
      <c r="H1198" s="29"/>
      <c r="I1198" s="29"/>
      <c r="J1198" s="29"/>
      <c r="K1198" s="29"/>
      <c r="L1198" s="29"/>
      <c r="M1198" s="29"/>
      <c r="N1198" s="29"/>
    </row>
    <row r="1199" spans="2:14" hidden="1" x14ac:dyDescent="0.25">
      <c r="B1199" s="159"/>
      <c r="C1199" s="29"/>
      <c r="D1199" s="29"/>
      <c r="E1199" s="29"/>
      <c r="F1199" s="29"/>
      <c r="G1199" s="29"/>
      <c r="H1199" s="29"/>
      <c r="I1199" s="29"/>
      <c r="J1199" s="29"/>
      <c r="K1199" s="29"/>
      <c r="L1199" s="29"/>
      <c r="M1199" s="29"/>
      <c r="N1199" s="29"/>
    </row>
    <row r="1200" spans="2:14" hidden="1" x14ac:dyDescent="0.25">
      <c r="B1200" s="159"/>
      <c r="C1200" s="29"/>
      <c r="D1200" s="29"/>
      <c r="E1200" s="29"/>
      <c r="F1200" s="29"/>
      <c r="G1200" s="29"/>
      <c r="H1200" s="29"/>
      <c r="I1200" s="29"/>
      <c r="J1200" s="29"/>
      <c r="K1200" s="29"/>
      <c r="L1200" s="29"/>
      <c r="M1200" s="29"/>
      <c r="N1200" s="29"/>
    </row>
    <row r="1201" spans="2:14" hidden="1" x14ac:dyDescent="0.25">
      <c r="B1201" s="159"/>
      <c r="C1201" s="29"/>
      <c r="D1201" s="29"/>
      <c r="E1201" s="29"/>
      <c r="F1201" s="29"/>
      <c r="G1201" s="29"/>
      <c r="H1201" s="29"/>
      <c r="I1201" s="29"/>
      <c r="J1201" s="29"/>
      <c r="K1201" s="29"/>
      <c r="L1201" s="29"/>
      <c r="M1201" s="29"/>
      <c r="N1201" s="29"/>
    </row>
    <row r="1202" spans="2:14" hidden="1" x14ac:dyDescent="0.25">
      <c r="B1202" s="159"/>
      <c r="C1202" s="29"/>
      <c r="D1202" s="29"/>
      <c r="E1202" s="29"/>
      <c r="F1202" s="29"/>
      <c r="G1202" s="29"/>
      <c r="H1202" s="29"/>
      <c r="I1202" s="29"/>
      <c r="J1202" s="29"/>
      <c r="K1202" s="29"/>
      <c r="L1202" s="29"/>
      <c r="M1202" s="29"/>
      <c r="N1202" s="29"/>
    </row>
    <row r="1203" spans="2:14" hidden="1" x14ac:dyDescent="0.25">
      <c r="B1203" s="159"/>
      <c r="C1203" s="29"/>
      <c r="D1203" s="29"/>
      <c r="E1203" s="29"/>
      <c r="F1203" s="29"/>
      <c r="G1203" s="29"/>
      <c r="H1203" s="29"/>
      <c r="I1203" s="29"/>
      <c r="J1203" s="29"/>
      <c r="K1203" s="29"/>
      <c r="L1203" s="29"/>
      <c r="M1203" s="29"/>
      <c r="N1203" s="29"/>
    </row>
    <row r="1204" spans="2:14" hidden="1" x14ac:dyDescent="0.25">
      <c r="B1204" s="159"/>
      <c r="C1204" s="29"/>
      <c r="D1204" s="29"/>
      <c r="E1204" s="29"/>
      <c r="F1204" s="29"/>
      <c r="G1204" s="29"/>
      <c r="H1204" s="29"/>
      <c r="I1204" s="29"/>
      <c r="J1204" s="29"/>
      <c r="K1204" s="29"/>
      <c r="L1204" s="29"/>
      <c r="M1204" s="29"/>
      <c r="N1204" s="29"/>
    </row>
    <row r="1205" spans="2:14" hidden="1" x14ac:dyDescent="0.25">
      <c r="B1205" s="159"/>
      <c r="C1205" s="29"/>
      <c r="D1205" s="29"/>
      <c r="E1205" s="29"/>
      <c r="F1205" s="29"/>
      <c r="G1205" s="29"/>
      <c r="H1205" s="29"/>
      <c r="I1205" s="29"/>
      <c r="J1205" s="29"/>
      <c r="K1205" s="29"/>
      <c r="L1205" s="29"/>
      <c r="M1205" s="29"/>
      <c r="N1205" s="29"/>
    </row>
    <row r="1206" spans="2:14" hidden="1" x14ac:dyDescent="0.25">
      <c r="B1206" s="159"/>
      <c r="C1206" s="29"/>
      <c r="D1206" s="29"/>
      <c r="E1206" s="29"/>
      <c r="F1206" s="29"/>
      <c r="G1206" s="29"/>
      <c r="H1206" s="29"/>
      <c r="I1206" s="29"/>
      <c r="J1206" s="29"/>
      <c r="K1206" s="29"/>
      <c r="L1206" s="29"/>
      <c r="M1206" s="29"/>
      <c r="N1206" s="29"/>
    </row>
    <row r="1207" spans="2:14" hidden="1" x14ac:dyDescent="0.25">
      <c r="B1207" s="159"/>
      <c r="C1207" s="29"/>
      <c r="D1207" s="29"/>
      <c r="E1207" s="29"/>
      <c r="F1207" s="29"/>
      <c r="G1207" s="29"/>
      <c r="H1207" s="29"/>
      <c r="I1207" s="29"/>
      <c r="J1207" s="29"/>
      <c r="K1207" s="29"/>
      <c r="L1207" s="29"/>
      <c r="M1207" s="29"/>
      <c r="N1207" s="29"/>
    </row>
    <row r="1208" spans="2:14" hidden="1" x14ac:dyDescent="0.25">
      <c r="B1208" s="159"/>
      <c r="C1208" s="29"/>
      <c r="D1208" s="29"/>
      <c r="E1208" s="29"/>
      <c r="F1208" s="29"/>
      <c r="G1208" s="29"/>
      <c r="H1208" s="29"/>
      <c r="I1208" s="29"/>
      <c r="J1208" s="29"/>
      <c r="K1208" s="29"/>
      <c r="L1208" s="29"/>
      <c r="M1208" s="29"/>
      <c r="N1208" s="29"/>
    </row>
    <row r="1209" spans="2:14" hidden="1" x14ac:dyDescent="0.25">
      <c r="B1209" s="159"/>
      <c r="C1209" s="29"/>
      <c r="D1209" s="29"/>
      <c r="E1209" s="29"/>
      <c r="F1209" s="29"/>
      <c r="G1209" s="29"/>
      <c r="H1209" s="29"/>
      <c r="I1209" s="29"/>
      <c r="J1209" s="29"/>
      <c r="K1209" s="29"/>
      <c r="L1209" s="29"/>
      <c r="M1209" s="29"/>
      <c r="N1209" s="29"/>
    </row>
    <row r="1210" spans="2:14" hidden="1" x14ac:dyDescent="0.25">
      <c r="B1210" s="159"/>
      <c r="C1210" s="29"/>
      <c r="D1210" s="29"/>
      <c r="E1210" s="29"/>
      <c r="F1210" s="29"/>
      <c r="G1210" s="29"/>
      <c r="H1210" s="29"/>
      <c r="I1210" s="29"/>
      <c r="J1210" s="29"/>
      <c r="K1210" s="29"/>
      <c r="L1210" s="29"/>
      <c r="M1210" s="29"/>
      <c r="N1210" s="29"/>
    </row>
    <row r="1211" spans="2:14" hidden="1" x14ac:dyDescent="0.25">
      <c r="B1211" s="159"/>
      <c r="C1211" s="29"/>
      <c r="D1211" s="29"/>
      <c r="E1211" s="29"/>
      <c r="F1211" s="29"/>
      <c r="G1211" s="29"/>
      <c r="H1211" s="29"/>
      <c r="I1211" s="29"/>
      <c r="J1211" s="29"/>
      <c r="K1211" s="29"/>
      <c r="L1211" s="29"/>
      <c r="M1211" s="29"/>
      <c r="N1211" s="29"/>
    </row>
    <row r="1212" spans="2:14" hidden="1" x14ac:dyDescent="0.25">
      <c r="B1212" s="159"/>
      <c r="C1212" s="29"/>
      <c r="D1212" s="29"/>
      <c r="E1212" s="29"/>
      <c r="F1212" s="29"/>
      <c r="G1212" s="29"/>
      <c r="H1212" s="29"/>
      <c r="I1212" s="29"/>
      <c r="J1212" s="29"/>
      <c r="K1212" s="29"/>
      <c r="L1212" s="29"/>
      <c r="M1212" s="29"/>
      <c r="N1212" s="29"/>
    </row>
    <row r="1213" spans="2:14" hidden="1" x14ac:dyDescent="0.25">
      <c r="B1213" s="159"/>
      <c r="C1213" s="29"/>
      <c r="D1213" s="29"/>
      <c r="E1213" s="29"/>
      <c r="F1213" s="29"/>
      <c r="G1213" s="29"/>
      <c r="H1213" s="29"/>
      <c r="I1213" s="29"/>
      <c r="J1213" s="29"/>
      <c r="K1213" s="29"/>
      <c r="L1213" s="29"/>
      <c r="M1213" s="29"/>
      <c r="N1213" s="29"/>
    </row>
    <row r="1214" spans="2:14" hidden="1" x14ac:dyDescent="0.25">
      <c r="B1214" s="159"/>
      <c r="C1214" s="29"/>
      <c r="D1214" s="29"/>
      <c r="E1214" s="29"/>
      <c r="F1214" s="29"/>
      <c r="G1214" s="29"/>
      <c r="H1214" s="29"/>
      <c r="I1214" s="29"/>
      <c r="J1214" s="29"/>
      <c r="K1214" s="29"/>
      <c r="L1214" s="29"/>
      <c r="M1214" s="29"/>
      <c r="N1214" s="29"/>
    </row>
    <row r="1215" spans="2:14" hidden="1" x14ac:dyDescent="0.25">
      <c r="B1215" s="159"/>
      <c r="C1215" s="29"/>
      <c r="D1215" s="29"/>
      <c r="E1215" s="29"/>
      <c r="F1215" s="29"/>
      <c r="G1215" s="29"/>
      <c r="H1215" s="29"/>
      <c r="I1215" s="29"/>
      <c r="J1215" s="29"/>
      <c r="K1215" s="29"/>
      <c r="L1215" s="29"/>
      <c r="M1215" s="29"/>
      <c r="N1215" s="29"/>
    </row>
    <row r="1216" spans="2:14" hidden="1" x14ac:dyDescent="0.25">
      <c r="B1216" s="159"/>
      <c r="C1216" s="29"/>
      <c r="D1216" s="29"/>
      <c r="E1216" s="29"/>
      <c r="F1216" s="29"/>
      <c r="G1216" s="29"/>
      <c r="H1216" s="29"/>
      <c r="I1216" s="29"/>
      <c r="J1216" s="29"/>
      <c r="K1216" s="29"/>
      <c r="L1216" s="29"/>
      <c r="M1216" s="29"/>
      <c r="N1216" s="29"/>
    </row>
    <row r="1217" spans="2:14" hidden="1" x14ac:dyDescent="0.25">
      <c r="B1217" s="159"/>
      <c r="C1217" s="29"/>
      <c r="D1217" s="29"/>
      <c r="E1217" s="29"/>
      <c r="F1217" s="29"/>
      <c r="G1217" s="29"/>
      <c r="H1217" s="29"/>
      <c r="I1217" s="29"/>
      <c r="J1217" s="29"/>
      <c r="K1217" s="29"/>
      <c r="L1217" s="29"/>
      <c r="M1217" s="29"/>
      <c r="N1217" s="29"/>
    </row>
    <row r="1218" spans="2:14" hidden="1" x14ac:dyDescent="0.25">
      <c r="B1218" s="159"/>
      <c r="C1218" s="29"/>
      <c r="D1218" s="29"/>
      <c r="E1218" s="29"/>
      <c r="F1218" s="29"/>
      <c r="G1218" s="29"/>
      <c r="H1218" s="29"/>
      <c r="I1218" s="29"/>
      <c r="J1218" s="29"/>
      <c r="K1218" s="29"/>
      <c r="L1218" s="29"/>
      <c r="M1218" s="29"/>
      <c r="N1218" s="29"/>
    </row>
    <row r="1219" spans="2:14" hidden="1" x14ac:dyDescent="0.25">
      <c r="B1219" s="159"/>
      <c r="C1219" s="29"/>
      <c r="D1219" s="29"/>
      <c r="E1219" s="29"/>
      <c r="F1219" s="29"/>
      <c r="G1219" s="29"/>
      <c r="H1219" s="29"/>
      <c r="I1219" s="29"/>
      <c r="J1219" s="29"/>
      <c r="K1219" s="29"/>
      <c r="L1219" s="29"/>
      <c r="M1219" s="29"/>
      <c r="N1219" s="29"/>
    </row>
    <row r="1220" spans="2:14" hidden="1" x14ac:dyDescent="0.25">
      <c r="B1220" s="159"/>
      <c r="C1220" s="29"/>
      <c r="D1220" s="29"/>
      <c r="E1220" s="29"/>
      <c r="F1220" s="29"/>
      <c r="G1220" s="29"/>
      <c r="H1220" s="29"/>
      <c r="I1220" s="29"/>
      <c r="J1220" s="29"/>
      <c r="K1220" s="29"/>
      <c r="L1220" s="29"/>
      <c r="M1220" s="29"/>
      <c r="N1220" s="29"/>
    </row>
    <row r="1221" spans="2:14" hidden="1" x14ac:dyDescent="0.25">
      <c r="B1221" s="159"/>
      <c r="C1221" s="29"/>
      <c r="D1221" s="29"/>
      <c r="E1221" s="29"/>
      <c r="F1221" s="29"/>
      <c r="G1221" s="29"/>
      <c r="H1221" s="29"/>
      <c r="I1221" s="29"/>
      <c r="J1221" s="29"/>
      <c r="K1221" s="29"/>
      <c r="L1221" s="29"/>
      <c r="M1221" s="29"/>
      <c r="N1221" s="29"/>
    </row>
    <row r="1222" spans="2:14" hidden="1" x14ac:dyDescent="0.25">
      <c r="B1222" s="159"/>
      <c r="C1222" s="29"/>
      <c r="D1222" s="29"/>
      <c r="E1222" s="29"/>
      <c r="F1222" s="29"/>
      <c r="G1222" s="29"/>
      <c r="H1222" s="29"/>
      <c r="I1222" s="29"/>
      <c r="J1222" s="29"/>
      <c r="K1222" s="29"/>
      <c r="L1222" s="29"/>
      <c r="M1222" s="29"/>
      <c r="N1222" s="29"/>
    </row>
    <row r="1223" spans="2:14" hidden="1" x14ac:dyDescent="0.25">
      <c r="B1223" s="159"/>
      <c r="C1223" s="29"/>
      <c r="D1223" s="29"/>
      <c r="E1223" s="29"/>
      <c r="F1223" s="29"/>
      <c r="G1223" s="29"/>
      <c r="H1223" s="29"/>
      <c r="I1223" s="29"/>
      <c r="J1223" s="29"/>
      <c r="K1223" s="29"/>
      <c r="L1223" s="29"/>
      <c r="M1223" s="29"/>
      <c r="N1223" s="29"/>
    </row>
    <row r="1224" spans="2:14" hidden="1" x14ac:dyDescent="0.25">
      <c r="B1224" s="159"/>
      <c r="C1224" s="29"/>
      <c r="D1224" s="29"/>
      <c r="E1224" s="29"/>
      <c r="F1224" s="29"/>
      <c r="G1224" s="29"/>
      <c r="H1224" s="29"/>
      <c r="I1224" s="29"/>
      <c r="J1224" s="29"/>
      <c r="K1224" s="29"/>
      <c r="L1224" s="29"/>
      <c r="M1224" s="29"/>
      <c r="N1224" s="29"/>
    </row>
    <row r="1225" spans="2:14" hidden="1" x14ac:dyDescent="0.25">
      <c r="B1225" s="159"/>
      <c r="C1225" s="29"/>
      <c r="D1225" s="29"/>
      <c r="E1225" s="29"/>
      <c r="F1225" s="29"/>
      <c r="G1225" s="29"/>
      <c r="H1225" s="29"/>
      <c r="I1225" s="29"/>
      <c r="J1225" s="29"/>
      <c r="K1225" s="29"/>
      <c r="L1225" s="29"/>
      <c r="M1225" s="29"/>
      <c r="N1225" s="29"/>
    </row>
    <row r="1226" spans="2:14" hidden="1" x14ac:dyDescent="0.25">
      <c r="B1226" s="159"/>
      <c r="C1226" s="29"/>
      <c r="D1226" s="29"/>
      <c r="E1226" s="29"/>
      <c r="F1226" s="29"/>
      <c r="G1226" s="29"/>
      <c r="H1226" s="29"/>
      <c r="I1226" s="29"/>
      <c r="J1226" s="29"/>
      <c r="K1226" s="29"/>
      <c r="L1226" s="29"/>
      <c r="M1226" s="29"/>
      <c r="N1226" s="29"/>
    </row>
    <row r="1227" spans="2:14" hidden="1" x14ac:dyDescent="0.25">
      <c r="B1227" s="159"/>
      <c r="C1227" s="29"/>
      <c r="D1227" s="29"/>
      <c r="E1227" s="29"/>
      <c r="F1227" s="29"/>
      <c r="G1227" s="29"/>
      <c r="H1227" s="29"/>
      <c r="I1227" s="29"/>
      <c r="J1227" s="29"/>
      <c r="K1227" s="29"/>
      <c r="L1227" s="29"/>
      <c r="M1227" s="29"/>
      <c r="N1227" s="29"/>
    </row>
    <row r="1228" spans="2:14" hidden="1" x14ac:dyDescent="0.25">
      <c r="B1228" s="159"/>
      <c r="C1228" s="29"/>
      <c r="D1228" s="29"/>
      <c r="E1228" s="29"/>
      <c r="F1228" s="29"/>
      <c r="G1228" s="29"/>
      <c r="H1228" s="29"/>
      <c r="I1228" s="29"/>
      <c r="J1228" s="29"/>
      <c r="K1228" s="29"/>
      <c r="L1228" s="29"/>
      <c r="M1228" s="29"/>
      <c r="N1228" s="29"/>
    </row>
    <row r="1229" spans="2:14" hidden="1" x14ac:dyDescent="0.25">
      <c r="B1229" s="159"/>
      <c r="C1229" s="29"/>
      <c r="D1229" s="29"/>
      <c r="E1229" s="29"/>
      <c r="F1229" s="29"/>
      <c r="G1229" s="29"/>
      <c r="H1229" s="29"/>
      <c r="I1229" s="29"/>
      <c r="J1229" s="29"/>
      <c r="K1229" s="29"/>
      <c r="L1229" s="29"/>
      <c r="M1229" s="29"/>
      <c r="N1229" s="29"/>
    </row>
    <row r="1230" spans="2:14" hidden="1" x14ac:dyDescent="0.25">
      <c r="B1230" s="159"/>
      <c r="C1230" s="29"/>
      <c r="D1230" s="29"/>
      <c r="E1230" s="29"/>
      <c r="F1230" s="29"/>
      <c r="G1230" s="29"/>
      <c r="H1230" s="29"/>
      <c r="I1230" s="29"/>
      <c r="J1230" s="29"/>
      <c r="K1230" s="29"/>
      <c r="L1230" s="29"/>
      <c r="M1230" s="29"/>
      <c r="N1230" s="29"/>
    </row>
    <row r="1231" spans="2:14" hidden="1" x14ac:dyDescent="0.25">
      <c r="B1231" s="159"/>
      <c r="C1231" s="29"/>
      <c r="D1231" s="29"/>
      <c r="E1231" s="29"/>
      <c r="F1231" s="29"/>
      <c r="G1231" s="29"/>
      <c r="H1231" s="29"/>
      <c r="I1231" s="29"/>
      <c r="J1231" s="29"/>
      <c r="K1231" s="29"/>
      <c r="L1231" s="29"/>
      <c r="M1231" s="29"/>
      <c r="N1231" s="29"/>
    </row>
    <row r="1232" spans="2:14" hidden="1" x14ac:dyDescent="0.25">
      <c r="B1232" s="159"/>
      <c r="C1232" s="29"/>
      <c r="D1232" s="29"/>
      <c r="E1232" s="29"/>
      <c r="F1232" s="29"/>
      <c r="G1232" s="29"/>
      <c r="H1232" s="29"/>
      <c r="I1232" s="29"/>
      <c r="J1232" s="29"/>
      <c r="K1232" s="29"/>
      <c r="L1232" s="29"/>
      <c r="M1232" s="29"/>
      <c r="N1232" s="29"/>
    </row>
    <row r="1233" spans="2:14" hidden="1" x14ac:dyDescent="0.25">
      <c r="B1233" s="159"/>
      <c r="C1233" s="29"/>
      <c r="D1233" s="29"/>
      <c r="E1233" s="29"/>
      <c r="F1233" s="29"/>
      <c r="G1233" s="29"/>
      <c r="H1233" s="29"/>
      <c r="I1233" s="29"/>
      <c r="J1233" s="29"/>
      <c r="K1233" s="29"/>
      <c r="L1233" s="29"/>
      <c r="M1233" s="29"/>
      <c r="N1233" s="29"/>
    </row>
    <row r="1234" spans="2:14" hidden="1" x14ac:dyDescent="0.25">
      <c r="B1234" s="159"/>
      <c r="C1234" s="29"/>
      <c r="D1234" s="29"/>
      <c r="E1234" s="29"/>
      <c r="F1234" s="29"/>
      <c r="G1234" s="29"/>
      <c r="H1234" s="29"/>
      <c r="I1234" s="29"/>
      <c r="J1234" s="29"/>
      <c r="K1234" s="29"/>
      <c r="L1234" s="29"/>
      <c r="M1234" s="29"/>
      <c r="N1234" s="29"/>
    </row>
    <row r="1235" spans="2:14" hidden="1" x14ac:dyDescent="0.25">
      <c r="B1235" s="159"/>
      <c r="C1235" s="29"/>
      <c r="D1235" s="29"/>
      <c r="E1235" s="29"/>
      <c r="F1235" s="29"/>
      <c r="G1235" s="29"/>
      <c r="H1235" s="29"/>
      <c r="I1235" s="29"/>
      <c r="J1235" s="29"/>
      <c r="K1235" s="29"/>
      <c r="L1235" s="29"/>
      <c r="M1235" s="29"/>
      <c r="N1235" s="29"/>
    </row>
    <row r="1236" spans="2:14" hidden="1" x14ac:dyDescent="0.25">
      <c r="B1236" s="159"/>
      <c r="C1236" s="29"/>
      <c r="D1236" s="29"/>
      <c r="E1236" s="29"/>
      <c r="F1236" s="29"/>
      <c r="G1236" s="29"/>
      <c r="H1236" s="29"/>
      <c r="I1236" s="29"/>
      <c r="J1236" s="29"/>
      <c r="K1236" s="29"/>
      <c r="L1236" s="29"/>
      <c r="M1236" s="29"/>
      <c r="N1236" s="29"/>
    </row>
    <row r="1237" spans="2:14" hidden="1" x14ac:dyDescent="0.25">
      <c r="B1237" s="159"/>
      <c r="C1237" s="29"/>
      <c r="D1237" s="29"/>
      <c r="E1237" s="29"/>
      <c r="F1237" s="29"/>
      <c r="G1237" s="29"/>
      <c r="H1237" s="29"/>
      <c r="I1237" s="29"/>
      <c r="J1237" s="29"/>
      <c r="K1237" s="29"/>
      <c r="L1237" s="29"/>
      <c r="M1237" s="29"/>
      <c r="N1237" s="29"/>
    </row>
    <row r="1238" spans="2:14" hidden="1" x14ac:dyDescent="0.25">
      <c r="B1238" s="159"/>
      <c r="C1238" s="29"/>
      <c r="D1238" s="29"/>
      <c r="E1238" s="29"/>
      <c r="F1238" s="29"/>
      <c r="G1238" s="29"/>
      <c r="H1238" s="29"/>
      <c r="I1238" s="29"/>
      <c r="J1238" s="29"/>
      <c r="K1238" s="29"/>
      <c r="L1238" s="29"/>
      <c r="M1238" s="29"/>
      <c r="N1238" s="29"/>
    </row>
    <row r="1239" spans="2:14" hidden="1" x14ac:dyDescent="0.25">
      <c r="B1239" s="159"/>
      <c r="C1239" s="29"/>
      <c r="D1239" s="29"/>
      <c r="E1239" s="29"/>
      <c r="F1239" s="29"/>
      <c r="G1239" s="29"/>
      <c r="H1239" s="29"/>
      <c r="I1239" s="29"/>
      <c r="J1239" s="29"/>
      <c r="K1239" s="29"/>
      <c r="L1239" s="29"/>
      <c r="M1239" s="29"/>
      <c r="N1239" s="29"/>
    </row>
    <row r="1240" spans="2:14" hidden="1" x14ac:dyDescent="0.25">
      <c r="B1240" s="159"/>
      <c r="C1240" s="29"/>
      <c r="D1240" s="29"/>
      <c r="E1240" s="29"/>
      <c r="F1240" s="29"/>
      <c r="G1240" s="29"/>
      <c r="H1240" s="29"/>
      <c r="I1240" s="29"/>
      <c r="J1240" s="29"/>
      <c r="K1240" s="29"/>
      <c r="L1240" s="29"/>
      <c r="M1240" s="29"/>
      <c r="N1240" s="29"/>
    </row>
    <row r="1241" spans="2:14" hidden="1" x14ac:dyDescent="0.25">
      <c r="B1241" s="159"/>
      <c r="C1241" s="29"/>
      <c r="D1241" s="29"/>
      <c r="E1241" s="29"/>
      <c r="F1241" s="29"/>
      <c r="G1241" s="29"/>
      <c r="H1241" s="29"/>
      <c r="I1241" s="29"/>
      <c r="J1241" s="29"/>
      <c r="K1241" s="29"/>
      <c r="L1241" s="29"/>
      <c r="M1241" s="29"/>
      <c r="N1241" s="29"/>
    </row>
    <row r="1242" spans="2:14" hidden="1" x14ac:dyDescent="0.25">
      <c r="B1242" s="159"/>
      <c r="C1242" s="29"/>
      <c r="D1242" s="29"/>
      <c r="E1242" s="29"/>
      <c r="F1242" s="29"/>
      <c r="G1242" s="29"/>
      <c r="H1242" s="29"/>
      <c r="I1242" s="29"/>
      <c r="J1242" s="29"/>
      <c r="K1242" s="29"/>
      <c r="L1242" s="29"/>
      <c r="M1242" s="29"/>
      <c r="N1242" s="29"/>
    </row>
    <row r="1243" spans="2:14" hidden="1" x14ac:dyDescent="0.25">
      <c r="B1243" s="159"/>
      <c r="C1243" s="29"/>
      <c r="D1243" s="29"/>
      <c r="E1243" s="29"/>
      <c r="F1243" s="29"/>
      <c r="G1243" s="29"/>
      <c r="H1243" s="29"/>
      <c r="I1243" s="29"/>
      <c r="J1243" s="29"/>
      <c r="K1243" s="29"/>
      <c r="L1243" s="29"/>
      <c r="M1243" s="29"/>
      <c r="N1243" s="29"/>
    </row>
    <row r="1244" spans="2:14" hidden="1" x14ac:dyDescent="0.25">
      <c r="B1244" s="159"/>
      <c r="C1244" s="29"/>
      <c r="D1244" s="29"/>
      <c r="E1244" s="29"/>
      <c r="F1244" s="29"/>
      <c r="G1244" s="29"/>
      <c r="H1244" s="29"/>
      <c r="I1244" s="29"/>
      <c r="J1244" s="29"/>
      <c r="K1244" s="29"/>
      <c r="L1244" s="29"/>
      <c r="M1244" s="29"/>
      <c r="N1244" s="29"/>
    </row>
    <row r="1245" spans="2:14" hidden="1" x14ac:dyDescent="0.25">
      <c r="B1245" s="159"/>
      <c r="C1245" s="29"/>
      <c r="D1245" s="29"/>
      <c r="E1245" s="29"/>
      <c r="F1245" s="29"/>
      <c r="G1245" s="29"/>
      <c r="H1245" s="29"/>
      <c r="I1245" s="29"/>
      <c r="J1245" s="29"/>
      <c r="K1245" s="29"/>
      <c r="L1245" s="29"/>
      <c r="M1245" s="29"/>
      <c r="N1245" s="29"/>
    </row>
    <row r="1246" spans="2:14" hidden="1" x14ac:dyDescent="0.25">
      <c r="B1246" s="159"/>
      <c r="C1246" s="29"/>
      <c r="D1246" s="29"/>
      <c r="E1246" s="29"/>
      <c r="F1246" s="29"/>
      <c r="G1246" s="29"/>
      <c r="H1246" s="29"/>
      <c r="I1246" s="29"/>
      <c r="J1246" s="29"/>
      <c r="K1246" s="29"/>
      <c r="L1246" s="29"/>
      <c r="M1246" s="29"/>
      <c r="N1246" s="29"/>
    </row>
    <row r="1247" spans="2:14" hidden="1" x14ac:dyDescent="0.25">
      <c r="B1247" s="159"/>
      <c r="C1247" s="29"/>
      <c r="D1247" s="29"/>
      <c r="E1247" s="29"/>
      <c r="F1247" s="29"/>
      <c r="G1247" s="29"/>
      <c r="H1247" s="29"/>
      <c r="I1247" s="29"/>
      <c r="J1247" s="29"/>
      <c r="K1247" s="29"/>
      <c r="L1247" s="29"/>
      <c r="M1247" s="29"/>
      <c r="N1247" s="29"/>
    </row>
    <row r="1248" spans="2:14" hidden="1" x14ac:dyDescent="0.25">
      <c r="B1248" s="159"/>
      <c r="C1248" s="29"/>
      <c r="D1248" s="29"/>
      <c r="E1248" s="29"/>
      <c r="F1248" s="29"/>
      <c r="G1248" s="29"/>
      <c r="H1248" s="29"/>
      <c r="I1248" s="29"/>
      <c r="J1248" s="29"/>
      <c r="K1248" s="29"/>
      <c r="L1248" s="29"/>
      <c r="M1248" s="29"/>
      <c r="N1248" s="29"/>
    </row>
    <row r="1249" spans="2:14" hidden="1" x14ac:dyDescent="0.25">
      <c r="B1249" s="159"/>
      <c r="C1249" s="29"/>
      <c r="D1249" s="29"/>
      <c r="E1249" s="29"/>
      <c r="F1249" s="29"/>
      <c r="G1249" s="29"/>
      <c r="H1249" s="29"/>
      <c r="I1249" s="29"/>
      <c r="J1249" s="29"/>
      <c r="K1249" s="29"/>
      <c r="L1249" s="29"/>
      <c r="M1249" s="29"/>
      <c r="N1249" s="29"/>
    </row>
    <row r="1250" spans="2:14" hidden="1" x14ac:dyDescent="0.25">
      <c r="B1250" s="159"/>
      <c r="C1250" s="29"/>
      <c r="D1250" s="29"/>
      <c r="E1250" s="29"/>
      <c r="F1250" s="29"/>
      <c r="G1250" s="29"/>
      <c r="H1250" s="29"/>
      <c r="I1250" s="29"/>
      <c r="J1250" s="29"/>
      <c r="K1250" s="29"/>
      <c r="L1250" s="29"/>
      <c r="M1250" s="29"/>
      <c r="N1250" s="29"/>
    </row>
    <row r="1251" spans="2:14" hidden="1" x14ac:dyDescent="0.25">
      <c r="B1251" s="159"/>
      <c r="C1251" s="29"/>
      <c r="D1251" s="29"/>
      <c r="E1251" s="29"/>
      <c r="F1251" s="29"/>
      <c r="G1251" s="29"/>
      <c r="H1251" s="29"/>
      <c r="I1251" s="29"/>
      <c r="J1251" s="29"/>
      <c r="K1251" s="29"/>
      <c r="L1251" s="29"/>
      <c r="M1251" s="29"/>
      <c r="N1251" s="29"/>
    </row>
    <row r="1252" spans="2:14" hidden="1" x14ac:dyDescent="0.25">
      <c r="B1252" s="159"/>
      <c r="C1252" s="29"/>
      <c r="D1252" s="29"/>
      <c r="E1252" s="29"/>
      <c r="F1252" s="29"/>
      <c r="G1252" s="29"/>
      <c r="H1252" s="29"/>
      <c r="I1252" s="29"/>
      <c r="J1252" s="29"/>
      <c r="K1252" s="29"/>
      <c r="L1252" s="29"/>
      <c r="M1252" s="29"/>
      <c r="N1252" s="29"/>
    </row>
    <row r="1253" spans="2:14" hidden="1" x14ac:dyDescent="0.25">
      <c r="B1253" s="159"/>
      <c r="C1253" s="29"/>
      <c r="D1253" s="29"/>
      <c r="E1253" s="29"/>
      <c r="F1253" s="29"/>
      <c r="G1253" s="29"/>
      <c r="H1253" s="29"/>
      <c r="I1253" s="29"/>
      <c r="J1253" s="29"/>
      <c r="K1253" s="29"/>
      <c r="L1253" s="29"/>
      <c r="M1253" s="29"/>
      <c r="N1253" s="29"/>
    </row>
    <row r="1254" spans="2:14" hidden="1" x14ac:dyDescent="0.25">
      <c r="B1254" s="159"/>
      <c r="C1254" s="29"/>
      <c r="D1254" s="29"/>
      <c r="E1254" s="29"/>
      <c r="F1254" s="29"/>
      <c r="G1254" s="29"/>
      <c r="H1254" s="29"/>
      <c r="I1254" s="29"/>
      <c r="J1254" s="29"/>
      <c r="K1254" s="29"/>
      <c r="L1254" s="29"/>
      <c r="M1254" s="29"/>
      <c r="N1254" s="29"/>
    </row>
    <row r="1255" spans="2:14" hidden="1" x14ac:dyDescent="0.25">
      <c r="B1255" s="159"/>
      <c r="C1255" s="29"/>
      <c r="D1255" s="29"/>
      <c r="E1255" s="29"/>
      <c r="F1255" s="29"/>
      <c r="G1255" s="29"/>
      <c r="H1255" s="29"/>
      <c r="I1255" s="29"/>
      <c r="J1255" s="29"/>
      <c r="K1255" s="29"/>
      <c r="L1255" s="29"/>
      <c r="M1255" s="29"/>
      <c r="N1255" s="29"/>
    </row>
    <row r="1256" spans="2:14" hidden="1" x14ac:dyDescent="0.25">
      <c r="B1256" s="159"/>
      <c r="C1256" s="29"/>
      <c r="D1256" s="29"/>
      <c r="E1256" s="29"/>
      <c r="F1256" s="29"/>
      <c r="G1256" s="29"/>
      <c r="H1256" s="29"/>
      <c r="I1256" s="29"/>
      <c r="J1256" s="29"/>
      <c r="K1256" s="29"/>
      <c r="L1256" s="29"/>
      <c r="M1256" s="29"/>
      <c r="N1256" s="29"/>
    </row>
    <row r="1257" spans="2:14" hidden="1" x14ac:dyDescent="0.25">
      <c r="B1257" s="159"/>
      <c r="C1257" s="29"/>
      <c r="D1257" s="29"/>
      <c r="E1257" s="29"/>
      <c r="F1257" s="29"/>
      <c r="G1257" s="29"/>
      <c r="H1257" s="29"/>
      <c r="I1257" s="29"/>
      <c r="J1257" s="29"/>
      <c r="K1257" s="29"/>
      <c r="L1257" s="29"/>
      <c r="M1257" s="29"/>
      <c r="N1257" s="29"/>
    </row>
    <row r="1258" spans="2:14" hidden="1" x14ac:dyDescent="0.25">
      <c r="B1258" s="159"/>
      <c r="C1258" s="29"/>
      <c r="D1258" s="29"/>
      <c r="E1258" s="29"/>
      <c r="F1258" s="29"/>
      <c r="G1258" s="29"/>
      <c r="H1258" s="29"/>
      <c r="I1258" s="29"/>
      <c r="J1258" s="29"/>
      <c r="K1258" s="29"/>
      <c r="L1258" s="29"/>
      <c r="M1258" s="29"/>
      <c r="N1258" s="29"/>
    </row>
    <row r="1259" spans="2:14" hidden="1" x14ac:dyDescent="0.25">
      <c r="B1259" s="159"/>
      <c r="C1259" s="29"/>
      <c r="D1259" s="29"/>
      <c r="E1259" s="29"/>
      <c r="F1259" s="29"/>
      <c r="G1259" s="29"/>
      <c r="H1259" s="29"/>
      <c r="I1259" s="29"/>
      <c r="J1259" s="29"/>
      <c r="K1259" s="29"/>
      <c r="L1259" s="29"/>
      <c r="M1259" s="29"/>
      <c r="N1259" s="29"/>
    </row>
    <row r="1260" spans="2:14" hidden="1" x14ac:dyDescent="0.25">
      <c r="B1260" s="159"/>
      <c r="C1260" s="29"/>
      <c r="D1260" s="29"/>
      <c r="E1260" s="29"/>
      <c r="F1260" s="29"/>
      <c r="G1260" s="29"/>
      <c r="H1260" s="29"/>
      <c r="I1260" s="29"/>
      <c r="J1260" s="29"/>
      <c r="K1260" s="29"/>
      <c r="L1260" s="29"/>
      <c r="M1260" s="29"/>
      <c r="N1260" s="29"/>
    </row>
    <row r="1261" spans="2:14" hidden="1" x14ac:dyDescent="0.25">
      <c r="B1261" s="159"/>
      <c r="C1261" s="29"/>
      <c r="D1261" s="29"/>
      <c r="E1261" s="29"/>
      <c r="F1261" s="29"/>
      <c r="G1261" s="29"/>
      <c r="H1261" s="29"/>
      <c r="I1261" s="29"/>
      <c r="J1261" s="29"/>
      <c r="K1261" s="29"/>
      <c r="L1261" s="29"/>
      <c r="M1261" s="29"/>
      <c r="N1261" s="29"/>
    </row>
    <row r="1262" spans="2:14" hidden="1" x14ac:dyDescent="0.25">
      <c r="B1262" s="159"/>
      <c r="C1262" s="29"/>
      <c r="D1262" s="29"/>
      <c r="E1262" s="29"/>
      <c r="F1262" s="29"/>
      <c r="G1262" s="29"/>
      <c r="H1262" s="29"/>
      <c r="I1262" s="29"/>
      <c r="J1262" s="29"/>
      <c r="K1262" s="29"/>
      <c r="L1262" s="29"/>
      <c r="M1262" s="29"/>
      <c r="N1262" s="29"/>
    </row>
    <row r="1263" spans="2:14" hidden="1" x14ac:dyDescent="0.25">
      <c r="B1263" s="159"/>
      <c r="C1263" s="29"/>
      <c r="D1263" s="29"/>
      <c r="E1263" s="29"/>
      <c r="F1263" s="29"/>
      <c r="G1263" s="29"/>
      <c r="H1263" s="29"/>
      <c r="I1263" s="29"/>
      <c r="J1263" s="29"/>
      <c r="K1263" s="29"/>
      <c r="L1263" s="29"/>
      <c r="M1263" s="29"/>
      <c r="N1263" s="29"/>
    </row>
    <row r="1264" spans="2:14" hidden="1" x14ac:dyDescent="0.25">
      <c r="B1264" s="159"/>
      <c r="C1264" s="29"/>
      <c r="D1264" s="29"/>
      <c r="E1264" s="29"/>
      <c r="F1264" s="29"/>
      <c r="G1264" s="29"/>
      <c r="H1264" s="29"/>
      <c r="I1264" s="29"/>
      <c r="J1264" s="29"/>
      <c r="K1264" s="29"/>
      <c r="L1264" s="29"/>
      <c r="M1264" s="29"/>
      <c r="N1264" s="29"/>
    </row>
    <row r="1265" spans="2:14" hidden="1" x14ac:dyDescent="0.25">
      <c r="B1265" s="159"/>
      <c r="C1265" s="29"/>
      <c r="D1265" s="29"/>
      <c r="E1265" s="29"/>
      <c r="F1265" s="29"/>
      <c r="G1265" s="29"/>
      <c r="H1265" s="29"/>
      <c r="I1265" s="29"/>
      <c r="J1265" s="29"/>
      <c r="K1265" s="29"/>
      <c r="L1265" s="29"/>
      <c r="M1265" s="29"/>
      <c r="N1265" s="29"/>
    </row>
    <row r="1266" spans="2:14" hidden="1" x14ac:dyDescent="0.25">
      <c r="B1266" s="159"/>
      <c r="C1266" s="29"/>
      <c r="D1266" s="29"/>
      <c r="E1266" s="29"/>
      <c r="F1266" s="29"/>
      <c r="G1266" s="29"/>
      <c r="H1266" s="29"/>
      <c r="I1266" s="29"/>
      <c r="J1266" s="29"/>
      <c r="K1266" s="29"/>
      <c r="L1266" s="29"/>
      <c r="M1266" s="29"/>
      <c r="N1266" s="29"/>
    </row>
    <row r="1267" spans="2:14" hidden="1" x14ac:dyDescent="0.25">
      <c r="B1267" s="159"/>
      <c r="C1267" s="29"/>
      <c r="D1267" s="29"/>
      <c r="E1267" s="29"/>
      <c r="F1267" s="29"/>
      <c r="G1267" s="29"/>
      <c r="H1267" s="29"/>
      <c r="I1267" s="29"/>
      <c r="J1267" s="29"/>
      <c r="K1267" s="29"/>
      <c r="L1267" s="29"/>
      <c r="M1267" s="29"/>
      <c r="N1267" s="29"/>
    </row>
    <row r="1268" spans="2:14" hidden="1" x14ac:dyDescent="0.25">
      <c r="B1268" s="159"/>
      <c r="C1268" s="29"/>
      <c r="D1268" s="29"/>
      <c r="E1268" s="29"/>
      <c r="F1268" s="29"/>
      <c r="G1268" s="29"/>
      <c r="H1268" s="29"/>
      <c r="I1268" s="29"/>
      <c r="J1268" s="29"/>
      <c r="K1268" s="29"/>
      <c r="L1268" s="29"/>
      <c r="M1268" s="29"/>
      <c r="N1268" s="29"/>
    </row>
    <row r="1269" spans="2:14" hidden="1" x14ac:dyDescent="0.25">
      <c r="B1269" s="159"/>
      <c r="C1269" s="29"/>
      <c r="D1269" s="29"/>
      <c r="E1269" s="29"/>
      <c r="F1269" s="29"/>
      <c r="G1269" s="29"/>
      <c r="H1269" s="29"/>
      <c r="I1269" s="29"/>
      <c r="J1269" s="29"/>
      <c r="K1269" s="29"/>
      <c r="L1269" s="29"/>
      <c r="M1269" s="29"/>
      <c r="N1269" s="29"/>
    </row>
    <row r="1270" spans="2:14" hidden="1" x14ac:dyDescent="0.25">
      <c r="B1270" s="159"/>
      <c r="C1270" s="29"/>
      <c r="D1270" s="29"/>
      <c r="E1270" s="29"/>
      <c r="F1270" s="29"/>
      <c r="G1270" s="29"/>
      <c r="H1270" s="29"/>
      <c r="I1270" s="29"/>
      <c r="J1270" s="29"/>
      <c r="K1270" s="29"/>
      <c r="L1270" s="29"/>
      <c r="M1270" s="29"/>
      <c r="N1270" s="29"/>
    </row>
    <row r="1271" spans="2:14" hidden="1" x14ac:dyDescent="0.25">
      <c r="B1271" s="159"/>
      <c r="C1271" s="29"/>
      <c r="D1271" s="29"/>
      <c r="E1271" s="29"/>
      <c r="F1271" s="29"/>
      <c r="G1271" s="29"/>
      <c r="H1271" s="29"/>
      <c r="I1271" s="29"/>
      <c r="J1271" s="29"/>
      <c r="K1271" s="29"/>
      <c r="L1271" s="29"/>
      <c r="M1271" s="29"/>
      <c r="N1271" s="29"/>
    </row>
    <row r="1272" spans="2:14" hidden="1" x14ac:dyDescent="0.25">
      <c r="B1272" s="159"/>
      <c r="C1272" s="29"/>
      <c r="D1272" s="29"/>
      <c r="E1272" s="29"/>
      <c r="F1272" s="29"/>
      <c r="G1272" s="29"/>
      <c r="H1272" s="29"/>
      <c r="I1272" s="29"/>
      <c r="J1272" s="29"/>
      <c r="K1272" s="29"/>
      <c r="L1272" s="29"/>
      <c r="M1272" s="29"/>
      <c r="N1272" s="29"/>
    </row>
    <row r="1273" spans="2:14" hidden="1" x14ac:dyDescent="0.25">
      <c r="B1273" s="159"/>
      <c r="C1273" s="29"/>
      <c r="D1273" s="29"/>
      <c r="E1273" s="29"/>
      <c r="F1273" s="29"/>
      <c r="G1273" s="29"/>
      <c r="H1273" s="29"/>
      <c r="I1273" s="29"/>
      <c r="J1273" s="29"/>
      <c r="K1273" s="29"/>
      <c r="L1273" s="29"/>
      <c r="M1273" s="29"/>
      <c r="N1273" s="29"/>
    </row>
    <row r="1274" spans="2:14" hidden="1" x14ac:dyDescent="0.25">
      <c r="B1274" s="159"/>
      <c r="C1274" s="29"/>
      <c r="D1274" s="29"/>
      <c r="E1274" s="29"/>
      <c r="F1274" s="29"/>
      <c r="G1274" s="29"/>
      <c r="H1274" s="29"/>
      <c r="I1274" s="29"/>
      <c r="J1274" s="29"/>
      <c r="K1274" s="29"/>
      <c r="L1274" s="29"/>
      <c r="M1274" s="29"/>
      <c r="N1274" s="29"/>
    </row>
    <row r="1275" spans="2:14" hidden="1" x14ac:dyDescent="0.25">
      <c r="B1275" s="159"/>
      <c r="C1275" s="29"/>
      <c r="D1275" s="29"/>
      <c r="E1275" s="29"/>
      <c r="F1275" s="29"/>
      <c r="G1275" s="29"/>
      <c r="H1275" s="29"/>
      <c r="I1275" s="29"/>
      <c r="J1275" s="29"/>
      <c r="K1275" s="29"/>
      <c r="L1275" s="29"/>
      <c r="M1275" s="29"/>
      <c r="N1275" s="29"/>
    </row>
    <row r="1276" spans="2:14" hidden="1" x14ac:dyDescent="0.25">
      <c r="B1276" s="159"/>
      <c r="C1276" s="29"/>
      <c r="D1276" s="29"/>
      <c r="E1276" s="29"/>
      <c r="F1276" s="29"/>
      <c r="G1276" s="29"/>
      <c r="H1276" s="29"/>
      <c r="I1276" s="29"/>
      <c r="J1276" s="29"/>
      <c r="K1276" s="29"/>
      <c r="L1276" s="29"/>
      <c r="M1276" s="29"/>
      <c r="N1276" s="29"/>
    </row>
    <row r="1277" spans="2:14" hidden="1" x14ac:dyDescent="0.25">
      <c r="B1277" s="159"/>
      <c r="C1277" s="29"/>
      <c r="D1277" s="29"/>
      <c r="E1277" s="29"/>
      <c r="F1277" s="29"/>
      <c r="G1277" s="29"/>
      <c r="H1277" s="29"/>
      <c r="I1277" s="29"/>
      <c r="J1277" s="29"/>
      <c r="K1277" s="29"/>
      <c r="L1277" s="29"/>
      <c r="M1277" s="29"/>
      <c r="N1277" s="29"/>
    </row>
    <row r="1278" spans="2:14" hidden="1" x14ac:dyDescent="0.25">
      <c r="B1278" s="159"/>
      <c r="C1278" s="29"/>
      <c r="D1278" s="29"/>
      <c r="E1278" s="29"/>
      <c r="F1278" s="29"/>
      <c r="G1278" s="29"/>
      <c r="H1278" s="29"/>
      <c r="I1278" s="29"/>
      <c r="J1278" s="29"/>
      <c r="K1278" s="29"/>
      <c r="L1278" s="29"/>
      <c r="M1278" s="29"/>
      <c r="N1278" s="29"/>
    </row>
    <row r="1279" spans="2:14" hidden="1" x14ac:dyDescent="0.25">
      <c r="B1279" s="159"/>
      <c r="C1279" s="29"/>
      <c r="D1279" s="29"/>
      <c r="E1279" s="29"/>
      <c r="F1279" s="29"/>
      <c r="G1279" s="29"/>
      <c r="H1279" s="29"/>
      <c r="I1279" s="29"/>
      <c r="J1279" s="29"/>
      <c r="K1279" s="29"/>
      <c r="L1279" s="29"/>
      <c r="M1279" s="29"/>
      <c r="N1279" s="29"/>
    </row>
    <row r="1280" spans="2:14" hidden="1" x14ac:dyDescent="0.25">
      <c r="B1280" s="159"/>
      <c r="C1280" s="29"/>
      <c r="D1280" s="29"/>
      <c r="E1280" s="29"/>
      <c r="F1280" s="29"/>
      <c r="G1280" s="29"/>
      <c r="H1280" s="29"/>
      <c r="I1280" s="29"/>
      <c r="J1280" s="29"/>
      <c r="K1280" s="29"/>
      <c r="L1280" s="29"/>
      <c r="M1280" s="29"/>
      <c r="N1280" s="29"/>
    </row>
    <row r="1281" spans="2:14" hidden="1" x14ac:dyDescent="0.25">
      <c r="B1281" s="159"/>
      <c r="C1281" s="29"/>
      <c r="D1281" s="29"/>
      <c r="E1281" s="29"/>
      <c r="F1281" s="29"/>
      <c r="G1281" s="29"/>
      <c r="H1281" s="29"/>
      <c r="I1281" s="29"/>
      <c r="J1281" s="29"/>
      <c r="K1281" s="29"/>
      <c r="L1281" s="29"/>
      <c r="M1281" s="29"/>
      <c r="N1281" s="29"/>
    </row>
    <row r="1282" spans="2:14" hidden="1" x14ac:dyDescent="0.25">
      <c r="B1282" s="159"/>
      <c r="C1282" s="29"/>
      <c r="D1282" s="29"/>
      <c r="E1282" s="29"/>
      <c r="F1282" s="29"/>
      <c r="G1282" s="29"/>
      <c r="H1282" s="29"/>
      <c r="I1282" s="29"/>
      <c r="J1282" s="29"/>
      <c r="K1282" s="29"/>
      <c r="L1282" s="29"/>
      <c r="M1282" s="29"/>
      <c r="N1282" s="29"/>
    </row>
    <row r="1283" spans="2:14" hidden="1" x14ac:dyDescent="0.25">
      <c r="B1283" s="159"/>
      <c r="C1283" s="29"/>
      <c r="D1283" s="29"/>
      <c r="E1283" s="29"/>
      <c r="F1283" s="29"/>
      <c r="G1283" s="29"/>
      <c r="H1283" s="29"/>
      <c r="I1283" s="29"/>
      <c r="J1283" s="29"/>
      <c r="K1283" s="29"/>
      <c r="L1283" s="29"/>
      <c r="M1283" s="29"/>
      <c r="N1283" s="29"/>
    </row>
    <row r="1284" spans="2:14" hidden="1" x14ac:dyDescent="0.25">
      <c r="B1284" s="159"/>
      <c r="C1284" s="29"/>
      <c r="D1284" s="29"/>
      <c r="E1284" s="29"/>
      <c r="F1284" s="29"/>
      <c r="G1284" s="29"/>
      <c r="H1284" s="29"/>
      <c r="I1284" s="29"/>
      <c r="J1284" s="29"/>
      <c r="K1284" s="29"/>
      <c r="L1284" s="29"/>
      <c r="M1284" s="29"/>
      <c r="N1284" s="29"/>
    </row>
    <row r="1285" spans="2:14" hidden="1" x14ac:dyDescent="0.25">
      <c r="B1285" s="159"/>
      <c r="C1285" s="29"/>
      <c r="D1285" s="29"/>
      <c r="E1285" s="29"/>
      <c r="F1285" s="29"/>
      <c r="G1285" s="29"/>
      <c r="H1285" s="29"/>
      <c r="I1285" s="29"/>
      <c r="J1285" s="29"/>
      <c r="K1285" s="29"/>
      <c r="L1285" s="29"/>
      <c r="M1285" s="29"/>
      <c r="N1285" s="29"/>
    </row>
    <row r="1286" spans="2:14" hidden="1" x14ac:dyDescent="0.25">
      <c r="B1286" s="159"/>
      <c r="C1286" s="29"/>
      <c r="D1286" s="29"/>
      <c r="E1286" s="29"/>
      <c r="F1286" s="29"/>
      <c r="G1286" s="29"/>
      <c r="H1286" s="29"/>
      <c r="I1286" s="29"/>
      <c r="J1286" s="29"/>
      <c r="K1286" s="29"/>
      <c r="L1286" s="29"/>
      <c r="M1286" s="29"/>
      <c r="N1286" s="29"/>
    </row>
    <row r="1287" spans="2:14" hidden="1" x14ac:dyDescent="0.25">
      <c r="B1287" s="159"/>
      <c r="C1287" s="29"/>
      <c r="D1287" s="29"/>
      <c r="E1287" s="29"/>
      <c r="F1287" s="29"/>
      <c r="G1287" s="29"/>
      <c r="H1287" s="29"/>
      <c r="I1287" s="29"/>
      <c r="J1287" s="29"/>
      <c r="K1287" s="29"/>
      <c r="L1287" s="29"/>
      <c r="M1287" s="29"/>
      <c r="N1287" s="29"/>
    </row>
    <row r="1288" spans="2:14" hidden="1" x14ac:dyDescent="0.25">
      <c r="B1288" s="159"/>
      <c r="C1288" s="29"/>
      <c r="D1288" s="29"/>
      <c r="E1288" s="29"/>
      <c r="F1288" s="29"/>
      <c r="G1288" s="29"/>
      <c r="H1288" s="29"/>
      <c r="I1288" s="29"/>
      <c r="J1288" s="29"/>
      <c r="K1288" s="29"/>
      <c r="L1288" s="29"/>
      <c r="M1288" s="29"/>
      <c r="N1288" s="29"/>
    </row>
    <row r="1289" spans="2:14" hidden="1" x14ac:dyDescent="0.25">
      <c r="B1289" s="159"/>
      <c r="C1289" s="29"/>
      <c r="D1289" s="29"/>
      <c r="E1289" s="29"/>
      <c r="F1289" s="29"/>
      <c r="G1289" s="29"/>
      <c r="H1289" s="29"/>
      <c r="I1289" s="29"/>
      <c r="J1289" s="29"/>
      <c r="K1289" s="29"/>
      <c r="L1289" s="29"/>
      <c r="M1289" s="29"/>
      <c r="N1289" s="29"/>
    </row>
    <row r="1290" spans="2:14" hidden="1" x14ac:dyDescent="0.25">
      <c r="B1290" s="159"/>
      <c r="C1290" s="29"/>
      <c r="D1290" s="29"/>
      <c r="E1290" s="29"/>
      <c r="F1290" s="29"/>
      <c r="G1290" s="29"/>
      <c r="H1290" s="29"/>
      <c r="I1290" s="29"/>
      <c r="J1290" s="29"/>
      <c r="K1290" s="29"/>
      <c r="L1290" s="29"/>
      <c r="M1290" s="29"/>
      <c r="N1290" s="29"/>
    </row>
    <row r="1291" spans="2:14" hidden="1" x14ac:dyDescent="0.25">
      <c r="B1291" s="159"/>
      <c r="C1291" s="29"/>
      <c r="D1291" s="29"/>
      <c r="E1291" s="29"/>
      <c r="F1291" s="29"/>
      <c r="G1291" s="29"/>
      <c r="H1291" s="29"/>
      <c r="I1291" s="29"/>
      <c r="J1291" s="29"/>
      <c r="K1291" s="29"/>
      <c r="L1291" s="29"/>
      <c r="M1291" s="29"/>
      <c r="N1291" s="29"/>
    </row>
    <row r="1292" spans="2:14" hidden="1" x14ac:dyDescent="0.25">
      <c r="B1292" s="159"/>
      <c r="C1292" s="29"/>
      <c r="D1292" s="29"/>
      <c r="E1292" s="29"/>
      <c r="F1292" s="29"/>
      <c r="G1292" s="29"/>
      <c r="H1292" s="29"/>
      <c r="I1292" s="29"/>
      <c r="J1292" s="29"/>
      <c r="K1292" s="29"/>
      <c r="L1292" s="29"/>
      <c r="M1292" s="29"/>
      <c r="N1292" s="29"/>
    </row>
    <row r="1293" spans="2:14" hidden="1" x14ac:dyDescent="0.25">
      <c r="B1293" s="159"/>
      <c r="C1293" s="29"/>
      <c r="D1293" s="29"/>
      <c r="E1293" s="29"/>
      <c r="F1293" s="29"/>
      <c r="G1293" s="29"/>
      <c r="H1293" s="29"/>
      <c r="I1293" s="29"/>
      <c r="J1293" s="29"/>
      <c r="K1293" s="29"/>
      <c r="L1293" s="29"/>
      <c r="M1293" s="29"/>
      <c r="N1293" s="29"/>
    </row>
    <row r="1294" spans="2:14" hidden="1" x14ac:dyDescent="0.25">
      <c r="B1294" s="159"/>
      <c r="C1294" s="29"/>
      <c r="D1294" s="29"/>
      <c r="E1294" s="29"/>
      <c r="F1294" s="29"/>
      <c r="G1294" s="29"/>
      <c r="H1294" s="29"/>
      <c r="I1294" s="29"/>
      <c r="J1294" s="29"/>
      <c r="K1294" s="29"/>
      <c r="L1294" s="29"/>
      <c r="M1294" s="29"/>
      <c r="N1294" s="29"/>
    </row>
    <row r="1295" spans="2:14" hidden="1" x14ac:dyDescent="0.25">
      <c r="B1295" s="159"/>
      <c r="C1295" s="29"/>
      <c r="D1295" s="29"/>
      <c r="E1295" s="29"/>
      <c r="F1295" s="29"/>
      <c r="G1295" s="29"/>
      <c r="H1295" s="29"/>
      <c r="I1295" s="29"/>
      <c r="J1295" s="29"/>
      <c r="K1295" s="29"/>
      <c r="L1295" s="29"/>
      <c r="M1295" s="29"/>
      <c r="N1295" s="29"/>
    </row>
    <row r="1296" spans="2:14" hidden="1" x14ac:dyDescent="0.25">
      <c r="B1296" s="159"/>
      <c r="C1296" s="29"/>
      <c r="D1296" s="29"/>
      <c r="E1296" s="29"/>
      <c r="F1296" s="29"/>
      <c r="G1296" s="29"/>
      <c r="H1296" s="29"/>
      <c r="I1296" s="29"/>
      <c r="J1296" s="29"/>
      <c r="K1296" s="29"/>
      <c r="L1296" s="29"/>
      <c r="M1296" s="29"/>
      <c r="N1296" s="29"/>
    </row>
    <row r="1297" spans="2:14" hidden="1" x14ac:dyDescent="0.25">
      <c r="B1297" s="159"/>
      <c r="C1297" s="29"/>
      <c r="D1297" s="29"/>
      <c r="E1297" s="29"/>
      <c r="F1297" s="29"/>
      <c r="G1297" s="29"/>
      <c r="H1297" s="29"/>
      <c r="I1297" s="29"/>
      <c r="J1297" s="29"/>
      <c r="K1297" s="29"/>
      <c r="L1297" s="29"/>
      <c r="M1297" s="29"/>
      <c r="N1297" s="29"/>
    </row>
    <row r="1298" spans="2:14" hidden="1" x14ac:dyDescent="0.25">
      <c r="B1298" s="159"/>
      <c r="C1298" s="29"/>
      <c r="D1298" s="29"/>
      <c r="E1298" s="29"/>
      <c r="F1298" s="29"/>
      <c r="G1298" s="29"/>
      <c r="H1298" s="29"/>
      <c r="I1298" s="29"/>
      <c r="J1298" s="29"/>
      <c r="K1298" s="29"/>
      <c r="L1298" s="29"/>
      <c r="M1298" s="29"/>
      <c r="N1298" s="29"/>
    </row>
    <row r="1299" spans="2:14" hidden="1" x14ac:dyDescent="0.25">
      <c r="B1299" s="159"/>
      <c r="C1299" s="29"/>
      <c r="D1299" s="29"/>
      <c r="E1299" s="29"/>
      <c r="F1299" s="29"/>
      <c r="G1299" s="29"/>
      <c r="H1299" s="29"/>
      <c r="I1299" s="29"/>
      <c r="J1299" s="29"/>
      <c r="K1299" s="29"/>
      <c r="L1299" s="29"/>
      <c r="M1299" s="29"/>
      <c r="N1299" s="29"/>
    </row>
    <row r="1300" spans="2:14" hidden="1" x14ac:dyDescent="0.25">
      <c r="B1300" s="159"/>
      <c r="C1300" s="29"/>
      <c r="D1300" s="29"/>
      <c r="E1300" s="29"/>
      <c r="F1300" s="29"/>
      <c r="G1300" s="29"/>
      <c r="H1300" s="29"/>
      <c r="I1300" s="29"/>
      <c r="J1300" s="29"/>
      <c r="K1300" s="29"/>
      <c r="L1300" s="29"/>
      <c r="M1300" s="29"/>
      <c r="N1300" s="29"/>
    </row>
    <row r="1301" spans="2:14" hidden="1" x14ac:dyDescent="0.25">
      <c r="B1301" s="159"/>
      <c r="C1301" s="29"/>
      <c r="D1301" s="29"/>
      <c r="E1301" s="29"/>
      <c r="F1301" s="29"/>
      <c r="G1301" s="29"/>
      <c r="H1301" s="29"/>
      <c r="I1301" s="29"/>
      <c r="J1301" s="29"/>
      <c r="K1301" s="29"/>
      <c r="L1301" s="29"/>
      <c r="M1301" s="29"/>
      <c r="N1301" s="29"/>
    </row>
    <row r="1302" spans="2:14" hidden="1" x14ac:dyDescent="0.25">
      <c r="B1302" s="159"/>
      <c r="C1302" s="29"/>
      <c r="D1302" s="29"/>
      <c r="E1302" s="29"/>
      <c r="F1302" s="29"/>
      <c r="G1302" s="29"/>
      <c r="H1302" s="29"/>
      <c r="I1302" s="29"/>
      <c r="J1302" s="29"/>
      <c r="K1302" s="29"/>
      <c r="L1302" s="29"/>
      <c r="M1302" s="29"/>
      <c r="N1302" s="29"/>
    </row>
    <row r="1303" spans="2:14" hidden="1" x14ac:dyDescent="0.25">
      <c r="B1303" s="159"/>
      <c r="C1303" s="29"/>
      <c r="D1303" s="29"/>
      <c r="E1303" s="29"/>
      <c r="F1303" s="29"/>
      <c r="G1303" s="29"/>
      <c r="H1303" s="29"/>
      <c r="I1303" s="29"/>
      <c r="J1303" s="29"/>
      <c r="K1303" s="29"/>
      <c r="L1303" s="29"/>
      <c r="M1303" s="29"/>
      <c r="N1303" s="29"/>
    </row>
    <row r="1304" spans="2:14" hidden="1" x14ac:dyDescent="0.25">
      <c r="B1304" s="159"/>
      <c r="C1304" s="29"/>
      <c r="D1304" s="29"/>
      <c r="E1304" s="29"/>
      <c r="F1304" s="29"/>
      <c r="G1304" s="29"/>
      <c r="H1304" s="29"/>
      <c r="I1304" s="29"/>
      <c r="J1304" s="29"/>
      <c r="K1304" s="29"/>
      <c r="L1304" s="29"/>
      <c r="M1304" s="29"/>
      <c r="N1304" s="29"/>
    </row>
    <row r="1305" spans="2:14" hidden="1" x14ac:dyDescent="0.25">
      <c r="B1305" s="159"/>
      <c r="C1305" s="29"/>
      <c r="D1305" s="29"/>
      <c r="E1305" s="29"/>
      <c r="F1305" s="29"/>
      <c r="G1305" s="29"/>
      <c r="H1305" s="29"/>
      <c r="I1305" s="29"/>
      <c r="J1305" s="29"/>
      <c r="K1305" s="29"/>
      <c r="L1305" s="29"/>
      <c r="M1305" s="29"/>
      <c r="N1305" s="29"/>
    </row>
    <row r="1306" spans="2:14" hidden="1" x14ac:dyDescent="0.25">
      <c r="B1306" s="159"/>
      <c r="C1306" s="29"/>
      <c r="D1306" s="29"/>
      <c r="E1306" s="29"/>
      <c r="F1306" s="29"/>
      <c r="G1306" s="29"/>
      <c r="H1306" s="29"/>
      <c r="I1306" s="29"/>
      <c r="J1306" s="29"/>
      <c r="K1306" s="29"/>
      <c r="L1306" s="29"/>
      <c r="M1306" s="29"/>
      <c r="N1306" s="29"/>
    </row>
    <row r="1307" spans="2:14" hidden="1" x14ac:dyDescent="0.25">
      <c r="B1307" s="159"/>
      <c r="C1307" s="29"/>
      <c r="D1307" s="29"/>
      <c r="E1307" s="29"/>
      <c r="F1307" s="29"/>
      <c r="G1307" s="29"/>
      <c r="H1307" s="29"/>
      <c r="I1307" s="29"/>
      <c r="J1307" s="29"/>
      <c r="K1307" s="29"/>
      <c r="L1307" s="29"/>
      <c r="M1307" s="29"/>
      <c r="N1307" s="29"/>
    </row>
    <row r="1308" spans="2:14" hidden="1" x14ac:dyDescent="0.25">
      <c r="B1308" s="159"/>
      <c r="C1308" s="29"/>
      <c r="D1308" s="29"/>
      <c r="E1308" s="29"/>
      <c r="F1308" s="29"/>
      <c r="G1308" s="29"/>
      <c r="H1308" s="29"/>
      <c r="I1308" s="29"/>
      <c r="J1308" s="29"/>
      <c r="K1308" s="29"/>
      <c r="L1308" s="29"/>
      <c r="M1308" s="29"/>
      <c r="N1308" s="29"/>
    </row>
    <row r="1309" spans="2:14" hidden="1" x14ac:dyDescent="0.25">
      <c r="B1309" s="159"/>
      <c r="C1309" s="29"/>
      <c r="D1309" s="29"/>
      <c r="E1309" s="29"/>
      <c r="F1309" s="29"/>
      <c r="G1309" s="29"/>
      <c r="H1309" s="29"/>
      <c r="I1309" s="29"/>
      <c r="J1309" s="29"/>
      <c r="K1309" s="29"/>
      <c r="L1309" s="29"/>
      <c r="M1309" s="29"/>
      <c r="N1309" s="29"/>
    </row>
    <row r="1310" spans="2:14" hidden="1" x14ac:dyDescent="0.25">
      <c r="B1310" s="159"/>
      <c r="C1310" s="29"/>
      <c r="D1310" s="29"/>
      <c r="E1310" s="29"/>
      <c r="F1310" s="29"/>
      <c r="G1310" s="29"/>
      <c r="H1310" s="29"/>
      <c r="I1310" s="29"/>
      <c r="J1310" s="29"/>
      <c r="K1310" s="29"/>
      <c r="L1310" s="29"/>
      <c r="M1310" s="29"/>
      <c r="N1310" s="29"/>
    </row>
    <row r="1311" spans="2:14" hidden="1" x14ac:dyDescent="0.25">
      <c r="B1311" s="159"/>
      <c r="C1311" s="29"/>
      <c r="D1311" s="29"/>
      <c r="E1311" s="29"/>
      <c r="F1311" s="29"/>
      <c r="G1311" s="29"/>
      <c r="H1311" s="29"/>
      <c r="I1311" s="29"/>
      <c r="J1311" s="29"/>
      <c r="K1311" s="29"/>
      <c r="L1311" s="29"/>
      <c r="M1311" s="29"/>
      <c r="N1311" s="29"/>
    </row>
    <row r="1312" spans="2:14" hidden="1" x14ac:dyDescent="0.25">
      <c r="B1312" s="159"/>
      <c r="C1312" s="29"/>
      <c r="D1312" s="29"/>
      <c r="E1312" s="29"/>
      <c r="F1312" s="29"/>
      <c r="G1312" s="29"/>
      <c r="H1312" s="29"/>
      <c r="I1312" s="29"/>
      <c r="J1312" s="29"/>
      <c r="K1312" s="29"/>
      <c r="L1312" s="29"/>
      <c r="M1312" s="29"/>
      <c r="N1312" s="29"/>
    </row>
    <row r="1313" spans="2:14" hidden="1" x14ac:dyDescent="0.25">
      <c r="B1313" s="159"/>
      <c r="C1313" s="29"/>
      <c r="D1313" s="29"/>
      <c r="E1313" s="29"/>
      <c r="F1313" s="29"/>
      <c r="G1313" s="29"/>
      <c r="H1313" s="29"/>
      <c r="I1313" s="29"/>
      <c r="J1313" s="29"/>
      <c r="K1313" s="29"/>
      <c r="L1313" s="29"/>
      <c r="M1313" s="29"/>
      <c r="N1313" s="29"/>
    </row>
    <row r="1314" spans="2:14" hidden="1" x14ac:dyDescent="0.25">
      <c r="B1314" s="159"/>
      <c r="C1314" s="29"/>
      <c r="D1314" s="29"/>
      <c r="E1314" s="29"/>
      <c r="F1314" s="29"/>
      <c r="G1314" s="29"/>
      <c r="H1314" s="29"/>
      <c r="I1314" s="29"/>
      <c r="J1314" s="29"/>
      <c r="K1314" s="29"/>
      <c r="L1314" s="29"/>
      <c r="M1314" s="29"/>
      <c r="N1314" s="29"/>
    </row>
    <row r="1315" spans="2:14" hidden="1" x14ac:dyDescent="0.25">
      <c r="B1315" s="159"/>
      <c r="C1315" s="29"/>
      <c r="D1315" s="29"/>
      <c r="E1315" s="29"/>
      <c r="F1315" s="29"/>
      <c r="G1315" s="29"/>
      <c r="H1315" s="29"/>
      <c r="I1315" s="29"/>
      <c r="J1315" s="29"/>
      <c r="K1315" s="29"/>
      <c r="L1315" s="29"/>
      <c r="M1315" s="29"/>
      <c r="N1315" s="29"/>
    </row>
    <row r="1316" spans="2:14" hidden="1" x14ac:dyDescent="0.25">
      <c r="B1316" s="159"/>
      <c r="C1316" s="29"/>
      <c r="D1316" s="29"/>
      <c r="E1316" s="29"/>
      <c r="F1316" s="29"/>
      <c r="G1316" s="29"/>
      <c r="H1316" s="29"/>
      <c r="I1316" s="29"/>
      <c r="J1316" s="29"/>
      <c r="K1316" s="29"/>
      <c r="L1316" s="29"/>
      <c r="M1316" s="29"/>
      <c r="N1316" s="29"/>
    </row>
    <row r="1317" spans="2:14" hidden="1" x14ac:dyDescent="0.25">
      <c r="B1317" s="159"/>
      <c r="C1317" s="29"/>
      <c r="D1317" s="29"/>
      <c r="E1317" s="29"/>
      <c r="F1317" s="29"/>
      <c r="G1317" s="29"/>
      <c r="H1317" s="29"/>
      <c r="I1317" s="29"/>
      <c r="J1317" s="29"/>
      <c r="K1317" s="29"/>
      <c r="L1317" s="29"/>
      <c r="M1317" s="29"/>
      <c r="N1317" s="29"/>
    </row>
    <row r="1318" spans="2:14" hidden="1" x14ac:dyDescent="0.25">
      <c r="B1318" s="159"/>
      <c r="C1318" s="29"/>
      <c r="D1318" s="29"/>
      <c r="E1318" s="29"/>
      <c r="F1318" s="29"/>
      <c r="G1318" s="29"/>
      <c r="H1318" s="29"/>
      <c r="I1318" s="29"/>
      <c r="J1318" s="29"/>
      <c r="K1318" s="29"/>
      <c r="L1318" s="29"/>
      <c r="M1318" s="29"/>
      <c r="N1318" s="29"/>
    </row>
    <row r="1319" spans="2:14" hidden="1" x14ac:dyDescent="0.25">
      <c r="B1319" s="159"/>
      <c r="C1319" s="29"/>
      <c r="D1319" s="29"/>
      <c r="E1319" s="29"/>
      <c r="F1319" s="29"/>
      <c r="G1319" s="29"/>
      <c r="H1319" s="29"/>
      <c r="I1319" s="29"/>
      <c r="J1319" s="29"/>
      <c r="K1319" s="29"/>
      <c r="L1319" s="29"/>
      <c r="M1319" s="29"/>
      <c r="N1319" s="29"/>
    </row>
    <row r="1320" spans="2:14" hidden="1" x14ac:dyDescent="0.25">
      <c r="B1320" s="159"/>
      <c r="C1320" s="29"/>
      <c r="D1320" s="29"/>
      <c r="E1320" s="29"/>
      <c r="F1320" s="29"/>
      <c r="G1320" s="29"/>
      <c r="H1320" s="29"/>
      <c r="I1320" s="29"/>
      <c r="J1320" s="29"/>
      <c r="K1320" s="29"/>
      <c r="L1320" s="29"/>
      <c r="M1320" s="29"/>
      <c r="N1320" s="29"/>
    </row>
    <row r="1321" spans="2:14" hidden="1" x14ac:dyDescent="0.25">
      <c r="B1321" s="159"/>
      <c r="C1321" s="29"/>
      <c r="D1321" s="29"/>
      <c r="E1321" s="29"/>
      <c r="F1321" s="29"/>
      <c r="G1321" s="29"/>
      <c r="H1321" s="29"/>
      <c r="I1321" s="29"/>
      <c r="J1321" s="29"/>
      <c r="K1321" s="29"/>
      <c r="L1321" s="29"/>
      <c r="M1321" s="29"/>
      <c r="N1321" s="29"/>
    </row>
    <row r="1322" spans="2:14" hidden="1" x14ac:dyDescent="0.25">
      <c r="B1322" s="159"/>
      <c r="C1322" s="29"/>
      <c r="D1322" s="29"/>
      <c r="E1322" s="29"/>
      <c r="F1322" s="29"/>
      <c r="G1322" s="29"/>
      <c r="H1322" s="29"/>
      <c r="I1322" s="29"/>
      <c r="J1322" s="29"/>
      <c r="K1322" s="29"/>
      <c r="L1322" s="29"/>
      <c r="M1322" s="29"/>
      <c r="N1322" s="29"/>
    </row>
    <row r="1323" spans="2:14" hidden="1" x14ac:dyDescent="0.25">
      <c r="B1323" s="159"/>
      <c r="C1323" s="29"/>
      <c r="D1323" s="29"/>
      <c r="E1323" s="29"/>
      <c r="F1323" s="29"/>
      <c r="G1323" s="29"/>
      <c r="H1323" s="29"/>
      <c r="I1323" s="29"/>
      <c r="J1323" s="29"/>
      <c r="K1323" s="29"/>
      <c r="L1323" s="29"/>
      <c r="M1323" s="29"/>
      <c r="N1323" s="29"/>
    </row>
    <row r="1324" spans="2:14" hidden="1" x14ac:dyDescent="0.25">
      <c r="B1324" s="159"/>
      <c r="C1324" s="29"/>
      <c r="D1324" s="29"/>
      <c r="E1324" s="29"/>
      <c r="F1324" s="29"/>
      <c r="G1324" s="29"/>
      <c r="H1324" s="29"/>
      <c r="I1324" s="29"/>
      <c r="J1324" s="29"/>
      <c r="K1324" s="29"/>
      <c r="L1324" s="29"/>
      <c r="M1324" s="29"/>
      <c r="N1324" s="29"/>
    </row>
    <row r="1325" spans="2:14" hidden="1" x14ac:dyDescent="0.25">
      <c r="B1325" s="159"/>
      <c r="C1325" s="29"/>
      <c r="D1325" s="29"/>
      <c r="E1325" s="29"/>
      <c r="F1325" s="29"/>
      <c r="G1325" s="29"/>
      <c r="H1325" s="29"/>
      <c r="I1325" s="29"/>
      <c r="J1325" s="29"/>
      <c r="K1325" s="29"/>
      <c r="L1325" s="29"/>
      <c r="M1325" s="29"/>
      <c r="N1325" s="29"/>
    </row>
    <row r="1326" spans="2:14" hidden="1" x14ac:dyDescent="0.25">
      <c r="B1326" s="159"/>
      <c r="C1326" s="29"/>
      <c r="D1326" s="29"/>
      <c r="E1326" s="29"/>
      <c r="F1326" s="29"/>
      <c r="G1326" s="29"/>
      <c r="H1326" s="29"/>
      <c r="I1326" s="29"/>
      <c r="J1326" s="29"/>
      <c r="K1326" s="29"/>
      <c r="L1326" s="29"/>
      <c r="M1326" s="29"/>
      <c r="N1326" s="29"/>
    </row>
    <row r="1327" spans="2:14" hidden="1" x14ac:dyDescent="0.25">
      <c r="B1327" s="159"/>
      <c r="C1327" s="29"/>
      <c r="D1327" s="29"/>
      <c r="E1327" s="29"/>
      <c r="F1327" s="29"/>
      <c r="G1327" s="29"/>
      <c r="H1327" s="29"/>
      <c r="I1327" s="29"/>
      <c r="J1327" s="29"/>
      <c r="K1327" s="29"/>
      <c r="L1327" s="29"/>
      <c r="M1327" s="29"/>
      <c r="N1327" s="29"/>
    </row>
    <row r="1328" spans="2:14" hidden="1" x14ac:dyDescent="0.25">
      <c r="B1328" s="159"/>
      <c r="C1328" s="29"/>
      <c r="D1328" s="29"/>
      <c r="E1328" s="29"/>
      <c r="F1328" s="29"/>
      <c r="G1328" s="29"/>
      <c r="H1328" s="29"/>
      <c r="I1328" s="29"/>
      <c r="J1328" s="29"/>
      <c r="K1328" s="29"/>
      <c r="L1328" s="29"/>
      <c r="M1328" s="29"/>
      <c r="N1328" s="29"/>
    </row>
    <row r="1329" spans="2:14" hidden="1" x14ac:dyDescent="0.25">
      <c r="B1329" s="159"/>
      <c r="C1329" s="29"/>
      <c r="D1329" s="29"/>
      <c r="E1329" s="29"/>
      <c r="F1329" s="29"/>
      <c r="G1329" s="29"/>
      <c r="H1329" s="29"/>
      <c r="I1329" s="29"/>
      <c r="J1329" s="29"/>
      <c r="K1329" s="29"/>
      <c r="L1329" s="29"/>
      <c r="M1329" s="29"/>
      <c r="N1329" s="29"/>
    </row>
    <row r="1330" spans="2:14" hidden="1" x14ac:dyDescent="0.25">
      <c r="B1330" s="159"/>
      <c r="C1330" s="29"/>
      <c r="D1330" s="29"/>
      <c r="E1330" s="29"/>
      <c r="F1330" s="29"/>
      <c r="G1330" s="29"/>
      <c r="H1330" s="29"/>
      <c r="I1330" s="29"/>
      <c r="J1330" s="29"/>
      <c r="K1330" s="29"/>
      <c r="L1330" s="29"/>
      <c r="M1330" s="29"/>
      <c r="N1330" s="29"/>
    </row>
    <row r="1331" spans="2:14" hidden="1" x14ac:dyDescent="0.25">
      <c r="B1331" s="159"/>
      <c r="C1331" s="29"/>
      <c r="D1331" s="29"/>
      <c r="E1331" s="29"/>
      <c r="F1331" s="29"/>
      <c r="G1331" s="29"/>
      <c r="H1331" s="29"/>
      <c r="I1331" s="29"/>
      <c r="J1331" s="29"/>
      <c r="K1331" s="29"/>
      <c r="L1331" s="29"/>
      <c r="M1331" s="29"/>
      <c r="N1331" s="29"/>
    </row>
    <row r="1332" spans="2:14" hidden="1" x14ac:dyDescent="0.25">
      <c r="B1332" s="159"/>
      <c r="C1332" s="29"/>
      <c r="D1332" s="29"/>
      <c r="E1332" s="29"/>
      <c r="F1332" s="29"/>
      <c r="G1332" s="29"/>
      <c r="H1332" s="29"/>
      <c r="I1332" s="29"/>
      <c r="J1332" s="29"/>
      <c r="K1332" s="29"/>
      <c r="L1332" s="29"/>
      <c r="M1332" s="29"/>
      <c r="N1332" s="29"/>
    </row>
    <row r="1333" spans="2:14" hidden="1" x14ac:dyDescent="0.25">
      <c r="B1333" s="159"/>
      <c r="C1333" s="29"/>
      <c r="D1333" s="29"/>
      <c r="E1333" s="29"/>
      <c r="F1333" s="29"/>
      <c r="G1333" s="29"/>
      <c r="H1333" s="29"/>
      <c r="I1333" s="29"/>
      <c r="J1333" s="29"/>
      <c r="K1333" s="29"/>
      <c r="L1333" s="29"/>
      <c r="M1333" s="29"/>
      <c r="N1333" s="29"/>
    </row>
    <row r="1334" spans="2:14" hidden="1" x14ac:dyDescent="0.25">
      <c r="B1334" s="159"/>
      <c r="C1334" s="29"/>
      <c r="D1334" s="29"/>
      <c r="E1334" s="29"/>
      <c r="F1334" s="29"/>
      <c r="G1334" s="29"/>
      <c r="H1334" s="29"/>
      <c r="I1334" s="29"/>
      <c r="J1334" s="29"/>
      <c r="K1334" s="29"/>
      <c r="L1334" s="29"/>
      <c r="M1334" s="29"/>
      <c r="N1334" s="29"/>
    </row>
    <row r="1335" spans="2:14" hidden="1" x14ac:dyDescent="0.25">
      <c r="B1335" s="159"/>
      <c r="C1335" s="29"/>
      <c r="D1335" s="29"/>
      <c r="E1335" s="29"/>
      <c r="F1335" s="29"/>
      <c r="G1335" s="29"/>
      <c r="H1335" s="29"/>
      <c r="I1335" s="29"/>
      <c r="J1335" s="29"/>
      <c r="K1335" s="29"/>
      <c r="L1335" s="29"/>
      <c r="M1335" s="29"/>
      <c r="N1335" s="29"/>
    </row>
    <row r="1336" spans="2:14" hidden="1" x14ac:dyDescent="0.25">
      <c r="B1336" s="159"/>
      <c r="C1336" s="29"/>
      <c r="D1336" s="29"/>
      <c r="E1336" s="29"/>
      <c r="F1336" s="29"/>
      <c r="G1336" s="29"/>
      <c r="H1336" s="29"/>
      <c r="I1336" s="29"/>
      <c r="J1336" s="29"/>
      <c r="K1336" s="29"/>
      <c r="L1336" s="29"/>
      <c r="M1336" s="29"/>
      <c r="N1336" s="29"/>
    </row>
    <row r="1337" spans="2:14" hidden="1" x14ac:dyDescent="0.25">
      <c r="B1337" s="159"/>
      <c r="C1337" s="29"/>
      <c r="D1337" s="29"/>
      <c r="E1337" s="29"/>
      <c r="F1337" s="29"/>
      <c r="G1337" s="29"/>
      <c r="H1337" s="29"/>
      <c r="I1337" s="29"/>
      <c r="J1337" s="29"/>
      <c r="K1337" s="29"/>
      <c r="L1337" s="29"/>
      <c r="M1337" s="29"/>
      <c r="N1337" s="29"/>
    </row>
    <row r="1338" spans="2:14" hidden="1" x14ac:dyDescent="0.25">
      <c r="B1338" s="159"/>
      <c r="C1338" s="29"/>
      <c r="D1338" s="29"/>
      <c r="E1338" s="29"/>
      <c r="F1338" s="29"/>
      <c r="G1338" s="29"/>
      <c r="H1338" s="29"/>
      <c r="I1338" s="29"/>
      <c r="J1338" s="29"/>
      <c r="K1338" s="29"/>
      <c r="L1338" s="29"/>
      <c r="M1338" s="29"/>
      <c r="N1338" s="29"/>
    </row>
    <row r="1339" spans="2:14" hidden="1" x14ac:dyDescent="0.25">
      <c r="B1339" s="159"/>
      <c r="C1339" s="29"/>
      <c r="D1339" s="29"/>
      <c r="E1339" s="29"/>
      <c r="F1339" s="29"/>
      <c r="G1339" s="29"/>
      <c r="H1339" s="29"/>
      <c r="I1339" s="29"/>
      <c r="J1339" s="29"/>
      <c r="K1339" s="29"/>
      <c r="L1339" s="29"/>
      <c r="M1339" s="29"/>
      <c r="N1339" s="29"/>
    </row>
    <row r="1340" spans="2:14" hidden="1" x14ac:dyDescent="0.25">
      <c r="B1340" s="159"/>
      <c r="C1340" s="29"/>
      <c r="D1340" s="29"/>
      <c r="E1340" s="29"/>
      <c r="F1340" s="29"/>
      <c r="G1340" s="29"/>
      <c r="H1340" s="29"/>
      <c r="I1340" s="29"/>
      <c r="J1340" s="29"/>
      <c r="K1340" s="29"/>
      <c r="L1340" s="29"/>
      <c r="M1340" s="29"/>
      <c r="N1340" s="29"/>
    </row>
    <row r="1341" spans="2:14" hidden="1" x14ac:dyDescent="0.25">
      <c r="B1341" s="159"/>
      <c r="C1341" s="29"/>
      <c r="D1341" s="29"/>
      <c r="E1341" s="29"/>
      <c r="F1341" s="29"/>
      <c r="G1341" s="29"/>
      <c r="H1341" s="29"/>
      <c r="I1341" s="29"/>
      <c r="J1341" s="29"/>
      <c r="K1341" s="29"/>
      <c r="L1341" s="29"/>
      <c r="M1341" s="29"/>
      <c r="N1341" s="29"/>
    </row>
    <row r="1342" spans="2:14" hidden="1" x14ac:dyDescent="0.25">
      <c r="B1342" s="159"/>
      <c r="C1342" s="29"/>
      <c r="D1342" s="29"/>
      <c r="E1342" s="29"/>
      <c r="F1342" s="29"/>
      <c r="G1342" s="29"/>
      <c r="H1342" s="29"/>
      <c r="I1342" s="29"/>
      <c r="J1342" s="29"/>
      <c r="K1342" s="29"/>
      <c r="L1342" s="29"/>
      <c r="M1342" s="29"/>
      <c r="N1342" s="29"/>
    </row>
    <row r="1343" spans="2:14" hidden="1" x14ac:dyDescent="0.25">
      <c r="B1343" s="159"/>
      <c r="C1343" s="29"/>
      <c r="D1343" s="29"/>
      <c r="E1343" s="29"/>
      <c r="F1343" s="29"/>
      <c r="G1343" s="29"/>
      <c r="H1343" s="29"/>
      <c r="I1343" s="29"/>
      <c r="J1343" s="29"/>
      <c r="K1343" s="29"/>
      <c r="L1343" s="29"/>
      <c r="M1343" s="29"/>
      <c r="N1343" s="29"/>
    </row>
    <row r="1344" spans="2:14" hidden="1" x14ac:dyDescent="0.25">
      <c r="B1344" s="159"/>
      <c r="C1344" s="29"/>
      <c r="D1344" s="29"/>
      <c r="E1344" s="29"/>
      <c r="F1344" s="29"/>
      <c r="G1344" s="29"/>
      <c r="H1344" s="29"/>
      <c r="I1344" s="29"/>
      <c r="J1344" s="29"/>
      <c r="K1344" s="29"/>
      <c r="L1344" s="29"/>
      <c r="M1344" s="29"/>
      <c r="N1344" s="29"/>
    </row>
    <row r="1345" spans="2:14" hidden="1" x14ac:dyDescent="0.25">
      <c r="B1345" s="159"/>
      <c r="C1345" s="29"/>
      <c r="D1345" s="29"/>
      <c r="E1345" s="29"/>
      <c r="F1345" s="29"/>
      <c r="G1345" s="29"/>
      <c r="H1345" s="29"/>
      <c r="I1345" s="29"/>
      <c r="J1345" s="29"/>
      <c r="K1345" s="29"/>
      <c r="L1345" s="29"/>
      <c r="M1345" s="29"/>
      <c r="N1345" s="29"/>
    </row>
    <row r="1346" spans="2:14" hidden="1" x14ac:dyDescent="0.25">
      <c r="B1346" s="159"/>
      <c r="C1346" s="29"/>
      <c r="D1346" s="29"/>
      <c r="E1346" s="29"/>
      <c r="F1346" s="29"/>
      <c r="G1346" s="29"/>
      <c r="H1346" s="29"/>
      <c r="I1346" s="29"/>
      <c r="J1346" s="29"/>
      <c r="K1346" s="29"/>
      <c r="L1346" s="29"/>
      <c r="M1346" s="29"/>
      <c r="N1346" s="29"/>
    </row>
    <row r="1347" spans="2:14" hidden="1" x14ac:dyDescent="0.25">
      <c r="B1347" s="159"/>
      <c r="C1347" s="29"/>
      <c r="D1347" s="29"/>
      <c r="E1347" s="29"/>
      <c r="F1347" s="29"/>
      <c r="G1347" s="29"/>
      <c r="H1347" s="29"/>
      <c r="I1347" s="29"/>
      <c r="J1347" s="29"/>
      <c r="K1347" s="29"/>
      <c r="L1347" s="29"/>
      <c r="M1347" s="29"/>
      <c r="N1347" s="29"/>
    </row>
    <row r="1348" spans="2:14" hidden="1" x14ac:dyDescent="0.25">
      <c r="B1348" s="159"/>
      <c r="C1348" s="29"/>
      <c r="D1348" s="29"/>
      <c r="E1348" s="29"/>
      <c r="F1348" s="29"/>
      <c r="G1348" s="29"/>
      <c r="H1348" s="29"/>
      <c r="I1348" s="29"/>
      <c r="J1348" s="29"/>
      <c r="K1348" s="29"/>
      <c r="L1348" s="29"/>
      <c r="M1348" s="29"/>
      <c r="N1348" s="29"/>
    </row>
    <row r="1349" spans="2:14" hidden="1" x14ac:dyDescent="0.25">
      <c r="B1349" s="159"/>
      <c r="C1349" s="29"/>
      <c r="D1349" s="29"/>
      <c r="E1349" s="29"/>
      <c r="F1349" s="29"/>
      <c r="G1349" s="29"/>
      <c r="H1349" s="29"/>
      <c r="I1349" s="29"/>
      <c r="J1349" s="29"/>
      <c r="K1349" s="29"/>
      <c r="L1349" s="29"/>
      <c r="M1349" s="29"/>
      <c r="N1349" s="29"/>
    </row>
    <row r="1350" spans="2:14" hidden="1" x14ac:dyDescent="0.25">
      <c r="B1350" s="159"/>
      <c r="C1350" s="29"/>
      <c r="D1350" s="29"/>
      <c r="E1350" s="29"/>
      <c r="F1350" s="29"/>
      <c r="G1350" s="29"/>
      <c r="H1350" s="29"/>
      <c r="I1350" s="29"/>
      <c r="J1350" s="29"/>
      <c r="K1350" s="29"/>
      <c r="L1350" s="29"/>
      <c r="M1350" s="29"/>
      <c r="N1350" s="29"/>
    </row>
    <row r="1351" spans="2:14" hidden="1" x14ac:dyDescent="0.25">
      <c r="B1351" s="159"/>
      <c r="C1351" s="29"/>
      <c r="D1351" s="29"/>
      <c r="E1351" s="29"/>
      <c r="F1351" s="29"/>
      <c r="G1351" s="29"/>
      <c r="H1351" s="29"/>
      <c r="I1351" s="29"/>
      <c r="J1351" s="29"/>
      <c r="K1351" s="29"/>
      <c r="L1351" s="29"/>
      <c r="M1351" s="29"/>
      <c r="N1351" s="29"/>
    </row>
    <row r="1352" spans="2:14" hidden="1" x14ac:dyDescent="0.25">
      <c r="B1352" s="159"/>
      <c r="C1352" s="29"/>
      <c r="D1352" s="29"/>
      <c r="E1352" s="29"/>
      <c r="F1352" s="29"/>
      <c r="G1352" s="29"/>
      <c r="H1352" s="29"/>
      <c r="I1352" s="29"/>
      <c r="J1352" s="29"/>
      <c r="K1352" s="29"/>
      <c r="L1352" s="29"/>
      <c r="M1352" s="29"/>
      <c r="N1352" s="29"/>
    </row>
    <row r="1353" spans="2:14" hidden="1" x14ac:dyDescent="0.25">
      <c r="B1353" s="159"/>
      <c r="C1353" s="29"/>
      <c r="D1353" s="29"/>
      <c r="E1353" s="29"/>
      <c r="F1353" s="29"/>
      <c r="G1353" s="29"/>
      <c r="H1353" s="29"/>
      <c r="I1353" s="29"/>
      <c r="J1353" s="29"/>
      <c r="K1353" s="29"/>
      <c r="L1353" s="29"/>
      <c r="M1353" s="29"/>
      <c r="N1353" s="29"/>
    </row>
    <row r="1354" spans="2:14" hidden="1" x14ac:dyDescent="0.25">
      <c r="B1354" s="159"/>
      <c r="C1354" s="29"/>
      <c r="D1354" s="29"/>
      <c r="E1354" s="29"/>
      <c r="F1354" s="29"/>
      <c r="G1354" s="29"/>
      <c r="H1354" s="29"/>
      <c r="I1354" s="29"/>
      <c r="J1354" s="29"/>
      <c r="K1354" s="29"/>
      <c r="L1354" s="29"/>
      <c r="M1354" s="29"/>
      <c r="N1354" s="29"/>
    </row>
    <row r="1355" spans="2:14" hidden="1" x14ac:dyDescent="0.25">
      <c r="B1355" s="159"/>
      <c r="C1355" s="29"/>
      <c r="D1355" s="29"/>
      <c r="E1355" s="29"/>
      <c r="F1355" s="29"/>
      <c r="G1355" s="29"/>
      <c r="H1355" s="29"/>
      <c r="I1355" s="29"/>
      <c r="J1355" s="29"/>
      <c r="K1355" s="29"/>
      <c r="L1355" s="29"/>
      <c r="M1355" s="29"/>
      <c r="N1355" s="29"/>
    </row>
    <row r="1356" spans="2:14" hidden="1" x14ac:dyDescent="0.25">
      <c r="B1356" s="159"/>
      <c r="C1356" s="29"/>
      <c r="D1356" s="29"/>
      <c r="E1356" s="29"/>
      <c r="F1356" s="29"/>
      <c r="G1356" s="29"/>
      <c r="H1356" s="29"/>
      <c r="I1356" s="29"/>
      <c r="J1356" s="29"/>
      <c r="K1356" s="29"/>
      <c r="L1356" s="29"/>
      <c r="M1356" s="29"/>
      <c r="N1356" s="29"/>
    </row>
    <row r="1357" spans="2:14" hidden="1" x14ac:dyDescent="0.25">
      <c r="B1357" s="159"/>
      <c r="C1357" s="29"/>
      <c r="D1357" s="29"/>
      <c r="E1357" s="29"/>
      <c r="F1357" s="29"/>
      <c r="G1357" s="29"/>
      <c r="H1357" s="29"/>
      <c r="I1357" s="29"/>
      <c r="J1357" s="29"/>
      <c r="K1357" s="29"/>
      <c r="L1357" s="29"/>
      <c r="M1357" s="29"/>
      <c r="N1357" s="29"/>
    </row>
    <row r="1358" spans="2:14" hidden="1" x14ac:dyDescent="0.25">
      <c r="B1358" s="159"/>
      <c r="C1358" s="29"/>
      <c r="D1358" s="29"/>
      <c r="E1358" s="29"/>
      <c r="F1358" s="29"/>
      <c r="G1358" s="29"/>
      <c r="H1358" s="29"/>
      <c r="I1358" s="29"/>
      <c r="J1358" s="29"/>
      <c r="K1358" s="29"/>
      <c r="L1358" s="29"/>
      <c r="M1358" s="29"/>
      <c r="N1358" s="29"/>
    </row>
    <row r="1359" spans="2:14" hidden="1" x14ac:dyDescent="0.25">
      <c r="B1359" s="159"/>
      <c r="C1359" s="29"/>
      <c r="D1359" s="29"/>
      <c r="E1359" s="29"/>
      <c r="F1359" s="29"/>
      <c r="G1359" s="29"/>
      <c r="H1359" s="29"/>
      <c r="I1359" s="29"/>
      <c r="J1359" s="29"/>
      <c r="K1359" s="29"/>
      <c r="L1359" s="29"/>
      <c r="M1359" s="29"/>
      <c r="N1359" s="29"/>
    </row>
    <row r="1360" spans="2:14" hidden="1" x14ac:dyDescent="0.25">
      <c r="B1360" s="159"/>
      <c r="C1360" s="29"/>
      <c r="D1360" s="29"/>
      <c r="E1360" s="29"/>
      <c r="F1360" s="29"/>
      <c r="G1360" s="29"/>
      <c r="H1360" s="29"/>
      <c r="I1360" s="29"/>
      <c r="J1360" s="29"/>
      <c r="K1360" s="29"/>
      <c r="L1360" s="29"/>
      <c r="M1360" s="29"/>
      <c r="N1360" s="29"/>
    </row>
    <row r="1361" spans="2:14" hidden="1" x14ac:dyDescent="0.25">
      <c r="B1361" s="159"/>
      <c r="C1361" s="29"/>
      <c r="D1361" s="29"/>
      <c r="E1361" s="29"/>
      <c r="F1361" s="29"/>
      <c r="G1361" s="29"/>
      <c r="H1361" s="29"/>
      <c r="I1361" s="29"/>
      <c r="J1361" s="29"/>
      <c r="K1361" s="29"/>
      <c r="L1361" s="29"/>
      <c r="M1361" s="29"/>
      <c r="N1361" s="29"/>
    </row>
    <row r="1362" spans="2:14" hidden="1" x14ac:dyDescent="0.25">
      <c r="B1362" s="159"/>
      <c r="C1362" s="29"/>
      <c r="D1362" s="29"/>
      <c r="E1362" s="29"/>
      <c r="F1362" s="29"/>
      <c r="G1362" s="29"/>
      <c r="H1362" s="29"/>
      <c r="I1362" s="29"/>
      <c r="J1362" s="29"/>
      <c r="K1362" s="29"/>
      <c r="L1362" s="29"/>
      <c r="M1362" s="29"/>
      <c r="N1362" s="29"/>
    </row>
    <row r="1363" spans="2:14" hidden="1" x14ac:dyDescent="0.25">
      <c r="B1363" s="159"/>
      <c r="C1363" s="29"/>
      <c r="D1363" s="29"/>
      <c r="E1363" s="29"/>
      <c r="F1363" s="29"/>
      <c r="G1363" s="29"/>
      <c r="H1363" s="29"/>
      <c r="I1363" s="29"/>
      <c r="J1363" s="29"/>
      <c r="K1363" s="29"/>
      <c r="L1363" s="29"/>
      <c r="M1363" s="29"/>
      <c r="N1363" s="29"/>
    </row>
    <row r="1364" spans="2:14" hidden="1" x14ac:dyDescent="0.25">
      <c r="B1364" s="159"/>
      <c r="C1364" s="29"/>
      <c r="D1364" s="29"/>
      <c r="E1364" s="29"/>
      <c r="F1364" s="29"/>
      <c r="G1364" s="29"/>
      <c r="H1364" s="29"/>
      <c r="I1364" s="29"/>
      <c r="J1364" s="29"/>
      <c r="K1364" s="29"/>
      <c r="L1364" s="29"/>
      <c r="M1364" s="29"/>
      <c r="N1364" s="29"/>
    </row>
    <row r="1365" spans="2:14" hidden="1" x14ac:dyDescent="0.25">
      <c r="B1365" s="159"/>
      <c r="C1365" s="29"/>
      <c r="D1365" s="29"/>
      <c r="E1365" s="29"/>
      <c r="F1365" s="29"/>
      <c r="G1365" s="29"/>
      <c r="H1365" s="29"/>
      <c r="I1365" s="29"/>
      <c r="J1365" s="29"/>
      <c r="K1365" s="29"/>
      <c r="L1365" s="29"/>
      <c r="M1365" s="29"/>
      <c r="N1365" s="29"/>
    </row>
    <row r="1366" spans="2:14" hidden="1" x14ac:dyDescent="0.25">
      <c r="B1366" s="159"/>
      <c r="C1366" s="29"/>
      <c r="D1366" s="29"/>
      <c r="E1366" s="29"/>
      <c r="F1366" s="29"/>
      <c r="G1366" s="29"/>
      <c r="H1366" s="29"/>
      <c r="I1366" s="29"/>
      <c r="J1366" s="29"/>
      <c r="K1366" s="29"/>
      <c r="L1366" s="29"/>
      <c r="M1366" s="29"/>
      <c r="N1366" s="29"/>
    </row>
    <row r="1367" spans="2:14" hidden="1" x14ac:dyDescent="0.25">
      <c r="B1367" s="159"/>
      <c r="C1367" s="29"/>
      <c r="D1367" s="29"/>
      <c r="E1367" s="29"/>
      <c r="F1367" s="29"/>
      <c r="G1367" s="29"/>
      <c r="H1367" s="29"/>
      <c r="I1367" s="29"/>
      <c r="J1367" s="29"/>
      <c r="K1367" s="29"/>
      <c r="L1367" s="29"/>
      <c r="M1367" s="29"/>
      <c r="N1367" s="29"/>
    </row>
    <row r="1368" spans="2:14" hidden="1" x14ac:dyDescent="0.25">
      <c r="B1368" s="159"/>
      <c r="C1368" s="29"/>
      <c r="D1368" s="29"/>
      <c r="E1368" s="29"/>
      <c r="F1368" s="29"/>
      <c r="G1368" s="29"/>
      <c r="H1368" s="29"/>
      <c r="I1368" s="29"/>
      <c r="J1368" s="29"/>
      <c r="K1368" s="29"/>
      <c r="L1368" s="29"/>
      <c r="M1368" s="29"/>
      <c r="N1368" s="29"/>
    </row>
    <row r="1369" spans="2:14" hidden="1" x14ac:dyDescent="0.25">
      <c r="B1369" s="159"/>
      <c r="C1369" s="29"/>
      <c r="D1369" s="29"/>
      <c r="E1369" s="29"/>
      <c r="F1369" s="29"/>
      <c r="G1369" s="29"/>
      <c r="H1369" s="29"/>
      <c r="I1369" s="29"/>
      <c r="J1369" s="29"/>
      <c r="K1369" s="29"/>
      <c r="L1369" s="29"/>
      <c r="M1369" s="29"/>
      <c r="N1369" s="29"/>
    </row>
    <row r="1370" spans="2:14" hidden="1" x14ac:dyDescent="0.25">
      <c r="B1370" s="159"/>
      <c r="C1370" s="29"/>
      <c r="D1370" s="29"/>
      <c r="E1370" s="29"/>
      <c r="F1370" s="29"/>
      <c r="G1370" s="29"/>
      <c r="H1370" s="29"/>
      <c r="I1370" s="29"/>
      <c r="J1370" s="29"/>
      <c r="K1370" s="29"/>
      <c r="L1370" s="29"/>
      <c r="M1370" s="29"/>
      <c r="N1370" s="29"/>
    </row>
    <row r="1371" spans="2:14" hidden="1" x14ac:dyDescent="0.25">
      <c r="B1371" s="159"/>
      <c r="C1371" s="29"/>
      <c r="D1371" s="29"/>
      <c r="E1371" s="29"/>
      <c r="F1371" s="29"/>
      <c r="G1371" s="29"/>
      <c r="H1371" s="29"/>
      <c r="I1371" s="29"/>
      <c r="J1371" s="29"/>
      <c r="K1371" s="29"/>
      <c r="L1371" s="29"/>
      <c r="M1371" s="29"/>
      <c r="N1371" s="29"/>
    </row>
    <row r="1372" spans="2:14" hidden="1" x14ac:dyDescent="0.25">
      <c r="B1372" s="159"/>
      <c r="C1372" s="29"/>
      <c r="D1372" s="29"/>
      <c r="E1372" s="29"/>
      <c r="F1372" s="29"/>
      <c r="G1372" s="29"/>
      <c r="H1372" s="29"/>
      <c r="I1372" s="29"/>
      <c r="J1372" s="29"/>
      <c r="K1372" s="29"/>
      <c r="L1372" s="29"/>
      <c r="M1372" s="29"/>
      <c r="N1372" s="29"/>
    </row>
    <row r="1373" spans="2:14" hidden="1" x14ac:dyDescent="0.25">
      <c r="B1373" s="159"/>
      <c r="C1373" s="29"/>
      <c r="D1373" s="29"/>
      <c r="E1373" s="29"/>
      <c r="F1373" s="29"/>
      <c r="G1373" s="29"/>
      <c r="H1373" s="29"/>
      <c r="I1373" s="29"/>
      <c r="J1373" s="29"/>
      <c r="K1373" s="29"/>
      <c r="L1373" s="29"/>
      <c r="M1373" s="29"/>
      <c r="N1373" s="29"/>
    </row>
    <row r="1374" spans="2:14" hidden="1" x14ac:dyDescent="0.25">
      <c r="B1374" s="159"/>
      <c r="C1374" s="29"/>
      <c r="D1374" s="29"/>
      <c r="E1374" s="29"/>
      <c r="F1374" s="29"/>
      <c r="G1374" s="29"/>
      <c r="H1374" s="29"/>
      <c r="I1374" s="29"/>
      <c r="J1374" s="29"/>
      <c r="K1374" s="29"/>
      <c r="L1374" s="29"/>
      <c r="M1374" s="29"/>
      <c r="N1374" s="29"/>
    </row>
    <row r="1375" spans="2:14" hidden="1" x14ac:dyDescent="0.25">
      <c r="B1375" s="159"/>
      <c r="C1375" s="29"/>
      <c r="D1375" s="29"/>
      <c r="E1375" s="29"/>
      <c r="F1375" s="29"/>
      <c r="G1375" s="29"/>
      <c r="H1375" s="29"/>
      <c r="I1375" s="29"/>
      <c r="J1375" s="29"/>
      <c r="K1375" s="29"/>
      <c r="L1375" s="29"/>
      <c r="M1375" s="29"/>
      <c r="N1375" s="29"/>
    </row>
    <row r="1376" spans="2:14" hidden="1" x14ac:dyDescent="0.25">
      <c r="B1376" s="159"/>
      <c r="C1376" s="29"/>
      <c r="D1376" s="29"/>
      <c r="E1376" s="29"/>
      <c r="F1376" s="29"/>
      <c r="G1376" s="29"/>
      <c r="H1376" s="29"/>
      <c r="I1376" s="29"/>
      <c r="J1376" s="29"/>
      <c r="K1376" s="29"/>
      <c r="L1376" s="29"/>
      <c r="M1376" s="29"/>
      <c r="N1376" s="29"/>
    </row>
    <row r="1377" spans="2:14" hidden="1" x14ac:dyDescent="0.25">
      <c r="B1377" s="159"/>
      <c r="C1377" s="29"/>
      <c r="D1377" s="29"/>
      <c r="E1377" s="29"/>
      <c r="F1377" s="29"/>
      <c r="G1377" s="29"/>
      <c r="H1377" s="29"/>
      <c r="I1377" s="29"/>
      <c r="J1377" s="29"/>
      <c r="K1377" s="29"/>
      <c r="L1377" s="29"/>
      <c r="M1377" s="29"/>
      <c r="N1377" s="29"/>
    </row>
    <row r="1378" spans="2:14" hidden="1" x14ac:dyDescent="0.25">
      <c r="B1378" s="159"/>
      <c r="C1378" s="29"/>
      <c r="D1378" s="29"/>
      <c r="E1378" s="29"/>
      <c r="F1378" s="29"/>
      <c r="G1378" s="29"/>
      <c r="H1378" s="29"/>
      <c r="I1378" s="29"/>
      <c r="J1378" s="29"/>
      <c r="K1378" s="29"/>
      <c r="L1378" s="29"/>
      <c r="M1378" s="29"/>
      <c r="N1378" s="29"/>
    </row>
    <row r="1379" spans="2:14" hidden="1" x14ac:dyDescent="0.25">
      <c r="B1379" s="159"/>
      <c r="C1379" s="29"/>
      <c r="D1379" s="29"/>
      <c r="E1379" s="29"/>
      <c r="F1379" s="29"/>
      <c r="G1379" s="29"/>
      <c r="H1379" s="29"/>
      <c r="I1379" s="29"/>
      <c r="J1379" s="29"/>
      <c r="K1379" s="29"/>
      <c r="L1379" s="29"/>
      <c r="M1379" s="29"/>
      <c r="N1379" s="29"/>
    </row>
    <row r="1380" spans="2:14" hidden="1" x14ac:dyDescent="0.25">
      <c r="B1380" s="159"/>
      <c r="C1380" s="29"/>
      <c r="D1380" s="29"/>
      <c r="E1380" s="29"/>
      <c r="F1380" s="29"/>
      <c r="G1380" s="29"/>
      <c r="H1380" s="29"/>
      <c r="I1380" s="29"/>
      <c r="J1380" s="29"/>
      <c r="K1380" s="29"/>
      <c r="L1380" s="29"/>
      <c r="M1380" s="29"/>
      <c r="N1380" s="29"/>
    </row>
    <row r="1381" spans="2:14" hidden="1" x14ac:dyDescent="0.25">
      <c r="B1381" s="159"/>
      <c r="C1381" s="29"/>
      <c r="D1381" s="29"/>
      <c r="E1381" s="29"/>
      <c r="F1381" s="29"/>
      <c r="G1381" s="29"/>
      <c r="H1381" s="29"/>
      <c r="I1381" s="29"/>
      <c r="J1381" s="29"/>
      <c r="K1381" s="29"/>
      <c r="L1381" s="29"/>
      <c r="M1381" s="29"/>
      <c r="N1381" s="29"/>
    </row>
    <row r="1382" spans="2:14" hidden="1" x14ac:dyDescent="0.25">
      <c r="B1382" s="159"/>
      <c r="C1382" s="29"/>
      <c r="D1382" s="29"/>
      <c r="E1382" s="29"/>
      <c r="F1382" s="29"/>
      <c r="G1382" s="29"/>
      <c r="H1382" s="29"/>
      <c r="I1382" s="29"/>
      <c r="J1382" s="29"/>
      <c r="K1382" s="29"/>
      <c r="L1382" s="29"/>
      <c r="M1382" s="29"/>
      <c r="N1382" s="29"/>
    </row>
    <row r="1383" spans="2:14" hidden="1" x14ac:dyDescent="0.25">
      <c r="B1383" s="159"/>
      <c r="C1383" s="29"/>
      <c r="D1383" s="29"/>
      <c r="E1383" s="29"/>
      <c r="F1383" s="29"/>
      <c r="G1383" s="29"/>
      <c r="H1383" s="29"/>
      <c r="I1383" s="29"/>
      <c r="J1383" s="29"/>
      <c r="K1383" s="29"/>
      <c r="L1383" s="29"/>
      <c r="M1383" s="29"/>
      <c r="N1383" s="29"/>
    </row>
    <row r="1384" spans="2:14" hidden="1" x14ac:dyDescent="0.25">
      <c r="B1384" s="159"/>
      <c r="C1384" s="29"/>
      <c r="D1384" s="29"/>
      <c r="E1384" s="29"/>
      <c r="F1384" s="29"/>
      <c r="G1384" s="29"/>
      <c r="H1384" s="29"/>
      <c r="I1384" s="29"/>
      <c r="J1384" s="29"/>
      <c r="K1384" s="29"/>
      <c r="L1384" s="29"/>
      <c r="M1384" s="29"/>
      <c r="N1384" s="29"/>
    </row>
    <row r="1385" spans="2:14" hidden="1" x14ac:dyDescent="0.25">
      <c r="B1385" s="159"/>
      <c r="C1385" s="29"/>
      <c r="D1385" s="29"/>
      <c r="E1385" s="29"/>
      <c r="F1385" s="29"/>
      <c r="G1385" s="29"/>
      <c r="H1385" s="29"/>
      <c r="I1385" s="29"/>
      <c r="J1385" s="29"/>
      <c r="K1385" s="29"/>
      <c r="L1385" s="29"/>
      <c r="M1385" s="29"/>
      <c r="N1385" s="29"/>
    </row>
    <row r="1386" spans="2:14" hidden="1" x14ac:dyDescent="0.25">
      <c r="B1386" s="159"/>
      <c r="C1386" s="29"/>
      <c r="D1386" s="29"/>
      <c r="E1386" s="29"/>
      <c r="F1386" s="29"/>
      <c r="G1386" s="29"/>
      <c r="H1386" s="29"/>
      <c r="I1386" s="29"/>
      <c r="J1386" s="29"/>
      <c r="K1386" s="29"/>
      <c r="L1386" s="29"/>
      <c r="M1386" s="29"/>
      <c r="N1386" s="29"/>
    </row>
    <row r="1387" spans="2:14" hidden="1" x14ac:dyDescent="0.25">
      <c r="B1387" s="159"/>
      <c r="C1387" s="29"/>
      <c r="D1387" s="29"/>
      <c r="E1387" s="29"/>
      <c r="F1387" s="29"/>
      <c r="G1387" s="29"/>
      <c r="H1387" s="29"/>
      <c r="I1387" s="29"/>
      <c r="J1387" s="29"/>
      <c r="K1387" s="29"/>
      <c r="L1387" s="29"/>
      <c r="M1387" s="29"/>
      <c r="N1387" s="29"/>
    </row>
    <row r="1388" spans="2:14" hidden="1" x14ac:dyDescent="0.25">
      <c r="B1388" s="159"/>
      <c r="C1388" s="29"/>
      <c r="D1388" s="29"/>
      <c r="E1388" s="29"/>
      <c r="F1388" s="29"/>
      <c r="G1388" s="29"/>
      <c r="H1388" s="29"/>
      <c r="I1388" s="29"/>
      <c r="J1388" s="29"/>
      <c r="K1388" s="29"/>
      <c r="L1388" s="29"/>
      <c r="M1388" s="29"/>
      <c r="N1388" s="29"/>
    </row>
    <row r="1389" spans="2:14" hidden="1" x14ac:dyDescent="0.25">
      <c r="B1389" s="159"/>
      <c r="C1389" s="29"/>
      <c r="D1389" s="29"/>
      <c r="E1389" s="29"/>
      <c r="F1389" s="29"/>
      <c r="G1389" s="29"/>
      <c r="H1389" s="29"/>
      <c r="I1389" s="29"/>
      <c r="J1389" s="29"/>
      <c r="K1389" s="29"/>
      <c r="L1389" s="29"/>
      <c r="M1389" s="29"/>
      <c r="N1389" s="29"/>
    </row>
    <row r="1390" spans="2:14" hidden="1" x14ac:dyDescent="0.25">
      <c r="B1390" s="159"/>
      <c r="C1390" s="29"/>
      <c r="D1390" s="29"/>
      <c r="E1390" s="29"/>
      <c r="F1390" s="29"/>
      <c r="G1390" s="29"/>
      <c r="H1390" s="29"/>
      <c r="I1390" s="29"/>
      <c r="J1390" s="29"/>
      <c r="K1390" s="29"/>
      <c r="L1390" s="29"/>
      <c r="M1390" s="29"/>
      <c r="N1390" s="29"/>
    </row>
    <row r="1391" spans="2:14" hidden="1" x14ac:dyDescent="0.25">
      <c r="B1391" s="159"/>
      <c r="C1391" s="29"/>
      <c r="D1391" s="29"/>
      <c r="E1391" s="29"/>
      <c r="F1391" s="29"/>
      <c r="G1391" s="29"/>
      <c r="H1391" s="29"/>
      <c r="I1391" s="29"/>
      <c r="J1391" s="29"/>
      <c r="K1391" s="29"/>
      <c r="L1391" s="29"/>
      <c r="M1391" s="29"/>
      <c r="N1391" s="29"/>
    </row>
    <row r="1392" spans="2:14" hidden="1" x14ac:dyDescent="0.25">
      <c r="B1392" s="159"/>
      <c r="C1392" s="29"/>
      <c r="D1392" s="29"/>
      <c r="E1392" s="29"/>
      <c r="F1392" s="29"/>
      <c r="G1392" s="29"/>
      <c r="H1392" s="29"/>
      <c r="I1392" s="29"/>
      <c r="J1392" s="29"/>
      <c r="K1392" s="29"/>
      <c r="L1392" s="29"/>
      <c r="M1392" s="29"/>
      <c r="N1392" s="29"/>
    </row>
    <row r="1393" spans="2:14" hidden="1" x14ac:dyDescent="0.25">
      <c r="B1393" s="159"/>
      <c r="C1393" s="29"/>
      <c r="D1393" s="29"/>
      <c r="E1393" s="29"/>
      <c r="F1393" s="29"/>
      <c r="G1393" s="29"/>
      <c r="H1393" s="29"/>
      <c r="I1393" s="29"/>
      <c r="J1393" s="29"/>
      <c r="K1393" s="29"/>
      <c r="L1393" s="29"/>
      <c r="M1393" s="29"/>
      <c r="N1393" s="29"/>
    </row>
    <row r="1394" spans="2:14" hidden="1" x14ac:dyDescent="0.25">
      <c r="B1394" s="159"/>
      <c r="C1394" s="29"/>
      <c r="D1394" s="29"/>
      <c r="E1394" s="29"/>
      <c r="F1394" s="29"/>
      <c r="G1394" s="29"/>
      <c r="H1394" s="29"/>
      <c r="I1394" s="29"/>
      <c r="J1394" s="29"/>
      <c r="K1394" s="29"/>
      <c r="L1394" s="29"/>
      <c r="M1394" s="29"/>
      <c r="N1394" s="29"/>
    </row>
    <row r="1395" spans="2:14" hidden="1" x14ac:dyDescent="0.25">
      <c r="B1395" s="159"/>
      <c r="C1395" s="29"/>
      <c r="D1395" s="29"/>
      <c r="E1395" s="29"/>
      <c r="F1395" s="29"/>
      <c r="G1395" s="29"/>
      <c r="H1395" s="29"/>
      <c r="I1395" s="29"/>
      <c r="J1395" s="29"/>
      <c r="K1395" s="29"/>
      <c r="L1395" s="29"/>
      <c r="M1395" s="29"/>
      <c r="N1395" s="29"/>
    </row>
    <row r="1396" spans="2:14" hidden="1" x14ac:dyDescent="0.25">
      <c r="B1396" s="159"/>
      <c r="C1396" s="29"/>
      <c r="D1396" s="29"/>
      <c r="E1396" s="29"/>
      <c r="F1396" s="29"/>
      <c r="G1396" s="29"/>
      <c r="H1396" s="29"/>
      <c r="I1396" s="29"/>
      <c r="J1396" s="29"/>
      <c r="K1396" s="29"/>
      <c r="L1396" s="29"/>
      <c r="M1396" s="29"/>
      <c r="N1396" s="29"/>
    </row>
    <row r="1397" spans="2:14" hidden="1" x14ac:dyDescent="0.25">
      <c r="B1397" s="159"/>
      <c r="C1397" s="29"/>
      <c r="D1397" s="29"/>
      <c r="E1397" s="29"/>
      <c r="F1397" s="29"/>
      <c r="G1397" s="29"/>
      <c r="H1397" s="29"/>
      <c r="I1397" s="29"/>
      <c r="J1397" s="29"/>
      <c r="K1397" s="29"/>
      <c r="L1397" s="29"/>
      <c r="M1397" s="29"/>
      <c r="N1397" s="29"/>
    </row>
    <row r="1398" spans="2:14" hidden="1" x14ac:dyDescent="0.25">
      <c r="B1398" s="159"/>
      <c r="C1398" s="29"/>
      <c r="D1398" s="29"/>
      <c r="E1398" s="29"/>
      <c r="F1398" s="29"/>
      <c r="G1398" s="29"/>
      <c r="H1398" s="29"/>
      <c r="I1398" s="29"/>
      <c r="J1398" s="29"/>
      <c r="K1398" s="29"/>
      <c r="L1398" s="29"/>
      <c r="M1398" s="29"/>
      <c r="N1398" s="29"/>
    </row>
    <row r="1399" spans="2:14" hidden="1" x14ac:dyDescent="0.25">
      <c r="B1399" s="159"/>
      <c r="C1399" s="29"/>
      <c r="D1399" s="29"/>
      <c r="E1399" s="29"/>
      <c r="F1399" s="29"/>
      <c r="G1399" s="29"/>
      <c r="H1399" s="29"/>
      <c r="I1399" s="29"/>
      <c r="J1399" s="29"/>
      <c r="K1399" s="29"/>
      <c r="L1399" s="29"/>
      <c r="M1399" s="29"/>
      <c r="N1399" s="29"/>
    </row>
    <row r="1400" spans="2:14" hidden="1" x14ac:dyDescent="0.25">
      <c r="B1400" s="159"/>
      <c r="C1400" s="29"/>
      <c r="D1400" s="29"/>
      <c r="E1400" s="29"/>
      <c r="F1400" s="29"/>
      <c r="G1400" s="29"/>
      <c r="H1400" s="29"/>
      <c r="I1400" s="29"/>
      <c r="J1400" s="29"/>
      <c r="K1400" s="29"/>
      <c r="L1400" s="29"/>
      <c r="M1400" s="29"/>
      <c r="N1400" s="29"/>
    </row>
    <row r="1401" spans="2:14" hidden="1" x14ac:dyDescent="0.25">
      <c r="B1401" s="159"/>
      <c r="C1401" s="29"/>
      <c r="D1401" s="29"/>
      <c r="E1401" s="29"/>
      <c r="F1401" s="29"/>
      <c r="G1401" s="29"/>
      <c r="H1401" s="29"/>
      <c r="I1401" s="29"/>
      <c r="J1401" s="29"/>
      <c r="K1401" s="29"/>
      <c r="L1401" s="29"/>
      <c r="M1401" s="29"/>
      <c r="N1401" s="29"/>
    </row>
    <row r="1402" spans="2:14" hidden="1" x14ac:dyDescent="0.25">
      <c r="B1402" s="159"/>
      <c r="C1402" s="29"/>
      <c r="D1402" s="29"/>
      <c r="E1402" s="29"/>
      <c r="F1402" s="29"/>
      <c r="G1402" s="29"/>
      <c r="H1402" s="29"/>
      <c r="I1402" s="29"/>
      <c r="J1402" s="29"/>
      <c r="K1402" s="29"/>
      <c r="L1402" s="29"/>
      <c r="M1402" s="29"/>
      <c r="N1402" s="29"/>
    </row>
    <row r="1403" spans="2:14" hidden="1" x14ac:dyDescent="0.25">
      <c r="B1403" s="159"/>
      <c r="C1403" s="29"/>
      <c r="D1403" s="29"/>
      <c r="E1403" s="29"/>
      <c r="F1403" s="29"/>
      <c r="G1403" s="29"/>
      <c r="H1403" s="29"/>
      <c r="I1403" s="29"/>
      <c r="J1403" s="29"/>
      <c r="K1403" s="29"/>
      <c r="L1403" s="29"/>
      <c r="M1403" s="29"/>
      <c r="N1403" s="29"/>
    </row>
    <row r="1404" spans="2:14" hidden="1" x14ac:dyDescent="0.25">
      <c r="B1404" s="159"/>
      <c r="C1404" s="29"/>
      <c r="D1404" s="29"/>
      <c r="E1404" s="29"/>
      <c r="F1404" s="29"/>
      <c r="G1404" s="29"/>
      <c r="H1404" s="29"/>
      <c r="I1404" s="29"/>
      <c r="J1404" s="29"/>
      <c r="K1404" s="29"/>
      <c r="L1404" s="29"/>
      <c r="M1404" s="29"/>
      <c r="N1404" s="29"/>
    </row>
    <row r="1405" spans="2:14" hidden="1" x14ac:dyDescent="0.25">
      <c r="B1405" s="159"/>
      <c r="C1405" s="29"/>
      <c r="D1405" s="29"/>
      <c r="E1405" s="29"/>
      <c r="F1405" s="29"/>
      <c r="G1405" s="29"/>
      <c r="H1405" s="29"/>
      <c r="I1405" s="29"/>
      <c r="J1405" s="29"/>
      <c r="K1405" s="29"/>
      <c r="L1405" s="29"/>
      <c r="M1405" s="29"/>
      <c r="N1405" s="29"/>
    </row>
    <row r="1406" spans="2:14" hidden="1" x14ac:dyDescent="0.25">
      <c r="B1406" s="159"/>
      <c r="C1406" s="29"/>
      <c r="D1406" s="29"/>
      <c r="E1406" s="29"/>
      <c r="F1406" s="29"/>
      <c r="G1406" s="29"/>
      <c r="H1406" s="29"/>
      <c r="I1406" s="29"/>
      <c r="J1406" s="29"/>
      <c r="K1406" s="29"/>
      <c r="L1406" s="29"/>
      <c r="M1406" s="29"/>
      <c r="N1406" s="29"/>
    </row>
    <row r="1407" spans="2:14" hidden="1" x14ac:dyDescent="0.25">
      <c r="B1407" s="159"/>
      <c r="C1407" s="29"/>
      <c r="D1407" s="29"/>
      <c r="E1407" s="29"/>
      <c r="F1407" s="29"/>
      <c r="G1407" s="29"/>
      <c r="H1407" s="29"/>
      <c r="I1407" s="29"/>
      <c r="J1407" s="29"/>
      <c r="K1407" s="29"/>
      <c r="L1407" s="29"/>
      <c r="M1407" s="29"/>
      <c r="N1407" s="29"/>
    </row>
    <row r="1408" spans="2:14" hidden="1" x14ac:dyDescent="0.25">
      <c r="B1408" s="159"/>
      <c r="C1408" s="29"/>
      <c r="D1408" s="29"/>
      <c r="E1408" s="29"/>
      <c r="F1408" s="29"/>
      <c r="G1408" s="29"/>
      <c r="H1408" s="29"/>
      <c r="I1408" s="29"/>
      <c r="J1408" s="29"/>
      <c r="K1408" s="29"/>
      <c r="L1408" s="29"/>
      <c r="M1408" s="29"/>
      <c r="N1408" s="29"/>
    </row>
    <row r="1409" spans="2:14" hidden="1" x14ac:dyDescent="0.25">
      <c r="B1409" s="159"/>
      <c r="C1409" s="29"/>
      <c r="D1409" s="29"/>
      <c r="E1409" s="29"/>
      <c r="F1409" s="29"/>
      <c r="G1409" s="29"/>
      <c r="H1409" s="29"/>
      <c r="I1409" s="29"/>
      <c r="J1409" s="29"/>
      <c r="K1409" s="29"/>
      <c r="L1409" s="29"/>
      <c r="M1409" s="29"/>
      <c r="N1409" s="29"/>
    </row>
    <row r="1410" spans="2:14" hidden="1" x14ac:dyDescent="0.25">
      <c r="B1410" s="159"/>
      <c r="C1410" s="29"/>
      <c r="D1410" s="29"/>
      <c r="E1410" s="29"/>
      <c r="F1410" s="29"/>
      <c r="G1410" s="29"/>
      <c r="H1410" s="29"/>
      <c r="I1410" s="29"/>
      <c r="J1410" s="29"/>
      <c r="K1410" s="29"/>
      <c r="L1410" s="29"/>
      <c r="M1410" s="29"/>
      <c r="N1410" s="29"/>
    </row>
    <row r="1411" spans="2:14" hidden="1" x14ac:dyDescent="0.25">
      <c r="B1411" s="159"/>
      <c r="C1411" s="29"/>
      <c r="D1411" s="29"/>
      <c r="E1411" s="29"/>
      <c r="F1411" s="29"/>
      <c r="G1411" s="29"/>
      <c r="H1411" s="29"/>
      <c r="I1411" s="29"/>
      <c r="J1411" s="29"/>
      <c r="K1411" s="29"/>
      <c r="L1411" s="29"/>
      <c r="M1411" s="29"/>
      <c r="N1411" s="29"/>
    </row>
    <row r="1412" spans="2:14" hidden="1" x14ac:dyDescent="0.25">
      <c r="B1412" s="159"/>
      <c r="C1412" s="29"/>
      <c r="D1412" s="29"/>
      <c r="E1412" s="29"/>
      <c r="F1412" s="29"/>
      <c r="G1412" s="29"/>
      <c r="H1412" s="29"/>
      <c r="I1412" s="29"/>
      <c r="J1412" s="29"/>
      <c r="K1412" s="29"/>
      <c r="L1412" s="29"/>
      <c r="M1412" s="29"/>
      <c r="N1412" s="29"/>
    </row>
    <row r="1413" spans="2:14" hidden="1" x14ac:dyDescent="0.25">
      <c r="B1413" s="159"/>
      <c r="C1413" s="29"/>
      <c r="D1413" s="29"/>
      <c r="E1413" s="29"/>
      <c r="F1413" s="29"/>
      <c r="G1413" s="29"/>
      <c r="H1413" s="29"/>
      <c r="I1413" s="29"/>
      <c r="J1413" s="29"/>
      <c r="K1413" s="29"/>
      <c r="L1413" s="29"/>
      <c r="M1413" s="29"/>
      <c r="N1413" s="29"/>
    </row>
    <row r="1414" spans="2:14" hidden="1" x14ac:dyDescent="0.25">
      <c r="B1414" s="159"/>
      <c r="C1414" s="29"/>
      <c r="D1414" s="29"/>
      <c r="E1414" s="29"/>
      <c r="F1414" s="29"/>
      <c r="G1414" s="29"/>
      <c r="H1414" s="29"/>
      <c r="I1414" s="29"/>
      <c r="J1414" s="29"/>
      <c r="K1414" s="29"/>
      <c r="L1414" s="29"/>
      <c r="M1414" s="29"/>
      <c r="N1414" s="29"/>
    </row>
    <row r="1415" spans="2:14" hidden="1" x14ac:dyDescent="0.25">
      <c r="B1415" s="159"/>
      <c r="C1415" s="29"/>
      <c r="D1415" s="29"/>
      <c r="E1415" s="29"/>
      <c r="F1415" s="29"/>
      <c r="G1415" s="29"/>
      <c r="H1415" s="29"/>
      <c r="I1415" s="29"/>
      <c r="J1415" s="29"/>
      <c r="K1415" s="29"/>
      <c r="L1415" s="29"/>
      <c r="M1415" s="29"/>
      <c r="N1415" s="29"/>
    </row>
    <row r="1416" spans="2:14" hidden="1" x14ac:dyDescent="0.25">
      <c r="B1416" s="159"/>
      <c r="C1416" s="29"/>
      <c r="D1416" s="29"/>
      <c r="E1416" s="29"/>
      <c r="F1416" s="29"/>
      <c r="G1416" s="29"/>
      <c r="H1416" s="29"/>
      <c r="I1416" s="29"/>
      <c r="J1416" s="29"/>
      <c r="K1416" s="29"/>
      <c r="L1416" s="29"/>
      <c r="M1416" s="29"/>
      <c r="N1416" s="29"/>
    </row>
    <row r="1417" spans="2:14" hidden="1" x14ac:dyDescent="0.25">
      <c r="B1417" s="159"/>
      <c r="C1417" s="29"/>
      <c r="D1417" s="29"/>
      <c r="E1417" s="29"/>
      <c r="F1417" s="29"/>
      <c r="G1417" s="29"/>
      <c r="H1417" s="29"/>
      <c r="I1417" s="29"/>
      <c r="J1417" s="29"/>
      <c r="K1417" s="29"/>
      <c r="L1417" s="29"/>
      <c r="M1417" s="29"/>
      <c r="N1417" s="29"/>
    </row>
    <row r="1418" spans="2:14" hidden="1" x14ac:dyDescent="0.25">
      <c r="B1418" s="159"/>
      <c r="C1418" s="29"/>
      <c r="D1418" s="29"/>
      <c r="E1418" s="29"/>
      <c r="F1418" s="29"/>
      <c r="G1418" s="29"/>
      <c r="H1418" s="29"/>
      <c r="I1418" s="29"/>
      <c r="J1418" s="29"/>
      <c r="K1418" s="29"/>
      <c r="L1418" s="29"/>
      <c r="M1418" s="29"/>
      <c r="N1418" s="29"/>
    </row>
    <row r="1419" spans="2:14" hidden="1" x14ac:dyDescent="0.25">
      <c r="B1419" s="159"/>
      <c r="C1419" s="29"/>
      <c r="D1419" s="29"/>
      <c r="E1419" s="29"/>
      <c r="F1419" s="29"/>
      <c r="G1419" s="29"/>
      <c r="H1419" s="29"/>
      <c r="I1419" s="29"/>
      <c r="J1419" s="29"/>
      <c r="K1419" s="29"/>
      <c r="L1419" s="29"/>
      <c r="M1419" s="29"/>
      <c r="N1419" s="29"/>
    </row>
    <row r="1420" spans="2:14" hidden="1" x14ac:dyDescent="0.25">
      <c r="B1420" s="159"/>
      <c r="C1420" s="29"/>
      <c r="D1420" s="29"/>
      <c r="E1420" s="29"/>
      <c r="F1420" s="29"/>
      <c r="G1420" s="29"/>
      <c r="H1420" s="29"/>
      <c r="I1420" s="29"/>
      <c r="J1420" s="29"/>
      <c r="K1420" s="29"/>
      <c r="L1420" s="29"/>
      <c r="M1420" s="29"/>
      <c r="N1420" s="29"/>
    </row>
    <row r="1421" spans="2:14" hidden="1" x14ac:dyDescent="0.25">
      <c r="B1421" s="159"/>
      <c r="C1421" s="29"/>
      <c r="D1421" s="29"/>
      <c r="E1421" s="29"/>
      <c r="F1421" s="29"/>
      <c r="G1421" s="29"/>
      <c r="H1421" s="29"/>
      <c r="I1421" s="29"/>
      <c r="J1421" s="29"/>
      <c r="K1421" s="29"/>
      <c r="L1421" s="29"/>
      <c r="M1421" s="29"/>
      <c r="N1421" s="29"/>
    </row>
    <row r="1422" spans="2:14" hidden="1" x14ac:dyDescent="0.25">
      <c r="B1422" s="159"/>
      <c r="C1422" s="29"/>
      <c r="D1422" s="29"/>
      <c r="E1422" s="29"/>
      <c r="F1422" s="29"/>
      <c r="G1422" s="29"/>
      <c r="H1422" s="29"/>
      <c r="I1422" s="29"/>
      <c r="J1422" s="29"/>
      <c r="K1422" s="29"/>
      <c r="L1422" s="29"/>
      <c r="M1422" s="29"/>
      <c r="N1422" s="29"/>
    </row>
    <row r="1423" spans="2:14" hidden="1" x14ac:dyDescent="0.25">
      <c r="B1423" s="159"/>
      <c r="C1423" s="29"/>
      <c r="D1423" s="29"/>
      <c r="E1423" s="29"/>
      <c r="F1423" s="29"/>
      <c r="G1423" s="29"/>
      <c r="H1423" s="29"/>
      <c r="I1423" s="29"/>
      <c r="J1423" s="29"/>
      <c r="K1423" s="29"/>
      <c r="L1423" s="29"/>
      <c r="M1423" s="29"/>
      <c r="N1423" s="29"/>
    </row>
    <row r="1424" spans="2:14" hidden="1" x14ac:dyDescent="0.25">
      <c r="B1424" s="159"/>
      <c r="C1424" s="29"/>
      <c r="D1424" s="29"/>
      <c r="E1424" s="29"/>
      <c r="F1424" s="29"/>
      <c r="G1424" s="29"/>
      <c r="H1424" s="29"/>
      <c r="I1424" s="29"/>
      <c r="J1424" s="29"/>
      <c r="K1424" s="29"/>
      <c r="L1424" s="29"/>
      <c r="M1424" s="29"/>
      <c r="N1424" s="29"/>
    </row>
    <row r="1425" spans="2:14" hidden="1" x14ac:dyDescent="0.25">
      <c r="B1425" s="159"/>
      <c r="C1425" s="29"/>
      <c r="D1425" s="29"/>
      <c r="E1425" s="29"/>
      <c r="F1425" s="29"/>
      <c r="G1425" s="29"/>
      <c r="H1425" s="29"/>
      <c r="I1425" s="29"/>
      <c r="J1425" s="29"/>
      <c r="K1425" s="29"/>
      <c r="L1425" s="29"/>
      <c r="M1425" s="29"/>
      <c r="N1425" s="29"/>
    </row>
    <row r="1426" spans="2:14" hidden="1" x14ac:dyDescent="0.25">
      <c r="B1426" s="159"/>
      <c r="C1426" s="29"/>
      <c r="D1426" s="29"/>
      <c r="E1426" s="29"/>
      <c r="F1426" s="29"/>
      <c r="G1426" s="29"/>
      <c r="H1426" s="29"/>
      <c r="I1426" s="29"/>
      <c r="J1426" s="29"/>
      <c r="K1426" s="29"/>
      <c r="L1426" s="29"/>
      <c r="M1426" s="29"/>
      <c r="N1426" s="29"/>
    </row>
    <row r="1427" spans="2:14" hidden="1" x14ac:dyDescent="0.25">
      <c r="B1427" s="159"/>
      <c r="C1427" s="29"/>
      <c r="D1427" s="29"/>
      <c r="E1427" s="29"/>
      <c r="F1427" s="29"/>
      <c r="G1427" s="29"/>
      <c r="H1427" s="29"/>
      <c r="I1427" s="29"/>
      <c r="J1427" s="29"/>
      <c r="K1427" s="29"/>
      <c r="L1427" s="29"/>
      <c r="M1427" s="29"/>
      <c r="N1427" s="29"/>
    </row>
    <row r="1428" spans="2:14" hidden="1" x14ac:dyDescent="0.25">
      <c r="B1428" s="159"/>
      <c r="C1428" s="29"/>
      <c r="D1428" s="29"/>
      <c r="E1428" s="29"/>
      <c r="F1428" s="29"/>
      <c r="G1428" s="29"/>
      <c r="H1428" s="29"/>
      <c r="I1428" s="29"/>
      <c r="J1428" s="29"/>
      <c r="K1428" s="29"/>
      <c r="L1428" s="29"/>
      <c r="M1428" s="29"/>
      <c r="N1428" s="29"/>
    </row>
    <row r="1429" spans="2:14" hidden="1" x14ac:dyDescent="0.25">
      <c r="B1429" s="159"/>
      <c r="C1429" s="29"/>
      <c r="D1429" s="29"/>
      <c r="E1429" s="29"/>
      <c r="F1429" s="29"/>
      <c r="G1429" s="29"/>
      <c r="H1429" s="29"/>
      <c r="I1429" s="29"/>
      <c r="J1429" s="29"/>
      <c r="K1429" s="29"/>
      <c r="L1429" s="29"/>
      <c r="M1429" s="29"/>
      <c r="N1429" s="29"/>
    </row>
    <row r="1430" spans="2:14" hidden="1" x14ac:dyDescent="0.25">
      <c r="B1430" s="159"/>
      <c r="C1430" s="29"/>
      <c r="D1430" s="29"/>
      <c r="E1430" s="29"/>
      <c r="F1430" s="29"/>
      <c r="G1430" s="29"/>
      <c r="H1430" s="29"/>
      <c r="I1430" s="29"/>
      <c r="J1430" s="29"/>
      <c r="K1430" s="29"/>
      <c r="L1430" s="29"/>
      <c r="M1430" s="29"/>
      <c r="N1430" s="29"/>
    </row>
    <row r="1431" spans="2:14" hidden="1" x14ac:dyDescent="0.25">
      <c r="B1431" s="159"/>
      <c r="C1431" s="29"/>
      <c r="D1431" s="29"/>
      <c r="E1431" s="29"/>
      <c r="F1431" s="29"/>
      <c r="G1431" s="29"/>
      <c r="H1431" s="29"/>
      <c r="I1431" s="29"/>
      <c r="J1431" s="29"/>
      <c r="K1431" s="29"/>
      <c r="L1431" s="29"/>
      <c r="M1431" s="29"/>
      <c r="N1431" s="29"/>
    </row>
    <row r="1432" spans="2:14" hidden="1" x14ac:dyDescent="0.25">
      <c r="B1432" s="159"/>
      <c r="C1432" s="29"/>
      <c r="D1432" s="29"/>
      <c r="E1432" s="29"/>
      <c r="F1432" s="29"/>
      <c r="G1432" s="29"/>
      <c r="H1432" s="29"/>
      <c r="I1432" s="29"/>
      <c r="J1432" s="29"/>
      <c r="K1432" s="29"/>
      <c r="L1432" s="29"/>
      <c r="M1432" s="29"/>
      <c r="N1432" s="29"/>
    </row>
    <row r="1433" spans="2:14" hidden="1" x14ac:dyDescent="0.25">
      <c r="B1433" s="159"/>
      <c r="C1433" s="29"/>
      <c r="D1433" s="29"/>
      <c r="E1433" s="29"/>
      <c r="F1433" s="29"/>
      <c r="G1433" s="29"/>
      <c r="H1433" s="29"/>
      <c r="I1433" s="29"/>
      <c r="J1433" s="29"/>
      <c r="K1433" s="29"/>
      <c r="L1433" s="29"/>
      <c r="M1433" s="29"/>
      <c r="N1433" s="29"/>
    </row>
    <row r="1434" spans="2:14" hidden="1" x14ac:dyDescent="0.25">
      <c r="B1434" s="159"/>
      <c r="C1434" s="29"/>
      <c r="D1434" s="29"/>
      <c r="E1434" s="29"/>
      <c r="F1434" s="29"/>
      <c r="G1434" s="29"/>
      <c r="H1434" s="29"/>
      <c r="I1434" s="29"/>
      <c r="J1434" s="29"/>
      <c r="K1434" s="29"/>
      <c r="L1434" s="29"/>
      <c r="M1434" s="29"/>
      <c r="N1434" s="29"/>
    </row>
    <row r="1435" spans="2:14" hidden="1" x14ac:dyDescent="0.25">
      <c r="B1435" s="159"/>
      <c r="C1435" s="29"/>
      <c r="D1435" s="29"/>
      <c r="E1435" s="29"/>
      <c r="F1435" s="29"/>
      <c r="G1435" s="29"/>
      <c r="H1435" s="29"/>
      <c r="I1435" s="29"/>
      <c r="J1435" s="29"/>
      <c r="K1435" s="29"/>
      <c r="L1435" s="29"/>
      <c r="M1435" s="29"/>
      <c r="N1435" s="29"/>
    </row>
    <row r="1436" spans="2:14" hidden="1" x14ac:dyDescent="0.25">
      <c r="B1436" s="159"/>
      <c r="C1436" s="29"/>
      <c r="D1436" s="29"/>
      <c r="E1436" s="29"/>
      <c r="F1436" s="29"/>
      <c r="G1436" s="29"/>
      <c r="H1436" s="29"/>
      <c r="I1436" s="29"/>
      <c r="J1436" s="29"/>
      <c r="K1436" s="29"/>
      <c r="L1436" s="29"/>
      <c r="M1436" s="29"/>
      <c r="N1436" s="29"/>
    </row>
    <row r="1437" spans="2:14" hidden="1" x14ac:dyDescent="0.25">
      <c r="B1437" s="159"/>
      <c r="C1437" s="29"/>
      <c r="D1437" s="29"/>
      <c r="E1437" s="29"/>
      <c r="F1437" s="29"/>
      <c r="G1437" s="29"/>
      <c r="H1437" s="29"/>
      <c r="I1437" s="29"/>
      <c r="J1437" s="29"/>
      <c r="K1437" s="29"/>
      <c r="L1437" s="29"/>
      <c r="M1437" s="29"/>
      <c r="N1437" s="29"/>
    </row>
    <row r="1438" spans="2:14" hidden="1" x14ac:dyDescent="0.25">
      <c r="B1438" s="159"/>
      <c r="C1438" s="29"/>
      <c r="D1438" s="29"/>
      <c r="E1438" s="29"/>
      <c r="F1438" s="29"/>
      <c r="G1438" s="29"/>
      <c r="H1438" s="29"/>
      <c r="I1438" s="29"/>
      <c r="J1438" s="29"/>
      <c r="K1438" s="29"/>
      <c r="L1438" s="29"/>
      <c r="M1438" s="29"/>
      <c r="N1438" s="29"/>
    </row>
    <row r="1439" spans="2:14" hidden="1" x14ac:dyDescent="0.25">
      <c r="B1439" s="159"/>
      <c r="C1439" s="29"/>
      <c r="D1439" s="29"/>
      <c r="E1439" s="29"/>
      <c r="F1439" s="29"/>
      <c r="G1439" s="29"/>
      <c r="H1439" s="29"/>
      <c r="I1439" s="29"/>
      <c r="J1439" s="29"/>
      <c r="K1439" s="29"/>
      <c r="L1439" s="29"/>
      <c r="M1439" s="29"/>
      <c r="N1439" s="29"/>
    </row>
    <row r="1440" spans="2:14" hidden="1" x14ac:dyDescent="0.25">
      <c r="B1440" s="159"/>
      <c r="C1440" s="29"/>
      <c r="D1440" s="29"/>
      <c r="E1440" s="29"/>
      <c r="F1440" s="29"/>
      <c r="G1440" s="29"/>
      <c r="H1440" s="29"/>
      <c r="I1440" s="29"/>
      <c r="J1440" s="29"/>
      <c r="K1440" s="29"/>
      <c r="L1440" s="29"/>
      <c r="M1440" s="29"/>
      <c r="N1440" s="29"/>
    </row>
    <row r="1441" spans="2:14" hidden="1" x14ac:dyDescent="0.25">
      <c r="B1441" s="159"/>
      <c r="C1441" s="29"/>
      <c r="D1441" s="29"/>
      <c r="E1441" s="29"/>
      <c r="F1441" s="29"/>
      <c r="G1441" s="29"/>
      <c r="H1441" s="29"/>
      <c r="I1441" s="29"/>
      <c r="J1441" s="29"/>
      <c r="K1441" s="29"/>
      <c r="L1441" s="29"/>
      <c r="M1441" s="29"/>
      <c r="N1441" s="29"/>
    </row>
    <row r="1442" spans="2:14" hidden="1" x14ac:dyDescent="0.25">
      <c r="B1442" s="159"/>
      <c r="C1442" s="29"/>
      <c r="D1442" s="29"/>
      <c r="E1442" s="29"/>
      <c r="F1442" s="29"/>
      <c r="G1442" s="29"/>
      <c r="H1442" s="29"/>
      <c r="I1442" s="29"/>
      <c r="J1442" s="29"/>
      <c r="K1442" s="29"/>
      <c r="L1442" s="29"/>
      <c r="M1442" s="29"/>
      <c r="N1442" s="29"/>
    </row>
    <row r="1443" spans="2:14" hidden="1" x14ac:dyDescent="0.25">
      <c r="B1443" s="159"/>
      <c r="C1443" s="29"/>
      <c r="D1443" s="29"/>
      <c r="E1443" s="29"/>
      <c r="F1443" s="29"/>
      <c r="G1443" s="29"/>
      <c r="H1443" s="29"/>
      <c r="I1443" s="29"/>
      <c r="J1443" s="29"/>
      <c r="K1443" s="29"/>
      <c r="L1443" s="29"/>
      <c r="M1443" s="29"/>
      <c r="N1443" s="29"/>
    </row>
    <row r="1444" spans="2:14" hidden="1" x14ac:dyDescent="0.25">
      <c r="B1444" s="159"/>
      <c r="C1444" s="29"/>
      <c r="D1444" s="29"/>
      <c r="E1444" s="29"/>
      <c r="F1444" s="29"/>
      <c r="G1444" s="29"/>
      <c r="H1444" s="29"/>
      <c r="I1444" s="29"/>
      <c r="J1444" s="29"/>
      <c r="K1444" s="29"/>
      <c r="L1444" s="29"/>
      <c r="M1444" s="29"/>
      <c r="N1444" s="29"/>
    </row>
    <row r="1445" spans="2:14" hidden="1" x14ac:dyDescent="0.25">
      <c r="B1445" s="159"/>
      <c r="C1445" s="29"/>
      <c r="D1445" s="29"/>
      <c r="E1445" s="29"/>
      <c r="F1445" s="29"/>
      <c r="G1445" s="29"/>
      <c r="H1445" s="29"/>
      <c r="I1445" s="29"/>
      <c r="J1445" s="29"/>
      <c r="K1445" s="29"/>
      <c r="L1445" s="29"/>
      <c r="M1445" s="29"/>
      <c r="N1445" s="29"/>
    </row>
    <row r="1446" spans="2:14" hidden="1" x14ac:dyDescent="0.25">
      <c r="B1446" s="159"/>
      <c r="C1446" s="29"/>
      <c r="D1446" s="29"/>
      <c r="E1446" s="29"/>
      <c r="F1446" s="29"/>
      <c r="G1446" s="29"/>
      <c r="H1446" s="29"/>
      <c r="I1446" s="29"/>
      <c r="J1446" s="29"/>
      <c r="K1446" s="29"/>
      <c r="L1446" s="29"/>
      <c r="M1446" s="29"/>
      <c r="N1446" s="29"/>
    </row>
    <row r="1447" spans="2:14" hidden="1" x14ac:dyDescent="0.25">
      <c r="B1447" s="159"/>
      <c r="C1447" s="29"/>
      <c r="D1447" s="29"/>
      <c r="E1447" s="29"/>
      <c r="F1447" s="29"/>
      <c r="G1447" s="29"/>
      <c r="H1447" s="29"/>
      <c r="I1447" s="29"/>
      <c r="J1447" s="29"/>
      <c r="K1447" s="29"/>
      <c r="L1447" s="29"/>
      <c r="M1447" s="29"/>
      <c r="N1447" s="29"/>
    </row>
    <row r="1448" spans="2:14" hidden="1" x14ac:dyDescent="0.25">
      <c r="B1448" s="159"/>
      <c r="C1448" s="29"/>
      <c r="D1448" s="29"/>
      <c r="E1448" s="29"/>
      <c r="F1448" s="29"/>
      <c r="G1448" s="29"/>
      <c r="H1448" s="29"/>
      <c r="I1448" s="29"/>
      <c r="J1448" s="29"/>
      <c r="K1448" s="29"/>
      <c r="L1448" s="29"/>
      <c r="M1448" s="29"/>
      <c r="N1448" s="29"/>
    </row>
    <row r="1449" spans="2:14" hidden="1" x14ac:dyDescent="0.25">
      <c r="B1449" s="159"/>
      <c r="C1449" s="29"/>
      <c r="D1449" s="29"/>
      <c r="E1449" s="29"/>
      <c r="F1449" s="29"/>
      <c r="G1449" s="29"/>
      <c r="H1449" s="29"/>
      <c r="I1449" s="29"/>
      <c r="J1449" s="29"/>
      <c r="K1449" s="29"/>
      <c r="L1449" s="29"/>
      <c r="M1449" s="29"/>
      <c r="N1449" s="29"/>
    </row>
    <row r="1450" spans="2:14" hidden="1" x14ac:dyDescent="0.25">
      <c r="B1450" s="159"/>
      <c r="C1450" s="29"/>
      <c r="D1450" s="29"/>
      <c r="E1450" s="29"/>
      <c r="F1450" s="29"/>
      <c r="G1450" s="29"/>
      <c r="H1450" s="29"/>
      <c r="I1450" s="29"/>
      <c r="J1450" s="29"/>
      <c r="K1450" s="29"/>
      <c r="L1450" s="29"/>
      <c r="M1450" s="29"/>
      <c r="N1450" s="29"/>
    </row>
    <row r="1451" spans="2:14" hidden="1" x14ac:dyDescent="0.25">
      <c r="B1451" s="159"/>
      <c r="C1451" s="29"/>
      <c r="D1451" s="29"/>
      <c r="E1451" s="29"/>
      <c r="F1451" s="29"/>
      <c r="G1451" s="29"/>
      <c r="H1451" s="29"/>
      <c r="I1451" s="29"/>
      <c r="J1451" s="29"/>
      <c r="K1451" s="29"/>
      <c r="L1451" s="29"/>
      <c r="M1451" s="29"/>
      <c r="N1451" s="29"/>
    </row>
    <row r="1452" spans="2:14" hidden="1" x14ac:dyDescent="0.25">
      <c r="B1452" s="159"/>
      <c r="C1452" s="29"/>
      <c r="D1452" s="29"/>
      <c r="E1452" s="29"/>
      <c r="F1452" s="29"/>
      <c r="G1452" s="29"/>
      <c r="H1452" s="29"/>
      <c r="I1452" s="29"/>
      <c r="J1452" s="29"/>
      <c r="K1452" s="29"/>
      <c r="L1452" s="29"/>
      <c r="M1452" s="29"/>
      <c r="N1452" s="29"/>
    </row>
    <row r="1453" spans="2:14" hidden="1" x14ac:dyDescent="0.25">
      <c r="B1453" s="159"/>
      <c r="C1453" s="29"/>
      <c r="D1453" s="29"/>
      <c r="E1453" s="29"/>
      <c r="F1453" s="29"/>
      <c r="G1453" s="29"/>
      <c r="H1453" s="29"/>
      <c r="I1453" s="29"/>
      <c r="J1453" s="29"/>
      <c r="K1453" s="29"/>
      <c r="L1453" s="29"/>
      <c r="M1453" s="29"/>
      <c r="N1453" s="29"/>
    </row>
    <row r="1454" spans="2:14" hidden="1" x14ac:dyDescent="0.25">
      <c r="B1454" s="159"/>
      <c r="C1454" s="29"/>
      <c r="D1454" s="29"/>
      <c r="E1454" s="29"/>
      <c r="F1454" s="29"/>
      <c r="G1454" s="29"/>
      <c r="H1454" s="29"/>
      <c r="I1454" s="29"/>
      <c r="J1454" s="29"/>
      <c r="K1454" s="29"/>
      <c r="L1454" s="29"/>
      <c r="M1454" s="29"/>
      <c r="N1454" s="29"/>
    </row>
    <row r="1455" spans="2:14" hidden="1" x14ac:dyDescent="0.25">
      <c r="B1455" s="159"/>
      <c r="C1455" s="29"/>
      <c r="D1455" s="29"/>
      <c r="E1455" s="29"/>
      <c r="F1455" s="29"/>
      <c r="G1455" s="29"/>
      <c r="H1455" s="29"/>
      <c r="I1455" s="29"/>
      <c r="J1455" s="29"/>
      <c r="K1455" s="29"/>
      <c r="L1455" s="29"/>
      <c r="M1455" s="29"/>
      <c r="N1455" s="29"/>
    </row>
    <row r="1456" spans="2:14" hidden="1" x14ac:dyDescent="0.25">
      <c r="B1456" s="159"/>
      <c r="C1456" s="29"/>
      <c r="D1456" s="29"/>
      <c r="E1456" s="29"/>
      <c r="F1456" s="29"/>
      <c r="G1456" s="29"/>
      <c r="H1456" s="29"/>
      <c r="I1456" s="29"/>
      <c r="J1456" s="29"/>
      <c r="K1456" s="29"/>
      <c r="L1456" s="29"/>
      <c r="M1456" s="29"/>
      <c r="N1456" s="29"/>
    </row>
    <row r="1457" spans="2:14" hidden="1" x14ac:dyDescent="0.25">
      <c r="B1457" s="159"/>
      <c r="C1457" s="29"/>
      <c r="D1457" s="29"/>
      <c r="E1457" s="29"/>
      <c r="F1457" s="29"/>
      <c r="G1457" s="29"/>
      <c r="H1457" s="29"/>
      <c r="I1457" s="29"/>
      <c r="J1457" s="29"/>
      <c r="K1457" s="29"/>
      <c r="L1457" s="29"/>
      <c r="M1457" s="29"/>
      <c r="N1457" s="29"/>
    </row>
    <row r="1458" spans="2:14" hidden="1" x14ac:dyDescent="0.25">
      <c r="B1458" s="159"/>
      <c r="C1458" s="29"/>
      <c r="D1458" s="29"/>
      <c r="E1458" s="29"/>
      <c r="F1458" s="29"/>
      <c r="G1458" s="29"/>
      <c r="H1458" s="29"/>
      <c r="I1458" s="29"/>
      <c r="J1458" s="29"/>
      <c r="K1458" s="29"/>
      <c r="L1458" s="29"/>
      <c r="M1458" s="29"/>
      <c r="N1458" s="29"/>
    </row>
    <row r="1459" spans="2:14" hidden="1" x14ac:dyDescent="0.25">
      <c r="B1459" s="159"/>
      <c r="C1459" s="29"/>
      <c r="D1459" s="29"/>
      <c r="E1459" s="29"/>
      <c r="F1459" s="29"/>
      <c r="G1459" s="29"/>
      <c r="H1459" s="29"/>
      <c r="I1459" s="29"/>
      <c r="J1459" s="29"/>
      <c r="K1459" s="29"/>
      <c r="L1459" s="29"/>
      <c r="M1459" s="29"/>
      <c r="N1459" s="29"/>
    </row>
    <row r="1460" spans="2:14" hidden="1" x14ac:dyDescent="0.25">
      <c r="B1460" s="159"/>
      <c r="C1460" s="29"/>
      <c r="D1460" s="29"/>
      <c r="E1460" s="29"/>
      <c r="F1460" s="29"/>
      <c r="G1460" s="29"/>
      <c r="H1460" s="29"/>
      <c r="I1460" s="29"/>
      <c r="J1460" s="29"/>
      <c r="K1460" s="29"/>
      <c r="L1460" s="29"/>
      <c r="M1460" s="29"/>
      <c r="N1460" s="29"/>
    </row>
    <row r="1461" spans="2:14" hidden="1" x14ac:dyDescent="0.25">
      <c r="B1461" s="159"/>
      <c r="C1461" s="29"/>
      <c r="D1461" s="29"/>
      <c r="E1461" s="29"/>
      <c r="F1461" s="29"/>
      <c r="G1461" s="29"/>
      <c r="H1461" s="29"/>
      <c r="I1461" s="29"/>
      <c r="J1461" s="29"/>
      <c r="K1461" s="29"/>
      <c r="L1461" s="29"/>
      <c r="M1461" s="29"/>
      <c r="N1461" s="29"/>
    </row>
    <row r="1462" spans="2:14" hidden="1" x14ac:dyDescent="0.25">
      <c r="B1462" s="159"/>
      <c r="C1462" s="29"/>
      <c r="D1462" s="29"/>
      <c r="E1462" s="29"/>
      <c r="F1462" s="29"/>
      <c r="G1462" s="29"/>
      <c r="H1462" s="29"/>
      <c r="I1462" s="29"/>
      <c r="J1462" s="29"/>
      <c r="K1462" s="29"/>
      <c r="L1462" s="29"/>
      <c r="M1462" s="29"/>
      <c r="N1462" s="29"/>
    </row>
    <row r="1463" spans="2:14" hidden="1" x14ac:dyDescent="0.25">
      <c r="B1463" s="159"/>
      <c r="C1463" s="29"/>
      <c r="D1463" s="29"/>
      <c r="E1463" s="29"/>
      <c r="F1463" s="29"/>
      <c r="G1463" s="29"/>
      <c r="H1463" s="29"/>
      <c r="I1463" s="29"/>
      <c r="J1463" s="29"/>
      <c r="K1463" s="29"/>
      <c r="L1463" s="29"/>
      <c r="M1463" s="29"/>
      <c r="N1463" s="29"/>
    </row>
    <row r="1464" spans="2:14" hidden="1" x14ac:dyDescent="0.25">
      <c r="B1464" s="159"/>
      <c r="C1464" s="29"/>
      <c r="D1464" s="29"/>
      <c r="E1464" s="29"/>
      <c r="F1464" s="29"/>
      <c r="G1464" s="29"/>
      <c r="H1464" s="29"/>
      <c r="I1464" s="29"/>
      <c r="J1464" s="29"/>
      <c r="K1464" s="29"/>
      <c r="L1464" s="29"/>
      <c r="M1464" s="29"/>
      <c r="N1464" s="29"/>
    </row>
    <row r="1465" spans="2:14" hidden="1" x14ac:dyDescent="0.25">
      <c r="B1465" s="159"/>
      <c r="C1465" s="29"/>
      <c r="D1465" s="29"/>
      <c r="E1465" s="29"/>
      <c r="F1465" s="29"/>
      <c r="G1465" s="29"/>
      <c r="H1465" s="29"/>
      <c r="I1465" s="29"/>
      <c r="J1465" s="29"/>
      <c r="K1465" s="29"/>
      <c r="L1465" s="29"/>
      <c r="M1465" s="29"/>
      <c r="N1465" s="29"/>
    </row>
    <row r="1466" spans="2:14" hidden="1" x14ac:dyDescent="0.25">
      <c r="B1466" s="159"/>
      <c r="C1466" s="29"/>
      <c r="D1466" s="29"/>
      <c r="E1466" s="29"/>
      <c r="F1466" s="29"/>
      <c r="G1466" s="29"/>
      <c r="H1466" s="29"/>
      <c r="I1466" s="29"/>
      <c r="J1466" s="29"/>
      <c r="K1466" s="29"/>
      <c r="L1466" s="29"/>
      <c r="M1466" s="29"/>
      <c r="N1466" s="29"/>
    </row>
    <row r="1467" spans="2:14" hidden="1" x14ac:dyDescent="0.25">
      <c r="B1467" s="159"/>
      <c r="C1467" s="29"/>
      <c r="D1467" s="29"/>
      <c r="E1467" s="29"/>
      <c r="F1467" s="29"/>
      <c r="G1467" s="29"/>
      <c r="H1467" s="29"/>
      <c r="I1467" s="29"/>
      <c r="J1467" s="29"/>
      <c r="K1467" s="29"/>
      <c r="L1467" s="29"/>
      <c r="M1467" s="29"/>
      <c r="N1467" s="29"/>
    </row>
    <row r="1468" spans="2:14" hidden="1" x14ac:dyDescent="0.25">
      <c r="B1468" s="159"/>
      <c r="C1468" s="29"/>
      <c r="D1468" s="29"/>
      <c r="E1468" s="29"/>
      <c r="F1468" s="29"/>
      <c r="G1468" s="29"/>
      <c r="H1468" s="29"/>
      <c r="I1468" s="29"/>
      <c r="J1468" s="29"/>
      <c r="K1468" s="29"/>
      <c r="L1468" s="29"/>
      <c r="M1468" s="29"/>
      <c r="N1468" s="29"/>
    </row>
    <row r="1469" spans="2:14" hidden="1" x14ac:dyDescent="0.25">
      <c r="B1469" s="159"/>
      <c r="C1469" s="29"/>
      <c r="D1469" s="29"/>
      <c r="E1469" s="29"/>
      <c r="F1469" s="29"/>
      <c r="G1469" s="29"/>
      <c r="H1469" s="29"/>
      <c r="I1469" s="29"/>
      <c r="J1469" s="29"/>
      <c r="K1469" s="29"/>
      <c r="L1469" s="29"/>
      <c r="M1469" s="29"/>
      <c r="N1469" s="29"/>
    </row>
    <row r="1470" spans="2:14" hidden="1" x14ac:dyDescent="0.25">
      <c r="B1470" s="159"/>
      <c r="C1470" s="29"/>
      <c r="D1470" s="29"/>
      <c r="E1470" s="29"/>
      <c r="F1470" s="29"/>
      <c r="G1470" s="29"/>
      <c r="H1470" s="29"/>
      <c r="I1470" s="29"/>
      <c r="J1470" s="29"/>
      <c r="K1470" s="29"/>
      <c r="L1470" s="29"/>
      <c r="M1470" s="29"/>
      <c r="N1470" s="29"/>
    </row>
    <row r="1471" spans="2:14" hidden="1" x14ac:dyDescent="0.25">
      <c r="B1471" s="159"/>
      <c r="C1471" s="29"/>
      <c r="D1471" s="29"/>
      <c r="E1471" s="29"/>
      <c r="F1471" s="29"/>
      <c r="G1471" s="29"/>
      <c r="H1471" s="29"/>
      <c r="I1471" s="29"/>
      <c r="J1471" s="29"/>
      <c r="K1471" s="29"/>
      <c r="L1471" s="29"/>
      <c r="M1471" s="29"/>
      <c r="N1471" s="29"/>
    </row>
    <row r="1472" spans="2:14" hidden="1" x14ac:dyDescent="0.25">
      <c r="B1472" s="159"/>
      <c r="C1472" s="29"/>
      <c r="D1472" s="29"/>
      <c r="E1472" s="29"/>
      <c r="F1472" s="29"/>
      <c r="G1472" s="29"/>
      <c r="H1472" s="29"/>
      <c r="I1472" s="29"/>
      <c r="J1472" s="29"/>
      <c r="K1472" s="29"/>
      <c r="L1472" s="29"/>
      <c r="M1472" s="29"/>
      <c r="N1472" s="29"/>
    </row>
    <row r="1473" spans="2:14" hidden="1" x14ac:dyDescent="0.25">
      <c r="B1473" s="159"/>
      <c r="C1473" s="29"/>
      <c r="D1473" s="29"/>
      <c r="E1473" s="29"/>
      <c r="F1473" s="29"/>
      <c r="G1473" s="29"/>
      <c r="H1473" s="29"/>
      <c r="I1473" s="29"/>
      <c r="J1473" s="29"/>
      <c r="K1473" s="29"/>
      <c r="L1473" s="29"/>
      <c r="M1473" s="29"/>
      <c r="N1473" s="29"/>
    </row>
    <row r="1474" spans="2:14" hidden="1" x14ac:dyDescent="0.25">
      <c r="B1474" s="159"/>
      <c r="C1474" s="29"/>
      <c r="D1474" s="29"/>
      <c r="E1474" s="29"/>
      <c r="F1474" s="29"/>
      <c r="G1474" s="29"/>
      <c r="H1474" s="29"/>
      <c r="I1474" s="29"/>
      <c r="J1474" s="29"/>
      <c r="K1474" s="29"/>
      <c r="L1474" s="29"/>
      <c r="M1474" s="29"/>
      <c r="N1474" s="29"/>
    </row>
    <row r="1475" spans="2:14" hidden="1" x14ac:dyDescent="0.25">
      <c r="B1475" s="159"/>
      <c r="C1475" s="29"/>
      <c r="D1475" s="29"/>
      <c r="E1475" s="29"/>
      <c r="F1475" s="29"/>
      <c r="G1475" s="29"/>
      <c r="H1475" s="29"/>
      <c r="I1475" s="29"/>
      <c r="J1475" s="29"/>
      <c r="K1475" s="29"/>
      <c r="L1475" s="29"/>
      <c r="M1475" s="29"/>
      <c r="N1475" s="29"/>
    </row>
    <row r="1476" spans="2:14" hidden="1" x14ac:dyDescent="0.25">
      <c r="B1476" s="159"/>
      <c r="C1476" s="29"/>
      <c r="D1476" s="29"/>
      <c r="E1476" s="29"/>
      <c r="F1476" s="29"/>
      <c r="G1476" s="29"/>
      <c r="H1476" s="29"/>
      <c r="I1476" s="29"/>
      <c r="J1476" s="29"/>
      <c r="K1476" s="29"/>
      <c r="L1476" s="29"/>
      <c r="M1476" s="29"/>
      <c r="N1476" s="29"/>
    </row>
    <row r="1477" spans="2:14" hidden="1" x14ac:dyDescent="0.25">
      <c r="B1477" s="159"/>
      <c r="C1477" s="29"/>
      <c r="D1477" s="29"/>
      <c r="E1477" s="29"/>
      <c r="F1477" s="29"/>
      <c r="G1477" s="29"/>
      <c r="H1477" s="29"/>
      <c r="I1477" s="29"/>
      <c r="J1477" s="29"/>
      <c r="K1477" s="29"/>
      <c r="L1477" s="29"/>
      <c r="M1477" s="29"/>
      <c r="N1477" s="29"/>
    </row>
    <row r="1478" spans="2:14" hidden="1" x14ac:dyDescent="0.25">
      <c r="B1478" s="159"/>
      <c r="C1478" s="29"/>
      <c r="D1478" s="29"/>
      <c r="E1478" s="29"/>
      <c r="F1478" s="29"/>
      <c r="G1478" s="29"/>
      <c r="H1478" s="29"/>
      <c r="I1478" s="29"/>
      <c r="J1478" s="29"/>
      <c r="K1478" s="29"/>
      <c r="L1478" s="29"/>
      <c r="M1478" s="29"/>
      <c r="N1478" s="29"/>
    </row>
    <row r="1479" spans="2:14" hidden="1" x14ac:dyDescent="0.25">
      <c r="B1479" s="159"/>
      <c r="C1479" s="29"/>
      <c r="D1479" s="29"/>
      <c r="E1479" s="29"/>
      <c r="F1479" s="29"/>
      <c r="G1479" s="29"/>
      <c r="H1479" s="29"/>
      <c r="I1479" s="29"/>
      <c r="J1479" s="29"/>
      <c r="K1479" s="29"/>
      <c r="L1479" s="29"/>
      <c r="M1479" s="29"/>
      <c r="N1479" s="29"/>
    </row>
    <row r="1480" spans="2:14" hidden="1" x14ac:dyDescent="0.25">
      <c r="B1480" s="159"/>
      <c r="C1480" s="29"/>
      <c r="D1480" s="29"/>
      <c r="E1480" s="29"/>
      <c r="F1480" s="29"/>
      <c r="G1480" s="29"/>
      <c r="H1480" s="29"/>
      <c r="I1480" s="29"/>
      <c r="J1480" s="29"/>
      <c r="K1480" s="29"/>
      <c r="L1480" s="29"/>
      <c r="M1480" s="29"/>
      <c r="N1480" s="29"/>
    </row>
    <row r="1481" spans="2:14" hidden="1" x14ac:dyDescent="0.25">
      <c r="B1481" s="159"/>
      <c r="C1481" s="29"/>
      <c r="D1481" s="29"/>
      <c r="E1481" s="29"/>
      <c r="F1481" s="29"/>
      <c r="G1481" s="29"/>
      <c r="H1481" s="29"/>
      <c r="I1481" s="29"/>
      <c r="J1481" s="29"/>
      <c r="K1481" s="29"/>
      <c r="L1481" s="29"/>
      <c r="M1481" s="29"/>
      <c r="N1481" s="29"/>
    </row>
    <row r="1482" spans="2:14" hidden="1" x14ac:dyDescent="0.25">
      <c r="B1482" s="159"/>
      <c r="C1482" s="29"/>
      <c r="D1482" s="29"/>
      <c r="E1482" s="29"/>
      <c r="F1482" s="29"/>
      <c r="G1482" s="29"/>
      <c r="H1482" s="29"/>
      <c r="I1482" s="29"/>
      <c r="J1482" s="29"/>
      <c r="K1482" s="29"/>
      <c r="L1482" s="29"/>
      <c r="M1482" s="29"/>
      <c r="N1482" s="29"/>
    </row>
    <row r="1483" spans="2:14" hidden="1" x14ac:dyDescent="0.25">
      <c r="B1483" s="159"/>
      <c r="C1483" s="29"/>
      <c r="D1483" s="29"/>
      <c r="E1483" s="29"/>
      <c r="F1483" s="29"/>
      <c r="G1483" s="29"/>
      <c r="H1483" s="29"/>
      <c r="I1483" s="29"/>
      <c r="J1483" s="29"/>
      <c r="K1483" s="29"/>
      <c r="L1483" s="29"/>
      <c r="M1483" s="29"/>
      <c r="N1483" s="29"/>
    </row>
    <row r="1484" spans="2:14" hidden="1" x14ac:dyDescent="0.25">
      <c r="B1484" s="159"/>
      <c r="C1484" s="29"/>
      <c r="D1484" s="29"/>
      <c r="E1484" s="29"/>
      <c r="F1484" s="29"/>
      <c r="G1484" s="29"/>
      <c r="H1484" s="29"/>
      <c r="I1484" s="29"/>
      <c r="J1484" s="29"/>
      <c r="K1484" s="29"/>
      <c r="L1484" s="29"/>
      <c r="M1484" s="29"/>
      <c r="N1484" s="29"/>
    </row>
    <row r="1485" spans="2:14" hidden="1" x14ac:dyDescent="0.25">
      <c r="B1485" s="159"/>
      <c r="C1485" s="29"/>
      <c r="D1485" s="29"/>
      <c r="E1485" s="29"/>
      <c r="F1485" s="29"/>
      <c r="G1485" s="29"/>
      <c r="H1485" s="29"/>
      <c r="I1485" s="29"/>
      <c r="J1485" s="29"/>
      <c r="K1485" s="29"/>
      <c r="L1485" s="29"/>
      <c r="M1485" s="29"/>
      <c r="N1485" s="29"/>
    </row>
    <row r="1486" spans="2:14" hidden="1" x14ac:dyDescent="0.25">
      <c r="B1486" s="159"/>
      <c r="C1486" s="29"/>
      <c r="D1486" s="29"/>
      <c r="E1486" s="29"/>
      <c r="F1486" s="29"/>
      <c r="G1486" s="29"/>
      <c r="H1486" s="29"/>
      <c r="I1486" s="29"/>
      <c r="J1486" s="29"/>
      <c r="K1486" s="29"/>
      <c r="L1486" s="29"/>
      <c r="M1486" s="29"/>
      <c r="N1486" s="29"/>
    </row>
    <row r="1487" spans="2:14" hidden="1" x14ac:dyDescent="0.25">
      <c r="B1487" s="159"/>
      <c r="C1487" s="29"/>
      <c r="D1487" s="29"/>
      <c r="E1487" s="29"/>
      <c r="F1487" s="29"/>
      <c r="G1487" s="29"/>
      <c r="H1487" s="29"/>
      <c r="I1487" s="29"/>
      <c r="J1487" s="29"/>
      <c r="K1487" s="29"/>
      <c r="L1487" s="29"/>
      <c r="M1487" s="29"/>
      <c r="N1487" s="29"/>
    </row>
    <row r="1488" spans="2:14" hidden="1" x14ac:dyDescent="0.25">
      <c r="B1488" s="159"/>
      <c r="C1488" s="29"/>
      <c r="D1488" s="29"/>
      <c r="E1488" s="29"/>
      <c r="F1488" s="29"/>
      <c r="G1488" s="29"/>
      <c r="H1488" s="29"/>
      <c r="I1488" s="29"/>
      <c r="J1488" s="29"/>
      <c r="K1488" s="29"/>
      <c r="L1488" s="29"/>
      <c r="M1488" s="29"/>
      <c r="N1488" s="29"/>
    </row>
    <row r="1489" spans="2:14" hidden="1" x14ac:dyDescent="0.25">
      <c r="B1489" s="159"/>
      <c r="C1489" s="29"/>
      <c r="D1489" s="29"/>
      <c r="E1489" s="29"/>
      <c r="F1489" s="29"/>
      <c r="G1489" s="29"/>
      <c r="H1489" s="29"/>
      <c r="I1489" s="29"/>
      <c r="J1489" s="29"/>
      <c r="K1489" s="29"/>
      <c r="L1489" s="29"/>
      <c r="M1489" s="29"/>
      <c r="N1489" s="29"/>
    </row>
    <row r="1490" spans="2:14" hidden="1" x14ac:dyDescent="0.25">
      <c r="B1490" s="159"/>
      <c r="C1490" s="29"/>
      <c r="D1490" s="29"/>
      <c r="E1490" s="29"/>
      <c r="F1490" s="29"/>
      <c r="G1490" s="29"/>
      <c r="H1490" s="29"/>
      <c r="I1490" s="29"/>
      <c r="J1490" s="29"/>
      <c r="K1490" s="29"/>
      <c r="L1490" s="29"/>
      <c r="M1490" s="29"/>
      <c r="N1490" s="29"/>
    </row>
    <row r="1491" spans="2:14" hidden="1" x14ac:dyDescent="0.25">
      <c r="B1491" s="159"/>
      <c r="C1491" s="29"/>
      <c r="D1491" s="29"/>
      <c r="E1491" s="29"/>
      <c r="F1491" s="29"/>
      <c r="G1491" s="29"/>
      <c r="H1491" s="29"/>
      <c r="I1491" s="29"/>
      <c r="J1491" s="29"/>
      <c r="K1491" s="29"/>
      <c r="L1491" s="29"/>
      <c r="M1491" s="29"/>
      <c r="N1491" s="29"/>
    </row>
    <row r="1492" spans="2:14" hidden="1" x14ac:dyDescent="0.25">
      <c r="B1492" s="159"/>
      <c r="C1492" s="29"/>
      <c r="D1492" s="29"/>
      <c r="E1492" s="29"/>
      <c r="F1492" s="29"/>
      <c r="G1492" s="29"/>
      <c r="H1492" s="29"/>
      <c r="I1492" s="29"/>
      <c r="J1492" s="29"/>
      <c r="K1492" s="29"/>
      <c r="L1492" s="29"/>
      <c r="M1492" s="29"/>
      <c r="N1492" s="29"/>
    </row>
    <row r="1493" spans="2:14" hidden="1" x14ac:dyDescent="0.25">
      <c r="B1493" s="159"/>
      <c r="C1493" s="29"/>
      <c r="D1493" s="29"/>
      <c r="E1493" s="29"/>
      <c r="F1493" s="29"/>
      <c r="G1493" s="29"/>
      <c r="H1493" s="29"/>
      <c r="I1493" s="29"/>
      <c r="J1493" s="29"/>
      <c r="K1493" s="29"/>
      <c r="L1493" s="29"/>
      <c r="M1493" s="29"/>
      <c r="N1493" s="29"/>
    </row>
    <row r="1494" spans="2:14" hidden="1" x14ac:dyDescent="0.25">
      <c r="B1494" s="159"/>
      <c r="C1494" s="29"/>
      <c r="D1494" s="29"/>
      <c r="E1494" s="29"/>
      <c r="F1494" s="29"/>
      <c r="G1494" s="29"/>
      <c r="H1494" s="29"/>
      <c r="I1494" s="29"/>
      <c r="J1494" s="29"/>
      <c r="K1494" s="29"/>
      <c r="L1494" s="29"/>
      <c r="M1494" s="29"/>
      <c r="N1494" s="29"/>
    </row>
    <row r="1495" spans="2:14" hidden="1" x14ac:dyDescent="0.25">
      <c r="B1495" s="159"/>
      <c r="C1495" s="29"/>
      <c r="D1495" s="29"/>
      <c r="E1495" s="29"/>
      <c r="F1495" s="29"/>
      <c r="G1495" s="29"/>
      <c r="H1495" s="29"/>
      <c r="I1495" s="29"/>
      <c r="J1495" s="29"/>
      <c r="K1495" s="29"/>
      <c r="L1495" s="29"/>
      <c r="M1495" s="29"/>
      <c r="N1495" s="29"/>
    </row>
    <row r="1496" spans="2:14" hidden="1" x14ac:dyDescent="0.25">
      <c r="B1496" s="159"/>
      <c r="C1496" s="29"/>
      <c r="D1496" s="29"/>
      <c r="E1496" s="29"/>
      <c r="F1496" s="29"/>
      <c r="G1496" s="29"/>
      <c r="H1496" s="29"/>
      <c r="I1496" s="29"/>
      <c r="J1496" s="29"/>
      <c r="K1496" s="29"/>
      <c r="L1496" s="29"/>
      <c r="M1496" s="29"/>
      <c r="N1496" s="29"/>
    </row>
    <row r="1497" spans="2:14" hidden="1" x14ac:dyDescent="0.25">
      <c r="B1497" s="159"/>
      <c r="C1497" s="29"/>
      <c r="D1497" s="29"/>
      <c r="E1497" s="29"/>
      <c r="F1497" s="29"/>
      <c r="G1497" s="29"/>
      <c r="H1497" s="29"/>
      <c r="I1497" s="29"/>
      <c r="J1497" s="29"/>
      <c r="K1497" s="29"/>
      <c r="L1497" s="29"/>
      <c r="M1497" s="29"/>
      <c r="N1497" s="29"/>
    </row>
    <row r="1498" spans="2:14" hidden="1" x14ac:dyDescent="0.25">
      <c r="B1498" s="159"/>
      <c r="C1498" s="29"/>
      <c r="D1498" s="29"/>
      <c r="E1498" s="29"/>
      <c r="F1498" s="29"/>
      <c r="G1498" s="29"/>
      <c r="H1498" s="29"/>
      <c r="I1498" s="29"/>
      <c r="J1498" s="29"/>
      <c r="K1498" s="29"/>
      <c r="L1498" s="29"/>
      <c r="M1498" s="29"/>
      <c r="N1498" s="29"/>
    </row>
    <row r="1499" spans="2:14" hidden="1" x14ac:dyDescent="0.25">
      <c r="B1499" s="159"/>
      <c r="C1499" s="29"/>
      <c r="D1499" s="29"/>
      <c r="E1499" s="29"/>
      <c r="F1499" s="29"/>
      <c r="G1499" s="29"/>
      <c r="H1499" s="29"/>
      <c r="I1499" s="29"/>
      <c r="J1499" s="29"/>
      <c r="K1499" s="29"/>
      <c r="L1499" s="29"/>
      <c r="M1499" s="29"/>
      <c r="N1499" s="29"/>
    </row>
    <row r="1500" spans="2:14" hidden="1" x14ac:dyDescent="0.25">
      <c r="B1500" s="159"/>
      <c r="C1500" s="29"/>
      <c r="D1500" s="29"/>
      <c r="E1500" s="29"/>
      <c r="F1500" s="29"/>
      <c r="G1500" s="29"/>
      <c r="H1500" s="29"/>
      <c r="I1500" s="29"/>
      <c r="J1500" s="29"/>
      <c r="K1500" s="29"/>
      <c r="L1500" s="29"/>
      <c r="M1500" s="29"/>
      <c r="N1500" s="29"/>
    </row>
    <row r="1501" spans="2:14" hidden="1" x14ac:dyDescent="0.25">
      <c r="B1501" s="159"/>
      <c r="C1501" s="29"/>
      <c r="D1501" s="29"/>
      <c r="E1501" s="29"/>
      <c r="F1501" s="29"/>
      <c r="G1501" s="29"/>
      <c r="H1501" s="29"/>
      <c r="I1501" s="29"/>
      <c r="J1501" s="29"/>
      <c r="K1501" s="29"/>
      <c r="L1501" s="29"/>
      <c r="M1501" s="29"/>
      <c r="N1501" s="29"/>
    </row>
    <row r="1502" spans="2:14" hidden="1" x14ac:dyDescent="0.25">
      <c r="B1502" s="159"/>
      <c r="C1502" s="29"/>
      <c r="D1502" s="29"/>
      <c r="E1502" s="29"/>
      <c r="F1502" s="29"/>
      <c r="G1502" s="29"/>
      <c r="H1502" s="29"/>
      <c r="I1502" s="29"/>
      <c r="J1502" s="29"/>
      <c r="K1502" s="29"/>
      <c r="L1502" s="29"/>
      <c r="M1502" s="29"/>
      <c r="N1502" s="29"/>
    </row>
    <row r="1503" spans="2:14" hidden="1" x14ac:dyDescent="0.25">
      <c r="B1503" s="159"/>
      <c r="C1503" s="29"/>
      <c r="D1503" s="29"/>
      <c r="E1503" s="29"/>
      <c r="F1503" s="29"/>
      <c r="G1503" s="29"/>
      <c r="H1503" s="29"/>
      <c r="I1503" s="29"/>
      <c r="J1503" s="29"/>
      <c r="K1503" s="29"/>
      <c r="L1503" s="29"/>
      <c r="M1503" s="29"/>
      <c r="N1503" s="29"/>
    </row>
    <row r="1504" spans="2:14" hidden="1" x14ac:dyDescent="0.25">
      <c r="B1504" s="159"/>
      <c r="C1504" s="29"/>
      <c r="D1504" s="29"/>
      <c r="E1504" s="29"/>
      <c r="F1504" s="29"/>
      <c r="G1504" s="29"/>
      <c r="H1504" s="29"/>
      <c r="I1504" s="29"/>
      <c r="J1504" s="29"/>
      <c r="K1504" s="29"/>
      <c r="L1504" s="29"/>
      <c r="M1504" s="29"/>
      <c r="N1504" s="29"/>
    </row>
    <row r="1505" spans="2:14" hidden="1" x14ac:dyDescent="0.25">
      <c r="B1505" s="159"/>
      <c r="C1505" s="29"/>
      <c r="D1505" s="29"/>
      <c r="E1505" s="29"/>
      <c r="F1505" s="29"/>
      <c r="G1505" s="29"/>
      <c r="H1505" s="29"/>
      <c r="I1505" s="29"/>
      <c r="J1505" s="29"/>
      <c r="K1505" s="29"/>
      <c r="L1505" s="29"/>
      <c r="M1505" s="29"/>
      <c r="N1505" s="29"/>
    </row>
    <row r="1506" spans="2:14" hidden="1" x14ac:dyDescent="0.25">
      <c r="B1506" s="159"/>
      <c r="C1506" s="29"/>
      <c r="D1506" s="29"/>
      <c r="E1506" s="29"/>
      <c r="F1506" s="29"/>
      <c r="G1506" s="29"/>
      <c r="H1506" s="29"/>
      <c r="I1506" s="29"/>
      <c r="J1506" s="29"/>
      <c r="K1506" s="29"/>
      <c r="L1506" s="29"/>
      <c r="M1506" s="29"/>
      <c r="N1506" s="29"/>
    </row>
    <row r="1507" spans="2:14" hidden="1" x14ac:dyDescent="0.25">
      <c r="B1507" s="159"/>
      <c r="C1507" s="29"/>
      <c r="D1507" s="29"/>
      <c r="E1507" s="29"/>
      <c r="F1507" s="29"/>
      <c r="G1507" s="29"/>
      <c r="H1507" s="29"/>
      <c r="I1507" s="29"/>
      <c r="J1507" s="29"/>
      <c r="K1507" s="29"/>
      <c r="L1507" s="29"/>
      <c r="M1507" s="29"/>
      <c r="N1507" s="29"/>
    </row>
    <row r="1508" spans="2:14" hidden="1" x14ac:dyDescent="0.25">
      <c r="B1508" s="159"/>
      <c r="C1508" s="29"/>
      <c r="D1508" s="29"/>
      <c r="E1508" s="29"/>
      <c r="F1508" s="29"/>
      <c r="G1508" s="29"/>
      <c r="H1508" s="29"/>
      <c r="I1508" s="29"/>
      <c r="J1508" s="29"/>
      <c r="K1508" s="29"/>
      <c r="L1508" s="29"/>
      <c r="M1508" s="29"/>
      <c r="N1508" s="29"/>
    </row>
    <row r="1509" spans="2:14" hidden="1" x14ac:dyDescent="0.25">
      <c r="B1509" s="159"/>
      <c r="C1509" s="29"/>
      <c r="D1509" s="29"/>
      <c r="E1509" s="29"/>
      <c r="F1509" s="29"/>
      <c r="G1509" s="29"/>
      <c r="H1509" s="29"/>
      <c r="I1509" s="29"/>
      <c r="J1509" s="29"/>
      <c r="K1509" s="29"/>
      <c r="L1509" s="29"/>
      <c r="M1509" s="29"/>
      <c r="N1509" s="29"/>
    </row>
    <row r="1510" spans="2:14" hidden="1" x14ac:dyDescent="0.25">
      <c r="B1510" s="159"/>
      <c r="C1510" s="29"/>
      <c r="D1510" s="29"/>
      <c r="E1510" s="29"/>
      <c r="F1510" s="29"/>
      <c r="G1510" s="29"/>
      <c r="H1510" s="29"/>
      <c r="I1510" s="29"/>
      <c r="J1510" s="29"/>
      <c r="K1510" s="29"/>
      <c r="L1510" s="29"/>
      <c r="M1510" s="29"/>
      <c r="N1510" s="29"/>
    </row>
    <row r="1511" spans="2:14" hidden="1" x14ac:dyDescent="0.25">
      <c r="B1511" s="159"/>
      <c r="C1511" s="29"/>
      <c r="D1511" s="29"/>
      <c r="E1511" s="29"/>
      <c r="F1511" s="29"/>
      <c r="G1511" s="29"/>
      <c r="H1511" s="29"/>
      <c r="I1511" s="29"/>
      <c r="J1511" s="29"/>
      <c r="K1511" s="29"/>
      <c r="L1511" s="29"/>
      <c r="M1511" s="29"/>
      <c r="N1511" s="29"/>
    </row>
    <row r="1512" spans="2:14" hidden="1" x14ac:dyDescent="0.25">
      <c r="B1512" s="159"/>
      <c r="C1512" s="29"/>
      <c r="D1512" s="29"/>
      <c r="E1512" s="29"/>
      <c r="F1512" s="29"/>
      <c r="G1512" s="29"/>
      <c r="H1512" s="29"/>
      <c r="I1512" s="29"/>
      <c r="J1512" s="29"/>
      <c r="K1512" s="29"/>
      <c r="L1512" s="29"/>
      <c r="M1512" s="29"/>
      <c r="N1512" s="29"/>
    </row>
    <row r="1513" spans="2:14" hidden="1" x14ac:dyDescent="0.25">
      <c r="B1513" s="159"/>
      <c r="C1513" s="29"/>
      <c r="D1513" s="29"/>
      <c r="E1513" s="29"/>
      <c r="F1513" s="29"/>
      <c r="G1513" s="29"/>
      <c r="H1513" s="29"/>
      <c r="I1513" s="29"/>
      <c r="J1513" s="29"/>
      <c r="K1513" s="29"/>
      <c r="L1513" s="29"/>
      <c r="M1513" s="29"/>
      <c r="N1513" s="29"/>
    </row>
    <row r="1514" spans="2:14" hidden="1" x14ac:dyDescent="0.25">
      <c r="B1514" s="159"/>
      <c r="C1514" s="29"/>
      <c r="D1514" s="29"/>
      <c r="E1514" s="29"/>
      <c r="F1514" s="29"/>
      <c r="G1514" s="29"/>
      <c r="H1514" s="29"/>
      <c r="I1514" s="29"/>
      <c r="J1514" s="29"/>
      <c r="K1514" s="29"/>
      <c r="L1514" s="29"/>
      <c r="M1514" s="29"/>
      <c r="N1514" s="29"/>
    </row>
    <row r="1515" spans="2:14" hidden="1" x14ac:dyDescent="0.25">
      <c r="B1515" s="159"/>
      <c r="C1515" s="29"/>
      <c r="D1515" s="29"/>
      <c r="E1515" s="29"/>
      <c r="F1515" s="29"/>
      <c r="G1515" s="29"/>
      <c r="H1515" s="29"/>
      <c r="I1515" s="29"/>
      <c r="J1515" s="29"/>
      <c r="K1515" s="29"/>
      <c r="L1515" s="29"/>
      <c r="M1515" s="29"/>
      <c r="N1515" s="29"/>
    </row>
    <row r="1516" spans="2:14" hidden="1" x14ac:dyDescent="0.25">
      <c r="B1516" s="159"/>
      <c r="C1516" s="29"/>
      <c r="D1516" s="29"/>
      <c r="E1516" s="29"/>
      <c r="F1516" s="29"/>
      <c r="G1516" s="29"/>
      <c r="H1516" s="29"/>
      <c r="I1516" s="29"/>
      <c r="J1516" s="29"/>
      <c r="K1516" s="29"/>
      <c r="L1516" s="29"/>
      <c r="M1516" s="29"/>
      <c r="N1516" s="29"/>
    </row>
    <row r="1517" spans="2:14" hidden="1" x14ac:dyDescent="0.25">
      <c r="B1517" s="159"/>
      <c r="C1517" s="29"/>
      <c r="D1517" s="29"/>
      <c r="E1517" s="29"/>
      <c r="F1517" s="29"/>
      <c r="G1517" s="29"/>
      <c r="H1517" s="29"/>
      <c r="I1517" s="29"/>
      <c r="J1517" s="29"/>
      <c r="K1517" s="29"/>
      <c r="L1517" s="29"/>
      <c r="M1517" s="29"/>
      <c r="N1517" s="29"/>
    </row>
    <row r="1518" spans="2:14" hidden="1" x14ac:dyDescent="0.25">
      <c r="B1518" s="159"/>
      <c r="C1518" s="29"/>
      <c r="D1518" s="29"/>
      <c r="E1518" s="29"/>
      <c r="F1518" s="29"/>
      <c r="G1518" s="29"/>
      <c r="H1518" s="29"/>
      <c r="I1518" s="29"/>
      <c r="J1518" s="29"/>
      <c r="K1518" s="29"/>
      <c r="L1518" s="29"/>
      <c r="M1518" s="29"/>
      <c r="N1518" s="29"/>
    </row>
    <row r="1519" spans="2:14" hidden="1" x14ac:dyDescent="0.25">
      <c r="B1519" s="159"/>
      <c r="C1519" s="29"/>
      <c r="D1519" s="29"/>
      <c r="E1519" s="29"/>
      <c r="F1519" s="29"/>
      <c r="G1519" s="29"/>
      <c r="H1519" s="29"/>
      <c r="I1519" s="29"/>
      <c r="J1519" s="29"/>
      <c r="K1519" s="29"/>
      <c r="L1519" s="29"/>
      <c r="M1519" s="29"/>
      <c r="N1519" s="29"/>
    </row>
    <row r="1520" spans="2:14" hidden="1" x14ac:dyDescent="0.25">
      <c r="B1520" s="159"/>
      <c r="C1520" s="29"/>
      <c r="D1520" s="29"/>
      <c r="E1520" s="29"/>
      <c r="F1520" s="29"/>
      <c r="G1520" s="29"/>
      <c r="H1520" s="29"/>
      <c r="I1520" s="29"/>
      <c r="J1520" s="29"/>
      <c r="K1520" s="29"/>
      <c r="L1520" s="29"/>
      <c r="M1520" s="29"/>
      <c r="N1520" s="29"/>
    </row>
    <row r="1521" spans="2:14" hidden="1" x14ac:dyDescent="0.25">
      <c r="B1521" s="159"/>
      <c r="C1521" s="29"/>
      <c r="D1521" s="29"/>
      <c r="E1521" s="29"/>
      <c r="F1521" s="29"/>
      <c r="G1521" s="29"/>
      <c r="H1521" s="29"/>
      <c r="I1521" s="29"/>
      <c r="J1521" s="29"/>
      <c r="K1521" s="29"/>
      <c r="L1521" s="29"/>
      <c r="M1521" s="29"/>
      <c r="N1521" s="29"/>
    </row>
    <row r="1522" spans="2:14" hidden="1" x14ac:dyDescent="0.25">
      <c r="B1522" s="159"/>
      <c r="C1522" s="29"/>
      <c r="D1522" s="29"/>
      <c r="E1522" s="29"/>
      <c r="F1522" s="29"/>
      <c r="G1522" s="29"/>
      <c r="H1522" s="29"/>
      <c r="I1522" s="29"/>
      <c r="J1522" s="29"/>
      <c r="K1522" s="29"/>
      <c r="L1522" s="29"/>
      <c r="M1522" s="29"/>
      <c r="N1522" s="29"/>
    </row>
    <row r="1523" spans="2:14" hidden="1" x14ac:dyDescent="0.25">
      <c r="B1523" s="159"/>
      <c r="C1523" s="29"/>
      <c r="D1523" s="29"/>
      <c r="E1523" s="29"/>
      <c r="F1523" s="29"/>
      <c r="G1523" s="29"/>
      <c r="H1523" s="29"/>
      <c r="I1523" s="29"/>
      <c r="J1523" s="29"/>
      <c r="K1523" s="29"/>
      <c r="L1523" s="29"/>
      <c r="M1523" s="29"/>
      <c r="N1523" s="29"/>
    </row>
    <row r="1524" spans="2:14" hidden="1" x14ac:dyDescent="0.25">
      <c r="B1524" s="159"/>
      <c r="C1524" s="29"/>
      <c r="D1524" s="29"/>
      <c r="E1524" s="29"/>
      <c r="F1524" s="29"/>
      <c r="G1524" s="29"/>
      <c r="H1524" s="29"/>
      <c r="I1524" s="29"/>
      <c r="J1524" s="29"/>
      <c r="K1524" s="29"/>
      <c r="L1524" s="29"/>
      <c r="M1524" s="29"/>
      <c r="N1524" s="29"/>
    </row>
    <row r="1525" spans="2:14" hidden="1" x14ac:dyDescent="0.25">
      <c r="B1525" s="159"/>
      <c r="C1525" s="29"/>
      <c r="D1525" s="29"/>
      <c r="E1525" s="29"/>
      <c r="F1525" s="29"/>
      <c r="G1525" s="29"/>
      <c r="H1525" s="29"/>
      <c r="I1525" s="29"/>
      <c r="J1525" s="29"/>
      <c r="K1525" s="29"/>
      <c r="L1525" s="29"/>
      <c r="M1525" s="29"/>
      <c r="N1525" s="29"/>
    </row>
    <row r="1526" spans="2:14" hidden="1" x14ac:dyDescent="0.25">
      <c r="B1526" s="159"/>
      <c r="C1526" s="29"/>
      <c r="D1526" s="29"/>
      <c r="E1526" s="29"/>
      <c r="F1526" s="29"/>
      <c r="G1526" s="29"/>
      <c r="H1526" s="29"/>
      <c r="I1526" s="29"/>
      <c r="J1526" s="29"/>
      <c r="K1526" s="29"/>
      <c r="L1526" s="29"/>
      <c r="M1526" s="29"/>
      <c r="N1526" s="29"/>
    </row>
    <row r="1527" spans="2:14" hidden="1" x14ac:dyDescent="0.25">
      <c r="B1527" s="159"/>
      <c r="C1527" s="29"/>
      <c r="D1527" s="29"/>
      <c r="E1527" s="29"/>
      <c r="F1527" s="29"/>
      <c r="G1527" s="29"/>
      <c r="H1527" s="29"/>
      <c r="I1527" s="29"/>
      <c r="J1527" s="29"/>
      <c r="K1527" s="29"/>
      <c r="L1527" s="29"/>
      <c r="M1527" s="29"/>
      <c r="N1527" s="29"/>
    </row>
    <row r="1528" spans="2:14" hidden="1" x14ac:dyDescent="0.25">
      <c r="B1528" s="159"/>
      <c r="C1528" s="29"/>
      <c r="D1528" s="29"/>
      <c r="E1528" s="29"/>
      <c r="F1528" s="29"/>
      <c r="G1528" s="29"/>
      <c r="H1528" s="29"/>
      <c r="I1528" s="29"/>
      <c r="J1528" s="29"/>
      <c r="K1528" s="29"/>
      <c r="L1528" s="29"/>
      <c r="M1528" s="29"/>
      <c r="N1528" s="29"/>
    </row>
    <row r="1529" spans="2:14" hidden="1" x14ac:dyDescent="0.25">
      <c r="B1529" s="159"/>
      <c r="C1529" s="29"/>
      <c r="D1529" s="29"/>
      <c r="E1529" s="29"/>
      <c r="F1529" s="29"/>
      <c r="G1529" s="29"/>
      <c r="H1529" s="29"/>
      <c r="I1529" s="29"/>
      <c r="J1529" s="29"/>
      <c r="K1529" s="29"/>
      <c r="L1529" s="29"/>
      <c r="M1529" s="29"/>
      <c r="N1529" s="29"/>
    </row>
    <row r="1530" spans="2:14" hidden="1" x14ac:dyDescent="0.25">
      <c r="B1530" s="159"/>
      <c r="C1530" s="29"/>
      <c r="D1530" s="29"/>
      <c r="E1530" s="29"/>
      <c r="F1530" s="29"/>
      <c r="G1530" s="29"/>
      <c r="H1530" s="29"/>
      <c r="I1530" s="29"/>
      <c r="J1530" s="29"/>
      <c r="K1530" s="29"/>
      <c r="L1530" s="29"/>
      <c r="M1530" s="29"/>
      <c r="N1530" s="29"/>
    </row>
    <row r="1531" spans="2:14" hidden="1" x14ac:dyDescent="0.25">
      <c r="B1531" s="159"/>
      <c r="C1531" s="29"/>
      <c r="D1531" s="29"/>
      <c r="E1531" s="29"/>
      <c r="F1531" s="29"/>
      <c r="G1531" s="29"/>
      <c r="H1531" s="29"/>
      <c r="I1531" s="29"/>
      <c r="J1531" s="29"/>
      <c r="K1531" s="29"/>
      <c r="L1531" s="29"/>
      <c r="M1531" s="29"/>
      <c r="N1531" s="29"/>
    </row>
    <row r="1532" spans="2:14" hidden="1" x14ac:dyDescent="0.25">
      <c r="B1532" s="159"/>
      <c r="C1532" s="29"/>
      <c r="D1532" s="29"/>
      <c r="E1532" s="29"/>
      <c r="F1532" s="29"/>
      <c r="G1532" s="29"/>
      <c r="H1532" s="29"/>
      <c r="I1532" s="29"/>
      <c r="J1532" s="29"/>
      <c r="K1532" s="29"/>
      <c r="L1532" s="29"/>
      <c r="M1532" s="29"/>
      <c r="N1532" s="29"/>
    </row>
    <row r="1533" spans="2:14" hidden="1" x14ac:dyDescent="0.25">
      <c r="B1533" s="159"/>
      <c r="C1533" s="29"/>
      <c r="D1533" s="29"/>
      <c r="E1533" s="29"/>
      <c r="F1533" s="29"/>
      <c r="G1533" s="29"/>
      <c r="H1533" s="29"/>
      <c r="I1533" s="29"/>
      <c r="J1533" s="29"/>
      <c r="K1533" s="29"/>
      <c r="L1533" s="29"/>
      <c r="M1533" s="29"/>
      <c r="N1533" s="29"/>
    </row>
    <row r="1534" spans="2:14" hidden="1" x14ac:dyDescent="0.25">
      <c r="B1534" s="159"/>
      <c r="C1534" s="29"/>
      <c r="D1534" s="29"/>
      <c r="E1534" s="29"/>
      <c r="F1534" s="29"/>
      <c r="G1534" s="29"/>
      <c r="H1534" s="29"/>
      <c r="I1534" s="29"/>
      <c r="J1534" s="29"/>
      <c r="K1534" s="29"/>
      <c r="L1534" s="29"/>
      <c r="M1534" s="29"/>
      <c r="N1534" s="29"/>
    </row>
    <row r="1535" spans="2:14" hidden="1" x14ac:dyDescent="0.25">
      <c r="B1535" s="159"/>
      <c r="C1535" s="29"/>
      <c r="D1535" s="29"/>
      <c r="E1535" s="29"/>
      <c r="F1535" s="29"/>
      <c r="G1535" s="29"/>
      <c r="H1535" s="29"/>
      <c r="I1535" s="29"/>
      <c r="J1535" s="29"/>
      <c r="K1535" s="29"/>
      <c r="L1535" s="29"/>
      <c r="M1535" s="29"/>
      <c r="N1535" s="29"/>
    </row>
    <row r="1536" spans="2:14" hidden="1" x14ac:dyDescent="0.25">
      <c r="B1536" s="159"/>
      <c r="C1536" s="29"/>
      <c r="D1536" s="29"/>
      <c r="E1536" s="29"/>
      <c r="F1536" s="29"/>
      <c r="G1536" s="29"/>
      <c r="H1536" s="29"/>
      <c r="I1536" s="29"/>
      <c r="J1536" s="29"/>
      <c r="K1536" s="29"/>
      <c r="L1536" s="29"/>
      <c r="M1536" s="29"/>
      <c r="N1536" s="29"/>
    </row>
    <row r="1537" spans="2:14" hidden="1" x14ac:dyDescent="0.25">
      <c r="B1537" s="159"/>
      <c r="C1537" s="29"/>
      <c r="D1537" s="29"/>
      <c r="E1537" s="29"/>
      <c r="F1537" s="29"/>
      <c r="G1537" s="29"/>
      <c r="H1537" s="29"/>
      <c r="I1537" s="29"/>
      <c r="J1537" s="29"/>
      <c r="K1537" s="29"/>
      <c r="L1537" s="29"/>
      <c r="M1537" s="29"/>
      <c r="N1537" s="29"/>
    </row>
    <row r="1538" spans="2:14" hidden="1" x14ac:dyDescent="0.25">
      <c r="B1538" s="159"/>
      <c r="C1538" s="29"/>
      <c r="D1538" s="29"/>
      <c r="E1538" s="29"/>
      <c r="F1538" s="29"/>
      <c r="G1538" s="29"/>
      <c r="H1538" s="29"/>
      <c r="I1538" s="29"/>
      <c r="J1538" s="29"/>
      <c r="K1538" s="29"/>
      <c r="L1538" s="29"/>
      <c r="M1538" s="29"/>
      <c r="N1538" s="29"/>
    </row>
    <row r="1539" spans="2:14" hidden="1" x14ac:dyDescent="0.25">
      <c r="B1539" s="159"/>
      <c r="C1539" s="29"/>
      <c r="D1539" s="29"/>
      <c r="E1539" s="29"/>
      <c r="F1539" s="29"/>
      <c r="G1539" s="29"/>
      <c r="H1539" s="29"/>
      <c r="I1539" s="29"/>
      <c r="J1539" s="29"/>
      <c r="K1539" s="29"/>
      <c r="L1539" s="29"/>
      <c r="M1539" s="29"/>
      <c r="N1539" s="29"/>
    </row>
    <row r="1540" spans="2:14" hidden="1" x14ac:dyDescent="0.25">
      <c r="B1540" s="159"/>
      <c r="C1540" s="29"/>
      <c r="D1540" s="29"/>
      <c r="E1540" s="29"/>
      <c r="F1540" s="29"/>
      <c r="G1540" s="29"/>
      <c r="H1540" s="29"/>
      <c r="I1540" s="29"/>
      <c r="J1540" s="29"/>
      <c r="K1540" s="29"/>
      <c r="L1540" s="29"/>
      <c r="M1540" s="29"/>
      <c r="N1540" s="29"/>
    </row>
    <row r="1541" spans="2:14" hidden="1" x14ac:dyDescent="0.25">
      <c r="B1541" s="159"/>
      <c r="C1541" s="29"/>
      <c r="D1541" s="29"/>
      <c r="E1541" s="29"/>
      <c r="F1541" s="29"/>
      <c r="G1541" s="29"/>
      <c r="H1541" s="29"/>
      <c r="I1541" s="29"/>
      <c r="J1541" s="29"/>
      <c r="K1541" s="29"/>
      <c r="L1541" s="29"/>
      <c r="M1541" s="29"/>
      <c r="N1541" s="29"/>
    </row>
    <row r="1542" spans="2:14" hidden="1" x14ac:dyDescent="0.25">
      <c r="B1542" s="159"/>
      <c r="C1542" s="29"/>
      <c r="D1542" s="29"/>
      <c r="E1542" s="29"/>
      <c r="F1542" s="29"/>
      <c r="G1542" s="29"/>
      <c r="H1542" s="29"/>
      <c r="I1542" s="29"/>
      <c r="J1542" s="29"/>
      <c r="K1542" s="29"/>
      <c r="L1542" s="29"/>
      <c r="M1542" s="29"/>
      <c r="N1542" s="29"/>
    </row>
    <row r="1543" spans="2:14" hidden="1" x14ac:dyDescent="0.25">
      <c r="B1543" s="159"/>
      <c r="C1543" s="29"/>
      <c r="D1543" s="29"/>
      <c r="E1543" s="29"/>
      <c r="F1543" s="29"/>
      <c r="G1543" s="29"/>
      <c r="H1543" s="29"/>
      <c r="I1543" s="29"/>
      <c r="J1543" s="29"/>
      <c r="K1543" s="29"/>
      <c r="L1543" s="29"/>
      <c r="M1543" s="29"/>
      <c r="N1543" s="29"/>
    </row>
    <row r="1544" spans="2:14" hidden="1" x14ac:dyDescent="0.25">
      <c r="B1544" s="159"/>
      <c r="C1544" s="29"/>
      <c r="D1544" s="29"/>
      <c r="E1544" s="29"/>
      <c r="F1544" s="29"/>
      <c r="G1544" s="29"/>
      <c r="H1544" s="29"/>
      <c r="I1544" s="29"/>
      <c r="J1544" s="29"/>
      <c r="K1544" s="29"/>
      <c r="L1544" s="29"/>
      <c r="M1544" s="29"/>
      <c r="N1544" s="29"/>
    </row>
    <row r="1545" spans="2:14" hidden="1" x14ac:dyDescent="0.25">
      <c r="B1545" s="159"/>
      <c r="C1545" s="29"/>
      <c r="D1545" s="29"/>
      <c r="E1545" s="29"/>
      <c r="F1545" s="29"/>
      <c r="G1545" s="29"/>
      <c r="H1545" s="29"/>
      <c r="I1545" s="29"/>
      <c r="J1545" s="29"/>
      <c r="K1545" s="29"/>
      <c r="L1545" s="29"/>
      <c r="M1545" s="29"/>
      <c r="N1545" s="29"/>
    </row>
    <row r="1546" spans="2:14" hidden="1" x14ac:dyDescent="0.25">
      <c r="B1546" s="159"/>
      <c r="C1546" s="29"/>
      <c r="D1546" s="29"/>
      <c r="E1546" s="29"/>
      <c r="F1546" s="29"/>
      <c r="G1546" s="29"/>
      <c r="H1546" s="29"/>
      <c r="I1546" s="29"/>
      <c r="J1546" s="29"/>
      <c r="K1546" s="29"/>
      <c r="L1546" s="29"/>
      <c r="M1546" s="29"/>
      <c r="N1546" s="29"/>
    </row>
    <row r="1547" spans="2:14" hidden="1" x14ac:dyDescent="0.25">
      <c r="B1547" s="159"/>
      <c r="C1547" s="29"/>
      <c r="D1547" s="29"/>
      <c r="E1547" s="29"/>
      <c r="F1547" s="29"/>
      <c r="G1547" s="29"/>
      <c r="H1547" s="29"/>
      <c r="I1547" s="29"/>
      <c r="J1547" s="29"/>
      <c r="K1547" s="29"/>
      <c r="L1547" s="29"/>
      <c r="M1547" s="29"/>
      <c r="N1547" s="29"/>
    </row>
    <row r="1548" spans="2:14" hidden="1" x14ac:dyDescent="0.25">
      <c r="B1548" s="159"/>
      <c r="C1548" s="29"/>
      <c r="D1548" s="29"/>
      <c r="E1548" s="29"/>
      <c r="F1548" s="29"/>
      <c r="G1548" s="29"/>
      <c r="H1548" s="29"/>
      <c r="I1548" s="29"/>
      <c r="J1548" s="29"/>
      <c r="K1548" s="29"/>
      <c r="L1548" s="29"/>
      <c r="M1548" s="29"/>
      <c r="N1548" s="29"/>
    </row>
    <row r="1549" spans="2:14" hidden="1" x14ac:dyDescent="0.25">
      <c r="B1549" s="159"/>
      <c r="C1549" s="29"/>
      <c r="D1549" s="29"/>
      <c r="E1549" s="29"/>
      <c r="F1549" s="29"/>
      <c r="G1549" s="29"/>
      <c r="H1549" s="29"/>
      <c r="I1549" s="29"/>
      <c r="J1549" s="29"/>
      <c r="K1549" s="29"/>
      <c r="L1549" s="29"/>
      <c r="M1549" s="29"/>
      <c r="N1549" s="29"/>
    </row>
    <row r="1550" spans="2:14" hidden="1" x14ac:dyDescent="0.25">
      <c r="B1550" s="159"/>
      <c r="C1550" s="29"/>
      <c r="D1550" s="29"/>
      <c r="E1550" s="29"/>
      <c r="F1550" s="29"/>
      <c r="G1550" s="29"/>
      <c r="H1550" s="29"/>
      <c r="I1550" s="29"/>
      <c r="J1550" s="29"/>
      <c r="K1550" s="29"/>
      <c r="L1550" s="29"/>
      <c r="M1550" s="29"/>
      <c r="N1550" s="29"/>
    </row>
    <row r="1551" spans="2:14" hidden="1" x14ac:dyDescent="0.25">
      <c r="B1551" s="159"/>
      <c r="C1551" s="29"/>
      <c r="D1551" s="29"/>
      <c r="E1551" s="29"/>
      <c r="F1551" s="29"/>
      <c r="G1551" s="29"/>
      <c r="H1551" s="29"/>
      <c r="I1551" s="29"/>
      <c r="J1551" s="29"/>
      <c r="K1551" s="29"/>
      <c r="L1551" s="29"/>
      <c r="M1551" s="29"/>
      <c r="N1551" s="29"/>
    </row>
    <row r="1552" spans="2:14" hidden="1" x14ac:dyDescent="0.25">
      <c r="B1552" s="159"/>
      <c r="C1552" s="29"/>
      <c r="D1552" s="29"/>
      <c r="E1552" s="29"/>
      <c r="F1552" s="29"/>
      <c r="G1552" s="29"/>
      <c r="H1552" s="29"/>
      <c r="I1552" s="29"/>
      <c r="J1552" s="29"/>
      <c r="K1552" s="29"/>
      <c r="L1552" s="29"/>
      <c r="M1552" s="29"/>
      <c r="N1552" s="29"/>
    </row>
    <row r="1553" spans="2:14" hidden="1" x14ac:dyDescent="0.25">
      <c r="B1553" s="159"/>
      <c r="C1553" s="29"/>
      <c r="D1553" s="29"/>
      <c r="E1553" s="29"/>
      <c r="F1553" s="29"/>
      <c r="G1553" s="29"/>
      <c r="H1553" s="29"/>
      <c r="I1553" s="29"/>
      <c r="J1553" s="29"/>
      <c r="K1553" s="29"/>
      <c r="L1553" s="29"/>
      <c r="M1553" s="29"/>
      <c r="N1553" s="29"/>
    </row>
    <row r="1554" spans="2:14" hidden="1" x14ac:dyDescent="0.25">
      <c r="B1554" s="159"/>
      <c r="C1554" s="29"/>
      <c r="D1554" s="29"/>
      <c r="E1554" s="29"/>
      <c r="F1554" s="29"/>
      <c r="G1554" s="29"/>
      <c r="H1554" s="29"/>
      <c r="I1554" s="29"/>
      <c r="J1554" s="29"/>
      <c r="K1554" s="29"/>
      <c r="L1554" s="29"/>
      <c r="M1554" s="29"/>
      <c r="N1554" s="29"/>
    </row>
    <row r="1555" spans="2:14" hidden="1" x14ac:dyDescent="0.25">
      <c r="B1555" s="159"/>
      <c r="C1555" s="29"/>
      <c r="D1555" s="29"/>
      <c r="E1555" s="29"/>
      <c r="F1555" s="29"/>
      <c r="G1555" s="29"/>
      <c r="H1555" s="29"/>
      <c r="I1555" s="29"/>
      <c r="J1555" s="29"/>
      <c r="K1555" s="29"/>
      <c r="L1555" s="29"/>
      <c r="M1555" s="29"/>
      <c r="N1555" s="29"/>
    </row>
    <row r="1556" spans="2:14" hidden="1" x14ac:dyDescent="0.25">
      <c r="B1556" s="159"/>
      <c r="C1556" s="29"/>
      <c r="D1556" s="29"/>
      <c r="E1556" s="29"/>
      <c r="F1556" s="29"/>
      <c r="G1556" s="29"/>
      <c r="H1556" s="29"/>
      <c r="I1556" s="29"/>
      <c r="J1556" s="29"/>
      <c r="K1556" s="29"/>
      <c r="L1556" s="29"/>
      <c r="M1556" s="29"/>
      <c r="N1556" s="29"/>
    </row>
    <row r="1557" spans="2:14" hidden="1" x14ac:dyDescent="0.25">
      <c r="B1557" s="159"/>
      <c r="C1557" s="29"/>
      <c r="D1557" s="29"/>
      <c r="E1557" s="29"/>
      <c r="F1557" s="29"/>
      <c r="G1557" s="29"/>
      <c r="H1557" s="29"/>
      <c r="I1557" s="29"/>
      <c r="J1557" s="29"/>
      <c r="K1557" s="29"/>
      <c r="L1557" s="29"/>
      <c r="M1557" s="29"/>
      <c r="N1557" s="29"/>
    </row>
    <row r="1558" spans="2:14" hidden="1" x14ac:dyDescent="0.25">
      <c r="B1558" s="159"/>
      <c r="C1558" s="29"/>
      <c r="D1558" s="29"/>
      <c r="E1558" s="29"/>
      <c r="F1558" s="29"/>
      <c r="G1558" s="29"/>
      <c r="H1558" s="29"/>
      <c r="I1558" s="29"/>
      <c r="J1558" s="29"/>
      <c r="K1558" s="29"/>
      <c r="L1558" s="29"/>
      <c r="M1558" s="29"/>
      <c r="N1558" s="29"/>
    </row>
    <row r="1559" spans="2:14" hidden="1" x14ac:dyDescent="0.25">
      <c r="B1559" s="159"/>
      <c r="C1559" s="29"/>
      <c r="D1559" s="29"/>
      <c r="E1559" s="29"/>
      <c r="F1559" s="29"/>
      <c r="G1559" s="29"/>
      <c r="H1559" s="29"/>
      <c r="I1559" s="29"/>
      <c r="J1559" s="29"/>
      <c r="K1559" s="29"/>
      <c r="L1559" s="29"/>
      <c r="M1559" s="29"/>
      <c r="N1559" s="29"/>
    </row>
    <row r="1560" spans="2:14" hidden="1" x14ac:dyDescent="0.25">
      <c r="B1560" s="159"/>
      <c r="C1560" s="29"/>
      <c r="D1560" s="29"/>
      <c r="E1560" s="29"/>
      <c r="F1560" s="29"/>
      <c r="G1560" s="29"/>
      <c r="H1560" s="29"/>
      <c r="I1560" s="29"/>
      <c r="J1560" s="29"/>
      <c r="K1560" s="29"/>
      <c r="L1560" s="29"/>
      <c r="M1560" s="29"/>
      <c r="N1560" s="29"/>
    </row>
    <row r="1561" spans="2:14" hidden="1" x14ac:dyDescent="0.25">
      <c r="B1561" s="159"/>
      <c r="C1561" s="29"/>
      <c r="D1561" s="29"/>
      <c r="E1561" s="29"/>
      <c r="F1561" s="29"/>
      <c r="G1561" s="29"/>
      <c r="H1561" s="29"/>
      <c r="I1561" s="29"/>
      <c r="J1561" s="29"/>
      <c r="K1561" s="29"/>
      <c r="L1561" s="29"/>
      <c r="M1561" s="29"/>
      <c r="N1561" s="29"/>
    </row>
    <row r="1562" spans="2:14" hidden="1" x14ac:dyDescent="0.25">
      <c r="B1562" s="159"/>
      <c r="C1562" s="29"/>
      <c r="D1562" s="29"/>
      <c r="E1562" s="29"/>
      <c r="F1562" s="29"/>
      <c r="G1562" s="29"/>
      <c r="H1562" s="29"/>
      <c r="I1562" s="29"/>
      <c r="J1562" s="29"/>
      <c r="K1562" s="29"/>
      <c r="L1562" s="29"/>
      <c r="M1562" s="29"/>
      <c r="N1562" s="29"/>
    </row>
    <row r="1563" spans="2:14" hidden="1" x14ac:dyDescent="0.25">
      <c r="B1563" s="159"/>
      <c r="C1563" s="29"/>
      <c r="D1563" s="29"/>
      <c r="E1563" s="29"/>
      <c r="F1563" s="29"/>
      <c r="G1563" s="29"/>
      <c r="H1563" s="29"/>
      <c r="I1563" s="29"/>
      <c r="J1563" s="29"/>
      <c r="K1563" s="29"/>
      <c r="L1563" s="29"/>
      <c r="M1563" s="29"/>
      <c r="N1563" s="29"/>
    </row>
    <row r="1564" spans="2:14" hidden="1" x14ac:dyDescent="0.25">
      <c r="B1564" s="159"/>
      <c r="C1564" s="29"/>
      <c r="D1564" s="29"/>
      <c r="E1564" s="29"/>
      <c r="F1564" s="29"/>
      <c r="G1564" s="29"/>
      <c r="H1564" s="29"/>
      <c r="I1564" s="29"/>
      <c r="J1564" s="29"/>
      <c r="K1564" s="29"/>
      <c r="L1564" s="29"/>
      <c r="M1564" s="29"/>
      <c r="N1564" s="29"/>
    </row>
    <row r="1565" spans="2:14" hidden="1" x14ac:dyDescent="0.25">
      <c r="B1565" s="159"/>
      <c r="C1565" s="29"/>
      <c r="D1565" s="29"/>
      <c r="E1565" s="29"/>
      <c r="F1565" s="29"/>
      <c r="G1565" s="29"/>
      <c r="H1565" s="29"/>
      <c r="I1565" s="29"/>
      <c r="J1565" s="29"/>
      <c r="K1565" s="29"/>
      <c r="L1565" s="29"/>
      <c r="M1565" s="29"/>
      <c r="N1565" s="29"/>
    </row>
    <row r="1566" spans="2:14" hidden="1" x14ac:dyDescent="0.25">
      <c r="B1566" s="159"/>
      <c r="C1566" s="29"/>
      <c r="D1566" s="29"/>
      <c r="E1566" s="29"/>
      <c r="F1566" s="29"/>
      <c r="G1566" s="29"/>
      <c r="H1566" s="29"/>
      <c r="I1566" s="29"/>
      <c r="J1566" s="29"/>
      <c r="K1566" s="29"/>
      <c r="L1566" s="29"/>
      <c r="M1566" s="29"/>
      <c r="N1566" s="29"/>
    </row>
    <row r="1567" spans="2:14" hidden="1" x14ac:dyDescent="0.25">
      <c r="B1567" s="159"/>
      <c r="C1567" s="29"/>
      <c r="D1567" s="29"/>
      <c r="E1567" s="29"/>
      <c r="F1567" s="29"/>
      <c r="G1567" s="29"/>
      <c r="H1567" s="29"/>
      <c r="I1567" s="29"/>
      <c r="J1567" s="29"/>
      <c r="K1567" s="29"/>
      <c r="L1567" s="29"/>
      <c r="M1567" s="29"/>
      <c r="N1567" s="29"/>
    </row>
    <row r="1568" spans="2:14" hidden="1" x14ac:dyDescent="0.25">
      <c r="B1568" s="159"/>
      <c r="C1568" s="29"/>
      <c r="D1568" s="29"/>
      <c r="E1568" s="29"/>
      <c r="F1568" s="29"/>
      <c r="G1568" s="29"/>
      <c r="H1568" s="29"/>
      <c r="I1568" s="29"/>
      <c r="J1568" s="29"/>
      <c r="K1568" s="29"/>
      <c r="L1568" s="29"/>
      <c r="M1568" s="29"/>
      <c r="N1568" s="29"/>
    </row>
    <row r="1569" spans="2:14" hidden="1" x14ac:dyDescent="0.25">
      <c r="B1569" s="159"/>
      <c r="C1569" s="29"/>
      <c r="D1569" s="29"/>
      <c r="E1569" s="29"/>
      <c r="F1569" s="29"/>
      <c r="G1569" s="29"/>
      <c r="H1569" s="29"/>
      <c r="I1569" s="29"/>
      <c r="J1569" s="29"/>
      <c r="K1569" s="29"/>
      <c r="L1569" s="29"/>
      <c r="M1569" s="29"/>
      <c r="N1569" s="29"/>
    </row>
    <row r="1570" spans="2:14" hidden="1" x14ac:dyDescent="0.25">
      <c r="B1570" s="159"/>
      <c r="C1570" s="29"/>
      <c r="D1570" s="29"/>
      <c r="E1570" s="29"/>
      <c r="F1570" s="29"/>
      <c r="G1570" s="29"/>
      <c r="H1570" s="29"/>
      <c r="I1570" s="29"/>
      <c r="J1570" s="29"/>
      <c r="K1570" s="29"/>
      <c r="L1570" s="29"/>
      <c r="M1570" s="29"/>
      <c r="N1570" s="29"/>
    </row>
    <row r="1571" spans="2:14" hidden="1" x14ac:dyDescent="0.25">
      <c r="B1571" s="159"/>
      <c r="C1571" s="29"/>
      <c r="D1571" s="29"/>
      <c r="E1571" s="29"/>
      <c r="F1571" s="29"/>
      <c r="G1571" s="29"/>
      <c r="H1571" s="29"/>
      <c r="I1571" s="29"/>
      <c r="J1571" s="29"/>
      <c r="K1571" s="29"/>
      <c r="L1571" s="29"/>
      <c r="M1571" s="29"/>
      <c r="N1571" s="29"/>
    </row>
    <row r="1572" spans="2:14" hidden="1" x14ac:dyDescent="0.25">
      <c r="B1572" s="159"/>
      <c r="C1572" s="29"/>
      <c r="D1572" s="29"/>
      <c r="E1572" s="29"/>
      <c r="F1572" s="29"/>
      <c r="G1572" s="29"/>
      <c r="H1572" s="29"/>
      <c r="I1572" s="29"/>
      <c r="J1572" s="29"/>
      <c r="K1572" s="29"/>
      <c r="L1572" s="29"/>
      <c r="M1572" s="29"/>
      <c r="N1572" s="29"/>
    </row>
    <row r="1573" spans="2:14" hidden="1" x14ac:dyDescent="0.25">
      <c r="B1573" s="159"/>
      <c r="C1573" s="29"/>
      <c r="D1573" s="29"/>
      <c r="E1573" s="29"/>
      <c r="F1573" s="29"/>
      <c r="G1573" s="29"/>
      <c r="H1573" s="29"/>
      <c r="I1573" s="29"/>
      <c r="J1573" s="29"/>
      <c r="K1573" s="29"/>
      <c r="L1573" s="29"/>
      <c r="M1573" s="29"/>
      <c r="N1573" s="29"/>
    </row>
    <row r="1574" spans="2:14" hidden="1" x14ac:dyDescent="0.25">
      <c r="B1574" s="159"/>
      <c r="C1574" s="29"/>
      <c r="D1574" s="29"/>
      <c r="E1574" s="29"/>
      <c r="F1574" s="29"/>
      <c r="G1574" s="29"/>
      <c r="H1574" s="29"/>
      <c r="I1574" s="29"/>
      <c r="J1574" s="29"/>
      <c r="K1574" s="29"/>
      <c r="L1574" s="29"/>
      <c r="M1574" s="29"/>
      <c r="N1574" s="29"/>
    </row>
    <row r="1575" spans="2:14" hidden="1" x14ac:dyDescent="0.25">
      <c r="B1575" s="159"/>
      <c r="C1575" s="29"/>
      <c r="D1575" s="29"/>
      <c r="E1575" s="29"/>
      <c r="F1575" s="29"/>
      <c r="G1575" s="29"/>
      <c r="H1575" s="29"/>
      <c r="I1575" s="29"/>
      <c r="J1575" s="29"/>
      <c r="K1575" s="29"/>
      <c r="L1575" s="29"/>
      <c r="M1575" s="29"/>
      <c r="N1575" s="29"/>
    </row>
    <row r="1576" spans="2:14" hidden="1" x14ac:dyDescent="0.25">
      <c r="B1576" s="159"/>
      <c r="C1576" s="29"/>
      <c r="D1576" s="29"/>
      <c r="E1576" s="29"/>
      <c r="F1576" s="29"/>
      <c r="G1576" s="29"/>
      <c r="H1576" s="29"/>
      <c r="I1576" s="29"/>
      <c r="J1576" s="29"/>
      <c r="K1576" s="29"/>
      <c r="L1576" s="29"/>
      <c r="M1576" s="29"/>
      <c r="N1576" s="29"/>
    </row>
    <row r="1577" spans="2:14" hidden="1" x14ac:dyDescent="0.25">
      <c r="B1577" s="159"/>
      <c r="C1577" s="29"/>
      <c r="D1577" s="29"/>
      <c r="E1577" s="29"/>
      <c r="F1577" s="29"/>
      <c r="G1577" s="29"/>
      <c r="H1577" s="29"/>
      <c r="I1577" s="29"/>
      <c r="J1577" s="29"/>
      <c r="K1577" s="29"/>
      <c r="L1577" s="29"/>
      <c r="M1577" s="29"/>
      <c r="N1577" s="29"/>
    </row>
    <row r="1578" spans="2:14" hidden="1" x14ac:dyDescent="0.25">
      <c r="B1578" s="159"/>
      <c r="C1578" s="29"/>
      <c r="D1578" s="29"/>
      <c r="E1578" s="29"/>
      <c r="F1578" s="29"/>
      <c r="G1578" s="29"/>
      <c r="H1578" s="29"/>
      <c r="I1578" s="29"/>
      <c r="J1578" s="29"/>
      <c r="K1578" s="29"/>
      <c r="L1578" s="29"/>
      <c r="M1578" s="29"/>
      <c r="N1578" s="29"/>
    </row>
    <row r="1579" spans="2:14" hidden="1" x14ac:dyDescent="0.25">
      <c r="B1579" s="159"/>
      <c r="C1579" s="29"/>
      <c r="D1579" s="29"/>
      <c r="E1579" s="29"/>
      <c r="F1579" s="29"/>
      <c r="G1579" s="29"/>
      <c r="H1579" s="29"/>
      <c r="I1579" s="29"/>
      <c r="J1579" s="29"/>
      <c r="K1579" s="29"/>
      <c r="L1579" s="29"/>
      <c r="M1579" s="29"/>
      <c r="N1579" s="29"/>
    </row>
    <row r="1580" spans="2:14" hidden="1" x14ac:dyDescent="0.25">
      <c r="B1580" s="159"/>
      <c r="C1580" s="29"/>
      <c r="D1580" s="29"/>
      <c r="E1580" s="29"/>
      <c r="F1580" s="29"/>
      <c r="G1580" s="29"/>
      <c r="H1580" s="29"/>
      <c r="I1580" s="29"/>
      <c r="J1580" s="29"/>
      <c r="K1580" s="29"/>
      <c r="L1580" s="29"/>
      <c r="M1580" s="29"/>
      <c r="N1580" s="29"/>
    </row>
    <row r="1581" spans="2:14" hidden="1" x14ac:dyDescent="0.25">
      <c r="B1581" s="159"/>
      <c r="C1581" s="29"/>
      <c r="D1581" s="29"/>
      <c r="E1581" s="29"/>
      <c r="F1581" s="29"/>
      <c r="G1581" s="29"/>
      <c r="H1581" s="29"/>
      <c r="I1581" s="29"/>
      <c r="J1581" s="29"/>
      <c r="K1581" s="29"/>
      <c r="L1581" s="29"/>
      <c r="M1581" s="29"/>
      <c r="N1581" s="29"/>
    </row>
    <row r="1582" spans="2:14" hidden="1" x14ac:dyDescent="0.25">
      <c r="B1582" s="159"/>
      <c r="C1582" s="29"/>
      <c r="D1582" s="29"/>
      <c r="E1582" s="29"/>
      <c r="F1582" s="29"/>
      <c r="G1582" s="29"/>
      <c r="H1582" s="29"/>
      <c r="I1582" s="29"/>
      <c r="J1582" s="29"/>
      <c r="K1582" s="29"/>
      <c r="L1582" s="29"/>
      <c r="M1582" s="29"/>
      <c r="N1582" s="29"/>
    </row>
    <row r="1583" spans="2:14" hidden="1" x14ac:dyDescent="0.25">
      <c r="B1583" s="159"/>
      <c r="C1583" s="29"/>
      <c r="D1583" s="29"/>
      <c r="E1583" s="29"/>
      <c r="F1583" s="29"/>
      <c r="G1583" s="29"/>
      <c r="H1583" s="29"/>
      <c r="I1583" s="29"/>
      <c r="J1583" s="29"/>
      <c r="K1583" s="29"/>
      <c r="L1583" s="29"/>
      <c r="M1583" s="29"/>
      <c r="N1583" s="29"/>
    </row>
    <row r="1584" spans="2:14" hidden="1" x14ac:dyDescent="0.25">
      <c r="B1584" s="159"/>
      <c r="C1584" s="29"/>
      <c r="D1584" s="29"/>
      <c r="E1584" s="29"/>
      <c r="F1584" s="29"/>
      <c r="G1584" s="29"/>
      <c r="H1584" s="29"/>
      <c r="I1584" s="29"/>
      <c r="J1584" s="29"/>
      <c r="K1584" s="29"/>
      <c r="L1584" s="29"/>
      <c r="M1584" s="29"/>
      <c r="N1584" s="29"/>
    </row>
    <row r="1585" spans="2:14" hidden="1" x14ac:dyDescent="0.25">
      <c r="B1585" s="159"/>
      <c r="C1585" s="29"/>
      <c r="D1585" s="29"/>
      <c r="E1585" s="29"/>
      <c r="F1585" s="29"/>
      <c r="G1585" s="29"/>
      <c r="H1585" s="29"/>
      <c r="I1585" s="29"/>
      <c r="J1585" s="29"/>
      <c r="K1585" s="29"/>
      <c r="L1585" s="29"/>
      <c r="M1585" s="29"/>
      <c r="N1585" s="29"/>
    </row>
    <row r="1586" spans="2:14" hidden="1" x14ac:dyDescent="0.25">
      <c r="B1586" s="159"/>
      <c r="C1586" s="29"/>
      <c r="D1586" s="29"/>
      <c r="E1586" s="29"/>
      <c r="F1586" s="29"/>
      <c r="G1586" s="29"/>
      <c r="H1586" s="29"/>
      <c r="I1586" s="29"/>
      <c r="J1586" s="29"/>
      <c r="K1586" s="29"/>
      <c r="L1586" s="29"/>
      <c r="M1586" s="29"/>
      <c r="N1586" s="29"/>
    </row>
    <row r="1587" spans="2:14" hidden="1" x14ac:dyDescent="0.25">
      <c r="B1587" s="159"/>
      <c r="C1587" s="29"/>
      <c r="D1587" s="29"/>
      <c r="E1587" s="29"/>
      <c r="F1587" s="29"/>
      <c r="G1587" s="29"/>
      <c r="H1587" s="29"/>
      <c r="I1587" s="29"/>
      <c r="J1587" s="29"/>
      <c r="K1587" s="29"/>
      <c r="L1587" s="29"/>
      <c r="M1587" s="29"/>
      <c r="N1587" s="29"/>
    </row>
    <row r="1588" spans="2:14" hidden="1" x14ac:dyDescent="0.25">
      <c r="B1588" s="159"/>
      <c r="C1588" s="29"/>
      <c r="D1588" s="29"/>
      <c r="E1588" s="29"/>
      <c r="F1588" s="29"/>
      <c r="G1588" s="29"/>
      <c r="H1588" s="29"/>
      <c r="I1588" s="29"/>
      <c r="J1588" s="29"/>
      <c r="K1588" s="29"/>
      <c r="L1588" s="29"/>
      <c r="M1588" s="29"/>
      <c r="N1588" s="29"/>
    </row>
    <row r="1589" spans="2:14" hidden="1" x14ac:dyDescent="0.25">
      <c r="B1589" s="159"/>
      <c r="C1589" s="29"/>
      <c r="D1589" s="29"/>
      <c r="E1589" s="29"/>
      <c r="F1589" s="29"/>
      <c r="G1589" s="29"/>
      <c r="H1589" s="29"/>
      <c r="I1589" s="29"/>
      <c r="J1589" s="29"/>
      <c r="K1589" s="29"/>
      <c r="L1589" s="29"/>
      <c r="M1589" s="29"/>
      <c r="N1589" s="29"/>
    </row>
    <row r="1590" spans="2:14" hidden="1" x14ac:dyDescent="0.25">
      <c r="B1590" s="159"/>
      <c r="C1590" s="29"/>
      <c r="D1590" s="29"/>
      <c r="E1590" s="29"/>
      <c r="F1590" s="29"/>
      <c r="G1590" s="29"/>
      <c r="H1590" s="29"/>
      <c r="I1590" s="29"/>
      <c r="J1590" s="29"/>
      <c r="K1590" s="29"/>
      <c r="L1590" s="29"/>
      <c r="M1590" s="29"/>
      <c r="N1590" s="29"/>
    </row>
    <row r="1591" spans="2:14" hidden="1" x14ac:dyDescent="0.25">
      <c r="B1591" s="159"/>
      <c r="C1591" s="29"/>
      <c r="D1591" s="29"/>
      <c r="E1591" s="29"/>
      <c r="F1591" s="29"/>
      <c r="G1591" s="29"/>
      <c r="H1591" s="29"/>
      <c r="I1591" s="29"/>
      <c r="J1591" s="29"/>
      <c r="K1591" s="29"/>
      <c r="L1591" s="29"/>
      <c r="M1591" s="29"/>
      <c r="N1591" s="29"/>
    </row>
    <row r="1592" spans="2:14" hidden="1" x14ac:dyDescent="0.25">
      <c r="B1592" s="159"/>
      <c r="C1592" s="29"/>
      <c r="D1592" s="29"/>
      <c r="E1592" s="29"/>
      <c r="F1592" s="29"/>
      <c r="G1592" s="29"/>
      <c r="H1592" s="29"/>
      <c r="I1592" s="29"/>
      <c r="J1592" s="29"/>
      <c r="K1592" s="29"/>
      <c r="L1592" s="29"/>
      <c r="M1592" s="29"/>
      <c r="N1592" s="29"/>
    </row>
    <row r="1593" spans="2:14" hidden="1" x14ac:dyDescent="0.25">
      <c r="B1593" s="159"/>
      <c r="C1593" s="29"/>
      <c r="D1593" s="29"/>
      <c r="E1593" s="29"/>
      <c r="F1593" s="29"/>
      <c r="G1593" s="29"/>
      <c r="H1593" s="29"/>
      <c r="I1593" s="29"/>
      <c r="J1593" s="29"/>
      <c r="K1593" s="29"/>
      <c r="L1593" s="29"/>
      <c r="M1593" s="29"/>
      <c r="N1593" s="29"/>
    </row>
    <row r="1594" spans="2:14" hidden="1" x14ac:dyDescent="0.25">
      <c r="B1594" s="159"/>
      <c r="C1594" s="29"/>
      <c r="D1594" s="29"/>
      <c r="E1594" s="29"/>
      <c r="F1594" s="29"/>
      <c r="G1594" s="29"/>
      <c r="H1594" s="29"/>
      <c r="I1594" s="29"/>
      <c r="J1594" s="29"/>
      <c r="K1594" s="29"/>
      <c r="L1594" s="29"/>
      <c r="M1594" s="29"/>
      <c r="N1594" s="29"/>
    </row>
    <row r="1595" spans="2:14" hidden="1" x14ac:dyDescent="0.25">
      <c r="B1595" s="159"/>
      <c r="C1595" s="29"/>
      <c r="D1595" s="29"/>
      <c r="E1595" s="29"/>
      <c r="F1595" s="29"/>
      <c r="G1595" s="29"/>
      <c r="H1595" s="29"/>
      <c r="I1595" s="29"/>
      <c r="J1595" s="29"/>
      <c r="K1595" s="29"/>
      <c r="L1595" s="29"/>
      <c r="M1595" s="29"/>
      <c r="N1595" s="29"/>
    </row>
    <row r="1596" spans="2:14" hidden="1" x14ac:dyDescent="0.25">
      <c r="B1596" s="159"/>
      <c r="C1596" s="29"/>
      <c r="D1596" s="29"/>
      <c r="E1596" s="29"/>
      <c r="F1596" s="29"/>
      <c r="G1596" s="29"/>
      <c r="H1596" s="29"/>
      <c r="I1596" s="29"/>
      <c r="J1596" s="29"/>
      <c r="K1596" s="29"/>
      <c r="L1596" s="29"/>
      <c r="M1596" s="29"/>
      <c r="N1596" s="29"/>
    </row>
    <row r="1597" spans="2:14" hidden="1" x14ac:dyDescent="0.25">
      <c r="B1597" s="159"/>
      <c r="C1597" s="29"/>
      <c r="D1597" s="29"/>
      <c r="E1597" s="29"/>
      <c r="F1597" s="29"/>
      <c r="G1597" s="29"/>
      <c r="H1597" s="29"/>
      <c r="I1597" s="29"/>
      <c r="J1597" s="29"/>
      <c r="K1597" s="29"/>
      <c r="L1597" s="29"/>
      <c r="M1597" s="29"/>
      <c r="N1597" s="29"/>
    </row>
    <row r="1598" spans="2:14" hidden="1" x14ac:dyDescent="0.25">
      <c r="B1598" s="159"/>
      <c r="C1598" s="29"/>
      <c r="D1598" s="29"/>
      <c r="E1598" s="29"/>
      <c r="F1598" s="29"/>
      <c r="G1598" s="29"/>
      <c r="H1598" s="29"/>
      <c r="I1598" s="29"/>
      <c r="J1598" s="29"/>
      <c r="K1598" s="29"/>
      <c r="L1598" s="29"/>
      <c r="M1598" s="29"/>
      <c r="N1598" s="29"/>
    </row>
    <row r="1599" spans="2:14" hidden="1" x14ac:dyDescent="0.25">
      <c r="B1599" s="159"/>
      <c r="C1599" s="29"/>
      <c r="D1599" s="29"/>
      <c r="E1599" s="29"/>
      <c r="F1599" s="29"/>
      <c r="G1599" s="29"/>
      <c r="H1599" s="29"/>
      <c r="I1599" s="29"/>
      <c r="J1599" s="29"/>
      <c r="K1599" s="29"/>
      <c r="L1599" s="29"/>
      <c r="M1599" s="29"/>
      <c r="N1599" s="29"/>
    </row>
    <row r="1600" spans="2:14" hidden="1" x14ac:dyDescent="0.25">
      <c r="B1600" s="159"/>
      <c r="C1600" s="29"/>
      <c r="D1600" s="29"/>
      <c r="E1600" s="29"/>
      <c r="F1600" s="29"/>
      <c r="G1600" s="29"/>
      <c r="H1600" s="29"/>
      <c r="I1600" s="29"/>
      <c r="J1600" s="29"/>
      <c r="K1600" s="29"/>
      <c r="L1600" s="29"/>
      <c r="M1600" s="29"/>
      <c r="N1600" s="29"/>
    </row>
    <row r="1601" spans="2:14" hidden="1" x14ac:dyDescent="0.25">
      <c r="B1601" s="159"/>
      <c r="C1601" s="29"/>
      <c r="D1601" s="29"/>
      <c r="E1601" s="29"/>
      <c r="F1601" s="29"/>
      <c r="G1601" s="29"/>
      <c r="H1601" s="29"/>
      <c r="I1601" s="29"/>
      <c r="J1601" s="29"/>
      <c r="K1601" s="29"/>
      <c r="L1601" s="29"/>
      <c r="M1601" s="29"/>
      <c r="N1601" s="29"/>
    </row>
    <row r="1602" spans="2:14" hidden="1" x14ac:dyDescent="0.25">
      <c r="B1602" s="159"/>
      <c r="C1602" s="29"/>
      <c r="D1602" s="29"/>
      <c r="E1602" s="29"/>
      <c r="F1602" s="29"/>
      <c r="G1602" s="29"/>
      <c r="H1602" s="29"/>
      <c r="I1602" s="29"/>
      <c r="J1602" s="29"/>
      <c r="K1602" s="29"/>
      <c r="L1602" s="29"/>
      <c r="M1602" s="29"/>
      <c r="N1602" s="29"/>
    </row>
    <row r="1603" spans="2:14" hidden="1" x14ac:dyDescent="0.25">
      <c r="B1603" s="159"/>
      <c r="C1603" s="29"/>
      <c r="D1603" s="29"/>
      <c r="E1603" s="29"/>
      <c r="F1603" s="29"/>
      <c r="G1603" s="29"/>
      <c r="H1603" s="29"/>
      <c r="I1603" s="29"/>
      <c r="J1603" s="29"/>
      <c r="K1603" s="29"/>
      <c r="L1603" s="29"/>
      <c r="M1603" s="29"/>
      <c r="N1603" s="29"/>
    </row>
    <row r="1604" spans="2:14" hidden="1" x14ac:dyDescent="0.25">
      <c r="B1604" s="159"/>
      <c r="C1604" s="29"/>
      <c r="D1604" s="29"/>
      <c r="E1604" s="29"/>
      <c r="F1604" s="29"/>
      <c r="G1604" s="29"/>
      <c r="H1604" s="29"/>
      <c r="I1604" s="29"/>
      <c r="J1604" s="29"/>
      <c r="K1604" s="29"/>
      <c r="L1604" s="29"/>
      <c r="M1604" s="29"/>
      <c r="N1604" s="29"/>
    </row>
    <row r="1605" spans="2:14" hidden="1" x14ac:dyDescent="0.25">
      <c r="B1605" s="159"/>
      <c r="C1605" s="29"/>
      <c r="D1605" s="29"/>
      <c r="E1605" s="29"/>
      <c r="F1605" s="29"/>
      <c r="G1605" s="29"/>
      <c r="H1605" s="29"/>
      <c r="I1605" s="29"/>
      <c r="J1605" s="29"/>
      <c r="K1605" s="29"/>
      <c r="L1605" s="29"/>
      <c r="M1605" s="29"/>
      <c r="N1605" s="29"/>
    </row>
    <row r="1606" spans="2:14" hidden="1" x14ac:dyDescent="0.25">
      <c r="B1606" s="159"/>
      <c r="C1606" s="29"/>
      <c r="D1606" s="29"/>
      <c r="E1606" s="29"/>
      <c r="F1606" s="29"/>
      <c r="G1606" s="29"/>
      <c r="H1606" s="29"/>
      <c r="I1606" s="29"/>
      <c r="J1606" s="29"/>
      <c r="K1606" s="29"/>
      <c r="L1606" s="29"/>
      <c r="M1606" s="29"/>
      <c r="N1606" s="29"/>
    </row>
    <row r="1607" spans="2:14" hidden="1" x14ac:dyDescent="0.25">
      <c r="B1607" s="159"/>
      <c r="C1607" s="29"/>
      <c r="D1607" s="29"/>
      <c r="E1607" s="29"/>
      <c r="F1607" s="29"/>
      <c r="G1607" s="29"/>
      <c r="H1607" s="29"/>
      <c r="I1607" s="29"/>
      <c r="J1607" s="29"/>
      <c r="K1607" s="29"/>
      <c r="L1607" s="29"/>
      <c r="M1607" s="29"/>
      <c r="N1607" s="29"/>
    </row>
    <row r="1608" spans="2:14" hidden="1" x14ac:dyDescent="0.25">
      <c r="B1608" s="159"/>
      <c r="C1608" s="29"/>
      <c r="D1608" s="29"/>
      <c r="E1608" s="29"/>
      <c r="F1608" s="29"/>
      <c r="G1608" s="29"/>
      <c r="H1608" s="29"/>
      <c r="I1608" s="29"/>
      <c r="J1608" s="29"/>
      <c r="K1608" s="29"/>
      <c r="L1608" s="29"/>
      <c r="M1608" s="29"/>
      <c r="N1608" s="29"/>
    </row>
    <row r="1609" spans="2:14" hidden="1" x14ac:dyDescent="0.25">
      <c r="B1609" s="159"/>
      <c r="C1609" s="29"/>
      <c r="D1609" s="29"/>
      <c r="E1609" s="29"/>
      <c r="F1609" s="29"/>
      <c r="G1609" s="29"/>
      <c r="H1609" s="29"/>
      <c r="I1609" s="29"/>
      <c r="J1609" s="29"/>
      <c r="K1609" s="29"/>
      <c r="L1609" s="29"/>
      <c r="M1609" s="29"/>
      <c r="N1609" s="29"/>
    </row>
    <row r="1610" spans="2:14" hidden="1" x14ac:dyDescent="0.25">
      <c r="B1610" s="159"/>
      <c r="C1610" s="29"/>
      <c r="D1610" s="29"/>
      <c r="E1610" s="29"/>
      <c r="F1610" s="29"/>
      <c r="G1610" s="29"/>
      <c r="H1610" s="29"/>
      <c r="I1610" s="29"/>
      <c r="J1610" s="29"/>
      <c r="K1610" s="29"/>
      <c r="L1610" s="29"/>
      <c r="M1610" s="29"/>
      <c r="N1610" s="29"/>
    </row>
    <row r="1611" spans="2:14" hidden="1" x14ac:dyDescent="0.25">
      <c r="B1611" s="159"/>
      <c r="C1611" s="29"/>
      <c r="D1611" s="29"/>
      <c r="E1611" s="29"/>
      <c r="F1611" s="29"/>
      <c r="G1611" s="29"/>
      <c r="H1611" s="29"/>
      <c r="I1611" s="29"/>
      <c r="J1611" s="29"/>
      <c r="K1611" s="29"/>
      <c r="L1611" s="29"/>
      <c r="M1611" s="29"/>
      <c r="N1611" s="29"/>
    </row>
    <row r="1612" spans="2:14" hidden="1" x14ac:dyDescent="0.25">
      <c r="B1612" s="159"/>
      <c r="C1612" s="29"/>
      <c r="D1612" s="29"/>
      <c r="E1612" s="29"/>
      <c r="F1612" s="29"/>
      <c r="G1612" s="29"/>
      <c r="H1612" s="29"/>
      <c r="I1612" s="29"/>
      <c r="J1612" s="29"/>
      <c r="K1612" s="29"/>
      <c r="L1612" s="29"/>
      <c r="M1612" s="29"/>
      <c r="N1612" s="29"/>
    </row>
    <row r="1613" spans="2:14" hidden="1" x14ac:dyDescent="0.25">
      <c r="B1613" s="159"/>
      <c r="C1613" s="29"/>
      <c r="D1613" s="29"/>
      <c r="E1613" s="29"/>
      <c r="F1613" s="29"/>
      <c r="G1613" s="29"/>
      <c r="H1613" s="29"/>
      <c r="I1613" s="29"/>
      <c r="J1613" s="29"/>
      <c r="K1613" s="29"/>
      <c r="L1613" s="29"/>
      <c r="M1613" s="29"/>
      <c r="N1613" s="29"/>
    </row>
    <row r="1614" spans="2:14" hidden="1" x14ac:dyDescent="0.25">
      <c r="B1614" s="159"/>
      <c r="C1614" s="29"/>
      <c r="D1614" s="29"/>
      <c r="E1614" s="29"/>
      <c r="F1614" s="29"/>
      <c r="G1614" s="29"/>
      <c r="H1614" s="29"/>
      <c r="I1614" s="29"/>
      <c r="J1614" s="29"/>
      <c r="K1614" s="29"/>
      <c r="L1614" s="29"/>
      <c r="M1614" s="29"/>
      <c r="N1614" s="29"/>
    </row>
    <row r="1615" spans="2:14" hidden="1" x14ac:dyDescent="0.25">
      <c r="B1615" s="159"/>
      <c r="C1615" s="29"/>
      <c r="D1615" s="29"/>
      <c r="E1615" s="29"/>
      <c r="F1615" s="29"/>
      <c r="G1615" s="29"/>
      <c r="H1615" s="29"/>
      <c r="I1615" s="29"/>
      <c r="J1615" s="29"/>
      <c r="K1615" s="29"/>
      <c r="L1615" s="29"/>
      <c r="M1615" s="29"/>
      <c r="N1615" s="29"/>
    </row>
    <row r="1616" spans="2:14" hidden="1" x14ac:dyDescent="0.25">
      <c r="B1616" s="159"/>
      <c r="C1616" s="29"/>
      <c r="D1616" s="29"/>
      <c r="E1616" s="29"/>
      <c r="F1616" s="29"/>
      <c r="G1616" s="29"/>
      <c r="H1616" s="29"/>
      <c r="I1616" s="29"/>
      <c r="J1616" s="29"/>
      <c r="K1616" s="29"/>
      <c r="L1616" s="29"/>
      <c r="M1616" s="29"/>
      <c r="N1616" s="29"/>
    </row>
    <row r="1617" spans="2:14" hidden="1" x14ac:dyDescent="0.25">
      <c r="B1617" s="159"/>
      <c r="C1617" s="29"/>
      <c r="D1617" s="29"/>
      <c r="E1617" s="29"/>
      <c r="F1617" s="29"/>
      <c r="G1617" s="29"/>
      <c r="H1617" s="29"/>
      <c r="I1617" s="29"/>
      <c r="J1617" s="29"/>
      <c r="K1617" s="29"/>
      <c r="L1617" s="29"/>
      <c r="M1617" s="29"/>
      <c r="N1617" s="29"/>
    </row>
    <row r="1618" spans="2:14" hidden="1" x14ac:dyDescent="0.25">
      <c r="B1618" s="159"/>
      <c r="C1618" s="29"/>
      <c r="D1618" s="29"/>
      <c r="E1618" s="29"/>
      <c r="F1618" s="29"/>
      <c r="G1618" s="29"/>
      <c r="H1618" s="29"/>
      <c r="I1618" s="29"/>
      <c r="J1618" s="29"/>
      <c r="K1618" s="29"/>
      <c r="L1618" s="29"/>
      <c r="M1618" s="29"/>
      <c r="N1618" s="29"/>
    </row>
    <row r="1619" spans="2:14" hidden="1" x14ac:dyDescent="0.25">
      <c r="B1619" s="159"/>
      <c r="C1619" s="29"/>
      <c r="D1619" s="29"/>
      <c r="E1619" s="29"/>
      <c r="F1619" s="29"/>
      <c r="G1619" s="29"/>
      <c r="H1619" s="29"/>
      <c r="I1619" s="29"/>
      <c r="J1619" s="29"/>
      <c r="K1619" s="29"/>
      <c r="L1619" s="29"/>
      <c r="M1619" s="29"/>
      <c r="N1619" s="29"/>
    </row>
    <row r="1620" spans="2:14" hidden="1" x14ac:dyDescent="0.25">
      <c r="B1620" s="159"/>
      <c r="C1620" s="29"/>
      <c r="D1620" s="29"/>
      <c r="E1620" s="29"/>
      <c r="F1620" s="29"/>
      <c r="G1620" s="29"/>
      <c r="H1620" s="29"/>
      <c r="I1620" s="29"/>
      <c r="J1620" s="29"/>
      <c r="K1620" s="29"/>
      <c r="L1620" s="29"/>
      <c r="M1620" s="29"/>
      <c r="N1620" s="29"/>
    </row>
    <row r="1621" spans="2:14" hidden="1" x14ac:dyDescent="0.25">
      <c r="B1621" s="159"/>
      <c r="C1621" s="29"/>
      <c r="D1621" s="29"/>
      <c r="E1621" s="29"/>
      <c r="F1621" s="29"/>
      <c r="G1621" s="29"/>
      <c r="H1621" s="29"/>
      <c r="I1621" s="29"/>
      <c r="J1621" s="29"/>
      <c r="K1621" s="29"/>
      <c r="L1621" s="29"/>
      <c r="M1621" s="29"/>
      <c r="N1621" s="29"/>
    </row>
    <row r="1622" spans="2:14" hidden="1" x14ac:dyDescent="0.25">
      <c r="B1622" s="159"/>
      <c r="C1622" s="29"/>
      <c r="D1622" s="29"/>
      <c r="E1622" s="29"/>
      <c r="F1622" s="29"/>
      <c r="G1622" s="29"/>
      <c r="H1622" s="29"/>
      <c r="I1622" s="29"/>
      <c r="J1622" s="29"/>
      <c r="K1622" s="29"/>
      <c r="L1622" s="29"/>
      <c r="M1622" s="29"/>
      <c r="N1622" s="29"/>
    </row>
    <row r="1623" spans="2:14" hidden="1" x14ac:dyDescent="0.25">
      <c r="B1623" s="159"/>
      <c r="C1623" s="29"/>
      <c r="D1623" s="29"/>
      <c r="E1623" s="29"/>
      <c r="F1623" s="29"/>
      <c r="G1623" s="29"/>
      <c r="H1623" s="29"/>
      <c r="I1623" s="29"/>
      <c r="J1623" s="29"/>
      <c r="K1623" s="29"/>
      <c r="L1623" s="29"/>
      <c r="M1623" s="29"/>
      <c r="N1623" s="29"/>
    </row>
    <row r="1624" spans="2:14" hidden="1" x14ac:dyDescent="0.25">
      <c r="B1624" s="159"/>
      <c r="C1624" s="29"/>
      <c r="D1624" s="29"/>
      <c r="E1624" s="29"/>
      <c r="F1624" s="29"/>
      <c r="G1624" s="29"/>
      <c r="H1624" s="29"/>
      <c r="I1624" s="29"/>
      <c r="J1624" s="29"/>
      <c r="K1624" s="29"/>
      <c r="L1624" s="29"/>
      <c r="M1624" s="29"/>
      <c r="N1624" s="29"/>
    </row>
    <row r="1625" spans="2:14" hidden="1" x14ac:dyDescent="0.25">
      <c r="B1625" s="159"/>
      <c r="C1625" s="29"/>
      <c r="D1625" s="29"/>
      <c r="E1625" s="29"/>
      <c r="F1625" s="29"/>
      <c r="G1625" s="29"/>
      <c r="H1625" s="29"/>
      <c r="I1625" s="29"/>
      <c r="J1625" s="29"/>
      <c r="K1625" s="29"/>
      <c r="L1625" s="29"/>
      <c r="M1625" s="29"/>
      <c r="N1625" s="29"/>
    </row>
    <row r="1626" spans="2:14" hidden="1" x14ac:dyDescent="0.25">
      <c r="B1626" s="159"/>
      <c r="C1626" s="29"/>
      <c r="D1626" s="29"/>
      <c r="E1626" s="29"/>
      <c r="F1626" s="29"/>
      <c r="G1626" s="29"/>
      <c r="H1626" s="29"/>
      <c r="I1626" s="29"/>
      <c r="J1626" s="29"/>
      <c r="K1626" s="29"/>
      <c r="L1626" s="29"/>
      <c r="M1626" s="29"/>
      <c r="N1626" s="29"/>
    </row>
    <row r="1627" spans="2:14" hidden="1" x14ac:dyDescent="0.25">
      <c r="B1627" s="159"/>
      <c r="C1627" s="29"/>
      <c r="D1627" s="29"/>
      <c r="E1627" s="29"/>
      <c r="F1627" s="29"/>
      <c r="G1627" s="29"/>
      <c r="H1627" s="29"/>
      <c r="I1627" s="29"/>
      <c r="J1627" s="29"/>
      <c r="K1627" s="29"/>
      <c r="L1627" s="29"/>
      <c r="M1627" s="29"/>
      <c r="N1627" s="29"/>
    </row>
    <row r="1628" spans="2:14" hidden="1" x14ac:dyDescent="0.25">
      <c r="B1628" s="159"/>
      <c r="C1628" s="29"/>
      <c r="D1628" s="29"/>
      <c r="E1628" s="29"/>
      <c r="F1628" s="29"/>
      <c r="G1628" s="29"/>
      <c r="H1628" s="29"/>
      <c r="I1628" s="29"/>
      <c r="J1628" s="29"/>
      <c r="K1628" s="29"/>
      <c r="L1628" s="29"/>
      <c r="M1628" s="29"/>
      <c r="N1628" s="29"/>
    </row>
    <row r="1629" spans="2:14" hidden="1" x14ac:dyDescent="0.25">
      <c r="B1629" s="159"/>
      <c r="C1629" s="29"/>
      <c r="D1629" s="29"/>
      <c r="E1629" s="29"/>
      <c r="F1629" s="29"/>
      <c r="G1629" s="29"/>
      <c r="H1629" s="29"/>
      <c r="I1629" s="29"/>
      <c r="J1629" s="29"/>
      <c r="K1629" s="29"/>
      <c r="L1629" s="29"/>
      <c r="M1629" s="29"/>
      <c r="N1629" s="29"/>
    </row>
    <row r="1630" spans="2:14" hidden="1" x14ac:dyDescent="0.25">
      <c r="B1630" s="159"/>
      <c r="C1630" s="29"/>
      <c r="D1630" s="29"/>
      <c r="E1630" s="29"/>
      <c r="F1630" s="29"/>
      <c r="G1630" s="29"/>
      <c r="H1630" s="29"/>
      <c r="I1630" s="29"/>
      <c r="J1630" s="29"/>
      <c r="K1630" s="29"/>
      <c r="L1630" s="29"/>
      <c r="M1630" s="29"/>
      <c r="N1630" s="29"/>
    </row>
    <row r="1631" spans="2:14" hidden="1" x14ac:dyDescent="0.25">
      <c r="B1631" s="159"/>
      <c r="C1631" s="29"/>
      <c r="D1631" s="29"/>
      <c r="E1631" s="29"/>
      <c r="F1631" s="29"/>
      <c r="G1631" s="29"/>
      <c r="H1631" s="29"/>
      <c r="I1631" s="29"/>
      <c r="J1631" s="29"/>
      <c r="K1631" s="29"/>
      <c r="L1631" s="29"/>
      <c r="M1631" s="29"/>
      <c r="N1631" s="29"/>
    </row>
    <row r="1632" spans="2:14" hidden="1" x14ac:dyDescent="0.25">
      <c r="B1632" s="159"/>
      <c r="C1632" s="29"/>
      <c r="D1632" s="29"/>
      <c r="E1632" s="29"/>
      <c r="F1632" s="29"/>
      <c r="G1632" s="29"/>
      <c r="H1632" s="29"/>
      <c r="I1632" s="29"/>
      <c r="J1632" s="29"/>
      <c r="K1632" s="29"/>
      <c r="L1632" s="29"/>
      <c r="M1632" s="29"/>
      <c r="N1632" s="29"/>
    </row>
    <row r="1633" spans="2:14" hidden="1" x14ac:dyDescent="0.25">
      <c r="B1633" s="159"/>
      <c r="C1633" s="29"/>
      <c r="D1633" s="29"/>
      <c r="E1633" s="29"/>
      <c r="F1633" s="29"/>
      <c r="G1633" s="29"/>
      <c r="H1633" s="29"/>
      <c r="I1633" s="29"/>
      <c r="J1633" s="29"/>
      <c r="K1633" s="29"/>
      <c r="L1633" s="29"/>
      <c r="M1633" s="29"/>
      <c r="N1633" s="29"/>
    </row>
    <row r="1634" spans="2:14" hidden="1" x14ac:dyDescent="0.25">
      <c r="B1634" s="159"/>
      <c r="C1634" s="29"/>
      <c r="D1634" s="29"/>
      <c r="E1634" s="29"/>
      <c r="F1634" s="29"/>
      <c r="G1634" s="29"/>
      <c r="H1634" s="29"/>
      <c r="I1634" s="29"/>
      <c r="J1634" s="29"/>
      <c r="K1634" s="29"/>
      <c r="L1634" s="29"/>
      <c r="M1634" s="29"/>
      <c r="N1634" s="29"/>
    </row>
    <row r="1635" spans="2:14" hidden="1" x14ac:dyDescent="0.25">
      <c r="B1635" s="159"/>
      <c r="C1635" s="29"/>
      <c r="D1635" s="29"/>
      <c r="E1635" s="29"/>
      <c r="F1635" s="29"/>
      <c r="G1635" s="29"/>
      <c r="H1635" s="29"/>
      <c r="I1635" s="29"/>
      <c r="J1635" s="29"/>
      <c r="K1635" s="29"/>
      <c r="L1635" s="29"/>
      <c r="M1635" s="29"/>
      <c r="N1635" s="29"/>
    </row>
    <row r="1636" spans="2:14" hidden="1" x14ac:dyDescent="0.25">
      <c r="B1636" s="159"/>
      <c r="C1636" s="29"/>
      <c r="D1636" s="29"/>
      <c r="E1636" s="29"/>
      <c r="F1636" s="29"/>
      <c r="G1636" s="29"/>
      <c r="H1636" s="29"/>
      <c r="I1636" s="29"/>
      <c r="J1636" s="29"/>
      <c r="K1636" s="29"/>
      <c r="L1636" s="29"/>
      <c r="M1636" s="29"/>
      <c r="N1636" s="29"/>
    </row>
    <row r="1637" spans="2:14" hidden="1" x14ac:dyDescent="0.25">
      <c r="B1637" s="159"/>
      <c r="C1637" s="29"/>
      <c r="D1637" s="29"/>
      <c r="E1637" s="29"/>
      <c r="F1637" s="29"/>
      <c r="G1637" s="29"/>
      <c r="H1637" s="29"/>
      <c r="I1637" s="29"/>
      <c r="J1637" s="29"/>
      <c r="K1637" s="29"/>
      <c r="L1637" s="29"/>
      <c r="M1637" s="29"/>
      <c r="N1637" s="29"/>
    </row>
    <row r="1638" spans="2:14" hidden="1" x14ac:dyDescent="0.25">
      <c r="B1638" s="159"/>
      <c r="C1638" s="29"/>
      <c r="D1638" s="29"/>
      <c r="E1638" s="29"/>
      <c r="F1638" s="29"/>
      <c r="G1638" s="29"/>
      <c r="H1638" s="29"/>
      <c r="I1638" s="29"/>
      <c r="J1638" s="29"/>
      <c r="K1638" s="29"/>
      <c r="L1638" s="29"/>
      <c r="M1638" s="29"/>
      <c r="N1638" s="29"/>
    </row>
    <row r="1639" spans="2:14" hidden="1" x14ac:dyDescent="0.25">
      <c r="B1639" s="159"/>
      <c r="C1639" s="29"/>
      <c r="D1639" s="29"/>
      <c r="E1639" s="29"/>
      <c r="F1639" s="29"/>
      <c r="G1639" s="29"/>
      <c r="H1639" s="29"/>
      <c r="I1639" s="29"/>
      <c r="J1639" s="29"/>
      <c r="K1639" s="29"/>
      <c r="L1639" s="29"/>
      <c r="M1639" s="29"/>
      <c r="N1639" s="29"/>
    </row>
    <row r="1640" spans="2:14" hidden="1" x14ac:dyDescent="0.25">
      <c r="B1640" s="159"/>
      <c r="C1640" s="29"/>
      <c r="D1640" s="29"/>
      <c r="E1640" s="29"/>
      <c r="F1640" s="29"/>
      <c r="G1640" s="29"/>
      <c r="H1640" s="29"/>
      <c r="I1640" s="29"/>
      <c r="J1640" s="29"/>
      <c r="K1640" s="29"/>
      <c r="L1640" s="29"/>
      <c r="M1640" s="29"/>
      <c r="N1640" s="29"/>
    </row>
    <row r="1641" spans="2:14" hidden="1" x14ac:dyDescent="0.25">
      <c r="B1641" s="159"/>
      <c r="C1641" s="29"/>
      <c r="D1641" s="29"/>
      <c r="E1641" s="29"/>
      <c r="F1641" s="29"/>
      <c r="G1641" s="29"/>
      <c r="H1641" s="29"/>
      <c r="I1641" s="29"/>
      <c r="J1641" s="29"/>
      <c r="K1641" s="29"/>
      <c r="L1641" s="29"/>
      <c r="M1641" s="29"/>
      <c r="N1641" s="29"/>
    </row>
    <row r="1642" spans="2:14" hidden="1" x14ac:dyDescent="0.25">
      <c r="B1642" s="159"/>
      <c r="C1642" s="29"/>
      <c r="D1642" s="29"/>
      <c r="E1642" s="29"/>
      <c r="F1642" s="29"/>
      <c r="G1642" s="29"/>
      <c r="H1642" s="29"/>
      <c r="I1642" s="29"/>
      <c r="J1642" s="29"/>
      <c r="K1642" s="29"/>
      <c r="L1642" s="29"/>
      <c r="M1642" s="29"/>
      <c r="N1642" s="29"/>
    </row>
    <row r="1643" spans="2:14" hidden="1" x14ac:dyDescent="0.25">
      <c r="B1643" s="159"/>
      <c r="C1643" s="29"/>
      <c r="D1643" s="29"/>
      <c r="E1643" s="29"/>
      <c r="F1643" s="29"/>
      <c r="G1643" s="29"/>
      <c r="H1643" s="29"/>
      <c r="I1643" s="29"/>
      <c r="J1643" s="29"/>
      <c r="K1643" s="29"/>
      <c r="L1643" s="29"/>
      <c r="M1643" s="29"/>
      <c r="N1643" s="29"/>
    </row>
    <row r="1644" spans="2:14" hidden="1" x14ac:dyDescent="0.25">
      <c r="B1644" s="159"/>
      <c r="C1644" s="29"/>
      <c r="D1644" s="29"/>
      <c r="E1644" s="29"/>
      <c r="F1644" s="29"/>
      <c r="G1644" s="29"/>
      <c r="H1644" s="29"/>
      <c r="I1644" s="29"/>
      <c r="J1644" s="29"/>
      <c r="K1644" s="29"/>
      <c r="L1644" s="29"/>
      <c r="M1644" s="29"/>
      <c r="N1644" s="29"/>
    </row>
    <row r="1645" spans="2:14" hidden="1" x14ac:dyDescent="0.25">
      <c r="B1645" s="159"/>
      <c r="C1645" s="29"/>
      <c r="D1645" s="29"/>
      <c r="E1645" s="29"/>
      <c r="F1645" s="29"/>
      <c r="G1645" s="29"/>
      <c r="H1645" s="29"/>
      <c r="I1645" s="29"/>
      <c r="J1645" s="29"/>
      <c r="K1645" s="29"/>
      <c r="L1645" s="29"/>
      <c r="M1645" s="29"/>
      <c r="N1645" s="29"/>
    </row>
    <row r="1646" spans="2:14" hidden="1" x14ac:dyDescent="0.25">
      <c r="B1646" s="159"/>
      <c r="C1646" s="29"/>
      <c r="D1646" s="29"/>
      <c r="E1646" s="29"/>
      <c r="F1646" s="29"/>
      <c r="G1646" s="29"/>
      <c r="H1646" s="29"/>
      <c r="I1646" s="29"/>
      <c r="J1646" s="29"/>
      <c r="K1646" s="29"/>
      <c r="L1646" s="29"/>
      <c r="M1646" s="29"/>
      <c r="N1646" s="29"/>
    </row>
    <row r="1647" spans="2:14" hidden="1" x14ac:dyDescent="0.25">
      <c r="B1647" s="159"/>
      <c r="C1647" s="29"/>
      <c r="D1647" s="29"/>
      <c r="E1647" s="29"/>
      <c r="F1647" s="29"/>
      <c r="G1647" s="29"/>
      <c r="H1647" s="29"/>
      <c r="I1647" s="29"/>
      <c r="J1647" s="29"/>
      <c r="K1647" s="29"/>
      <c r="L1647" s="29"/>
      <c r="M1647" s="29"/>
      <c r="N1647" s="29"/>
    </row>
    <row r="1648" spans="2:14" hidden="1" x14ac:dyDescent="0.25">
      <c r="B1648" s="159"/>
      <c r="C1648" s="29"/>
      <c r="D1648" s="29"/>
      <c r="E1648" s="29"/>
      <c r="F1648" s="29"/>
      <c r="G1648" s="29"/>
      <c r="H1648" s="29"/>
      <c r="I1648" s="29"/>
      <c r="J1648" s="29"/>
      <c r="K1648" s="29"/>
      <c r="L1648" s="29"/>
      <c r="M1648" s="29"/>
      <c r="N1648" s="29"/>
    </row>
    <row r="1649" spans="2:14" hidden="1" x14ac:dyDescent="0.25">
      <c r="B1649" s="159"/>
      <c r="C1649" s="29"/>
      <c r="D1649" s="29"/>
      <c r="E1649" s="29"/>
      <c r="F1649" s="29"/>
      <c r="G1649" s="29"/>
      <c r="H1649" s="29"/>
      <c r="I1649" s="29"/>
      <c r="J1649" s="29"/>
      <c r="K1649" s="29"/>
      <c r="L1649" s="29"/>
      <c r="M1649" s="29"/>
      <c r="N1649" s="29"/>
    </row>
    <row r="1650" spans="2:14" hidden="1" x14ac:dyDescent="0.25">
      <c r="B1650" s="159"/>
      <c r="C1650" s="29"/>
      <c r="D1650" s="29"/>
      <c r="E1650" s="29"/>
      <c r="F1650" s="29"/>
      <c r="G1650" s="29"/>
      <c r="H1650" s="29"/>
      <c r="I1650" s="29"/>
      <c r="J1650" s="29"/>
      <c r="K1650" s="29"/>
      <c r="L1650" s="29"/>
      <c r="M1650" s="29"/>
      <c r="N1650" s="29"/>
    </row>
    <row r="1651" spans="2:14" hidden="1" x14ac:dyDescent="0.25">
      <c r="B1651" s="159"/>
      <c r="C1651" s="29"/>
      <c r="D1651" s="29"/>
      <c r="E1651" s="29"/>
      <c r="F1651" s="29"/>
      <c r="G1651" s="29"/>
      <c r="H1651" s="29"/>
      <c r="I1651" s="29"/>
      <c r="J1651" s="29"/>
      <c r="K1651" s="29"/>
      <c r="L1651" s="29"/>
      <c r="M1651" s="29"/>
      <c r="N1651" s="29"/>
    </row>
    <row r="1652" spans="2:14" hidden="1" x14ac:dyDescent="0.25">
      <c r="B1652" s="159"/>
      <c r="C1652" s="29"/>
      <c r="D1652" s="29"/>
      <c r="E1652" s="29"/>
      <c r="F1652" s="29"/>
      <c r="G1652" s="29"/>
      <c r="H1652" s="29"/>
      <c r="I1652" s="29"/>
      <c r="J1652" s="29"/>
      <c r="K1652" s="29"/>
      <c r="L1652" s="29"/>
      <c r="M1652" s="29"/>
      <c r="N1652" s="29"/>
    </row>
    <row r="1653" spans="2:14" hidden="1" x14ac:dyDescent="0.25">
      <c r="B1653" s="159"/>
      <c r="C1653" s="29"/>
      <c r="D1653" s="29"/>
      <c r="E1653" s="29"/>
      <c r="F1653" s="29"/>
      <c r="G1653" s="29"/>
      <c r="H1653" s="29"/>
      <c r="I1653" s="29"/>
      <c r="J1653" s="29"/>
      <c r="K1653" s="29"/>
      <c r="L1653" s="29"/>
      <c r="M1653" s="29"/>
      <c r="N1653" s="29"/>
    </row>
    <row r="1654" spans="2:14" hidden="1" x14ac:dyDescent="0.25">
      <c r="B1654" s="159"/>
      <c r="C1654" s="29"/>
      <c r="D1654" s="29"/>
      <c r="E1654" s="29"/>
      <c r="F1654" s="29"/>
      <c r="G1654" s="29"/>
      <c r="H1654" s="29"/>
      <c r="I1654" s="29"/>
      <c r="J1654" s="29"/>
      <c r="K1654" s="29"/>
      <c r="L1654" s="29"/>
      <c r="M1654" s="29"/>
      <c r="N1654" s="29"/>
    </row>
    <row r="1655" spans="2:14" hidden="1" x14ac:dyDescent="0.25">
      <c r="B1655" s="159"/>
      <c r="C1655" s="29"/>
      <c r="D1655" s="29"/>
      <c r="E1655" s="29"/>
      <c r="F1655" s="29"/>
      <c r="G1655" s="29"/>
      <c r="H1655" s="29"/>
      <c r="I1655" s="29"/>
      <c r="J1655" s="29"/>
      <c r="K1655" s="29"/>
      <c r="L1655" s="29"/>
      <c r="M1655" s="29"/>
      <c r="N1655" s="29"/>
    </row>
    <row r="1656" spans="2:14" hidden="1" x14ac:dyDescent="0.25">
      <c r="B1656" s="159"/>
      <c r="C1656" s="29"/>
      <c r="D1656" s="29"/>
      <c r="E1656" s="29"/>
      <c r="F1656" s="29"/>
      <c r="G1656" s="29"/>
      <c r="H1656" s="29"/>
      <c r="I1656" s="29"/>
      <c r="J1656" s="29"/>
      <c r="K1656" s="29"/>
      <c r="L1656" s="29"/>
      <c r="M1656" s="29"/>
      <c r="N1656" s="29"/>
    </row>
    <row r="1657" spans="2:14" hidden="1" x14ac:dyDescent="0.25">
      <c r="B1657" s="159"/>
      <c r="C1657" s="29"/>
      <c r="D1657" s="29"/>
      <c r="E1657" s="29"/>
      <c r="F1657" s="29"/>
      <c r="G1657" s="29"/>
      <c r="H1657" s="29"/>
      <c r="I1657" s="29"/>
      <c r="J1657" s="29"/>
      <c r="K1657" s="29"/>
      <c r="L1657" s="29"/>
      <c r="M1657" s="29"/>
      <c r="N1657" s="29"/>
    </row>
    <row r="1658" spans="2:14" hidden="1" x14ac:dyDescent="0.25">
      <c r="B1658" s="159"/>
      <c r="C1658" s="29"/>
      <c r="D1658" s="29"/>
      <c r="E1658" s="29"/>
      <c r="F1658" s="29"/>
      <c r="G1658" s="29"/>
      <c r="H1658" s="29"/>
      <c r="I1658" s="29"/>
      <c r="J1658" s="29"/>
      <c r="K1658" s="29"/>
      <c r="L1658" s="29"/>
      <c r="M1658" s="29"/>
      <c r="N1658" s="29"/>
    </row>
    <row r="1659" spans="2:14" hidden="1" x14ac:dyDescent="0.25">
      <c r="B1659" s="159"/>
      <c r="C1659" s="29"/>
      <c r="D1659" s="29"/>
      <c r="E1659" s="29"/>
      <c r="F1659" s="29"/>
      <c r="G1659" s="29"/>
      <c r="H1659" s="29"/>
      <c r="I1659" s="29"/>
      <c r="J1659" s="29"/>
      <c r="K1659" s="29"/>
      <c r="L1659" s="29"/>
      <c r="M1659" s="29"/>
      <c r="N1659" s="29"/>
    </row>
    <row r="1660" spans="2:14" hidden="1" x14ac:dyDescent="0.25">
      <c r="B1660" s="159"/>
      <c r="C1660" s="29"/>
      <c r="D1660" s="29"/>
      <c r="E1660" s="29"/>
      <c r="F1660" s="29"/>
      <c r="G1660" s="29"/>
      <c r="H1660" s="29"/>
      <c r="I1660" s="29"/>
      <c r="J1660" s="29"/>
      <c r="K1660" s="29"/>
      <c r="L1660" s="29"/>
      <c r="M1660" s="29"/>
      <c r="N1660" s="29"/>
    </row>
    <row r="1661" spans="2:14" hidden="1" x14ac:dyDescent="0.25">
      <c r="B1661" s="159"/>
      <c r="C1661" s="29"/>
      <c r="D1661" s="29"/>
      <c r="E1661" s="29"/>
      <c r="F1661" s="29"/>
      <c r="G1661" s="29"/>
      <c r="H1661" s="29"/>
      <c r="I1661" s="29"/>
      <c r="J1661" s="29"/>
      <c r="K1661" s="29"/>
      <c r="L1661" s="29"/>
      <c r="M1661" s="29"/>
      <c r="N1661" s="29"/>
    </row>
    <row r="1662" spans="2:14" hidden="1" x14ac:dyDescent="0.25">
      <c r="B1662" s="159"/>
      <c r="C1662" s="29"/>
      <c r="D1662" s="29"/>
      <c r="E1662" s="29"/>
      <c r="F1662" s="29"/>
      <c r="G1662" s="29"/>
      <c r="H1662" s="29"/>
      <c r="I1662" s="29"/>
      <c r="J1662" s="29"/>
      <c r="K1662" s="29"/>
      <c r="L1662" s="29"/>
      <c r="M1662" s="29"/>
      <c r="N1662" s="29"/>
    </row>
    <row r="1663" spans="2:14" hidden="1" x14ac:dyDescent="0.25">
      <c r="B1663" s="159"/>
      <c r="C1663" s="29"/>
      <c r="D1663" s="29"/>
      <c r="E1663" s="29"/>
      <c r="F1663" s="29"/>
      <c r="G1663" s="29"/>
      <c r="H1663" s="29"/>
      <c r="I1663" s="29"/>
      <c r="J1663" s="29"/>
      <c r="K1663" s="29"/>
      <c r="L1663" s="29"/>
      <c r="M1663" s="29"/>
      <c r="N1663" s="29"/>
    </row>
    <row r="1664" spans="2:14" hidden="1" x14ac:dyDescent="0.25">
      <c r="B1664" s="159"/>
      <c r="C1664" s="29"/>
      <c r="D1664" s="29"/>
      <c r="E1664" s="29"/>
      <c r="F1664" s="29"/>
      <c r="G1664" s="29"/>
      <c r="H1664" s="29"/>
      <c r="I1664" s="29"/>
      <c r="J1664" s="29"/>
      <c r="K1664" s="29"/>
      <c r="L1664" s="29"/>
      <c r="M1664" s="29"/>
      <c r="N1664" s="29"/>
    </row>
    <row r="1665" spans="2:14" hidden="1" x14ac:dyDescent="0.25">
      <c r="B1665" s="159"/>
      <c r="C1665" s="29"/>
      <c r="D1665" s="29"/>
      <c r="E1665" s="29"/>
      <c r="F1665" s="29"/>
      <c r="G1665" s="29"/>
      <c r="H1665" s="29"/>
      <c r="I1665" s="29"/>
      <c r="J1665" s="29"/>
      <c r="K1665" s="29"/>
      <c r="L1665" s="29"/>
      <c r="M1665" s="29"/>
      <c r="N1665" s="29"/>
    </row>
    <row r="1666" spans="2:14" hidden="1" x14ac:dyDescent="0.25">
      <c r="B1666" s="159"/>
      <c r="C1666" s="29"/>
      <c r="D1666" s="29"/>
      <c r="E1666" s="29"/>
      <c r="F1666" s="29"/>
      <c r="G1666" s="29"/>
      <c r="H1666" s="29"/>
      <c r="I1666" s="29"/>
      <c r="J1666" s="29"/>
      <c r="K1666" s="29"/>
      <c r="L1666" s="29"/>
      <c r="M1666" s="29"/>
      <c r="N1666" s="29"/>
    </row>
    <row r="1667" spans="2:14" hidden="1" x14ac:dyDescent="0.25">
      <c r="B1667" s="159"/>
      <c r="C1667" s="29"/>
      <c r="D1667" s="29"/>
      <c r="E1667" s="29"/>
      <c r="F1667" s="29"/>
      <c r="G1667" s="29"/>
      <c r="H1667" s="29"/>
      <c r="I1667" s="29"/>
      <c r="J1667" s="29"/>
      <c r="K1667" s="29"/>
      <c r="L1667" s="29"/>
      <c r="M1667" s="29"/>
      <c r="N1667" s="29"/>
    </row>
    <row r="1668" spans="2:14" hidden="1" x14ac:dyDescent="0.25">
      <c r="B1668" s="159"/>
      <c r="C1668" s="29"/>
      <c r="D1668" s="29"/>
      <c r="E1668" s="29"/>
      <c r="F1668" s="29"/>
      <c r="G1668" s="29"/>
      <c r="H1668" s="29"/>
      <c r="I1668" s="29"/>
      <c r="J1668" s="29"/>
      <c r="K1668" s="29"/>
      <c r="L1668" s="29"/>
      <c r="M1668" s="29"/>
      <c r="N1668" s="29"/>
    </row>
    <row r="1669" spans="2:14" hidden="1" x14ac:dyDescent="0.25">
      <c r="B1669" s="159"/>
      <c r="C1669" s="29"/>
      <c r="D1669" s="29"/>
      <c r="E1669" s="29"/>
      <c r="F1669" s="29"/>
      <c r="G1669" s="29"/>
      <c r="H1669" s="29"/>
      <c r="I1669" s="29"/>
      <c r="J1669" s="29"/>
      <c r="K1669" s="29"/>
      <c r="L1669" s="29"/>
      <c r="M1669" s="29"/>
      <c r="N1669" s="29"/>
    </row>
    <row r="1670" spans="2:14" hidden="1" x14ac:dyDescent="0.25">
      <c r="B1670" s="159"/>
      <c r="C1670" s="29"/>
      <c r="D1670" s="29"/>
      <c r="E1670" s="29"/>
      <c r="F1670" s="29"/>
      <c r="G1670" s="29"/>
      <c r="H1670" s="29"/>
      <c r="I1670" s="29"/>
      <c r="J1670" s="29"/>
      <c r="K1670" s="29"/>
      <c r="L1670" s="29"/>
      <c r="M1670" s="29"/>
      <c r="N1670" s="29"/>
    </row>
    <row r="1671" spans="2:14" hidden="1" x14ac:dyDescent="0.25">
      <c r="B1671" s="159"/>
      <c r="C1671" s="29"/>
      <c r="D1671" s="29"/>
      <c r="E1671" s="29"/>
      <c r="F1671" s="29"/>
      <c r="G1671" s="29"/>
      <c r="H1671" s="29"/>
      <c r="I1671" s="29"/>
      <c r="J1671" s="29"/>
      <c r="K1671" s="29"/>
      <c r="L1671" s="29"/>
      <c r="M1671" s="29"/>
      <c r="N1671" s="29"/>
    </row>
    <row r="1672" spans="2:14" hidden="1" x14ac:dyDescent="0.25">
      <c r="B1672" s="159"/>
      <c r="C1672" s="29"/>
      <c r="D1672" s="29"/>
      <c r="E1672" s="29"/>
      <c r="F1672" s="29"/>
      <c r="G1672" s="29"/>
      <c r="H1672" s="29"/>
      <c r="I1672" s="29"/>
      <c r="J1672" s="29"/>
      <c r="K1672" s="29"/>
      <c r="L1672" s="29"/>
      <c r="M1672" s="29"/>
      <c r="N1672" s="29"/>
    </row>
    <row r="1673" spans="2:14" hidden="1" x14ac:dyDescent="0.25">
      <c r="B1673" s="159"/>
      <c r="C1673" s="29"/>
      <c r="D1673" s="29"/>
      <c r="E1673" s="29"/>
      <c r="F1673" s="29"/>
      <c r="G1673" s="29"/>
      <c r="H1673" s="29"/>
      <c r="I1673" s="29"/>
      <c r="J1673" s="29"/>
      <c r="K1673" s="29"/>
      <c r="L1673" s="29"/>
      <c r="M1673" s="29"/>
      <c r="N1673" s="29"/>
    </row>
    <row r="1674" spans="2:14" hidden="1" x14ac:dyDescent="0.25">
      <c r="B1674" s="159"/>
      <c r="C1674" s="29"/>
      <c r="D1674" s="29"/>
      <c r="E1674" s="29"/>
      <c r="F1674" s="29"/>
      <c r="G1674" s="29"/>
      <c r="H1674" s="29"/>
      <c r="I1674" s="29"/>
      <c r="J1674" s="29"/>
      <c r="K1674" s="29"/>
      <c r="L1674" s="29"/>
      <c r="M1674" s="29"/>
      <c r="N1674" s="29"/>
    </row>
    <row r="1675" spans="2:14" hidden="1" x14ac:dyDescent="0.25">
      <c r="B1675" s="159"/>
      <c r="C1675" s="29"/>
      <c r="D1675" s="29"/>
      <c r="E1675" s="29"/>
      <c r="F1675" s="29"/>
      <c r="G1675" s="29"/>
      <c r="H1675" s="29"/>
      <c r="I1675" s="29"/>
      <c r="J1675" s="29"/>
      <c r="K1675" s="29"/>
      <c r="L1675" s="29"/>
      <c r="M1675" s="29"/>
      <c r="N1675" s="29"/>
    </row>
    <row r="1676" spans="2:14" hidden="1" x14ac:dyDescent="0.25">
      <c r="B1676" s="159"/>
      <c r="C1676" s="29"/>
      <c r="D1676" s="29"/>
      <c r="E1676" s="29"/>
      <c r="F1676" s="29"/>
      <c r="G1676" s="29"/>
      <c r="H1676" s="29"/>
      <c r="I1676" s="29"/>
      <c r="J1676" s="29"/>
      <c r="K1676" s="29"/>
      <c r="L1676" s="29"/>
      <c r="M1676" s="29"/>
      <c r="N1676" s="29"/>
    </row>
    <row r="1677" spans="2:14" hidden="1" x14ac:dyDescent="0.25">
      <c r="B1677" s="159"/>
      <c r="C1677" s="29"/>
      <c r="D1677" s="29"/>
      <c r="E1677" s="29"/>
      <c r="F1677" s="29"/>
      <c r="G1677" s="29"/>
      <c r="H1677" s="29"/>
      <c r="I1677" s="29"/>
      <c r="J1677" s="29"/>
      <c r="K1677" s="29"/>
      <c r="L1677" s="29"/>
      <c r="M1677" s="29"/>
      <c r="N1677" s="29"/>
    </row>
    <row r="1678" spans="2:14" hidden="1" x14ac:dyDescent="0.25">
      <c r="B1678" s="159"/>
      <c r="C1678" s="29"/>
      <c r="D1678" s="29"/>
      <c r="E1678" s="29"/>
      <c r="F1678" s="29"/>
      <c r="G1678" s="29"/>
      <c r="H1678" s="29"/>
      <c r="I1678" s="29"/>
      <c r="J1678" s="29"/>
      <c r="K1678" s="29"/>
      <c r="L1678" s="29"/>
      <c r="M1678" s="29"/>
      <c r="N1678" s="29"/>
    </row>
    <row r="1679" spans="2:14" hidden="1" x14ac:dyDescent="0.25">
      <c r="B1679" s="159"/>
      <c r="C1679" s="29"/>
      <c r="D1679" s="29"/>
      <c r="E1679" s="29"/>
      <c r="F1679" s="29"/>
      <c r="G1679" s="29"/>
      <c r="H1679" s="29"/>
      <c r="I1679" s="29"/>
      <c r="J1679" s="29"/>
      <c r="K1679" s="29"/>
      <c r="L1679" s="29"/>
      <c r="M1679" s="29"/>
      <c r="N1679" s="29"/>
    </row>
    <row r="1680" spans="2:14" hidden="1" x14ac:dyDescent="0.25">
      <c r="B1680" s="159"/>
      <c r="C1680" s="29"/>
      <c r="D1680" s="29"/>
      <c r="E1680" s="29"/>
      <c r="F1680" s="29"/>
      <c r="G1680" s="29"/>
      <c r="H1680" s="29"/>
      <c r="I1680" s="29"/>
      <c r="J1680" s="29"/>
      <c r="K1680" s="29"/>
      <c r="L1680" s="29"/>
      <c r="M1680" s="29"/>
      <c r="N1680" s="29"/>
    </row>
    <row r="1681" spans="2:14" hidden="1" x14ac:dyDescent="0.25">
      <c r="B1681" s="159"/>
      <c r="C1681" s="29"/>
      <c r="D1681" s="29"/>
      <c r="E1681" s="29"/>
      <c r="F1681" s="29"/>
      <c r="G1681" s="29"/>
      <c r="H1681" s="29"/>
      <c r="I1681" s="29"/>
      <c r="J1681" s="29"/>
      <c r="K1681" s="29"/>
      <c r="L1681" s="29"/>
      <c r="M1681" s="29"/>
      <c r="N1681" s="29"/>
    </row>
    <row r="1682" spans="2:14" hidden="1" x14ac:dyDescent="0.25">
      <c r="B1682" s="159"/>
      <c r="C1682" s="29"/>
      <c r="D1682" s="29"/>
      <c r="E1682" s="29"/>
      <c r="F1682" s="29"/>
      <c r="G1682" s="29"/>
      <c r="H1682" s="29"/>
      <c r="I1682" s="29"/>
      <c r="J1682" s="29"/>
      <c r="K1682" s="29"/>
      <c r="L1682" s="29"/>
      <c r="M1682" s="29"/>
      <c r="N1682" s="29"/>
    </row>
    <row r="1683" spans="2:14" hidden="1" x14ac:dyDescent="0.25">
      <c r="B1683" s="159"/>
      <c r="C1683" s="29"/>
      <c r="D1683" s="29"/>
      <c r="E1683" s="29"/>
      <c r="F1683" s="29"/>
      <c r="G1683" s="29"/>
      <c r="H1683" s="29"/>
      <c r="I1683" s="29"/>
      <c r="J1683" s="29"/>
      <c r="K1683" s="29"/>
      <c r="L1683" s="29"/>
      <c r="M1683" s="29"/>
      <c r="N1683" s="29"/>
    </row>
    <row r="1684" spans="2:14" hidden="1" x14ac:dyDescent="0.25">
      <c r="B1684" s="159"/>
      <c r="C1684" s="29"/>
      <c r="D1684" s="29"/>
      <c r="E1684" s="29"/>
      <c r="F1684" s="29"/>
      <c r="G1684" s="29"/>
      <c r="H1684" s="29"/>
      <c r="I1684" s="29"/>
      <c r="J1684" s="29"/>
      <c r="K1684" s="29"/>
      <c r="L1684" s="29"/>
      <c r="M1684" s="29"/>
      <c r="N1684" s="29"/>
    </row>
    <row r="1685" spans="2:14" hidden="1" x14ac:dyDescent="0.25">
      <c r="B1685" s="159"/>
      <c r="C1685" s="29"/>
      <c r="D1685" s="29"/>
      <c r="E1685" s="29"/>
      <c r="F1685" s="29"/>
      <c r="G1685" s="29"/>
      <c r="H1685" s="29"/>
      <c r="I1685" s="29"/>
      <c r="J1685" s="29"/>
      <c r="K1685" s="29"/>
      <c r="L1685" s="29"/>
      <c r="M1685" s="29"/>
      <c r="N1685" s="29"/>
    </row>
    <row r="1686" spans="2:14" hidden="1" x14ac:dyDescent="0.25">
      <c r="B1686" s="159"/>
      <c r="C1686" s="29"/>
      <c r="D1686" s="29"/>
      <c r="E1686" s="29"/>
      <c r="F1686" s="29"/>
      <c r="G1686" s="29"/>
      <c r="H1686" s="29"/>
      <c r="I1686" s="29"/>
      <c r="J1686" s="29"/>
      <c r="K1686" s="29"/>
      <c r="L1686" s="29"/>
      <c r="M1686" s="29"/>
      <c r="N1686" s="29"/>
    </row>
    <row r="1687" spans="2:14" hidden="1" x14ac:dyDescent="0.25">
      <c r="B1687" s="159"/>
      <c r="C1687" s="29"/>
      <c r="D1687" s="29"/>
      <c r="E1687" s="29"/>
      <c r="F1687" s="29"/>
      <c r="G1687" s="29"/>
      <c r="H1687" s="29"/>
      <c r="I1687" s="29"/>
      <c r="J1687" s="29"/>
      <c r="K1687" s="29"/>
      <c r="L1687" s="29"/>
      <c r="M1687" s="29"/>
      <c r="N1687" s="29"/>
    </row>
    <row r="1688" spans="2:14" hidden="1" x14ac:dyDescent="0.25">
      <c r="B1688" s="159"/>
      <c r="C1688" s="29"/>
      <c r="D1688" s="29"/>
      <c r="E1688" s="29"/>
      <c r="F1688" s="29"/>
      <c r="G1688" s="29"/>
      <c r="H1688" s="29"/>
      <c r="I1688" s="29"/>
      <c r="J1688" s="29"/>
      <c r="K1688" s="29"/>
      <c r="L1688" s="29"/>
      <c r="M1688" s="29"/>
      <c r="N1688" s="29"/>
    </row>
    <row r="1689" spans="2:14" hidden="1" x14ac:dyDescent="0.25">
      <c r="B1689" s="159"/>
      <c r="C1689" s="29"/>
      <c r="D1689" s="29"/>
      <c r="E1689" s="29"/>
      <c r="F1689" s="29"/>
      <c r="G1689" s="29"/>
      <c r="H1689" s="29"/>
      <c r="I1689" s="29"/>
      <c r="J1689" s="29"/>
      <c r="K1689" s="29"/>
      <c r="L1689" s="29"/>
      <c r="M1689" s="29"/>
      <c r="N1689" s="29"/>
    </row>
    <row r="1690" spans="2:14" hidden="1" x14ac:dyDescent="0.25">
      <c r="B1690" s="159"/>
      <c r="C1690" s="29"/>
      <c r="D1690" s="29"/>
      <c r="E1690" s="29"/>
      <c r="F1690" s="29"/>
      <c r="G1690" s="29"/>
      <c r="H1690" s="29"/>
      <c r="I1690" s="29"/>
      <c r="J1690" s="29"/>
      <c r="K1690" s="29"/>
      <c r="L1690" s="29"/>
      <c r="M1690" s="29"/>
      <c r="N1690" s="29"/>
    </row>
    <row r="1691" spans="2:14" hidden="1" x14ac:dyDescent="0.25">
      <c r="B1691" s="159"/>
      <c r="C1691" s="29"/>
      <c r="D1691" s="29"/>
      <c r="E1691" s="29"/>
      <c r="F1691" s="29"/>
      <c r="G1691" s="29"/>
      <c r="H1691" s="29"/>
      <c r="I1691" s="29"/>
      <c r="J1691" s="29"/>
      <c r="K1691" s="29"/>
      <c r="L1691" s="29"/>
      <c r="M1691" s="29"/>
      <c r="N1691" s="29"/>
    </row>
    <row r="1692" spans="2:14" hidden="1" x14ac:dyDescent="0.25">
      <c r="B1692" s="159"/>
      <c r="C1692" s="29"/>
      <c r="D1692" s="29"/>
      <c r="E1692" s="29"/>
      <c r="F1692" s="29"/>
      <c r="G1692" s="29"/>
      <c r="H1692" s="29"/>
      <c r="I1692" s="29"/>
      <c r="J1692" s="29"/>
      <c r="K1692" s="29"/>
      <c r="L1692" s="29"/>
      <c r="M1692" s="29"/>
      <c r="N1692" s="29"/>
    </row>
    <row r="1693" spans="2:14" hidden="1" x14ac:dyDescent="0.25">
      <c r="B1693" s="159"/>
      <c r="C1693" s="29"/>
      <c r="D1693" s="29"/>
      <c r="E1693" s="29"/>
      <c r="F1693" s="29"/>
      <c r="G1693" s="29"/>
      <c r="H1693" s="29"/>
      <c r="I1693" s="29"/>
      <c r="J1693" s="29"/>
      <c r="K1693" s="29"/>
      <c r="L1693" s="29"/>
      <c r="M1693" s="29"/>
      <c r="N1693" s="29"/>
    </row>
    <row r="1694" spans="2:14" hidden="1" x14ac:dyDescent="0.25">
      <c r="B1694" s="159"/>
      <c r="C1694" s="29"/>
      <c r="D1694" s="29"/>
      <c r="E1694" s="29"/>
      <c r="F1694" s="29"/>
      <c r="G1694" s="29"/>
      <c r="H1694" s="29"/>
      <c r="I1694" s="29"/>
      <c r="J1694" s="29"/>
      <c r="K1694" s="29"/>
      <c r="L1694" s="29"/>
      <c r="M1694" s="29"/>
      <c r="N1694" s="29"/>
    </row>
    <row r="1695" spans="2:14" hidden="1" x14ac:dyDescent="0.25">
      <c r="B1695" s="159"/>
      <c r="C1695" s="29"/>
      <c r="D1695" s="29"/>
      <c r="E1695" s="29"/>
      <c r="F1695" s="29"/>
      <c r="G1695" s="29"/>
      <c r="H1695" s="29"/>
      <c r="I1695" s="29"/>
      <c r="J1695" s="29"/>
      <c r="K1695" s="29"/>
      <c r="L1695" s="29"/>
      <c r="M1695" s="29"/>
      <c r="N1695" s="29"/>
    </row>
    <row r="1696" spans="2:14" hidden="1" x14ac:dyDescent="0.25">
      <c r="B1696" s="159"/>
      <c r="C1696" s="29"/>
      <c r="D1696" s="29"/>
      <c r="E1696" s="29"/>
      <c r="F1696" s="29"/>
      <c r="G1696" s="29"/>
      <c r="H1696" s="29"/>
      <c r="I1696" s="29"/>
      <c r="J1696" s="29"/>
      <c r="K1696" s="29"/>
      <c r="L1696" s="29"/>
      <c r="M1696" s="29"/>
      <c r="N1696" s="29"/>
    </row>
    <row r="1697" spans="2:14" hidden="1" x14ac:dyDescent="0.25">
      <c r="B1697" s="159"/>
      <c r="C1697" s="29"/>
      <c r="D1697" s="29"/>
      <c r="E1697" s="29"/>
      <c r="F1697" s="29"/>
      <c r="G1697" s="29"/>
      <c r="H1697" s="29"/>
      <c r="I1697" s="29"/>
      <c r="J1697" s="29"/>
      <c r="K1697" s="29"/>
      <c r="L1697" s="29"/>
      <c r="M1697" s="29"/>
      <c r="N1697" s="29"/>
    </row>
    <row r="1698" spans="2:14" hidden="1" x14ac:dyDescent="0.25">
      <c r="B1698" s="159"/>
      <c r="C1698" s="29"/>
      <c r="D1698" s="29"/>
      <c r="E1698" s="29"/>
      <c r="F1698" s="29"/>
      <c r="G1698" s="29"/>
      <c r="H1698" s="29"/>
      <c r="I1698" s="29"/>
      <c r="J1698" s="29"/>
      <c r="K1698" s="29"/>
      <c r="L1698" s="29"/>
      <c r="M1698" s="29"/>
      <c r="N1698" s="29"/>
    </row>
    <row r="1699" spans="2:14" hidden="1" x14ac:dyDescent="0.25">
      <c r="B1699" s="159"/>
      <c r="C1699" s="29"/>
      <c r="D1699" s="29"/>
      <c r="E1699" s="29"/>
      <c r="F1699" s="29"/>
      <c r="G1699" s="29"/>
      <c r="H1699" s="29"/>
      <c r="I1699" s="29"/>
      <c r="J1699" s="29"/>
      <c r="K1699" s="29"/>
      <c r="L1699" s="29"/>
      <c r="M1699" s="29"/>
      <c r="N1699" s="29"/>
    </row>
    <row r="1700" spans="2:14" hidden="1" x14ac:dyDescent="0.25">
      <c r="B1700" s="159"/>
      <c r="C1700" s="29"/>
      <c r="D1700" s="29"/>
      <c r="E1700" s="29"/>
      <c r="F1700" s="29"/>
      <c r="G1700" s="29"/>
      <c r="H1700" s="29"/>
      <c r="I1700" s="29"/>
      <c r="J1700" s="29"/>
      <c r="K1700" s="29"/>
      <c r="L1700" s="29"/>
      <c r="M1700" s="29"/>
      <c r="N1700" s="29"/>
    </row>
    <row r="1701" spans="2:14" hidden="1" x14ac:dyDescent="0.25">
      <c r="B1701" s="159"/>
      <c r="C1701" s="29"/>
      <c r="D1701" s="29"/>
      <c r="E1701" s="29"/>
      <c r="F1701" s="29"/>
      <c r="G1701" s="29"/>
      <c r="H1701" s="29"/>
      <c r="I1701" s="29"/>
      <c r="J1701" s="29"/>
      <c r="K1701" s="29"/>
      <c r="L1701" s="29"/>
      <c r="M1701" s="29"/>
      <c r="N1701" s="29"/>
    </row>
    <row r="1702" spans="2:14" hidden="1" x14ac:dyDescent="0.25">
      <c r="B1702" s="159"/>
      <c r="C1702" s="29"/>
      <c r="D1702" s="29"/>
      <c r="E1702" s="29"/>
      <c r="F1702" s="29"/>
      <c r="G1702" s="29"/>
      <c r="H1702" s="29"/>
      <c r="I1702" s="29"/>
      <c r="J1702" s="29"/>
      <c r="K1702" s="29"/>
      <c r="L1702" s="29"/>
      <c r="M1702" s="29"/>
      <c r="N1702" s="29"/>
    </row>
    <row r="1703" spans="2:14" hidden="1" x14ac:dyDescent="0.25">
      <c r="B1703" s="159"/>
      <c r="C1703" s="29"/>
      <c r="D1703" s="29"/>
      <c r="E1703" s="29"/>
      <c r="F1703" s="29"/>
      <c r="G1703" s="29"/>
      <c r="H1703" s="29"/>
      <c r="I1703" s="29"/>
      <c r="J1703" s="29"/>
      <c r="K1703" s="29"/>
      <c r="L1703" s="29"/>
      <c r="M1703" s="29"/>
      <c r="N1703" s="29"/>
    </row>
    <row r="1704" spans="2:14" hidden="1" x14ac:dyDescent="0.25">
      <c r="B1704" s="159"/>
      <c r="C1704" s="29"/>
      <c r="D1704" s="29"/>
      <c r="E1704" s="29"/>
      <c r="F1704" s="29"/>
      <c r="G1704" s="29"/>
      <c r="H1704" s="29"/>
      <c r="I1704" s="29"/>
      <c r="J1704" s="29"/>
      <c r="K1704" s="29"/>
      <c r="L1704" s="29"/>
      <c r="M1704" s="29"/>
      <c r="N1704" s="29"/>
    </row>
    <row r="1705" spans="2:14" hidden="1" x14ac:dyDescent="0.25">
      <c r="B1705" s="159"/>
      <c r="C1705" s="29"/>
      <c r="D1705" s="29"/>
      <c r="E1705" s="29"/>
      <c r="F1705" s="29"/>
      <c r="G1705" s="29"/>
      <c r="H1705" s="29"/>
      <c r="I1705" s="29"/>
      <c r="J1705" s="29"/>
      <c r="K1705" s="29"/>
      <c r="L1705" s="29"/>
      <c r="M1705" s="29"/>
      <c r="N1705" s="29"/>
    </row>
    <row r="1706" spans="2:14" hidden="1" x14ac:dyDescent="0.25">
      <c r="B1706" s="159"/>
      <c r="C1706" s="29"/>
      <c r="D1706" s="29"/>
      <c r="E1706" s="29"/>
      <c r="F1706" s="29"/>
      <c r="G1706" s="29"/>
      <c r="H1706" s="29"/>
      <c r="I1706" s="29"/>
      <c r="J1706" s="29"/>
      <c r="K1706" s="29"/>
      <c r="L1706" s="29"/>
      <c r="M1706" s="29"/>
      <c r="N1706" s="29"/>
    </row>
    <row r="1707" spans="2:14" hidden="1" x14ac:dyDescent="0.25">
      <c r="B1707" s="159"/>
      <c r="C1707" s="29"/>
      <c r="D1707" s="29"/>
      <c r="E1707" s="29"/>
      <c r="F1707" s="29"/>
      <c r="G1707" s="29"/>
      <c r="H1707" s="29"/>
      <c r="I1707" s="29"/>
      <c r="J1707" s="29"/>
      <c r="K1707" s="29"/>
      <c r="L1707" s="29"/>
      <c r="M1707" s="29"/>
      <c r="N1707" s="29"/>
    </row>
    <row r="1708" spans="2:14" hidden="1" x14ac:dyDescent="0.25">
      <c r="B1708" s="159"/>
      <c r="C1708" s="29"/>
      <c r="D1708" s="29"/>
      <c r="E1708" s="29"/>
      <c r="F1708" s="29"/>
      <c r="G1708" s="29"/>
      <c r="H1708" s="29"/>
      <c r="I1708" s="29"/>
      <c r="J1708" s="29"/>
      <c r="K1708" s="29"/>
      <c r="L1708" s="29"/>
      <c r="M1708" s="29"/>
      <c r="N1708" s="29"/>
    </row>
    <row r="1709" spans="2:14" hidden="1" x14ac:dyDescent="0.25">
      <c r="B1709" s="159"/>
      <c r="C1709" s="29"/>
      <c r="D1709" s="29"/>
      <c r="E1709" s="29"/>
      <c r="F1709" s="29"/>
      <c r="G1709" s="29"/>
      <c r="H1709" s="29"/>
      <c r="I1709" s="29"/>
      <c r="J1709" s="29"/>
      <c r="K1709" s="29"/>
      <c r="L1709" s="29"/>
      <c r="M1709" s="29"/>
      <c r="N1709" s="29"/>
    </row>
    <row r="1710" spans="2:14" hidden="1" x14ac:dyDescent="0.25">
      <c r="B1710" s="159"/>
      <c r="C1710" s="29"/>
      <c r="D1710" s="29"/>
      <c r="E1710" s="29"/>
      <c r="F1710" s="29"/>
      <c r="G1710" s="29"/>
      <c r="H1710" s="29"/>
      <c r="I1710" s="29"/>
      <c r="J1710" s="29"/>
      <c r="K1710" s="29"/>
      <c r="L1710" s="29"/>
      <c r="M1710" s="29"/>
      <c r="N1710" s="29"/>
    </row>
    <row r="1711" spans="2:14" hidden="1" x14ac:dyDescent="0.25">
      <c r="B1711" s="159"/>
      <c r="C1711" s="29"/>
      <c r="D1711" s="29"/>
      <c r="E1711" s="29"/>
      <c r="F1711" s="29"/>
      <c r="G1711" s="29"/>
      <c r="H1711" s="29"/>
      <c r="I1711" s="29"/>
      <c r="J1711" s="29"/>
      <c r="K1711" s="29"/>
      <c r="L1711" s="29"/>
      <c r="M1711" s="29"/>
      <c r="N1711" s="29"/>
    </row>
    <row r="1712" spans="2:14" hidden="1" x14ac:dyDescent="0.25">
      <c r="B1712" s="159"/>
      <c r="C1712" s="29"/>
      <c r="D1712" s="29"/>
      <c r="E1712" s="29"/>
      <c r="F1712" s="29"/>
      <c r="G1712" s="29"/>
      <c r="H1712" s="29"/>
      <c r="I1712" s="29"/>
      <c r="J1712" s="29"/>
      <c r="K1712" s="29"/>
      <c r="L1712" s="29"/>
      <c r="M1712" s="29"/>
      <c r="N1712" s="29"/>
    </row>
    <row r="1713" spans="2:14" hidden="1" x14ac:dyDescent="0.25">
      <c r="B1713" s="159"/>
      <c r="C1713" s="29"/>
      <c r="D1713" s="29"/>
      <c r="E1713" s="29"/>
      <c r="F1713" s="29"/>
      <c r="G1713" s="29"/>
      <c r="H1713" s="29"/>
      <c r="I1713" s="29"/>
      <c r="J1713" s="29"/>
      <c r="K1713" s="29"/>
      <c r="L1713" s="29"/>
      <c r="M1713" s="29"/>
      <c r="N1713" s="29"/>
    </row>
    <row r="1714" spans="2:14" hidden="1" x14ac:dyDescent="0.25">
      <c r="B1714" s="159"/>
      <c r="C1714" s="29"/>
      <c r="D1714" s="29"/>
      <c r="E1714" s="29"/>
      <c r="F1714" s="29"/>
      <c r="G1714" s="29"/>
      <c r="H1714" s="29"/>
      <c r="I1714" s="29"/>
      <c r="J1714" s="29"/>
      <c r="K1714" s="29"/>
      <c r="L1714" s="29"/>
      <c r="M1714" s="29"/>
      <c r="N1714" s="29"/>
    </row>
    <row r="1715" spans="2:14" hidden="1" x14ac:dyDescent="0.25">
      <c r="B1715" s="159"/>
      <c r="C1715" s="29"/>
      <c r="D1715" s="29"/>
      <c r="E1715" s="29"/>
      <c r="F1715" s="29"/>
      <c r="G1715" s="29"/>
      <c r="H1715" s="29"/>
      <c r="I1715" s="29"/>
      <c r="J1715" s="29"/>
      <c r="K1715" s="29"/>
      <c r="L1715" s="29"/>
      <c r="M1715" s="29"/>
      <c r="N1715" s="29"/>
    </row>
    <row r="1716" spans="2:14" hidden="1" x14ac:dyDescent="0.25">
      <c r="B1716" s="159"/>
      <c r="C1716" s="29"/>
      <c r="D1716" s="29"/>
      <c r="E1716" s="29"/>
      <c r="F1716" s="29"/>
      <c r="G1716" s="29"/>
      <c r="H1716" s="29"/>
      <c r="I1716" s="29"/>
      <c r="J1716" s="29"/>
      <c r="K1716" s="29"/>
      <c r="L1716" s="29"/>
      <c r="M1716" s="29"/>
      <c r="N1716" s="29"/>
    </row>
    <row r="1717" spans="2:14" hidden="1" x14ac:dyDescent="0.25">
      <c r="B1717" s="159"/>
      <c r="C1717" s="29"/>
      <c r="D1717" s="29"/>
      <c r="E1717" s="29"/>
      <c r="F1717" s="29"/>
      <c r="G1717" s="29"/>
      <c r="H1717" s="29"/>
      <c r="I1717" s="29"/>
      <c r="J1717" s="29"/>
      <c r="K1717" s="29"/>
      <c r="L1717" s="29"/>
      <c r="M1717" s="29"/>
      <c r="N1717" s="29"/>
    </row>
    <row r="1718" spans="2:14" hidden="1" x14ac:dyDescent="0.25">
      <c r="B1718" s="159"/>
      <c r="C1718" s="29"/>
      <c r="D1718" s="29"/>
      <c r="E1718" s="29"/>
      <c r="F1718" s="29"/>
      <c r="G1718" s="29"/>
      <c r="H1718" s="29"/>
      <c r="I1718" s="29"/>
      <c r="J1718" s="29"/>
      <c r="K1718" s="29"/>
      <c r="L1718" s="29"/>
      <c r="M1718" s="29"/>
      <c r="N1718" s="29"/>
    </row>
    <row r="1719" spans="2:14" hidden="1" x14ac:dyDescent="0.25">
      <c r="B1719" s="159"/>
      <c r="C1719" s="29"/>
      <c r="D1719" s="29"/>
      <c r="E1719" s="29"/>
      <c r="F1719" s="29"/>
      <c r="G1719" s="29"/>
      <c r="H1719" s="29"/>
      <c r="I1719" s="29"/>
      <c r="J1719" s="29"/>
      <c r="K1719" s="29"/>
      <c r="L1719" s="29"/>
      <c r="M1719" s="29"/>
      <c r="N1719" s="29"/>
    </row>
    <row r="1720" spans="2:14" hidden="1" x14ac:dyDescent="0.25">
      <c r="B1720" s="159"/>
      <c r="C1720" s="29"/>
      <c r="D1720" s="29"/>
      <c r="E1720" s="29"/>
      <c r="F1720" s="29"/>
      <c r="G1720" s="29"/>
      <c r="H1720" s="29"/>
      <c r="I1720" s="29"/>
      <c r="J1720" s="29"/>
      <c r="K1720" s="29"/>
      <c r="L1720" s="29"/>
      <c r="M1720" s="29"/>
      <c r="N1720" s="29"/>
    </row>
    <row r="1721" spans="2:14" hidden="1" x14ac:dyDescent="0.25">
      <c r="B1721" s="159"/>
      <c r="C1721" s="29"/>
      <c r="D1721" s="29"/>
      <c r="E1721" s="29"/>
      <c r="F1721" s="29"/>
      <c r="G1721" s="29"/>
      <c r="H1721" s="29"/>
      <c r="I1721" s="29"/>
      <c r="J1721" s="29"/>
      <c r="K1721" s="29"/>
      <c r="L1721" s="29"/>
      <c r="M1721" s="29"/>
      <c r="N1721" s="29"/>
    </row>
    <row r="1722" spans="2:14" hidden="1" x14ac:dyDescent="0.25">
      <c r="B1722" s="159"/>
      <c r="C1722" s="29"/>
      <c r="D1722" s="29"/>
      <c r="E1722" s="29"/>
      <c r="F1722" s="29"/>
      <c r="G1722" s="29"/>
      <c r="H1722" s="29"/>
      <c r="I1722" s="29"/>
      <c r="J1722" s="29"/>
      <c r="K1722" s="29"/>
      <c r="L1722" s="29"/>
      <c r="M1722" s="29"/>
      <c r="N1722" s="29"/>
    </row>
    <row r="1723" spans="2:14" hidden="1" x14ac:dyDescent="0.25">
      <c r="B1723" s="159"/>
      <c r="C1723" s="29"/>
      <c r="D1723" s="29"/>
      <c r="E1723" s="29"/>
      <c r="F1723" s="29"/>
      <c r="G1723" s="29"/>
      <c r="H1723" s="29"/>
      <c r="I1723" s="29"/>
      <c r="J1723" s="29"/>
      <c r="K1723" s="29"/>
      <c r="L1723" s="29"/>
      <c r="M1723" s="29"/>
      <c r="N1723" s="29"/>
    </row>
    <row r="1724" spans="2:14" hidden="1" x14ac:dyDescent="0.25">
      <c r="B1724" s="159"/>
      <c r="C1724" s="29"/>
      <c r="D1724" s="29"/>
      <c r="E1724" s="29"/>
      <c r="F1724" s="29"/>
      <c r="G1724" s="29"/>
      <c r="H1724" s="29"/>
      <c r="I1724" s="29"/>
      <c r="J1724" s="29"/>
      <c r="K1724" s="29"/>
      <c r="L1724" s="29"/>
      <c r="M1724" s="29"/>
      <c r="N1724" s="29"/>
    </row>
    <row r="1725" spans="2:14" hidden="1" x14ac:dyDescent="0.25">
      <c r="B1725" s="159"/>
      <c r="C1725" s="29"/>
      <c r="D1725" s="29"/>
      <c r="E1725" s="29"/>
      <c r="F1725" s="29"/>
      <c r="G1725" s="29"/>
      <c r="H1725" s="29"/>
      <c r="I1725" s="29"/>
      <c r="J1725" s="29"/>
      <c r="K1725" s="29"/>
      <c r="L1725" s="29"/>
      <c r="M1725" s="29"/>
      <c r="N1725" s="29"/>
    </row>
    <row r="1726" spans="2:14" hidden="1" x14ac:dyDescent="0.25">
      <c r="B1726" s="159"/>
      <c r="C1726" s="29"/>
      <c r="D1726" s="29"/>
      <c r="E1726" s="29"/>
      <c r="F1726" s="29"/>
      <c r="G1726" s="29"/>
      <c r="H1726" s="29"/>
      <c r="I1726" s="29"/>
      <c r="J1726" s="29"/>
      <c r="K1726" s="29"/>
      <c r="L1726" s="29"/>
      <c r="M1726" s="29"/>
      <c r="N1726" s="29"/>
    </row>
    <row r="1727" spans="2:14" hidden="1" x14ac:dyDescent="0.25">
      <c r="B1727" s="159"/>
      <c r="C1727" s="29"/>
      <c r="D1727" s="29"/>
      <c r="E1727" s="29"/>
      <c r="F1727" s="29"/>
      <c r="G1727" s="29"/>
      <c r="H1727" s="29"/>
      <c r="I1727" s="29"/>
      <c r="J1727" s="29"/>
      <c r="K1727" s="29"/>
      <c r="L1727" s="29"/>
      <c r="M1727" s="29"/>
      <c r="N1727" s="29"/>
    </row>
    <row r="1728" spans="2:14" hidden="1" x14ac:dyDescent="0.25">
      <c r="B1728" s="159"/>
      <c r="C1728" s="29"/>
      <c r="D1728" s="29"/>
      <c r="E1728" s="29"/>
      <c r="F1728" s="29"/>
      <c r="G1728" s="29"/>
      <c r="H1728" s="29"/>
      <c r="I1728" s="29"/>
      <c r="J1728" s="29"/>
      <c r="K1728" s="29"/>
      <c r="L1728" s="29"/>
      <c r="M1728" s="29"/>
      <c r="N1728" s="29"/>
    </row>
    <row r="1729" spans="2:14" hidden="1" x14ac:dyDescent="0.25">
      <c r="B1729" s="159"/>
      <c r="C1729" s="29"/>
      <c r="D1729" s="29"/>
      <c r="E1729" s="29"/>
      <c r="F1729" s="29"/>
      <c r="G1729" s="29"/>
      <c r="H1729" s="29"/>
      <c r="I1729" s="29"/>
      <c r="J1729" s="29"/>
      <c r="K1729" s="29"/>
      <c r="L1729" s="29"/>
      <c r="M1729" s="29"/>
      <c r="N1729" s="29"/>
    </row>
    <row r="1730" spans="2:14" hidden="1" x14ac:dyDescent="0.25">
      <c r="B1730" s="159"/>
      <c r="C1730" s="29"/>
      <c r="D1730" s="29"/>
      <c r="E1730" s="29"/>
      <c r="F1730" s="29"/>
      <c r="G1730" s="29"/>
      <c r="H1730" s="29"/>
      <c r="I1730" s="29"/>
      <c r="J1730" s="29"/>
      <c r="K1730" s="29"/>
      <c r="L1730" s="29"/>
      <c r="M1730" s="29"/>
      <c r="N1730" s="29"/>
    </row>
    <row r="1731" spans="2:14" hidden="1" x14ac:dyDescent="0.25">
      <c r="B1731" s="159"/>
      <c r="C1731" s="29"/>
      <c r="D1731" s="29"/>
      <c r="E1731" s="29"/>
      <c r="F1731" s="29"/>
      <c r="G1731" s="29"/>
      <c r="H1731" s="29"/>
      <c r="I1731" s="29"/>
      <c r="J1731" s="29"/>
      <c r="K1731" s="29"/>
      <c r="L1731" s="29"/>
      <c r="M1731" s="29"/>
      <c r="N1731" s="29"/>
    </row>
    <row r="1732" spans="2:14" hidden="1" x14ac:dyDescent="0.25">
      <c r="B1732" s="159"/>
      <c r="C1732" s="29"/>
      <c r="D1732" s="29"/>
      <c r="E1732" s="29"/>
      <c r="F1732" s="29"/>
      <c r="G1732" s="29"/>
      <c r="H1732" s="29"/>
      <c r="I1732" s="29"/>
      <c r="J1732" s="29"/>
      <c r="K1732" s="29"/>
      <c r="L1732" s="29"/>
      <c r="M1732" s="29"/>
      <c r="N1732" s="29"/>
    </row>
    <row r="1733" spans="2:14" hidden="1" x14ac:dyDescent="0.25">
      <c r="B1733" s="159"/>
      <c r="C1733" s="29"/>
      <c r="D1733" s="29"/>
      <c r="E1733" s="29"/>
      <c r="F1733" s="29"/>
      <c r="G1733" s="29"/>
      <c r="H1733" s="29"/>
      <c r="I1733" s="29"/>
      <c r="J1733" s="29"/>
      <c r="K1733" s="29"/>
      <c r="L1733" s="29"/>
      <c r="M1733" s="29"/>
      <c r="N1733" s="29"/>
    </row>
    <row r="1734" spans="2:14" hidden="1" x14ac:dyDescent="0.25">
      <c r="B1734" s="159"/>
      <c r="C1734" s="29"/>
      <c r="D1734" s="29"/>
      <c r="E1734" s="29"/>
      <c r="F1734" s="29"/>
      <c r="G1734" s="29"/>
      <c r="H1734" s="29"/>
      <c r="I1734" s="29"/>
      <c r="J1734" s="29"/>
      <c r="K1734" s="29"/>
      <c r="L1734" s="29"/>
      <c r="M1734" s="29"/>
      <c r="N1734" s="29"/>
    </row>
    <row r="1735" spans="2:14" hidden="1" x14ac:dyDescent="0.25">
      <c r="B1735" s="159"/>
      <c r="C1735" s="29"/>
      <c r="D1735" s="29"/>
      <c r="E1735" s="29"/>
      <c r="F1735" s="29"/>
      <c r="G1735" s="29"/>
      <c r="H1735" s="29"/>
      <c r="I1735" s="29"/>
      <c r="J1735" s="29"/>
      <c r="K1735" s="29"/>
      <c r="L1735" s="29"/>
      <c r="M1735" s="29"/>
      <c r="N1735" s="29"/>
    </row>
    <row r="1736" spans="2:14" hidden="1" x14ac:dyDescent="0.25">
      <c r="B1736" s="159"/>
      <c r="C1736" s="29"/>
      <c r="D1736" s="29"/>
      <c r="E1736" s="29"/>
      <c r="F1736" s="29"/>
      <c r="G1736" s="29"/>
      <c r="H1736" s="29"/>
      <c r="I1736" s="29"/>
      <c r="J1736" s="29"/>
      <c r="K1736" s="29"/>
      <c r="L1736" s="29"/>
      <c r="M1736" s="29"/>
      <c r="N1736" s="29"/>
    </row>
    <row r="1737" spans="2:14" hidden="1" x14ac:dyDescent="0.25">
      <c r="B1737" s="159"/>
      <c r="C1737" s="29"/>
      <c r="D1737" s="29"/>
      <c r="E1737" s="29"/>
      <c r="F1737" s="29"/>
      <c r="G1737" s="29"/>
      <c r="H1737" s="29"/>
      <c r="I1737" s="29"/>
      <c r="J1737" s="29"/>
      <c r="K1737" s="29"/>
      <c r="L1737" s="29"/>
      <c r="M1737" s="29"/>
      <c r="N1737" s="29"/>
    </row>
    <row r="1738" spans="2:14" hidden="1" x14ac:dyDescent="0.25">
      <c r="B1738" s="159"/>
      <c r="C1738" s="29"/>
      <c r="D1738" s="29"/>
      <c r="E1738" s="29"/>
      <c r="F1738" s="29"/>
      <c r="G1738" s="29"/>
      <c r="H1738" s="29"/>
      <c r="I1738" s="29"/>
      <c r="J1738" s="29"/>
      <c r="K1738" s="29"/>
      <c r="L1738" s="29"/>
      <c r="M1738" s="29"/>
      <c r="N1738" s="29"/>
    </row>
    <row r="1739" spans="2:14" hidden="1" x14ac:dyDescent="0.25">
      <c r="B1739" s="159"/>
      <c r="C1739" s="29"/>
      <c r="D1739" s="29"/>
      <c r="E1739" s="29"/>
      <c r="F1739" s="29"/>
      <c r="G1739" s="29"/>
      <c r="H1739" s="29"/>
      <c r="I1739" s="29"/>
      <c r="J1739" s="29"/>
      <c r="K1739" s="29"/>
      <c r="L1739" s="29"/>
      <c r="M1739" s="29"/>
      <c r="N1739" s="29"/>
    </row>
    <row r="1740" spans="2:14" hidden="1" x14ac:dyDescent="0.25">
      <c r="B1740" s="159"/>
      <c r="C1740" s="29"/>
      <c r="D1740" s="29"/>
      <c r="E1740" s="29"/>
      <c r="F1740" s="29"/>
      <c r="G1740" s="29"/>
      <c r="H1740" s="29"/>
      <c r="I1740" s="29"/>
      <c r="J1740" s="29"/>
      <c r="K1740" s="29"/>
      <c r="L1740" s="29"/>
      <c r="M1740" s="29"/>
      <c r="N1740" s="29"/>
    </row>
    <row r="1741" spans="2:14" hidden="1" x14ac:dyDescent="0.25">
      <c r="B1741" s="159"/>
      <c r="C1741" s="29"/>
      <c r="D1741" s="29"/>
      <c r="E1741" s="29"/>
      <c r="F1741" s="29"/>
      <c r="G1741" s="29"/>
      <c r="H1741" s="29"/>
      <c r="I1741" s="29"/>
      <c r="J1741" s="29"/>
      <c r="K1741" s="29"/>
      <c r="L1741" s="29"/>
      <c r="M1741" s="29"/>
      <c r="N1741" s="29"/>
    </row>
    <row r="1742" spans="2:14" hidden="1" x14ac:dyDescent="0.25">
      <c r="B1742" s="159"/>
      <c r="C1742" s="29"/>
      <c r="D1742" s="29"/>
      <c r="E1742" s="29"/>
      <c r="F1742" s="29"/>
      <c r="G1742" s="29"/>
      <c r="H1742" s="29"/>
      <c r="I1742" s="29"/>
      <c r="J1742" s="29"/>
      <c r="K1742" s="29"/>
      <c r="L1742" s="29"/>
      <c r="M1742" s="29"/>
      <c r="N1742" s="29"/>
    </row>
    <row r="1743" spans="2:14" hidden="1" x14ac:dyDescent="0.25">
      <c r="B1743" s="159"/>
      <c r="C1743" s="29"/>
      <c r="D1743" s="29"/>
      <c r="E1743" s="29"/>
      <c r="F1743" s="29"/>
      <c r="G1743" s="29"/>
      <c r="H1743" s="29"/>
      <c r="I1743" s="29"/>
      <c r="J1743" s="29"/>
      <c r="K1743" s="29"/>
      <c r="L1743" s="29"/>
      <c r="M1743" s="29"/>
      <c r="N1743" s="29"/>
    </row>
    <row r="1744" spans="2:14" hidden="1" x14ac:dyDescent="0.25">
      <c r="B1744" s="159"/>
      <c r="C1744" s="29"/>
      <c r="D1744" s="29"/>
      <c r="E1744" s="29"/>
      <c r="F1744" s="29"/>
      <c r="G1744" s="29"/>
      <c r="H1744" s="29"/>
      <c r="I1744" s="29"/>
      <c r="J1744" s="29"/>
      <c r="K1744" s="29"/>
      <c r="L1744" s="29"/>
      <c r="M1744" s="29"/>
      <c r="N1744" s="29"/>
    </row>
    <row r="1745" spans="2:14" hidden="1" x14ac:dyDescent="0.25">
      <c r="B1745" s="159"/>
      <c r="C1745" s="29"/>
      <c r="D1745" s="29"/>
      <c r="E1745" s="29"/>
      <c r="F1745" s="29"/>
      <c r="G1745" s="29"/>
      <c r="H1745" s="29"/>
      <c r="I1745" s="29"/>
      <c r="J1745" s="29"/>
      <c r="K1745" s="29"/>
      <c r="L1745" s="29"/>
      <c r="M1745" s="29"/>
      <c r="N1745" s="29"/>
    </row>
    <row r="1746" spans="2:14" hidden="1" x14ac:dyDescent="0.25">
      <c r="B1746" s="159"/>
      <c r="C1746" s="29"/>
      <c r="D1746" s="29"/>
      <c r="E1746" s="29"/>
      <c r="F1746" s="29"/>
      <c r="G1746" s="29"/>
      <c r="H1746" s="29"/>
      <c r="I1746" s="29"/>
      <c r="J1746" s="29"/>
      <c r="K1746" s="29"/>
      <c r="L1746" s="29"/>
      <c r="M1746" s="29"/>
      <c r="N1746" s="29"/>
    </row>
    <row r="1747" spans="2:14" hidden="1" x14ac:dyDescent="0.25">
      <c r="B1747" s="159"/>
      <c r="C1747" s="29"/>
      <c r="D1747" s="29"/>
      <c r="E1747" s="29"/>
      <c r="F1747" s="29"/>
      <c r="G1747" s="29"/>
      <c r="H1747" s="29"/>
      <c r="I1747" s="29"/>
      <c r="J1747" s="29"/>
      <c r="K1747" s="29"/>
      <c r="L1747" s="29"/>
      <c r="M1747" s="29"/>
      <c r="N1747" s="29"/>
    </row>
    <row r="1748" spans="2:14" hidden="1" x14ac:dyDescent="0.25">
      <c r="B1748" s="159"/>
      <c r="C1748" s="29"/>
      <c r="D1748" s="29"/>
      <c r="E1748" s="29"/>
      <c r="F1748" s="29"/>
      <c r="G1748" s="29"/>
      <c r="H1748" s="29"/>
      <c r="I1748" s="29"/>
      <c r="J1748" s="29"/>
      <c r="K1748" s="29"/>
      <c r="L1748" s="29"/>
      <c r="M1748" s="29"/>
      <c r="N1748" s="29"/>
    </row>
    <row r="1749" spans="2:14" hidden="1" x14ac:dyDescent="0.25">
      <c r="B1749" s="159"/>
      <c r="C1749" s="29"/>
      <c r="D1749" s="29"/>
      <c r="E1749" s="29"/>
      <c r="F1749" s="29"/>
      <c r="G1749" s="29"/>
      <c r="H1749" s="29"/>
      <c r="I1749" s="29"/>
      <c r="J1749" s="29"/>
      <c r="K1749" s="29"/>
      <c r="L1749" s="29"/>
      <c r="M1749" s="29"/>
      <c r="N1749" s="29"/>
    </row>
    <row r="1750" spans="2:14" hidden="1" x14ac:dyDescent="0.25">
      <c r="B1750" s="159"/>
      <c r="C1750" s="29"/>
      <c r="D1750" s="29"/>
      <c r="E1750" s="29"/>
      <c r="F1750" s="29"/>
      <c r="G1750" s="29"/>
      <c r="H1750" s="29"/>
      <c r="I1750" s="29"/>
      <c r="J1750" s="29"/>
      <c r="K1750" s="29"/>
      <c r="L1750" s="29"/>
      <c r="M1750" s="29"/>
      <c r="N1750" s="29"/>
    </row>
    <row r="1751" spans="2:14" hidden="1" x14ac:dyDescent="0.25">
      <c r="B1751" s="159"/>
      <c r="C1751" s="29"/>
      <c r="D1751" s="29"/>
      <c r="E1751" s="29"/>
      <c r="F1751" s="29"/>
      <c r="G1751" s="29"/>
      <c r="H1751" s="29"/>
      <c r="I1751" s="29"/>
      <c r="J1751" s="29"/>
      <c r="K1751" s="29"/>
      <c r="L1751" s="29"/>
      <c r="M1751" s="29"/>
      <c r="N1751" s="29"/>
    </row>
    <row r="1752" spans="2:14" hidden="1" x14ac:dyDescent="0.25">
      <c r="B1752" s="159"/>
      <c r="C1752" s="29"/>
      <c r="D1752" s="29"/>
      <c r="E1752" s="29"/>
      <c r="F1752" s="29"/>
      <c r="G1752" s="29"/>
      <c r="H1752" s="29"/>
      <c r="I1752" s="29"/>
      <c r="J1752" s="29"/>
      <c r="K1752" s="29"/>
      <c r="L1752" s="29"/>
      <c r="M1752" s="29"/>
      <c r="N1752" s="29"/>
    </row>
    <row r="1753" spans="2:14" hidden="1" x14ac:dyDescent="0.25">
      <c r="B1753" s="159"/>
      <c r="C1753" s="29"/>
      <c r="D1753" s="29"/>
      <c r="E1753" s="29"/>
      <c r="F1753" s="29"/>
      <c r="G1753" s="29"/>
      <c r="H1753" s="29"/>
      <c r="I1753" s="29"/>
      <c r="J1753" s="29"/>
      <c r="K1753" s="29"/>
      <c r="L1753" s="29"/>
      <c r="M1753" s="29"/>
      <c r="N1753" s="29"/>
    </row>
    <row r="1754" spans="2:14" hidden="1" x14ac:dyDescent="0.25">
      <c r="B1754" s="159"/>
      <c r="C1754" s="29"/>
      <c r="D1754" s="29"/>
      <c r="E1754" s="29"/>
      <c r="F1754" s="29"/>
      <c r="G1754" s="29"/>
      <c r="H1754" s="29"/>
      <c r="I1754" s="29"/>
      <c r="J1754" s="29"/>
      <c r="K1754" s="29"/>
      <c r="L1754" s="29"/>
      <c r="M1754" s="29"/>
      <c r="N1754" s="29"/>
    </row>
    <row r="1755" spans="2:14" hidden="1" x14ac:dyDescent="0.25">
      <c r="B1755" s="159"/>
      <c r="C1755" s="29"/>
      <c r="D1755" s="29"/>
      <c r="E1755" s="29"/>
      <c r="F1755" s="29"/>
      <c r="G1755" s="29"/>
      <c r="H1755" s="29"/>
      <c r="I1755" s="29"/>
      <c r="J1755" s="29"/>
      <c r="K1755" s="29"/>
      <c r="L1755" s="29"/>
      <c r="M1755" s="29"/>
      <c r="N1755" s="29"/>
    </row>
    <row r="1756" spans="2:14" hidden="1" x14ac:dyDescent="0.25">
      <c r="B1756" s="159"/>
      <c r="C1756" s="29"/>
      <c r="D1756" s="29"/>
      <c r="E1756" s="29"/>
      <c r="F1756" s="29"/>
      <c r="G1756" s="29"/>
      <c r="H1756" s="29"/>
      <c r="I1756" s="29"/>
      <c r="J1756" s="29"/>
      <c r="K1756" s="29"/>
      <c r="L1756" s="29"/>
      <c r="M1756" s="29"/>
      <c r="N1756" s="29"/>
    </row>
    <row r="1757" spans="2:14" hidden="1" x14ac:dyDescent="0.25">
      <c r="B1757" s="159"/>
      <c r="C1757" s="29"/>
      <c r="D1757" s="29"/>
      <c r="E1757" s="29"/>
      <c r="F1757" s="29"/>
      <c r="G1757" s="29"/>
      <c r="H1757" s="29"/>
      <c r="I1757" s="29"/>
      <c r="J1757" s="29"/>
      <c r="K1757" s="29"/>
      <c r="L1757" s="29"/>
      <c r="M1757" s="29"/>
      <c r="N1757" s="29"/>
    </row>
    <row r="1758" spans="2:14" hidden="1" x14ac:dyDescent="0.25">
      <c r="B1758" s="159"/>
      <c r="C1758" s="29"/>
      <c r="D1758" s="29"/>
      <c r="E1758" s="29"/>
      <c r="F1758" s="29"/>
      <c r="G1758" s="29"/>
      <c r="H1758" s="29"/>
      <c r="I1758" s="29"/>
      <c r="J1758" s="29"/>
      <c r="K1758" s="29"/>
      <c r="L1758" s="29"/>
      <c r="M1758" s="29"/>
      <c r="N1758" s="29"/>
    </row>
    <row r="1759" spans="2:14" hidden="1" x14ac:dyDescent="0.25">
      <c r="B1759" s="159"/>
      <c r="C1759" s="29"/>
      <c r="D1759" s="29"/>
      <c r="E1759" s="29"/>
      <c r="F1759" s="29"/>
      <c r="G1759" s="29"/>
      <c r="H1759" s="29"/>
      <c r="I1759" s="29"/>
      <c r="J1759" s="29"/>
      <c r="K1759" s="29"/>
      <c r="L1759" s="29"/>
      <c r="M1759" s="29"/>
      <c r="N1759" s="29"/>
    </row>
    <row r="1760" spans="2:14" hidden="1" x14ac:dyDescent="0.25">
      <c r="B1760" s="159"/>
      <c r="C1760" s="29"/>
      <c r="D1760" s="29"/>
      <c r="E1760" s="29"/>
      <c r="F1760" s="29"/>
      <c r="G1760" s="29"/>
      <c r="H1760" s="29"/>
      <c r="I1760" s="29"/>
      <c r="J1760" s="29"/>
      <c r="K1760" s="29"/>
      <c r="L1760" s="29"/>
      <c r="M1760" s="29"/>
      <c r="N1760" s="29"/>
    </row>
    <row r="1761" spans="2:14" hidden="1" x14ac:dyDescent="0.25">
      <c r="B1761" s="159"/>
      <c r="C1761" s="29"/>
      <c r="D1761" s="29"/>
      <c r="E1761" s="29"/>
      <c r="F1761" s="29"/>
      <c r="G1761" s="29"/>
      <c r="H1761" s="29"/>
      <c r="I1761" s="29"/>
      <c r="J1761" s="29"/>
      <c r="K1761" s="29"/>
      <c r="L1761" s="29"/>
      <c r="M1761" s="29"/>
      <c r="N1761" s="29"/>
    </row>
    <row r="1762" spans="2:14" hidden="1" x14ac:dyDescent="0.25">
      <c r="B1762" s="159"/>
      <c r="C1762" s="29"/>
      <c r="D1762" s="29"/>
      <c r="E1762" s="29"/>
      <c r="F1762" s="29"/>
      <c r="G1762" s="29"/>
      <c r="H1762" s="29"/>
      <c r="I1762" s="29"/>
      <c r="J1762" s="29"/>
      <c r="K1762" s="29"/>
      <c r="L1762" s="29"/>
      <c r="M1762" s="29"/>
      <c r="N1762" s="29"/>
    </row>
    <row r="1763" spans="2:14" hidden="1" x14ac:dyDescent="0.25">
      <c r="B1763" s="159"/>
      <c r="C1763" s="29"/>
      <c r="D1763" s="29"/>
      <c r="E1763" s="29"/>
      <c r="F1763" s="29"/>
      <c r="G1763" s="29"/>
      <c r="H1763" s="29"/>
      <c r="I1763" s="29"/>
      <c r="J1763" s="29"/>
      <c r="K1763" s="29"/>
      <c r="L1763" s="29"/>
      <c r="M1763" s="29"/>
      <c r="N1763" s="29"/>
    </row>
    <row r="1764" spans="2:14" hidden="1" x14ac:dyDescent="0.25">
      <c r="B1764" s="159"/>
      <c r="C1764" s="29"/>
      <c r="D1764" s="29"/>
      <c r="E1764" s="29"/>
      <c r="F1764" s="29"/>
      <c r="G1764" s="29"/>
      <c r="H1764" s="29"/>
      <c r="I1764" s="29"/>
      <c r="J1764" s="29"/>
      <c r="K1764" s="29"/>
      <c r="L1764" s="29"/>
      <c r="M1764" s="29"/>
      <c r="N1764" s="29"/>
    </row>
    <row r="1765" spans="2:14" hidden="1" x14ac:dyDescent="0.25">
      <c r="B1765" s="159"/>
      <c r="C1765" s="29"/>
      <c r="D1765" s="29"/>
      <c r="E1765" s="29"/>
      <c r="F1765" s="29"/>
      <c r="G1765" s="29"/>
      <c r="H1765" s="29"/>
      <c r="I1765" s="29"/>
      <c r="J1765" s="29"/>
      <c r="K1765" s="29"/>
      <c r="L1765" s="29"/>
      <c r="M1765" s="29"/>
      <c r="N1765" s="29"/>
    </row>
    <row r="1766" spans="2:14" hidden="1" x14ac:dyDescent="0.25">
      <c r="B1766" s="159"/>
      <c r="C1766" s="29"/>
      <c r="D1766" s="29"/>
      <c r="E1766" s="29"/>
      <c r="F1766" s="29"/>
      <c r="G1766" s="29"/>
      <c r="H1766" s="29"/>
      <c r="I1766" s="29"/>
      <c r="J1766" s="29"/>
      <c r="K1766" s="29"/>
      <c r="L1766" s="29"/>
      <c r="M1766" s="29"/>
      <c r="N1766" s="29"/>
    </row>
    <row r="1767" spans="2:14" hidden="1" x14ac:dyDescent="0.25">
      <c r="B1767" s="159"/>
      <c r="C1767" s="29"/>
      <c r="D1767" s="29"/>
      <c r="E1767" s="29"/>
      <c r="F1767" s="29"/>
      <c r="G1767" s="29"/>
      <c r="H1767" s="29"/>
      <c r="I1767" s="29"/>
      <c r="J1767" s="29"/>
      <c r="K1767" s="29"/>
      <c r="L1767" s="29"/>
      <c r="M1767" s="29"/>
      <c r="N1767" s="29"/>
    </row>
    <row r="1768" spans="2:14" hidden="1" x14ac:dyDescent="0.25">
      <c r="B1768" s="159"/>
      <c r="C1768" s="29"/>
      <c r="D1768" s="29"/>
      <c r="E1768" s="29"/>
      <c r="F1768" s="29"/>
      <c r="G1768" s="29"/>
      <c r="H1768" s="29"/>
      <c r="I1768" s="29"/>
      <c r="J1768" s="29"/>
      <c r="K1768" s="29"/>
      <c r="L1768" s="29"/>
      <c r="M1768" s="29"/>
      <c r="N1768" s="29"/>
    </row>
    <row r="1769" spans="2:14" hidden="1" x14ac:dyDescent="0.25">
      <c r="B1769" s="159"/>
      <c r="C1769" s="29"/>
      <c r="D1769" s="29"/>
      <c r="E1769" s="29"/>
      <c r="F1769" s="29"/>
      <c r="G1769" s="29"/>
      <c r="H1769" s="29"/>
      <c r="I1769" s="29"/>
      <c r="J1769" s="29"/>
      <c r="K1769" s="29"/>
      <c r="L1769" s="29"/>
      <c r="M1769" s="29"/>
      <c r="N1769" s="29"/>
    </row>
    <row r="1770" spans="2:14" hidden="1" x14ac:dyDescent="0.25">
      <c r="B1770" s="159"/>
      <c r="C1770" s="29"/>
      <c r="D1770" s="29"/>
      <c r="E1770" s="29"/>
      <c r="F1770" s="29"/>
      <c r="G1770" s="29"/>
      <c r="H1770" s="29"/>
      <c r="I1770" s="29"/>
      <c r="J1770" s="29"/>
      <c r="K1770" s="29"/>
      <c r="L1770" s="29"/>
      <c r="M1770" s="29"/>
      <c r="N1770" s="29"/>
    </row>
    <row r="1771" spans="2:14" hidden="1" x14ac:dyDescent="0.25">
      <c r="B1771" s="159"/>
      <c r="C1771" s="29"/>
      <c r="D1771" s="29"/>
      <c r="E1771" s="29"/>
      <c r="F1771" s="29"/>
      <c r="G1771" s="29"/>
      <c r="H1771" s="29"/>
      <c r="I1771" s="29"/>
      <c r="J1771" s="29"/>
      <c r="K1771" s="29"/>
      <c r="L1771" s="29"/>
      <c r="M1771" s="29"/>
      <c r="N1771" s="29"/>
    </row>
    <row r="1772" spans="2:14" hidden="1" x14ac:dyDescent="0.25">
      <c r="B1772" s="159"/>
      <c r="C1772" s="29"/>
      <c r="D1772" s="29"/>
      <c r="E1772" s="29"/>
      <c r="F1772" s="29"/>
      <c r="G1772" s="29"/>
      <c r="H1772" s="29"/>
      <c r="I1772" s="29"/>
      <c r="J1772" s="29"/>
      <c r="K1772" s="29"/>
      <c r="L1772" s="29"/>
      <c r="M1772" s="29"/>
      <c r="N1772" s="29"/>
    </row>
    <row r="1773" spans="2:14" hidden="1" x14ac:dyDescent="0.25">
      <c r="B1773" s="159"/>
      <c r="C1773" s="29"/>
      <c r="D1773" s="29"/>
      <c r="E1773" s="29"/>
      <c r="F1773" s="29"/>
      <c r="G1773" s="29"/>
      <c r="H1773" s="29"/>
      <c r="I1773" s="29"/>
      <c r="J1773" s="29"/>
      <c r="K1773" s="29"/>
      <c r="L1773" s="29"/>
      <c r="M1773" s="29"/>
      <c r="N1773" s="29"/>
    </row>
    <row r="1774" spans="2:14" hidden="1" x14ac:dyDescent="0.25">
      <c r="B1774" s="159"/>
      <c r="C1774" s="29"/>
      <c r="D1774" s="29"/>
      <c r="E1774" s="29"/>
      <c r="F1774" s="29"/>
      <c r="G1774" s="29"/>
      <c r="H1774" s="29"/>
      <c r="I1774" s="29"/>
      <c r="J1774" s="29"/>
      <c r="K1774" s="29"/>
      <c r="L1774" s="29"/>
      <c r="M1774" s="29"/>
      <c r="N1774" s="29"/>
    </row>
    <row r="1775" spans="2:14" hidden="1" x14ac:dyDescent="0.25">
      <c r="B1775" s="159"/>
      <c r="C1775" s="29"/>
      <c r="D1775" s="29"/>
      <c r="E1775" s="29"/>
      <c r="F1775" s="29"/>
      <c r="G1775" s="29"/>
      <c r="H1775" s="29"/>
      <c r="I1775" s="29"/>
      <c r="J1775" s="29"/>
      <c r="K1775" s="29"/>
      <c r="L1775" s="29"/>
      <c r="M1775" s="29"/>
      <c r="N1775" s="29"/>
    </row>
    <row r="1776" spans="2:14" hidden="1" x14ac:dyDescent="0.25">
      <c r="B1776" s="159"/>
      <c r="C1776" s="29"/>
      <c r="D1776" s="29"/>
      <c r="E1776" s="29"/>
      <c r="F1776" s="29"/>
      <c r="G1776" s="29"/>
      <c r="H1776" s="29"/>
      <c r="I1776" s="29"/>
      <c r="J1776" s="29"/>
      <c r="K1776" s="29"/>
      <c r="L1776" s="29"/>
      <c r="M1776" s="29"/>
      <c r="N1776" s="29"/>
    </row>
    <row r="1777" spans="2:14" hidden="1" x14ac:dyDescent="0.25">
      <c r="B1777" s="159"/>
      <c r="C1777" s="29"/>
      <c r="D1777" s="29"/>
      <c r="E1777" s="29"/>
      <c r="F1777" s="29"/>
      <c r="G1777" s="29"/>
      <c r="H1777" s="29"/>
      <c r="I1777" s="29"/>
      <c r="J1777" s="29"/>
      <c r="K1777" s="29"/>
      <c r="L1777" s="29"/>
      <c r="M1777" s="29"/>
      <c r="N1777" s="29"/>
    </row>
    <row r="1778" spans="2:14" hidden="1" x14ac:dyDescent="0.25">
      <c r="B1778" s="159"/>
      <c r="C1778" s="29"/>
      <c r="D1778" s="29"/>
      <c r="E1778" s="29"/>
      <c r="F1778" s="29"/>
      <c r="G1778" s="29"/>
      <c r="H1778" s="29"/>
      <c r="I1778" s="29"/>
      <c r="J1778" s="29"/>
      <c r="K1778" s="29"/>
      <c r="L1778" s="29"/>
      <c r="M1778" s="29"/>
      <c r="N1778" s="29"/>
    </row>
    <row r="1779" spans="2:14" hidden="1" x14ac:dyDescent="0.25">
      <c r="B1779" s="159"/>
      <c r="C1779" s="29"/>
      <c r="D1779" s="29"/>
      <c r="E1779" s="29"/>
      <c r="F1779" s="29"/>
      <c r="G1779" s="29"/>
      <c r="H1779" s="29"/>
      <c r="I1779" s="29"/>
      <c r="J1779" s="29"/>
      <c r="K1779" s="29"/>
      <c r="L1779" s="29"/>
      <c r="M1779" s="29"/>
      <c r="N1779" s="29"/>
    </row>
    <row r="1780" spans="2:14" hidden="1" x14ac:dyDescent="0.25">
      <c r="B1780" s="159"/>
      <c r="C1780" s="29"/>
      <c r="D1780" s="29"/>
      <c r="E1780" s="29"/>
      <c r="F1780" s="29"/>
      <c r="G1780" s="29"/>
      <c r="H1780" s="29"/>
      <c r="I1780" s="29"/>
      <c r="J1780" s="29"/>
      <c r="K1780" s="29"/>
      <c r="L1780" s="29"/>
      <c r="M1780" s="29"/>
      <c r="N1780" s="29"/>
    </row>
    <row r="1781" spans="2:14" hidden="1" x14ac:dyDescent="0.25">
      <c r="B1781" s="159"/>
      <c r="C1781" s="29"/>
      <c r="D1781" s="29"/>
      <c r="E1781" s="29"/>
      <c r="F1781" s="29"/>
      <c r="G1781" s="29"/>
      <c r="H1781" s="29"/>
      <c r="I1781" s="29"/>
      <c r="J1781" s="29"/>
      <c r="K1781" s="29"/>
      <c r="L1781" s="29"/>
      <c r="M1781" s="29"/>
      <c r="N1781" s="29"/>
    </row>
    <row r="1782" spans="2:14" hidden="1" x14ac:dyDescent="0.25">
      <c r="B1782" s="159"/>
      <c r="C1782" s="29"/>
      <c r="D1782" s="29"/>
      <c r="E1782" s="29"/>
      <c r="F1782" s="29"/>
      <c r="G1782" s="29"/>
      <c r="H1782" s="29"/>
      <c r="I1782" s="29"/>
      <c r="J1782" s="29"/>
      <c r="K1782" s="29"/>
      <c r="L1782" s="29"/>
      <c r="M1782" s="29"/>
      <c r="N1782" s="29"/>
    </row>
    <row r="1783" spans="2:14" hidden="1" x14ac:dyDescent="0.25">
      <c r="B1783" s="159"/>
      <c r="C1783" s="29"/>
      <c r="D1783" s="29"/>
      <c r="E1783" s="29"/>
      <c r="F1783" s="29"/>
      <c r="G1783" s="29"/>
      <c r="H1783" s="29"/>
      <c r="I1783" s="29"/>
      <c r="J1783" s="29"/>
      <c r="K1783" s="29"/>
      <c r="L1783" s="29"/>
      <c r="M1783" s="29"/>
      <c r="N1783" s="29"/>
    </row>
    <row r="1784" spans="2:14" hidden="1" x14ac:dyDescent="0.25">
      <c r="B1784" s="159"/>
      <c r="C1784" s="29"/>
      <c r="D1784" s="29"/>
      <c r="E1784" s="29"/>
      <c r="F1784" s="29"/>
      <c r="G1784" s="29"/>
      <c r="H1784" s="29"/>
      <c r="I1784" s="29"/>
      <c r="J1784" s="29"/>
      <c r="K1784" s="29"/>
      <c r="L1784" s="29"/>
      <c r="M1784" s="29"/>
      <c r="N1784" s="29"/>
    </row>
    <row r="1785" spans="2:14" hidden="1" x14ac:dyDescent="0.25">
      <c r="B1785" s="159"/>
      <c r="C1785" s="29"/>
      <c r="D1785" s="29"/>
      <c r="E1785" s="29"/>
      <c r="F1785" s="29"/>
      <c r="G1785" s="29"/>
      <c r="H1785" s="29"/>
      <c r="I1785" s="29"/>
      <c r="J1785" s="29"/>
      <c r="K1785" s="29"/>
      <c r="L1785" s="29"/>
      <c r="M1785" s="29"/>
      <c r="N1785" s="29"/>
    </row>
    <row r="1786" spans="2:14" hidden="1" x14ac:dyDescent="0.25">
      <c r="B1786" s="159"/>
      <c r="C1786" s="29"/>
      <c r="D1786" s="29"/>
      <c r="E1786" s="29"/>
      <c r="F1786" s="29"/>
      <c r="G1786" s="29"/>
      <c r="H1786" s="29"/>
      <c r="I1786" s="29"/>
      <c r="J1786" s="29"/>
      <c r="K1786" s="29"/>
      <c r="L1786" s="29"/>
      <c r="M1786" s="29"/>
      <c r="N1786" s="29"/>
    </row>
    <row r="1787" spans="2:14" hidden="1" x14ac:dyDescent="0.25">
      <c r="B1787" s="159"/>
      <c r="C1787" s="29"/>
      <c r="D1787" s="29"/>
      <c r="E1787" s="29"/>
      <c r="F1787" s="29"/>
      <c r="G1787" s="29"/>
      <c r="H1787" s="29"/>
      <c r="I1787" s="29"/>
      <c r="J1787" s="29"/>
      <c r="K1787" s="29"/>
      <c r="L1787" s="29"/>
      <c r="M1787" s="29"/>
      <c r="N1787" s="29"/>
    </row>
    <row r="1788" spans="2:14" hidden="1" x14ac:dyDescent="0.25">
      <c r="B1788" s="159"/>
      <c r="C1788" s="29"/>
      <c r="D1788" s="29"/>
      <c r="E1788" s="29"/>
      <c r="F1788" s="29"/>
      <c r="G1788" s="29"/>
      <c r="H1788" s="29"/>
      <c r="I1788" s="29"/>
      <c r="J1788" s="29"/>
      <c r="K1788" s="29"/>
      <c r="L1788" s="29"/>
      <c r="M1788" s="29"/>
      <c r="N1788" s="29"/>
    </row>
    <row r="1789" spans="2:14" hidden="1" x14ac:dyDescent="0.25">
      <c r="B1789" s="159"/>
      <c r="C1789" s="29"/>
      <c r="D1789" s="29"/>
      <c r="E1789" s="29"/>
      <c r="F1789" s="29"/>
      <c r="G1789" s="29"/>
      <c r="H1789" s="29"/>
      <c r="I1789" s="29"/>
      <c r="J1789" s="29"/>
      <c r="K1789" s="29"/>
      <c r="L1789" s="29"/>
      <c r="M1789" s="29"/>
      <c r="N1789" s="29"/>
    </row>
    <row r="1790" spans="2:14" hidden="1" x14ac:dyDescent="0.25">
      <c r="B1790" s="159"/>
      <c r="C1790" s="29"/>
      <c r="D1790" s="29"/>
      <c r="E1790" s="29"/>
      <c r="F1790" s="29"/>
      <c r="G1790" s="29"/>
      <c r="H1790" s="29"/>
      <c r="I1790" s="29"/>
      <c r="J1790" s="29"/>
      <c r="K1790" s="29"/>
      <c r="L1790" s="29"/>
      <c r="M1790" s="29"/>
      <c r="N1790" s="29"/>
    </row>
    <row r="1791" spans="2:14" hidden="1" x14ac:dyDescent="0.25">
      <c r="B1791" s="159"/>
      <c r="C1791" s="29"/>
      <c r="D1791" s="29"/>
      <c r="E1791" s="29"/>
      <c r="F1791" s="29"/>
      <c r="G1791" s="29"/>
      <c r="H1791" s="29"/>
      <c r="I1791" s="29"/>
      <c r="J1791" s="29"/>
      <c r="K1791" s="29"/>
      <c r="L1791" s="29"/>
      <c r="M1791" s="29"/>
      <c r="N1791" s="29"/>
    </row>
    <row r="1792" spans="2:14" hidden="1" x14ac:dyDescent="0.25">
      <c r="B1792" s="159"/>
      <c r="C1792" s="29"/>
      <c r="D1792" s="29"/>
      <c r="E1792" s="29"/>
      <c r="F1792" s="29"/>
      <c r="G1792" s="29"/>
      <c r="H1792" s="29"/>
      <c r="I1792" s="29"/>
      <c r="J1792" s="29"/>
      <c r="K1792" s="29"/>
      <c r="L1792" s="29"/>
      <c r="M1792" s="29"/>
      <c r="N1792" s="29"/>
    </row>
    <row r="1793" spans="2:14" hidden="1" x14ac:dyDescent="0.25">
      <c r="B1793" s="159"/>
      <c r="C1793" s="29"/>
      <c r="D1793" s="29"/>
      <c r="E1793" s="29"/>
      <c r="F1793" s="29"/>
      <c r="G1793" s="29"/>
      <c r="H1793" s="29"/>
      <c r="I1793" s="29"/>
      <c r="J1793" s="29"/>
      <c r="K1793" s="29"/>
      <c r="L1793" s="29"/>
      <c r="M1793" s="29"/>
      <c r="N1793" s="29"/>
    </row>
    <row r="1794" spans="2:14" hidden="1" x14ac:dyDescent="0.25">
      <c r="B1794" s="159"/>
      <c r="C1794" s="29"/>
      <c r="D1794" s="29"/>
      <c r="E1794" s="29"/>
      <c r="F1794" s="29"/>
      <c r="G1794" s="29"/>
      <c r="H1794" s="29"/>
      <c r="I1794" s="29"/>
      <c r="J1794" s="29"/>
      <c r="K1794" s="29"/>
      <c r="L1794" s="29"/>
      <c r="M1794" s="29"/>
      <c r="N1794" s="29"/>
    </row>
    <row r="1795" spans="2:14" hidden="1" x14ac:dyDescent="0.25">
      <c r="B1795" s="159"/>
      <c r="C1795" s="29"/>
      <c r="D1795" s="29"/>
      <c r="E1795" s="29"/>
      <c r="F1795" s="29"/>
      <c r="G1795" s="29"/>
      <c r="H1795" s="29"/>
      <c r="I1795" s="29"/>
      <c r="J1795" s="29"/>
      <c r="K1795" s="29"/>
      <c r="L1795" s="29"/>
      <c r="M1795" s="29"/>
      <c r="N1795" s="29"/>
    </row>
    <row r="1796" spans="2:14" hidden="1" x14ac:dyDescent="0.25">
      <c r="B1796" s="159"/>
      <c r="C1796" s="29"/>
      <c r="D1796" s="29"/>
      <c r="E1796" s="29"/>
      <c r="F1796" s="29"/>
      <c r="G1796" s="29"/>
      <c r="H1796" s="29"/>
      <c r="I1796" s="29"/>
      <c r="J1796" s="29"/>
      <c r="K1796" s="29"/>
      <c r="L1796" s="29"/>
      <c r="M1796" s="29"/>
      <c r="N1796" s="29"/>
    </row>
    <row r="1797" spans="2:14" hidden="1" x14ac:dyDescent="0.25">
      <c r="B1797" s="159"/>
      <c r="C1797" s="29"/>
      <c r="D1797" s="29"/>
      <c r="E1797" s="29"/>
      <c r="F1797" s="29"/>
      <c r="G1797" s="29"/>
      <c r="H1797" s="29"/>
      <c r="I1797" s="29"/>
      <c r="J1797" s="29"/>
      <c r="K1797" s="29"/>
      <c r="L1797" s="29"/>
      <c r="M1797" s="29"/>
      <c r="N1797" s="29"/>
    </row>
    <row r="1798" spans="2:14" hidden="1" x14ac:dyDescent="0.25">
      <c r="B1798" s="159"/>
      <c r="C1798" s="29"/>
      <c r="D1798" s="29"/>
      <c r="E1798" s="29"/>
      <c r="F1798" s="29"/>
      <c r="G1798" s="29"/>
      <c r="H1798" s="29"/>
      <c r="I1798" s="29"/>
      <c r="J1798" s="29"/>
      <c r="K1798" s="29"/>
      <c r="L1798" s="29"/>
      <c r="M1798" s="29"/>
      <c r="N1798" s="29"/>
    </row>
    <row r="1799" spans="2:14" hidden="1" x14ac:dyDescent="0.25">
      <c r="B1799" s="159"/>
      <c r="C1799" s="29"/>
      <c r="D1799" s="29"/>
      <c r="E1799" s="29"/>
      <c r="F1799" s="29"/>
      <c r="G1799" s="29"/>
      <c r="H1799" s="29"/>
      <c r="I1799" s="29"/>
      <c r="J1799" s="29"/>
      <c r="K1799" s="29"/>
      <c r="L1799" s="29"/>
      <c r="M1799" s="29"/>
      <c r="N1799" s="29"/>
    </row>
    <row r="1800" spans="2:14" hidden="1" x14ac:dyDescent="0.25">
      <c r="B1800" s="159"/>
      <c r="C1800" s="29"/>
      <c r="D1800" s="29"/>
      <c r="E1800" s="29"/>
      <c r="F1800" s="29"/>
      <c r="G1800" s="29"/>
      <c r="H1800" s="29"/>
      <c r="I1800" s="29"/>
      <c r="J1800" s="29"/>
      <c r="K1800" s="29"/>
      <c r="L1800" s="29"/>
      <c r="M1800" s="29"/>
      <c r="N1800" s="29"/>
    </row>
    <row r="1801" spans="2:14" hidden="1" x14ac:dyDescent="0.25">
      <c r="B1801" s="159"/>
      <c r="C1801" s="29"/>
      <c r="D1801" s="29"/>
      <c r="E1801" s="29"/>
      <c r="F1801" s="29"/>
      <c r="G1801" s="29"/>
      <c r="H1801" s="29"/>
      <c r="I1801" s="29"/>
      <c r="J1801" s="29"/>
      <c r="K1801" s="29"/>
      <c r="L1801" s="29"/>
      <c r="M1801" s="29"/>
      <c r="N1801" s="29"/>
    </row>
    <row r="1802" spans="2:14" hidden="1" x14ac:dyDescent="0.25">
      <c r="B1802" s="159"/>
      <c r="C1802" s="29"/>
      <c r="D1802" s="29"/>
      <c r="E1802" s="29"/>
      <c r="F1802" s="29"/>
      <c r="G1802" s="29"/>
      <c r="H1802" s="29"/>
      <c r="I1802" s="29"/>
      <c r="J1802" s="29"/>
      <c r="K1802" s="29"/>
      <c r="L1802" s="29"/>
      <c r="M1802" s="29"/>
      <c r="N1802" s="29"/>
    </row>
    <row r="1803" spans="2:14" hidden="1" x14ac:dyDescent="0.25">
      <c r="B1803" s="159"/>
      <c r="C1803" s="29"/>
      <c r="D1803" s="29"/>
      <c r="E1803" s="29"/>
      <c r="F1803" s="29"/>
      <c r="G1803" s="29"/>
      <c r="H1803" s="29"/>
      <c r="I1803" s="29"/>
      <c r="J1803" s="29"/>
      <c r="K1803" s="29"/>
      <c r="L1803" s="29"/>
      <c r="M1803" s="29"/>
      <c r="N1803" s="29"/>
    </row>
    <row r="1804" spans="2:14" hidden="1" x14ac:dyDescent="0.25">
      <c r="B1804" s="159"/>
      <c r="C1804" s="29"/>
      <c r="D1804" s="29"/>
      <c r="E1804" s="29"/>
      <c r="F1804" s="29"/>
      <c r="G1804" s="29"/>
      <c r="H1804" s="29"/>
      <c r="I1804" s="29"/>
      <c r="J1804" s="29"/>
      <c r="K1804" s="29"/>
      <c r="L1804" s="29"/>
      <c r="M1804" s="29"/>
      <c r="N1804" s="29"/>
    </row>
    <row r="1805" spans="2:14" hidden="1" x14ac:dyDescent="0.25">
      <c r="B1805" s="159"/>
      <c r="C1805" s="29"/>
      <c r="D1805" s="29"/>
      <c r="E1805" s="29"/>
      <c r="F1805" s="29"/>
      <c r="G1805" s="29"/>
      <c r="H1805" s="29"/>
      <c r="I1805" s="29"/>
      <c r="J1805" s="29"/>
      <c r="K1805" s="29"/>
      <c r="L1805" s="29"/>
      <c r="M1805" s="29"/>
      <c r="N1805" s="29"/>
    </row>
    <row r="1806" spans="2:14" hidden="1" x14ac:dyDescent="0.25">
      <c r="B1806" s="159"/>
      <c r="C1806" s="29"/>
      <c r="D1806" s="29"/>
      <c r="E1806" s="29"/>
      <c r="F1806" s="29"/>
      <c r="G1806" s="29"/>
      <c r="H1806" s="29"/>
      <c r="I1806" s="29"/>
      <c r="J1806" s="29"/>
      <c r="K1806" s="29"/>
      <c r="L1806" s="29"/>
      <c r="M1806" s="29"/>
      <c r="N1806" s="29"/>
    </row>
    <row r="1807" spans="2:14" hidden="1" x14ac:dyDescent="0.25">
      <c r="B1807" s="159"/>
      <c r="C1807" s="29"/>
      <c r="D1807" s="29"/>
      <c r="E1807" s="29"/>
      <c r="F1807" s="29"/>
      <c r="G1807" s="29"/>
      <c r="H1807" s="29"/>
      <c r="I1807" s="29"/>
      <c r="J1807" s="29"/>
      <c r="K1807" s="29"/>
      <c r="L1807" s="29"/>
      <c r="M1807" s="29"/>
      <c r="N1807" s="29"/>
    </row>
    <row r="1808" spans="2:14" hidden="1" x14ac:dyDescent="0.25">
      <c r="B1808" s="159"/>
      <c r="C1808" s="29"/>
      <c r="D1808" s="29"/>
      <c r="E1808" s="29"/>
      <c r="F1808" s="29"/>
      <c r="G1808" s="29"/>
      <c r="H1808" s="29"/>
      <c r="I1808" s="29"/>
      <c r="J1808" s="29"/>
      <c r="K1808" s="29"/>
      <c r="L1808" s="29"/>
      <c r="M1808" s="29"/>
      <c r="N1808" s="29"/>
    </row>
    <row r="1809" spans="2:14" hidden="1" x14ac:dyDescent="0.25">
      <c r="B1809" s="159"/>
      <c r="C1809" s="29"/>
      <c r="D1809" s="29"/>
      <c r="E1809" s="29"/>
      <c r="F1809" s="29"/>
      <c r="G1809" s="29"/>
      <c r="H1809" s="29"/>
      <c r="I1809" s="29"/>
      <c r="J1809" s="29"/>
      <c r="K1809" s="29"/>
      <c r="L1809" s="29"/>
      <c r="M1809" s="29"/>
      <c r="N1809" s="29"/>
    </row>
    <row r="1810" spans="2:14" hidden="1" x14ac:dyDescent="0.25">
      <c r="B1810" s="159"/>
      <c r="C1810" s="29"/>
      <c r="D1810" s="29"/>
      <c r="E1810" s="29"/>
      <c r="F1810" s="29"/>
      <c r="G1810" s="29"/>
      <c r="H1810" s="29"/>
      <c r="I1810" s="29"/>
      <c r="J1810" s="29"/>
      <c r="K1810" s="29"/>
      <c r="L1810" s="29"/>
      <c r="M1810" s="29"/>
      <c r="N1810" s="29"/>
    </row>
    <row r="1811" spans="2:14" hidden="1" x14ac:dyDescent="0.25">
      <c r="B1811" s="159"/>
      <c r="C1811" s="29"/>
      <c r="D1811" s="29"/>
      <c r="E1811" s="29"/>
      <c r="F1811" s="29"/>
      <c r="G1811" s="29"/>
      <c r="H1811" s="29"/>
      <c r="I1811" s="29"/>
      <c r="J1811" s="29"/>
      <c r="K1811" s="29"/>
      <c r="L1811" s="29"/>
      <c r="M1811" s="29"/>
      <c r="N1811" s="29"/>
    </row>
    <row r="1812" spans="2:14" hidden="1" x14ac:dyDescent="0.25">
      <c r="B1812" s="159"/>
      <c r="C1812" s="29"/>
      <c r="D1812" s="29"/>
      <c r="E1812" s="29"/>
      <c r="F1812" s="29"/>
      <c r="G1812" s="29"/>
      <c r="H1812" s="29"/>
      <c r="I1812" s="29"/>
      <c r="J1812" s="29"/>
      <c r="K1812" s="29"/>
      <c r="L1812" s="29"/>
      <c r="M1812" s="29"/>
      <c r="N1812" s="29"/>
    </row>
    <row r="1813" spans="2:14" hidden="1" x14ac:dyDescent="0.25">
      <c r="B1813" s="159"/>
      <c r="C1813" s="29"/>
      <c r="D1813" s="29"/>
      <c r="E1813" s="29"/>
      <c r="F1813" s="29"/>
      <c r="G1813" s="29"/>
      <c r="H1813" s="29"/>
      <c r="I1813" s="29"/>
      <c r="J1813" s="29"/>
      <c r="K1813" s="29"/>
      <c r="L1813" s="29"/>
      <c r="M1813" s="29"/>
      <c r="N1813" s="29"/>
    </row>
    <row r="1814" spans="2:14" hidden="1" x14ac:dyDescent="0.25">
      <c r="B1814" s="159"/>
      <c r="C1814" s="29"/>
      <c r="D1814" s="29"/>
      <c r="E1814" s="29"/>
      <c r="F1814" s="29"/>
      <c r="G1814" s="29"/>
      <c r="H1814" s="29"/>
      <c r="I1814" s="29"/>
      <c r="J1814" s="29"/>
      <c r="K1814" s="29"/>
      <c r="L1814" s="29"/>
      <c r="M1814" s="29"/>
      <c r="N1814" s="29"/>
    </row>
    <row r="1815" spans="2:14" hidden="1" x14ac:dyDescent="0.25">
      <c r="B1815" s="159"/>
      <c r="C1815" s="29"/>
      <c r="D1815" s="29"/>
      <c r="E1815" s="29"/>
      <c r="F1815" s="29"/>
      <c r="G1815" s="29"/>
      <c r="H1815" s="29"/>
      <c r="I1815" s="29"/>
      <c r="J1815" s="29"/>
      <c r="K1815" s="29"/>
      <c r="L1815" s="29"/>
      <c r="M1815" s="29"/>
      <c r="N1815" s="29"/>
    </row>
    <row r="1816" spans="2:14" hidden="1" x14ac:dyDescent="0.25">
      <c r="B1816" s="159"/>
      <c r="C1816" s="29"/>
      <c r="D1816" s="29"/>
      <c r="E1816" s="29"/>
      <c r="F1816" s="29"/>
      <c r="G1816" s="29"/>
      <c r="H1816" s="29"/>
      <c r="I1816" s="29"/>
      <c r="J1816" s="29"/>
      <c r="K1816" s="29"/>
      <c r="L1816" s="29"/>
      <c r="M1816" s="29"/>
      <c r="N1816" s="29"/>
    </row>
    <row r="1817" spans="2:14" hidden="1" x14ac:dyDescent="0.25">
      <c r="B1817" s="159"/>
      <c r="C1817" s="29"/>
      <c r="D1817" s="29"/>
      <c r="E1817" s="29"/>
      <c r="F1817" s="29"/>
      <c r="G1817" s="29"/>
      <c r="H1817" s="29"/>
      <c r="I1817" s="29"/>
      <c r="J1817" s="29"/>
      <c r="K1817" s="29"/>
      <c r="L1817" s="29"/>
      <c r="M1817" s="29"/>
      <c r="N1817" s="29"/>
    </row>
    <row r="1818" spans="2:14" hidden="1" x14ac:dyDescent="0.25">
      <c r="B1818" s="159"/>
      <c r="C1818" s="29"/>
      <c r="D1818" s="29"/>
      <c r="E1818" s="29"/>
      <c r="F1818" s="29"/>
      <c r="G1818" s="29"/>
      <c r="H1818" s="29"/>
      <c r="I1818" s="29"/>
      <c r="J1818" s="29"/>
      <c r="K1818" s="29"/>
      <c r="L1818" s="29"/>
      <c r="M1818" s="29"/>
      <c r="N1818" s="29"/>
    </row>
    <row r="1819" spans="2:14" hidden="1" x14ac:dyDescent="0.25">
      <c r="B1819" s="159"/>
      <c r="C1819" s="29"/>
      <c r="D1819" s="29"/>
      <c r="E1819" s="29"/>
      <c r="F1819" s="29"/>
      <c r="G1819" s="29"/>
      <c r="H1819" s="29"/>
      <c r="I1819" s="29"/>
      <c r="J1819" s="29"/>
      <c r="K1819" s="29"/>
      <c r="L1819" s="29"/>
      <c r="M1819" s="29"/>
      <c r="N1819" s="29"/>
    </row>
    <row r="1820" spans="2:14" hidden="1" x14ac:dyDescent="0.25">
      <c r="B1820" s="159"/>
      <c r="C1820" s="29"/>
      <c r="D1820" s="29"/>
      <c r="E1820" s="29"/>
      <c r="F1820" s="29"/>
      <c r="G1820" s="29"/>
      <c r="H1820" s="29"/>
      <c r="I1820" s="29"/>
      <c r="J1820" s="29"/>
      <c r="K1820" s="29"/>
      <c r="L1820" s="29"/>
      <c r="M1820" s="29"/>
      <c r="N1820" s="29"/>
    </row>
    <row r="1821" spans="2:14" hidden="1" x14ac:dyDescent="0.25">
      <c r="B1821" s="159"/>
      <c r="C1821" s="29"/>
      <c r="D1821" s="29"/>
      <c r="E1821" s="29"/>
      <c r="F1821" s="29"/>
      <c r="G1821" s="29"/>
      <c r="H1821" s="29"/>
      <c r="I1821" s="29"/>
      <c r="J1821" s="29"/>
      <c r="K1821" s="29"/>
      <c r="L1821" s="29"/>
      <c r="M1821" s="29"/>
      <c r="N1821" s="29"/>
    </row>
    <row r="1822" spans="2:14" hidden="1" x14ac:dyDescent="0.25">
      <c r="B1822" s="159"/>
      <c r="C1822" s="29"/>
      <c r="D1822" s="29"/>
      <c r="E1822" s="29"/>
      <c r="F1822" s="29"/>
      <c r="G1822" s="29"/>
      <c r="H1822" s="29"/>
      <c r="I1822" s="29"/>
      <c r="J1822" s="29"/>
      <c r="K1822" s="29"/>
      <c r="L1822" s="29"/>
      <c r="M1822" s="29"/>
      <c r="N1822" s="29"/>
    </row>
    <row r="1823" spans="2:14" hidden="1" x14ac:dyDescent="0.25">
      <c r="B1823" s="159"/>
      <c r="C1823" s="29"/>
      <c r="D1823" s="29"/>
      <c r="E1823" s="29"/>
      <c r="F1823" s="29"/>
      <c r="G1823" s="29"/>
      <c r="H1823" s="29"/>
      <c r="I1823" s="29"/>
      <c r="J1823" s="29"/>
      <c r="K1823" s="29"/>
      <c r="L1823" s="29"/>
      <c r="M1823" s="29"/>
      <c r="N1823" s="29"/>
    </row>
    <row r="1824" spans="2:14" hidden="1" x14ac:dyDescent="0.25">
      <c r="B1824" s="159"/>
      <c r="C1824" s="29"/>
      <c r="D1824" s="29"/>
      <c r="E1824" s="29"/>
      <c r="F1824" s="29"/>
      <c r="G1824" s="29"/>
      <c r="H1824" s="29"/>
      <c r="I1824" s="29"/>
      <c r="J1824" s="29"/>
      <c r="K1824" s="29"/>
      <c r="L1824" s="29"/>
      <c r="M1824" s="29"/>
      <c r="N1824" s="29"/>
    </row>
    <row r="1825" spans="2:14" hidden="1" x14ac:dyDescent="0.25">
      <c r="B1825" s="159"/>
      <c r="C1825" s="29"/>
      <c r="D1825" s="29"/>
      <c r="E1825" s="29"/>
      <c r="F1825" s="29"/>
      <c r="G1825" s="29"/>
      <c r="H1825" s="29"/>
      <c r="I1825" s="29"/>
      <c r="J1825" s="29"/>
      <c r="K1825" s="29"/>
      <c r="L1825" s="29"/>
      <c r="M1825" s="29"/>
      <c r="N1825" s="29"/>
    </row>
    <row r="1826" spans="2:14" hidden="1" x14ac:dyDescent="0.25">
      <c r="B1826" s="159"/>
      <c r="C1826" s="29"/>
      <c r="D1826" s="29"/>
      <c r="E1826" s="29"/>
      <c r="F1826" s="29"/>
      <c r="G1826" s="29"/>
      <c r="H1826" s="29"/>
      <c r="I1826" s="29"/>
      <c r="J1826" s="29"/>
      <c r="K1826" s="29"/>
      <c r="L1826" s="29"/>
      <c r="M1826" s="29"/>
      <c r="N1826" s="29"/>
    </row>
    <row r="1827" spans="2:14" hidden="1" x14ac:dyDescent="0.25">
      <c r="B1827" s="159"/>
      <c r="C1827" s="29"/>
      <c r="D1827" s="29"/>
      <c r="E1827" s="29"/>
      <c r="F1827" s="29"/>
      <c r="G1827" s="29"/>
      <c r="H1827" s="29"/>
      <c r="I1827" s="29"/>
      <c r="J1827" s="29"/>
      <c r="K1827" s="29"/>
      <c r="L1827" s="29"/>
      <c r="M1827" s="29"/>
      <c r="N1827" s="29"/>
    </row>
    <row r="1828" spans="2:14" hidden="1" x14ac:dyDescent="0.25">
      <c r="B1828" s="159"/>
      <c r="C1828" s="29"/>
      <c r="D1828" s="29"/>
      <c r="E1828" s="29"/>
      <c r="F1828" s="29"/>
      <c r="G1828" s="29"/>
      <c r="H1828" s="29"/>
      <c r="I1828" s="29"/>
      <c r="J1828" s="29"/>
      <c r="K1828" s="29"/>
      <c r="L1828" s="29"/>
      <c r="M1828" s="29"/>
      <c r="N1828" s="29"/>
    </row>
    <row r="1829" spans="2:14" hidden="1" x14ac:dyDescent="0.25">
      <c r="B1829" s="159"/>
      <c r="C1829" s="29"/>
      <c r="D1829" s="29"/>
      <c r="E1829" s="29"/>
      <c r="F1829" s="29"/>
      <c r="G1829" s="29"/>
      <c r="H1829" s="29"/>
      <c r="I1829" s="29"/>
      <c r="J1829" s="29"/>
      <c r="K1829" s="29"/>
      <c r="L1829" s="29"/>
      <c r="M1829" s="29"/>
      <c r="N1829" s="29"/>
    </row>
    <row r="1830" spans="2:14" hidden="1" x14ac:dyDescent="0.25">
      <c r="B1830" s="159"/>
      <c r="C1830" s="29"/>
      <c r="D1830" s="29"/>
      <c r="E1830" s="29"/>
      <c r="F1830" s="29"/>
      <c r="G1830" s="29"/>
      <c r="H1830" s="29"/>
      <c r="I1830" s="29"/>
      <c r="J1830" s="29"/>
      <c r="K1830" s="29"/>
      <c r="L1830" s="29"/>
      <c r="M1830" s="29"/>
      <c r="N1830" s="29"/>
    </row>
    <row r="1831" spans="2:14" hidden="1" x14ac:dyDescent="0.25">
      <c r="B1831" s="159"/>
      <c r="C1831" s="29"/>
      <c r="D1831" s="29"/>
      <c r="E1831" s="29"/>
      <c r="F1831" s="29"/>
      <c r="G1831" s="29"/>
      <c r="H1831" s="29"/>
      <c r="I1831" s="29"/>
      <c r="J1831" s="29"/>
      <c r="K1831" s="29"/>
      <c r="L1831" s="29"/>
      <c r="M1831" s="29"/>
      <c r="N1831" s="29"/>
    </row>
    <row r="1832" spans="2:14" hidden="1" x14ac:dyDescent="0.25">
      <c r="B1832" s="159"/>
      <c r="C1832" s="29"/>
      <c r="D1832" s="29"/>
      <c r="E1832" s="29"/>
      <c r="F1832" s="29"/>
      <c r="G1832" s="29"/>
      <c r="H1832" s="29"/>
      <c r="I1832" s="29"/>
      <c r="J1832" s="29"/>
      <c r="K1832" s="29"/>
      <c r="L1832" s="29"/>
      <c r="M1832" s="29"/>
      <c r="N1832" s="29"/>
    </row>
    <row r="1833" spans="2:14" hidden="1" x14ac:dyDescent="0.25">
      <c r="B1833" s="159"/>
      <c r="C1833" s="29"/>
      <c r="D1833" s="29"/>
      <c r="E1833" s="29"/>
      <c r="F1833" s="29"/>
      <c r="G1833" s="29"/>
      <c r="H1833" s="29"/>
      <c r="I1833" s="29"/>
      <c r="J1833" s="29"/>
      <c r="K1833" s="29"/>
      <c r="L1833" s="29"/>
      <c r="M1833" s="29"/>
      <c r="N1833" s="29"/>
    </row>
    <row r="1834" spans="2:14" hidden="1" x14ac:dyDescent="0.25">
      <c r="B1834" s="159"/>
      <c r="C1834" s="29"/>
      <c r="D1834" s="29"/>
      <c r="E1834" s="29"/>
      <c r="F1834" s="29"/>
      <c r="G1834" s="29"/>
      <c r="H1834" s="29"/>
      <c r="I1834" s="29"/>
      <c r="J1834" s="29"/>
      <c r="K1834" s="29"/>
      <c r="L1834" s="29"/>
      <c r="M1834" s="29"/>
      <c r="N1834" s="29"/>
    </row>
    <row r="1835" spans="2:14" hidden="1" x14ac:dyDescent="0.25">
      <c r="B1835" s="159"/>
      <c r="C1835" s="29"/>
      <c r="D1835" s="29"/>
      <c r="E1835" s="29"/>
      <c r="F1835" s="29"/>
      <c r="G1835" s="29"/>
      <c r="H1835" s="29"/>
      <c r="I1835" s="29"/>
      <c r="J1835" s="29"/>
      <c r="K1835" s="29"/>
      <c r="L1835" s="29"/>
      <c r="M1835" s="29"/>
      <c r="N1835" s="29"/>
    </row>
    <row r="1836" spans="2:14" hidden="1" x14ac:dyDescent="0.25">
      <c r="B1836" s="159"/>
      <c r="C1836" s="29"/>
      <c r="D1836" s="29"/>
      <c r="E1836" s="29"/>
      <c r="F1836" s="29"/>
      <c r="G1836" s="29"/>
      <c r="H1836" s="29"/>
      <c r="I1836" s="29"/>
      <c r="J1836" s="29"/>
      <c r="K1836" s="29"/>
      <c r="L1836" s="29"/>
      <c r="M1836" s="29"/>
      <c r="N1836" s="29"/>
    </row>
    <row r="1837" spans="2:14" hidden="1" x14ac:dyDescent="0.25">
      <c r="B1837" s="159"/>
      <c r="C1837" s="29"/>
      <c r="D1837" s="29"/>
      <c r="E1837" s="29"/>
      <c r="F1837" s="29"/>
      <c r="G1837" s="29"/>
      <c r="H1837" s="29"/>
      <c r="I1837" s="29"/>
      <c r="J1837" s="29"/>
      <c r="K1837" s="29"/>
      <c r="L1837" s="29"/>
      <c r="M1837" s="29"/>
      <c r="N1837" s="29"/>
    </row>
    <row r="1838" spans="2:14" hidden="1" x14ac:dyDescent="0.25">
      <c r="B1838" s="159"/>
      <c r="C1838" s="29"/>
      <c r="D1838" s="29"/>
      <c r="E1838" s="29"/>
      <c r="F1838" s="29"/>
      <c r="G1838" s="29"/>
      <c r="H1838" s="29"/>
      <c r="I1838" s="29"/>
      <c r="J1838" s="29"/>
      <c r="K1838" s="29"/>
      <c r="L1838" s="29"/>
      <c r="M1838" s="29"/>
      <c r="N1838" s="29"/>
    </row>
    <row r="1839" spans="2:14" hidden="1" x14ac:dyDescent="0.25">
      <c r="B1839" s="159"/>
      <c r="C1839" s="29"/>
      <c r="D1839" s="29"/>
      <c r="E1839" s="29"/>
      <c r="F1839" s="29"/>
      <c r="G1839" s="29"/>
      <c r="H1839" s="29"/>
      <c r="I1839" s="29"/>
      <c r="J1839" s="29"/>
      <c r="K1839" s="29"/>
      <c r="L1839" s="29"/>
      <c r="M1839" s="29"/>
      <c r="N1839" s="29"/>
    </row>
    <row r="1840" spans="2:14" hidden="1" x14ac:dyDescent="0.25">
      <c r="B1840" s="159"/>
      <c r="C1840" s="29"/>
      <c r="D1840" s="29"/>
      <c r="E1840" s="29"/>
      <c r="F1840" s="29"/>
      <c r="G1840" s="29"/>
      <c r="H1840" s="29"/>
      <c r="I1840" s="29"/>
      <c r="J1840" s="29"/>
      <c r="K1840" s="29"/>
      <c r="L1840" s="29"/>
      <c r="M1840" s="29"/>
      <c r="N1840" s="29"/>
    </row>
    <row r="1841" spans="2:14" hidden="1" x14ac:dyDescent="0.25">
      <c r="B1841" s="159"/>
      <c r="C1841" s="29"/>
      <c r="D1841" s="29"/>
      <c r="E1841" s="29"/>
      <c r="F1841" s="29"/>
      <c r="G1841" s="29"/>
      <c r="H1841" s="29"/>
      <c r="I1841" s="29"/>
      <c r="J1841" s="29"/>
      <c r="K1841" s="29"/>
      <c r="L1841" s="29"/>
      <c r="M1841" s="29"/>
      <c r="N1841" s="29"/>
    </row>
    <row r="1842" spans="2:14" hidden="1" x14ac:dyDescent="0.25">
      <c r="B1842" s="159"/>
      <c r="C1842" s="29"/>
      <c r="D1842" s="29"/>
      <c r="E1842" s="29"/>
      <c r="F1842" s="29"/>
      <c r="G1842" s="29"/>
      <c r="H1842" s="29"/>
      <c r="I1842" s="29"/>
      <c r="J1842" s="29"/>
      <c r="K1842" s="29"/>
      <c r="L1842" s="29"/>
      <c r="M1842" s="29"/>
      <c r="N1842" s="29"/>
    </row>
    <row r="1843" spans="2:14" hidden="1" x14ac:dyDescent="0.25">
      <c r="B1843" s="159"/>
      <c r="C1843" s="29"/>
      <c r="D1843" s="29"/>
      <c r="E1843" s="29"/>
      <c r="F1843" s="29"/>
      <c r="G1843" s="29"/>
      <c r="H1843" s="29"/>
      <c r="I1843" s="29"/>
      <c r="J1843" s="29"/>
      <c r="K1843" s="29"/>
      <c r="L1843" s="29"/>
      <c r="M1843" s="29"/>
      <c r="N1843" s="29"/>
    </row>
    <row r="1844" spans="2:14" hidden="1" x14ac:dyDescent="0.25">
      <c r="B1844" s="159"/>
      <c r="C1844" s="29"/>
      <c r="D1844" s="29"/>
      <c r="E1844" s="29"/>
      <c r="F1844" s="29"/>
      <c r="G1844" s="29"/>
      <c r="H1844" s="29"/>
      <c r="I1844" s="29"/>
      <c r="J1844" s="29"/>
      <c r="K1844" s="29"/>
      <c r="L1844" s="29"/>
      <c r="M1844" s="29"/>
      <c r="N1844" s="29"/>
    </row>
    <row r="1845" spans="2:14" hidden="1" x14ac:dyDescent="0.25">
      <c r="B1845" s="159"/>
      <c r="C1845" s="29"/>
      <c r="D1845" s="29"/>
      <c r="E1845" s="29"/>
      <c r="F1845" s="29"/>
      <c r="G1845" s="29"/>
      <c r="H1845" s="29"/>
      <c r="I1845" s="29"/>
      <c r="J1845" s="29"/>
      <c r="K1845" s="29"/>
      <c r="L1845" s="29"/>
      <c r="M1845" s="29"/>
      <c r="N1845" s="29"/>
    </row>
    <row r="1846" spans="2:14" hidden="1" x14ac:dyDescent="0.25">
      <c r="B1846" s="159"/>
      <c r="C1846" s="29"/>
      <c r="D1846" s="29"/>
      <c r="E1846" s="29"/>
      <c r="F1846" s="29"/>
      <c r="G1846" s="29"/>
      <c r="H1846" s="29"/>
      <c r="I1846" s="29"/>
      <c r="J1846" s="29"/>
      <c r="K1846" s="29"/>
      <c r="L1846" s="29"/>
      <c r="M1846" s="29"/>
      <c r="N1846" s="29"/>
    </row>
    <row r="1847" spans="2:14" hidden="1" x14ac:dyDescent="0.25">
      <c r="B1847" s="159"/>
      <c r="C1847" s="29"/>
      <c r="D1847" s="29"/>
      <c r="E1847" s="29"/>
      <c r="F1847" s="29"/>
      <c r="G1847" s="29"/>
      <c r="H1847" s="29"/>
      <c r="I1847" s="29"/>
      <c r="J1847" s="29"/>
      <c r="K1847" s="29"/>
      <c r="L1847" s="29"/>
      <c r="M1847" s="29"/>
      <c r="N1847" s="29"/>
    </row>
    <row r="1848" spans="2:14" hidden="1" x14ac:dyDescent="0.25">
      <c r="B1848" s="159"/>
      <c r="C1848" s="29"/>
      <c r="D1848" s="29"/>
      <c r="E1848" s="29"/>
      <c r="F1848" s="29"/>
      <c r="G1848" s="29"/>
      <c r="H1848" s="29"/>
      <c r="I1848" s="29"/>
      <c r="J1848" s="29"/>
      <c r="K1848" s="29"/>
      <c r="L1848" s="29"/>
      <c r="M1848" s="29"/>
      <c r="N1848" s="29"/>
    </row>
    <row r="1849" spans="2:14" hidden="1" x14ac:dyDescent="0.25">
      <c r="B1849" s="159"/>
      <c r="C1849" s="29"/>
      <c r="D1849" s="29"/>
      <c r="E1849" s="29"/>
      <c r="F1849" s="29"/>
      <c r="G1849" s="29"/>
      <c r="H1849" s="29"/>
      <c r="I1849" s="29"/>
      <c r="J1849" s="29"/>
      <c r="K1849" s="29"/>
      <c r="L1849" s="29"/>
      <c r="M1849" s="29"/>
      <c r="N1849" s="29"/>
    </row>
    <row r="1850" spans="2:14" hidden="1" x14ac:dyDescent="0.25">
      <c r="B1850" s="159"/>
      <c r="C1850" s="29"/>
      <c r="D1850" s="29"/>
      <c r="E1850" s="29"/>
      <c r="F1850" s="29"/>
      <c r="G1850" s="29"/>
      <c r="H1850" s="29"/>
      <c r="I1850" s="29"/>
      <c r="J1850" s="29"/>
      <c r="K1850" s="29"/>
      <c r="L1850" s="29"/>
      <c r="M1850" s="29"/>
      <c r="N1850" s="29"/>
    </row>
    <row r="1851" spans="2:14" hidden="1" x14ac:dyDescent="0.25">
      <c r="B1851" s="159"/>
      <c r="C1851" s="29"/>
      <c r="D1851" s="29"/>
      <c r="E1851" s="29"/>
      <c r="F1851" s="29"/>
      <c r="G1851" s="29"/>
      <c r="H1851" s="29"/>
      <c r="I1851" s="29"/>
      <c r="J1851" s="29"/>
      <c r="K1851" s="29"/>
      <c r="L1851" s="29"/>
      <c r="M1851" s="29"/>
      <c r="N1851" s="29"/>
    </row>
    <row r="1852" spans="2:14" hidden="1" x14ac:dyDescent="0.25">
      <c r="B1852" s="159"/>
      <c r="C1852" s="29"/>
      <c r="D1852" s="29"/>
      <c r="E1852" s="29"/>
      <c r="F1852" s="29"/>
      <c r="G1852" s="29"/>
      <c r="H1852" s="29"/>
      <c r="I1852" s="29"/>
      <c r="J1852" s="29"/>
      <c r="K1852" s="29"/>
      <c r="L1852" s="29"/>
      <c r="M1852" s="29"/>
      <c r="N1852" s="29"/>
    </row>
    <row r="1853" spans="2:14" hidden="1" x14ac:dyDescent="0.25">
      <c r="B1853" s="159"/>
      <c r="C1853" s="29"/>
      <c r="D1853" s="29"/>
      <c r="E1853" s="29"/>
      <c r="F1853" s="29"/>
      <c r="G1853" s="29"/>
      <c r="H1853" s="29"/>
      <c r="I1853" s="29"/>
      <c r="J1853" s="29"/>
      <c r="K1853" s="29"/>
      <c r="L1853" s="29"/>
      <c r="M1853" s="29"/>
      <c r="N1853" s="29"/>
    </row>
    <row r="1854" spans="2:14" hidden="1" x14ac:dyDescent="0.25">
      <c r="B1854" s="159"/>
      <c r="C1854" s="29"/>
      <c r="D1854" s="29"/>
      <c r="E1854" s="29"/>
      <c r="F1854" s="29"/>
      <c r="G1854" s="29"/>
      <c r="H1854" s="29"/>
      <c r="I1854" s="29"/>
      <c r="J1854" s="29"/>
      <c r="K1854" s="29"/>
      <c r="L1854" s="29"/>
      <c r="M1854" s="29"/>
      <c r="N1854" s="29"/>
    </row>
    <row r="1855" spans="2:14" hidden="1" x14ac:dyDescent="0.25">
      <c r="B1855" s="159"/>
      <c r="C1855" s="29"/>
      <c r="D1855" s="29"/>
      <c r="E1855" s="29"/>
      <c r="F1855" s="29"/>
      <c r="G1855" s="29"/>
      <c r="H1855" s="29"/>
      <c r="I1855" s="29"/>
      <c r="J1855" s="29"/>
      <c r="K1855" s="29"/>
      <c r="L1855" s="29"/>
      <c r="M1855" s="29"/>
      <c r="N1855" s="29"/>
    </row>
    <row r="1856" spans="2:14" hidden="1" x14ac:dyDescent="0.25">
      <c r="B1856" s="159"/>
      <c r="C1856" s="29"/>
      <c r="D1856" s="29"/>
      <c r="E1856" s="29"/>
      <c r="F1856" s="29"/>
      <c r="G1856" s="29"/>
      <c r="H1856" s="29"/>
      <c r="I1856" s="29"/>
      <c r="J1856" s="29"/>
      <c r="K1856" s="29"/>
      <c r="L1856" s="29"/>
      <c r="M1856" s="29"/>
      <c r="N1856" s="29"/>
    </row>
    <row r="1857" spans="2:14" hidden="1" x14ac:dyDescent="0.25">
      <c r="B1857" s="159"/>
      <c r="C1857" s="29"/>
      <c r="D1857" s="29"/>
      <c r="E1857" s="29"/>
      <c r="F1857" s="29"/>
      <c r="G1857" s="29"/>
      <c r="H1857" s="29"/>
      <c r="I1857" s="29"/>
      <c r="J1857" s="29"/>
      <c r="K1857" s="29"/>
      <c r="L1857" s="29"/>
      <c r="M1857" s="29"/>
      <c r="N1857" s="29"/>
    </row>
    <row r="1858" spans="2:14" hidden="1" x14ac:dyDescent="0.25">
      <c r="B1858" s="159"/>
      <c r="C1858" s="29"/>
      <c r="D1858" s="29"/>
      <c r="E1858" s="29"/>
      <c r="F1858" s="29"/>
      <c r="G1858" s="29"/>
      <c r="H1858" s="29"/>
      <c r="I1858" s="29"/>
      <c r="J1858" s="29"/>
      <c r="K1858" s="29"/>
      <c r="L1858" s="29"/>
      <c r="M1858" s="29"/>
      <c r="N1858" s="29"/>
    </row>
    <row r="1859" spans="2:14" hidden="1" x14ac:dyDescent="0.25">
      <c r="B1859" s="159"/>
      <c r="C1859" s="29"/>
      <c r="D1859" s="29"/>
      <c r="E1859" s="29"/>
      <c r="F1859" s="29"/>
      <c r="G1859" s="29"/>
      <c r="H1859" s="29"/>
      <c r="I1859" s="29"/>
      <c r="J1859" s="29"/>
      <c r="K1859" s="29"/>
      <c r="L1859" s="29"/>
      <c r="M1859" s="29"/>
      <c r="N1859" s="29"/>
    </row>
    <row r="1860" spans="2:14" hidden="1" x14ac:dyDescent="0.25">
      <c r="B1860" s="159"/>
      <c r="C1860" s="29"/>
      <c r="D1860" s="29"/>
      <c r="E1860" s="29"/>
      <c r="F1860" s="29"/>
      <c r="G1860" s="29"/>
      <c r="H1860" s="29"/>
      <c r="I1860" s="29"/>
      <c r="J1860" s="29"/>
      <c r="K1860" s="29"/>
      <c r="L1860" s="29"/>
      <c r="M1860" s="29"/>
      <c r="N1860" s="29"/>
    </row>
    <row r="1861" spans="2:14" hidden="1" x14ac:dyDescent="0.25">
      <c r="B1861" s="159"/>
      <c r="C1861" s="29"/>
      <c r="D1861" s="29"/>
      <c r="E1861" s="29"/>
      <c r="F1861" s="29"/>
      <c r="G1861" s="29"/>
      <c r="H1861" s="29"/>
      <c r="I1861" s="29"/>
      <c r="J1861" s="29"/>
      <c r="K1861" s="29"/>
      <c r="L1861" s="29"/>
      <c r="M1861" s="29"/>
      <c r="N1861" s="29"/>
    </row>
    <row r="1862" spans="2:14" hidden="1" x14ac:dyDescent="0.25">
      <c r="B1862" s="159"/>
      <c r="C1862" s="29"/>
      <c r="D1862" s="29"/>
      <c r="E1862" s="29"/>
      <c r="F1862" s="29"/>
      <c r="G1862" s="29"/>
      <c r="H1862" s="29"/>
      <c r="I1862" s="29"/>
      <c r="J1862" s="29"/>
      <c r="K1862" s="29"/>
      <c r="L1862" s="29"/>
      <c r="M1862" s="29"/>
      <c r="N1862" s="29"/>
    </row>
    <row r="1863" spans="2:14" hidden="1" x14ac:dyDescent="0.25">
      <c r="B1863" s="159"/>
      <c r="C1863" s="29"/>
      <c r="D1863" s="29"/>
      <c r="E1863" s="29"/>
      <c r="F1863" s="29"/>
      <c r="G1863" s="29"/>
      <c r="H1863" s="29"/>
      <c r="I1863" s="29"/>
      <c r="J1863" s="29"/>
      <c r="K1863" s="29"/>
      <c r="L1863" s="29"/>
      <c r="M1863" s="29"/>
      <c r="N1863" s="29"/>
    </row>
    <row r="1864" spans="2:14" hidden="1" x14ac:dyDescent="0.25">
      <c r="B1864" s="159"/>
      <c r="C1864" s="29"/>
      <c r="D1864" s="29"/>
      <c r="E1864" s="29"/>
      <c r="F1864" s="29"/>
      <c r="G1864" s="29"/>
      <c r="H1864" s="29"/>
      <c r="I1864" s="29"/>
      <c r="J1864" s="29"/>
      <c r="K1864" s="29"/>
      <c r="L1864" s="29"/>
      <c r="M1864" s="29"/>
      <c r="N1864" s="29"/>
    </row>
    <row r="1865" spans="2:14" hidden="1" x14ac:dyDescent="0.25">
      <c r="B1865" s="159"/>
      <c r="C1865" s="29"/>
      <c r="D1865" s="29"/>
      <c r="E1865" s="29"/>
      <c r="F1865" s="29"/>
      <c r="G1865" s="29"/>
      <c r="H1865" s="29"/>
      <c r="I1865" s="29"/>
      <c r="J1865" s="29"/>
      <c r="K1865" s="29"/>
      <c r="L1865" s="29"/>
      <c r="M1865" s="29"/>
      <c r="N1865" s="29"/>
    </row>
    <row r="1866" spans="2:14" hidden="1" x14ac:dyDescent="0.25">
      <c r="B1866" s="159"/>
      <c r="C1866" s="29"/>
      <c r="D1866" s="29"/>
      <c r="E1866" s="29"/>
      <c r="F1866" s="29"/>
      <c r="G1866" s="29"/>
      <c r="H1866" s="29"/>
      <c r="I1866" s="29"/>
      <c r="J1866" s="29"/>
      <c r="K1866" s="29"/>
      <c r="L1866" s="29"/>
      <c r="M1866" s="29"/>
      <c r="N1866" s="29"/>
    </row>
    <row r="1867" spans="2:14" hidden="1" x14ac:dyDescent="0.25">
      <c r="B1867" s="159"/>
      <c r="C1867" s="29"/>
      <c r="D1867" s="29"/>
      <c r="E1867" s="29"/>
      <c r="F1867" s="29"/>
      <c r="G1867" s="29"/>
      <c r="H1867" s="29"/>
      <c r="I1867" s="29"/>
      <c r="J1867" s="29"/>
      <c r="K1867" s="29"/>
      <c r="L1867" s="29"/>
      <c r="M1867" s="29"/>
      <c r="N1867" s="29"/>
    </row>
    <row r="1868" spans="2:14" hidden="1" x14ac:dyDescent="0.25">
      <c r="B1868" s="159"/>
      <c r="C1868" s="29"/>
      <c r="D1868" s="29"/>
      <c r="E1868" s="29"/>
      <c r="F1868" s="29"/>
      <c r="G1868" s="29"/>
      <c r="H1868" s="29"/>
      <c r="I1868" s="29"/>
      <c r="J1868" s="29"/>
      <c r="K1868" s="29"/>
      <c r="L1868" s="29"/>
      <c r="M1868" s="29"/>
      <c r="N1868" s="29"/>
    </row>
    <row r="1869" spans="2:14" hidden="1" x14ac:dyDescent="0.25">
      <c r="B1869" s="159"/>
      <c r="C1869" s="29"/>
      <c r="D1869" s="29"/>
      <c r="E1869" s="29"/>
      <c r="F1869" s="29"/>
      <c r="G1869" s="29"/>
      <c r="H1869" s="29"/>
      <c r="I1869" s="29"/>
      <c r="J1869" s="29"/>
      <c r="K1869" s="29"/>
      <c r="L1869" s="29"/>
      <c r="M1869" s="29"/>
      <c r="N1869" s="29"/>
    </row>
    <row r="1870" spans="2:14" hidden="1" x14ac:dyDescent="0.25">
      <c r="B1870" s="159"/>
      <c r="C1870" s="29"/>
      <c r="D1870" s="29"/>
      <c r="E1870" s="29"/>
      <c r="F1870" s="29"/>
      <c r="G1870" s="29"/>
      <c r="H1870" s="29"/>
      <c r="I1870" s="29"/>
      <c r="J1870" s="29"/>
      <c r="K1870" s="29"/>
      <c r="L1870" s="29"/>
      <c r="M1870" s="29"/>
      <c r="N1870" s="29"/>
    </row>
    <row r="1871" spans="2:14" hidden="1" x14ac:dyDescent="0.25">
      <c r="B1871" s="159"/>
      <c r="C1871" s="29"/>
      <c r="D1871" s="29"/>
      <c r="E1871" s="29"/>
      <c r="F1871" s="29"/>
      <c r="G1871" s="29"/>
      <c r="H1871" s="29"/>
      <c r="I1871" s="29"/>
      <c r="J1871" s="29"/>
      <c r="K1871" s="29"/>
      <c r="L1871" s="29"/>
      <c r="M1871" s="29"/>
      <c r="N1871" s="29"/>
    </row>
    <row r="1872" spans="2:14" hidden="1" x14ac:dyDescent="0.25">
      <c r="B1872" s="159"/>
      <c r="C1872" s="29"/>
      <c r="D1872" s="29"/>
      <c r="E1872" s="29"/>
      <c r="F1872" s="29"/>
      <c r="G1872" s="29"/>
      <c r="H1872" s="29"/>
      <c r="I1872" s="29"/>
      <c r="J1872" s="29"/>
      <c r="K1872" s="29"/>
      <c r="L1872" s="29"/>
      <c r="M1872" s="29"/>
      <c r="N1872" s="29"/>
    </row>
    <row r="1873" spans="2:14" hidden="1" x14ac:dyDescent="0.25">
      <c r="B1873" s="159"/>
      <c r="C1873" s="29"/>
      <c r="D1873" s="29"/>
      <c r="E1873" s="29"/>
      <c r="F1873" s="29"/>
      <c r="G1873" s="29"/>
      <c r="H1873" s="29"/>
      <c r="I1873" s="29"/>
      <c r="J1873" s="29"/>
      <c r="K1873" s="29"/>
      <c r="L1873" s="29"/>
      <c r="M1873" s="29"/>
      <c r="N1873" s="29"/>
    </row>
    <row r="1874" spans="2:14" hidden="1" x14ac:dyDescent="0.25">
      <c r="B1874" s="159"/>
      <c r="C1874" s="29"/>
      <c r="D1874" s="29"/>
      <c r="E1874" s="29"/>
      <c r="F1874" s="29"/>
      <c r="G1874" s="29"/>
      <c r="H1874" s="29"/>
      <c r="I1874" s="29"/>
      <c r="J1874" s="29"/>
      <c r="K1874" s="29"/>
      <c r="L1874" s="29"/>
      <c r="M1874" s="29"/>
      <c r="N1874" s="29"/>
    </row>
    <row r="1875" spans="2:14" hidden="1" x14ac:dyDescent="0.25">
      <c r="B1875" s="159"/>
      <c r="C1875" s="29"/>
      <c r="D1875" s="29"/>
      <c r="E1875" s="29"/>
      <c r="F1875" s="29"/>
      <c r="G1875" s="29"/>
      <c r="H1875" s="29"/>
      <c r="I1875" s="29"/>
      <c r="J1875" s="29"/>
      <c r="K1875" s="29"/>
      <c r="L1875" s="29"/>
      <c r="M1875" s="29"/>
      <c r="N1875" s="29"/>
    </row>
    <row r="1876" spans="2:14" hidden="1" x14ac:dyDescent="0.25">
      <c r="B1876" s="159"/>
      <c r="C1876" s="29"/>
      <c r="D1876" s="29"/>
      <c r="E1876" s="29"/>
      <c r="F1876" s="29"/>
      <c r="G1876" s="29"/>
      <c r="H1876" s="29"/>
      <c r="I1876" s="29"/>
      <c r="J1876" s="29"/>
      <c r="K1876" s="29"/>
      <c r="L1876" s="29"/>
      <c r="M1876" s="29"/>
      <c r="N1876" s="29"/>
    </row>
    <row r="1877" spans="2:14" hidden="1" x14ac:dyDescent="0.25">
      <c r="B1877" s="159"/>
      <c r="C1877" s="29"/>
      <c r="D1877" s="29"/>
      <c r="E1877" s="29"/>
      <c r="F1877" s="29"/>
      <c r="G1877" s="29"/>
      <c r="H1877" s="29"/>
      <c r="I1877" s="29"/>
      <c r="J1877" s="29"/>
      <c r="K1877" s="29"/>
      <c r="L1877" s="29"/>
      <c r="M1877" s="29"/>
      <c r="N1877" s="29"/>
    </row>
    <row r="1878" spans="2:14" hidden="1" x14ac:dyDescent="0.25">
      <c r="B1878" s="159"/>
      <c r="C1878" s="29"/>
      <c r="D1878" s="29"/>
      <c r="E1878" s="29"/>
      <c r="F1878" s="29"/>
      <c r="G1878" s="29"/>
      <c r="H1878" s="29"/>
      <c r="I1878" s="29"/>
      <c r="J1878" s="29"/>
      <c r="K1878" s="29"/>
      <c r="L1878" s="29"/>
      <c r="M1878" s="29"/>
      <c r="N1878" s="29"/>
    </row>
    <row r="1879" spans="2:14" hidden="1" x14ac:dyDescent="0.25">
      <c r="B1879" s="159"/>
      <c r="C1879" s="29"/>
      <c r="D1879" s="29"/>
      <c r="E1879" s="29"/>
      <c r="F1879" s="29"/>
      <c r="G1879" s="29"/>
      <c r="H1879" s="29"/>
      <c r="I1879" s="29"/>
      <c r="J1879" s="29"/>
      <c r="K1879" s="29"/>
      <c r="L1879" s="29"/>
      <c r="M1879" s="29"/>
      <c r="N1879" s="29"/>
    </row>
    <row r="1880" spans="2:14" hidden="1" x14ac:dyDescent="0.25">
      <c r="B1880" s="159"/>
      <c r="C1880" s="29"/>
      <c r="D1880" s="29"/>
      <c r="E1880" s="29"/>
      <c r="F1880" s="29"/>
      <c r="G1880" s="29"/>
      <c r="H1880" s="29"/>
      <c r="I1880" s="29"/>
      <c r="J1880" s="29"/>
      <c r="K1880" s="29"/>
      <c r="L1880" s="29"/>
      <c r="M1880" s="29"/>
      <c r="N1880" s="29"/>
    </row>
    <row r="1881" spans="2:14" hidden="1" x14ac:dyDescent="0.25">
      <c r="B1881" s="159"/>
      <c r="C1881" s="29"/>
      <c r="D1881" s="29"/>
      <c r="E1881" s="29"/>
      <c r="F1881" s="29"/>
      <c r="G1881" s="29"/>
      <c r="H1881" s="29"/>
      <c r="I1881" s="29"/>
      <c r="J1881" s="29"/>
      <c r="K1881" s="29"/>
      <c r="L1881" s="29"/>
      <c r="M1881" s="29"/>
      <c r="N1881" s="29"/>
    </row>
    <row r="1882" spans="2:14" hidden="1" x14ac:dyDescent="0.25">
      <c r="B1882" s="159"/>
      <c r="C1882" s="29"/>
      <c r="D1882" s="29"/>
      <c r="E1882" s="29"/>
      <c r="F1882" s="29"/>
      <c r="G1882" s="29"/>
      <c r="H1882" s="29"/>
      <c r="I1882" s="29"/>
      <c r="J1882" s="29"/>
      <c r="K1882" s="29"/>
      <c r="L1882" s="29"/>
      <c r="M1882" s="29"/>
      <c r="N1882" s="29"/>
    </row>
    <row r="1883" spans="2:14" hidden="1" x14ac:dyDescent="0.25">
      <c r="B1883" s="159"/>
      <c r="C1883" s="29"/>
      <c r="D1883" s="29"/>
      <c r="E1883" s="29"/>
      <c r="F1883" s="29"/>
      <c r="G1883" s="29"/>
      <c r="H1883" s="29"/>
      <c r="I1883" s="29"/>
      <c r="J1883" s="29"/>
      <c r="K1883" s="29"/>
      <c r="L1883" s="29"/>
      <c r="M1883" s="29"/>
      <c r="N1883" s="29"/>
    </row>
    <row r="1884" spans="2:14" hidden="1" x14ac:dyDescent="0.25">
      <c r="B1884" s="159"/>
      <c r="C1884" s="29"/>
      <c r="D1884" s="29"/>
      <c r="E1884" s="29"/>
      <c r="F1884" s="29"/>
      <c r="G1884" s="29"/>
      <c r="H1884" s="29"/>
      <c r="I1884" s="29"/>
      <c r="J1884" s="29"/>
      <c r="K1884" s="29"/>
      <c r="L1884" s="29"/>
      <c r="M1884" s="29"/>
      <c r="N1884" s="29"/>
    </row>
    <row r="1885" spans="2:14" hidden="1" x14ac:dyDescent="0.25">
      <c r="B1885" s="159"/>
      <c r="C1885" s="29"/>
      <c r="D1885" s="29"/>
      <c r="E1885" s="29"/>
      <c r="F1885" s="29"/>
      <c r="G1885" s="29"/>
      <c r="H1885" s="29"/>
      <c r="I1885" s="29"/>
      <c r="J1885" s="29"/>
      <c r="K1885" s="29"/>
      <c r="L1885" s="29"/>
      <c r="M1885" s="29"/>
      <c r="N1885" s="29"/>
    </row>
    <row r="1886" spans="2:14" hidden="1" x14ac:dyDescent="0.25">
      <c r="B1886" s="159"/>
      <c r="C1886" s="29"/>
      <c r="D1886" s="29"/>
      <c r="E1886" s="29"/>
      <c r="F1886" s="29"/>
      <c r="G1886" s="29"/>
      <c r="H1886" s="29"/>
      <c r="I1886" s="29"/>
      <c r="J1886" s="29"/>
      <c r="K1886" s="29"/>
      <c r="L1886" s="29"/>
      <c r="M1886" s="29"/>
      <c r="N1886" s="29"/>
    </row>
    <row r="1887" spans="2:14" hidden="1" x14ac:dyDescent="0.25">
      <c r="B1887" s="159"/>
      <c r="C1887" s="29"/>
      <c r="D1887" s="29"/>
      <c r="E1887" s="29"/>
      <c r="F1887" s="29"/>
      <c r="G1887" s="29"/>
      <c r="H1887" s="29"/>
      <c r="I1887" s="29"/>
      <c r="J1887" s="29"/>
      <c r="K1887" s="29"/>
      <c r="L1887" s="29"/>
      <c r="M1887" s="29"/>
      <c r="N1887" s="29"/>
    </row>
    <row r="1888" spans="2:14" hidden="1" x14ac:dyDescent="0.25">
      <c r="B1888" s="159"/>
      <c r="C1888" s="29"/>
      <c r="D1888" s="29"/>
      <c r="E1888" s="29"/>
      <c r="F1888" s="29"/>
      <c r="G1888" s="29"/>
      <c r="H1888" s="29"/>
      <c r="I1888" s="29"/>
      <c r="J1888" s="29"/>
      <c r="K1888" s="29"/>
      <c r="L1888" s="29"/>
      <c r="M1888" s="29"/>
      <c r="N1888" s="29"/>
    </row>
    <row r="1889" spans="2:14" hidden="1" x14ac:dyDescent="0.25">
      <c r="B1889" s="159"/>
      <c r="C1889" s="29"/>
      <c r="D1889" s="29"/>
      <c r="E1889" s="29"/>
      <c r="F1889" s="29"/>
      <c r="G1889" s="29"/>
      <c r="H1889" s="29"/>
      <c r="I1889" s="29"/>
      <c r="J1889" s="29"/>
      <c r="K1889" s="29"/>
      <c r="L1889" s="29"/>
      <c r="M1889" s="29"/>
      <c r="N1889" s="29"/>
    </row>
    <row r="1890" spans="2:14" hidden="1" x14ac:dyDescent="0.25">
      <c r="B1890" s="159"/>
      <c r="C1890" s="29"/>
      <c r="D1890" s="29"/>
      <c r="E1890" s="29"/>
      <c r="F1890" s="29"/>
      <c r="G1890" s="29"/>
      <c r="H1890" s="29"/>
      <c r="I1890" s="29"/>
      <c r="J1890" s="29"/>
      <c r="K1890" s="29"/>
      <c r="L1890" s="29"/>
      <c r="M1890" s="29"/>
      <c r="N1890" s="29"/>
    </row>
    <row r="1891" spans="2:14" hidden="1" x14ac:dyDescent="0.25">
      <c r="B1891" s="159"/>
      <c r="C1891" s="29"/>
      <c r="D1891" s="29"/>
      <c r="E1891" s="29"/>
      <c r="F1891" s="29"/>
      <c r="G1891" s="29"/>
      <c r="H1891" s="29"/>
      <c r="I1891" s="29"/>
      <c r="J1891" s="29"/>
      <c r="K1891" s="29"/>
      <c r="L1891" s="29"/>
      <c r="M1891" s="29"/>
      <c r="N1891" s="29"/>
    </row>
    <row r="1892" spans="2:14" hidden="1" x14ac:dyDescent="0.25">
      <c r="B1892" s="159"/>
      <c r="C1892" s="29"/>
      <c r="D1892" s="29"/>
      <c r="E1892" s="29"/>
      <c r="F1892" s="29"/>
      <c r="G1892" s="29"/>
      <c r="H1892" s="29"/>
      <c r="I1892" s="29"/>
      <c r="J1892" s="29"/>
      <c r="K1892" s="29"/>
      <c r="L1892" s="29"/>
      <c r="M1892" s="29"/>
      <c r="N1892" s="29"/>
    </row>
    <row r="1893" spans="2:14" hidden="1" x14ac:dyDescent="0.25">
      <c r="B1893" s="159"/>
      <c r="C1893" s="29"/>
      <c r="D1893" s="29"/>
      <c r="E1893" s="29"/>
      <c r="F1893" s="29"/>
      <c r="G1893" s="29"/>
      <c r="H1893" s="29"/>
      <c r="I1893" s="29"/>
      <c r="J1893" s="29"/>
      <c r="K1893" s="29"/>
      <c r="L1893" s="29"/>
      <c r="M1893" s="29"/>
      <c r="N1893" s="29"/>
    </row>
    <row r="1894" spans="2:14" hidden="1" x14ac:dyDescent="0.25">
      <c r="B1894" s="159"/>
      <c r="C1894" s="29"/>
      <c r="D1894" s="29"/>
      <c r="E1894" s="29"/>
      <c r="F1894" s="29"/>
      <c r="G1894" s="29"/>
      <c r="H1894" s="29"/>
      <c r="I1894" s="29"/>
      <c r="J1894" s="29"/>
      <c r="K1894" s="29"/>
      <c r="L1894" s="29"/>
      <c r="M1894" s="29"/>
      <c r="N1894" s="29"/>
    </row>
    <row r="1895" spans="2:14" hidden="1" x14ac:dyDescent="0.25">
      <c r="B1895" s="159"/>
      <c r="C1895" s="29"/>
      <c r="D1895" s="29"/>
      <c r="E1895" s="29"/>
      <c r="F1895" s="29"/>
      <c r="G1895" s="29"/>
      <c r="H1895" s="29"/>
      <c r="I1895" s="29"/>
      <c r="J1895" s="29"/>
      <c r="K1895" s="29"/>
      <c r="L1895" s="29"/>
      <c r="M1895" s="29"/>
      <c r="N1895" s="29"/>
    </row>
    <row r="1896" spans="2:14" hidden="1" x14ac:dyDescent="0.25">
      <c r="B1896" s="159"/>
      <c r="C1896" s="29"/>
      <c r="D1896" s="29"/>
      <c r="E1896" s="29"/>
      <c r="F1896" s="29"/>
      <c r="G1896" s="29"/>
      <c r="H1896" s="29"/>
      <c r="I1896" s="29"/>
      <c r="J1896" s="29"/>
      <c r="K1896" s="29"/>
      <c r="L1896" s="29"/>
      <c r="M1896" s="29"/>
      <c r="N1896" s="29"/>
    </row>
    <row r="1897" spans="2:14" hidden="1" x14ac:dyDescent="0.25">
      <c r="B1897" s="159"/>
      <c r="C1897" s="29"/>
      <c r="D1897" s="29"/>
      <c r="E1897" s="29"/>
      <c r="F1897" s="29"/>
      <c r="G1897" s="29"/>
      <c r="H1897" s="29"/>
      <c r="I1897" s="29"/>
      <c r="J1897" s="29"/>
      <c r="K1897" s="29"/>
      <c r="L1897" s="29"/>
      <c r="M1897" s="29"/>
      <c r="N1897" s="29"/>
    </row>
    <row r="1898" spans="2:14" hidden="1" x14ac:dyDescent="0.25">
      <c r="B1898" s="159"/>
      <c r="C1898" s="29"/>
      <c r="D1898" s="29"/>
      <c r="E1898" s="29"/>
      <c r="F1898" s="29"/>
      <c r="G1898" s="29"/>
      <c r="H1898" s="29"/>
      <c r="I1898" s="29"/>
      <c r="J1898" s="29"/>
      <c r="K1898" s="29"/>
      <c r="L1898" s="29"/>
      <c r="M1898" s="29"/>
      <c r="N1898" s="29"/>
    </row>
    <row r="1899" spans="2:14" hidden="1" x14ac:dyDescent="0.25">
      <c r="B1899" s="159"/>
      <c r="C1899" s="29"/>
      <c r="D1899" s="29"/>
      <c r="E1899" s="29"/>
      <c r="F1899" s="29"/>
      <c r="G1899" s="29"/>
      <c r="H1899" s="29"/>
      <c r="I1899" s="29"/>
      <c r="J1899" s="29"/>
      <c r="K1899" s="29"/>
      <c r="L1899" s="29"/>
      <c r="M1899" s="29"/>
      <c r="N1899" s="29"/>
    </row>
    <row r="1900" spans="2:14" hidden="1" x14ac:dyDescent="0.25">
      <c r="B1900" s="159"/>
      <c r="C1900" s="29"/>
      <c r="D1900" s="29"/>
      <c r="E1900" s="29"/>
      <c r="F1900" s="29"/>
      <c r="G1900" s="29"/>
      <c r="H1900" s="29"/>
      <c r="I1900" s="29"/>
      <c r="J1900" s="29"/>
      <c r="K1900" s="29"/>
      <c r="L1900" s="29"/>
      <c r="M1900" s="29"/>
      <c r="N1900" s="29"/>
    </row>
    <row r="1901" spans="2:14" hidden="1" x14ac:dyDescent="0.25">
      <c r="B1901" s="159"/>
      <c r="C1901" s="29"/>
      <c r="D1901" s="29"/>
      <c r="E1901" s="29"/>
      <c r="F1901" s="29"/>
      <c r="G1901" s="29"/>
      <c r="H1901" s="29"/>
      <c r="I1901" s="29"/>
      <c r="J1901" s="29"/>
      <c r="K1901" s="29"/>
      <c r="L1901" s="29"/>
      <c r="M1901" s="29"/>
      <c r="N1901" s="29"/>
    </row>
    <row r="1902" spans="2:14" hidden="1" x14ac:dyDescent="0.25">
      <c r="B1902" s="159"/>
      <c r="C1902" s="29"/>
      <c r="D1902" s="29"/>
      <c r="E1902" s="29"/>
      <c r="F1902" s="29"/>
      <c r="G1902" s="29"/>
      <c r="H1902" s="29"/>
      <c r="I1902" s="29"/>
      <c r="J1902" s="29"/>
      <c r="K1902" s="29"/>
      <c r="L1902" s="29"/>
      <c r="M1902" s="29"/>
      <c r="N1902" s="29"/>
    </row>
    <row r="1903" spans="2:14" hidden="1" x14ac:dyDescent="0.25">
      <c r="B1903" s="159"/>
      <c r="C1903" s="29"/>
      <c r="D1903" s="29"/>
      <c r="E1903" s="29"/>
      <c r="F1903" s="29"/>
      <c r="G1903" s="29"/>
      <c r="H1903" s="29"/>
      <c r="I1903" s="29"/>
      <c r="J1903" s="29"/>
      <c r="K1903" s="29"/>
      <c r="L1903" s="29"/>
      <c r="M1903" s="29"/>
      <c r="N1903" s="29"/>
    </row>
    <row r="1904" spans="2:14" hidden="1" x14ac:dyDescent="0.25">
      <c r="B1904" s="159"/>
      <c r="C1904" s="29"/>
      <c r="D1904" s="29"/>
      <c r="E1904" s="29"/>
      <c r="F1904" s="29"/>
      <c r="G1904" s="29"/>
      <c r="H1904" s="29"/>
      <c r="I1904" s="29"/>
      <c r="J1904" s="29"/>
      <c r="K1904" s="29"/>
      <c r="L1904" s="29"/>
      <c r="M1904" s="29"/>
      <c r="N1904" s="29"/>
    </row>
    <row r="1905" spans="2:14" hidden="1" x14ac:dyDescent="0.25">
      <c r="B1905" s="159"/>
      <c r="C1905" s="29"/>
      <c r="D1905" s="29"/>
      <c r="E1905" s="29"/>
      <c r="F1905" s="29"/>
      <c r="G1905" s="29"/>
      <c r="H1905" s="29"/>
      <c r="I1905" s="29"/>
      <c r="J1905" s="29"/>
      <c r="K1905" s="29"/>
      <c r="L1905" s="29"/>
      <c r="M1905" s="29"/>
      <c r="N1905" s="29"/>
    </row>
    <row r="1906" spans="2:14" hidden="1" x14ac:dyDescent="0.25">
      <c r="B1906" s="159"/>
      <c r="C1906" s="29"/>
      <c r="D1906" s="29"/>
      <c r="E1906" s="29"/>
      <c r="F1906" s="29"/>
      <c r="G1906" s="29"/>
      <c r="H1906" s="29"/>
      <c r="I1906" s="29"/>
      <c r="J1906" s="29"/>
      <c r="K1906" s="29"/>
      <c r="L1906" s="29"/>
      <c r="M1906" s="29"/>
      <c r="N1906" s="29"/>
    </row>
    <row r="1907" spans="2:14" hidden="1" x14ac:dyDescent="0.25">
      <c r="B1907" s="159"/>
      <c r="C1907" s="29"/>
      <c r="D1907" s="29"/>
      <c r="E1907" s="29"/>
      <c r="F1907" s="29"/>
      <c r="G1907" s="29"/>
      <c r="H1907" s="29"/>
      <c r="I1907" s="29"/>
      <c r="J1907" s="29"/>
      <c r="K1907" s="29"/>
      <c r="L1907" s="29"/>
      <c r="M1907" s="29"/>
      <c r="N1907" s="29"/>
    </row>
    <row r="1908" spans="2:14" hidden="1" x14ac:dyDescent="0.25">
      <c r="B1908" s="159"/>
      <c r="C1908" s="29"/>
      <c r="D1908" s="29"/>
      <c r="E1908" s="29"/>
      <c r="F1908" s="29"/>
      <c r="G1908" s="29"/>
      <c r="H1908" s="29"/>
      <c r="I1908" s="29"/>
      <c r="J1908" s="29"/>
      <c r="K1908" s="29"/>
      <c r="L1908" s="29"/>
      <c r="M1908" s="29"/>
      <c r="N1908" s="29"/>
    </row>
    <row r="1909" spans="2:14" hidden="1" x14ac:dyDescent="0.25">
      <c r="B1909" s="159"/>
      <c r="C1909" s="29"/>
      <c r="D1909" s="29"/>
      <c r="E1909" s="29"/>
      <c r="F1909" s="29"/>
      <c r="G1909" s="29"/>
      <c r="H1909" s="29"/>
      <c r="I1909" s="29"/>
      <c r="J1909" s="29"/>
      <c r="K1909" s="29"/>
      <c r="L1909" s="29"/>
      <c r="M1909" s="29"/>
      <c r="N1909" s="29"/>
    </row>
    <row r="1910" spans="2:14" hidden="1" x14ac:dyDescent="0.25">
      <c r="B1910" s="159"/>
      <c r="C1910" s="29"/>
      <c r="D1910" s="29"/>
      <c r="E1910" s="29"/>
      <c r="F1910" s="29"/>
      <c r="G1910" s="29"/>
      <c r="H1910" s="29"/>
      <c r="I1910" s="29"/>
      <c r="J1910" s="29"/>
      <c r="K1910" s="29"/>
      <c r="L1910" s="29"/>
      <c r="M1910" s="29"/>
      <c r="N1910" s="29"/>
    </row>
    <row r="1911" spans="2:14" hidden="1" x14ac:dyDescent="0.25">
      <c r="B1911" s="159"/>
      <c r="C1911" s="29"/>
      <c r="D1911" s="29"/>
      <c r="E1911" s="29"/>
      <c r="F1911" s="29"/>
      <c r="G1911" s="29"/>
      <c r="H1911" s="29"/>
      <c r="I1911" s="29"/>
      <c r="J1911" s="29"/>
      <c r="K1911" s="29"/>
      <c r="L1911" s="29"/>
      <c r="M1911" s="29"/>
      <c r="N1911" s="29"/>
    </row>
    <row r="1912" spans="2:14" hidden="1" x14ac:dyDescent="0.25">
      <c r="B1912" s="159"/>
      <c r="C1912" s="29"/>
      <c r="D1912" s="29"/>
      <c r="E1912" s="29"/>
      <c r="F1912" s="29"/>
      <c r="G1912" s="29"/>
      <c r="H1912" s="29"/>
      <c r="I1912" s="29"/>
      <c r="J1912" s="29"/>
      <c r="K1912" s="29"/>
      <c r="L1912" s="29"/>
      <c r="M1912" s="29"/>
      <c r="N1912" s="29"/>
    </row>
    <row r="1913" spans="2:14" hidden="1" x14ac:dyDescent="0.25">
      <c r="B1913" s="159"/>
      <c r="C1913" s="29"/>
      <c r="D1913" s="29"/>
      <c r="E1913" s="29"/>
      <c r="F1913" s="29"/>
      <c r="G1913" s="29"/>
      <c r="H1913" s="29"/>
      <c r="I1913" s="29"/>
      <c r="J1913" s="29"/>
      <c r="K1913" s="29"/>
      <c r="L1913" s="29"/>
      <c r="M1913" s="29"/>
      <c r="N1913" s="29"/>
    </row>
    <row r="1914" spans="2:14" hidden="1" x14ac:dyDescent="0.25">
      <c r="B1914" s="159"/>
      <c r="C1914" s="29"/>
      <c r="D1914" s="29"/>
      <c r="E1914" s="29"/>
      <c r="F1914" s="29"/>
      <c r="G1914" s="29"/>
      <c r="H1914" s="29"/>
      <c r="I1914" s="29"/>
      <c r="J1914" s="29"/>
      <c r="K1914" s="29"/>
      <c r="L1914" s="29"/>
      <c r="M1914" s="29"/>
      <c r="N1914" s="29"/>
    </row>
    <row r="1915" spans="2:14" hidden="1" x14ac:dyDescent="0.25">
      <c r="B1915" s="159"/>
      <c r="C1915" s="29"/>
      <c r="D1915" s="29"/>
      <c r="E1915" s="29"/>
      <c r="F1915" s="29"/>
      <c r="G1915" s="29"/>
      <c r="H1915" s="29"/>
      <c r="I1915" s="29"/>
      <c r="J1915" s="29"/>
      <c r="K1915" s="29"/>
      <c r="L1915" s="29"/>
      <c r="M1915" s="29"/>
      <c r="N1915" s="29"/>
    </row>
    <row r="1916" spans="2:14" hidden="1" x14ac:dyDescent="0.25">
      <c r="B1916" s="159"/>
      <c r="C1916" s="29"/>
      <c r="D1916" s="29"/>
      <c r="E1916" s="29"/>
      <c r="F1916" s="29"/>
      <c r="G1916" s="29"/>
      <c r="H1916" s="29"/>
      <c r="I1916" s="29"/>
      <c r="J1916" s="29"/>
      <c r="K1916" s="29"/>
      <c r="L1916" s="29"/>
      <c r="M1916" s="29"/>
      <c r="N1916" s="29"/>
    </row>
    <row r="1917" spans="2:14" hidden="1" x14ac:dyDescent="0.25">
      <c r="B1917" s="159"/>
      <c r="C1917" s="29"/>
      <c r="D1917" s="29"/>
      <c r="E1917" s="29"/>
      <c r="F1917" s="29"/>
      <c r="G1917" s="29"/>
      <c r="H1917" s="29"/>
      <c r="I1917" s="29"/>
      <c r="J1917" s="29"/>
      <c r="K1917" s="29"/>
      <c r="L1917" s="29"/>
      <c r="M1917" s="29"/>
      <c r="N1917" s="29"/>
    </row>
    <row r="1918" spans="2:14" hidden="1" x14ac:dyDescent="0.25">
      <c r="B1918" s="159"/>
      <c r="C1918" s="29"/>
      <c r="D1918" s="29"/>
      <c r="E1918" s="29"/>
      <c r="F1918" s="29"/>
      <c r="G1918" s="29"/>
      <c r="H1918" s="29"/>
      <c r="I1918" s="29"/>
      <c r="J1918" s="29"/>
      <c r="K1918" s="29"/>
      <c r="L1918" s="29"/>
      <c r="M1918" s="29"/>
      <c r="N1918" s="29"/>
    </row>
    <row r="1919" spans="2:14" hidden="1" x14ac:dyDescent="0.25">
      <c r="B1919" s="159"/>
      <c r="C1919" s="29"/>
      <c r="D1919" s="29"/>
      <c r="E1919" s="29"/>
      <c r="F1919" s="29"/>
      <c r="G1919" s="29"/>
      <c r="H1919" s="29"/>
      <c r="I1919" s="29"/>
      <c r="J1919" s="29"/>
      <c r="K1919" s="29"/>
      <c r="L1919" s="29"/>
      <c r="M1919" s="29"/>
      <c r="N1919" s="29"/>
    </row>
    <row r="1920" spans="2:14" hidden="1" x14ac:dyDescent="0.25">
      <c r="B1920" s="159"/>
      <c r="C1920" s="29"/>
      <c r="D1920" s="29"/>
      <c r="E1920" s="29"/>
      <c r="F1920" s="29"/>
      <c r="G1920" s="29"/>
      <c r="H1920" s="29"/>
      <c r="I1920" s="29"/>
      <c r="J1920" s="29"/>
      <c r="K1920" s="29"/>
      <c r="L1920" s="29"/>
      <c r="M1920" s="29"/>
      <c r="N1920" s="29"/>
    </row>
    <row r="1921" spans="2:14" hidden="1" x14ac:dyDescent="0.25">
      <c r="B1921" s="159"/>
      <c r="C1921" s="29"/>
      <c r="D1921" s="29"/>
      <c r="E1921" s="29"/>
      <c r="F1921" s="29"/>
      <c r="G1921" s="29"/>
      <c r="H1921" s="29"/>
      <c r="I1921" s="29"/>
      <c r="J1921" s="29"/>
      <c r="K1921" s="29"/>
      <c r="L1921" s="29"/>
      <c r="M1921" s="29"/>
      <c r="N1921" s="29"/>
    </row>
    <row r="1922" spans="2:14" hidden="1" x14ac:dyDescent="0.25">
      <c r="B1922" s="159"/>
      <c r="C1922" s="29"/>
      <c r="D1922" s="29"/>
      <c r="E1922" s="29"/>
      <c r="F1922" s="29"/>
      <c r="G1922" s="29"/>
      <c r="H1922" s="29"/>
      <c r="I1922" s="29"/>
      <c r="J1922" s="29"/>
      <c r="K1922" s="29"/>
      <c r="L1922" s="29"/>
      <c r="M1922" s="29"/>
      <c r="N1922" s="29"/>
    </row>
    <row r="1923" spans="2:14" hidden="1" x14ac:dyDescent="0.25">
      <c r="B1923" s="159"/>
      <c r="C1923" s="29"/>
      <c r="D1923" s="29"/>
      <c r="E1923" s="29"/>
      <c r="F1923" s="29"/>
      <c r="G1923" s="29"/>
      <c r="H1923" s="29"/>
      <c r="I1923" s="29"/>
      <c r="J1923" s="29"/>
      <c r="K1923" s="29"/>
      <c r="L1923" s="29"/>
      <c r="M1923" s="29"/>
      <c r="N1923" s="29"/>
    </row>
    <row r="1924" spans="2:14" hidden="1" x14ac:dyDescent="0.25">
      <c r="B1924" s="159"/>
      <c r="C1924" s="29"/>
      <c r="D1924" s="29"/>
      <c r="E1924" s="29"/>
      <c r="F1924" s="29"/>
      <c r="G1924" s="29"/>
      <c r="H1924" s="29"/>
      <c r="I1924" s="29"/>
      <c r="J1924" s="29"/>
      <c r="K1924" s="29"/>
      <c r="L1924" s="29"/>
      <c r="M1924" s="29"/>
      <c r="N1924" s="29"/>
    </row>
    <row r="1925" spans="2:14" hidden="1" x14ac:dyDescent="0.25">
      <c r="B1925" s="159"/>
      <c r="C1925" s="29"/>
      <c r="D1925" s="29"/>
      <c r="E1925" s="29"/>
      <c r="F1925" s="29"/>
      <c r="G1925" s="29"/>
      <c r="H1925" s="29"/>
      <c r="I1925" s="29"/>
      <c r="J1925" s="29"/>
      <c r="K1925" s="29"/>
      <c r="L1925" s="29"/>
      <c r="M1925" s="29"/>
      <c r="N1925" s="29"/>
    </row>
    <row r="1926" spans="2:14" hidden="1" x14ac:dyDescent="0.25">
      <c r="B1926" s="159"/>
      <c r="C1926" s="29"/>
      <c r="D1926" s="29"/>
      <c r="E1926" s="29"/>
      <c r="F1926" s="29"/>
      <c r="G1926" s="29"/>
      <c r="H1926" s="29"/>
      <c r="I1926" s="29"/>
      <c r="J1926" s="29"/>
      <c r="K1926" s="29"/>
      <c r="L1926" s="29"/>
      <c r="M1926" s="29"/>
      <c r="N1926" s="29"/>
    </row>
    <row r="1927" spans="2:14" hidden="1" x14ac:dyDescent="0.25">
      <c r="B1927" s="159"/>
      <c r="C1927" s="29"/>
      <c r="D1927" s="29"/>
      <c r="E1927" s="29"/>
      <c r="F1927" s="29"/>
      <c r="G1927" s="29"/>
      <c r="H1927" s="29"/>
      <c r="I1927" s="29"/>
      <c r="J1927" s="29"/>
      <c r="K1927" s="29"/>
      <c r="L1927" s="29"/>
      <c r="M1927" s="29"/>
      <c r="N1927" s="29"/>
    </row>
    <row r="1928" spans="2:14" hidden="1" x14ac:dyDescent="0.25">
      <c r="B1928" s="159"/>
      <c r="C1928" s="29"/>
      <c r="D1928" s="29"/>
      <c r="E1928" s="29"/>
      <c r="F1928" s="29"/>
      <c r="G1928" s="29"/>
      <c r="H1928" s="29"/>
      <c r="I1928" s="29"/>
      <c r="J1928" s="29"/>
      <c r="K1928" s="29"/>
      <c r="L1928" s="29"/>
      <c r="M1928" s="29"/>
      <c r="N1928" s="29"/>
    </row>
    <row r="1929" spans="2:14" hidden="1" x14ac:dyDescent="0.25">
      <c r="B1929" s="159"/>
      <c r="C1929" s="29"/>
      <c r="D1929" s="29"/>
      <c r="E1929" s="29"/>
      <c r="F1929" s="29"/>
      <c r="G1929" s="29"/>
      <c r="H1929" s="29"/>
      <c r="I1929" s="29"/>
      <c r="J1929" s="29"/>
      <c r="K1929" s="29"/>
      <c r="L1929" s="29"/>
      <c r="M1929" s="29"/>
      <c r="N1929" s="29"/>
    </row>
    <row r="1930" spans="2:14" hidden="1" x14ac:dyDescent="0.25">
      <c r="B1930" s="159"/>
      <c r="C1930" s="29"/>
      <c r="D1930" s="29"/>
      <c r="E1930" s="29"/>
      <c r="F1930" s="29"/>
      <c r="G1930" s="29"/>
      <c r="H1930" s="29"/>
      <c r="I1930" s="29"/>
      <c r="J1930" s="29"/>
      <c r="K1930" s="29"/>
      <c r="L1930" s="29"/>
      <c r="M1930" s="29"/>
      <c r="N1930" s="29"/>
    </row>
    <row r="1931" spans="2:14" hidden="1" x14ac:dyDescent="0.25">
      <c r="B1931" s="159"/>
      <c r="C1931" s="29"/>
      <c r="D1931" s="29"/>
      <c r="E1931" s="29"/>
      <c r="F1931" s="29"/>
      <c r="G1931" s="29"/>
      <c r="H1931" s="29"/>
      <c r="I1931" s="29"/>
      <c r="J1931" s="29"/>
      <c r="K1931" s="29"/>
      <c r="L1931" s="29"/>
      <c r="M1931" s="29"/>
      <c r="N1931" s="29"/>
    </row>
    <row r="1932" spans="2:14" hidden="1" x14ac:dyDescent="0.25">
      <c r="B1932" s="159"/>
      <c r="C1932" s="29"/>
      <c r="D1932" s="29"/>
      <c r="E1932" s="29"/>
      <c r="F1932" s="29"/>
      <c r="G1932" s="29"/>
      <c r="H1932" s="29"/>
      <c r="I1932" s="29"/>
      <c r="J1932" s="29"/>
      <c r="K1932" s="29"/>
      <c r="L1932" s="29"/>
      <c r="M1932" s="29"/>
      <c r="N1932" s="29"/>
    </row>
    <row r="1933" spans="2:14" hidden="1" x14ac:dyDescent="0.25">
      <c r="B1933" s="159"/>
      <c r="C1933" s="29"/>
      <c r="D1933" s="29"/>
      <c r="E1933" s="29"/>
      <c r="F1933" s="29"/>
      <c r="G1933" s="29"/>
      <c r="H1933" s="29"/>
      <c r="I1933" s="29"/>
      <c r="J1933" s="29"/>
      <c r="K1933" s="29"/>
      <c r="L1933" s="29"/>
      <c r="M1933" s="29"/>
      <c r="N1933" s="29"/>
    </row>
    <row r="1934" spans="2:14" hidden="1" x14ac:dyDescent="0.25">
      <c r="B1934" s="159"/>
      <c r="C1934" s="29"/>
      <c r="D1934" s="29"/>
      <c r="E1934" s="29"/>
      <c r="F1934" s="29"/>
      <c r="G1934" s="29"/>
      <c r="H1934" s="29"/>
      <c r="I1934" s="29"/>
      <c r="J1934" s="29"/>
      <c r="K1934" s="29"/>
      <c r="L1934" s="29"/>
      <c r="M1934" s="29"/>
      <c r="N1934" s="29"/>
    </row>
    <row r="1935" spans="2:14" hidden="1" x14ac:dyDescent="0.25">
      <c r="B1935" s="159"/>
      <c r="C1935" s="29"/>
      <c r="D1935" s="29"/>
      <c r="E1935" s="29"/>
      <c r="F1935" s="29"/>
      <c r="G1935" s="29"/>
      <c r="H1935" s="29"/>
      <c r="I1935" s="29"/>
      <c r="J1935" s="29"/>
      <c r="K1935" s="29"/>
      <c r="L1935" s="29"/>
      <c r="M1935" s="29"/>
      <c r="N1935" s="29"/>
    </row>
    <row r="1936" spans="2:14" hidden="1" x14ac:dyDescent="0.25">
      <c r="B1936" s="159"/>
      <c r="C1936" s="29"/>
      <c r="D1936" s="29"/>
      <c r="E1936" s="29"/>
      <c r="F1936" s="29"/>
      <c r="G1936" s="29"/>
      <c r="H1936" s="29"/>
      <c r="I1936" s="29"/>
      <c r="J1936" s="29"/>
      <c r="K1936" s="29"/>
      <c r="L1936" s="29"/>
      <c r="M1936" s="29"/>
      <c r="N1936" s="29"/>
    </row>
    <row r="1937" spans="2:14" hidden="1" x14ac:dyDescent="0.25">
      <c r="B1937" s="159"/>
      <c r="C1937" s="29"/>
      <c r="D1937" s="29"/>
      <c r="E1937" s="29"/>
      <c r="F1937" s="29"/>
      <c r="G1937" s="29"/>
      <c r="H1937" s="29"/>
      <c r="I1937" s="29"/>
      <c r="J1937" s="29"/>
      <c r="K1937" s="29"/>
      <c r="L1937" s="29"/>
      <c r="M1937" s="29"/>
      <c r="N1937" s="29"/>
    </row>
    <row r="1938" spans="2:14" hidden="1" x14ac:dyDescent="0.25">
      <c r="B1938" s="159"/>
      <c r="C1938" s="29"/>
      <c r="D1938" s="29"/>
      <c r="E1938" s="29"/>
      <c r="F1938" s="29"/>
      <c r="G1938" s="29"/>
      <c r="H1938" s="29"/>
      <c r="I1938" s="29"/>
      <c r="J1938" s="29"/>
      <c r="K1938" s="29"/>
      <c r="L1938" s="29"/>
      <c r="M1938" s="29"/>
      <c r="N1938" s="29"/>
    </row>
    <row r="1939" spans="2:14" hidden="1" x14ac:dyDescent="0.25">
      <c r="B1939" s="159"/>
      <c r="C1939" s="29"/>
      <c r="D1939" s="29"/>
      <c r="E1939" s="29"/>
      <c r="F1939" s="29"/>
      <c r="G1939" s="29"/>
      <c r="H1939" s="29"/>
      <c r="I1939" s="29"/>
      <c r="J1939" s="29"/>
      <c r="K1939" s="29"/>
      <c r="L1939" s="29"/>
      <c r="M1939" s="29"/>
      <c r="N1939" s="29"/>
    </row>
    <row r="1940" spans="2:14" hidden="1" x14ac:dyDescent="0.25">
      <c r="B1940" s="159"/>
      <c r="C1940" s="29"/>
      <c r="D1940" s="29"/>
      <c r="E1940" s="29"/>
      <c r="F1940" s="29"/>
      <c r="G1940" s="29"/>
      <c r="H1940" s="29"/>
      <c r="I1940" s="29"/>
      <c r="J1940" s="29"/>
      <c r="K1940" s="29"/>
      <c r="L1940" s="29"/>
      <c r="M1940" s="29"/>
      <c r="N1940" s="29"/>
    </row>
    <row r="1941" spans="2:14" hidden="1" x14ac:dyDescent="0.25">
      <c r="B1941" s="159"/>
      <c r="C1941" s="29"/>
      <c r="D1941" s="29"/>
      <c r="E1941" s="29"/>
      <c r="F1941" s="29"/>
      <c r="G1941" s="29"/>
      <c r="H1941" s="29"/>
      <c r="I1941" s="29"/>
      <c r="J1941" s="29"/>
      <c r="K1941" s="29"/>
      <c r="L1941" s="29"/>
      <c r="M1941" s="29"/>
      <c r="N1941" s="29"/>
    </row>
    <row r="1942" spans="2:14" hidden="1" x14ac:dyDescent="0.25">
      <c r="B1942" s="159"/>
      <c r="C1942" s="29"/>
      <c r="D1942" s="29"/>
      <c r="E1942" s="29"/>
      <c r="F1942" s="29"/>
      <c r="G1942" s="29"/>
      <c r="H1942" s="29"/>
      <c r="I1942" s="29"/>
      <c r="J1942" s="29"/>
      <c r="K1942" s="29"/>
      <c r="L1942" s="29"/>
      <c r="M1942" s="29"/>
      <c r="N1942" s="29"/>
    </row>
    <row r="1943" spans="2:14" hidden="1" x14ac:dyDescent="0.25">
      <c r="B1943" s="159"/>
      <c r="C1943" s="29"/>
      <c r="D1943" s="29"/>
      <c r="E1943" s="29"/>
      <c r="F1943" s="29"/>
      <c r="G1943" s="29"/>
      <c r="H1943" s="29"/>
      <c r="I1943" s="29"/>
      <c r="J1943" s="29"/>
      <c r="K1943" s="29"/>
      <c r="L1943" s="29"/>
      <c r="M1943" s="29"/>
      <c r="N1943" s="29"/>
    </row>
    <row r="1944" spans="2:14" hidden="1" x14ac:dyDescent="0.25">
      <c r="B1944" s="159"/>
      <c r="C1944" s="29"/>
      <c r="D1944" s="29"/>
      <c r="E1944" s="29"/>
      <c r="F1944" s="29"/>
      <c r="G1944" s="29"/>
      <c r="H1944" s="29"/>
      <c r="I1944" s="29"/>
      <c r="J1944" s="29"/>
      <c r="K1944" s="29"/>
      <c r="L1944" s="29"/>
      <c r="M1944" s="29"/>
      <c r="N1944" s="29"/>
    </row>
    <row r="1945" spans="2:14" hidden="1" x14ac:dyDescent="0.25">
      <c r="B1945" s="159"/>
      <c r="C1945" s="29"/>
      <c r="D1945" s="29"/>
      <c r="E1945" s="29"/>
      <c r="F1945" s="29"/>
      <c r="G1945" s="29"/>
      <c r="H1945" s="29"/>
      <c r="I1945" s="29"/>
      <c r="J1945" s="29"/>
      <c r="K1945" s="29"/>
      <c r="L1945" s="29"/>
      <c r="M1945" s="29"/>
      <c r="N1945" s="29"/>
    </row>
    <row r="1946" spans="2:14" hidden="1" x14ac:dyDescent="0.25">
      <c r="B1946" s="159"/>
      <c r="C1946" s="29"/>
      <c r="D1946" s="29"/>
      <c r="E1946" s="29"/>
      <c r="F1946" s="29"/>
      <c r="G1946" s="29"/>
      <c r="H1946" s="29"/>
      <c r="I1946" s="29"/>
      <c r="J1946" s="29"/>
      <c r="K1946" s="29"/>
      <c r="L1946" s="29"/>
      <c r="M1946" s="29"/>
      <c r="N1946" s="29"/>
    </row>
    <row r="1947" spans="2:14" hidden="1" x14ac:dyDescent="0.25">
      <c r="B1947" s="159"/>
      <c r="C1947" s="29"/>
      <c r="D1947" s="29"/>
      <c r="E1947" s="29"/>
      <c r="F1947" s="29"/>
      <c r="G1947" s="29"/>
      <c r="H1947" s="29"/>
      <c r="I1947" s="29"/>
      <c r="J1947" s="29"/>
      <c r="K1947" s="29"/>
      <c r="L1947" s="29"/>
      <c r="M1947" s="29"/>
      <c r="N1947" s="29"/>
    </row>
    <row r="1948" spans="2:14" hidden="1" x14ac:dyDescent="0.25">
      <c r="B1948" s="159"/>
      <c r="C1948" s="29"/>
      <c r="D1948" s="29"/>
      <c r="E1948" s="29"/>
      <c r="F1948" s="29"/>
      <c r="G1948" s="29"/>
      <c r="H1948" s="29"/>
      <c r="I1948" s="29"/>
      <c r="J1948" s="29"/>
      <c r="K1948" s="29"/>
      <c r="L1948" s="29"/>
      <c r="M1948" s="29"/>
      <c r="N1948" s="29"/>
    </row>
    <row r="1949" spans="2:14" hidden="1" x14ac:dyDescent="0.25">
      <c r="B1949" s="159"/>
      <c r="C1949" s="29"/>
      <c r="D1949" s="29"/>
      <c r="E1949" s="29"/>
      <c r="F1949" s="29"/>
      <c r="G1949" s="29"/>
      <c r="H1949" s="29"/>
      <c r="I1949" s="29"/>
      <c r="J1949" s="29"/>
      <c r="K1949" s="29"/>
      <c r="L1949" s="29"/>
      <c r="M1949" s="29"/>
      <c r="N1949" s="29"/>
    </row>
    <row r="1950" spans="2:14" hidden="1" x14ac:dyDescent="0.25">
      <c r="B1950" s="159"/>
      <c r="C1950" s="29"/>
      <c r="D1950" s="29"/>
      <c r="E1950" s="29"/>
      <c r="F1950" s="29"/>
      <c r="G1950" s="29"/>
      <c r="H1950" s="29"/>
      <c r="I1950" s="29"/>
      <c r="J1950" s="29"/>
      <c r="K1950" s="29"/>
      <c r="L1950" s="29"/>
      <c r="M1950" s="29"/>
      <c r="N1950" s="29"/>
    </row>
    <row r="1951" spans="2:14" hidden="1" x14ac:dyDescent="0.25">
      <c r="B1951" s="159"/>
      <c r="C1951" s="29"/>
      <c r="D1951" s="29"/>
      <c r="E1951" s="29"/>
      <c r="F1951" s="29"/>
      <c r="G1951" s="29"/>
      <c r="H1951" s="29"/>
      <c r="I1951" s="29"/>
      <c r="J1951" s="29"/>
      <c r="K1951" s="29"/>
      <c r="L1951" s="29"/>
      <c r="M1951" s="29"/>
      <c r="N1951" s="29"/>
    </row>
    <row r="1952" spans="2:14" hidden="1" x14ac:dyDescent="0.25">
      <c r="B1952" s="159"/>
      <c r="C1952" s="29"/>
      <c r="D1952" s="29"/>
      <c r="E1952" s="29"/>
      <c r="F1952" s="29"/>
      <c r="G1952" s="29"/>
      <c r="H1952" s="29"/>
      <c r="I1952" s="29"/>
      <c r="J1952" s="29"/>
      <c r="K1952" s="29"/>
      <c r="L1952" s="29"/>
      <c r="M1952" s="29"/>
      <c r="N1952" s="29"/>
    </row>
    <row r="1953" spans="2:14" hidden="1" x14ac:dyDescent="0.25">
      <c r="B1953" s="159"/>
      <c r="C1953" s="29"/>
      <c r="D1953" s="29"/>
      <c r="E1953" s="29"/>
      <c r="F1953" s="29"/>
      <c r="G1953" s="29"/>
      <c r="H1953" s="29"/>
      <c r="I1953" s="29"/>
      <c r="J1953" s="29"/>
      <c r="K1953" s="29"/>
      <c r="L1953" s="29"/>
      <c r="M1953" s="29"/>
      <c r="N1953" s="29"/>
    </row>
    <row r="1954" spans="2:14" hidden="1" x14ac:dyDescent="0.25">
      <c r="B1954" s="159"/>
      <c r="C1954" s="29"/>
      <c r="D1954" s="29"/>
      <c r="E1954" s="29"/>
      <c r="F1954" s="29"/>
      <c r="G1954" s="29"/>
      <c r="H1954" s="29"/>
      <c r="I1954" s="29"/>
      <c r="J1954" s="29"/>
      <c r="K1954" s="29"/>
      <c r="L1954" s="29"/>
      <c r="M1954" s="29"/>
      <c r="N1954" s="29"/>
    </row>
    <row r="1955" spans="2:14" hidden="1" x14ac:dyDescent="0.25">
      <c r="B1955" s="159"/>
      <c r="C1955" s="29"/>
      <c r="D1955" s="29"/>
      <c r="E1955" s="29"/>
      <c r="F1955" s="29"/>
      <c r="G1955" s="29"/>
      <c r="H1955" s="29"/>
      <c r="I1955" s="29"/>
      <c r="J1955" s="29"/>
      <c r="K1955" s="29"/>
      <c r="L1955" s="29"/>
      <c r="M1955" s="29"/>
      <c r="N1955" s="29"/>
    </row>
    <row r="1956" spans="2:14" hidden="1" x14ac:dyDescent="0.25">
      <c r="B1956" s="159"/>
      <c r="C1956" s="29"/>
      <c r="D1956" s="29"/>
      <c r="E1956" s="29"/>
      <c r="F1956" s="29"/>
      <c r="G1956" s="29"/>
      <c r="H1956" s="29"/>
      <c r="I1956" s="29"/>
      <c r="J1956" s="29"/>
      <c r="K1956" s="29"/>
      <c r="L1956" s="29"/>
      <c r="M1956" s="29"/>
      <c r="N1956" s="29"/>
    </row>
    <row r="1957" spans="2:14" hidden="1" x14ac:dyDescent="0.25">
      <c r="B1957" s="159"/>
      <c r="C1957" s="29"/>
      <c r="D1957" s="29"/>
      <c r="E1957" s="29"/>
      <c r="F1957" s="29"/>
      <c r="G1957" s="29"/>
      <c r="H1957" s="29"/>
      <c r="I1957" s="29"/>
      <c r="J1957" s="29"/>
      <c r="K1957" s="29"/>
      <c r="L1957" s="29"/>
      <c r="M1957" s="29"/>
      <c r="N1957" s="29"/>
    </row>
    <row r="1958" spans="2:14" hidden="1" x14ac:dyDescent="0.25">
      <c r="B1958" s="159"/>
      <c r="C1958" s="29"/>
      <c r="D1958" s="29"/>
      <c r="E1958" s="29"/>
      <c r="F1958" s="29"/>
      <c r="G1958" s="29"/>
      <c r="H1958" s="29"/>
      <c r="I1958" s="29"/>
      <c r="J1958" s="29"/>
      <c r="K1958" s="29"/>
      <c r="L1958" s="29"/>
      <c r="M1958" s="29"/>
      <c r="N1958" s="29"/>
    </row>
    <row r="1959" spans="2:14" hidden="1" x14ac:dyDescent="0.25">
      <c r="B1959" s="159"/>
      <c r="C1959" s="29"/>
      <c r="D1959" s="29"/>
      <c r="E1959" s="29"/>
      <c r="F1959" s="29"/>
      <c r="G1959" s="29"/>
      <c r="H1959" s="29"/>
      <c r="I1959" s="29"/>
      <c r="J1959" s="29"/>
      <c r="K1959" s="29"/>
      <c r="L1959" s="29"/>
      <c r="M1959" s="29"/>
      <c r="N1959" s="29"/>
    </row>
    <row r="1960" spans="2:14" hidden="1" x14ac:dyDescent="0.25">
      <c r="B1960" s="159"/>
      <c r="C1960" s="29"/>
      <c r="D1960" s="29"/>
      <c r="E1960" s="29"/>
      <c r="F1960" s="29"/>
      <c r="G1960" s="29"/>
      <c r="H1960" s="29"/>
      <c r="I1960" s="29"/>
      <c r="J1960" s="29"/>
      <c r="K1960" s="29"/>
      <c r="L1960" s="29"/>
      <c r="M1960" s="29"/>
      <c r="N1960" s="29"/>
    </row>
    <row r="1961" spans="2:14" hidden="1" x14ac:dyDescent="0.25">
      <c r="B1961" s="159"/>
      <c r="C1961" s="29"/>
      <c r="D1961" s="29"/>
      <c r="E1961" s="29"/>
      <c r="F1961" s="29"/>
      <c r="G1961" s="29"/>
      <c r="H1961" s="29"/>
      <c r="I1961" s="29"/>
      <c r="J1961" s="29"/>
      <c r="K1961" s="29"/>
      <c r="L1961" s="29"/>
      <c r="M1961" s="29"/>
      <c r="N1961" s="29"/>
    </row>
    <row r="1962" spans="2:14" hidden="1" x14ac:dyDescent="0.25">
      <c r="B1962" s="159"/>
      <c r="C1962" s="29"/>
      <c r="D1962" s="29"/>
      <c r="E1962" s="29"/>
      <c r="F1962" s="29"/>
      <c r="G1962" s="29"/>
      <c r="H1962" s="29"/>
      <c r="I1962" s="29"/>
      <c r="J1962" s="29"/>
      <c r="K1962" s="29"/>
      <c r="L1962" s="29"/>
      <c r="M1962" s="29"/>
      <c r="N1962" s="29"/>
    </row>
    <row r="1963" spans="2:14" hidden="1" x14ac:dyDescent="0.25">
      <c r="B1963" s="159"/>
      <c r="C1963" s="29"/>
      <c r="D1963" s="29"/>
      <c r="E1963" s="29"/>
      <c r="F1963" s="29"/>
      <c r="G1963" s="29"/>
      <c r="H1963" s="29"/>
      <c r="I1963" s="29"/>
      <c r="J1963" s="29"/>
      <c r="K1963" s="29"/>
      <c r="L1963" s="29"/>
      <c r="M1963" s="29"/>
      <c r="N1963" s="29"/>
    </row>
    <row r="1964" spans="2:14" hidden="1" x14ac:dyDescent="0.25">
      <c r="B1964" s="159"/>
      <c r="C1964" s="29"/>
      <c r="D1964" s="29"/>
      <c r="E1964" s="29"/>
      <c r="F1964" s="29"/>
      <c r="G1964" s="29"/>
      <c r="H1964" s="29"/>
      <c r="I1964" s="29"/>
      <c r="J1964" s="29"/>
      <c r="K1964" s="29"/>
      <c r="L1964" s="29"/>
      <c r="M1964" s="29"/>
      <c r="N1964" s="29"/>
    </row>
    <row r="1965" spans="2:14" hidden="1" x14ac:dyDescent="0.25">
      <c r="B1965" s="159"/>
      <c r="C1965" s="29"/>
      <c r="D1965" s="29"/>
      <c r="E1965" s="29"/>
      <c r="F1965" s="29"/>
      <c r="G1965" s="29"/>
      <c r="H1965" s="29"/>
      <c r="I1965" s="29"/>
      <c r="J1965" s="29"/>
      <c r="K1965" s="29"/>
      <c r="L1965" s="29"/>
      <c r="M1965" s="29"/>
      <c r="N1965" s="29"/>
    </row>
    <row r="1966" spans="2:14" hidden="1" x14ac:dyDescent="0.25">
      <c r="B1966" s="159"/>
      <c r="C1966" s="29"/>
      <c r="D1966" s="29"/>
      <c r="E1966" s="29"/>
      <c r="F1966" s="29"/>
      <c r="G1966" s="29"/>
      <c r="H1966" s="29"/>
      <c r="I1966" s="29"/>
      <c r="J1966" s="29"/>
      <c r="K1966" s="29"/>
      <c r="L1966" s="29"/>
      <c r="M1966" s="29"/>
      <c r="N1966" s="29"/>
    </row>
    <row r="1967" spans="2:14" hidden="1" x14ac:dyDescent="0.25">
      <c r="B1967" s="159"/>
      <c r="C1967" s="29"/>
      <c r="D1967" s="29"/>
      <c r="E1967" s="29"/>
      <c r="F1967" s="29"/>
      <c r="G1967" s="29"/>
      <c r="H1967" s="29"/>
      <c r="I1967" s="29"/>
      <c r="J1967" s="29"/>
      <c r="K1967" s="29"/>
      <c r="L1967" s="29"/>
      <c r="M1967" s="29"/>
      <c r="N1967" s="29"/>
    </row>
    <row r="1968" spans="2:14" hidden="1" x14ac:dyDescent="0.25">
      <c r="B1968" s="159"/>
      <c r="C1968" s="29"/>
      <c r="D1968" s="29"/>
      <c r="E1968" s="29"/>
      <c r="F1968" s="29"/>
      <c r="G1968" s="29"/>
      <c r="H1968" s="29"/>
      <c r="I1968" s="29"/>
      <c r="J1968" s="29"/>
      <c r="K1968" s="29"/>
      <c r="L1968" s="29"/>
      <c r="M1968" s="29"/>
      <c r="N1968" s="29"/>
    </row>
    <row r="1969" spans="2:14" hidden="1" x14ac:dyDescent="0.25">
      <c r="B1969" s="159"/>
      <c r="C1969" s="29"/>
      <c r="D1969" s="29"/>
      <c r="E1969" s="29"/>
      <c r="F1969" s="29"/>
      <c r="G1969" s="29"/>
      <c r="H1969" s="29"/>
      <c r="I1969" s="29"/>
      <c r="J1969" s="29"/>
      <c r="K1969" s="29"/>
      <c r="L1969" s="29"/>
      <c r="M1969" s="29"/>
      <c r="N1969" s="29"/>
    </row>
    <row r="1970" spans="2:14" hidden="1" x14ac:dyDescent="0.25">
      <c r="B1970" s="159"/>
      <c r="C1970" s="29"/>
      <c r="D1970" s="29"/>
      <c r="E1970" s="29"/>
      <c r="F1970" s="29"/>
      <c r="G1970" s="29"/>
      <c r="H1970" s="29"/>
      <c r="I1970" s="29"/>
      <c r="J1970" s="29"/>
      <c r="K1970" s="29"/>
      <c r="L1970" s="29"/>
      <c r="M1970" s="29"/>
      <c r="N1970" s="29"/>
    </row>
    <row r="1971" spans="2:14" hidden="1" x14ac:dyDescent="0.25">
      <c r="B1971" s="159"/>
      <c r="C1971" s="29"/>
      <c r="D1971" s="29"/>
      <c r="E1971" s="29"/>
      <c r="F1971" s="29"/>
      <c r="G1971" s="29"/>
      <c r="H1971" s="29"/>
      <c r="I1971" s="29"/>
      <c r="J1971" s="29"/>
      <c r="K1971" s="29"/>
      <c r="L1971" s="29"/>
      <c r="M1971" s="29"/>
      <c r="N1971" s="29"/>
    </row>
    <row r="1972" spans="2:14" hidden="1" x14ac:dyDescent="0.25">
      <c r="B1972" s="159"/>
      <c r="C1972" s="29"/>
      <c r="D1972" s="29"/>
      <c r="E1972" s="29"/>
      <c r="F1972" s="29"/>
      <c r="G1972" s="29"/>
      <c r="H1972" s="29"/>
      <c r="I1972" s="29"/>
      <c r="J1972" s="29"/>
      <c r="K1972" s="29"/>
      <c r="L1972" s="29"/>
      <c r="M1972" s="29"/>
      <c r="N1972" s="29"/>
    </row>
    <row r="1973" spans="2:14" hidden="1" x14ac:dyDescent="0.25">
      <c r="B1973" s="159"/>
      <c r="C1973" s="29"/>
      <c r="D1973" s="29"/>
      <c r="E1973" s="29"/>
      <c r="F1973" s="29"/>
      <c r="G1973" s="29"/>
      <c r="H1973" s="29"/>
      <c r="I1973" s="29"/>
      <c r="J1973" s="29"/>
      <c r="K1973" s="29"/>
      <c r="L1973" s="29"/>
      <c r="M1973" s="29"/>
      <c r="N1973" s="29"/>
    </row>
    <row r="1974" spans="2:14" hidden="1" x14ac:dyDescent="0.25">
      <c r="B1974" s="159"/>
      <c r="C1974" s="29"/>
      <c r="D1974" s="29"/>
      <c r="E1974" s="29"/>
      <c r="F1974" s="29"/>
      <c r="G1974" s="29"/>
      <c r="H1974" s="29"/>
      <c r="I1974" s="29"/>
      <c r="J1974" s="29"/>
      <c r="K1974" s="29"/>
      <c r="L1974" s="29"/>
      <c r="M1974" s="29"/>
      <c r="N1974" s="29"/>
    </row>
    <row r="1975" spans="2:14" hidden="1" x14ac:dyDescent="0.25">
      <c r="B1975" s="159"/>
      <c r="C1975" s="29"/>
      <c r="D1975" s="29"/>
      <c r="E1975" s="29"/>
      <c r="F1975" s="29"/>
      <c r="G1975" s="29"/>
      <c r="H1975" s="29"/>
      <c r="I1975" s="29"/>
      <c r="J1975" s="29"/>
      <c r="K1975" s="29"/>
      <c r="L1975" s="29"/>
      <c r="M1975" s="29"/>
      <c r="N1975" s="29"/>
    </row>
    <row r="1976" spans="2:14" hidden="1" x14ac:dyDescent="0.25">
      <c r="B1976" s="159"/>
      <c r="C1976" s="29"/>
      <c r="D1976" s="29"/>
      <c r="E1976" s="29"/>
      <c r="F1976" s="29"/>
      <c r="G1976" s="29"/>
      <c r="H1976" s="29"/>
      <c r="I1976" s="29"/>
      <c r="J1976" s="29"/>
      <c r="K1976" s="29"/>
      <c r="L1976" s="29"/>
      <c r="M1976" s="29"/>
      <c r="N1976" s="29"/>
    </row>
    <row r="1977" spans="2:14" hidden="1" x14ac:dyDescent="0.25">
      <c r="B1977" s="159"/>
      <c r="C1977" s="29"/>
      <c r="D1977" s="29"/>
      <c r="E1977" s="29"/>
      <c r="F1977" s="29"/>
      <c r="G1977" s="29"/>
      <c r="H1977" s="29"/>
      <c r="I1977" s="29"/>
      <c r="J1977" s="29"/>
      <c r="K1977" s="29"/>
      <c r="L1977" s="29"/>
      <c r="M1977" s="29"/>
      <c r="N1977" s="29"/>
    </row>
  </sheetData>
  <sheetProtection algorithmName="SHA-512" hashValue="FZz7UtLvK1wDEM0cWThOQyRZRtLctLX5eWU2L66wjKskrEC8O5jr6SOUktAjLz3itEobQzLHST1nDk1XTHgo9Q==" saltValue="A/v5iz9pqou6iLLDJ9GXRg==" spinCount="100000" sheet="1" objects="1" scenarios="1" formatCells="0" selectLockedCells="1" sort="0" autoFilter="0"/>
  <protectedRanges>
    <protectedRange sqref="B5:BZ1000" name="Ordenar"/>
  </protectedRanges>
  <mergeCells count="20">
    <mergeCell ref="CM2:CP2"/>
    <mergeCell ref="CM3:CP3"/>
    <mergeCell ref="CM4:CP4"/>
    <mergeCell ref="CM5:CP5"/>
    <mergeCell ref="E3:N3"/>
    <mergeCell ref="P3:AE3"/>
    <mergeCell ref="AH3:AM3"/>
    <mergeCell ref="C3:D3"/>
    <mergeCell ref="CM6:CP6"/>
    <mergeCell ref="CM7:CP7"/>
    <mergeCell ref="CM8:CP8"/>
    <mergeCell ref="O3:O4"/>
    <mergeCell ref="AF3:AF4"/>
    <mergeCell ref="AG3:AG4"/>
    <mergeCell ref="AN3:AN4"/>
    <mergeCell ref="AO3:AO4"/>
    <mergeCell ref="AP3:BL3"/>
    <mergeCell ref="BM3:BM4"/>
    <mergeCell ref="BN3:BN4"/>
    <mergeCell ref="BO3:BZ3"/>
  </mergeCells>
  <phoneticPr fontId="7" type="noConversion"/>
  <conditionalFormatting sqref="O3 O5">
    <cfRule type="duplicateValues" dxfId="97" priority="33"/>
  </conditionalFormatting>
  <conditionalFormatting sqref="P24:P2275 R24:R2275 AL24:AL2275 AP24:AP2275 AR24:AR2275">
    <cfRule type="cellIs" dxfId="96" priority="32" operator="greaterThan">
      <formula>+Q24</formula>
    </cfRule>
  </conditionalFormatting>
  <conditionalFormatting sqref="BM24:BN2275">
    <cfRule type="cellIs" dxfId="95" priority="27" operator="greaterThan">
      <formula>+BO24</formula>
    </cfRule>
  </conditionalFormatting>
  <conditionalFormatting sqref="BP24:BQ2275">
    <cfRule type="cellIs" dxfId="94" priority="35" operator="greaterThan">
      <formula>+BY24</formula>
    </cfRule>
  </conditionalFormatting>
  <conditionalFormatting sqref="BS24:BS2275">
    <cfRule type="cellIs" dxfId="93" priority="36" operator="greaterThan">
      <formula>+BZ24</formula>
    </cfRule>
  </conditionalFormatting>
  <conditionalFormatting sqref="CJ3:CK3 CJ5:CK8">
    <cfRule type="cellIs" dxfId="92" priority="23" operator="greaterThan">
      <formula>+CO3</formula>
    </cfRule>
  </conditionalFormatting>
  <conditionalFormatting sqref="CK2">
    <cfRule type="cellIs" dxfId="91" priority="21" operator="greaterThan">
      <formula>+CP2</formula>
    </cfRule>
  </conditionalFormatting>
  <conditionalFormatting sqref="BR24:BR1000">
    <cfRule type="cellIs" dxfId="90" priority="52" operator="greaterThan">
      <formula>+CA21</formula>
    </cfRule>
  </conditionalFormatting>
  <conditionalFormatting sqref="BT24:BT1000">
    <cfRule type="cellIs" dxfId="89" priority="54" operator="greaterThan">
      <formula>+CA21</formula>
    </cfRule>
  </conditionalFormatting>
  <conditionalFormatting sqref="BW24:BX1000">
    <cfRule type="cellIs" dxfId="88" priority="58" operator="greaterThan">
      <formula>+CB21</formula>
    </cfRule>
  </conditionalFormatting>
  <conditionalFormatting sqref="BU24:BV1000">
    <cfRule type="cellIs" dxfId="87" priority="60" operator="greaterThan">
      <formula>+CA21</formula>
    </cfRule>
  </conditionalFormatting>
  <conditionalFormatting sqref="A4:XFD4">
    <cfRule type="duplicateValues" dxfId="86" priority="1"/>
  </conditionalFormatting>
  <conditionalFormatting sqref="BR1001:BR2275">
    <cfRule type="cellIs" dxfId="85" priority="78" operator="greaterThan">
      <formula>+CA26</formula>
    </cfRule>
  </conditionalFormatting>
  <conditionalFormatting sqref="BT1001:BT2275">
    <cfRule type="cellIs" dxfId="84" priority="80" operator="greaterThan">
      <formula>+CA26</formula>
    </cfRule>
  </conditionalFormatting>
  <conditionalFormatting sqref="BW1001:BX2275">
    <cfRule type="cellIs" dxfId="83" priority="82" operator="greaterThan">
      <formula>+CB26</formula>
    </cfRule>
  </conditionalFormatting>
  <conditionalFormatting sqref="BU1001:BV2275">
    <cfRule type="cellIs" dxfId="82" priority="84" operator="greaterThan">
      <formula>+CA26</formula>
    </cfRule>
  </conditionalFormatting>
  <pageMargins left="0.7" right="0.7" top="0.75" bottom="0.75" header="0.3" footer="0.3"/>
  <drawing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E198920D-306F-4909-93B4-9EEBFC305F4E}">
          <x14:formula1>
            <xm:f>MACROS!$E$5:$E$6</xm:f>
          </x14:formula1>
          <xm:sqref>AJ6:AJ23</xm:sqref>
        </x14:dataValidation>
        <x14:dataValidation type="list" allowBlank="1" showInputMessage="1" showErrorMessage="1" xr:uid="{C68F4EEF-E6C4-44B6-871B-170A9222490E}">
          <x14:formula1>
            <xm:f>MACROS!$C$5:$C$16</xm:f>
          </x14:formula1>
          <xm:sqref>D6:D1000</xm:sqref>
        </x14:dataValidation>
        <x14:dataValidation type="list" allowBlank="1" showInputMessage="1" showErrorMessage="1" xr:uid="{23E44ED3-1DB1-48AA-A712-E7F1F46C2A4B}">
          <x14:formula1>
            <xm:f>Normatividad!$B$8:$B$15</xm:f>
          </x14:formula1>
          <xm:sqref>P4 AD4 AB4 Z4 X4 V4 T4 R4</xm:sqref>
        </x14:dataValidation>
        <x14:dataValidation type="list" allowBlank="1" showInputMessage="1" showErrorMessage="1" xr:uid="{4130E45B-8583-4015-BD5F-9C3134EEE919}">
          <x14:formula1>
            <xm:f>Normatividad!$B$20:$B$24</xm:f>
          </x14:formula1>
          <xm:sqref>AH4 AL4 AJ4</xm:sqref>
        </x14:dataValidation>
        <x14:dataValidation type="list" allowBlank="1" showInputMessage="1" showErrorMessage="1" xr:uid="{C00C114E-D793-42B2-8333-72B3E4F6C61F}">
          <x14:formula1>
            <xm:f>Normatividad!$B$28:$B$36</xm:f>
          </x14:formula1>
          <xm:sqref>AU4 BK4 BI4 BG4 BE4 BC4 BA4 AY4 AW4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E379D-5A86-4713-937E-88D1A7BF7EC5}">
  <sheetPr codeName="Hoja3">
    <tabColor rgb="FF1A6D3E"/>
  </sheetPr>
  <dimension ref="A1:XFC58"/>
  <sheetViews>
    <sheetView showGridLines="0" tabSelected="1" zoomScale="90" zoomScaleNormal="90" workbookViewId="0">
      <pane ySplit="3" topLeftCell="A43" activePane="bottomLeft" state="frozen"/>
      <selection pane="bottomLeft" activeCell="D10" sqref="D10"/>
    </sheetView>
  </sheetViews>
  <sheetFormatPr baseColWidth="10" defaultColWidth="0" defaultRowHeight="15" zeroHeight="1" x14ac:dyDescent="0.25"/>
  <cols>
    <col min="1" max="1" width="1.140625" style="171" customWidth="1"/>
    <col min="2" max="2" width="0.85546875" style="24" customWidth="1"/>
    <col min="3" max="3" width="11.42578125" style="9" customWidth="1"/>
    <col min="4" max="4" width="17.28515625" style="9" customWidth="1"/>
    <col min="5" max="5" width="24.7109375" style="9" customWidth="1"/>
    <col min="6" max="6" width="11.42578125" style="9" customWidth="1"/>
    <col min="7" max="7" width="14" style="9" customWidth="1"/>
    <col min="8" max="8" width="11.42578125" style="9" customWidth="1"/>
    <col min="9" max="9" width="2.42578125" style="183" customWidth="1"/>
    <col min="10" max="10" width="22.42578125" style="25" hidden="1"/>
    <col min="11" max="11" width="75.42578125" style="25" hidden="1"/>
    <col min="12" max="12" width="14" style="24" hidden="1"/>
    <col min="13" max="17" width="11.42578125" style="24" hidden="1"/>
    <col min="18" max="23" width="11.42578125" style="82" hidden="1"/>
    <col min="24" max="24" width="0.85546875" style="82" hidden="1"/>
    <col min="25" max="16383" width="11.42578125" style="82" hidden="1"/>
    <col min="16384" max="16384" width="0.42578125" style="82" hidden="1"/>
  </cols>
  <sheetData>
    <row r="1" spans="1:17" ht="7.5" customHeight="1" x14ac:dyDescent="0.25"/>
    <row r="2" spans="1:17" ht="75.75" customHeight="1" x14ac:dyDescent="0.25"/>
    <row r="3" spans="1:17" ht="10.5" customHeight="1" x14ac:dyDescent="0.25">
      <c r="C3" s="300" t="s">
        <v>239</v>
      </c>
      <c r="D3" s="300"/>
      <c r="E3" s="182" t="s">
        <v>247</v>
      </c>
      <c r="F3" s="181"/>
      <c r="G3" s="181"/>
      <c r="H3" s="181"/>
      <c r="I3" s="183" t="s">
        <v>81</v>
      </c>
    </row>
    <row r="4" spans="1:17" x14ac:dyDescent="0.25">
      <c r="C4" s="171" t="str">
        <f>+CONCATENATE(D10," ",TRIM(E10)," -",D8,"-",F8," Cálculo Retefte Accounter Procedimiento 1 ")</f>
        <v xml:space="preserve">124 María P. -Enero-2022 Cálculo Retefte Accounter Procedimiento 1 </v>
      </c>
    </row>
    <row r="5" spans="1:17" ht="15.75" x14ac:dyDescent="0.25">
      <c r="C5" s="299" t="s">
        <v>240</v>
      </c>
      <c r="D5" s="299"/>
      <c r="E5" s="299"/>
      <c r="F5" s="299"/>
      <c r="G5" s="299"/>
      <c r="H5" s="299"/>
      <c r="I5" s="184"/>
    </row>
    <row r="6" spans="1:17" ht="15.75" x14ac:dyDescent="0.25">
      <c r="C6" s="299" t="s">
        <v>241</v>
      </c>
      <c r="D6" s="299"/>
      <c r="E6" s="299"/>
      <c r="F6" s="299"/>
      <c r="G6" s="299"/>
      <c r="H6" s="299"/>
      <c r="I6" s="184"/>
    </row>
    <row r="7" spans="1:17" s="174" customFormat="1" ht="3.75" customHeight="1" thickBot="1" x14ac:dyDescent="0.3">
      <c r="A7" s="172"/>
      <c r="B7" s="24"/>
      <c r="C7" s="173"/>
      <c r="D7" s="173"/>
      <c r="E7" s="173"/>
      <c r="F7" s="173"/>
      <c r="G7" s="173"/>
      <c r="H7" s="173"/>
      <c r="I7" s="184"/>
      <c r="J7" s="26"/>
      <c r="K7" s="25"/>
      <c r="L7" s="27"/>
      <c r="M7" s="27"/>
      <c r="N7" s="27"/>
      <c r="O7" s="27"/>
      <c r="P7" s="27"/>
      <c r="Q7" s="27"/>
    </row>
    <row r="8" spans="1:17" ht="21" customHeight="1" thickBot="1" x14ac:dyDescent="0.3">
      <c r="C8" s="175" t="s">
        <v>5</v>
      </c>
      <c r="D8" s="179" t="s">
        <v>6</v>
      </c>
      <c r="E8" s="176" t="s">
        <v>18</v>
      </c>
      <c r="F8" s="31">
        <v>2022</v>
      </c>
      <c r="G8" s="176" t="s">
        <v>1</v>
      </c>
      <c r="H8" s="32">
        <v>38004</v>
      </c>
      <c r="I8" s="184"/>
      <c r="J8" s="25" t="s">
        <v>180</v>
      </c>
      <c r="L8" s="24" t="s">
        <v>35</v>
      </c>
    </row>
    <row r="9" spans="1:17" s="174" customFormat="1" ht="3" customHeight="1" thickBot="1" x14ac:dyDescent="0.3">
      <c r="A9" s="172"/>
      <c r="B9" s="24"/>
      <c r="C9" s="177"/>
      <c r="D9" s="173"/>
      <c r="E9" s="173"/>
      <c r="F9" s="173"/>
      <c r="G9" s="173"/>
      <c r="H9" s="178"/>
      <c r="I9" s="185"/>
      <c r="J9" s="26"/>
      <c r="K9" s="25"/>
      <c r="L9" s="27"/>
      <c r="M9" s="27"/>
      <c r="N9" s="27"/>
      <c r="O9" s="27"/>
      <c r="P9" s="27"/>
      <c r="Q9" s="27"/>
    </row>
    <row r="10" spans="1:17" ht="21" customHeight="1" thickBot="1" x14ac:dyDescent="0.3">
      <c r="C10" s="175" t="s">
        <v>22</v>
      </c>
      <c r="D10" s="179">
        <v>124</v>
      </c>
      <c r="E10" s="301" t="str">
        <f>CONCATENATE("       ",+VLOOKUP(D10,'Datos para cálculo'!B:C,2,0))</f>
        <v xml:space="preserve">       María P.</v>
      </c>
      <c r="F10" s="301"/>
      <c r="G10" s="301"/>
      <c r="H10" s="302"/>
      <c r="I10" s="186"/>
    </row>
    <row r="11" spans="1:17" ht="10.5" customHeight="1" thickBot="1" x14ac:dyDescent="0.3"/>
    <row r="12" spans="1:17" ht="15.75" thickBot="1" x14ac:dyDescent="0.3">
      <c r="C12" s="201" t="s">
        <v>0</v>
      </c>
      <c r="D12" s="202"/>
      <c r="E12" s="202"/>
      <c r="F12" s="202"/>
      <c r="G12" s="202"/>
      <c r="H12" s="203"/>
    </row>
    <row r="13" spans="1:17" ht="3.75" customHeight="1" thickBot="1" x14ac:dyDescent="0.3">
      <c r="C13" s="33"/>
      <c r="D13" s="33"/>
      <c r="E13" s="33"/>
      <c r="F13" s="33"/>
      <c r="G13" s="33"/>
      <c r="H13" s="33"/>
    </row>
    <row r="14" spans="1:17" ht="15.75" thickBot="1" x14ac:dyDescent="0.3">
      <c r="C14" s="201" t="s">
        <v>63</v>
      </c>
      <c r="D14" s="202"/>
      <c r="E14" s="202"/>
      <c r="F14" s="202"/>
      <c r="G14" s="202"/>
      <c r="H14" s="203"/>
    </row>
    <row r="15" spans="1:17" ht="12.75" customHeight="1" x14ac:dyDescent="0.25">
      <c r="A15" s="171" t="str">
        <f>+CONCATENATE("Cálculo limitado ",C15)</f>
        <v>Cálculo limitado Salario</v>
      </c>
      <c r="C15" s="284" t="str">
        <f>+'Datos para cálculo'!E4</f>
        <v>Salario</v>
      </c>
      <c r="D15" s="285"/>
      <c r="E15" s="285"/>
      <c r="F15" s="282">
        <f>+VLOOKUP(CONCATENATE($D$10,$D$8),'Datos para cálculo'!A:BM,MATCH(C15,'Datos para cálculo'!$4:$4,0),0)</f>
        <v>8000000</v>
      </c>
      <c r="G15" s="282"/>
      <c r="H15" s="283"/>
    </row>
    <row r="16" spans="1:17" ht="12.75" customHeight="1" x14ac:dyDescent="0.25">
      <c r="A16" s="171" t="str">
        <f t="shared" ref="A16:A18" si="0">+CONCATENATE("Cálculo limitado ",C16)</f>
        <v>Cálculo limitado Otros pagos salariales</v>
      </c>
      <c r="C16" s="277" t="str">
        <f>+'Datos para cálculo'!F4</f>
        <v>Otros pagos salariales</v>
      </c>
      <c r="D16" s="274"/>
      <c r="E16" s="274"/>
      <c r="F16" s="278">
        <f>+VLOOKUP(CONCATENATE($D$10,$D$8),'Datos para cálculo'!A:BM,MATCH(C16,'Datos para cálculo'!$4:$4,0),0)</f>
        <v>5000000</v>
      </c>
      <c r="G16" s="278"/>
      <c r="H16" s="279"/>
      <c r="I16" s="186"/>
    </row>
    <row r="17" spans="1:17" ht="12.75" customHeight="1" x14ac:dyDescent="0.25">
      <c r="A17" s="171" t="str">
        <f t="shared" si="0"/>
        <v>Cálculo limitado Otros  pagos NO salariales</v>
      </c>
      <c r="C17" s="277" t="str">
        <f>+'Datos para cálculo'!G4</f>
        <v>Otros  pagos NO salariales</v>
      </c>
      <c r="D17" s="274"/>
      <c r="E17" s="274"/>
      <c r="F17" s="275">
        <f>+VLOOKUP(CONCATENATE($D$10,$D$8),'Datos para cálculo'!A:BM,MATCH(C17,'Datos para cálculo'!$4:$4,0),0)</f>
        <v>2000000</v>
      </c>
      <c r="G17" s="275"/>
      <c r="H17" s="276"/>
      <c r="I17" s="186"/>
      <c r="L17" s="24" t="str">
        <f>+C20</f>
        <v>Ingresos laborales</v>
      </c>
    </row>
    <row r="18" spans="1:17" ht="12.75" customHeight="1" x14ac:dyDescent="0.25">
      <c r="A18" s="171" t="str">
        <f t="shared" si="0"/>
        <v>Cálculo limitado Bono</v>
      </c>
      <c r="C18" s="277" t="str">
        <f>+'Datos para cálculo'!H4</f>
        <v>Bono</v>
      </c>
      <c r="D18" s="274"/>
      <c r="E18" s="274"/>
      <c r="F18" s="275">
        <f>+VLOOKUP(CONCATENATE($D$10,$D$8),'Datos para cálculo'!A:BM,MATCH(C18,'Datos para cálculo'!$4:$4,0),0)</f>
        <v>0</v>
      </c>
      <c r="G18" s="275"/>
      <c r="H18" s="276"/>
      <c r="I18" s="186"/>
      <c r="L18" s="24" t="str">
        <f>+IF(L19&gt;0,IF(SUM(M19:Q19)&gt;0,CONCATENATE('Datos para cálculo'!I4,", "),'Datos para cálculo'!I4),"")</f>
        <v/>
      </c>
      <c r="M18" s="24" t="str">
        <f>+IF(M19&gt;0,IF(SUM(N19:Q19)&gt;0,CONCATENATE('Datos para cálculo'!J4,", "),'Datos para cálculo'!J4),"")</f>
        <v/>
      </c>
      <c r="N18" s="24" t="str">
        <f>+IF(N19&gt;0,IF(SUM(O19:Q19)&gt;0,CONCATENATE('Datos para cálculo'!K4,", "),'Datos para cálculo'!K4),"")</f>
        <v/>
      </c>
      <c r="O18" s="24" t="str">
        <f>+IF(O19&gt;0,IF(SUM(P19:Q19)&gt;0,CONCATENATE('Datos para cálculo'!L4,", "),'Datos para cálculo'!L4),"")</f>
        <v/>
      </c>
      <c r="P18" s="24" t="str">
        <f>+IF(P19&gt;0,IF(SUM(Q19:Q19)&gt;0,CONCATENATE('Datos para cálculo'!M4,", "),'Datos para cálculo'!M4),"")</f>
        <v/>
      </c>
      <c r="Q18" s="24" t="str">
        <f>+IF(Q19&gt;0,'Datos para cálculo'!N4,"")</f>
        <v/>
      </c>
    </row>
    <row r="19" spans="1:17" ht="32.25" customHeight="1" thickBot="1" x14ac:dyDescent="0.3">
      <c r="C19" s="260" t="str">
        <f>+PROPER(CONCATENATE(L18,M18,N18,O18,P18,Q18))</f>
        <v/>
      </c>
      <c r="D19" s="261"/>
      <c r="E19" s="261"/>
      <c r="F19" s="293">
        <f>SUM(L19:Q19)</f>
        <v>0</v>
      </c>
      <c r="G19" s="293"/>
      <c r="H19" s="294"/>
      <c r="I19" s="186"/>
      <c r="L19" s="24">
        <f>+VLOOKUP(CONCATENATE($D$10,$D$8),'Datos para cálculo'!A:BM,9,0)</f>
        <v>0</v>
      </c>
      <c r="M19" s="24">
        <f>+VLOOKUP(CONCATENATE($D$10,$D$8),'Datos para cálculo'!A:BM,10,0)</f>
        <v>0</v>
      </c>
      <c r="N19" s="24">
        <f>+VLOOKUP(CONCATENATE($D$10,$D$8),'Datos para cálculo'!A:BM,11,0)</f>
        <v>0</v>
      </c>
      <c r="O19" s="24">
        <f>+VLOOKUP(CONCATENATE($D$10,$D$8),'Datos para cálculo'!A:BM,12,0)</f>
        <v>0</v>
      </c>
      <c r="P19" s="24">
        <f>+VLOOKUP(CONCATENATE($D$10,$D$8),'Datos para cálculo'!A:BM,13,0)</f>
        <v>0</v>
      </c>
      <c r="Q19" s="24">
        <f>+VLOOKUP(CONCATENATE($D$10,$D$8),'Datos para cálculo'!A:BM,14,0)</f>
        <v>0</v>
      </c>
    </row>
    <row r="20" spans="1:17" ht="15.75" thickBot="1" x14ac:dyDescent="0.3">
      <c r="C20" s="295" t="s">
        <v>24</v>
      </c>
      <c r="D20" s="296"/>
      <c r="E20" s="296"/>
      <c r="F20" s="297">
        <f>+VLOOKUP(CONCATENATE(D10,D8),'Datos para cálculo'!A:BM,15,0)</f>
        <v>15000000</v>
      </c>
      <c r="G20" s="297"/>
      <c r="H20" s="298"/>
      <c r="I20" s="186"/>
    </row>
    <row r="21" spans="1:17" ht="3.75" customHeight="1" thickBot="1" x14ac:dyDescent="0.3"/>
    <row r="22" spans="1:17" ht="15.75" thickBot="1" x14ac:dyDescent="0.3">
      <c r="C22" s="201" t="s">
        <v>29</v>
      </c>
      <c r="D22" s="202"/>
      <c r="E22" s="202"/>
      <c r="F22" s="202"/>
      <c r="G22" s="202"/>
      <c r="H22" s="203"/>
    </row>
    <row r="23" spans="1:17" ht="12.75" customHeight="1" x14ac:dyDescent="0.25">
      <c r="A23" s="171" t="str">
        <f t="shared" ref="A23:A26" si="1">+CONCATENATE("Cálculo limitado ",C23)</f>
        <v>Cálculo limitado Aportes obligatorios a Pension</v>
      </c>
      <c r="C23" s="280" t="str">
        <f>+'Datos para cálculo'!P4</f>
        <v>Aportes obligatorios a Pension</v>
      </c>
      <c r="D23" s="281"/>
      <c r="E23" s="281"/>
      <c r="F23" s="282">
        <f>+VLOOKUP(CONCATENATE($D$10,$D$8),'Datos para cálculo'!A:BM,MATCH(A23,'Datos para cálculo'!$4:$4,0),0)</f>
        <v>2000000</v>
      </c>
      <c r="G23" s="282"/>
      <c r="H23" s="283"/>
      <c r="I23" s="187" t="str">
        <f t="shared" ref="I23:I27" si="2">+IF((J23-F23)&lt;&gt;0,"*","")</f>
        <v/>
      </c>
      <c r="J23" s="25">
        <f>+VLOOKUP(CONCATENATE($D$10,$D$8),'Datos para cálculo'!A:BM,MATCH(C23,'Datos para cálculo'!$4:$4,0),0)</f>
        <v>2000000</v>
      </c>
      <c r="K23" s="25" t="str">
        <f>+IFERROR(IF(I23="*",CONCATENATE(C23," limitados de ",DOLLAR(J23,0)," a ",DOLLAR(F23,0)," por ",VLOOKUP(C23,Normatividad!B:G,2,0)),""),"")</f>
        <v/>
      </c>
    </row>
    <row r="24" spans="1:17" ht="12.75" customHeight="1" x14ac:dyDescent="0.25">
      <c r="A24" s="171" t="str">
        <f t="shared" si="1"/>
        <v>Cálculo limitado Aportes obligatorios a Fondo solidaridad Pensional</v>
      </c>
      <c r="C24" s="280" t="str">
        <f>+'Datos para cálculo'!R4</f>
        <v>Aportes obligatorios a Fondo solidaridad Pensional</v>
      </c>
      <c r="D24" s="281"/>
      <c r="E24" s="281"/>
      <c r="F24" s="278">
        <f>+VLOOKUP(CONCATENATE($D$10,$D$8),'Datos para cálculo'!A:BM,MATCH(A24,'Datos para cálculo'!$4:$4,0),0)</f>
        <v>0</v>
      </c>
      <c r="G24" s="278"/>
      <c r="H24" s="279"/>
      <c r="I24" s="187" t="str">
        <f t="shared" si="2"/>
        <v/>
      </c>
      <c r="J24" s="25">
        <f>+VLOOKUP(CONCATENATE($D$10,$D$8),'Datos para cálculo'!A:BM,MATCH(C24,'Datos para cálculo'!$4:$4,0),0)</f>
        <v>0</v>
      </c>
      <c r="K24" s="25" t="str">
        <f>+IFERROR(IF(I24="*",CONCATENATE(C24," limitados de ",DOLLAR(J24,0)," a ",DOLLAR(F24,0)," por ",VLOOKUP(C24,Normatividad!B:G,2,0)),""),"")</f>
        <v/>
      </c>
    </row>
    <row r="25" spans="1:17" ht="12.75" customHeight="1" x14ac:dyDescent="0.25">
      <c r="A25" s="171" t="str">
        <f t="shared" si="1"/>
        <v xml:space="preserve">Cálculo limitado Aportes obligatorios a salud. </v>
      </c>
      <c r="C25" s="273" t="str">
        <f>+'Datos para cálculo'!T4</f>
        <v xml:space="preserve">Aportes obligatorios a salud. </v>
      </c>
      <c r="D25" s="274"/>
      <c r="E25" s="274"/>
      <c r="F25" s="278">
        <f>+VLOOKUP(CONCATENATE($D$10,$D$8),'Datos para cálculo'!A:BM,MATCH(A25,'Datos para cálculo'!$4:$4,0),0)</f>
        <v>0</v>
      </c>
      <c r="G25" s="278"/>
      <c r="H25" s="279"/>
      <c r="I25" s="187" t="str">
        <f t="shared" si="2"/>
        <v/>
      </c>
      <c r="J25" s="25">
        <f>+VLOOKUP(CONCATENATE($D$10,$D$8),'Datos para cálculo'!A:BM,MATCH(C25,'Datos para cálculo'!$4:$4,0),0)</f>
        <v>0</v>
      </c>
      <c r="K25" s="25" t="str">
        <f>+IFERROR(IF(I25="*",CONCATENATE(C25," limitados de ",DOLLAR(J25,0)," a ",DOLLAR(F25,0)," por ",VLOOKUP(C25,Normatividad!B:G,2,0)),""),"")</f>
        <v/>
      </c>
      <c r="L25" s="24" t="str">
        <f>+C28</f>
        <v>Total Ingresos no constitutivos</v>
      </c>
    </row>
    <row r="26" spans="1:17" ht="12.75" customHeight="1" x14ac:dyDescent="0.25">
      <c r="A26" s="171" t="str">
        <f t="shared" si="1"/>
        <v xml:space="preserve">Cálculo limitado Aportes voluntarios a fondo de Pensiones obligatorias. </v>
      </c>
      <c r="C26" s="286" t="str">
        <f>+'Datos para cálculo'!V4</f>
        <v xml:space="preserve">Aportes voluntarios a fondo de Pensiones obligatorias. </v>
      </c>
      <c r="D26" s="287"/>
      <c r="E26" s="288"/>
      <c r="F26" s="275">
        <f>+VLOOKUP(CONCATENATE($D$10,$D$8),'Datos para cálculo'!A:BM,MATCH(A26,'Datos para cálculo'!$4:$4,0),0)</f>
        <v>0</v>
      </c>
      <c r="G26" s="275"/>
      <c r="H26" s="276"/>
      <c r="I26" s="187" t="str">
        <f t="shared" si="2"/>
        <v/>
      </c>
      <c r="J26" s="25">
        <f>+VLOOKUP(CONCATENATE($D$10,$D$8),'Datos para cálculo'!A:BM,MATCH(C26,'Datos para cálculo'!$4:$4,0),0)</f>
        <v>0</v>
      </c>
      <c r="K26" s="25" t="str">
        <f>+IFERROR(IF(I26="*",CONCATENATE(C26," limitados de ",DOLLAR(J26,0)," a ",DOLLAR(F26,0)," por ",VLOOKUP(C26,Normatividad!B:G,2,0)),""),"")</f>
        <v/>
      </c>
      <c r="L26" s="24" t="str">
        <f>+IF(L27&gt;0,IF(SUM(M27:Q27)&gt;0,CONCATENATE('Datos para cálculo'!X4,", "),'Datos para cálculo'!X4),"")</f>
        <v/>
      </c>
      <c r="M26" s="24" t="str">
        <f>+IF(M27&gt;0,IF(SUM(N27:Q27)&gt;0,CONCATENATE('Datos para cálculo'!Z4,", "),'Datos para cálculo'!Z4),"")</f>
        <v/>
      </c>
      <c r="N26" s="24" t="str">
        <f>+IF(N27&gt;0,IF(SUM(O27:Q27)&gt;0,CONCATENATE('Datos para cálculo'!AB4,", "),'Datos para cálculo'!AB4),"")</f>
        <v/>
      </c>
      <c r="O26" s="24" t="str">
        <f>+IF(O27&gt;0,IF(SUM(P27:Q27)&gt;0,CONCATENATE('Datos para cálculo'!AD4,", "),'Datos para cálculo'!AD4),"")</f>
        <v/>
      </c>
    </row>
    <row r="27" spans="1:17" ht="32.25" customHeight="1" x14ac:dyDescent="0.25">
      <c r="C27" s="260" t="str">
        <f>+PROPER(CONCATENATE(L26,M26,N26,O26))</f>
        <v/>
      </c>
      <c r="D27" s="261"/>
      <c r="E27" s="261"/>
      <c r="F27" s="262">
        <f>SUM(L28:O28)</f>
        <v>0</v>
      </c>
      <c r="G27" s="263"/>
      <c r="H27" s="264"/>
      <c r="I27" s="187" t="str">
        <f t="shared" si="2"/>
        <v/>
      </c>
      <c r="J27" s="25">
        <f>SUM(L27:O27)</f>
        <v>0</v>
      </c>
      <c r="K27" s="25" t="str">
        <f>+IFERROR(IF(I27="*",CONCATENATE("Cálculo limitado por normas aplicadas a Otros Ingresos no constitutivos detallados anteriormente "),""),"")</f>
        <v/>
      </c>
      <c r="L27" s="24">
        <f>+VLOOKUP(CONCATENATE($D$10,$D$8),'Datos para cálculo'!A:BM,24,0)</f>
        <v>0</v>
      </c>
      <c r="M27" s="24">
        <f>+VLOOKUP(CONCATENATE($D$10,$D$8),'Datos para cálculo'!A:BM,26,0)</f>
        <v>0</v>
      </c>
      <c r="N27" s="24">
        <f>+VLOOKUP(CONCATENATE($D$10,$D$8),'Datos para cálculo'!A:BM,28,0)</f>
        <v>0</v>
      </c>
      <c r="O27" s="24">
        <f>+VLOOKUP(CONCATENATE($D$10,$D$8),'Datos para cálculo'!A:BM,30,0)</f>
        <v>0</v>
      </c>
      <c r="P27" s="24" t="s">
        <v>181</v>
      </c>
    </row>
    <row r="28" spans="1:17" x14ac:dyDescent="0.25">
      <c r="C28" s="289" t="s">
        <v>25</v>
      </c>
      <c r="D28" s="290"/>
      <c r="E28" s="290"/>
      <c r="F28" s="263">
        <f>+VLOOKUP(CONCATENATE(D10,D8),'Datos para cálculo'!A:BM,32,0)</f>
        <v>2000000</v>
      </c>
      <c r="G28" s="263"/>
      <c r="H28" s="264"/>
      <c r="I28" s="186"/>
      <c r="L28" s="24">
        <f>+VLOOKUP(CONCATENATE($D$10,$D$8),'Datos para cálculo'!A:BM,25,0)</f>
        <v>0</v>
      </c>
      <c r="M28" s="24">
        <f>+VLOOKUP(CONCATENATE($D$10,$D$8),'Datos para cálculo'!A:BM,27,0)</f>
        <v>0</v>
      </c>
      <c r="N28" s="24">
        <f>+VLOOKUP(CONCATENATE($D$10,$D$8),'Datos para cálculo'!A:BM,29,0)</f>
        <v>0</v>
      </c>
      <c r="O28" s="24">
        <f>+VLOOKUP(CONCATENATE($D$10,$D$8),'Datos para cálculo'!A:BM,31,0)</f>
        <v>0</v>
      </c>
      <c r="P28" s="24" t="s">
        <v>182</v>
      </c>
    </row>
    <row r="29" spans="1:17" ht="15.75" thickBot="1" x14ac:dyDescent="0.3">
      <c r="C29" s="269" t="s">
        <v>30</v>
      </c>
      <c r="D29" s="270"/>
      <c r="E29" s="291"/>
      <c r="F29" s="292">
        <f>+VLOOKUP(CONCATENATE(D10,D8),'Datos para cálculo'!A:BM,33,0)</f>
        <v>13000000</v>
      </c>
      <c r="G29" s="271"/>
      <c r="H29" s="272"/>
      <c r="I29" s="186"/>
    </row>
    <row r="30" spans="1:17" ht="3.75" customHeight="1" thickBot="1" x14ac:dyDescent="0.3"/>
    <row r="31" spans="1:17" ht="15.75" thickBot="1" x14ac:dyDescent="0.3">
      <c r="C31" s="201" t="s">
        <v>26</v>
      </c>
      <c r="D31" s="202"/>
      <c r="E31" s="202"/>
      <c r="F31" s="202"/>
      <c r="G31" s="202"/>
      <c r="H31" s="203"/>
    </row>
    <row r="32" spans="1:17" ht="12.75" customHeight="1" x14ac:dyDescent="0.25">
      <c r="A32" s="171" t="str">
        <f t="shared" ref="A32:A34" si="3">+CONCATENATE("Cálculo limitado ",C32)</f>
        <v>Cálculo limitado Pago intereses de vivienda o Costo Financiero Leasing Habitacional</v>
      </c>
      <c r="C32" s="284" t="str">
        <f>+'Datos para cálculo'!AH4</f>
        <v>Pago intereses de vivienda o Costo Financiero Leasing Habitacional</v>
      </c>
      <c r="D32" s="285"/>
      <c r="E32" s="285"/>
      <c r="F32" s="282">
        <f>+VLOOKUP(CONCATENATE($D$10,$D$8),'Datos para cálculo'!A:BM,MATCH(A32,'Datos para cálculo'!$4:$4,0),0)</f>
        <v>0</v>
      </c>
      <c r="G32" s="282"/>
      <c r="H32" s="283"/>
      <c r="I32" s="187" t="str">
        <f t="shared" ref="I32" si="4">+IF((J32-F32)&lt;&gt;0,"*","")</f>
        <v/>
      </c>
      <c r="J32" s="25">
        <f>+VLOOKUP(CONCATENATE($D$10,$D$8),'Datos para cálculo'!A:BM,MATCH(C32,'Datos para cálculo'!$4:$4,0),0)</f>
        <v>0</v>
      </c>
      <c r="K32" s="25" t="str">
        <f>+IFERROR(IF(I32="*",CONCATENATE(C32," limitados de ",DOLLAR(J32,0)," a ",DOLLAR(F32,0)," por ",VLOOKUP(C32,Normatividad!B:G,2,0)),""),"")</f>
        <v/>
      </c>
    </row>
    <row r="33" spans="1:21" ht="12.75" customHeight="1" x14ac:dyDescent="0.25">
      <c r="A33" s="171" t="str">
        <f t="shared" si="3"/>
        <v>Cálculo limitado Pagos por dependientes</v>
      </c>
      <c r="C33" s="277" t="str">
        <f>+'Datos para cálculo'!AJ4</f>
        <v>Pagos por dependientes</v>
      </c>
      <c r="D33" s="274"/>
      <c r="E33" s="274"/>
      <c r="F33" s="278">
        <f>+VLOOKUP(CONCATENATE($D$10,$D$8),'Datos para cálculo'!A:BM,MATCH(A33,'Datos para cálculo'!$4:$4,0),0)</f>
        <v>0</v>
      </c>
      <c r="G33" s="278"/>
      <c r="H33" s="279"/>
      <c r="I33" s="187" t="str">
        <f>+IF((J33-F33)&lt;&gt;0,"*","")</f>
        <v/>
      </c>
      <c r="J33" s="28">
        <f>+IF(F33&gt;0,F20*10%,0)</f>
        <v>0</v>
      </c>
      <c r="K33" s="25" t="str">
        <f>+IFERROR(IF(I33="*",CONCATENATE(C33," limitados de ",DOLLAR(J33,0)," a ",DOLLAR(F33,0)," por ",VLOOKUP(C33,Normatividad!B:G,2,0)),""),"")</f>
        <v/>
      </c>
    </row>
    <row r="34" spans="1:21" ht="12.75" customHeight="1" x14ac:dyDescent="0.25">
      <c r="A34" s="171" t="str">
        <f t="shared" si="3"/>
        <v>Cálculo limitado Pagos por salud medicina prepagada.</v>
      </c>
      <c r="C34" s="277" t="str">
        <f>+'Datos para cálculo'!AL4</f>
        <v>Pagos por salud medicina prepagada.</v>
      </c>
      <c r="D34" s="274"/>
      <c r="E34" s="274"/>
      <c r="F34" s="275">
        <f>+VLOOKUP(CONCATENATE($D$10,$D$8),'Datos para cálculo'!A:BM,MATCH(A34,'Datos para cálculo'!$4:$4,0),0)</f>
        <v>608064</v>
      </c>
      <c r="G34" s="275"/>
      <c r="H34" s="276"/>
      <c r="I34" s="187" t="str">
        <f t="shared" ref="I34" si="5">+IF((J34-F34)&lt;&gt;0,"*","")</f>
        <v>*</v>
      </c>
      <c r="J34" s="25">
        <f>+VLOOKUP(CONCATENATE($D$10,$D$8),'Datos para cálculo'!A:BM,MATCH(C34,'Datos para cálculo'!$4:$4,0),0)</f>
        <v>20000000</v>
      </c>
      <c r="K34" s="25" t="str">
        <f>+IFERROR(IF(I34="*",CONCATENATE(C34," limitados de ",DOLLAR(J34,0)," a ",DOLLAR(F34,0)," por ",VLOOKUP(C34,Normatividad!B:G,2,0)),""),"")</f>
        <v>Pagos por salud medicina prepagada. limitados de 20.000.000 € a 608.064 € por Art. 336 ET.</v>
      </c>
    </row>
    <row r="35" spans="1:21" x14ac:dyDescent="0.25">
      <c r="C35" s="265" t="s">
        <v>31</v>
      </c>
      <c r="D35" s="266"/>
      <c r="E35" s="266"/>
      <c r="F35" s="267">
        <f>+VLOOKUP(CONCATENATE(D10,D8),'Datos para cálculo'!A:BM,40,0)</f>
        <v>608064</v>
      </c>
      <c r="G35" s="267"/>
      <c r="H35" s="268"/>
      <c r="I35" s="186"/>
      <c r="K35" s="25" t="str">
        <f>+IFERROR(IF(I35&lt;&gt;0,CONCATENATE("Cálculo limitado por ",VLOOKUP(C35,Normatividad!B:G,2,0)),""),"")</f>
        <v/>
      </c>
    </row>
    <row r="36" spans="1:21" ht="15.75" thickBot="1" x14ac:dyDescent="0.3">
      <c r="C36" s="269" t="s">
        <v>32</v>
      </c>
      <c r="D36" s="270"/>
      <c r="E36" s="270"/>
      <c r="F36" s="271">
        <f>+VLOOKUP(CONCATENATE(D10,D8),'Datos para cálculo'!A:BM,41,0)</f>
        <v>12391936</v>
      </c>
      <c r="G36" s="271"/>
      <c r="H36" s="272"/>
      <c r="I36" s="186"/>
    </row>
    <row r="37" spans="1:21" ht="3.75" customHeight="1" thickBot="1" x14ac:dyDescent="0.3"/>
    <row r="38" spans="1:21" ht="15.75" thickBot="1" x14ac:dyDescent="0.3">
      <c r="C38" s="201" t="s">
        <v>27</v>
      </c>
      <c r="D38" s="202"/>
      <c r="E38" s="202"/>
      <c r="F38" s="202"/>
      <c r="G38" s="202"/>
      <c r="H38" s="203"/>
    </row>
    <row r="39" spans="1:21" ht="12.75" customHeight="1" x14ac:dyDescent="0.25">
      <c r="A39" s="171" t="str">
        <f t="shared" ref="A39:A40" si="6">+CONCATENATE("Cálculo limitado ",C39)</f>
        <v>Cálculo limitado a. Aportes a Fondo de pensiones voluntarias</v>
      </c>
      <c r="C39" s="280" t="str">
        <f>+'Datos para cálculo'!AP4</f>
        <v>a. Aportes a Fondo de pensiones voluntarias</v>
      </c>
      <c r="D39" s="281"/>
      <c r="E39" s="281"/>
      <c r="F39" s="282">
        <f>+VLOOKUP(CONCATENATE($D$10,$D$8),'Datos para cálculo'!A:BM,MATCH(A39,'Datos para cálculo'!$4:$4,0),0)</f>
        <v>0</v>
      </c>
      <c r="G39" s="282"/>
      <c r="H39" s="283"/>
      <c r="I39" s="187" t="str">
        <f t="shared" ref="I39:I41" si="7">+IF((J39-F39)&lt;&gt;0,"*","")</f>
        <v/>
      </c>
      <c r="J39" s="25">
        <f>+VLOOKUP(CONCATENATE($D$10,$D$8),'Datos para cálculo'!A:BM,MATCH(C39,'Datos para cálculo'!$4:$4,0),0)</f>
        <v>0</v>
      </c>
      <c r="K39" s="25" t="str">
        <f>+IFERROR(IF(I39="*",CONCATENATE(C39," limitados de ",DOLLAR(J39,0)," a ",DOLLAR(F39,0)," por ",VLOOKUP(C39,Normatividad!B:G,2,0)),""),"")</f>
        <v/>
      </c>
      <c r="L39" s="24" t="str">
        <f>+C42</f>
        <v>Total Rentas Exentas</v>
      </c>
    </row>
    <row r="40" spans="1:21" ht="12.75" customHeight="1" x14ac:dyDescent="0.25">
      <c r="A40" s="171" t="str">
        <f t="shared" si="6"/>
        <v xml:space="preserve">Cálculo limitado b. Aportes a cuentas AFC </v>
      </c>
      <c r="C40" s="273" t="str">
        <f>+'Datos para cálculo'!AR4</f>
        <v xml:space="preserve">b. Aportes a cuentas AFC </v>
      </c>
      <c r="D40" s="274"/>
      <c r="E40" s="274"/>
      <c r="F40" s="275">
        <f>+VLOOKUP(CONCATENATE($D$10,$D$8),'Datos para cálculo'!A:BM,MATCH(A40,'Datos para cálculo'!$4:$4,0),0)</f>
        <v>0</v>
      </c>
      <c r="G40" s="275"/>
      <c r="H40" s="276"/>
      <c r="I40" s="187" t="str">
        <f t="shared" si="7"/>
        <v/>
      </c>
      <c r="J40" s="25">
        <f>+VLOOKUP(CONCATENATE($D$10,$D$8),'Datos para cálculo'!A:BM,MATCH(C40,'Datos para cálculo'!$4:$4,0),0)</f>
        <v>0</v>
      </c>
      <c r="K40" s="25" t="str">
        <f>+IFERROR(IF(I40="*",CONCATENATE(C40," limitados de ",DOLLAR(J40,0)," a ",DOLLAR(F40,0)," por ",VLOOKUP(C40,Normatividad!B:G,2,0)),""),"")</f>
        <v/>
      </c>
      <c r="L40" s="24" t="str">
        <f>+IF(L41&gt;0,IF(SUM(M41:T41)&gt;0,CONCATENATE('Datos para cálculo'!AU4,", "),'Datos para cálculo'!AU4),"")</f>
        <v/>
      </c>
      <c r="M40" s="24" t="str">
        <f>+IF(L41&gt;0,IF(SUM(M41:T41)&gt;0,CONCATENATE('Datos para cálculo'!AU4,", "),'Datos para cálculo'!AU4),"")</f>
        <v/>
      </c>
      <c r="N40" s="24" t="str">
        <f>+IF(N41&gt;0,IF(SUM(O41:Q41)&gt;0,CONCATENATE('Datos para cálculo'!K1001,", "),'Datos para cálculo'!K1001),"")</f>
        <v/>
      </c>
      <c r="O40" s="24" t="str">
        <f>+IF(O41&gt;0,IF(SUM(P41:Q41)&gt;0,CONCATENATE('Datos para cálculo'!L1001,", "),'Datos para cálculo'!L1001),"")</f>
        <v/>
      </c>
      <c r="P40" s="24" t="str">
        <f>+IF(P41&gt;0,IF(SUM(Q41:Q41)&gt;0,CONCATENATE('Datos para cálculo'!M1001,", "),'Datos para cálculo'!M1001),"")</f>
        <v/>
      </c>
      <c r="Q40" s="24" t="str">
        <f>+IF(Q41&gt;0,'Datos para cálculo'!N1001,"")</f>
        <v/>
      </c>
    </row>
    <row r="41" spans="1:21" ht="32.25" customHeight="1" x14ac:dyDescent="0.25">
      <c r="C41" s="260" t="str">
        <f>+PROPER(CONCATENATE(L40,M40,N40,O40,P40,Q40))</f>
        <v/>
      </c>
      <c r="D41" s="261"/>
      <c r="E41" s="261"/>
      <c r="F41" s="262">
        <f>SUM(L42:T42)</f>
        <v>0</v>
      </c>
      <c r="G41" s="263"/>
      <c r="H41" s="264"/>
      <c r="I41" s="187" t="str">
        <f t="shared" si="7"/>
        <v/>
      </c>
      <c r="J41" s="25">
        <f>SUM(L41:T41)</f>
        <v>0</v>
      </c>
      <c r="K41" s="25" t="str">
        <f>+IFERROR(IF(I41="*",CONCATENATE("Cálculo limitado por normas aplicadas a Otras Rentas Exentas detalladas anteriormente "),""),"")</f>
        <v/>
      </c>
      <c r="L41" s="24">
        <f>+VLOOKUP(CONCATENATE(D10,D8),'Datos para cálculo'!A:BM,47,0)</f>
        <v>0</v>
      </c>
      <c r="M41" s="24">
        <f>+VLOOKUP(CONCATENATE(D10,D8),'Datos para cálculo'!A:BM,49,0)</f>
        <v>0</v>
      </c>
      <c r="N41" s="24">
        <f>+VLOOKUP(CONCATENATE(D10,D8),'Datos para cálculo'!A:BM,51,0)</f>
        <v>0</v>
      </c>
      <c r="O41" s="24">
        <f>+VLOOKUP(CONCATENATE(D10,D8),'Datos para cálculo'!A:BM,53,0)</f>
        <v>0</v>
      </c>
      <c r="P41" s="24">
        <f>+VLOOKUP(CONCATENATE(D10,D8),'Datos para cálculo'!A:BM,55,0)</f>
        <v>0</v>
      </c>
      <c r="Q41" s="24">
        <f>+VLOOKUP(CONCATENATE(D10,D8),'Datos para cálculo'!A:BM,57,0)</f>
        <v>0</v>
      </c>
      <c r="R41" s="24">
        <f>+VLOOKUP(CONCATENATE(D10,D8),'Datos para cálculo'!A:BM,59,0)</f>
        <v>0</v>
      </c>
      <c r="S41" s="24">
        <f>+VLOOKUP(CONCATENATE(D10,D8),'Datos para cálculo'!A:BM,61,0)</f>
        <v>0</v>
      </c>
      <c r="T41" s="24">
        <f>+VLOOKUP(CONCATENATE(D10,D8),'Datos para cálculo'!A:BM,63,0)</f>
        <v>0</v>
      </c>
      <c r="U41" s="24" t="s">
        <v>181</v>
      </c>
    </row>
    <row r="42" spans="1:21" x14ac:dyDescent="0.25">
      <c r="C42" s="265" t="s">
        <v>33</v>
      </c>
      <c r="D42" s="266"/>
      <c r="E42" s="266"/>
      <c r="F42" s="267">
        <f>+VLOOKUP(CONCATENATE(D10,D8),'Datos para cálculo'!A:CA,65,0)</f>
        <v>0</v>
      </c>
      <c r="G42" s="267"/>
      <c r="H42" s="268"/>
      <c r="I42" s="186"/>
      <c r="L42" s="24">
        <f>+VLOOKUP(CONCATENATE(D10,D8),'Datos para cálculo'!A:BM,48,0)</f>
        <v>0</v>
      </c>
      <c r="M42" s="24">
        <f>+VLOOKUP(CONCATENATE(D10,D8),'Datos para cálculo'!A:BM,50,0)</f>
        <v>0</v>
      </c>
      <c r="N42" s="24">
        <f>+VLOOKUP(CONCATENATE(D10,D8),'Datos para cálculo'!A:BM,52,0)</f>
        <v>0</v>
      </c>
      <c r="O42" s="24">
        <f>+VLOOKUP(CONCATENATE(D10,D8),'Datos para cálculo'!A:BM,54,0)</f>
        <v>0</v>
      </c>
      <c r="P42" s="24">
        <f>+VLOOKUP(CONCATENATE(D10,D8),'Datos para cálculo'!A:BM,56,0)</f>
        <v>0</v>
      </c>
      <c r="Q42" s="24">
        <f>+VLOOKUP(CONCATENATE(D10,D8),'Datos para cálculo'!A:BM,58,0)</f>
        <v>0</v>
      </c>
      <c r="R42" s="24">
        <f>+VLOOKUP(CONCATENATE(D10,D8),'Datos para cálculo'!A:BM,60,0)</f>
        <v>0</v>
      </c>
      <c r="S42" s="24">
        <f>+VLOOKUP(CONCATENATE(D10,D8),'Datos para cálculo'!A:BM,62,0)</f>
        <v>0</v>
      </c>
      <c r="T42" s="24">
        <f>+VLOOKUP(CONCATENATE(D10,D8),'Datos para cálculo'!A:BM,64,0)</f>
        <v>0</v>
      </c>
      <c r="U42" s="24" t="s">
        <v>182</v>
      </c>
    </row>
    <row r="43" spans="1:21" ht="15.75" thickBot="1" x14ac:dyDescent="0.3">
      <c r="C43" s="269" t="s">
        <v>34</v>
      </c>
      <c r="D43" s="270"/>
      <c r="E43" s="270"/>
      <c r="F43" s="271">
        <f>+VLOOKUP(CONCATENATE(D10,D8),'Datos para cálculo'!A:CA,66,0)</f>
        <v>12391936</v>
      </c>
      <c r="G43" s="271"/>
      <c r="H43" s="272"/>
      <c r="I43" s="186"/>
    </row>
    <row r="44" spans="1:21" ht="3.75" customHeight="1" thickBot="1" x14ac:dyDescent="0.3"/>
    <row r="45" spans="1:21" x14ac:dyDescent="0.25">
      <c r="C45" s="235" t="s">
        <v>156</v>
      </c>
      <c r="D45" s="236"/>
      <c r="E45" s="236"/>
      <c r="F45" s="237">
        <f>+VLOOKUP(CONCATENATE(D10,D8),'Datos para cálculo'!A:CM,72,0)</f>
        <v>205.24155352068203</v>
      </c>
      <c r="G45" s="237"/>
      <c r="H45" s="238"/>
      <c r="I45" s="186"/>
    </row>
    <row r="46" spans="1:21" x14ac:dyDescent="0.25">
      <c r="C46" s="239" t="s">
        <v>176</v>
      </c>
      <c r="D46" s="240"/>
      <c r="E46" s="240"/>
      <c r="F46" s="241">
        <f>+VLOOKUP(CONCATENATE(D10,D8),'Datos para cálculo'!A:CM,76,0)</f>
        <v>25.467634985790973</v>
      </c>
      <c r="G46" s="241"/>
      <c r="H46" s="242"/>
      <c r="I46" s="186"/>
    </row>
    <row r="47" spans="1:21" ht="15.75" thickBot="1" x14ac:dyDescent="0.3">
      <c r="C47" s="243" t="s">
        <v>177</v>
      </c>
      <c r="D47" s="244"/>
      <c r="E47" s="244"/>
      <c r="F47" s="245">
        <f>+VLOOKUP(CONCATENATE(D10,D8),'Datos para cálculo'!A:CM,77,0)</f>
        <v>968000</v>
      </c>
      <c r="G47" s="245"/>
      <c r="H47" s="246"/>
      <c r="I47" s="186"/>
    </row>
    <row r="48" spans="1:21" ht="3.75" customHeight="1" thickBot="1" x14ac:dyDescent="0.3">
      <c r="I48" s="186"/>
    </row>
    <row r="49" spans="1:17" x14ac:dyDescent="0.25">
      <c r="C49" s="247" t="s">
        <v>238</v>
      </c>
      <c r="D49" s="206"/>
      <c r="E49" s="206"/>
      <c r="F49" s="206"/>
      <c r="G49" s="206"/>
      <c r="H49" s="207"/>
      <c r="I49" s="186"/>
    </row>
    <row r="50" spans="1:17" s="25" customFormat="1" x14ac:dyDescent="0.25">
      <c r="A50" s="171"/>
      <c r="B50" s="24"/>
      <c r="C50" s="248" t="str">
        <f>+VLOOKUP(CONCATENATE(D10,D8),'Datos para cálculo'!A:CM,78,0)</f>
        <v>150 a 360 UVT=(Ingreso laboral gravado expresado en UVT menos 150 UVT)*28% más 10 UVT</v>
      </c>
      <c r="D50" s="249"/>
      <c r="E50" s="249"/>
      <c r="F50" s="249"/>
      <c r="G50" s="249"/>
      <c r="H50" s="250"/>
      <c r="I50" s="186"/>
      <c r="L50" s="24"/>
      <c r="M50" s="24"/>
      <c r="N50" s="24"/>
      <c r="O50" s="24"/>
      <c r="P50" s="24"/>
      <c r="Q50" s="24"/>
    </row>
    <row r="51" spans="1:17" s="25" customFormat="1" ht="15" customHeight="1" x14ac:dyDescent="0.25">
      <c r="A51" s="171"/>
      <c r="B51" s="24"/>
      <c r="C51" s="251" t="str">
        <f>+IF(CONCATENATE(K23," ",K24," ",K25," ",K26," ",K27)="    ",CONCATENATE(PROPER(C22),": Sin observaciones"),+CONCATENATE(PROPER(C22),":  ",K23," ",K24," ",K25," ",K26," ",K27))</f>
        <v>Ingresos No Constitutivos De Renta: Sin observaciones</v>
      </c>
      <c r="D51" s="252"/>
      <c r="E51" s="252"/>
      <c r="F51" s="252"/>
      <c r="G51" s="252"/>
      <c r="H51" s="253"/>
      <c r="I51" s="183"/>
      <c r="L51" s="24"/>
      <c r="M51" s="24"/>
      <c r="N51" s="24"/>
      <c r="O51" s="24"/>
      <c r="P51" s="24"/>
      <c r="Q51" s="24"/>
    </row>
    <row r="52" spans="1:17" s="25" customFormat="1" x14ac:dyDescent="0.25">
      <c r="A52" s="171"/>
      <c r="B52" s="24"/>
      <c r="C52" s="254"/>
      <c r="D52" s="255"/>
      <c r="E52" s="255"/>
      <c r="F52" s="255"/>
      <c r="G52" s="255"/>
      <c r="H52" s="256"/>
      <c r="I52" s="183"/>
      <c r="L52" s="24"/>
      <c r="M52" s="24"/>
      <c r="N52" s="24"/>
      <c r="O52" s="24"/>
      <c r="P52" s="24"/>
      <c r="Q52" s="24"/>
    </row>
    <row r="53" spans="1:17" s="25" customFormat="1" ht="15" customHeight="1" x14ac:dyDescent="0.25">
      <c r="A53" s="171"/>
      <c r="B53" s="24"/>
      <c r="C53" s="251" t="str">
        <f>+IF(CONCATENATE(K32," ",K33," ",K34)="  ",CONCATENATE(PROPER(C31),": Sin observaciones"),+CONCATENATE(PROPER(C31),":  ",K32," ",K33," ",K34))</f>
        <v>Deducciones:    Pagos por salud medicina prepagada. limitados de 20.000.000 € a 608.064 € por Art. 336 ET.</v>
      </c>
      <c r="D53" s="252"/>
      <c r="E53" s="252"/>
      <c r="F53" s="252"/>
      <c r="G53" s="252"/>
      <c r="H53" s="253"/>
      <c r="I53" s="183"/>
      <c r="L53" s="24"/>
      <c r="M53" s="24"/>
      <c r="N53" s="24"/>
      <c r="O53" s="24"/>
      <c r="P53" s="24"/>
      <c r="Q53" s="24"/>
    </row>
    <row r="54" spans="1:17" s="25" customFormat="1" x14ac:dyDescent="0.25">
      <c r="A54" s="171"/>
      <c r="B54" s="24"/>
      <c r="C54" s="254"/>
      <c r="D54" s="255"/>
      <c r="E54" s="255"/>
      <c r="F54" s="255"/>
      <c r="G54" s="255"/>
      <c r="H54" s="256"/>
      <c r="I54" s="183"/>
      <c r="L54" s="24"/>
      <c r="M54" s="24"/>
      <c r="N54" s="24"/>
      <c r="O54" s="24"/>
      <c r="P54" s="24"/>
      <c r="Q54" s="24"/>
    </row>
    <row r="55" spans="1:17" s="25" customFormat="1" ht="15" customHeight="1" x14ac:dyDescent="0.25">
      <c r="A55" s="171"/>
      <c r="B55" s="24"/>
      <c r="C55" s="251" t="str">
        <f>+IF(CONCATENATE(K39," ",K40," ",K41)="  ",CONCATENATE(PROPER(C38),": Sin observaciones"),CONCATENATE(PROPER(C38),":  ",K39," ",K40," ",K41))</f>
        <v>Rentas Exentas: Sin observaciones</v>
      </c>
      <c r="D55" s="252"/>
      <c r="E55" s="252"/>
      <c r="F55" s="252"/>
      <c r="G55" s="252"/>
      <c r="H55" s="253"/>
      <c r="I55" s="183"/>
      <c r="L55" s="24"/>
      <c r="M55" s="24"/>
      <c r="N55" s="24"/>
      <c r="O55" s="24"/>
      <c r="P55" s="24"/>
      <c r="Q55" s="24"/>
    </row>
    <row r="56" spans="1:17" s="25" customFormat="1" ht="15.75" thickBot="1" x14ac:dyDescent="0.3">
      <c r="A56" s="171"/>
      <c r="B56" s="24"/>
      <c r="C56" s="257"/>
      <c r="D56" s="258"/>
      <c r="E56" s="258"/>
      <c r="F56" s="258"/>
      <c r="G56" s="258"/>
      <c r="H56" s="259"/>
      <c r="I56" s="183"/>
      <c r="L56" s="24"/>
      <c r="M56" s="24"/>
      <c r="N56" s="24"/>
      <c r="O56" s="24"/>
      <c r="P56" s="24"/>
      <c r="Q56" s="24"/>
    </row>
    <row r="57" spans="1:17" s="25" customFormat="1" ht="15" customHeight="1" x14ac:dyDescent="0.25">
      <c r="A57" s="171"/>
      <c r="B57" s="24"/>
      <c r="C57" s="9"/>
      <c r="D57" s="9"/>
      <c r="E57" s="9"/>
      <c r="F57" s="234" t="s">
        <v>64</v>
      </c>
      <c r="G57" s="234"/>
      <c r="H57" s="234"/>
      <c r="I57" s="183"/>
      <c r="L57" s="24"/>
      <c r="M57" s="24"/>
      <c r="N57" s="24"/>
      <c r="O57" s="24"/>
      <c r="P57" s="24"/>
      <c r="Q57" s="24"/>
    </row>
    <row r="58" spans="1:17" x14ac:dyDescent="0.25"/>
  </sheetData>
  <sheetProtection algorithmName="SHA-512" hashValue="sqoLxvnLAQPCe1EJVjNHQ5rM2dl/mdyPRY6u0NJj5KxSTF+zIv3WlPYsvrhzG9qQvgQmi0KfTWl7dRRVcczZ5A==" saltValue="J8DnO6umZZyB+DEwrsYnkA==" spinCount="100000" sheet="1" objects="1" scenarios="1" selectLockedCells="1"/>
  <mergeCells count="67">
    <mergeCell ref="C5:H5"/>
    <mergeCell ref="C6:H6"/>
    <mergeCell ref="C3:D3"/>
    <mergeCell ref="C16:E16"/>
    <mergeCell ref="F16:H16"/>
    <mergeCell ref="E10:H10"/>
    <mergeCell ref="C12:H12"/>
    <mergeCell ref="C14:H14"/>
    <mergeCell ref="C15:E15"/>
    <mergeCell ref="F15:H15"/>
    <mergeCell ref="C24:E24"/>
    <mergeCell ref="F24:H24"/>
    <mergeCell ref="C17:E17"/>
    <mergeCell ref="F17:H17"/>
    <mergeCell ref="C18:E18"/>
    <mergeCell ref="F18:H18"/>
    <mergeCell ref="C19:E19"/>
    <mergeCell ref="F19:H19"/>
    <mergeCell ref="C20:E20"/>
    <mergeCell ref="F20:H20"/>
    <mergeCell ref="C22:H22"/>
    <mergeCell ref="C23:E23"/>
    <mergeCell ref="F23:H23"/>
    <mergeCell ref="C32:E32"/>
    <mergeCell ref="F32:H32"/>
    <mergeCell ref="C25:E25"/>
    <mergeCell ref="F25:H25"/>
    <mergeCell ref="C26:E26"/>
    <mergeCell ref="F26:H26"/>
    <mergeCell ref="C27:E27"/>
    <mergeCell ref="F27:H27"/>
    <mergeCell ref="C28:E28"/>
    <mergeCell ref="F28:H28"/>
    <mergeCell ref="C29:E29"/>
    <mergeCell ref="F29:H29"/>
    <mergeCell ref="C31:H31"/>
    <mergeCell ref="C40:E40"/>
    <mergeCell ref="F40:H40"/>
    <mergeCell ref="C33:E33"/>
    <mergeCell ref="F33:H33"/>
    <mergeCell ref="C34:E34"/>
    <mergeCell ref="F34:H34"/>
    <mergeCell ref="C35:E35"/>
    <mergeCell ref="F35:H35"/>
    <mergeCell ref="C36:E36"/>
    <mergeCell ref="F36:H36"/>
    <mergeCell ref="C38:H38"/>
    <mergeCell ref="C39:E39"/>
    <mergeCell ref="F39:H39"/>
    <mergeCell ref="C41:E41"/>
    <mergeCell ref="F41:H41"/>
    <mergeCell ref="C42:E42"/>
    <mergeCell ref="F42:H42"/>
    <mergeCell ref="C43:E43"/>
    <mergeCell ref="F43:H43"/>
    <mergeCell ref="F57:H57"/>
    <mergeCell ref="C45:E45"/>
    <mergeCell ref="F45:H45"/>
    <mergeCell ref="C46:E46"/>
    <mergeCell ref="F46:H46"/>
    <mergeCell ref="C47:E47"/>
    <mergeCell ref="F47:H47"/>
    <mergeCell ref="C49:H49"/>
    <mergeCell ref="C50:H50"/>
    <mergeCell ref="C51:H52"/>
    <mergeCell ref="C53:H54"/>
    <mergeCell ref="C55:H56"/>
  </mergeCells>
  <conditionalFormatting sqref="I1:I1048576">
    <cfRule type="cellIs" dxfId="1" priority="2" operator="notEqual">
      <formula>0</formula>
    </cfRule>
  </conditionalFormatting>
  <conditionalFormatting sqref="F43:H43">
    <cfRule type="cellIs" dxfId="0" priority="1" operator="lessThan">
      <formula>0</formula>
    </cfRule>
  </conditionalFormatting>
  <pageMargins left="0.70866141732283472" right="0.51181102362204722" top="0.55118110236220474" bottom="0.15748031496062992" header="0.70866141732283472" footer="0.31496062992125984"/>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6B72692-6661-4965-9874-177383599829}">
          <x14:formula1>
            <xm:f>MACROS!$C$5:$C$16</xm:f>
          </x14:formula1>
          <xm:sqref>D8</xm:sqref>
        </x14:dataValidation>
        <x14:dataValidation type="list" allowBlank="1" showInputMessage="1" showErrorMessage="1" xr:uid="{DBFCE8D2-9F71-4222-A7B0-E06399A55D77}">
          <x14:formula1>
            <xm:f>'Datos para cálculo'!$B$6:$B$2074</xm:f>
          </x14:formula1>
          <xm:sqref>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MACROS</vt:lpstr>
      <vt:lpstr>Menú</vt:lpstr>
      <vt:lpstr>Normatividad</vt:lpstr>
      <vt:lpstr>Datos para cálculo</vt:lpstr>
      <vt:lpstr>Versión impresión</vt:lpstr>
      <vt:lpstr>'Versión impresión'!Área_de_impresión</vt:lpstr>
      <vt:lpstr>Retencion_En_La_Fuente_Procedimiento_1__Juan_Pérez_123_Mayo_2022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nenita</dc:creator>
  <cp:lastModifiedBy>Maria Cristina</cp:lastModifiedBy>
  <cp:lastPrinted>2022-09-13T00:54:23Z</cp:lastPrinted>
  <dcterms:created xsi:type="dcterms:W3CDTF">2022-07-30T22:13:48Z</dcterms:created>
  <dcterms:modified xsi:type="dcterms:W3CDTF">2022-11-23T23:03:07Z</dcterms:modified>
</cp:coreProperties>
</file>